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 Vivobook\Downloads\"/>
    </mc:Choice>
  </mc:AlternateContent>
  <xr:revisionPtr revIDLastSave="0" documentId="8_{7268F64B-E7D7-4B7A-AFDD-B853B73B8450}" xr6:coauthVersionLast="47" xr6:coauthVersionMax="47" xr10:uidLastSave="{00000000-0000-0000-0000-000000000000}"/>
  <bookViews>
    <workbookView xWindow="-108" yWindow="-108" windowWidth="23256" windowHeight="12456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10" hidden="1">אופציות!$A$1:$AA$21</definedName>
    <definedName name="_xlnm._FilterDatabase" localSheetId="5" hidden="1">'איגרות חוב'!$A$1:$AM$1</definedName>
    <definedName name="_xlnm._FilterDatabase" localSheetId="3" hidden="1">'איגרות חוב ממשלתיות'!$A$1:$AD$554</definedName>
    <definedName name="_xlnm._FilterDatabase" localSheetId="31" hidden="1">'אפשרויות בחירה'!$A$1:$E$1040</definedName>
    <definedName name="_xlnm._FilterDatabase" localSheetId="23" hidden="1">הלוואות!$A$1:$BB$49</definedName>
    <definedName name="_xlnm._FilterDatabase" localSheetId="11" hidden="1">'חוזים עתידיים'!$A$1:$T$162</definedName>
    <definedName name="_xlnm._FilterDatabase" localSheetId="30" hidden="1">'יתרות התחייבות להשקעה'!$B$1:$S$390</definedName>
    <definedName name="_xlnm._FilterDatabase" localSheetId="9" hidden="1">'כתבי אופציה'!$A$1:$Y$39</definedName>
    <definedName name="_xlnm._FilterDatabase" localSheetId="17" hidden="1">'לא סחיר איגרות חוב'!$A$1:$AL$98</definedName>
    <definedName name="_xlnm._FilterDatabase" localSheetId="18" hidden="1">'לא סחיר מניות מבכ ויהש'!$A$1:$AD$116</definedName>
    <definedName name="_xlnm._FilterDatabase" localSheetId="22" hidden="1">'לא סחיר נגזרים אחרים'!$A$1:$AO$77</definedName>
    <definedName name="_xlnm._FilterDatabase" localSheetId="2" hidden="1">'מזומנים ושווי מזומנים'!$A$1:$R$221</definedName>
    <definedName name="_xlnm._FilterDatabase" localSheetId="32" hidden="1">'מיפוי סעיפים'!$A$1:$D$795</definedName>
    <definedName name="_xlnm._FilterDatabase" localSheetId="6" hidden="1">'מניות מבכ ויהש'!$A$1:$AA$1363</definedName>
    <definedName name="_xlnm._FilterDatabase" localSheetId="25" hidden="1">'פיקדונות מעל 3 חודשים'!$A$1:$X$18</definedName>
    <definedName name="_xlnm._FilterDatabase" localSheetId="19" hidden="1">'קרנות השקעה'!$A$1:$AA$390</definedName>
    <definedName name="_xlnm._FilterDatabase" localSheetId="8" hidden="1">'קרנות נאמנות'!$A$1:$W$127</definedName>
    <definedName name="_xlnm._FilterDatabase" localSheetId="7" hidden="1">'קרנות סל'!$A$1:$Z$1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5" i="20" l="1"/>
  <c r="X14" i="20"/>
  <c r="X13" i="20"/>
  <c r="X12" i="20"/>
  <c r="X11" i="20"/>
  <c r="X10" i="20"/>
  <c r="X8" i="20"/>
  <c r="X7" i="20"/>
  <c r="X6" i="20"/>
  <c r="X5" i="20"/>
  <c r="X4" i="20"/>
  <c r="X3" i="20"/>
  <c r="X2" i="20"/>
  <c r="X9" i="20"/>
  <c r="W106" i="18"/>
  <c r="W105" i="18"/>
  <c r="W94" i="18"/>
  <c r="W92" i="18"/>
  <c r="W79" i="18"/>
  <c r="W78" i="18"/>
  <c r="W66" i="18"/>
  <c r="W64" i="18"/>
  <c r="W52" i="18"/>
  <c r="W48" i="18"/>
  <c r="W39" i="18"/>
  <c r="W34" i="18"/>
  <c r="W15" i="18"/>
  <c r="W14" i="18"/>
  <c r="AR28" i="23" l="1"/>
  <c r="AR20" i="23"/>
  <c r="AR5" i="23"/>
  <c r="U71" i="7" l="1"/>
  <c r="U70" i="7"/>
  <c r="AD49" i="23" l="1"/>
  <c r="Q939" i="7" l="1"/>
  <c r="Q811" i="7"/>
  <c r="Q151" i="7"/>
  <c r="Q53" i="7"/>
  <c r="AD3" i="23" l="1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44" i="23"/>
  <c r="AD45" i="23"/>
  <c r="AD46" i="23"/>
  <c r="AD47" i="23"/>
  <c r="AD48" i="23"/>
  <c r="AD2" i="23"/>
  <c r="AD1024" i="6" l="1"/>
  <c r="AD958" i="6"/>
  <c r="AD1025" i="6"/>
  <c r="AD983" i="6"/>
  <c r="AD878" i="6"/>
  <c r="AD1023" i="6"/>
  <c r="AD971" i="6"/>
  <c r="AD1251" i="6"/>
  <c r="AD1178" i="6"/>
  <c r="AD1250" i="6"/>
  <c r="AD1176" i="6"/>
  <c r="U811" i="7"/>
  <c r="S811" i="7" s="1"/>
  <c r="AD1134" i="6"/>
  <c r="AD1249" i="6"/>
  <c r="AD1208" i="6"/>
  <c r="AD1506" i="6"/>
  <c r="AD1446" i="6"/>
  <c r="AD1437" i="6"/>
  <c r="AD1505" i="6"/>
  <c r="U939" i="7"/>
  <c r="AD1396" i="6"/>
  <c r="AD1338" i="6"/>
  <c r="AB1437" i="6" l="1"/>
  <c r="AB1250" i="6"/>
  <c r="AB1023" i="6"/>
  <c r="AB1396" i="6"/>
  <c r="AB1446" i="6"/>
  <c r="AB1178" i="6"/>
  <c r="AB1024" i="6"/>
  <c r="AB1506" i="6"/>
  <c r="AB1251" i="6"/>
  <c r="AB983" i="6"/>
  <c r="AB1338" i="6"/>
  <c r="AB1249" i="6"/>
  <c r="AB958" i="6"/>
  <c r="AB1134" i="6"/>
  <c r="AB878" i="6"/>
  <c r="AB1505" i="6"/>
  <c r="AB1208" i="6"/>
  <c r="AB1176" i="6"/>
  <c r="AB971" i="6"/>
  <c r="AB1025" i="6"/>
  <c r="S939" i="7"/>
  <c r="AD1504" i="6"/>
  <c r="AD1455" i="6"/>
  <c r="AD46" i="6"/>
  <c r="AD14" i="6"/>
  <c r="AD84" i="6"/>
  <c r="AD49" i="6"/>
  <c r="AD16" i="6"/>
  <c r="AD83" i="6"/>
  <c r="AD53" i="6"/>
  <c r="AD43" i="6"/>
  <c r="AD39" i="6"/>
  <c r="AD55" i="6"/>
  <c r="AD35" i="6"/>
  <c r="AD37" i="6"/>
  <c r="AB53" i="6" l="1"/>
  <c r="AB55" i="6"/>
  <c r="AB14" i="6"/>
  <c r="AB37" i="6"/>
  <c r="AB43" i="6"/>
  <c r="AB49" i="6"/>
  <c r="AB1455" i="6"/>
  <c r="AB35" i="6"/>
  <c r="AB84" i="6"/>
  <c r="AB1504" i="6"/>
  <c r="AB83" i="6"/>
  <c r="AB39" i="6"/>
  <c r="AB16" i="6"/>
  <c r="AB46" i="6"/>
  <c r="AD18" i="6"/>
  <c r="AD140" i="6"/>
  <c r="AD105" i="6"/>
  <c r="AD199" i="6"/>
  <c r="AD145" i="6"/>
  <c r="AD103" i="6"/>
  <c r="AD162" i="6"/>
  <c r="AD198" i="6"/>
  <c r="AD150" i="6"/>
  <c r="AD134" i="6"/>
  <c r="AD132" i="6"/>
  <c r="AD155" i="6"/>
  <c r="U53" i="7"/>
  <c r="AD139" i="6"/>
  <c r="AD98" i="6"/>
  <c r="AD101" i="6"/>
  <c r="U151" i="7"/>
  <c r="AD226" i="6"/>
  <c r="AB155" i="6" l="1"/>
  <c r="AB198" i="6"/>
  <c r="AB98" i="6"/>
  <c r="AB162" i="6"/>
  <c r="AB226" i="6"/>
  <c r="AB134" i="6"/>
  <c r="AB103" i="6"/>
  <c r="AB140" i="6"/>
  <c r="AB101" i="6"/>
  <c r="AB199" i="6"/>
  <c r="AB132" i="6"/>
  <c r="AB105" i="6"/>
  <c r="AB139" i="6"/>
  <c r="AB150" i="6"/>
  <c r="AB145" i="6"/>
  <c r="AB18" i="6"/>
  <c r="S151" i="7"/>
  <c r="S53" i="7"/>
  <c r="O388" i="47"/>
  <c r="O384" i="47"/>
  <c r="O376" i="47"/>
  <c r="O339" i="47"/>
  <c r="O335" i="47"/>
  <c r="O327" i="47"/>
  <c r="O291" i="47"/>
  <c r="O287" i="47"/>
  <c r="O279" i="47"/>
  <c r="O242" i="47"/>
  <c r="O238" i="47"/>
  <c r="O230" i="47"/>
  <c r="O191" i="47"/>
  <c r="O187" i="47"/>
  <c r="O179" i="47"/>
  <c r="O136" i="47"/>
  <c r="O132" i="47"/>
  <c r="O125" i="47"/>
  <c r="O109" i="47"/>
  <c r="O92" i="47"/>
  <c r="O88" i="47"/>
  <c r="O81" i="47"/>
  <c r="O13" i="47"/>
  <c r="O389" i="47"/>
  <c r="O381" i="47"/>
  <c r="O379" i="47"/>
  <c r="O365" i="47"/>
  <c r="O340" i="47"/>
  <c r="O332" i="47"/>
  <c r="O330" i="47"/>
  <c r="O316" i="47"/>
  <c r="O292" i="47"/>
  <c r="O284" i="47"/>
  <c r="O282" i="47"/>
  <c r="O268" i="47"/>
  <c r="O243" i="47"/>
  <c r="O235" i="47"/>
  <c r="O233" i="47"/>
  <c r="O219" i="47"/>
  <c r="O192" i="47"/>
  <c r="O184" i="47"/>
  <c r="O182" i="47"/>
  <c r="O168" i="47"/>
  <c r="O137" i="47"/>
  <c r="O130" i="47"/>
  <c r="O128" i="47"/>
  <c r="O117" i="47"/>
  <c r="O108" i="47"/>
  <c r="O100" i="47"/>
  <c r="O93" i="47"/>
  <c r="O86" i="47"/>
  <c r="O84" i="47"/>
  <c r="O70" i="47"/>
  <c r="O10" i="47"/>
  <c r="O390" i="47"/>
  <c r="O387" i="47"/>
  <c r="O383" i="47"/>
  <c r="O382" i="47"/>
  <c r="O375" i="47"/>
  <c r="O372" i="47"/>
  <c r="O371" i="47"/>
  <c r="O369" i="47"/>
  <c r="O368" i="47"/>
  <c r="O367" i="47"/>
  <c r="O366" i="47"/>
  <c r="O363" i="47"/>
  <c r="O361" i="47"/>
  <c r="O360" i="47"/>
  <c r="O359" i="47"/>
  <c r="O357" i="47"/>
  <c r="O356" i="47"/>
  <c r="O355" i="47"/>
  <c r="O354" i="47"/>
  <c r="O353" i="47"/>
  <c r="O352" i="47"/>
  <c r="O349" i="47"/>
  <c r="O348" i="47"/>
  <c r="O347" i="47"/>
  <c r="O345" i="47"/>
  <c r="O342" i="47"/>
  <c r="O341" i="47"/>
  <c r="O338" i="47"/>
  <c r="O334" i="47"/>
  <c r="O333" i="47"/>
  <c r="O326" i="47"/>
  <c r="O323" i="47"/>
  <c r="O322" i="47"/>
  <c r="O320" i="47"/>
  <c r="O319" i="47"/>
  <c r="O318" i="47"/>
  <c r="O317" i="47"/>
  <c r="O314" i="47"/>
  <c r="O312" i="47"/>
  <c r="O311" i="47"/>
  <c r="O310" i="47"/>
  <c r="O308" i="47"/>
  <c r="O307" i="47"/>
  <c r="O306" i="47"/>
  <c r="O305" i="47"/>
  <c r="O304" i="47"/>
  <c r="O303" i="47"/>
  <c r="O300" i="47"/>
  <c r="O299" i="47"/>
  <c r="O298" i="47"/>
  <c r="O296" i="47"/>
  <c r="O293" i="47"/>
  <c r="O290" i="47"/>
  <c r="O286" i="47"/>
  <c r="O285" i="47"/>
  <c r="O278" i="47"/>
  <c r="O275" i="47"/>
  <c r="O274" i="47"/>
  <c r="O272" i="47"/>
  <c r="O271" i="47"/>
  <c r="O270" i="47"/>
  <c r="O269" i="47"/>
  <c r="O266" i="47"/>
  <c r="O264" i="47"/>
  <c r="O263" i="47"/>
  <c r="O262" i="47"/>
  <c r="O260" i="47"/>
  <c r="O259" i="47"/>
  <c r="O258" i="47"/>
  <c r="O257" i="47"/>
  <c r="O256" i="47"/>
  <c r="O255" i="47"/>
  <c r="O252" i="47"/>
  <c r="O251" i="47"/>
  <c r="O250" i="47"/>
  <c r="O248" i="47"/>
  <c r="O245" i="47"/>
  <c r="O244" i="47"/>
  <c r="O241" i="47"/>
  <c r="O237" i="47"/>
  <c r="O236" i="47"/>
  <c r="O229" i="47"/>
  <c r="O226" i="47"/>
  <c r="O225" i="47"/>
  <c r="O223" i="47"/>
  <c r="O222" i="47"/>
  <c r="O221" i="47"/>
  <c r="O220" i="47"/>
  <c r="O217" i="47"/>
  <c r="O215" i="47"/>
  <c r="O214" i="47"/>
  <c r="O213" i="47"/>
  <c r="O211" i="47"/>
  <c r="O210" i="47"/>
  <c r="O209" i="47"/>
  <c r="O208" i="47"/>
  <c r="O207" i="47"/>
  <c r="O206" i="47"/>
  <c r="O203" i="47"/>
  <c r="O202" i="47"/>
  <c r="O201" i="47"/>
  <c r="O199" i="47"/>
  <c r="O196" i="47"/>
  <c r="O193" i="47"/>
  <c r="O190" i="47"/>
  <c r="O186" i="47"/>
  <c r="O185" i="47"/>
  <c r="O178" i="47"/>
  <c r="O175" i="47"/>
  <c r="O174" i="47"/>
  <c r="O172" i="47"/>
  <c r="O171" i="47"/>
  <c r="O170" i="47"/>
  <c r="O169" i="47"/>
  <c r="O166" i="47"/>
  <c r="O164" i="47"/>
  <c r="O163" i="47"/>
  <c r="O162" i="47"/>
  <c r="O160" i="47"/>
  <c r="O159" i="47"/>
  <c r="O158" i="47"/>
  <c r="O157" i="47"/>
  <c r="O156" i="47"/>
  <c r="O155" i="47"/>
  <c r="O152" i="47"/>
  <c r="O151" i="47"/>
  <c r="O150" i="47"/>
  <c r="O148" i="47"/>
  <c r="O145" i="47"/>
  <c r="O142" i="47"/>
  <c r="O141" i="47"/>
  <c r="O138" i="47"/>
  <c r="O135" i="47"/>
  <c r="O131" i="47"/>
  <c r="O124" i="47"/>
  <c r="O122" i="47"/>
  <c r="O121" i="47"/>
  <c r="O120" i="47"/>
  <c r="O119" i="47"/>
  <c r="O118" i="47"/>
  <c r="O114" i="47"/>
  <c r="O113" i="47"/>
  <c r="O111" i="47"/>
  <c r="O102" i="47"/>
  <c r="O101" i="47"/>
  <c r="O98" i="47"/>
  <c r="O96" i="47"/>
  <c r="O95" i="47"/>
  <c r="O94" i="47"/>
  <c r="O91" i="47"/>
  <c r="O87" i="47"/>
  <c r="O80" i="47"/>
  <c r="O77" i="47"/>
  <c r="O76" i="47"/>
  <c r="O74" i="47"/>
  <c r="O73" i="47"/>
  <c r="O72" i="47"/>
  <c r="O71" i="47"/>
  <c r="O68" i="47"/>
  <c r="O66" i="47"/>
  <c r="O65" i="47"/>
  <c r="O64" i="47"/>
  <c r="O62" i="47"/>
  <c r="O61" i="47"/>
  <c r="O60" i="47"/>
  <c r="O59" i="47"/>
  <c r="O58" i="47"/>
  <c r="O57" i="47"/>
  <c r="O54" i="47"/>
  <c r="O53" i="47"/>
  <c r="O52" i="47"/>
  <c r="O50" i="47"/>
  <c r="O47" i="47"/>
  <c r="O44" i="47"/>
  <c r="O43" i="47"/>
  <c r="O40" i="47"/>
  <c r="O39" i="47"/>
  <c r="O38" i="47"/>
  <c r="O36" i="47"/>
  <c r="O35" i="47"/>
  <c r="O34" i="47"/>
  <c r="O33" i="47"/>
  <c r="O32" i="47"/>
  <c r="O29" i="47"/>
  <c r="O28" i="47"/>
  <c r="O27" i="47"/>
  <c r="O26" i="47"/>
  <c r="O23" i="47"/>
  <c r="O22" i="47"/>
  <c r="O20" i="47"/>
  <c r="O19" i="47"/>
  <c r="O18" i="47"/>
  <c r="O17" i="47"/>
  <c r="O16" i="47"/>
  <c r="O15" i="47"/>
  <c r="O14" i="47"/>
  <c r="O11" i="47"/>
  <c r="O9" i="47"/>
  <c r="O8" i="47"/>
  <c r="O7" i="47"/>
  <c r="O5" i="47"/>
  <c r="O4" i="47"/>
  <c r="O386" i="47"/>
  <c r="O385" i="47"/>
  <c r="O380" i="47"/>
  <c r="O378" i="47"/>
  <c r="O377" i="47"/>
  <c r="O374" i="47"/>
  <c r="O373" i="47"/>
  <c r="O370" i="47"/>
  <c r="O364" i="47"/>
  <c r="O362" i="47"/>
  <c r="O358" i="47"/>
  <c r="O351" i="47"/>
  <c r="O350" i="47"/>
  <c r="O346" i="47"/>
  <c r="O344" i="47"/>
  <c r="O343" i="47"/>
  <c r="O337" i="47"/>
  <c r="O336" i="47"/>
  <c r="O331" i="47"/>
  <c r="O329" i="47"/>
  <c r="O328" i="47"/>
  <c r="O325" i="47"/>
  <c r="O324" i="47"/>
  <c r="O321" i="47"/>
  <c r="O315" i="47"/>
  <c r="O313" i="47"/>
  <c r="O309" i="47"/>
  <c r="O302" i="47"/>
  <c r="O301" i="47"/>
  <c r="O297" i="47"/>
  <c r="O295" i="47"/>
  <c r="O294" i="47"/>
  <c r="O289" i="47"/>
  <c r="O288" i="47"/>
  <c r="O283" i="47"/>
  <c r="O281" i="47"/>
  <c r="O280" i="47"/>
  <c r="O277" i="47"/>
  <c r="O276" i="47"/>
  <c r="O273" i="47"/>
  <c r="O267" i="47"/>
  <c r="O265" i="47"/>
  <c r="O261" i="47"/>
  <c r="O254" i="47"/>
  <c r="O253" i="47"/>
  <c r="O249" i="47"/>
  <c r="O247" i="47"/>
  <c r="O246" i="47"/>
  <c r="O240" i="47"/>
  <c r="O239" i="47"/>
  <c r="O234" i="47"/>
  <c r="O232" i="47"/>
  <c r="O231" i="47"/>
  <c r="O228" i="47"/>
  <c r="O227" i="47"/>
  <c r="O224" i="47"/>
  <c r="O218" i="47"/>
  <c r="O216" i="47"/>
  <c r="O212" i="47"/>
  <c r="O205" i="47"/>
  <c r="O204" i="47"/>
  <c r="O200" i="47"/>
  <c r="O198" i="47"/>
  <c r="O197" i="47"/>
  <c r="O195" i="47"/>
  <c r="O194" i="47"/>
  <c r="O189" i="47"/>
  <c r="O188" i="47"/>
  <c r="O183" i="47"/>
  <c r="O181" i="47"/>
  <c r="O180" i="47"/>
  <c r="O177" i="47"/>
  <c r="O176" i="47"/>
  <c r="O173" i="47"/>
  <c r="O167" i="47"/>
  <c r="O165" i="47"/>
  <c r="O161" i="47"/>
  <c r="O154" i="47"/>
  <c r="O153" i="47"/>
  <c r="O149" i="47"/>
  <c r="O147" i="47"/>
  <c r="O146" i="47"/>
  <c r="O144" i="47"/>
  <c r="O143" i="47"/>
  <c r="O140" i="47"/>
  <c r="O139" i="47"/>
  <c r="O134" i="47"/>
  <c r="O133" i="47"/>
  <c r="O129" i="47"/>
  <c r="O127" i="47"/>
  <c r="O126" i="47"/>
  <c r="O123" i="47"/>
  <c r="O116" i="47"/>
  <c r="O115" i="47"/>
  <c r="O112" i="47"/>
  <c r="O110" i="47"/>
  <c r="O107" i="47"/>
  <c r="O106" i="47"/>
  <c r="O105" i="47"/>
  <c r="O104" i="47"/>
  <c r="O103" i="47"/>
  <c r="O99" i="47"/>
  <c r="O97" i="47"/>
  <c r="O90" i="47"/>
  <c r="O89" i="47"/>
  <c r="O85" i="47"/>
  <c r="O83" i="47"/>
  <c r="O82" i="47"/>
  <c r="O79" i="47"/>
  <c r="O78" i="47"/>
  <c r="O75" i="47"/>
  <c r="O69" i="47"/>
  <c r="O67" i="47"/>
  <c r="O63" i="47"/>
  <c r="O56" i="47"/>
  <c r="O55" i="47"/>
  <c r="O51" i="47"/>
  <c r="O49" i="47"/>
  <c r="O48" i="47"/>
  <c r="O46" i="47"/>
  <c r="O45" i="47"/>
  <c r="O42" i="47"/>
  <c r="O41" i="47"/>
  <c r="O37" i="47"/>
  <c r="O31" i="47"/>
  <c r="O30" i="47"/>
  <c r="O25" i="47"/>
  <c r="O24" i="47"/>
  <c r="O21" i="47"/>
  <c r="O12" i="47"/>
  <c r="O6" i="47"/>
  <c r="O3" i="47"/>
  <c r="O2" i="47"/>
  <c r="A138" i="47"/>
  <c r="A137" i="47"/>
  <c r="A136" i="47"/>
  <c r="A135" i="47"/>
  <c r="A134" i="47"/>
  <c r="A132" i="47"/>
  <c r="A131" i="47"/>
  <c r="A129" i="47"/>
  <c r="A128" i="47"/>
  <c r="A127" i="47"/>
  <c r="A126" i="47"/>
  <c r="A125" i="47"/>
  <c r="A122" i="47"/>
  <c r="A121" i="47"/>
  <c r="A120" i="47"/>
  <c r="A118" i="47"/>
  <c r="A116" i="47"/>
  <c r="A111" i="47"/>
  <c r="A390" i="47"/>
  <c r="A389" i="47"/>
  <c r="A388" i="47"/>
  <c r="A387" i="47"/>
  <c r="A386" i="47"/>
  <c r="A385" i="47"/>
  <c r="A384" i="47"/>
  <c r="A383" i="47"/>
  <c r="A382" i="47"/>
  <c r="A381" i="47"/>
  <c r="A380" i="47"/>
  <c r="A379" i="47"/>
  <c r="A378" i="47"/>
  <c r="A377" i="47"/>
  <c r="A376" i="47"/>
  <c r="A375" i="47"/>
  <c r="A374" i="47"/>
  <c r="A373" i="47"/>
  <c r="A372" i="47"/>
  <c r="A371" i="47"/>
  <c r="A370" i="47"/>
  <c r="A369" i="47"/>
  <c r="A368" i="47"/>
  <c r="A367" i="47"/>
  <c r="A366" i="47"/>
  <c r="A365" i="47"/>
  <c r="A364" i="47"/>
  <c r="A363" i="47"/>
  <c r="A362" i="47"/>
  <c r="A361" i="47"/>
  <c r="A360" i="47"/>
  <c r="A359" i="47"/>
  <c r="A358" i="47"/>
  <c r="A357" i="47"/>
  <c r="A356" i="47"/>
  <c r="A355" i="47"/>
  <c r="A354" i="47"/>
  <c r="A353" i="47"/>
  <c r="A352" i="47"/>
  <c r="A351" i="47"/>
  <c r="A350" i="47"/>
  <c r="A349" i="47"/>
  <c r="A348" i="47"/>
  <c r="A347" i="47"/>
  <c r="A346" i="47"/>
  <c r="A345" i="47"/>
  <c r="A344" i="47"/>
  <c r="A343" i="47"/>
  <c r="A342" i="47"/>
  <c r="A341" i="47"/>
  <c r="A340" i="47"/>
  <c r="A339" i="47"/>
  <c r="A338" i="47"/>
  <c r="A337" i="47"/>
  <c r="A336" i="47"/>
  <c r="A335" i="47"/>
  <c r="A334" i="47"/>
  <c r="A333" i="47"/>
  <c r="A332" i="47"/>
  <c r="A331" i="47"/>
  <c r="A330" i="47"/>
  <c r="A329" i="47"/>
  <c r="A328" i="47"/>
  <c r="A327" i="47"/>
  <c r="A326" i="47"/>
  <c r="A325" i="47"/>
  <c r="A324" i="47"/>
  <c r="A323" i="47"/>
  <c r="A322" i="47"/>
  <c r="A321" i="47"/>
  <c r="A320" i="47"/>
  <c r="A319" i="47"/>
  <c r="A318" i="47"/>
  <c r="A317" i="47"/>
  <c r="A316" i="47"/>
  <c r="A315" i="47"/>
  <c r="A314" i="47"/>
  <c r="A313" i="47"/>
  <c r="A312" i="47"/>
  <c r="A311" i="47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16" i="47"/>
  <c r="A215" i="47"/>
  <c r="A214" i="47"/>
  <c r="A213" i="47"/>
  <c r="A212" i="47"/>
  <c r="A211" i="47"/>
  <c r="A210" i="47"/>
  <c r="A209" i="47"/>
  <c r="A208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10" i="47"/>
  <c r="A109" i="47"/>
  <c r="A108" i="47"/>
  <c r="A107" i="47"/>
  <c r="A106" i="47"/>
  <c r="A105" i="47"/>
  <c r="A104" i="47"/>
  <c r="A103" i="47"/>
  <c r="A102" i="47"/>
  <c r="A101" i="47"/>
  <c r="A100" i="47"/>
  <c r="A99" i="47"/>
  <c r="A98" i="47"/>
  <c r="A97" i="47"/>
  <c r="A96" i="47"/>
  <c r="A95" i="47"/>
  <c r="N388" i="47"/>
  <c r="Q388" i="47" s="1"/>
  <c r="N384" i="47"/>
  <c r="Q384" i="47" s="1"/>
  <c r="N376" i="47"/>
  <c r="Q376" i="47" s="1"/>
  <c r="N339" i="47"/>
  <c r="Q339" i="47" s="1"/>
  <c r="N335" i="47"/>
  <c r="Q335" i="47" s="1"/>
  <c r="N327" i="47"/>
  <c r="Q327" i="47" s="1"/>
  <c r="N291" i="47"/>
  <c r="Q291" i="47" s="1"/>
  <c r="N287" i="47"/>
  <c r="Q287" i="47" s="1"/>
  <c r="N279" i="47"/>
  <c r="Q279" i="47" s="1"/>
  <c r="N242" i="47"/>
  <c r="Q242" i="47" s="1"/>
  <c r="N238" i="47"/>
  <c r="Q238" i="47" s="1"/>
  <c r="N230" i="47"/>
  <c r="Q230" i="47" s="1"/>
  <c r="N191" i="47"/>
  <c r="Q191" i="47" s="1"/>
  <c r="N187" i="47"/>
  <c r="Q187" i="47" s="1"/>
  <c r="N179" i="47"/>
  <c r="Q179" i="47" s="1"/>
  <c r="N136" i="47"/>
  <c r="Q136" i="47" s="1"/>
  <c r="N132" i="47"/>
  <c r="Q132" i="47" s="1"/>
  <c r="N125" i="47"/>
  <c r="Q125" i="47" s="1"/>
  <c r="N109" i="47"/>
  <c r="Q109" i="47" s="1"/>
  <c r="N92" i="47"/>
  <c r="Q92" i="47" s="1"/>
  <c r="N88" i="47"/>
  <c r="Q88" i="47" s="1"/>
  <c r="N81" i="47"/>
  <c r="Q81" i="47" s="1"/>
  <c r="N13" i="47"/>
  <c r="Q13" i="47" s="1"/>
  <c r="N390" i="47"/>
  <c r="Q390" i="47" s="1"/>
  <c r="N387" i="47"/>
  <c r="Q387" i="47" s="1"/>
  <c r="N383" i="47"/>
  <c r="Q383" i="47" s="1"/>
  <c r="N382" i="47"/>
  <c r="Q382" i="47" s="1"/>
  <c r="N375" i="47"/>
  <c r="Q375" i="47" s="1"/>
  <c r="N372" i="47"/>
  <c r="Q372" i="47" s="1"/>
  <c r="N371" i="47"/>
  <c r="Q371" i="47" s="1"/>
  <c r="N369" i="47"/>
  <c r="Q369" i="47" s="1"/>
  <c r="N368" i="47"/>
  <c r="Q368" i="47" s="1"/>
  <c r="N367" i="47"/>
  <c r="Q367" i="47" s="1"/>
  <c r="N366" i="47"/>
  <c r="Q366" i="47" s="1"/>
  <c r="N363" i="47"/>
  <c r="Q363" i="47" s="1"/>
  <c r="N361" i="47"/>
  <c r="Q361" i="47" s="1"/>
  <c r="N360" i="47"/>
  <c r="Q360" i="47" s="1"/>
  <c r="N359" i="47"/>
  <c r="Q359" i="47" s="1"/>
  <c r="N357" i="47"/>
  <c r="Q357" i="47" s="1"/>
  <c r="N356" i="47"/>
  <c r="Q356" i="47" s="1"/>
  <c r="N355" i="47"/>
  <c r="Q355" i="47" s="1"/>
  <c r="N354" i="47"/>
  <c r="Q354" i="47" s="1"/>
  <c r="N353" i="47"/>
  <c r="Q353" i="47" s="1"/>
  <c r="N352" i="47"/>
  <c r="Q352" i="47" s="1"/>
  <c r="N349" i="47"/>
  <c r="Q349" i="47" s="1"/>
  <c r="N348" i="47"/>
  <c r="Q348" i="47" s="1"/>
  <c r="N347" i="47"/>
  <c r="Q347" i="47" s="1"/>
  <c r="N345" i="47"/>
  <c r="Q345" i="47" s="1"/>
  <c r="N342" i="47"/>
  <c r="Q342" i="47" s="1"/>
  <c r="N341" i="47"/>
  <c r="Q341" i="47" s="1"/>
  <c r="N338" i="47"/>
  <c r="Q338" i="47" s="1"/>
  <c r="N334" i="47"/>
  <c r="Q334" i="47" s="1"/>
  <c r="N333" i="47"/>
  <c r="Q333" i="47" s="1"/>
  <c r="N326" i="47"/>
  <c r="Q326" i="47" s="1"/>
  <c r="N323" i="47"/>
  <c r="Q323" i="47" s="1"/>
  <c r="N322" i="47"/>
  <c r="Q322" i="47" s="1"/>
  <c r="N320" i="47"/>
  <c r="Q320" i="47" s="1"/>
  <c r="N319" i="47"/>
  <c r="Q319" i="47" s="1"/>
  <c r="N318" i="47"/>
  <c r="Q318" i="47" s="1"/>
  <c r="N317" i="47"/>
  <c r="Q317" i="47" s="1"/>
  <c r="N314" i="47"/>
  <c r="Q314" i="47" s="1"/>
  <c r="N312" i="47"/>
  <c r="Q312" i="47" s="1"/>
  <c r="N311" i="47"/>
  <c r="Q311" i="47" s="1"/>
  <c r="N310" i="47"/>
  <c r="Q310" i="47" s="1"/>
  <c r="N308" i="47"/>
  <c r="Q308" i="47" s="1"/>
  <c r="N307" i="47"/>
  <c r="Q307" i="47" s="1"/>
  <c r="N306" i="47"/>
  <c r="Q306" i="47" s="1"/>
  <c r="N305" i="47"/>
  <c r="Q305" i="47" s="1"/>
  <c r="N304" i="47"/>
  <c r="Q304" i="47" s="1"/>
  <c r="N303" i="47"/>
  <c r="Q303" i="47" s="1"/>
  <c r="N300" i="47"/>
  <c r="Q300" i="47" s="1"/>
  <c r="N299" i="47"/>
  <c r="Q299" i="47" s="1"/>
  <c r="N298" i="47"/>
  <c r="Q298" i="47" s="1"/>
  <c r="N296" i="47"/>
  <c r="Q296" i="47" s="1"/>
  <c r="N293" i="47"/>
  <c r="Q293" i="47" s="1"/>
  <c r="N290" i="47"/>
  <c r="Q290" i="47" s="1"/>
  <c r="N286" i="47"/>
  <c r="Q286" i="47" s="1"/>
  <c r="N285" i="47"/>
  <c r="Q285" i="47" s="1"/>
  <c r="N278" i="47"/>
  <c r="Q278" i="47" s="1"/>
  <c r="N275" i="47"/>
  <c r="Q275" i="47" s="1"/>
  <c r="N274" i="47"/>
  <c r="Q274" i="47" s="1"/>
  <c r="N272" i="47"/>
  <c r="Q272" i="47" s="1"/>
  <c r="N271" i="47"/>
  <c r="Q271" i="47" s="1"/>
  <c r="N270" i="47"/>
  <c r="Q270" i="47" s="1"/>
  <c r="N269" i="47"/>
  <c r="Q269" i="47" s="1"/>
  <c r="N266" i="47"/>
  <c r="Q266" i="47" s="1"/>
  <c r="N264" i="47"/>
  <c r="Q264" i="47" s="1"/>
  <c r="N263" i="47"/>
  <c r="Q263" i="47" s="1"/>
  <c r="N262" i="47"/>
  <c r="Q262" i="47" s="1"/>
  <c r="N260" i="47"/>
  <c r="Q260" i="47" s="1"/>
  <c r="N259" i="47"/>
  <c r="Q259" i="47" s="1"/>
  <c r="N258" i="47"/>
  <c r="Q258" i="47" s="1"/>
  <c r="N257" i="47"/>
  <c r="Q257" i="47" s="1"/>
  <c r="N256" i="47"/>
  <c r="Q256" i="47" s="1"/>
  <c r="N255" i="47"/>
  <c r="Q255" i="47" s="1"/>
  <c r="N252" i="47"/>
  <c r="Q252" i="47" s="1"/>
  <c r="N251" i="47"/>
  <c r="Q251" i="47" s="1"/>
  <c r="N250" i="47"/>
  <c r="Q250" i="47" s="1"/>
  <c r="N248" i="47"/>
  <c r="Q248" i="47" s="1"/>
  <c r="N245" i="47"/>
  <c r="Q245" i="47" s="1"/>
  <c r="N244" i="47"/>
  <c r="Q244" i="47" s="1"/>
  <c r="N241" i="47"/>
  <c r="Q241" i="47" s="1"/>
  <c r="N237" i="47"/>
  <c r="Q237" i="47" s="1"/>
  <c r="N236" i="47"/>
  <c r="Q236" i="47" s="1"/>
  <c r="N229" i="47"/>
  <c r="Q229" i="47" s="1"/>
  <c r="N226" i="47"/>
  <c r="Q226" i="47" s="1"/>
  <c r="N225" i="47"/>
  <c r="Q225" i="47" s="1"/>
  <c r="N223" i="47"/>
  <c r="Q223" i="47" s="1"/>
  <c r="N222" i="47"/>
  <c r="Q222" i="47" s="1"/>
  <c r="N221" i="47"/>
  <c r="Q221" i="47" s="1"/>
  <c r="N220" i="47"/>
  <c r="Q220" i="47" s="1"/>
  <c r="N217" i="47"/>
  <c r="Q217" i="47" s="1"/>
  <c r="N215" i="47"/>
  <c r="Q215" i="47" s="1"/>
  <c r="N214" i="47"/>
  <c r="Q214" i="47" s="1"/>
  <c r="N213" i="47"/>
  <c r="Q213" i="47" s="1"/>
  <c r="N211" i="47"/>
  <c r="Q211" i="47" s="1"/>
  <c r="N210" i="47"/>
  <c r="Q210" i="47" s="1"/>
  <c r="N209" i="47"/>
  <c r="Q209" i="47" s="1"/>
  <c r="N208" i="47"/>
  <c r="Q208" i="47" s="1"/>
  <c r="N207" i="47"/>
  <c r="Q207" i="47" s="1"/>
  <c r="N206" i="47"/>
  <c r="Q206" i="47" s="1"/>
  <c r="N203" i="47"/>
  <c r="Q203" i="47" s="1"/>
  <c r="N202" i="47"/>
  <c r="Q202" i="47" s="1"/>
  <c r="N201" i="47"/>
  <c r="Q201" i="47" s="1"/>
  <c r="N199" i="47"/>
  <c r="Q199" i="47" s="1"/>
  <c r="N196" i="47"/>
  <c r="Q196" i="47" s="1"/>
  <c r="N193" i="47"/>
  <c r="Q193" i="47" s="1"/>
  <c r="N190" i="47"/>
  <c r="Q190" i="47" s="1"/>
  <c r="N186" i="47"/>
  <c r="Q186" i="47" s="1"/>
  <c r="N185" i="47"/>
  <c r="Q185" i="47" s="1"/>
  <c r="N178" i="47"/>
  <c r="Q178" i="47" s="1"/>
  <c r="N175" i="47"/>
  <c r="Q175" i="47" s="1"/>
  <c r="N174" i="47"/>
  <c r="Q174" i="47" s="1"/>
  <c r="N172" i="47"/>
  <c r="Q172" i="47" s="1"/>
  <c r="N171" i="47"/>
  <c r="Q171" i="47" s="1"/>
  <c r="N170" i="47"/>
  <c r="Q170" i="47" s="1"/>
  <c r="N169" i="47"/>
  <c r="Q169" i="47" s="1"/>
  <c r="N166" i="47"/>
  <c r="Q166" i="47" s="1"/>
  <c r="N164" i="47"/>
  <c r="Q164" i="47" s="1"/>
  <c r="N163" i="47"/>
  <c r="Q163" i="47" s="1"/>
  <c r="N162" i="47"/>
  <c r="Q162" i="47" s="1"/>
  <c r="N160" i="47"/>
  <c r="Q160" i="47" s="1"/>
  <c r="N159" i="47"/>
  <c r="Q159" i="47" s="1"/>
  <c r="N158" i="47"/>
  <c r="Q158" i="47" s="1"/>
  <c r="N157" i="47"/>
  <c r="Q157" i="47" s="1"/>
  <c r="N156" i="47"/>
  <c r="Q156" i="47" s="1"/>
  <c r="N155" i="47"/>
  <c r="Q155" i="47" s="1"/>
  <c r="N152" i="47"/>
  <c r="Q152" i="47" s="1"/>
  <c r="N151" i="47"/>
  <c r="Q151" i="47" s="1"/>
  <c r="N150" i="47"/>
  <c r="Q150" i="47" s="1"/>
  <c r="N148" i="47"/>
  <c r="Q148" i="47" s="1"/>
  <c r="N145" i="47"/>
  <c r="Q145" i="47" s="1"/>
  <c r="N142" i="47"/>
  <c r="Q142" i="47" s="1"/>
  <c r="N141" i="47"/>
  <c r="Q141" i="47" s="1"/>
  <c r="N138" i="47"/>
  <c r="Q138" i="47" s="1"/>
  <c r="N135" i="47"/>
  <c r="Q135" i="47" s="1"/>
  <c r="N131" i="47"/>
  <c r="Q131" i="47" s="1"/>
  <c r="N124" i="47"/>
  <c r="Q124" i="47" s="1"/>
  <c r="N122" i="47"/>
  <c r="Q122" i="47" s="1"/>
  <c r="N121" i="47"/>
  <c r="Q121" i="47" s="1"/>
  <c r="N120" i="47"/>
  <c r="Q120" i="47" s="1"/>
  <c r="N119" i="47"/>
  <c r="Q119" i="47" s="1"/>
  <c r="N118" i="47"/>
  <c r="Q118" i="47" s="1"/>
  <c r="N114" i="47"/>
  <c r="Q114" i="47" s="1"/>
  <c r="N113" i="47"/>
  <c r="Q113" i="47" s="1"/>
  <c r="N111" i="47"/>
  <c r="Q111" i="47" s="1"/>
  <c r="N102" i="47"/>
  <c r="Q102" i="47" s="1"/>
  <c r="N101" i="47"/>
  <c r="Q101" i="47" s="1"/>
  <c r="N98" i="47"/>
  <c r="Q98" i="47" s="1"/>
  <c r="N96" i="47"/>
  <c r="Q96" i="47" s="1"/>
  <c r="N95" i="47"/>
  <c r="Q95" i="47" s="1"/>
  <c r="N94" i="47"/>
  <c r="Q94" i="47" s="1"/>
  <c r="N91" i="47"/>
  <c r="Q91" i="47" s="1"/>
  <c r="N87" i="47"/>
  <c r="Q87" i="47" s="1"/>
  <c r="N80" i="47"/>
  <c r="Q80" i="47" s="1"/>
  <c r="N77" i="47"/>
  <c r="Q77" i="47" s="1"/>
  <c r="N76" i="47"/>
  <c r="Q76" i="47" s="1"/>
  <c r="N74" i="47"/>
  <c r="Q74" i="47" s="1"/>
  <c r="N73" i="47"/>
  <c r="Q73" i="47" s="1"/>
  <c r="N72" i="47"/>
  <c r="Q72" i="47" s="1"/>
  <c r="N71" i="47"/>
  <c r="Q71" i="47" s="1"/>
  <c r="N68" i="47"/>
  <c r="Q68" i="47" s="1"/>
  <c r="N66" i="47"/>
  <c r="Q66" i="47" s="1"/>
  <c r="N65" i="47"/>
  <c r="Q65" i="47" s="1"/>
  <c r="N64" i="47"/>
  <c r="Q64" i="47" s="1"/>
  <c r="N62" i="47"/>
  <c r="Q62" i="47" s="1"/>
  <c r="N61" i="47"/>
  <c r="Q61" i="47" s="1"/>
  <c r="N60" i="47"/>
  <c r="Q60" i="47" s="1"/>
  <c r="N59" i="47"/>
  <c r="Q59" i="47" s="1"/>
  <c r="N58" i="47"/>
  <c r="Q58" i="47" s="1"/>
  <c r="N57" i="47"/>
  <c r="Q57" i="47" s="1"/>
  <c r="N54" i="47"/>
  <c r="Q54" i="47" s="1"/>
  <c r="N53" i="47"/>
  <c r="Q53" i="47" s="1"/>
  <c r="N52" i="47"/>
  <c r="Q52" i="47" s="1"/>
  <c r="N50" i="47"/>
  <c r="Q50" i="47" s="1"/>
  <c r="N47" i="47"/>
  <c r="Q47" i="47" s="1"/>
  <c r="N44" i="47"/>
  <c r="Q44" i="47" s="1"/>
  <c r="N43" i="47"/>
  <c r="Q43" i="47" s="1"/>
  <c r="N40" i="47"/>
  <c r="Q40" i="47" s="1"/>
  <c r="N39" i="47"/>
  <c r="Q39" i="47" s="1"/>
  <c r="N38" i="47"/>
  <c r="Q38" i="47" s="1"/>
  <c r="N36" i="47"/>
  <c r="Q36" i="47" s="1"/>
  <c r="N35" i="47"/>
  <c r="Q35" i="47" s="1"/>
  <c r="N34" i="47"/>
  <c r="Q34" i="47" s="1"/>
  <c r="N33" i="47"/>
  <c r="Q33" i="47" s="1"/>
  <c r="N32" i="47"/>
  <c r="Q32" i="47" s="1"/>
  <c r="N29" i="47"/>
  <c r="Q29" i="47" s="1"/>
  <c r="N28" i="47"/>
  <c r="Q28" i="47" s="1"/>
  <c r="N27" i="47"/>
  <c r="Q27" i="47" s="1"/>
  <c r="N26" i="47"/>
  <c r="Q26" i="47" s="1"/>
  <c r="N23" i="47"/>
  <c r="Q23" i="47" s="1"/>
  <c r="N22" i="47"/>
  <c r="Q22" i="47" s="1"/>
  <c r="N20" i="47"/>
  <c r="Q20" i="47" s="1"/>
  <c r="N19" i="47"/>
  <c r="Q19" i="47" s="1"/>
  <c r="N18" i="47"/>
  <c r="Q18" i="47" s="1"/>
  <c r="N17" i="47"/>
  <c r="Q17" i="47" s="1"/>
  <c r="N16" i="47"/>
  <c r="Q16" i="47" s="1"/>
  <c r="N15" i="47"/>
  <c r="Q15" i="47" s="1"/>
  <c r="N14" i="47"/>
  <c r="Q14" i="47" s="1"/>
  <c r="N11" i="47"/>
  <c r="Q11" i="47" s="1"/>
  <c r="N9" i="47"/>
  <c r="Q9" i="47" s="1"/>
  <c r="N8" i="47"/>
  <c r="Q8" i="47" s="1"/>
  <c r="N7" i="47"/>
  <c r="Q7" i="47" s="1"/>
  <c r="N5" i="47"/>
  <c r="Q5" i="47" s="1"/>
  <c r="N4" i="47"/>
  <c r="Q4" i="47" s="1"/>
  <c r="N389" i="47"/>
  <c r="Q389" i="47" s="1"/>
  <c r="N381" i="47"/>
  <c r="Q381" i="47" s="1"/>
  <c r="N379" i="47"/>
  <c r="Q379" i="47" s="1"/>
  <c r="N365" i="47"/>
  <c r="Q365" i="47" s="1"/>
  <c r="N340" i="47"/>
  <c r="Q340" i="47" s="1"/>
  <c r="N332" i="47"/>
  <c r="Q332" i="47" s="1"/>
  <c r="N330" i="47"/>
  <c r="Q330" i="47" s="1"/>
  <c r="N316" i="47"/>
  <c r="Q316" i="47" s="1"/>
  <c r="N292" i="47"/>
  <c r="Q292" i="47" s="1"/>
  <c r="N284" i="47"/>
  <c r="Q284" i="47" s="1"/>
  <c r="N282" i="47"/>
  <c r="Q282" i="47" s="1"/>
  <c r="N268" i="47"/>
  <c r="Q268" i="47" s="1"/>
  <c r="N243" i="47"/>
  <c r="Q243" i="47" s="1"/>
  <c r="N235" i="47"/>
  <c r="Q235" i="47" s="1"/>
  <c r="N233" i="47"/>
  <c r="Q233" i="47" s="1"/>
  <c r="N219" i="47"/>
  <c r="Q219" i="47" s="1"/>
  <c r="N192" i="47"/>
  <c r="Q192" i="47" s="1"/>
  <c r="N184" i="47"/>
  <c r="Q184" i="47" s="1"/>
  <c r="N182" i="47"/>
  <c r="Q182" i="47" s="1"/>
  <c r="N168" i="47"/>
  <c r="Q168" i="47" s="1"/>
  <c r="N137" i="47"/>
  <c r="Q137" i="47" s="1"/>
  <c r="N130" i="47"/>
  <c r="Q130" i="47" s="1"/>
  <c r="N128" i="47"/>
  <c r="Q128" i="47" s="1"/>
  <c r="N117" i="47"/>
  <c r="Q117" i="47" s="1"/>
  <c r="N108" i="47"/>
  <c r="Q108" i="47" s="1"/>
  <c r="N100" i="47"/>
  <c r="Q100" i="47" s="1"/>
  <c r="N93" i="47"/>
  <c r="Q93" i="47" s="1"/>
  <c r="N86" i="47"/>
  <c r="Q86" i="47" s="1"/>
  <c r="N84" i="47"/>
  <c r="Q84" i="47" s="1"/>
  <c r="N70" i="47"/>
  <c r="Q70" i="47" s="1"/>
  <c r="N10" i="47"/>
  <c r="Q10" i="47" s="1"/>
  <c r="N386" i="47"/>
  <c r="Q386" i="47" s="1"/>
  <c r="N385" i="47"/>
  <c r="Q385" i="47" s="1"/>
  <c r="N380" i="47"/>
  <c r="Q380" i="47" s="1"/>
  <c r="N378" i="47"/>
  <c r="Q378" i="47" s="1"/>
  <c r="N377" i="47"/>
  <c r="Q377" i="47" s="1"/>
  <c r="N374" i="47"/>
  <c r="Q374" i="47" s="1"/>
  <c r="N373" i="47"/>
  <c r="Q373" i="47" s="1"/>
  <c r="N370" i="47"/>
  <c r="Q370" i="47" s="1"/>
  <c r="N364" i="47"/>
  <c r="Q364" i="47" s="1"/>
  <c r="N362" i="47"/>
  <c r="Q362" i="47" s="1"/>
  <c r="N358" i="47"/>
  <c r="Q358" i="47" s="1"/>
  <c r="N351" i="47"/>
  <c r="Q351" i="47" s="1"/>
  <c r="N350" i="47"/>
  <c r="Q350" i="47" s="1"/>
  <c r="N346" i="47"/>
  <c r="Q346" i="47" s="1"/>
  <c r="N344" i="47"/>
  <c r="Q344" i="47" s="1"/>
  <c r="N343" i="47"/>
  <c r="Q343" i="47" s="1"/>
  <c r="N337" i="47"/>
  <c r="Q337" i="47" s="1"/>
  <c r="N336" i="47"/>
  <c r="Q336" i="47" s="1"/>
  <c r="N331" i="47"/>
  <c r="Q331" i="47" s="1"/>
  <c r="N329" i="47"/>
  <c r="Q329" i="47" s="1"/>
  <c r="N328" i="47"/>
  <c r="Q328" i="47" s="1"/>
  <c r="N325" i="47"/>
  <c r="Q325" i="47" s="1"/>
  <c r="N324" i="47"/>
  <c r="Q324" i="47" s="1"/>
  <c r="N321" i="47"/>
  <c r="Q321" i="47" s="1"/>
  <c r="N315" i="47"/>
  <c r="Q315" i="47" s="1"/>
  <c r="N313" i="47"/>
  <c r="Q313" i="47" s="1"/>
  <c r="N309" i="47"/>
  <c r="Q309" i="47" s="1"/>
  <c r="N302" i="47"/>
  <c r="Q302" i="47" s="1"/>
  <c r="N301" i="47"/>
  <c r="Q301" i="47" s="1"/>
  <c r="N297" i="47"/>
  <c r="Q297" i="47" s="1"/>
  <c r="N295" i="47"/>
  <c r="Q295" i="47" s="1"/>
  <c r="N294" i="47"/>
  <c r="Q294" i="47" s="1"/>
  <c r="N289" i="47"/>
  <c r="Q289" i="47" s="1"/>
  <c r="N288" i="47"/>
  <c r="Q288" i="47" s="1"/>
  <c r="N283" i="47"/>
  <c r="Q283" i="47" s="1"/>
  <c r="N281" i="47"/>
  <c r="Q281" i="47" s="1"/>
  <c r="N280" i="47"/>
  <c r="Q280" i="47" s="1"/>
  <c r="N277" i="47"/>
  <c r="Q277" i="47" s="1"/>
  <c r="N276" i="47"/>
  <c r="Q276" i="47" s="1"/>
  <c r="N273" i="47"/>
  <c r="Q273" i="47" s="1"/>
  <c r="N267" i="47"/>
  <c r="Q267" i="47" s="1"/>
  <c r="N265" i="47"/>
  <c r="Q265" i="47" s="1"/>
  <c r="N261" i="47"/>
  <c r="Q261" i="47" s="1"/>
  <c r="N254" i="47"/>
  <c r="Q254" i="47" s="1"/>
  <c r="N253" i="47"/>
  <c r="Q253" i="47" s="1"/>
  <c r="N249" i="47"/>
  <c r="Q249" i="47" s="1"/>
  <c r="N247" i="47"/>
  <c r="Q247" i="47" s="1"/>
  <c r="N246" i="47"/>
  <c r="Q246" i="47" s="1"/>
  <c r="N240" i="47"/>
  <c r="Q240" i="47" s="1"/>
  <c r="N239" i="47"/>
  <c r="Q239" i="47" s="1"/>
  <c r="N234" i="47"/>
  <c r="Q234" i="47" s="1"/>
  <c r="N232" i="47"/>
  <c r="Q232" i="47" s="1"/>
  <c r="N231" i="47"/>
  <c r="Q231" i="47" s="1"/>
  <c r="N228" i="47"/>
  <c r="Q228" i="47" s="1"/>
  <c r="N227" i="47"/>
  <c r="Q227" i="47" s="1"/>
  <c r="N224" i="47"/>
  <c r="Q224" i="47" s="1"/>
  <c r="N218" i="47"/>
  <c r="Q218" i="47" s="1"/>
  <c r="N216" i="47"/>
  <c r="Q216" i="47" s="1"/>
  <c r="N212" i="47"/>
  <c r="Q212" i="47" s="1"/>
  <c r="N205" i="47"/>
  <c r="Q205" i="47" s="1"/>
  <c r="N204" i="47"/>
  <c r="Q204" i="47" s="1"/>
  <c r="N200" i="47"/>
  <c r="Q200" i="47" s="1"/>
  <c r="N198" i="47"/>
  <c r="Q198" i="47" s="1"/>
  <c r="N197" i="47"/>
  <c r="Q197" i="47" s="1"/>
  <c r="N195" i="47"/>
  <c r="Q195" i="47" s="1"/>
  <c r="N194" i="47"/>
  <c r="Q194" i="47" s="1"/>
  <c r="N189" i="47"/>
  <c r="Q189" i="47" s="1"/>
  <c r="N188" i="47"/>
  <c r="Q188" i="47" s="1"/>
  <c r="N183" i="47"/>
  <c r="Q183" i="47" s="1"/>
  <c r="N181" i="47"/>
  <c r="Q181" i="47" s="1"/>
  <c r="N180" i="47"/>
  <c r="Q180" i="47" s="1"/>
  <c r="N177" i="47"/>
  <c r="Q177" i="47" s="1"/>
  <c r="N176" i="47"/>
  <c r="Q176" i="47" s="1"/>
  <c r="N173" i="47"/>
  <c r="Q173" i="47" s="1"/>
  <c r="N167" i="47"/>
  <c r="Q167" i="47" s="1"/>
  <c r="N165" i="47"/>
  <c r="Q165" i="47" s="1"/>
  <c r="N161" i="47"/>
  <c r="Q161" i="47" s="1"/>
  <c r="N154" i="47"/>
  <c r="Q154" i="47" s="1"/>
  <c r="N153" i="47"/>
  <c r="Q153" i="47" s="1"/>
  <c r="N149" i="47"/>
  <c r="Q149" i="47" s="1"/>
  <c r="N147" i="47"/>
  <c r="Q147" i="47" s="1"/>
  <c r="N146" i="47"/>
  <c r="Q146" i="47" s="1"/>
  <c r="N144" i="47"/>
  <c r="Q144" i="47" s="1"/>
  <c r="N143" i="47"/>
  <c r="Q143" i="47" s="1"/>
  <c r="N140" i="47"/>
  <c r="Q140" i="47" s="1"/>
  <c r="N139" i="47"/>
  <c r="Q139" i="47" s="1"/>
  <c r="N134" i="47"/>
  <c r="Q134" i="47" s="1"/>
  <c r="N133" i="47"/>
  <c r="Q133" i="47" s="1"/>
  <c r="N129" i="47"/>
  <c r="Q129" i="47" s="1"/>
  <c r="N127" i="47"/>
  <c r="Q127" i="47" s="1"/>
  <c r="N126" i="47"/>
  <c r="Q126" i="47" s="1"/>
  <c r="N123" i="47"/>
  <c r="Q123" i="47" s="1"/>
  <c r="N116" i="47"/>
  <c r="Q116" i="47" s="1"/>
  <c r="N115" i="47"/>
  <c r="Q115" i="47" s="1"/>
  <c r="N112" i="47"/>
  <c r="Q112" i="47" s="1"/>
  <c r="N110" i="47"/>
  <c r="Q110" i="47" s="1"/>
  <c r="N107" i="47"/>
  <c r="Q107" i="47" s="1"/>
  <c r="N106" i="47"/>
  <c r="Q106" i="47" s="1"/>
  <c r="N105" i="47"/>
  <c r="Q105" i="47" s="1"/>
  <c r="N104" i="47"/>
  <c r="Q104" i="47" s="1"/>
  <c r="N103" i="47"/>
  <c r="Q103" i="47" s="1"/>
  <c r="N99" i="47"/>
  <c r="Q99" i="47" s="1"/>
  <c r="N97" i="47"/>
  <c r="Q97" i="47" s="1"/>
  <c r="N90" i="47"/>
  <c r="Q90" i="47" s="1"/>
  <c r="N89" i="47"/>
  <c r="Q89" i="47" s="1"/>
  <c r="N85" i="47"/>
  <c r="Q85" i="47" s="1"/>
  <c r="N83" i="47"/>
  <c r="Q83" i="47" s="1"/>
  <c r="N82" i="47"/>
  <c r="Q82" i="47" s="1"/>
  <c r="N79" i="47"/>
  <c r="Q79" i="47" s="1"/>
  <c r="N78" i="47"/>
  <c r="Q78" i="47" s="1"/>
  <c r="N75" i="47"/>
  <c r="Q75" i="47" s="1"/>
  <c r="N69" i="47"/>
  <c r="Q69" i="47" s="1"/>
  <c r="N67" i="47"/>
  <c r="Q67" i="47" s="1"/>
  <c r="N63" i="47"/>
  <c r="Q63" i="47" s="1"/>
  <c r="N56" i="47"/>
  <c r="Q56" i="47" s="1"/>
  <c r="N55" i="47"/>
  <c r="Q55" i="47" s="1"/>
  <c r="N51" i="47"/>
  <c r="Q51" i="47" s="1"/>
  <c r="N49" i="47"/>
  <c r="Q49" i="47" s="1"/>
  <c r="N48" i="47"/>
  <c r="Q48" i="47" s="1"/>
  <c r="N46" i="47"/>
  <c r="Q46" i="47" s="1"/>
  <c r="N45" i="47"/>
  <c r="Q45" i="47" s="1"/>
  <c r="N42" i="47"/>
  <c r="Q42" i="47" s="1"/>
  <c r="N41" i="47"/>
  <c r="Q41" i="47" s="1"/>
  <c r="N37" i="47"/>
  <c r="Q37" i="47" s="1"/>
  <c r="N31" i="47"/>
  <c r="Q31" i="47" s="1"/>
  <c r="N30" i="47"/>
  <c r="Q30" i="47" s="1"/>
  <c r="N25" i="47"/>
  <c r="Q25" i="47" s="1"/>
  <c r="N24" i="47"/>
  <c r="Q24" i="47" s="1"/>
  <c r="N21" i="47"/>
  <c r="Q21" i="47" s="1"/>
  <c r="N12" i="47"/>
  <c r="Q12" i="47" s="1"/>
  <c r="N6" i="47"/>
  <c r="Q6" i="47" s="1"/>
  <c r="N3" i="47"/>
  <c r="Q3" i="47" s="1"/>
  <c r="N2" i="47"/>
  <c r="Q2" i="47" s="1"/>
  <c r="V90" i="19" l="1"/>
  <c r="V12" i="19"/>
  <c r="V11" i="19"/>
  <c r="V390" i="19" l="1"/>
  <c r="V389" i="19"/>
  <c r="V388" i="19"/>
  <c r="V387" i="19"/>
  <c r="V386" i="19"/>
  <c r="V385" i="19"/>
  <c r="V384" i="19"/>
  <c r="V383" i="19"/>
  <c r="V382" i="19"/>
  <c r="V381" i="19"/>
  <c r="V380" i="19"/>
  <c r="V379" i="19"/>
  <c r="V378" i="19"/>
  <c r="V377" i="19"/>
  <c r="V376" i="19"/>
  <c r="V375" i="19"/>
  <c r="V374" i="19"/>
  <c r="V373" i="19"/>
  <c r="V372" i="19"/>
  <c r="V371" i="19"/>
  <c r="V370" i="19"/>
  <c r="V369" i="19"/>
  <c r="V368" i="19"/>
  <c r="V367" i="19"/>
  <c r="V366" i="19"/>
  <c r="V365" i="19"/>
  <c r="V364" i="19"/>
  <c r="V363" i="19"/>
  <c r="V362" i="19"/>
  <c r="V361" i="19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0" i="19"/>
  <c r="V9" i="19"/>
  <c r="V8" i="19"/>
  <c r="V7" i="19"/>
  <c r="V6" i="19"/>
  <c r="V5" i="19"/>
  <c r="V4" i="19"/>
  <c r="V3" i="19"/>
  <c r="V2" i="19"/>
  <c r="O29" i="3" l="1"/>
  <c r="L29" i="3"/>
  <c r="O28" i="3"/>
  <c r="L28" i="3"/>
  <c r="O24" i="3"/>
  <c r="L24" i="3"/>
  <c r="O16" i="3"/>
  <c r="L16" i="3"/>
  <c r="O7" i="3"/>
  <c r="L7" i="3"/>
  <c r="O2" i="3"/>
  <c r="L2" i="3"/>
  <c r="O128" i="3"/>
  <c r="L128" i="3"/>
  <c r="O212" i="3"/>
  <c r="L212" i="3"/>
  <c r="O190" i="3"/>
  <c r="L190" i="3"/>
  <c r="O180" i="3"/>
  <c r="L180" i="3"/>
  <c r="O170" i="3"/>
  <c r="L170" i="3"/>
  <c r="O156" i="3"/>
  <c r="L156" i="3"/>
  <c r="O141" i="3"/>
  <c r="L141" i="3"/>
  <c r="O135" i="3"/>
  <c r="L135" i="3"/>
  <c r="O200" i="3"/>
  <c r="L200" i="3"/>
  <c r="O205" i="3"/>
  <c r="L205" i="3"/>
  <c r="O209" i="3"/>
  <c r="L209" i="3"/>
  <c r="O59" i="3"/>
  <c r="L59" i="3"/>
  <c r="O55" i="3"/>
  <c r="L55" i="3"/>
  <c r="O57" i="3"/>
  <c r="L57" i="3"/>
  <c r="O46" i="3"/>
  <c r="L46" i="3"/>
  <c r="O36" i="3"/>
  <c r="L36" i="3"/>
  <c r="O33" i="3"/>
  <c r="L33" i="3"/>
  <c r="O124" i="3"/>
  <c r="L124" i="3"/>
  <c r="O111" i="3"/>
  <c r="L111" i="3"/>
  <c r="O99" i="3"/>
  <c r="L99" i="3"/>
  <c r="O91" i="3"/>
  <c r="L91" i="3"/>
  <c r="C30" i="2" l="1"/>
  <c r="D30" i="2"/>
  <c r="B30" i="2"/>
  <c r="E32" i="2" s="1"/>
  <c r="E29" i="2" l="1"/>
  <c r="E27" i="2"/>
  <c r="E26" i="2"/>
  <c r="E24" i="2"/>
  <c r="E23" i="2"/>
  <c r="E15" i="2"/>
  <c r="E19" i="2"/>
  <c r="E18" i="2"/>
  <c r="E21" i="2"/>
  <c r="E17" i="2"/>
  <c r="E20" i="2"/>
  <c r="E10" i="2"/>
  <c r="E6" i="2"/>
  <c r="E9" i="2"/>
  <c r="E5" i="2"/>
  <c r="E12" i="2"/>
  <c r="E8" i="2"/>
  <c r="E4" i="2"/>
  <c r="E11" i="2"/>
  <c r="E7" i="2"/>
  <c r="E3" i="2"/>
  <c r="D14" i="38"/>
  <c r="E30" i="2" l="1"/>
  <c r="D16" i="38"/>
</calcChain>
</file>

<file path=xl/sharedStrings.xml><?xml version="1.0" encoding="utf-8"?>
<sst xmlns="http://schemas.openxmlformats.org/spreadsheetml/2006/main" count="116683" uniqueCount="6398">
  <si>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</si>
  <si>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</si>
  <si>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</si>
  <si>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</si>
  <si>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</si>
  <si>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</si>
  <si>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</si>
  <si>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</si>
  <si>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</si>
  <si>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</si>
  <si>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</si>
  <si>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</si>
  <si>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</si>
  <si>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</si>
  <si>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</si>
  <si>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</si>
  <si>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</si>
  <si>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</si>
  <si>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</si>
  <si>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</si>
  <si>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</si>
  <si>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</si>
  <si>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</si>
  <si>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</si>
  <si>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</si>
  <si>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</si>
  <si>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</si>
  <si>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</si>
  <si>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</si>
  <si>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</si>
  <si>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</si>
  <si>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</si>
  <si>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</si>
  <si>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</si>
  <si>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</si>
  <si>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</si>
  <si>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</si>
  <si>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</si>
  <si>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</si>
  <si>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</si>
  <si>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</si>
  <si>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</si>
  <si>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</si>
  <si>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</si>
  <si>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</si>
  <si>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</si>
  <si>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</si>
  <si>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</si>
  <si>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</si>
  <si>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</si>
  <si>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</si>
  <si>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</si>
  <si>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</si>
  <si>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</si>
  <si>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</si>
  <si>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</si>
  <si>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</si>
  <si>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</si>
  <si>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</si>
  <si>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</si>
  <si>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</si>
  <si>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</si>
  <si>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</si>
  <si>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</si>
  <si>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</si>
  <si>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</si>
  <si>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</si>
  <si>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</si>
  <si>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</si>
  <si>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</si>
  <si>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</si>
  <si>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</si>
  <si>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</si>
  <si>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</si>
  <si>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</si>
  <si>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</si>
  <si>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</si>
  <si>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</si>
  <si>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</si>
  <si>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</si>
  <si>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</si>
  <si>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</si>
  <si>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</si>
  <si>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</si>
  <si>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</si>
  <si>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</si>
  <si>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</si>
  <si>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</si>
  <si>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</si>
  <si>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</si>
  <si>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</si>
  <si>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</si>
  <si>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</si>
  <si>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</si>
  <si>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</si>
  <si>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</si>
  <si>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</si>
  <si>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</si>
  <si>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</si>
  <si>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</si>
  <si>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</si>
  <si>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</si>
  <si>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</si>
  <si>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</si>
  <si>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</si>
  <si>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</si>
  <si>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</si>
  <si>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</si>
  <si>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</si>
  <si>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</si>
  <si>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</si>
  <si>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</si>
  <si>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</si>
  <si>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</si>
  <si>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</si>
  <si>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</si>
  <si>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</si>
  <si>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</si>
  <si>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</si>
  <si>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</si>
  <si>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</si>
  <si>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</si>
  <si>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</si>
  <si>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</si>
  <si>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</si>
  <si>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</si>
  <si>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</si>
  <si>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</si>
  <si>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</si>
  <si>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</si>
  <si>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</si>
  <si>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</si>
  <si>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</si>
  <si>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</si>
  <si>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</si>
  <si>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</si>
  <si>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</si>
  <si>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</si>
  <si>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</si>
  <si>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</si>
  <si>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</si>
  <si>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</si>
  <si>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</si>
  <si>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</si>
  <si>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</si>
  <si>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</si>
  <si>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</si>
  <si>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</si>
  <si>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</si>
  <si>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</si>
  <si>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</si>
  <si>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</si>
  <si>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</si>
  <si>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</si>
  <si>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</si>
  <si>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</si>
  <si>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</si>
  <si>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</si>
  <si>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</si>
  <si>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</si>
  <si>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</si>
  <si>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</si>
  <si>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</si>
  <si>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</si>
  <si>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</si>
  <si>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</si>
  <si>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</si>
  <si>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</si>
  <si>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</si>
  <si>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</si>
  <si>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</si>
  <si>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</si>
  <si>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</si>
  <si>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</si>
  <si>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</si>
  <si>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</si>
  <si>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</si>
  <si>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</si>
  <si>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</si>
  <si>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</si>
  <si>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</si>
  <si>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</si>
  <si>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</si>
  <si>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</si>
  <si>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</si>
  <si>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</si>
  <si>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</si>
  <si>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</si>
  <si>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</si>
  <si>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</si>
  <si>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</si>
  <si>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</si>
  <si>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</si>
  <si>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</si>
  <si>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</si>
  <si>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</si>
  <si>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</si>
  <si>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</si>
  <si>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</si>
  <si>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</si>
  <si>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</si>
  <si>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</si>
  <si>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</si>
  <si>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</si>
  <si>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</si>
  <si>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</si>
  <si>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</si>
  <si>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</si>
  <si>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</si>
  <si>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</si>
  <si>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</si>
  <si>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</si>
  <si>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</si>
  <si>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</si>
  <si>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</si>
  <si>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</si>
  <si>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</si>
  <si>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</si>
  <si>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</si>
  <si>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</si>
  <si>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</si>
  <si>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</si>
  <si>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</si>
  <si>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</si>
  <si>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</si>
  <si>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</si>
  <si>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</si>
  <si>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</si>
  <si>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</si>
  <si>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</si>
  <si>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</si>
  <si>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</si>
  <si>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</si>
  <si>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</si>
  <si>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</si>
  <si>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</si>
  <si>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</si>
  <si>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</si>
  <si>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</si>
  <si>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</si>
  <si>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</si>
  <si>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</si>
  <si>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</si>
  <si>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</si>
  <si>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</si>
  <si>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</si>
  <si>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</si>
  <si>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</si>
  <si>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</si>
  <si>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</si>
  <si>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</si>
  <si>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</si>
  <si>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</si>
  <si>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</si>
  <si>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</si>
  <si>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</si>
  <si>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</si>
  <si>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</si>
  <si>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</si>
  <si>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</si>
  <si>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</si>
  <si>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</si>
  <si>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</si>
  <si>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</si>
  <si>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</si>
  <si>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</si>
  <si>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</si>
  <si>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</si>
  <si>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</si>
  <si>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</si>
  <si>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</si>
  <si>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</si>
  <si>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</si>
  <si>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</si>
  <si>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</si>
  <si>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</si>
  <si>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</si>
  <si>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</si>
  <si>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</si>
  <si>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</si>
  <si>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</si>
  <si>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</si>
  <si>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</si>
  <si>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</si>
  <si>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</si>
  <si>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</si>
  <si>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</si>
  <si>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</si>
  <si>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</si>
  <si>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</si>
  <si>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</si>
  <si>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</si>
  <si>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</si>
  <si>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</si>
  <si>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</si>
  <si>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</si>
  <si>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</si>
  <si>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</si>
  <si>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</si>
  <si>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</si>
  <si>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</si>
  <si>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</si>
  <si>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</si>
  <si>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</si>
  <si>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</si>
  <si>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</si>
  <si>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</si>
  <si>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</si>
  <si>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</si>
  <si>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</si>
  <si>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</si>
  <si>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</si>
  <si>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</si>
  <si>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</si>
  <si>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</si>
  <si>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</si>
  <si>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</si>
  <si>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</si>
  <si>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</si>
  <si>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</si>
  <si>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</si>
  <si>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</si>
  <si>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</si>
  <si>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</si>
  <si>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</si>
  <si>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</si>
  <si>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</si>
  <si>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</si>
  <si>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</si>
  <si>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</si>
  <si>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</si>
  <si>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</si>
  <si>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</si>
  <si>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</si>
  <si>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</si>
  <si>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</si>
  <si>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</si>
  <si>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</si>
  <si>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</si>
  <si>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</si>
  <si>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</si>
  <si>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</si>
  <si>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</si>
  <si>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</si>
  <si>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</si>
  <si>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</si>
  <si>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</si>
  <si>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</si>
  <si>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</si>
  <si>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</si>
  <si>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</si>
  <si>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</si>
  <si>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</si>
  <si>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</si>
  <si>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</si>
  <si>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</si>
  <si>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</si>
  <si>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</si>
  <si>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</si>
  <si>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</si>
  <si>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</si>
  <si>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</si>
  <si>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</si>
  <si>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</si>
  <si>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</si>
  <si>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</si>
  <si>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</si>
  <si>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</si>
  <si>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</si>
  <si>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</si>
  <si>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</si>
  <si>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</si>
  <si>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</si>
  <si>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</si>
  <si>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</si>
  <si>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</si>
  <si>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</si>
  <si>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</si>
  <si>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</si>
  <si>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</si>
  <si>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</si>
  <si>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</si>
  <si>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</si>
  <si>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</si>
  <si>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</si>
  <si>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</si>
  <si>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</si>
  <si>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</si>
  <si>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</si>
  <si>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</si>
  <si>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</si>
  <si>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</si>
  <si>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</si>
  <si>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</si>
  <si>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</si>
  <si>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</si>
  <si>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</si>
  <si>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</si>
  <si>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</si>
  <si>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</si>
  <si>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</si>
  <si>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</si>
  <si>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</si>
  <si>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</si>
  <si>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</si>
  <si>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</si>
  <si>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</si>
  <si>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</si>
  <si>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</si>
  <si>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</si>
  <si>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</si>
  <si>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</si>
  <si>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</si>
  <si>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</si>
  <si>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</si>
  <si>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</si>
  <si>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</si>
  <si>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</si>
  <si>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</si>
  <si>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</si>
  <si>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</si>
  <si>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</si>
  <si>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</si>
  <si>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</si>
  <si>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</si>
  <si>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</si>
  <si>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</si>
  <si>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</si>
  <si>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</si>
  <si>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</si>
  <si>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</si>
  <si>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</si>
  <si>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</si>
  <si>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</si>
  <si>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</si>
  <si>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</si>
  <si>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</si>
  <si>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</si>
  <si>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</si>
  <si>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</si>
  <si>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</si>
  <si>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</si>
  <si>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</si>
  <si>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</si>
  <si>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</si>
  <si>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</si>
  <si>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</si>
  <si>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</si>
  <si>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</si>
  <si>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</si>
  <si>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</si>
  <si>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</si>
  <si>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</si>
  <si>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</si>
  <si>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</si>
  <si>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</si>
  <si>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</si>
  <si>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</si>
  <si>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</si>
  <si>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</si>
  <si>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</si>
  <si>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</si>
  <si>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</si>
  <si>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</si>
  <si>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</si>
  <si>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</si>
  <si>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</si>
  <si>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</si>
  <si>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</si>
  <si>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</si>
  <si>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</si>
  <si>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</si>
  <si>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</si>
  <si>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</si>
  <si>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</si>
  <si>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</si>
  <si>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</si>
  <si>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</si>
  <si>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</si>
  <si>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</si>
  <si>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</si>
  <si>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</si>
  <si>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</si>
  <si>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</si>
  <si>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</si>
  <si>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</si>
  <si>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</si>
  <si>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</si>
  <si>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</si>
  <si>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</si>
  <si>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</si>
  <si>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</si>
  <si>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</si>
  <si>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</si>
  <si>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</si>
  <si>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</si>
  <si>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</si>
  <si>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</si>
  <si>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</si>
  <si>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</si>
  <si>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</si>
  <si>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</si>
  <si>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</si>
  <si>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</si>
  <si>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</si>
  <si>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</si>
  <si>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</si>
  <si>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</si>
  <si>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</si>
  <si>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</si>
  <si>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</si>
  <si>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</si>
  <si>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</si>
  <si>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</si>
  <si>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</si>
  <si>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</si>
  <si>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</si>
  <si>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</si>
  <si>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</si>
  <si>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</si>
  <si>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</si>
  <si>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</si>
  <si>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</si>
  <si>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</si>
  <si>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</si>
  <si>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</si>
  <si>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</si>
  <si>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</si>
  <si>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</si>
  <si>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</si>
  <si>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</si>
  <si>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</si>
  <si>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</si>
  <si>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</si>
  <si>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</si>
  <si>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</si>
  <si>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</si>
  <si>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</si>
  <si>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</si>
  <si>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</si>
  <si>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</si>
  <si>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</si>
  <si>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</si>
  <si>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</si>
  <si>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</si>
  <si>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</si>
  <si>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</si>
  <si>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</si>
  <si>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</si>
  <si>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</si>
  <si>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</si>
  <si>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</si>
  <si>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</si>
  <si>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</si>
  <si>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</si>
  <si>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</si>
  <si>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</si>
  <si>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</si>
  <si>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</si>
  <si>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</si>
  <si>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</si>
  <si>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</si>
  <si>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</si>
  <si>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</si>
  <si>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</si>
  <si>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</si>
  <si>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</si>
  <si>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</si>
  <si>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</si>
  <si>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</si>
  <si>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</si>
  <si>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</si>
  <si>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</si>
  <si>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</si>
  <si>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</si>
  <si>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</si>
  <si>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</si>
  <si>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</si>
  <si>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</si>
  <si>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</si>
  <si>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</si>
  <si>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</si>
  <si>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</si>
  <si>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</si>
  <si>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</si>
  <si>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</si>
  <si>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</si>
  <si>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</si>
  <si>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</si>
  <si>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</si>
  <si>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</si>
  <si>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</si>
  <si>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</si>
  <si>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</si>
  <si>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</si>
  <si>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</si>
  <si>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</si>
  <si>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</si>
  <si>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</si>
  <si>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</si>
  <si>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</si>
  <si>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</si>
  <si>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</si>
  <si>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</si>
  <si>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</si>
  <si>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</si>
  <si>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</si>
  <si>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</si>
  <si>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</si>
  <si>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</si>
  <si>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</si>
  <si>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</si>
  <si>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</si>
  <si>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</si>
  <si>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</si>
  <si>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</si>
  <si>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</si>
  <si>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</si>
  <si>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</si>
  <si>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</si>
  <si>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</si>
  <si>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</si>
  <si>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</si>
  <si>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</si>
  <si>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</si>
  <si>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</si>
  <si>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</si>
  <si>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</si>
  <si>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</si>
  <si>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</si>
  <si>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</si>
  <si>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</si>
  <si>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</si>
  <si>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</si>
  <si>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</si>
  <si>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</si>
  <si>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</si>
  <si>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</si>
  <si>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</si>
  <si>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</si>
  <si>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</si>
  <si>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</si>
  <si>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</si>
  <si>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</si>
  <si>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</si>
  <si>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</si>
  <si>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</si>
  <si>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</si>
  <si>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</si>
  <si>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</si>
  <si>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</si>
  <si>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</si>
  <si>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</si>
  <si>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</si>
  <si>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</si>
  <si>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</si>
  <si>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</si>
  <si>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</si>
  <si>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</si>
  <si>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</si>
  <si>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</si>
  <si>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</si>
  <si>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</si>
  <si>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</si>
  <si>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</si>
  <si>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</si>
  <si>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</si>
  <si>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</si>
  <si>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</si>
  <si>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</si>
  <si>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</si>
  <si>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</si>
  <si>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</si>
  <si>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</si>
  <si>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</si>
  <si>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</si>
  <si>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</si>
  <si>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</si>
  <si>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</si>
  <si>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</si>
  <si>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</si>
  <si>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</si>
  <si>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</si>
  <si>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</si>
  <si>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</si>
  <si>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</si>
  <si>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</si>
  <si>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</si>
  <si>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</si>
  <si>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</si>
  <si>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</si>
  <si>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</si>
  <si>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</si>
  <si>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</si>
  <si>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</si>
  <si>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</si>
  <si>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</si>
  <si>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</si>
  <si>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</si>
  <si>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</si>
  <si>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</si>
  <si>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</si>
  <si>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</si>
  <si>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</si>
  <si>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</si>
  <si>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</si>
  <si>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</si>
  <si>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</si>
  <si>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</si>
  <si>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</si>
  <si>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</si>
  <si>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</si>
  <si>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</si>
  <si>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</si>
  <si>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</si>
  <si>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</si>
  <si>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</si>
  <si>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</si>
  <si>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</si>
  <si>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</si>
  <si>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</si>
  <si>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</si>
  <si>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</si>
  <si>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</si>
  <si>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</si>
  <si>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</si>
  <si>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</si>
  <si>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</si>
  <si>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</si>
  <si>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</si>
  <si>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</si>
  <si>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</si>
  <si>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</si>
  <si>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</si>
  <si>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</si>
  <si>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</si>
  <si>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</si>
  <si>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</si>
  <si>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</si>
  <si>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</si>
  <si>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</si>
  <si>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</si>
  <si>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</si>
  <si>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</si>
  <si>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</si>
  <si>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</si>
  <si>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</si>
  <si>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</si>
  <si>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</si>
  <si>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</si>
  <si>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</si>
  <si>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</si>
  <si>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</si>
  <si>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</si>
  <si>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</si>
  <si>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</si>
  <si>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</si>
  <si>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</si>
  <si>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</si>
  <si>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</si>
  <si>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</si>
  <si>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</si>
  <si>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</si>
  <si>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</si>
  <si>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</si>
  <si>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</si>
  <si>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</si>
  <si>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</si>
  <si>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</si>
  <si>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</si>
  <si>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</si>
  <si>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</si>
  <si>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</si>
  <si>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</si>
  <si>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</si>
  <si>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</si>
  <si>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</si>
  <si>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</si>
  <si>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</si>
  <si>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</si>
  <si>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</si>
  <si>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</si>
  <si>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</si>
  <si>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</si>
  <si>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</si>
  <si>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</si>
  <si>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</si>
  <si>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</si>
  <si>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</si>
  <si>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</si>
  <si>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</si>
  <si>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</si>
  <si>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</si>
  <si>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</si>
  <si>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</si>
  <si>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</si>
  <si>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</si>
  <si>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</si>
  <si>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</si>
  <si>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</si>
  <si>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</si>
  <si>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</si>
  <si>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</si>
  <si>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</si>
  <si>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</si>
  <si>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</si>
  <si>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</si>
  <si>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</si>
  <si>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</si>
  <si>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</si>
  <si>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</si>
  <si>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</si>
  <si>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</si>
  <si>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</si>
  <si>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</si>
  <si>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</si>
  <si>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</si>
  <si>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</si>
  <si>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</si>
  <si>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</si>
  <si>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</si>
  <si>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</si>
  <si>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</si>
  <si>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</si>
  <si>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</si>
  <si>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</si>
  <si>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</si>
  <si>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</si>
  <si>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</si>
  <si>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</si>
  <si>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</si>
  <si>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</si>
  <si>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</si>
  <si>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</si>
  <si>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</si>
  <si>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</si>
  <si>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</si>
  <si>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</si>
  <si>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</si>
  <si>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</si>
  <si>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</si>
  <si>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</si>
  <si>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</si>
  <si>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</si>
  <si>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</si>
  <si>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</si>
  <si>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</si>
  <si>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</si>
  <si>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</si>
  <si>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</si>
  <si>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</si>
  <si>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</si>
  <si>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</si>
  <si>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</si>
  <si>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</si>
  <si>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</si>
  <si>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</si>
  <si>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</si>
  <si>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</si>
  <si>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</si>
  <si>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</si>
  <si>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</si>
  <si>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</si>
  <si>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</si>
  <si>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</si>
  <si>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</si>
  <si>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</si>
  <si>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</si>
  <si>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</si>
  <si>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</si>
  <si>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</si>
  <si>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</si>
  <si>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</si>
  <si>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</si>
  <si>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</si>
  <si>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</si>
  <si>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</si>
  <si>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</si>
  <si>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</si>
  <si>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</si>
  <si>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</si>
  <si>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</si>
  <si>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</si>
  <si>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</si>
  <si>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</si>
  <si>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</si>
  <si>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</si>
  <si>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</si>
  <si>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</si>
  <si>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</si>
  <si>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</si>
  <si>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</si>
  <si>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</si>
  <si>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</si>
  <si>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</si>
  <si>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</si>
  <si>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</si>
  <si>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</si>
  <si>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</si>
  <si>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</si>
  <si>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</si>
  <si>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</si>
  <si>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</si>
  <si>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</si>
  <si>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</si>
  <si>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</si>
  <si>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</si>
  <si>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</si>
  <si>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</si>
  <si>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</si>
  <si>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</si>
  <si>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</si>
  <si>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</si>
  <si>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</si>
  <si>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</si>
  <si>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</si>
  <si>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</si>
  <si>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</si>
  <si>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</si>
  <si>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</si>
  <si>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</si>
  <si>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</si>
  <si>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</si>
  <si>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</si>
  <si>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</si>
  <si>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</si>
  <si>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</si>
  <si>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</si>
  <si>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</si>
  <si>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</si>
  <si>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</si>
  <si>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</si>
  <si>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</si>
  <si>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</si>
  <si>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</si>
  <si>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</si>
  <si>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</si>
  <si>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</si>
  <si>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</si>
  <si>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</si>
  <si>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</si>
  <si>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</si>
  <si>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</si>
  <si>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</si>
  <si>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</si>
  <si>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</si>
  <si>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</si>
  <si>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</si>
  <si>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</si>
  <si>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</si>
  <si>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</si>
  <si>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</si>
  <si>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</si>
  <si>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</si>
  <si>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</si>
  <si>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</si>
  <si>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</si>
  <si>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</si>
  <si>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</si>
  <si>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</si>
  <si>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</si>
  <si>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</si>
  <si>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</si>
  <si>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</si>
  <si>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</si>
  <si>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</si>
  <si>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</si>
  <si>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</si>
  <si>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</si>
  <si>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</si>
  <si>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</si>
  <si>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</si>
  <si>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</si>
  <si>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</si>
  <si>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</si>
  <si>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</si>
  <si>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</si>
  <si>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</si>
  <si>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</si>
  <si>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</si>
  <si>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</si>
  <si>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</si>
  <si>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</si>
  <si>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</si>
  <si>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</si>
  <si>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</si>
  <si>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</si>
  <si>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</si>
  <si>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</si>
  <si>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</si>
  <si>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</si>
  <si>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</si>
  <si>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</si>
  <si>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</si>
  <si>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</si>
  <si>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</si>
  <si>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</si>
  <si>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</si>
  <si>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</si>
  <si>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</si>
  <si>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</si>
  <si>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</si>
  <si>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</si>
  <si>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</si>
  <si>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</si>
  <si>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</si>
  <si>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</si>
  <si>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</si>
  <si>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</si>
  <si>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</si>
  <si>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</si>
  <si>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</si>
  <si>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</si>
  <si>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</si>
  <si>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</si>
  <si>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</si>
  <si>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</si>
  <si>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</si>
  <si>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</si>
  <si>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</si>
  <si>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</si>
  <si>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</si>
  <si>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</si>
  <si>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</si>
  <si>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</si>
  <si>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</si>
  <si>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</si>
  <si>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</si>
  <si>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</si>
  <si>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</si>
  <si>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</si>
  <si>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</si>
  <si>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</si>
  <si>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</si>
  <si>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</si>
  <si>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</si>
  <si>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</si>
  <si>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</si>
  <si>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</si>
  <si>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</si>
  <si>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</si>
  <si>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</si>
  <si>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</si>
  <si>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</si>
  <si>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</si>
  <si>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</si>
  <si>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</si>
  <si>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</si>
  <si>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</si>
  <si>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</si>
  <si>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</si>
  <si>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</si>
  <si>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</si>
  <si>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</si>
  <si>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</si>
  <si>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</si>
  <si>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</si>
  <si>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</si>
  <si>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</si>
  <si>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</si>
  <si>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</si>
  <si>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</si>
  <si>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</si>
  <si>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</si>
  <si>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</si>
  <si>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</si>
  <si>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</si>
  <si>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</si>
  <si>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</si>
  <si>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</si>
  <si>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</si>
  <si>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</si>
  <si>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</si>
  <si>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</si>
  <si>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</si>
  <si>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</si>
  <si>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</si>
  <si>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</si>
  <si>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</si>
  <si>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</si>
  <si>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</si>
  <si>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</si>
  <si>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</si>
  <si>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</si>
  <si>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</si>
  <si>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</si>
  <si>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</si>
  <si>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</si>
  <si>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</si>
  <si>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</si>
  <si>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</si>
  <si>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</si>
  <si>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</si>
  <si>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</si>
  <si>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</si>
  <si>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</si>
  <si>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</si>
  <si>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</si>
  <si>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</si>
  <si>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</si>
  <si>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</si>
  <si>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</si>
  <si>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</si>
  <si>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</si>
  <si>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</si>
  <si>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</si>
  <si>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</si>
  <si>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</si>
  <si>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</si>
  <si>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</si>
  <si>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</si>
  <si>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</si>
  <si>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</si>
  <si>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</si>
  <si>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</si>
  <si>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</si>
  <si>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</si>
  <si>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</si>
  <si>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</si>
  <si>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</si>
  <si>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</si>
  <si>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</si>
  <si>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</si>
  <si>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</si>
  <si>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</si>
  <si>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</si>
  <si>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</si>
  <si>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</si>
  <si>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</si>
  <si>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</si>
  <si>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</si>
  <si>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</si>
  <si>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</si>
  <si>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</si>
  <si>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</si>
  <si>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</si>
  <si>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</si>
  <si>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</si>
  <si>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</si>
  <si>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</si>
  <si>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</si>
  <si>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</si>
  <si>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</si>
  <si>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</si>
  <si>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</si>
  <si>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</si>
  <si>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</si>
  <si>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</si>
  <si>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</si>
  <si>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</si>
  <si>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</si>
  <si>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</si>
  <si>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</si>
  <si>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</si>
  <si>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</si>
  <si>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</si>
  <si>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</si>
  <si>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</si>
  <si>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</si>
  <si>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</si>
  <si>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</si>
  <si>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</si>
  <si>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</si>
  <si>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</si>
  <si>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</si>
  <si>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</si>
  <si>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</si>
  <si>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</si>
  <si>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</si>
  <si>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</si>
  <si>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</si>
  <si>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</si>
  <si>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</si>
  <si>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</si>
  <si>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</si>
  <si>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</si>
  <si>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</si>
  <si>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</si>
  <si>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</si>
  <si>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</si>
  <si>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</si>
  <si>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</si>
  <si>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</si>
  <si>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</si>
  <si>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</si>
  <si>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</si>
  <si>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</si>
  <si>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</si>
  <si>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</si>
  <si>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</si>
  <si>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</si>
  <si>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</si>
  <si>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</si>
  <si>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</si>
  <si>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</si>
  <si>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</si>
  <si>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</si>
  <si>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</si>
  <si>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</si>
  <si>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</si>
  <si>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</si>
  <si>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</si>
  <si>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</si>
  <si>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</si>
  <si>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</si>
  <si>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</si>
  <si>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</si>
  <si>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</si>
  <si>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</si>
  <si>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</si>
  <si>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</si>
  <si>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</si>
  <si>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</si>
  <si>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</si>
  <si>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</si>
  <si>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</si>
  <si>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3.759</t>
  </si>
  <si>
    <t>EUR</t>
  </si>
  <si>
    <t>4.0202</t>
  </si>
  <si>
    <t>SGD</t>
  </si>
  <si>
    <t>2.7717</t>
  </si>
  <si>
    <t>12937</t>
  </si>
  <si>
    <t>JPY</t>
  </si>
  <si>
    <t>0.0234</t>
  </si>
  <si>
    <t>GBP</t>
  </si>
  <si>
    <t>4.7505</t>
  </si>
  <si>
    <t>HKD</t>
  </si>
  <si>
    <t>0.4814</t>
  </si>
  <si>
    <t>12938</t>
  </si>
  <si>
    <t>13498</t>
  </si>
  <si>
    <t>13499</t>
  </si>
  <si>
    <t>13500</t>
  </si>
  <si>
    <t>141</t>
  </si>
  <si>
    <t>142</t>
  </si>
  <si>
    <t>DKK</t>
  </si>
  <si>
    <t>0.539</t>
  </si>
  <si>
    <t>CHF</t>
  </si>
  <si>
    <t>4.179</t>
  </si>
  <si>
    <t>143</t>
  </si>
  <si>
    <t>14318</t>
  </si>
  <si>
    <t>14406</t>
  </si>
  <si>
    <t>14425</t>
  </si>
  <si>
    <t>35011</t>
  </si>
  <si>
    <t>בנק לאומי</t>
  </si>
  <si>
    <t>10-800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</si>
  <si>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</si>
  <si>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</si>
  <si>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</si>
  <si>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</si>
  <si>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</si>
  <si>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</si>
  <si>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</si>
  <si>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</si>
  <si>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</si>
  <si>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8834</t>
  </si>
  <si>
    <t>Aaa.il</t>
  </si>
  <si>
    <t>9300</t>
  </si>
  <si>
    <t>9301</t>
  </si>
  <si>
    <t>AUD</t>
  </si>
  <si>
    <t>2.4931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</si>
  <si>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</si>
  <si>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</si>
  <si>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</si>
  <si>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</si>
  <si>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</si>
  <si>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</si>
  <si>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</si>
  <si>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</si>
  <si>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</si>
  <si>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</si>
  <si>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1135912</t>
  </si>
  <si>
    <t>ilRF</t>
  </si>
  <si>
    <t>31/10/2025</t>
  </si>
  <si>
    <t>113.49</t>
  </si>
  <si>
    <t>ממשל צמודה 1028</t>
  </si>
  <si>
    <t>1197326</t>
  </si>
  <si>
    <t>30/10/2028</t>
  </si>
  <si>
    <t>99.98</t>
  </si>
  <si>
    <t>ממשל צמודה 1131</t>
  </si>
  <si>
    <t>1172220</t>
  </si>
  <si>
    <t>30/11/2031</t>
  </si>
  <si>
    <t>97.65</t>
  </si>
  <si>
    <t>ממשל צמודה 0529</t>
  </si>
  <si>
    <t>1157023</t>
  </si>
  <si>
    <t>RF.il</t>
  </si>
  <si>
    <t>31/05/2029</t>
  </si>
  <si>
    <t>105.85</t>
  </si>
  <si>
    <t>האוצר - ממשלתית שקלית</t>
  </si>
  <si>
    <t>ממשלתי שקלי 0425</t>
  </si>
  <si>
    <t>1162668</t>
  </si>
  <si>
    <t>30/04/2025</t>
  </si>
  <si>
    <t>97.25</t>
  </si>
  <si>
    <t>ממשק0142</t>
  </si>
  <si>
    <t>1125400</t>
  </si>
  <si>
    <t>31/01/2042</t>
  </si>
  <si>
    <t>104.09</t>
  </si>
  <si>
    <t>ממשל שקלית 0226</t>
  </si>
  <si>
    <t>1174697</t>
  </si>
  <si>
    <t>27/02/2026</t>
  </si>
  <si>
    <t>94.09</t>
  </si>
  <si>
    <t>ממשל שקלית 0330</t>
  </si>
  <si>
    <t>1160985</t>
  </si>
  <si>
    <t>31/03/2030</t>
  </si>
  <si>
    <t>81.73</t>
  </si>
  <si>
    <t>ממשל שקלי 1024</t>
  </si>
  <si>
    <t>1175777</t>
  </si>
  <si>
    <t>31/10/2024</t>
  </si>
  <si>
    <t>98.99</t>
  </si>
  <si>
    <t>ממשלתי 0825</t>
  </si>
  <si>
    <t>1135557</t>
  </si>
  <si>
    <t>31/08/2025</t>
  </si>
  <si>
    <t>98.7</t>
  </si>
  <si>
    <t>ממשק 1026</t>
  </si>
  <si>
    <t>1099456</t>
  </si>
  <si>
    <t>30/10/2026</t>
  </si>
  <si>
    <t>108.16</t>
  </si>
  <si>
    <t>ממשל שקלית 0229</t>
  </si>
  <si>
    <t>1194802</t>
  </si>
  <si>
    <t>28/02/2029</t>
  </si>
  <si>
    <t>97.49</t>
  </si>
  <si>
    <t>האוצר - ממשלתית משתנה</t>
  </si>
  <si>
    <t>ממשלת משתנה 1130</t>
  </si>
  <si>
    <t>1166552</t>
  </si>
  <si>
    <t>29/11/2030</t>
  </si>
  <si>
    <t>97.22</t>
  </si>
  <si>
    <t>ממשל משתנה 0526</t>
  </si>
  <si>
    <t>1141795</t>
  </si>
  <si>
    <t>31/05/2026</t>
  </si>
  <si>
    <t>99.64</t>
  </si>
  <si>
    <t>בנק ישראל- מק"מ</t>
  </si>
  <si>
    <t>מ.ק.מ.  1014</t>
  </si>
  <si>
    <t>8241010</t>
  </si>
  <si>
    <t>02/10/2024</t>
  </si>
  <si>
    <t>98.94</t>
  </si>
  <si>
    <t>מ.ק.מ.  315</t>
  </si>
  <si>
    <t>8250318</t>
  </si>
  <si>
    <t>05/03/2025</t>
  </si>
  <si>
    <t>97.17</t>
  </si>
  <si>
    <t>מ.ק.מ.  415</t>
  </si>
  <si>
    <t>8250417</t>
  </si>
  <si>
    <t>02/04/2025</t>
  </si>
  <si>
    <t>96.87</t>
  </si>
  <si>
    <t>מ.ק.מ.  125</t>
  </si>
  <si>
    <t>8250128</t>
  </si>
  <si>
    <t>08/01/2025</t>
  </si>
  <si>
    <t>97.81</t>
  </si>
  <si>
    <t>ממשל צמודה 1033</t>
  </si>
  <si>
    <t>1204379</t>
  </si>
  <si>
    <t>31/10/2033</t>
  </si>
  <si>
    <t>96.6</t>
  </si>
  <si>
    <t>מ.ק.מ. 515</t>
  </si>
  <si>
    <t>IL0082505160</t>
  </si>
  <si>
    <t>07/05/2025</t>
  </si>
  <si>
    <t>96.48</t>
  </si>
  <si>
    <t>מ.ק.מ.  215</t>
  </si>
  <si>
    <t>8250219</t>
  </si>
  <si>
    <t>05/02/2025</t>
  </si>
  <si>
    <t>97.48</t>
  </si>
  <si>
    <t>ממשלתי צמוד 0527</t>
  </si>
  <si>
    <t>1140847</t>
  </si>
  <si>
    <t>31/05/2027</t>
  </si>
  <si>
    <t>111.66</t>
  </si>
  <si>
    <t>ממשל צמודה 0726</t>
  </si>
  <si>
    <t>1169564</t>
  </si>
  <si>
    <t>31/07/2026</t>
  </si>
  <si>
    <t>110.2</t>
  </si>
  <si>
    <t>ממצמ 0536</t>
  </si>
  <si>
    <t>1097708</t>
  </si>
  <si>
    <t>30/05/2036</t>
  </si>
  <si>
    <t>159.08</t>
  </si>
  <si>
    <t>5904 גליל</t>
  </si>
  <si>
    <t>9590431</t>
  </si>
  <si>
    <t>31/07/2024</t>
  </si>
  <si>
    <t>145.32</t>
  </si>
  <si>
    <t>ממשל שקלית 0327</t>
  </si>
  <si>
    <t>1139344</t>
  </si>
  <si>
    <t>31/03/2027</t>
  </si>
  <si>
    <t>94.2</t>
  </si>
  <si>
    <t>ממשל שקלית 0928</t>
  </si>
  <si>
    <t>1150879</t>
  </si>
  <si>
    <t>29/09/2028</t>
  </si>
  <si>
    <t>92.73</t>
  </si>
  <si>
    <t>ממשל שקלית 0432</t>
  </si>
  <si>
    <t>1180660</t>
  </si>
  <si>
    <t>30/04/2032</t>
  </si>
  <si>
    <t>77.26</t>
  </si>
  <si>
    <t>ממשל שקלית 0335</t>
  </si>
  <si>
    <t>1202332</t>
  </si>
  <si>
    <t>30/03/2035</t>
  </si>
  <si>
    <t>92.5</t>
  </si>
  <si>
    <t>ממשל שקלית 0537</t>
  </si>
  <si>
    <t>1166180</t>
  </si>
  <si>
    <t>31/05/2037</t>
  </si>
  <si>
    <t>65.83</t>
  </si>
  <si>
    <t>ממשל שקלית 0927</t>
  </si>
  <si>
    <t>1203579</t>
  </si>
  <si>
    <t>30/09/2027</t>
  </si>
  <si>
    <t>99.11</t>
  </si>
  <si>
    <t>ממשל שקלית 0347</t>
  </si>
  <si>
    <t>1140193</t>
  </si>
  <si>
    <t>31/03/2047</t>
  </si>
  <si>
    <t>78.79</t>
  </si>
  <si>
    <t>מ.ק.מ. 1214</t>
  </si>
  <si>
    <t>8241218</t>
  </si>
  <si>
    <t>04/12/2024</t>
  </si>
  <si>
    <t>98.21</t>
  </si>
  <si>
    <t>מ.ק.מ.  615</t>
  </si>
  <si>
    <t>8250615</t>
  </si>
  <si>
    <t>04/06/2025</t>
  </si>
  <si>
    <t>96.17</t>
  </si>
  <si>
    <t>מ.ק.מ. 714</t>
  </si>
  <si>
    <t>8240715</t>
  </si>
  <si>
    <t>03/07/2024</t>
  </si>
  <si>
    <t>99.97</t>
  </si>
  <si>
    <t>מ.ק.מ.  914</t>
  </si>
  <si>
    <t>8240913</t>
  </si>
  <si>
    <t>04/09/2024</t>
  </si>
  <si>
    <t>99.26</t>
  </si>
  <si>
    <t>מ.ק.מ.   1114</t>
  </si>
  <si>
    <t>8241119</t>
  </si>
  <si>
    <t>06/11/2024</t>
  </si>
  <si>
    <t>98.53</t>
  </si>
  <si>
    <t>מ.ק.מ. 814</t>
  </si>
  <si>
    <t>8240814</t>
  </si>
  <si>
    <t>07/08/2024</t>
  </si>
  <si>
    <t>99.58</t>
  </si>
  <si>
    <t>ממשלת ארה"ב</t>
  </si>
  <si>
    <t>US TREASURY 0.5 28/02/26</t>
  </si>
  <si>
    <t>US91282CBQ33</t>
  </si>
  <si>
    <t>AA+</t>
  </si>
  <si>
    <t>28/02/2026</t>
  </si>
  <si>
    <t>93.0469</t>
  </si>
  <si>
    <t>ממשלתי צמוד 0545</t>
  </si>
  <si>
    <t>1134865</t>
  </si>
  <si>
    <t>31/05/2045</t>
  </si>
  <si>
    <t>88.06</t>
  </si>
  <si>
    <t>האוצר - ממשלתית קצרה</t>
  </si>
  <si>
    <t>ממשל קצרה 08/24</t>
  </si>
  <si>
    <t>1199975</t>
  </si>
  <si>
    <t>30/08/2024</t>
  </si>
  <si>
    <t>99.3</t>
  </si>
  <si>
    <t>ממשל קצרה 11/24</t>
  </si>
  <si>
    <t>1202324</t>
  </si>
  <si>
    <t>29/11/2024</t>
  </si>
  <si>
    <t>98.24</t>
  </si>
  <si>
    <t>ממשל קצרה 02/25</t>
  </si>
  <si>
    <t>1205202</t>
  </si>
  <si>
    <t>28/02/2025</t>
  </si>
  <si>
    <t>97.14</t>
  </si>
  <si>
    <t>ממשל שקלית 1152</t>
  </si>
  <si>
    <t>1184076</t>
  </si>
  <si>
    <t>29/11/2052</t>
  </si>
  <si>
    <t>62.6</t>
  </si>
  <si>
    <t>האוצר - ממשלתית גלובלית</t>
  </si>
  <si>
    <t>ממשל גלובל07/30</t>
  </si>
  <si>
    <t>1181197</t>
  </si>
  <si>
    <t>03/07/2030</t>
  </si>
  <si>
    <t>313.1</t>
  </si>
  <si>
    <t>מדינת ישראל</t>
  </si>
  <si>
    <t>ISRAEL 5 30/10/26</t>
  </si>
  <si>
    <t>XS2711443932</t>
  </si>
  <si>
    <t>A2</t>
  </si>
  <si>
    <t>101.3</t>
  </si>
  <si>
    <t>ISRAEL 1.5 18/01/27</t>
  </si>
  <si>
    <t>XS1551294256</t>
  </si>
  <si>
    <t>18/01/2027</t>
  </si>
  <si>
    <t>92.285</t>
  </si>
  <si>
    <t>US TREASURY 2 15/11/41</t>
  </si>
  <si>
    <t>US912810TC27</t>
  </si>
  <si>
    <t>15/11/2041</t>
  </si>
  <si>
    <t>68.4531</t>
  </si>
  <si>
    <t>US TREASURY 3.25  30/06/29</t>
  </si>
  <si>
    <t>US91282CEV90</t>
  </si>
  <si>
    <t>30/06/2029</t>
  </si>
  <si>
    <t>94.8594</t>
  </si>
  <si>
    <t>US TREASURY 3 15/11/2044</t>
  </si>
  <si>
    <t>US912810RJ97</t>
  </si>
  <si>
    <t>15/11/2044</t>
  </si>
  <si>
    <t>77.8281</t>
  </si>
  <si>
    <t>US TREASURY 2.75 15/11/42</t>
  </si>
  <si>
    <t>US912810QY73</t>
  </si>
  <si>
    <t>15/11/2042</t>
  </si>
  <si>
    <t>76.375</t>
  </si>
  <si>
    <t>US TREASURY 3.5 15/02/39</t>
  </si>
  <si>
    <t>US912810QA97</t>
  </si>
  <si>
    <t>15/02/2039</t>
  </si>
  <si>
    <t>89.5938</t>
  </si>
  <si>
    <t>US TREASURY 0 14/11/24</t>
  </si>
  <si>
    <t>US912797LD70</t>
  </si>
  <si>
    <t>Aaa</t>
  </si>
  <si>
    <t>14/11/2024</t>
  </si>
  <si>
    <t>98.0688</t>
  </si>
  <si>
    <t>US TREASURY 3.625 15/02/2044</t>
  </si>
  <si>
    <t>US912810RE01</t>
  </si>
  <si>
    <t>15/02/2044</t>
  </si>
  <si>
    <t>86.3438</t>
  </si>
  <si>
    <t>US TREASURY 1.125 15/08/40</t>
  </si>
  <si>
    <t>US912810SQ22</t>
  </si>
  <si>
    <t>15/08/2040</t>
  </si>
  <si>
    <t>60.6406</t>
  </si>
  <si>
    <t>ISRAEL 5.5 12/03/34</t>
  </si>
  <si>
    <t>US46514BRL35</t>
  </si>
  <si>
    <t>12/03/2034</t>
  </si>
  <si>
    <t>95.041</t>
  </si>
  <si>
    <t>ISRAEL 5.75 12/03/54</t>
  </si>
  <si>
    <t>US46514BRM18</t>
  </si>
  <si>
    <t>12/03/2054</t>
  </si>
  <si>
    <t>89.743</t>
  </si>
  <si>
    <t>US TREASURY 4.375 15/02/2038</t>
  </si>
  <si>
    <t>US912810PW27</t>
  </si>
  <si>
    <t>15/02/2038</t>
  </si>
  <si>
    <t>99.4531</t>
  </si>
  <si>
    <t>US TREASURY 1 15/12/24</t>
  </si>
  <si>
    <t>US91282CDN83</t>
  </si>
  <si>
    <t>15/12/2024</t>
  </si>
  <si>
    <t>98.0703</t>
  </si>
  <si>
    <t>US TREASURY 4.5 15/11/33</t>
  </si>
  <si>
    <t>US91282CJJ18</t>
  </si>
  <si>
    <t>15/11/2033</t>
  </si>
  <si>
    <t>100.7188</t>
  </si>
  <si>
    <t>US TREASURY 1.75 31/07/24</t>
  </si>
  <si>
    <t>US912828Y875</t>
  </si>
  <si>
    <t>99.6914</t>
  </si>
  <si>
    <t>US TREASURY 0 15/08/24</t>
  </si>
  <si>
    <t>US912797KB24</t>
  </si>
  <si>
    <t>15/08/2024</t>
  </si>
  <si>
    <t>99.3589</t>
  </si>
  <si>
    <t>US Treasury 0 05/12/24</t>
  </si>
  <si>
    <t>US912797LF29</t>
  </si>
  <si>
    <t>05/12/2024</t>
  </si>
  <si>
    <t>97.7748</t>
  </si>
  <si>
    <t>US TREASURY 0 12/12/24</t>
  </si>
  <si>
    <t>US912797LP01</t>
  </si>
  <si>
    <t>12/12/2024</t>
  </si>
  <si>
    <t>97.6806</t>
  </si>
  <si>
    <t>US TREASURY 3.375 15/05/44</t>
  </si>
  <si>
    <t>US912810RG58</t>
  </si>
  <si>
    <t>15/05/2044</t>
  </si>
  <si>
    <t>83.0469</t>
  </si>
  <si>
    <t>US TREASURY 0  20/02/25</t>
  </si>
  <si>
    <t>US912797KA41</t>
  </si>
  <si>
    <t>20/02/2025</t>
  </si>
  <si>
    <t>96.7704</t>
  </si>
  <si>
    <t>ISRAEL 5.375 12/03/29</t>
  </si>
  <si>
    <t>US46514BRN90</t>
  </si>
  <si>
    <t>12/03/2029</t>
  </si>
  <si>
    <t>97.917</t>
  </si>
  <si>
    <t>US TREASURY 1.875 15/02/32</t>
  </si>
  <si>
    <t>US91282CDY49</t>
  </si>
  <si>
    <t>15/02/2032</t>
  </si>
  <si>
    <t>83.7813</t>
  </si>
  <si>
    <t>US TREASURY 2.875 15/08/45</t>
  </si>
  <si>
    <t>US912810RN00</t>
  </si>
  <si>
    <t>15/08/2045</t>
  </si>
  <si>
    <t>75.6563</t>
  </si>
  <si>
    <t>US TREASURY 1.625 15/05/31</t>
  </si>
  <si>
    <t>US91282CCB54</t>
  </si>
  <si>
    <t>15/05/2031</t>
  </si>
  <si>
    <t>83.7656</t>
  </si>
  <si>
    <t>US TREASURY 3.25  31/08/24</t>
  </si>
  <si>
    <t>US91282CFG15</t>
  </si>
  <si>
    <t>31/08/2024</t>
  </si>
  <si>
    <t>99.6133</t>
  </si>
  <si>
    <t>US TREASURY 0  19/12/24</t>
  </si>
  <si>
    <t>US912797LQ83</t>
  </si>
  <si>
    <t>19/12/2024</t>
  </si>
  <si>
    <t>97.5858</t>
  </si>
  <si>
    <t>ISRAEL 3.25 17/01/28</t>
  </si>
  <si>
    <t>US46513YJH27</t>
  </si>
  <si>
    <t>17/01/2028</t>
  </si>
  <si>
    <t>91.518</t>
  </si>
  <si>
    <t>ISRAEL 2.5 15/01/30</t>
  </si>
  <si>
    <t>US46513JXM88</t>
  </si>
  <si>
    <t>15/01/2030</t>
  </si>
  <si>
    <t>83.891</t>
  </si>
  <si>
    <t>US TREASURY 2.5 15/02/2046</t>
  </si>
  <si>
    <t>US912810RQ31</t>
  </si>
  <si>
    <t>15/02/2046</t>
  </si>
  <si>
    <t>70.1875</t>
  </si>
  <si>
    <t>US TREASURY 2.375 15/02/2042</t>
  </si>
  <si>
    <t>US912810TF57</t>
  </si>
  <si>
    <t>15/02/2042</t>
  </si>
  <si>
    <t>72.5469</t>
  </si>
  <si>
    <t>US TREASURY 2.125 30/11/24</t>
  </si>
  <si>
    <t>US9128283J70</t>
  </si>
  <si>
    <t>30/11/2024</t>
  </si>
  <si>
    <t>98.707</t>
  </si>
  <si>
    <t>Us Treasury 4.375 15/11/39</t>
  </si>
  <si>
    <t>US912810QD37</t>
  </si>
  <si>
    <t>15/11/2039</t>
  </si>
  <si>
    <t>98.5313</t>
  </si>
  <si>
    <t>US TREASURY 2.125 30/09/24</t>
  </si>
  <si>
    <t>US9128282Y56</t>
  </si>
  <si>
    <t>30/09/2024</t>
  </si>
  <si>
    <t>99.1836</t>
  </si>
  <si>
    <t>Us Treasury 0.625 15/10/24</t>
  </si>
  <si>
    <t>US91282CDB46</t>
  </si>
  <si>
    <t>15/10/2024</t>
  </si>
  <si>
    <t>98.6211</t>
  </si>
  <si>
    <t>US TREASURY 1.5 30/11/24</t>
  </si>
  <si>
    <t>US912828YV68</t>
  </si>
  <si>
    <t>98.418</t>
  </si>
  <si>
    <t>US TREASURY 1.25 31/08/24</t>
  </si>
  <si>
    <t>US912828YE44</t>
  </si>
  <si>
    <t>99.2891</t>
  </si>
  <si>
    <t>ממצמ0841</t>
  </si>
  <si>
    <t>1120583</t>
  </si>
  <si>
    <t>31/08/2041</t>
  </si>
  <si>
    <t>131.08</t>
  </si>
  <si>
    <t>מזרחי טפחות הנפ</t>
  </si>
  <si>
    <t>520032046</t>
  </si>
  <si>
    <t>מז טפ הנפ מסחרי3</t>
  </si>
  <si>
    <t>1207547</t>
  </si>
  <si>
    <t>05/06/2025</t>
  </si>
  <si>
    <t>1,002.87</t>
  </si>
  <si>
    <t>אמ.ג'י.ג'י</t>
  </si>
  <si>
    <t>1981143</t>
  </si>
  <si>
    <t>אמ.ג'יג'י אגח ב</t>
  </si>
  <si>
    <t>1160811</t>
  </si>
  <si>
    <t>ilA+</t>
  </si>
  <si>
    <t>21/09/2025</t>
  </si>
  <si>
    <t>99.82</t>
  </si>
  <si>
    <t>אקסטל לימיטד</t>
  </si>
  <si>
    <t>1811308</t>
  </si>
  <si>
    <t>אקסטל אגח ד</t>
  </si>
  <si>
    <t>1183169</t>
  </si>
  <si>
    <t>A3.il</t>
  </si>
  <si>
    <t>31/12/2027</t>
  </si>
  <si>
    <t>96.49</t>
  </si>
  <si>
    <t>דה לסר</t>
  </si>
  <si>
    <t>1427976</t>
  </si>
  <si>
    <t>דה לסר  אגח ט</t>
  </si>
  <si>
    <t>1205681</t>
  </si>
  <si>
    <t>ilA-</t>
  </si>
  <si>
    <t>30/06/2031</t>
  </si>
  <si>
    <t>105.59</t>
  </si>
  <si>
    <t>קרסו נדלן</t>
  </si>
  <si>
    <t>510488190</t>
  </si>
  <si>
    <t>קרסו נדלן אגח א</t>
  </si>
  <si>
    <t>1190008</t>
  </si>
  <si>
    <t>ilA</t>
  </si>
  <si>
    <t>30/11/2029</t>
  </si>
  <si>
    <t>97.71</t>
  </si>
  <si>
    <t>נמקו ריאלטי</t>
  </si>
  <si>
    <t>1905761</t>
  </si>
  <si>
    <t>נמקו אגח ב</t>
  </si>
  <si>
    <t>1160258</t>
  </si>
  <si>
    <t>ilAA-</t>
  </si>
  <si>
    <t>15/10/2032</t>
  </si>
  <si>
    <t>92.67</t>
  </si>
  <si>
    <t>סטרוברי</t>
  </si>
  <si>
    <t>1863501</t>
  </si>
  <si>
    <t>סטרוברי אגח ג</t>
  </si>
  <si>
    <t>1179019</t>
  </si>
  <si>
    <t>101.08</t>
  </si>
  <si>
    <t>שובל הנדסה</t>
  </si>
  <si>
    <t>512951518</t>
  </si>
  <si>
    <t>שובל  אגח א</t>
  </si>
  <si>
    <t>1207927</t>
  </si>
  <si>
    <t>101</t>
  </si>
  <si>
    <t>ישראל קנדה</t>
  </si>
  <si>
    <t>520039298</t>
  </si>
  <si>
    <t>ישראל קנדה אגח ז</t>
  </si>
  <si>
    <t>4340212</t>
  </si>
  <si>
    <t>30/06/2027</t>
  </si>
  <si>
    <t>95.53</t>
  </si>
  <si>
    <t>נמקו אגח ג</t>
  </si>
  <si>
    <t>1198761</t>
  </si>
  <si>
    <t>ilAA</t>
  </si>
  <si>
    <t>100.28</t>
  </si>
  <si>
    <t>דה לסר אגח ח</t>
  </si>
  <si>
    <t>1193192</t>
  </si>
  <si>
    <t>31/12/2026</t>
  </si>
  <si>
    <t>101.14</t>
  </si>
  <si>
    <t>ג'י.אפ.איי</t>
  </si>
  <si>
    <t>1852623</t>
  </si>
  <si>
    <t>ג'י.אף.אי אגח ה</t>
  </si>
  <si>
    <t>1202647</t>
  </si>
  <si>
    <t>ilBBB+</t>
  </si>
  <si>
    <t>01/12/2026</t>
  </si>
  <si>
    <t>106.63</t>
  </si>
  <si>
    <t>פסיפיק אוק אסאואר(בי וי איי) הולדינג</t>
  </si>
  <si>
    <t>1900288</t>
  </si>
  <si>
    <t>פסיפיק אגח ב</t>
  </si>
  <si>
    <t>1163062</t>
  </si>
  <si>
    <t>01/02/2026</t>
  </si>
  <si>
    <t>97.3</t>
  </si>
  <si>
    <t>אפי קפיטל נדלן</t>
  </si>
  <si>
    <t>513948216</t>
  </si>
  <si>
    <t>אפי קפיטל אגח ג</t>
  </si>
  <si>
    <t>1199744</t>
  </si>
  <si>
    <t>102.62</t>
  </si>
  <si>
    <t>סטרוברי  אגח ד</t>
  </si>
  <si>
    <t>1197029</t>
  </si>
  <si>
    <t>30/09/2026</t>
  </si>
  <si>
    <t>106.32</t>
  </si>
  <si>
    <t>אלמוגים החזקות</t>
  </si>
  <si>
    <t>513988824</t>
  </si>
  <si>
    <t>אלמוגים   אגח ט</t>
  </si>
  <si>
    <t>100.2</t>
  </si>
  <si>
    <t>פסיפיק  אגח ד</t>
  </si>
  <si>
    <t>1206044</t>
  </si>
  <si>
    <t>103.33</t>
  </si>
  <si>
    <t>נאוויטס פטרו</t>
  </si>
  <si>
    <t>550263107</t>
  </si>
  <si>
    <t>נאוויטס פט אגחה</t>
  </si>
  <si>
    <t>31/12/2028</t>
  </si>
  <si>
    <t>בית זיקוק אשדוד</t>
  </si>
  <si>
    <t>513775163</t>
  </si>
  <si>
    <t>בית זיקוק אגח 2</t>
  </si>
  <si>
    <t>1199488</t>
  </si>
  <si>
    <t>30/04/2029</t>
  </si>
  <si>
    <t>104.56</t>
  </si>
  <si>
    <t>נמקו   אגח ד</t>
  </si>
  <si>
    <t>1206473</t>
  </si>
  <si>
    <t>15/04/2029</t>
  </si>
  <si>
    <t>100.1</t>
  </si>
  <si>
    <t>לוזון קבוצה</t>
  </si>
  <si>
    <t>520039660</t>
  </si>
  <si>
    <t>לוזון קב אגח יא</t>
  </si>
  <si>
    <t>1206986</t>
  </si>
  <si>
    <t>01/12/2033</t>
  </si>
  <si>
    <t>100.7</t>
  </si>
  <si>
    <t>שלמה נדלן</t>
  </si>
  <si>
    <t>513957472</t>
  </si>
  <si>
    <t>שלמה נדלן אגח ד</t>
  </si>
  <si>
    <t>1157668</t>
  </si>
  <si>
    <t>31/10/2030</t>
  </si>
  <si>
    <t>94.62</t>
  </si>
  <si>
    <t>עמרם</t>
  </si>
  <si>
    <t>513201582</t>
  </si>
  <si>
    <t>עמרם אברהם אגח א</t>
  </si>
  <si>
    <t>1188044</t>
  </si>
  <si>
    <t>99.92</t>
  </si>
  <si>
    <t>חג'ג' נדלן</t>
  </si>
  <si>
    <t>520033309</t>
  </si>
  <si>
    <t>חג'ג'  אגח יד</t>
  </si>
  <si>
    <t>1206606</t>
  </si>
  <si>
    <t>02/01/2028</t>
  </si>
  <si>
    <t>97</t>
  </si>
  <si>
    <t>דה לסר אגח ז</t>
  </si>
  <si>
    <t>1178920</t>
  </si>
  <si>
    <t>30/06/2028</t>
  </si>
  <si>
    <t>100.87</t>
  </si>
  <si>
    <t>נאוויטס פט אגח ו</t>
  </si>
  <si>
    <t>1204825</t>
  </si>
  <si>
    <t>30/09/2029</t>
  </si>
  <si>
    <t>102.81</t>
  </si>
  <si>
    <t>אקסטל  אגח ג</t>
  </si>
  <si>
    <t>1175041</t>
  </si>
  <si>
    <t>31/03/2026</t>
  </si>
  <si>
    <t>102.07</t>
  </si>
  <si>
    <t>מניף-פיננסים</t>
  </si>
  <si>
    <t>512764408</t>
  </si>
  <si>
    <t>מניף אגח א</t>
  </si>
  <si>
    <t>1185883</t>
  </si>
  <si>
    <t>101.87</t>
  </si>
  <si>
    <t>אמפא יובלים</t>
  </si>
  <si>
    <t>516286432</t>
  </si>
  <si>
    <t>אמפא יובל אגח א</t>
  </si>
  <si>
    <t>1193515</t>
  </si>
  <si>
    <t>15/12/2025</t>
  </si>
  <si>
    <t>99.01</t>
  </si>
  <si>
    <t>לוזון רונסון</t>
  </si>
  <si>
    <t>560040545</t>
  </si>
  <si>
    <t>לוזון רונ אגח א</t>
  </si>
  <si>
    <t>1202340</t>
  </si>
  <si>
    <t>25/09/2030</t>
  </si>
  <si>
    <t>108.46</t>
  </si>
  <si>
    <t>אנלייט אנרגיה</t>
  </si>
  <si>
    <t>520041146</t>
  </si>
  <si>
    <t>אנלייט אנרגיה אג ו</t>
  </si>
  <si>
    <t>7200173</t>
  </si>
  <si>
    <t>A2.il</t>
  </si>
  <si>
    <t>01/09/2026</t>
  </si>
  <si>
    <t>97.69</t>
  </si>
  <si>
    <t>יובלים קבוצה</t>
  </si>
  <si>
    <t>514625094</t>
  </si>
  <si>
    <t>יובלים    אגח ד</t>
  </si>
  <si>
    <t>1204023</t>
  </si>
  <si>
    <t>05/01/2028</t>
  </si>
  <si>
    <t>99.5</t>
  </si>
  <si>
    <t>גפן מגורים</t>
  </si>
  <si>
    <t>512781386</t>
  </si>
  <si>
    <t>גפן מגורים אג א</t>
  </si>
  <si>
    <t>1199686</t>
  </si>
  <si>
    <t>01/10/2028</t>
  </si>
  <si>
    <t>112.5</t>
  </si>
  <si>
    <t>אלומיי קפיטל</t>
  </si>
  <si>
    <t>520039868</t>
  </si>
  <si>
    <t>אלומיי אגח ו</t>
  </si>
  <si>
    <t>1203074</t>
  </si>
  <si>
    <t>96.11</t>
  </si>
  <si>
    <t>רמות בעיר</t>
  </si>
  <si>
    <t>514328004</t>
  </si>
  <si>
    <t>רמות בעיר אגח ב</t>
  </si>
  <si>
    <t>30/06/2026</t>
  </si>
  <si>
    <t>ספנסר אקוויטי</t>
  </si>
  <si>
    <t>1838863</t>
  </si>
  <si>
    <t>ספנסר אגח ד</t>
  </si>
  <si>
    <t>1188788</t>
  </si>
  <si>
    <t>31/08/2029</t>
  </si>
  <si>
    <t>102.9</t>
  </si>
  <si>
    <t>שוהם ביזנס</t>
  </si>
  <si>
    <t>520043860</t>
  </si>
  <si>
    <t>שוהם ביזנס אגח ד</t>
  </si>
  <si>
    <t>Baa2.il</t>
  </si>
  <si>
    <t>31/12/2025</t>
  </si>
  <si>
    <t>96.38</t>
  </si>
  <si>
    <t>לייטסטון</t>
  </si>
  <si>
    <t>1838682</t>
  </si>
  <si>
    <t>לייטסטון  אגח ב</t>
  </si>
  <si>
    <t>1160746</t>
  </si>
  <si>
    <t>30/11/2025</t>
  </si>
  <si>
    <t>97.55</t>
  </si>
  <si>
    <t>גבאי מניבים</t>
  </si>
  <si>
    <t>520032178</t>
  </si>
  <si>
    <t>גבאי מניבים אגח יב</t>
  </si>
  <si>
    <t>רותם שני</t>
  </si>
  <si>
    <t>512287517</t>
  </si>
  <si>
    <t>רותם שני  אגח א</t>
  </si>
  <si>
    <t>1173996</t>
  </si>
  <si>
    <t>30/06/2025</t>
  </si>
  <si>
    <t>98.41</t>
  </si>
  <si>
    <t>רוטשטיין</t>
  </si>
  <si>
    <t>520039959</t>
  </si>
  <si>
    <t>רוטשטיין אגח יא</t>
  </si>
  <si>
    <t>1197177</t>
  </si>
  <si>
    <t>14/07/2025</t>
  </si>
  <si>
    <t>102.51</t>
  </si>
  <si>
    <t>ספנסר  אג2</t>
  </si>
  <si>
    <t>1139898</t>
  </si>
  <si>
    <t>31/03/2028</t>
  </si>
  <si>
    <t>99.63</t>
  </si>
  <si>
    <t>גבאי מניבים אגח יג</t>
  </si>
  <si>
    <t>גיבוי אחזקות</t>
  </si>
  <si>
    <t>520039314</t>
  </si>
  <si>
    <t>גיבוי אחזקות אגח א (הסדר חוב)</t>
  </si>
  <si>
    <t>4480133</t>
  </si>
  <si>
    <t>04/12/2022</t>
  </si>
  <si>
    <t>0.000%</t>
  </si>
  <si>
    <t>25</t>
  </si>
  <si>
    <t>אס.אר אקורד</t>
  </si>
  <si>
    <t>520038670</t>
  </si>
  <si>
    <t>אסאר אקורד אגח א</t>
  </si>
  <si>
    <t>4220349</t>
  </si>
  <si>
    <t>98.85</t>
  </si>
  <si>
    <t>15/07/2024</t>
  </si>
  <si>
    <t>15/11/2024</t>
  </si>
  <si>
    <t>אדמה</t>
  </si>
  <si>
    <t>520043605</t>
  </si>
  <si>
    <t>אדמה אגח  2</t>
  </si>
  <si>
    <t>IL0011109159</t>
  </si>
  <si>
    <t>30/11/2036</t>
  </si>
  <si>
    <t>147.13</t>
  </si>
  <si>
    <t>1 ריט</t>
  </si>
  <si>
    <t>513821488</t>
  </si>
  <si>
    <t>ריט אג"ח 4</t>
  </si>
  <si>
    <t>IL0011298994</t>
  </si>
  <si>
    <t>20/09/2024</t>
  </si>
  <si>
    <t>115.01</t>
  </si>
  <si>
    <t>מימון ישיר קב</t>
  </si>
  <si>
    <t>513893123</t>
  </si>
  <si>
    <t>מימון ישיר אגח ה</t>
  </si>
  <si>
    <t>A1.il</t>
  </si>
  <si>
    <t>31/07/2031</t>
  </si>
  <si>
    <t>מימון ישיר אגח ו</t>
  </si>
  <si>
    <t>1191659</t>
  </si>
  <si>
    <t>106.57</t>
  </si>
  <si>
    <t>מז טפ הנפ הת 69</t>
  </si>
  <si>
    <t>1202159</t>
  </si>
  <si>
    <t>25/06/2029</t>
  </si>
  <si>
    <t>101.42</t>
  </si>
  <si>
    <t>לאומי</t>
  </si>
  <si>
    <t>520018078</t>
  </si>
  <si>
    <t>לאומי התח נד403</t>
  </si>
  <si>
    <t>6040430</t>
  </si>
  <si>
    <t>113.74</t>
  </si>
  <si>
    <t>אאורה</t>
  </si>
  <si>
    <t>520038274</t>
  </si>
  <si>
    <t>אאורה אגח יז</t>
  </si>
  <si>
    <t>1193580</t>
  </si>
  <si>
    <t>31/01/2029</t>
  </si>
  <si>
    <t>107.02</t>
  </si>
  <si>
    <t>פועלים</t>
  </si>
  <si>
    <t>520000118</t>
  </si>
  <si>
    <t>פועלים הת נדח ט</t>
  </si>
  <si>
    <t>1199884</t>
  </si>
  <si>
    <t>03/04/2025</t>
  </si>
  <si>
    <t>112.81</t>
  </si>
  <si>
    <t>מנרב</t>
  </si>
  <si>
    <t>520034505</t>
  </si>
  <si>
    <t>מנרב אגח ד</t>
  </si>
  <si>
    <t>1550169</t>
  </si>
  <si>
    <t>Baa1.il</t>
  </si>
  <si>
    <t>15/04/2032</t>
  </si>
  <si>
    <t>98.87</t>
  </si>
  <si>
    <t>סולאיר</t>
  </si>
  <si>
    <t>516046307</t>
  </si>
  <si>
    <t>סולאיר אגח א</t>
  </si>
  <si>
    <t>102.42</t>
  </si>
  <si>
    <t>להב</t>
  </si>
  <si>
    <t>520034257</t>
  </si>
  <si>
    <t>להב אגח ג</t>
  </si>
  <si>
    <t>1193341</t>
  </si>
  <si>
    <t>10/07/2028</t>
  </si>
  <si>
    <t>107.03</t>
  </si>
  <si>
    <t>אפקון החזקות</t>
  </si>
  <si>
    <t>520033473</t>
  </si>
  <si>
    <t>אפקון החז אגח ד</t>
  </si>
  <si>
    <t>5780168</t>
  </si>
  <si>
    <t>01/04/2029</t>
  </si>
  <si>
    <t>111.13</t>
  </si>
  <si>
    <t>ריט 1  אגח ז</t>
  </si>
  <si>
    <t>1171271</t>
  </si>
  <si>
    <t>20/09/2034</t>
  </si>
  <si>
    <t>106.83</t>
  </si>
  <si>
    <t>אפי נכסים</t>
  </si>
  <si>
    <t>510560188</t>
  </si>
  <si>
    <t>אפי נכסים אגח יג</t>
  </si>
  <si>
    <t>1178292</t>
  </si>
  <si>
    <t>01/07/2029</t>
  </si>
  <si>
    <t>99.8</t>
  </si>
  <si>
    <t>נופר אנרג'י</t>
  </si>
  <si>
    <t>514599943</t>
  </si>
  <si>
    <t>נופר אנרג אגח א</t>
  </si>
  <si>
    <t>1179340</t>
  </si>
  <si>
    <t>103.41</t>
  </si>
  <si>
    <t>פתאל החזקות</t>
  </si>
  <si>
    <t>512607888</t>
  </si>
  <si>
    <t>פתאל החז  אגח ד</t>
  </si>
  <si>
    <t>1188192</t>
  </si>
  <si>
    <t>31/12/2032</t>
  </si>
  <si>
    <t>105.56</t>
  </si>
  <si>
    <t>פועלים הת נדח י</t>
  </si>
  <si>
    <t>1199892</t>
  </si>
  <si>
    <t>17/05/2026</t>
  </si>
  <si>
    <t>113.54</t>
  </si>
  <si>
    <t>ישפרו</t>
  </si>
  <si>
    <t>516291754</t>
  </si>
  <si>
    <t>ישפרו אגח א</t>
  </si>
  <si>
    <t>1202290</t>
  </si>
  <si>
    <t>102.97</t>
  </si>
  <si>
    <t>רני צים</t>
  </si>
  <si>
    <t>514353671</t>
  </si>
  <si>
    <t>רני צים   אגח ב</t>
  </si>
  <si>
    <t>1171834</t>
  </si>
  <si>
    <t>01/03/2028</t>
  </si>
  <si>
    <t>104.74</t>
  </si>
  <si>
    <t>לאומי אגח 186</t>
  </si>
  <si>
    <t>1201839</t>
  </si>
  <si>
    <t>30/11/2033</t>
  </si>
  <si>
    <t>99.13</t>
  </si>
  <si>
    <t>אדגר השקעות</t>
  </si>
  <si>
    <t>520035171</t>
  </si>
  <si>
    <t>אדגר אגח יא</t>
  </si>
  <si>
    <t>1820281</t>
  </si>
  <si>
    <t>108.2</t>
  </si>
  <si>
    <t>אמות</t>
  </si>
  <si>
    <t>520026683</t>
  </si>
  <si>
    <t>אמות אג ו'</t>
  </si>
  <si>
    <t>1158609</t>
  </si>
  <si>
    <t>31/10/2029</t>
  </si>
  <si>
    <t>105.17</t>
  </si>
  <si>
    <t>נכסים ובנין</t>
  </si>
  <si>
    <t>520025438</t>
  </si>
  <si>
    <t>נכסים ובנ אגח י</t>
  </si>
  <si>
    <t>1193630</t>
  </si>
  <si>
    <t>102.52</t>
  </si>
  <si>
    <t>אסאר אקורד אגח ב</t>
  </si>
  <si>
    <t>4220372</t>
  </si>
  <si>
    <t>102.08</t>
  </si>
  <si>
    <t>מימון ישיר אגח ד</t>
  </si>
  <si>
    <t>1175660</t>
  </si>
  <si>
    <t>111.26</t>
  </si>
  <si>
    <t>אלה השקעות</t>
  </si>
  <si>
    <t>520040015</t>
  </si>
  <si>
    <t>אלה  השק  אגח א</t>
  </si>
  <si>
    <t>1189950</t>
  </si>
  <si>
    <t>104.05</t>
  </si>
  <si>
    <t>עזריאלי קבוצה</t>
  </si>
  <si>
    <t>510960719</t>
  </si>
  <si>
    <t>עזריאלי  אגח ז</t>
  </si>
  <si>
    <t>1178672</t>
  </si>
  <si>
    <t>ilAA+</t>
  </si>
  <si>
    <t>02/07/2036</t>
  </si>
  <si>
    <t>92.82</t>
  </si>
  <si>
    <t>ישרס</t>
  </si>
  <si>
    <t>520017807</t>
  </si>
  <si>
    <t>ישרס אג18</t>
  </si>
  <si>
    <t>6130280</t>
  </si>
  <si>
    <t>Aa2.il</t>
  </si>
  <si>
    <t>10/04/2030</t>
  </si>
  <si>
    <t>100.43</t>
  </si>
  <si>
    <t>איירפורט סיטי</t>
  </si>
  <si>
    <t>511659401</t>
  </si>
  <si>
    <t>ארפורט אג 9</t>
  </si>
  <si>
    <t>1160944</t>
  </si>
  <si>
    <t>30/08/2035</t>
  </si>
  <si>
    <t>98.12</t>
  </si>
  <si>
    <t>אפי נכסים אגחיד</t>
  </si>
  <si>
    <t>1184530</t>
  </si>
  <si>
    <t>30/03/2031</t>
  </si>
  <si>
    <t>לאומי אגח 185</t>
  </si>
  <si>
    <t>1201821</t>
  </si>
  <si>
    <t>101.33</t>
  </si>
  <si>
    <t>ארפורט סיטי אג"ח 5</t>
  </si>
  <si>
    <t>1133487</t>
  </si>
  <si>
    <t>113.08</t>
  </si>
  <si>
    <t>אפריקה נכס אגחח</t>
  </si>
  <si>
    <t>1142231</t>
  </si>
  <si>
    <t>15/10/2026</t>
  </si>
  <si>
    <t>113.71</t>
  </si>
  <si>
    <t>ירושלים הנפקות</t>
  </si>
  <si>
    <t>513682146</t>
  </si>
  <si>
    <t>ירושלים הנפ נד17</t>
  </si>
  <si>
    <t>1176312</t>
  </si>
  <si>
    <t>105.65</t>
  </si>
  <si>
    <t>מליסרון</t>
  </si>
  <si>
    <t>520037789</t>
  </si>
  <si>
    <t>מליסרון אגח כ</t>
  </si>
  <si>
    <t>3230422</t>
  </si>
  <si>
    <t>01/07/2030</t>
  </si>
  <si>
    <t>94.59</t>
  </si>
  <si>
    <t>גב ים</t>
  </si>
  <si>
    <t>520001736</t>
  </si>
  <si>
    <t>גב ים אגח י</t>
  </si>
  <si>
    <t>7590284</t>
  </si>
  <si>
    <t>01/07/2035</t>
  </si>
  <si>
    <t>94</t>
  </si>
  <si>
    <t>סיאון</t>
  </si>
  <si>
    <t>2409</t>
  </si>
  <si>
    <t>סיאון אגח א</t>
  </si>
  <si>
    <t>1194018</t>
  </si>
  <si>
    <t>31/08/2026</t>
  </si>
  <si>
    <t>105</t>
  </si>
  <si>
    <t>VIATRIS</t>
  </si>
  <si>
    <t>5247</t>
  </si>
  <si>
    <t>VTRS 3.95 15/06/26</t>
  </si>
  <si>
    <t>US62854AAN46</t>
  </si>
  <si>
    <t>BBB-</t>
  </si>
  <si>
    <t>15/06/2026</t>
  </si>
  <si>
    <t>96.833</t>
  </si>
  <si>
    <t>LUMIIT 3.275 29/01/31</t>
  </si>
  <si>
    <t>IL0060404899</t>
  </si>
  <si>
    <t>29/01/2031</t>
  </si>
  <si>
    <t>92.453</t>
  </si>
  <si>
    <t>מזרחי טפחות</t>
  </si>
  <si>
    <t>520000522</t>
  </si>
  <si>
    <t>MZRHIT 3.077 07/04/31</t>
  </si>
  <si>
    <t>IL0069508369</t>
  </si>
  <si>
    <t>07/04/2031</t>
  </si>
  <si>
    <t>91.471</t>
  </si>
  <si>
    <t>LEVIATHAN BOND</t>
  </si>
  <si>
    <t>5338</t>
  </si>
  <si>
    <t>LVIATH  6.125 30/06/25</t>
  </si>
  <si>
    <t>IL0011677742</t>
  </si>
  <si>
    <t>BB-</t>
  </si>
  <si>
    <t>96.761</t>
  </si>
  <si>
    <t>LVIATH  6.5 30/06/27</t>
  </si>
  <si>
    <t>IL0011677825</t>
  </si>
  <si>
    <t>93.348</t>
  </si>
  <si>
    <t>איסתא</t>
  </si>
  <si>
    <t>520042763</t>
  </si>
  <si>
    <t>איסתא אג א</t>
  </si>
  <si>
    <t>1197128</t>
  </si>
  <si>
    <t>96.5</t>
  </si>
  <si>
    <t>וויי-בוקס</t>
  </si>
  <si>
    <t>520038688</t>
  </si>
  <si>
    <t>וויי בוקס  אג ג</t>
  </si>
  <si>
    <t>4860177</t>
  </si>
  <si>
    <t>94.5</t>
  </si>
  <si>
    <t>חג'ג'    אגח יג</t>
  </si>
  <si>
    <t>1190040</t>
  </si>
  <si>
    <t>01/04/2025</t>
  </si>
  <si>
    <t>99.43</t>
  </si>
  <si>
    <t>חג'ג'    אגח יא</t>
  </si>
  <si>
    <t>8230328</t>
  </si>
  <si>
    <t>01/07/2027</t>
  </si>
  <si>
    <t>91</t>
  </si>
  <si>
    <t>אנלייט אנ אגח ד</t>
  </si>
  <si>
    <t>7200256</t>
  </si>
  <si>
    <t>02/09/2029</t>
  </si>
  <si>
    <t>84.49</t>
  </si>
  <si>
    <t>רוטשטיין  אגח ח</t>
  </si>
  <si>
    <t>5390182</t>
  </si>
  <si>
    <t>100.74</t>
  </si>
  <si>
    <t>יצוא</t>
  </si>
  <si>
    <t>520025156</t>
  </si>
  <si>
    <t>יצוא אגח א</t>
  </si>
  <si>
    <t>7040082</t>
  </si>
  <si>
    <t>97.6</t>
  </si>
  <si>
    <t>אמ אר אר</t>
  </si>
  <si>
    <t>1983001</t>
  </si>
  <si>
    <t>אמ אר אר אגח ב</t>
  </si>
  <si>
    <t>1184696</t>
  </si>
  <si>
    <t>95</t>
  </si>
  <si>
    <t>אקויטל</t>
  </si>
  <si>
    <t>520030859</t>
  </si>
  <si>
    <t>אקויטל אגח 3</t>
  </si>
  <si>
    <t>7550148</t>
  </si>
  <si>
    <t>25/07/2034</t>
  </si>
  <si>
    <t>92.16</t>
  </si>
  <si>
    <t>גיבוי אחזקות אגח 2 (הסדר חוב)</t>
  </si>
  <si>
    <t>4480190</t>
  </si>
  <si>
    <t>28/12/2025</t>
  </si>
  <si>
    <t>ספיר קורפ</t>
  </si>
  <si>
    <t>520038340</t>
  </si>
  <si>
    <t>ספיר קור אג 19</t>
  </si>
  <si>
    <t>1188648</t>
  </si>
  <si>
    <t>98.67</t>
  </si>
  <si>
    <t>פסיפיק אגח ג</t>
  </si>
  <si>
    <t>1197680</t>
  </si>
  <si>
    <t>103.98</t>
  </si>
  <si>
    <t>ירושליםהנ אגחיט</t>
  </si>
  <si>
    <t>IL0012014333</t>
  </si>
  <si>
    <t>31/01/2031</t>
  </si>
  <si>
    <t>102.32</t>
  </si>
  <si>
    <t>מז טפ הנ אגח 62</t>
  </si>
  <si>
    <t>2310498</t>
  </si>
  <si>
    <t>22/10/2028</t>
  </si>
  <si>
    <t>99.99</t>
  </si>
  <si>
    <t>מז טפ הנ אגח 64</t>
  </si>
  <si>
    <t>2310555</t>
  </si>
  <si>
    <t>12/04/2031</t>
  </si>
  <si>
    <t>100.22</t>
  </si>
  <si>
    <t>מז טפ הנפק   46</t>
  </si>
  <si>
    <t>2310225</t>
  </si>
  <si>
    <t>28/09/2027</t>
  </si>
  <si>
    <t>111.52</t>
  </si>
  <si>
    <t>דיסקונט מנפיקים</t>
  </si>
  <si>
    <t>520029935</t>
  </si>
  <si>
    <t>דיסק מנ אגח טו</t>
  </si>
  <si>
    <t>7480304</t>
  </si>
  <si>
    <t>15/08/2032</t>
  </si>
  <si>
    <t>100.85</t>
  </si>
  <si>
    <t>מניבים ריט</t>
  </si>
  <si>
    <t>515327120</t>
  </si>
  <si>
    <t>מניבים ריט אגח ג</t>
  </si>
  <si>
    <t>1177658</t>
  </si>
  <si>
    <t>31/12/2029</t>
  </si>
  <si>
    <t>99.88</t>
  </si>
  <si>
    <t>מבנה</t>
  </si>
  <si>
    <t>520024126</t>
  </si>
  <si>
    <t>מבני תעשיה אגח יט</t>
  </si>
  <si>
    <t>2260487</t>
  </si>
  <si>
    <t>115.09</t>
  </si>
  <si>
    <t>עזריאלי אג"ח ה</t>
  </si>
  <si>
    <t>1156603</t>
  </si>
  <si>
    <t>Aa1.il</t>
  </si>
  <si>
    <t>110.8</t>
  </si>
  <si>
    <t>פועלים  אגח 203</t>
  </si>
  <si>
    <t>1199868</t>
  </si>
  <si>
    <t>02/12/2030</t>
  </si>
  <si>
    <t>111.51</t>
  </si>
  <si>
    <t>מליסרון  אגח יט</t>
  </si>
  <si>
    <t>3230398</t>
  </si>
  <si>
    <t>104.95</t>
  </si>
  <si>
    <t>ארי נדלן</t>
  </si>
  <si>
    <t>520038332</t>
  </si>
  <si>
    <t>ארי נדלן אגח א</t>
  </si>
  <si>
    <t>3660156</t>
  </si>
  <si>
    <t>01/04/2027</t>
  </si>
  <si>
    <t>104.67</t>
  </si>
  <si>
    <t>דליה אנרגיה</t>
  </si>
  <si>
    <t>516269248</t>
  </si>
  <si>
    <t>דליה אגח א</t>
  </si>
  <si>
    <t>1184951</t>
  </si>
  <si>
    <t>30/09/2031</t>
  </si>
  <si>
    <t>106.94</t>
  </si>
  <si>
    <t>פועלים  אגח 201</t>
  </si>
  <si>
    <t>1191345</t>
  </si>
  <si>
    <t>29/11/2032</t>
  </si>
  <si>
    <t>101.46</t>
  </si>
  <si>
    <t>אלדן תחבורה</t>
  </si>
  <si>
    <t>510454333</t>
  </si>
  <si>
    <t>אלדן תחבו אגח ח</t>
  </si>
  <si>
    <t>1192442</t>
  </si>
  <si>
    <t>105.98</t>
  </si>
  <si>
    <t>מליסרון  אגח16</t>
  </si>
  <si>
    <t>3230265</t>
  </si>
  <si>
    <t>114.98</t>
  </si>
  <si>
    <t>מבני תעשיה אגח כג</t>
  </si>
  <si>
    <t>2260545</t>
  </si>
  <si>
    <t>114.25</t>
  </si>
  <si>
    <t>ביג</t>
  </si>
  <si>
    <t>513623314</t>
  </si>
  <si>
    <t>ביג אגח ז</t>
  </si>
  <si>
    <t>1136084</t>
  </si>
  <si>
    <t>10/05/2025</t>
  </si>
  <si>
    <t>113.77</t>
  </si>
  <si>
    <t>בזק</t>
  </si>
  <si>
    <t>520031931</t>
  </si>
  <si>
    <t>בזק אגח 14</t>
  </si>
  <si>
    <t>2300317</t>
  </si>
  <si>
    <t>01/06/2035</t>
  </si>
  <si>
    <t>87.7</t>
  </si>
  <si>
    <t>עזריאלי אג2</t>
  </si>
  <si>
    <t>1134436</t>
  </si>
  <si>
    <t>111.86</t>
  </si>
  <si>
    <t>מליסרון  אגח יד</t>
  </si>
  <si>
    <t>3230232</t>
  </si>
  <si>
    <t>27/04/2026</t>
  </si>
  <si>
    <t>115.16</t>
  </si>
  <si>
    <t>הכשרת הישוב</t>
  </si>
  <si>
    <t>520020116</t>
  </si>
  <si>
    <t>הכשרת ישוב אג 25</t>
  </si>
  <si>
    <t>1191527</t>
  </si>
  <si>
    <t>102.95</t>
  </si>
  <si>
    <t>מבני תעש  אגח כ</t>
  </si>
  <si>
    <t>2260495</t>
  </si>
  <si>
    <t>113.93</t>
  </si>
  <si>
    <t>תנופורט</t>
  </si>
  <si>
    <t>511519829</t>
  </si>
  <si>
    <t>תנופורט  אגח ב</t>
  </si>
  <si>
    <t>1189919</t>
  </si>
  <si>
    <t>105.36</t>
  </si>
  <si>
    <t>אמות  אגח ח</t>
  </si>
  <si>
    <t>1172782</t>
  </si>
  <si>
    <t>05/01/2032</t>
  </si>
  <si>
    <t>98.59</t>
  </si>
  <si>
    <t>מליסרון אג10</t>
  </si>
  <si>
    <t>3230190</t>
  </si>
  <si>
    <t>10/07/2025</t>
  </si>
  <si>
    <t>114.44</t>
  </si>
  <si>
    <t>לאומי התח נד404</t>
  </si>
  <si>
    <t>6040471</t>
  </si>
  <si>
    <t>112.9</t>
  </si>
  <si>
    <t>Energean</t>
  </si>
  <si>
    <t>5144</t>
  </si>
  <si>
    <t>ENOGLN 6.50 30.04.2027</t>
  </si>
  <si>
    <t>USG3044DAA49</t>
  </si>
  <si>
    <t>B+</t>
  </si>
  <si>
    <t>30/04/2027</t>
  </si>
  <si>
    <t>98.113</t>
  </si>
  <si>
    <t>PROSPECT CAPITAL</t>
  </si>
  <si>
    <t>5268</t>
  </si>
  <si>
    <t>PSEC 3.364 15.11.26</t>
  </si>
  <si>
    <t>US74348TAV44</t>
  </si>
  <si>
    <t>15/11/2026</t>
  </si>
  <si>
    <t>91.669</t>
  </si>
  <si>
    <t>PSEC 3.706 22/01/26</t>
  </si>
  <si>
    <t>US74348TAU60</t>
  </si>
  <si>
    <t>22/01/2026</t>
  </si>
  <si>
    <t>95.056</t>
  </si>
  <si>
    <t>ITHACA ENERGY NORTH</t>
  </si>
  <si>
    <t>5327</t>
  </si>
  <si>
    <t>IAECN 9 15/07/26</t>
  </si>
  <si>
    <t>USG49774AB18</t>
  </si>
  <si>
    <t>B3</t>
  </si>
  <si>
    <t>15/07/2026</t>
  </si>
  <si>
    <t>100.743</t>
  </si>
  <si>
    <t>FS KKR</t>
  </si>
  <si>
    <t>5143</t>
  </si>
  <si>
    <t>15/01/26 FSK 3.4</t>
  </si>
  <si>
    <t>US302635AG21</t>
  </si>
  <si>
    <t>15/01/2026</t>
  </si>
  <si>
    <t>95.111</t>
  </si>
  <si>
    <t>Macquarie Group</t>
  </si>
  <si>
    <t>5389</t>
  </si>
  <si>
    <t>MQGAU 5.887 15/06/34</t>
  </si>
  <si>
    <t>US55608KBN46</t>
  </si>
  <si>
    <t>BBB+</t>
  </si>
  <si>
    <t>15/06/2034</t>
  </si>
  <si>
    <t>101.435</t>
  </si>
  <si>
    <t>SANTANDER HOLDINGS</t>
  </si>
  <si>
    <t>5380</t>
  </si>
  <si>
    <t>SANUSA 6.565 12/06/29</t>
  </si>
  <si>
    <t>US80282KBG04</t>
  </si>
  <si>
    <t>Baa2</t>
  </si>
  <si>
    <t>12/06/2029</t>
  </si>
  <si>
    <t>102.054</t>
  </si>
  <si>
    <t>אנרג'יקס</t>
  </si>
  <si>
    <t>513901371</t>
  </si>
  <si>
    <t>אנרג'יקס אגח ב</t>
  </si>
  <si>
    <t>1168483</t>
  </si>
  <si>
    <t>01/08/2027</t>
  </si>
  <si>
    <t>84.9</t>
  </si>
  <si>
    <t>ספנסר אגח ג</t>
  </si>
  <si>
    <t>1147495</t>
  </si>
  <si>
    <t>99.53</t>
  </si>
  <si>
    <t>דיסקונט מנ נד ו</t>
  </si>
  <si>
    <t>7480197</t>
  </si>
  <si>
    <t>29/10/2025</t>
  </si>
  <si>
    <t>112.48</t>
  </si>
  <si>
    <t>טבע</t>
  </si>
  <si>
    <t>520013954</t>
  </si>
  <si>
    <t>TEVA 4.375 09/05/2030</t>
  </si>
  <si>
    <t>XS2406607171</t>
  </si>
  <si>
    <t>09/05/2030</t>
  </si>
  <si>
    <t>96.528</t>
  </si>
  <si>
    <t>דה זראסאי גרופ</t>
  </si>
  <si>
    <t>1744984</t>
  </si>
  <si>
    <t>דה זראסאי אגח ג</t>
  </si>
  <si>
    <t>IL0011379752</t>
  </si>
  <si>
    <t>15/11/2028</t>
  </si>
  <si>
    <t>83.99</t>
  </si>
  <si>
    <t>בזק אגח 11</t>
  </si>
  <si>
    <t>2300234</t>
  </si>
  <si>
    <t>02/06/2030</t>
  </si>
  <si>
    <t>93.25</t>
  </si>
  <si>
    <t>כללביט</t>
  </si>
  <si>
    <t>513754069</t>
  </si>
  <si>
    <t>כלל מימון אגח יג</t>
  </si>
  <si>
    <t>1197920</t>
  </si>
  <si>
    <t>31/07/2034</t>
  </si>
  <si>
    <t>95.33</t>
  </si>
  <si>
    <t>פז נפט</t>
  </si>
  <si>
    <t>510216054</t>
  </si>
  <si>
    <t>פז נפט אגח ט</t>
  </si>
  <si>
    <t>1205947</t>
  </si>
  <si>
    <t>31/05/2035</t>
  </si>
  <si>
    <t>100.02</t>
  </si>
  <si>
    <t>אלקטרה צריכה</t>
  </si>
  <si>
    <t>520039967</t>
  </si>
  <si>
    <t>אלקטרה צריכה אגח א</t>
  </si>
  <si>
    <t>5010335</t>
  </si>
  <si>
    <t>89.62</t>
  </si>
  <si>
    <t>כלל עסקי ביטוח</t>
  </si>
  <si>
    <t>520036120</t>
  </si>
  <si>
    <t>כלל ביטוח אגח א</t>
  </si>
  <si>
    <t>1193481</t>
  </si>
  <si>
    <t>28/02/2028</t>
  </si>
  <si>
    <t>98.75</t>
  </si>
  <si>
    <t>אלקטרה</t>
  </si>
  <si>
    <t>520028911</t>
  </si>
  <si>
    <t>אלקטרה אגח ו</t>
  </si>
  <si>
    <t>7390263</t>
  </si>
  <si>
    <t>10/12/2035</t>
  </si>
  <si>
    <t>82.34</t>
  </si>
  <si>
    <t>אמות  אגח י</t>
  </si>
  <si>
    <t>1205004</t>
  </si>
  <si>
    <t>05/01/2037</t>
  </si>
  <si>
    <t>97.47</t>
  </si>
  <si>
    <t>כלל ביטוח אגח ג</t>
  </si>
  <si>
    <t>1201391</t>
  </si>
  <si>
    <t>01/11/2031</t>
  </si>
  <si>
    <t>97.42</t>
  </si>
  <si>
    <t>שלמה החזקות</t>
  </si>
  <si>
    <t>520034372</t>
  </si>
  <si>
    <t>שלמה החז אגח יט</t>
  </si>
  <si>
    <t>1192731</t>
  </si>
  <si>
    <t>21/12/2031</t>
  </si>
  <si>
    <t>96.7</t>
  </si>
  <si>
    <t>הפניקס גיוסי הון</t>
  </si>
  <si>
    <t>514290345</t>
  </si>
  <si>
    <t>פניקס הון אגח טו</t>
  </si>
  <si>
    <t>1201953</t>
  </si>
  <si>
    <t>Aa3.il</t>
  </si>
  <si>
    <t>30/06/2030</t>
  </si>
  <si>
    <t>95.24</t>
  </si>
  <si>
    <t>אלוני חץ</t>
  </si>
  <si>
    <t>520038506</t>
  </si>
  <si>
    <t>אלוני חץ אגח יג</t>
  </si>
  <si>
    <t>1189406</t>
  </si>
  <si>
    <t>01/03/2037</t>
  </si>
  <si>
    <t>89.76</t>
  </si>
  <si>
    <t>הראל השקעות</t>
  </si>
  <si>
    <t>520033986</t>
  </si>
  <si>
    <t>הראל השק אגח א</t>
  </si>
  <si>
    <t>5850110</t>
  </si>
  <si>
    <t>31/12/2035</t>
  </si>
  <si>
    <t>82.15</t>
  </si>
  <si>
    <t>שטראוס גרופ</t>
  </si>
  <si>
    <t>520003781</t>
  </si>
  <si>
    <t>שטראוס    אגח ו</t>
  </si>
  <si>
    <t>7460421</t>
  </si>
  <si>
    <t>30/06/2037</t>
  </si>
  <si>
    <t>78.97</t>
  </si>
  <si>
    <t>דלק קבוצה</t>
  </si>
  <si>
    <t>520044322</t>
  </si>
  <si>
    <t>דלק קב אגח לח</t>
  </si>
  <si>
    <t>1199504</t>
  </si>
  <si>
    <t>31/10/2031</t>
  </si>
  <si>
    <t>101.71</t>
  </si>
  <si>
    <t>הפניקס</t>
  </si>
  <si>
    <t>520017450</t>
  </si>
  <si>
    <t>הפניקס אגח 6</t>
  </si>
  <si>
    <t>7670334</t>
  </si>
  <si>
    <t>85.41</t>
  </si>
  <si>
    <t>מזרחי הנפקות אגח 40</t>
  </si>
  <si>
    <t>2310167</t>
  </si>
  <si>
    <t>08/06/2025</t>
  </si>
  <si>
    <t>98.82</t>
  </si>
  <si>
    <t>דלק קב  אגח לט</t>
  </si>
  <si>
    <t>1205772</t>
  </si>
  <si>
    <t>וילאר</t>
  </si>
  <si>
    <t>520038910</t>
  </si>
  <si>
    <t>וילאר  אגח י</t>
  </si>
  <si>
    <t>1193952</t>
  </si>
  <si>
    <t>31/12/2031</t>
  </si>
  <si>
    <t>97.07</t>
  </si>
  <si>
    <t>פתאל החז  אגח ה</t>
  </si>
  <si>
    <t>1203942</t>
  </si>
  <si>
    <t>31/08/2032</t>
  </si>
  <si>
    <t>101.61</t>
  </si>
  <si>
    <t>אאורה אגח יח</t>
  </si>
  <si>
    <t>1203405</t>
  </si>
  <si>
    <t>99.27</t>
  </si>
  <si>
    <t>אלוני חץ אגח יב</t>
  </si>
  <si>
    <t>3900495</t>
  </si>
  <si>
    <t>28/02/2031</t>
  </si>
  <si>
    <t>84.18</t>
  </si>
  <si>
    <t>דיסקונט מנפיקים אג"ח יד</t>
  </si>
  <si>
    <t>7480163</t>
  </si>
  <si>
    <t>05/12/2030</t>
  </si>
  <si>
    <t>94.27</t>
  </si>
  <si>
    <t>סילברסטין נכסים</t>
  </si>
  <si>
    <t>1970336</t>
  </si>
  <si>
    <t>סילברסטין אגח ב</t>
  </si>
  <si>
    <t>1160597</t>
  </si>
  <si>
    <t>92.43</t>
  </si>
  <si>
    <t>כללביט  אגח יב</t>
  </si>
  <si>
    <t>1179928</t>
  </si>
  <si>
    <t>31/03/2032</t>
  </si>
  <si>
    <t>78.71</t>
  </si>
  <si>
    <t>מגדל ביטוח הון</t>
  </si>
  <si>
    <t>513230029</t>
  </si>
  <si>
    <t>מגדל הון אגח ט</t>
  </si>
  <si>
    <t>1185628</t>
  </si>
  <si>
    <t>92.62</t>
  </si>
  <si>
    <t>בי קומיונקיישנס</t>
  </si>
  <si>
    <t>512832742</t>
  </si>
  <si>
    <t>בי קומיונק אגח ו</t>
  </si>
  <si>
    <t>1178151</t>
  </si>
  <si>
    <t>30/11/2026</t>
  </si>
  <si>
    <t>95.7</t>
  </si>
  <si>
    <t>פניקס הון אגח יא</t>
  </si>
  <si>
    <t>1159359</t>
  </si>
  <si>
    <t>88.48</t>
  </si>
  <si>
    <t>סאמיט</t>
  </si>
  <si>
    <t>520043720</t>
  </si>
  <si>
    <t>סאמיט אגח יב</t>
  </si>
  <si>
    <t>1183920</t>
  </si>
  <si>
    <t>01/10/2031</t>
  </si>
  <si>
    <t>82.49</t>
  </si>
  <si>
    <t>איי.סי.אל</t>
  </si>
  <si>
    <t>520027830</t>
  </si>
  <si>
    <t>איי.סי.אל אגח ז</t>
  </si>
  <si>
    <t>2810372</t>
  </si>
  <si>
    <t>31/12/2034</t>
  </si>
  <si>
    <t>76.87</t>
  </si>
  <si>
    <t>אלביט מערכות</t>
  </si>
  <si>
    <t>520043027</t>
  </si>
  <si>
    <t>אלביט מע' אגח ב</t>
  </si>
  <si>
    <t>1178235</t>
  </si>
  <si>
    <t>89.46</t>
  </si>
  <si>
    <t>אלון רבוע כחול</t>
  </si>
  <si>
    <t>520042847</t>
  </si>
  <si>
    <t>אלון רבוע אגח ו</t>
  </si>
  <si>
    <t>1169127</t>
  </si>
  <si>
    <t>98.89</t>
  </si>
  <si>
    <t>אמות אגח ז</t>
  </si>
  <si>
    <t>1162866</t>
  </si>
  <si>
    <t>83.12</t>
  </si>
  <si>
    <t>פועלים  אגח 101</t>
  </si>
  <si>
    <t>1191337</t>
  </si>
  <si>
    <t>29/05/2025</t>
  </si>
  <si>
    <t>99.71</t>
  </si>
  <si>
    <t>דלק קב אגח לז</t>
  </si>
  <si>
    <t>1192889</t>
  </si>
  <si>
    <t>104.46</t>
  </si>
  <si>
    <t>דור אלון</t>
  </si>
  <si>
    <t>520043878</t>
  </si>
  <si>
    <t>דור אלון  אגח ז</t>
  </si>
  <si>
    <t>1157700</t>
  </si>
  <si>
    <t>פז נפט אגח ח</t>
  </si>
  <si>
    <t>1162817</t>
  </si>
  <si>
    <t>88.44</t>
  </si>
  <si>
    <t>סאמיט אג"ח 7</t>
  </si>
  <si>
    <t>1133479</t>
  </si>
  <si>
    <t>31/07/2025</t>
  </si>
  <si>
    <t>102.18</t>
  </si>
  <si>
    <t>פועלים  אגח 100</t>
  </si>
  <si>
    <t>6620488</t>
  </si>
  <si>
    <t>09/12/2031</t>
  </si>
  <si>
    <t>קרסו מוטורס</t>
  </si>
  <si>
    <t>514065283</t>
  </si>
  <si>
    <t>קרסו      אגח ג</t>
  </si>
  <si>
    <t>1141829</t>
  </si>
  <si>
    <t>01/09/2027</t>
  </si>
  <si>
    <t>95.57</t>
  </si>
  <si>
    <t>ישראכרט</t>
  </si>
  <si>
    <t>510706153</t>
  </si>
  <si>
    <t>ישראכרט   אגח ב</t>
  </si>
  <si>
    <t>1205129</t>
  </si>
  <si>
    <t>גב ים אג8</t>
  </si>
  <si>
    <t>7590151</t>
  </si>
  <si>
    <t>30/06/2034</t>
  </si>
  <si>
    <t>82.82</t>
  </si>
  <si>
    <t>מליסרון אגח טו</t>
  </si>
  <si>
    <t>3230240</t>
  </si>
  <si>
    <t>30/12/2024</t>
  </si>
  <si>
    <t>99.52</t>
  </si>
  <si>
    <t>הפניקס אג4</t>
  </si>
  <si>
    <t>7670250</t>
  </si>
  <si>
    <t>31/07/2028</t>
  </si>
  <si>
    <t>101.76</t>
  </si>
  <si>
    <t>דיסקונט מנפיקים אג"ח יג</t>
  </si>
  <si>
    <t>7480155</t>
  </si>
  <si>
    <t>הראל הנפקות</t>
  </si>
  <si>
    <t>513834200</t>
  </si>
  <si>
    <t>הראל הנפ אגח יט</t>
  </si>
  <si>
    <t>1192772</t>
  </si>
  <si>
    <t>94.29</t>
  </si>
  <si>
    <t>לאומי אגח 184</t>
  </si>
  <si>
    <t>6040604</t>
  </si>
  <si>
    <t>05/05/2030</t>
  </si>
  <si>
    <t>93.41</t>
  </si>
  <si>
    <t>דה זראסאי אג5</t>
  </si>
  <si>
    <t>1169556</t>
  </si>
  <si>
    <t>99.4</t>
  </si>
  <si>
    <t>בזק אגח 9</t>
  </si>
  <si>
    <t>2300176</t>
  </si>
  <si>
    <t>01/12/2025</t>
  </si>
  <si>
    <t>מגדל הון  אג"ח ז</t>
  </si>
  <si>
    <t>1156041</t>
  </si>
  <si>
    <t>מז טפ הנ אגח 63</t>
  </si>
  <si>
    <t>2310548</t>
  </si>
  <si>
    <t>93.09</t>
  </si>
  <si>
    <t>כללביט אגח  י</t>
  </si>
  <si>
    <t>1136068</t>
  </si>
  <si>
    <t>31/07/2027</t>
  </si>
  <si>
    <t>101.47</t>
  </si>
  <si>
    <t>עמידר</t>
  </si>
  <si>
    <t>520017393</t>
  </si>
  <si>
    <t>עמידר אגח א</t>
  </si>
  <si>
    <t>1143585</t>
  </si>
  <si>
    <t>30/03/2028</t>
  </si>
  <si>
    <t>94.32</t>
  </si>
  <si>
    <t>מבנה תעשיה אג16</t>
  </si>
  <si>
    <t>2260438</t>
  </si>
  <si>
    <t>101.11</t>
  </si>
  <si>
    <t>לאומי אג"ח 180</t>
  </si>
  <si>
    <t>6040422</t>
  </si>
  <si>
    <t>נמלי ישראל</t>
  </si>
  <si>
    <t>513569780</t>
  </si>
  <si>
    <t>נמלי ישראל אג"ח ג</t>
  </si>
  <si>
    <t>1145580</t>
  </si>
  <si>
    <t>31/12/2024</t>
  </si>
  <si>
    <t>98.62</t>
  </si>
  <si>
    <t>דיסקונט השקעות</t>
  </si>
  <si>
    <t>520023896</t>
  </si>
  <si>
    <t>דיסק השק  אגח י</t>
  </si>
  <si>
    <t>6390348</t>
  </si>
  <si>
    <t>ilBBB</t>
  </si>
  <si>
    <t>30/12/2026</t>
  </si>
  <si>
    <t>96.03</t>
  </si>
  <si>
    <t>קרסו אגח א</t>
  </si>
  <si>
    <t>1136464</t>
  </si>
  <si>
    <t>98.38</t>
  </si>
  <si>
    <t>ישראמקו יהש</t>
  </si>
  <si>
    <t>550010003</t>
  </si>
  <si>
    <t>ישראמקו   אג3</t>
  </si>
  <si>
    <t>2320232</t>
  </si>
  <si>
    <t>10/10/2030</t>
  </si>
  <si>
    <t>89.89</t>
  </si>
  <si>
    <t>מגדל הון  אגח ו</t>
  </si>
  <si>
    <t>1142785</t>
  </si>
  <si>
    <t>97.72</t>
  </si>
  <si>
    <t>מגדלי ים תיכון</t>
  </si>
  <si>
    <t>512719485</t>
  </si>
  <si>
    <t>מגדלי תיכון אגח ו</t>
  </si>
  <si>
    <t>1199124</t>
  </si>
  <si>
    <t>30/06/2032</t>
  </si>
  <si>
    <t>95.98</t>
  </si>
  <si>
    <t>מטריקס</t>
  </si>
  <si>
    <t>520039413</t>
  </si>
  <si>
    <t>מטריקס אגח ב</t>
  </si>
  <si>
    <t>1189646</t>
  </si>
  <si>
    <t>01/02/2030</t>
  </si>
  <si>
    <t>98.97</t>
  </si>
  <si>
    <t>חברה לישראל</t>
  </si>
  <si>
    <t>520028010</t>
  </si>
  <si>
    <t>חברה לישראל אגח 12</t>
  </si>
  <si>
    <t>5760251</t>
  </si>
  <si>
    <t>99.16</t>
  </si>
  <si>
    <t>או.פי.סי אנרגיה</t>
  </si>
  <si>
    <t>514401702</t>
  </si>
  <si>
    <t>או.פי.סי  אגח ג</t>
  </si>
  <si>
    <t>1180355</t>
  </si>
  <si>
    <t>01/09/2030</t>
  </si>
  <si>
    <t>90.38</t>
  </si>
  <si>
    <t>הראל הנפ אגח טז</t>
  </si>
  <si>
    <t>1157601</t>
  </si>
  <si>
    <t>96.12</t>
  </si>
  <si>
    <t>מנורה מב הון</t>
  </si>
  <si>
    <t>513937714</t>
  </si>
  <si>
    <t>מנורה הון הת אגח ו'</t>
  </si>
  <si>
    <t>1160241</t>
  </si>
  <si>
    <t>94.26</t>
  </si>
  <si>
    <t>שופרסל</t>
  </si>
  <si>
    <t>520022732</t>
  </si>
  <si>
    <t>שופרסל אג5</t>
  </si>
  <si>
    <t>7770209</t>
  </si>
  <si>
    <t>08/10/2029</t>
  </si>
  <si>
    <t>103.46</t>
  </si>
  <si>
    <t>אלקטרה אגח 4</t>
  </si>
  <si>
    <t>7390149</t>
  </si>
  <si>
    <t>98.76</t>
  </si>
  <si>
    <t>פרטנר</t>
  </si>
  <si>
    <t>520044314</t>
  </si>
  <si>
    <t>פרטנר  אגח ז</t>
  </si>
  <si>
    <t>1156397</t>
  </si>
  <si>
    <t>25/06/2027</t>
  </si>
  <si>
    <t>97.24</t>
  </si>
  <si>
    <t>520000472</t>
  </si>
  <si>
    <t>חשמל     אגח 29</t>
  </si>
  <si>
    <t>IL0060002362</t>
  </si>
  <si>
    <t>01/03/2026</t>
  </si>
  <si>
    <t>119.29</t>
  </si>
  <si>
    <t>שופרסל    אגח ו</t>
  </si>
  <si>
    <t>IL0077702178</t>
  </si>
  <si>
    <t>08/10/2028</t>
  </si>
  <si>
    <t>121.81</t>
  </si>
  <si>
    <t>ג'י סיטי</t>
  </si>
  <si>
    <t>520033234</t>
  </si>
  <si>
    <t>ג'י סיטי  אג"ח 12</t>
  </si>
  <si>
    <t>IL0012606039</t>
  </si>
  <si>
    <t>110.28</t>
  </si>
  <si>
    <t>ביג אגח יד</t>
  </si>
  <si>
    <t>IL011615122</t>
  </si>
  <si>
    <t>109.12</t>
  </si>
  <si>
    <t>דיסק מנ אגח טז</t>
  </si>
  <si>
    <t>1203157</t>
  </si>
  <si>
    <t>20/03/2035</t>
  </si>
  <si>
    <t>100.34</t>
  </si>
  <si>
    <t>מז טפ הנ אגח 68</t>
  </si>
  <si>
    <t>1202142</t>
  </si>
  <si>
    <t>25/12/2033</t>
  </si>
  <si>
    <t>100.23</t>
  </si>
  <si>
    <t>אלרוב נדל"ן</t>
  </si>
  <si>
    <t>520038894</t>
  </si>
  <si>
    <t>אלרוב נדלן אגחז</t>
  </si>
  <si>
    <t>1207471</t>
  </si>
  <si>
    <t>99.81</t>
  </si>
  <si>
    <t>מליסרון  אגח יז</t>
  </si>
  <si>
    <t>3230273</t>
  </si>
  <si>
    <t>01/01/2032</t>
  </si>
  <si>
    <t>111.19</t>
  </si>
  <si>
    <t>אלרוב נדלן אגחו</t>
  </si>
  <si>
    <t>3870185</t>
  </si>
  <si>
    <t>102.49</t>
  </si>
  <si>
    <t>מליסרון  אגח כא</t>
  </si>
  <si>
    <t>1194638</t>
  </si>
  <si>
    <t>01/01/2037</t>
  </si>
  <si>
    <t>103.82</t>
  </si>
  <si>
    <t>ריט 1 אגח ה</t>
  </si>
  <si>
    <t>1136753</t>
  </si>
  <si>
    <t>20/09/2028</t>
  </si>
  <si>
    <t>118.66</t>
  </si>
  <si>
    <t>הפניקס    אגח 5</t>
  </si>
  <si>
    <t>7670284</t>
  </si>
  <si>
    <t>01/05/2030</t>
  </si>
  <si>
    <t>מבנה אגח כה</t>
  </si>
  <si>
    <t>2260636</t>
  </si>
  <si>
    <t>30/09/2033</t>
  </si>
  <si>
    <t>90.9</t>
  </si>
  <si>
    <t>גב ים  אגח 9</t>
  </si>
  <si>
    <t>7590219</t>
  </si>
  <si>
    <t>30/06/2033</t>
  </si>
  <si>
    <t>100.45</t>
  </si>
  <si>
    <t>אלוני חץ אגח טו</t>
  </si>
  <si>
    <t>1189414</t>
  </si>
  <si>
    <t>93.07</t>
  </si>
  <si>
    <t>עזריאלי אגח ח</t>
  </si>
  <si>
    <t>1178680</t>
  </si>
  <si>
    <t>02/01/2041</t>
  </si>
  <si>
    <t>89.8</t>
  </si>
  <si>
    <t>מזרחי הנפקות אג"ח 49</t>
  </si>
  <si>
    <t>2310282</t>
  </si>
  <si>
    <t>23/06/2026</t>
  </si>
  <si>
    <t>107.97</t>
  </si>
  <si>
    <t>חשמל אגח 35</t>
  </si>
  <si>
    <t>1196799</t>
  </si>
  <si>
    <t>12/06/2037</t>
  </si>
  <si>
    <t>100</t>
  </si>
  <si>
    <t>אמות אג4</t>
  </si>
  <si>
    <t>1133149</t>
  </si>
  <si>
    <t>02/07/2028</t>
  </si>
  <si>
    <t>114.34</t>
  </si>
  <si>
    <t>חשמל אגח 32</t>
  </si>
  <si>
    <t>6000384</t>
  </si>
  <si>
    <t>22/07/2027</t>
  </si>
  <si>
    <t>108.55</t>
  </si>
  <si>
    <t>בינלאומי הנפקות</t>
  </si>
  <si>
    <t>513141879</t>
  </si>
  <si>
    <t>בינל הנפק אגח י</t>
  </si>
  <si>
    <t>1160290</t>
  </si>
  <si>
    <t>10/09/2025</t>
  </si>
  <si>
    <t>110.18</t>
  </si>
  <si>
    <t>שלמה החז אגח  כ</t>
  </si>
  <si>
    <t>1192749</t>
  </si>
  <si>
    <t>102.03</t>
  </si>
  <si>
    <t>חשמל  אג"ח 31</t>
  </si>
  <si>
    <t>6000285</t>
  </si>
  <si>
    <t>21/09/2031</t>
  </si>
  <si>
    <t>109.95</t>
  </si>
  <si>
    <t>גב ים אג"ח 6</t>
  </si>
  <si>
    <t>7590128</t>
  </si>
  <si>
    <t>142.59</t>
  </si>
  <si>
    <t>אלה פקדונות</t>
  </si>
  <si>
    <t>515666881</t>
  </si>
  <si>
    <t>אלה פקדון אגח ה</t>
  </si>
  <si>
    <t>1162577</t>
  </si>
  <si>
    <t>10/02/2031</t>
  </si>
  <si>
    <t>103.2</t>
  </si>
  <si>
    <t>חשמל אגח 33</t>
  </si>
  <si>
    <t>6000392</t>
  </si>
  <si>
    <t>87.53</t>
  </si>
  <si>
    <t>מקורות</t>
  </si>
  <si>
    <t>520010869</t>
  </si>
  <si>
    <t>מקורות אגח 10</t>
  </si>
  <si>
    <t>1158468</t>
  </si>
  <si>
    <t>107.52</t>
  </si>
  <si>
    <t>עזריאלי אג"ח ו</t>
  </si>
  <si>
    <t>1156611</t>
  </si>
  <si>
    <t>108.31</t>
  </si>
  <si>
    <t>עזריאלי אגח ד</t>
  </si>
  <si>
    <t>1138650</t>
  </si>
  <si>
    <t>05/07/2030</t>
  </si>
  <si>
    <t>110</t>
  </si>
  <si>
    <t>מז טפ הנפק   45</t>
  </si>
  <si>
    <t>2310217</t>
  </si>
  <si>
    <t>28/09/2024</t>
  </si>
  <si>
    <t>114.94</t>
  </si>
  <si>
    <t>חשמל אג"ח 27</t>
  </si>
  <si>
    <t>6000210</t>
  </si>
  <si>
    <t>12/04/2029</t>
  </si>
  <si>
    <t>121.05</t>
  </si>
  <si>
    <t>לאומי   אגח 179</t>
  </si>
  <si>
    <t>6040372</t>
  </si>
  <si>
    <t>110.75</t>
  </si>
  <si>
    <t>ביג אג"ח יא</t>
  </si>
  <si>
    <t>1151117</t>
  </si>
  <si>
    <t>20/10/2027</t>
  </si>
  <si>
    <t>ביג אגח ח</t>
  </si>
  <si>
    <t>1138924</t>
  </si>
  <si>
    <t>12/04/2026</t>
  </si>
  <si>
    <t>112.6</t>
  </si>
  <si>
    <t>ביג  אגח יח</t>
  </si>
  <si>
    <t>1174226</t>
  </si>
  <si>
    <t>103.22</t>
  </si>
  <si>
    <t>מרכנתיל הנפקות</t>
  </si>
  <si>
    <t>513686154</t>
  </si>
  <si>
    <t>מרכנתיל הנ אגח ד</t>
  </si>
  <si>
    <t>1171305</t>
  </si>
  <si>
    <t>30/01/2030</t>
  </si>
  <si>
    <t>111.17</t>
  </si>
  <si>
    <t>פועלים  אגח 200</t>
  </si>
  <si>
    <t>6620496</t>
  </si>
  <si>
    <t>100.97</t>
  </si>
  <si>
    <t>מקורות  אגח 11</t>
  </si>
  <si>
    <t>1158476</t>
  </si>
  <si>
    <t>31/12/2053</t>
  </si>
  <si>
    <t>97.32</t>
  </si>
  <si>
    <t>ירושלים הנ אג טז</t>
  </si>
  <si>
    <t>1172170</t>
  </si>
  <si>
    <t>107.6</t>
  </si>
  <si>
    <t>פועלים  אגח 202</t>
  </si>
  <si>
    <t>1199850</t>
  </si>
  <si>
    <t>30/04/2028</t>
  </si>
  <si>
    <t>110.68</t>
  </si>
  <si>
    <t>שיכון ובינוי</t>
  </si>
  <si>
    <t>520036104</t>
  </si>
  <si>
    <t>שיכון ובינוי אג8</t>
  </si>
  <si>
    <t>1135888</t>
  </si>
  <si>
    <t>01/05/2029</t>
  </si>
  <si>
    <t>114.47</t>
  </si>
  <si>
    <t>בזק אגח 10</t>
  </si>
  <si>
    <t>2300184</t>
  </si>
  <si>
    <t>113.7</t>
  </si>
  <si>
    <t>לאומי אגח 182</t>
  </si>
  <si>
    <t>6040539</t>
  </si>
  <si>
    <t>25/10/2027</t>
  </si>
  <si>
    <t>102.72</t>
  </si>
  <si>
    <t>ירושלים הנ אגח טו</t>
  </si>
  <si>
    <t>1161769</t>
  </si>
  <si>
    <t>109.51</t>
  </si>
  <si>
    <t>נמלי ישראל אג "ח א</t>
  </si>
  <si>
    <t>1145564</t>
  </si>
  <si>
    <t>111.94</t>
  </si>
  <si>
    <t>ג'נריישן קפיטל</t>
  </si>
  <si>
    <t>515846558</t>
  </si>
  <si>
    <t>ג'נרישן קפיטל אגח ג</t>
  </si>
  <si>
    <t>1184555</t>
  </si>
  <si>
    <t>סלע קפיטל נדל"ן</t>
  </si>
  <si>
    <t>513992529</t>
  </si>
  <si>
    <t>סלע נדלן  אגח ד</t>
  </si>
  <si>
    <t>1167147</t>
  </si>
  <si>
    <t>27/03/2033</t>
  </si>
  <si>
    <t>101.56</t>
  </si>
  <si>
    <t>רבוע כחול נדל"ן</t>
  </si>
  <si>
    <t>513765859</t>
  </si>
  <si>
    <t>רבוע נדלן אגח ח</t>
  </si>
  <si>
    <t>1157569</t>
  </si>
  <si>
    <t>31/10/2028</t>
  </si>
  <si>
    <t>נמלי ישראל אג"ח ב</t>
  </si>
  <si>
    <t>1145572</t>
  </si>
  <si>
    <t>107.94</t>
  </si>
  <si>
    <t>או פי סי אגח 2</t>
  </si>
  <si>
    <t>1166057</t>
  </si>
  <si>
    <t>112.11</t>
  </si>
  <si>
    <t>הראל הנפק אגח ט</t>
  </si>
  <si>
    <t>1134030</t>
  </si>
  <si>
    <t>113.99</t>
  </si>
  <si>
    <t>יוניברסל מוטורס (UMI)</t>
  </si>
  <si>
    <t>511809071</t>
  </si>
  <si>
    <t>יוניברסל  אגח ה</t>
  </si>
  <si>
    <t>1192608</t>
  </si>
  <si>
    <t>102.76</t>
  </si>
  <si>
    <t>נתיבי הגז</t>
  </si>
  <si>
    <t>513436394</t>
  </si>
  <si>
    <t>נתיבי הגז אג"ח ד</t>
  </si>
  <si>
    <t>1147503</t>
  </si>
  <si>
    <t>113.29</t>
  </si>
  <si>
    <t>חשמל אגח 34</t>
  </si>
  <si>
    <t>1196781</t>
  </si>
  <si>
    <t>12/06/2033</t>
  </si>
  <si>
    <t>100.46</t>
  </si>
  <si>
    <t>ג'נרישן קפ אגח ב</t>
  </si>
  <si>
    <t>1177526</t>
  </si>
  <si>
    <t>99.42</t>
  </si>
  <si>
    <t>פז נפט אג"ח ו</t>
  </si>
  <si>
    <t>1139542</t>
  </si>
  <si>
    <t>30/11/2028</t>
  </si>
  <si>
    <t>113.1</t>
  </si>
  <si>
    <t>שלמה החזקות אג18</t>
  </si>
  <si>
    <t>1410307</t>
  </si>
  <si>
    <t>20/06/2026</t>
  </si>
  <si>
    <t>112.65</t>
  </si>
  <si>
    <t>ג'י סיטי אגח טז</t>
  </si>
  <si>
    <t>1260785</t>
  </si>
  <si>
    <t>95.82</t>
  </si>
  <si>
    <t>ג'י סיטי אגח יג</t>
  </si>
  <si>
    <t>1260652</t>
  </si>
  <si>
    <t>108.4</t>
  </si>
  <si>
    <t>יוניברסל אגח ג</t>
  </si>
  <si>
    <t>1160670</t>
  </si>
  <si>
    <t>10/08/2027</t>
  </si>
  <si>
    <t>מימון ישיר אגחג</t>
  </si>
  <si>
    <t>1171214</t>
  </si>
  <si>
    <t>112.32</t>
  </si>
  <si>
    <t>מז טפ הנפק 52</t>
  </si>
  <si>
    <t>2310381</t>
  </si>
  <si>
    <t>97.95</t>
  </si>
  <si>
    <t>מליסרון אגח יח</t>
  </si>
  <si>
    <t>3230372</t>
  </si>
  <si>
    <t>01/07/2028</t>
  </si>
  <si>
    <t>104.76</t>
  </si>
  <si>
    <t>בזק אגח 12</t>
  </si>
  <si>
    <t>2300242</t>
  </si>
  <si>
    <t>108.38</t>
  </si>
  <si>
    <t>רבוע נדלן אגח ו</t>
  </si>
  <si>
    <t>1140607</t>
  </si>
  <si>
    <t>114.49</t>
  </si>
  <si>
    <t>מז טפ הנ אגח 66</t>
  </si>
  <si>
    <t>1191667</t>
  </si>
  <si>
    <t>08/12/2031</t>
  </si>
  <si>
    <t>לאומי אגח 183</t>
  </si>
  <si>
    <t>6040547</t>
  </si>
  <si>
    <t>25/11/2029</t>
  </si>
  <si>
    <t>97.13</t>
  </si>
  <si>
    <t>ביג אג"ח 12</t>
  </si>
  <si>
    <t>1156231</t>
  </si>
  <si>
    <t>25/02/2028</t>
  </si>
  <si>
    <t>115.92</t>
  </si>
  <si>
    <t>דיסקונט הש אג6</t>
  </si>
  <si>
    <t>6390207</t>
  </si>
  <si>
    <t>140.22</t>
  </si>
  <si>
    <t>מליסרון אג11</t>
  </si>
  <si>
    <t>3230208</t>
  </si>
  <si>
    <t>114.76</t>
  </si>
  <si>
    <t>מגה אור</t>
  </si>
  <si>
    <t>513257873</t>
  </si>
  <si>
    <t>מגה אור אג7</t>
  </si>
  <si>
    <t>1141696</t>
  </si>
  <si>
    <t>A</t>
  </si>
  <si>
    <t>30/08/2027</t>
  </si>
  <si>
    <t>114.31</t>
  </si>
  <si>
    <t>כללביט אג"ח 9</t>
  </si>
  <si>
    <t>1136050</t>
  </si>
  <si>
    <t>114.58</t>
  </si>
  <si>
    <t>תמר פטרוליום</t>
  </si>
  <si>
    <t>515334662</t>
  </si>
  <si>
    <t>תמר פטרו  אגח א</t>
  </si>
  <si>
    <t>1141332</t>
  </si>
  <si>
    <t>30/08/2028</t>
  </si>
  <si>
    <t>99.55</t>
  </si>
  <si>
    <t>ישראמקו אג1</t>
  </si>
  <si>
    <t>2320174</t>
  </si>
  <si>
    <t>10/10/2025</t>
  </si>
  <si>
    <t>102.13</t>
  </si>
  <si>
    <t>אלביט מערכות אגח ג</t>
  </si>
  <si>
    <t>1178250</t>
  </si>
  <si>
    <t>104.29</t>
  </si>
  <si>
    <t>חברה לישראל אגח 13</t>
  </si>
  <si>
    <t>5760269</t>
  </si>
  <si>
    <t>109.4</t>
  </si>
  <si>
    <t>VISA</t>
  </si>
  <si>
    <t>5089</t>
  </si>
  <si>
    <t>VISA 2.75 15/09/27</t>
  </si>
  <si>
    <t>US92826CAH51</t>
  </si>
  <si>
    <t>AA-</t>
  </si>
  <si>
    <t>15/09/2027</t>
  </si>
  <si>
    <t>93.786</t>
  </si>
  <si>
    <t>Costco Wholesale</t>
  </si>
  <si>
    <t>5370</t>
  </si>
  <si>
    <t>COSTCO 1.6 20/04/2030</t>
  </si>
  <si>
    <t>US22160KAP03</t>
  </si>
  <si>
    <t>A+</t>
  </si>
  <si>
    <t>20/04/2030</t>
  </si>
  <si>
    <t>83.823</t>
  </si>
  <si>
    <t>PFIZER</t>
  </si>
  <si>
    <t>1190</t>
  </si>
  <si>
    <t>PFE 3.45 15/03/29</t>
  </si>
  <si>
    <t>US717081ET61</t>
  </si>
  <si>
    <t>15/03/2029</t>
  </si>
  <si>
    <t>94.364</t>
  </si>
  <si>
    <t>נופר אנרג  אג ב</t>
  </si>
  <si>
    <t>1198035</t>
  </si>
  <si>
    <t>אנלייט אנר אג ג</t>
  </si>
  <si>
    <t>7200249</t>
  </si>
  <si>
    <t>01/09/2028</t>
  </si>
  <si>
    <t>81.4</t>
  </si>
  <si>
    <t>אלקטרה  אג"ח ה'</t>
  </si>
  <si>
    <t>7390222</t>
  </si>
  <si>
    <t>10/01/2031</t>
  </si>
  <si>
    <t>96.92</t>
  </si>
  <si>
    <t>בזק אגח 13</t>
  </si>
  <si>
    <t>2300309</t>
  </si>
  <si>
    <t>02/12/2035</t>
  </si>
  <si>
    <t>78.68</t>
  </si>
  <si>
    <t>מגה אור אג8</t>
  </si>
  <si>
    <t>1147602</t>
  </si>
  <si>
    <t>111.84</t>
  </si>
  <si>
    <t>סלע נדל"ן אג"ח 2</t>
  </si>
  <si>
    <t>1132927</t>
  </si>
  <si>
    <t>13/01/2025</t>
  </si>
  <si>
    <t>114.52</t>
  </si>
  <si>
    <t>תמר פטרו  אגח ב</t>
  </si>
  <si>
    <t>1143593</t>
  </si>
  <si>
    <t>101.4</t>
  </si>
  <si>
    <t>בינל הנפק אגח יב</t>
  </si>
  <si>
    <t>1182385</t>
  </si>
  <si>
    <t>07/12/2027</t>
  </si>
  <si>
    <t>105.49</t>
  </si>
  <si>
    <t>מז טפ הנפ אגח 61</t>
  </si>
  <si>
    <t>2310464</t>
  </si>
  <si>
    <t>04/12/2026</t>
  </si>
  <si>
    <t>108.28</t>
  </si>
  <si>
    <t>שמוס</t>
  </si>
  <si>
    <t>11111116</t>
  </si>
  <si>
    <t>שמוס  אג"ח א</t>
  </si>
  <si>
    <t>1155951</t>
  </si>
  <si>
    <t>90.67</t>
  </si>
  <si>
    <t>PETROLEOS MEXICANOS</t>
  </si>
  <si>
    <t>4768</t>
  </si>
  <si>
    <t>PETROLEOS MEXICANOS-PEMEX</t>
  </si>
  <si>
    <t>US71654QBW15</t>
  </si>
  <si>
    <t>23/01/2026</t>
  </si>
  <si>
    <t>94.845</t>
  </si>
  <si>
    <t>TEVA 4.1 1/10/2046</t>
  </si>
  <si>
    <t>US88167AAF84</t>
  </si>
  <si>
    <t>01/10/2046</t>
  </si>
  <si>
    <t>69.424</t>
  </si>
  <si>
    <t>Empresa Electrica Cochra</t>
  </si>
  <si>
    <t>5170</t>
  </si>
  <si>
    <t>AESGEN 5.5 14/05/27</t>
  </si>
  <si>
    <t>USP3713CAB48</t>
  </si>
  <si>
    <t>Ba1</t>
  </si>
  <si>
    <t>14/05/2027</t>
  </si>
  <si>
    <t>44.0142</t>
  </si>
  <si>
    <t>GRAND CITY PROPERTIES</t>
  </si>
  <si>
    <t>4959</t>
  </si>
  <si>
    <t>GRAND CITI 6.125 16/01/2030</t>
  </si>
  <si>
    <t>XS2799494633</t>
  </si>
  <si>
    <t>16/01/2030</t>
  </si>
  <si>
    <t>79.143</t>
  </si>
  <si>
    <t>15/07/24 FS KKR 4.625</t>
  </si>
  <si>
    <t>US302635AD99</t>
  </si>
  <si>
    <t>99.87</t>
  </si>
  <si>
    <t>ARES</t>
  </si>
  <si>
    <t>5183</t>
  </si>
  <si>
    <t>ARES CAPITAL 3.25 15.07.25</t>
  </si>
  <si>
    <t>US04010LAY92</t>
  </si>
  <si>
    <t>15/07/2025</t>
  </si>
  <si>
    <t>97.136</t>
  </si>
  <si>
    <t>PEMEX 6.84 23/1/2030</t>
  </si>
  <si>
    <t>US71654QDC33</t>
  </si>
  <si>
    <t>23/01/2030</t>
  </si>
  <si>
    <t>87.605</t>
  </si>
  <si>
    <t>SABRA HEALTH/CAPTL</t>
  </si>
  <si>
    <t>5165</t>
  </si>
  <si>
    <t>SBRA 3.9 15/10/29</t>
  </si>
  <si>
    <t>US78572XAG60</t>
  </si>
  <si>
    <t>15/10/2029</t>
  </si>
  <si>
    <t>89.833</t>
  </si>
  <si>
    <t>GOLDMAN SACHS BDC</t>
  </si>
  <si>
    <t>5193</t>
  </si>
  <si>
    <t>25/GSBD 3.75 10/2</t>
  </si>
  <si>
    <t>US38147UAC18</t>
  </si>
  <si>
    <t>10/02/2025</t>
  </si>
  <si>
    <t>98.609</t>
  </si>
  <si>
    <t>OWL ROCK CAPITAL</t>
  </si>
  <si>
    <t>5181</t>
  </si>
  <si>
    <t>OWLRCK 3.75 22/7/25</t>
  </si>
  <si>
    <t>US69121KAC80</t>
  </si>
  <si>
    <t>22/07/2025</t>
  </si>
  <si>
    <t>97.434</t>
  </si>
  <si>
    <t>PEMEX 5.95 28/01/31</t>
  </si>
  <si>
    <t>US71654QDE98</t>
  </si>
  <si>
    <t>28/01/2031</t>
  </si>
  <si>
    <t>80.4</t>
  </si>
  <si>
    <t>שופרסל אג"ח ז</t>
  </si>
  <si>
    <t>7770258</t>
  </si>
  <si>
    <t>20/08/2030</t>
  </si>
  <si>
    <t>95.05</t>
  </si>
  <si>
    <t>FSK 4.125 01/02/25</t>
  </si>
  <si>
    <t>US302635AE72</t>
  </si>
  <si>
    <t>01/01/2025</t>
  </si>
  <si>
    <t>98.767</t>
  </si>
  <si>
    <t>נכסים ובנין אגח ט</t>
  </si>
  <si>
    <t>IL0069902125</t>
  </si>
  <si>
    <t>89.43</t>
  </si>
  <si>
    <t>קרסו מוט' אגח ה</t>
  </si>
  <si>
    <t>1202779</t>
  </si>
  <si>
    <t>27/06/2031</t>
  </si>
  <si>
    <t>98.03</t>
  </si>
  <si>
    <t>מגדל הון  אגח י</t>
  </si>
  <si>
    <t>1192079</t>
  </si>
  <si>
    <t>97.58</t>
  </si>
  <si>
    <t>מיטב דש השקעות</t>
  </si>
  <si>
    <t>520043795</t>
  </si>
  <si>
    <t>מיטב דש השקעות אגח ד</t>
  </si>
  <si>
    <t>1161371</t>
  </si>
  <si>
    <t>10/12/2029</t>
  </si>
  <si>
    <t>89.64</t>
  </si>
  <si>
    <t>שטראוס    אגח ה</t>
  </si>
  <si>
    <t>7460389</t>
  </si>
  <si>
    <t>95.99</t>
  </si>
  <si>
    <t>תדיראן גרופ</t>
  </si>
  <si>
    <t>520036732</t>
  </si>
  <si>
    <t>תדיראן הול אגח3</t>
  </si>
  <si>
    <t>2580132</t>
  </si>
  <si>
    <t>92.2</t>
  </si>
  <si>
    <t>צמח המרמן</t>
  </si>
  <si>
    <t>512531203</t>
  </si>
  <si>
    <t>צמח המרמן אגח ז</t>
  </si>
  <si>
    <t>1186402</t>
  </si>
  <si>
    <t>אלוני חץ אג10</t>
  </si>
  <si>
    <t>3900362</t>
  </si>
  <si>
    <t>28/02/2027</t>
  </si>
  <si>
    <t>101.32</t>
  </si>
  <si>
    <t>אלקטרה פאוור (2019)</t>
  </si>
  <si>
    <t>516077989</t>
  </si>
  <si>
    <t>אלקטרה פאוור אגח ב</t>
  </si>
  <si>
    <t>1181924</t>
  </si>
  <si>
    <t>82.59</t>
  </si>
  <si>
    <t>פועלים הת נד יא</t>
  </si>
  <si>
    <t>IL0012014663</t>
  </si>
  <si>
    <t>07/12/2029</t>
  </si>
  <si>
    <t>105.41</t>
  </si>
  <si>
    <t>שיכון ובינוי אג6</t>
  </si>
  <si>
    <t>IL0011297335</t>
  </si>
  <si>
    <t>115.35</t>
  </si>
  <si>
    <t>נכסים ובנין אגח 4</t>
  </si>
  <si>
    <t>IL0069901549</t>
  </si>
  <si>
    <t>138.26</t>
  </si>
  <si>
    <t>פז נפט    אגח ז</t>
  </si>
  <si>
    <t>1142595</t>
  </si>
  <si>
    <t>30/11/2030</t>
  </si>
  <si>
    <t>בינל הנפ התח כו</t>
  </si>
  <si>
    <t>1185537</t>
  </si>
  <si>
    <t>101.16</t>
  </si>
  <si>
    <t>אשטרום קבוצה</t>
  </si>
  <si>
    <t>510381601</t>
  </si>
  <si>
    <t>אשטרום קב אגח ה</t>
  </si>
  <si>
    <t>1199579</t>
  </si>
  <si>
    <t>דלק ישראל נכסים</t>
  </si>
  <si>
    <t>516378643</t>
  </si>
  <si>
    <t>דלק נכסים אגח א</t>
  </si>
  <si>
    <t>1196179</t>
  </si>
  <si>
    <t>30/09/2030</t>
  </si>
  <si>
    <t>107.51</t>
  </si>
  <si>
    <t>גירון פיתוח</t>
  </si>
  <si>
    <t>520044520</t>
  </si>
  <si>
    <t>גירון  אגח ח</t>
  </si>
  <si>
    <t>1183151</t>
  </si>
  <si>
    <t>31/12/2038</t>
  </si>
  <si>
    <t>ביג  אגח כ</t>
  </si>
  <si>
    <t>1186188</t>
  </si>
  <si>
    <t>01/05/2033</t>
  </si>
  <si>
    <t>98.81</t>
  </si>
  <si>
    <t>אשטרום קב אגח ד</t>
  </si>
  <si>
    <t>1182989</t>
  </si>
  <si>
    <t>פניקס הון אגח יד</t>
  </si>
  <si>
    <t>1201946</t>
  </si>
  <si>
    <t>28/02/2030</t>
  </si>
  <si>
    <t>אזורים</t>
  </si>
  <si>
    <t>520025990</t>
  </si>
  <si>
    <t>אזורים אג15</t>
  </si>
  <si>
    <t>7150451</t>
  </si>
  <si>
    <t>98.52</t>
  </si>
  <si>
    <t>אלביט מע' אגח ד</t>
  </si>
  <si>
    <t>1178268</t>
  </si>
  <si>
    <t>97.08</t>
  </si>
  <si>
    <t>בתי זיקוק</t>
  </si>
  <si>
    <t>520036658</t>
  </si>
  <si>
    <t>בזן       אגח ט</t>
  </si>
  <si>
    <t>2590461</t>
  </si>
  <si>
    <t>30/09/2025</t>
  </si>
  <si>
    <t>102.06</t>
  </si>
  <si>
    <t>ישראמקו   אגח ב</t>
  </si>
  <si>
    <t>2320224</t>
  </si>
  <si>
    <t>102.78</t>
  </si>
  <si>
    <t>SK HYNIX</t>
  </si>
  <si>
    <t>5411</t>
  </si>
  <si>
    <t>HYUELE 6.375 17/01/28</t>
  </si>
  <si>
    <t>USY8085FBK58</t>
  </si>
  <si>
    <t>102.763</t>
  </si>
  <si>
    <t>בזן  אגח י'</t>
  </si>
  <si>
    <t>2590511</t>
  </si>
  <si>
    <t>25/09/2031</t>
  </si>
  <si>
    <t>92.63</t>
  </si>
  <si>
    <t>אנרג'יקס אגח א</t>
  </si>
  <si>
    <t>1161751</t>
  </si>
  <si>
    <t>01/08/2030</t>
  </si>
  <si>
    <t>91.22</t>
  </si>
  <si>
    <t>אלומיי    אגח ה</t>
  </si>
  <si>
    <t>1193275</t>
  </si>
  <si>
    <t>דמרי</t>
  </si>
  <si>
    <t>511399388</t>
  </si>
  <si>
    <t>דמרי אג"ח 8</t>
  </si>
  <si>
    <t>1153725</t>
  </si>
  <si>
    <t>98.79</t>
  </si>
  <si>
    <t>אשדר</t>
  </si>
  <si>
    <t>510609761</t>
  </si>
  <si>
    <t>אשדר      אגח ד</t>
  </si>
  <si>
    <t>1135607</t>
  </si>
  <si>
    <t>01/07/2024</t>
  </si>
  <si>
    <t>102.01</t>
  </si>
  <si>
    <t>אשטרום קב אגח ב</t>
  </si>
  <si>
    <t>1132331</t>
  </si>
  <si>
    <t>11/05/2025</t>
  </si>
  <si>
    <t>99.51</t>
  </si>
  <si>
    <t>אשטרום נכסים</t>
  </si>
  <si>
    <t>520036617</t>
  </si>
  <si>
    <t>אשטרום נכס אגח 10</t>
  </si>
  <si>
    <t>2510204</t>
  </si>
  <si>
    <t>115.64</t>
  </si>
  <si>
    <t>סלע נדלן אג3</t>
  </si>
  <si>
    <t>1138973</t>
  </si>
  <si>
    <t>13/04/2029</t>
  </si>
  <si>
    <t>111.11</t>
  </si>
  <si>
    <t>אקרו קבוצה</t>
  </si>
  <si>
    <t>511996803</t>
  </si>
  <si>
    <t>אקרו אג"ח א'</t>
  </si>
  <si>
    <t>1188572</t>
  </si>
  <si>
    <t>96.1</t>
  </si>
  <si>
    <t>דמרי אגח ט</t>
  </si>
  <si>
    <t>1168368</t>
  </si>
  <si>
    <t>93.57</t>
  </si>
  <si>
    <t>אשדר אגח 5</t>
  </si>
  <si>
    <t>1157783</t>
  </si>
  <si>
    <t>01/08/2024</t>
  </si>
  <si>
    <t>101.18</t>
  </si>
  <si>
    <t>אפריקה מגורים</t>
  </si>
  <si>
    <t>520034760</t>
  </si>
  <si>
    <t>אפריקה מג אגח ה</t>
  </si>
  <si>
    <t>1162825</t>
  </si>
  <si>
    <t>94.99</t>
  </si>
  <si>
    <t>חברה לישראל אגח 15</t>
  </si>
  <si>
    <t>5760327</t>
  </si>
  <si>
    <t>31/07/2030</t>
  </si>
  <si>
    <t>91.17</t>
  </si>
  <si>
    <t>אזורים אגח 13</t>
  </si>
  <si>
    <t>7150410</t>
  </si>
  <si>
    <t>95.9</t>
  </si>
  <si>
    <t>שפיר הנדסה</t>
  </si>
  <si>
    <t>514892801</t>
  </si>
  <si>
    <t>שפיר הנדסה אגח ג</t>
  </si>
  <si>
    <t>1178417</t>
  </si>
  <si>
    <t>30/11/2037</t>
  </si>
  <si>
    <t>80.68</t>
  </si>
  <si>
    <t>אדגר אג"ח 9</t>
  </si>
  <si>
    <t>IL0018201900</t>
  </si>
  <si>
    <t>01/07/2025</t>
  </si>
  <si>
    <t>115.42</t>
  </si>
  <si>
    <t>הכשרת הישוב אגח 23</t>
  </si>
  <si>
    <t>6120323</t>
  </si>
  <si>
    <t>112.05</t>
  </si>
  <si>
    <t>שיכון ובינוי אג 9</t>
  </si>
  <si>
    <t>1167386</t>
  </si>
  <si>
    <t>31/03/2031</t>
  </si>
  <si>
    <t>109.84</t>
  </si>
  <si>
    <t>ALCOA NEDERLAND</t>
  </si>
  <si>
    <t>5282</t>
  </si>
  <si>
    <t>ALCOA 4.125 31/03/29</t>
  </si>
  <si>
    <t>US013822AG68</t>
  </si>
  <si>
    <t>BB</t>
  </si>
  <si>
    <t>31/03/2029</t>
  </si>
  <si>
    <t>92.611</t>
  </si>
  <si>
    <t>צמח המרמן אגח ו</t>
  </si>
  <si>
    <t>1158633</t>
  </si>
  <si>
    <t>דלתא</t>
  </si>
  <si>
    <t>520025602</t>
  </si>
  <si>
    <t>דלתא      אגח ו</t>
  </si>
  <si>
    <t>IL0062701938</t>
  </si>
  <si>
    <t>99.62</t>
  </si>
  <si>
    <t>אבגול</t>
  </si>
  <si>
    <t>510119068</t>
  </si>
  <si>
    <t>אבגול     אגח ד</t>
  </si>
  <si>
    <t>1140417</t>
  </si>
  <si>
    <t>100.18</t>
  </si>
  <si>
    <t>אזורים   אגח 12</t>
  </si>
  <si>
    <t>IL0071503606</t>
  </si>
  <si>
    <t>97.76</t>
  </si>
  <si>
    <t>תעשיה אוירית</t>
  </si>
  <si>
    <t>520027194</t>
  </si>
  <si>
    <t>תעשיה אוירית אג"ח 4</t>
  </si>
  <si>
    <t>1133131</t>
  </si>
  <si>
    <t>01/12/2023</t>
  </si>
  <si>
    <t>100.76</t>
  </si>
  <si>
    <t>מישורים</t>
  </si>
  <si>
    <t>511491839</t>
  </si>
  <si>
    <t>מישורים אגח ח'</t>
  </si>
  <si>
    <t>1143163</t>
  </si>
  <si>
    <t>114.4</t>
  </si>
  <si>
    <t>מז טפ הנפ אגח 60</t>
  </si>
  <si>
    <t>2310456</t>
  </si>
  <si>
    <t>05/09/2024</t>
  </si>
  <si>
    <t>100.26</t>
  </si>
  <si>
    <t>נפטא</t>
  </si>
  <si>
    <t>520020942</t>
  </si>
  <si>
    <t>נפטא אגח ח</t>
  </si>
  <si>
    <t>6430169</t>
  </si>
  <si>
    <t>26/01/2025</t>
  </si>
  <si>
    <t>100.24</t>
  </si>
  <si>
    <t>אם.אר.פי השקעות</t>
  </si>
  <si>
    <t>520044421</t>
  </si>
  <si>
    <t>אם.אר.פי  אגח ד</t>
  </si>
  <si>
    <t>1190172</t>
  </si>
  <si>
    <t>16/03/2025</t>
  </si>
  <si>
    <t>102.43</t>
  </si>
  <si>
    <t>אנלייט אנרגיה  אגח ה'</t>
  </si>
  <si>
    <t>7200116</t>
  </si>
  <si>
    <t>02/03/2025</t>
  </si>
  <si>
    <t>100.64</t>
  </si>
  <si>
    <t>אלומיי אג"ח ג</t>
  </si>
  <si>
    <t>1159375</t>
  </si>
  <si>
    <t>97.8</t>
  </si>
  <si>
    <t>אול-יר</t>
  </si>
  <si>
    <t>1841580</t>
  </si>
  <si>
    <t>אול-יר אגח ג (הסדר חוב)</t>
  </si>
  <si>
    <t>1140136</t>
  </si>
  <si>
    <t>29/02/2024</t>
  </si>
  <si>
    <t>106.23</t>
  </si>
  <si>
    <t>אוריין</t>
  </si>
  <si>
    <t>511068256</t>
  </si>
  <si>
    <t>אוריין    אגח ב</t>
  </si>
  <si>
    <t>1143379</t>
  </si>
  <si>
    <t>פורמולה מערכות</t>
  </si>
  <si>
    <t>520036690</t>
  </si>
  <si>
    <t>פורמולה אג"ח 1</t>
  </si>
  <si>
    <t>2560142</t>
  </si>
  <si>
    <t>02/07/2024</t>
  </si>
  <si>
    <t>קרסו  אגח ד</t>
  </si>
  <si>
    <t>1173566</t>
  </si>
  <si>
    <t>.אמ.די.ג'י</t>
  </si>
  <si>
    <t>1840550</t>
  </si>
  <si>
    <t>אמ.די.ג'י אגח ה</t>
  </si>
  <si>
    <t>1190529</t>
  </si>
  <si>
    <t>15/02/2025</t>
  </si>
  <si>
    <t>103</t>
  </si>
  <si>
    <t>הראל פקדון סחיר</t>
  </si>
  <si>
    <t>515989440</t>
  </si>
  <si>
    <t>הראל פיקדון אגח ב</t>
  </si>
  <si>
    <t>1162502</t>
  </si>
  <si>
    <t>24/01/2027</t>
  </si>
  <si>
    <t>95.02</t>
  </si>
  <si>
    <t>שלמה החז אגח יז</t>
  </si>
  <si>
    <t>1410299</t>
  </si>
  <si>
    <t>אלומה</t>
  </si>
  <si>
    <t>516214871</t>
  </si>
  <si>
    <t>אלומה אגח א</t>
  </si>
  <si>
    <t>1190917</t>
  </si>
  <si>
    <t>102.96</t>
  </si>
  <si>
    <t>אפי נכסים אגח יב</t>
  </si>
  <si>
    <t>1173764</t>
  </si>
  <si>
    <t>92.02</t>
  </si>
  <si>
    <t>אלקטרה נדל"ן</t>
  </si>
  <si>
    <t>510607328</t>
  </si>
  <si>
    <t>אלקטרה נדלן אגח ה</t>
  </si>
  <si>
    <t>1138593</t>
  </si>
  <si>
    <t>05/07/2024</t>
  </si>
  <si>
    <t>102.57</t>
  </si>
  <si>
    <t>פורמולה אג"ח ג'</t>
  </si>
  <si>
    <t>2560209</t>
  </si>
  <si>
    <t>96.26</t>
  </si>
  <si>
    <t>יוניברסל  אגח ד</t>
  </si>
  <si>
    <t>1172253</t>
  </si>
  <si>
    <t>11/02/2029</t>
  </si>
  <si>
    <t>93.46</t>
  </si>
  <si>
    <t>גבאי מניבים אג 10</t>
  </si>
  <si>
    <t>7710239</t>
  </si>
  <si>
    <t>95.78</t>
  </si>
  <si>
    <t>ממן</t>
  </si>
  <si>
    <t>520036435</t>
  </si>
  <si>
    <t>ממן אגח ב</t>
  </si>
  <si>
    <t>2380046</t>
  </si>
  <si>
    <t>צרפתי</t>
  </si>
  <si>
    <t>520039090</t>
  </si>
  <si>
    <t>צרפתי אגח יא</t>
  </si>
  <si>
    <t>4250254</t>
  </si>
  <si>
    <t>99.24</t>
  </si>
  <si>
    <t>פרשקובסקי</t>
  </si>
  <si>
    <t>513817817</t>
  </si>
  <si>
    <t>פרשקובסקי אגח יד</t>
  </si>
  <si>
    <t>1183623</t>
  </si>
  <si>
    <t>94.88</t>
  </si>
  <si>
    <t>אבגול     אגח ג</t>
  </si>
  <si>
    <t>1133289</t>
  </si>
  <si>
    <t>99.65</t>
  </si>
  <si>
    <t>פריורטק</t>
  </si>
  <si>
    <t>520037797</t>
  </si>
  <si>
    <t>פריורטק אגח א</t>
  </si>
  <si>
    <t>3280138</t>
  </si>
  <si>
    <t>95.25</t>
  </si>
  <si>
    <t>טמפו משקאות</t>
  </si>
  <si>
    <t>513682625</t>
  </si>
  <si>
    <t>טמפו משקאות אגח 2</t>
  </si>
  <si>
    <t>1133511</t>
  </si>
  <si>
    <t>99.04</t>
  </si>
  <si>
    <t>נאוויטס פט אגח ג</t>
  </si>
  <si>
    <t>1181593</t>
  </si>
  <si>
    <t>15/10/2028</t>
  </si>
  <si>
    <t>99.44</t>
  </si>
  <si>
    <t>גאון אחזקות</t>
  </si>
  <si>
    <t>512623950</t>
  </si>
  <si>
    <t>גאון אחז  אגח ה</t>
  </si>
  <si>
    <t>1206564</t>
  </si>
  <si>
    <t>101.98</t>
  </si>
  <si>
    <t>דמרי      אגח ז</t>
  </si>
  <si>
    <t>1141191</t>
  </si>
  <si>
    <t>97.67</t>
  </si>
  <si>
    <t>פטרוכימיים-ש</t>
  </si>
  <si>
    <t>520029315</t>
  </si>
  <si>
    <t>פטרוכימים אגח ט</t>
  </si>
  <si>
    <t>1189554</t>
  </si>
  <si>
    <t>112.76</t>
  </si>
  <si>
    <t>נתנאל גרופ</t>
  </si>
  <si>
    <t>520039074</t>
  </si>
  <si>
    <t>נתנאל גרופ אג"ח יג</t>
  </si>
  <si>
    <t>1188663</t>
  </si>
  <si>
    <t>92.31</t>
  </si>
  <si>
    <t>אנקור פרופרטיס</t>
  </si>
  <si>
    <t>1939883</t>
  </si>
  <si>
    <t>אנקור פרופ אגח ד</t>
  </si>
  <si>
    <t>1204403</t>
  </si>
  <si>
    <t>101.9</t>
  </si>
  <si>
    <t>וילאר אגח ח</t>
  </si>
  <si>
    <t>4160156</t>
  </si>
  <si>
    <t>27/06/2025</t>
  </si>
  <si>
    <t>97.83</t>
  </si>
  <si>
    <t>אפריקה מגורים אג 4</t>
  </si>
  <si>
    <t>1142645</t>
  </si>
  <si>
    <t>31/03/2025</t>
  </si>
  <si>
    <t>98.88</t>
  </si>
  <si>
    <t>פרשקובסקי אגחטו</t>
  </si>
  <si>
    <t>1203496</t>
  </si>
  <si>
    <t>98.86</t>
  </si>
  <si>
    <t>פתאל החזקות אג2</t>
  </si>
  <si>
    <t>1150812</t>
  </si>
  <si>
    <t>חנן מור</t>
  </si>
  <si>
    <t>513605519</t>
  </si>
  <si>
    <t>חנן מור אגח יג</t>
  </si>
  <si>
    <t>1181502</t>
  </si>
  <si>
    <t>19.86</t>
  </si>
  <si>
    <t>אמות      אגח ה</t>
  </si>
  <si>
    <t>1138114</t>
  </si>
  <si>
    <t>04/01/2026</t>
  </si>
  <si>
    <t>100.14</t>
  </si>
  <si>
    <t>הרץ פרופרטיס</t>
  </si>
  <si>
    <t>1957081</t>
  </si>
  <si>
    <t>הרץ פרופר אגח ב</t>
  </si>
  <si>
    <t>1184753</t>
  </si>
  <si>
    <t>Caa1.il</t>
  </si>
  <si>
    <t>98.4</t>
  </si>
  <si>
    <t>לפידות קפיטל</t>
  </si>
  <si>
    <t>520022971</t>
  </si>
  <si>
    <t>לפידות קפט אגח א</t>
  </si>
  <si>
    <t>6420095</t>
  </si>
  <si>
    <t>97.64</t>
  </si>
  <si>
    <t>רוטשטיין  אגח ט</t>
  </si>
  <si>
    <t>5390224</t>
  </si>
  <si>
    <t>100.27</t>
  </si>
  <si>
    <t>הראל פיקד אגח א</t>
  </si>
  <si>
    <t>1159623</t>
  </si>
  <si>
    <t>05/08/2024</t>
  </si>
  <si>
    <t>109.79</t>
  </si>
  <si>
    <t>פתאל אירופה</t>
  </si>
  <si>
    <t>515328250</t>
  </si>
  <si>
    <t>פתאל אירו אגח ד</t>
  </si>
  <si>
    <t>1168038</t>
  </si>
  <si>
    <t>101.04</t>
  </si>
  <si>
    <t>לוי</t>
  </si>
  <si>
    <t>520041096</t>
  </si>
  <si>
    <t>לוי אגח ח</t>
  </si>
  <si>
    <t>7190242</t>
  </si>
  <si>
    <t>99.94</t>
  </si>
  <si>
    <t>אול-יר    אגח ה  (הסדר חוב)</t>
  </si>
  <si>
    <t>1143304</t>
  </si>
  <si>
    <t>4.51</t>
  </si>
  <si>
    <t>ברוקלנד</t>
  </si>
  <si>
    <t>1814237</t>
  </si>
  <si>
    <t>ברוקלנד אגח ב (הסדר חוב)</t>
  </si>
  <si>
    <t>1136993</t>
  </si>
  <si>
    <t>01/12/2021</t>
  </si>
  <si>
    <t>5.27</t>
  </si>
  <si>
    <t>סאמיט אג8</t>
  </si>
  <si>
    <t>1138940</t>
  </si>
  <si>
    <t>94.46</t>
  </si>
  <si>
    <t>09/07/2024</t>
  </si>
  <si>
    <t>רכבת ישראל</t>
  </si>
  <si>
    <t>520043613</t>
  </si>
  <si>
    <t>רכבת ישר  אגח ג</t>
  </si>
  <si>
    <t>1177625</t>
  </si>
  <si>
    <t>ריט 1     אגח ו</t>
  </si>
  <si>
    <t>1138544</t>
  </si>
  <si>
    <t>118.06</t>
  </si>
  <si>
    <t>מגוריט</t>
  </si>
  <si>
    <t>515434074</t>
  </si>
  <si>
    <t>מגוריט    אגח ד</t>
  </si>
  <si>
    <t>1185834</t>
  </si>
  <si>
    <t>101.03</t>
  </si>
  <si>
    <t>מניבים ריט אג"ח ב</t>
  </si>
  <si>
    <t>1155928</t>
  </si>
  <si>
    <t>111.38</t>
  </si>
  <si>
    <t>מגוריט אגח ב</t>
  </si>
  <si>
    <t>1168350</t>
  </si>
  <si>
    <t>110.23</t>
  </si>
  <si>
    <t>חנן מור אגח טו (בהשעייה)</t>
  </si>
  <si>
    <t>1189851</t>
  </si>
  <si>
    <t>מגוריט אגח ה</t>
  </si>
  <si>
    <t>1192129</t>
  </si>
  <si>
    <t>98.78</t>
  </si>
  <si>
    <t>מניבים ריט אגח ד</t>
  </si>
  <si>
    <t>1193929</t>
  </si>
  <si>
    <t>חנן מור אג 9 (בהשעייה)</t>
  </si>
  <si>
    <t>1160506</t>
  </si>
  <si>
    <t>103.4</t>
  </si>
  <si>
    <t>מז טפ הנ אגח 67</t>
  </si>
  <si>
    <t>1196807</t>
  </si>
  <si>
    <t>100.67</t>
  </si>
  <si>
    <t>ביג אגח כא</t>
  </si>
  <si>
    <t>1202217</t>
  </si>
  <si>
    <t>98.8</t>
  </si>
  <si>
    <t>אלון רבוע אגח ט</t>
  </si>
  <si>
    <t>ביג אגח יז</t>
  </si>
  <si>
    <t>1168459</t>
  </si>
  <si>
    <t>28/08/2028</t>
  </si>
  <si>
    <t>105.27</t>
  </si>
  <si>
    <t>ריט אזורים ליוי</t>
  </si>
  <si>
    <t>516117181</t>
  </si>
  <si>
    <t>ריט אזורים אגח א</t>
  </si>
  <si>
    <t>1175769</t>
  </si>
  <si>
    <t>רבוע נדלן אגח ז</t>
  </si>
  <si>
    <t>1140615</t>
  </si>
  <si>
    <t>113.63</t>
  </si>
  <si>
    <t>רנט איט</t>
  </si>
  <si>
    <t>516581741</t>
  </si>
  <si>
    <t>רנט איט   אגח א</t>
  </si>
  <si>
    <t>1199546</t>
  </si>
  <si>
    <t>103.05</t>
  </si>
  <si>
    <t>משק אנרגיה</t>
  </si>
  <si>
    <t>516167343</t>
  </si>
  <si>
    <t>משק אנרג  אגח א</t>
  </si>
  <si>
    <t>1169531</t>
  </si>
  <si>
    <t>110.89</t>
  </si>
  <si>
    <t>אפי נכסים אגח יא</t>
  </si>
  <si>
    <t>1171628</t>
  </si>
  <si>
    <t>111.42</t>
  </si>
  <si>
    <t>מז טפ הנפ אגח 57</t>
  </si>
  <si>
    <t>2310423</t>
  </si>
  <si>
    <t>113.35</t>
  </si>
  <si>
    <t>פריים אנרג'י</t>
  </si>
  <si>
    <t>514902147</t>
  </si>
  <si>
    <t>פריים אנרג'י אגח ב</t>
  </si>
  <si>
    <t>1184662</t>
  </si>
  <si>
    <t>גירון     אגח ו</t>
  </si>
  <si>
    <t>1139849</t>
  </si>
  <si>
    <t>אשטרום נכסים אג"ח 11</t>
  </si>
  <si>
    <t>2510238</t>
  </si>
  <si>
    <t>108.49</t>
  </si>
  <si>
    <t>מ.ו. השקעות</t>
  </si>
  <si>
    <t>510920879</t>
  </si>
  <si>
    <t>מ.ו השקע  אגח א</t>
  </si>
  <si>
    <t>1198217</t>
  </si>
  <si>
    <t>106.8</t>
  </si>
  <si>
    <t>ג'י סיטי אגח יח</t>
  </si>
  <si>
    <t>1203850</t>
  </si>
  <si>
    <t>104.35</t>
  </si>
  <si>
    <t>חג'ג' אג"ח יב</t>
  </si>
  <si>
    <t>8230377</t>
  </si>
  <si>
    <t>106.77</t>
  </si>
  <si>
    <t>אשטרום נכ אגח 12</t>
  </si>
  <si>
    <t>2510279</t>
  </si>
  <si>
    <t>105.9</t>
  </si>
  <si>
    <t>דליה   אגח ב</t>
  </si>
  <si>
    <t>1193598</t>
  </si>
  <si>
    <t>01/10/2034</t>
  </si>
  <si>
    <t>100.71</t>
  </si>
  <si>
    <t>מ.ו השקע  אגח ב</t>
  </si>
  <si>
    <t>1204122</t>
  </si>
  <si>
    <t>105.52</t>
  </si>
  <si>
    <t>מזרחי הנ אג 42</t>
  </si>
  <si>
    <t>2310183</t>
  </si>
  <si>
    <t>09/06/2030</t>
  </si>
  <si>
    <t>113.5</t>
  </si>
  <si>
    <t>מגוריט    אגח ו</t>
  </si>
  <si>
    <t>1203504</t>
  </si>
  <si>
    <t>94.71</t>
  </si>
  <si>
    <t>סלקום</t>
  </si>
  <si>
    <t>511930125</t>
  </si>
  <si>
    <t>סלקום אג"ח 8</t>
  </si>
  <si>
    <t>1132828</t>
  </si>
  <si>
    <t>114.69</t>
  </si>
  <si>
    <t>סאפיינס</t>
  </si>
  <si>
    <t>53368</t>
  </si>
  <si>
    <t>סאפיינס   אגח ב</t>
  </si>
  <si>
    <t>IL0011419368</t>
  </si>
  <si>
    <t>01/01/2026</t>
  </si>
  <si>
    <t>103.29</t>
  </si>
  <si>
    <t>אלה פקדון אגח ד</t>
  </si>
  <si>
    <t>1162304</t>
  </si>
  <si>
    <t>15/04/2026</t>
  </si>
  <si>
    <t>112</t>
  </si>
  <si>
    <t>תומר אנרגיה</t>
  </si>
  <si>
    <t>514837111</t>
  </si>
  <si>
    <t>דלק תמלוגים אג"ח א</t>
  </si>
  <si>
    <t>1147479</t>
  </si>
  <si>
    <t>104.51</t>
  </si>
  <si>
    <t>LUMIIT 5.125 27/07/27</t>
  </si>
  <si>
    <t>IL0060406878</t>
  </si>
  <si>
    <t>A-</t>
  </si>
  <si>
    <t>27/07/2027</t>
  </si>
  <si>
    <t>96.702</t>
  </si>
  <si>
    <t>דיסקונט</t>
  </si>
  <si>
    <t>520007030</t>
  </si>
  <si>
    <t>IDBILI 5.375 26/01/2028</t>
  </si>
  <si>
    <t>IL0011920878</t>
  </si>
  <si>
    <t>A3</t>
  </si>
  <si>
    <t>26/01/2028</t>
  </si>
  <si>
    <t>96.746</t>
  </si>
  <si>
    <t>AMAZON</t>
  </si>
  <si>
    <t>4865</t>
  </si>
  <si>
    <t>AMZM 4.55 01/12/27</t>
  </si>
  <si>
    <t>US023135CP90</t>
  </si>
  <si>
    <t>A1</t>
  </si>
  <si>
    <t>01/12/2027</t>
  </si>
  <si>
    <t>99.152</t>
  </si>
  <si>
    <t>BAYER</t>
  </si>
  <si>
    <t>4770</t>
  </si>
  <si>
    <t>BAYNGR 4.375 15/12/28</t>
  </si>
  <si>
    <t>US07274NAL73</t>
  </si>
  <si>
    <t>BBB</t>
  </si>
  <si>
    <t>15/12/2028</t>
  </si>
  <si>
    <t>94.634</t>
  </si>
  <si>
    <t>TEVA 3.75 09/05/2027</t>
  </si>
  <si>
    <t>XS2406607098</t>
  </si>
  <si>
    <t>97.454</t>
  </si>
  <si>
    <t>FSK 3.125 10.12.28</t>
  </si>
  <si>
    <t>US302635AK33</t>
  </si>
  <si>
    <t>12/10/2028</t>
  </si>
  <si>
    <t>86.629</t>
  </si>
  <si>
    <t>DANA</t>
  </si>
  <si>
    <t>5308</t>
  </si>
  <si>
    <t>DAN 4.5 15/02/2032</t>
  </si>
  <si>
    <t>US235825AJ53</t>
  </si>
  <si>
    <t>B1</t>
  </si>
  <si>
    <t>85.541</t>
  </si>
  <si>
    <t>DICK'S Sporting Goods</t>
  </si>
  <si>
    <t>5353</t>
  </si>
  <si>
    <t>DKS 3.15 15/01/2032</t>
  </si>
  <si>
    <t>US253393AF94</t>
  </si>
  <si>
    <t>Baa3</t>
  </si>
  <si>
    <t>15/01/2032</t>
  </si>
  <si>
    <t>84.745</t>
  </si>
  <si>
    <t>PERRIGO FINANCE</t>
  </si>
  <si>
    <t>5221</t>
  </si>
  <si>
    <t>PRGO 4.375 15/03/26</t>
  </si>
  <si>
    <t>US71429MAB19</t>
  </si>
  <si>
    <t>15/03/2026</t>
  </si>
  <si>
    <t>96.399</t>
  </si>
  <si>
    <t>G City Europe (ATRIUM)</t>
  </si>
  <si>
    <t>4595</t>
  </si>
  <si>
    <t>ATRSAV 2.625 05/09/27</t>
  </si>
  <si>
    <t>XS2294495838</t>
  </si>
  <si>
    <t>B2</t>
  </si>
  <si>
    <t>05/09/2027</t>
  </si>
  <si>
    <t>83.854</t>
  </si>
  <si>
    <t>GYCGR 0.125 11/01/28</t>
  </si>
  <si>
    <t>XS2282101539</t>
  </si>
  <si>
    <t>11/01/2028</t>
  </si>
  <si>
    <t>85.401</t>
  </si>
  <si>
    <t>VTRS 2.3 22/06/27</t>
  </si>
  <si>
    <t>US92556VAC00</t>
  </si>
  <si>
    <t>22/06/2027</t>
  </si>
  <si>
    <t>91.118</t>
  </si>
  <si>
    <t>FEDEX</t>
  </si>
  <si>
    <t>4578</t>
  </si>
  <si>
    <t>FDX 4.25 15/05/30</t>
  </si>
  <si>
    <t>US31428XBZ87</t>
  </si>
  <si>
    <t>15/05/2030</t>
  </si>
  <si>
    <t>95.718</t>
  </si>
  <si>
    <t>Verizon Communications</t>
  </si>
  <si>
    <t>4808</t>
  </si>
  <si>
    <t>VERIZON 4.016 03/12/29</t>
  </si>
  <si>
    <t>US92343VEU44</t>
  </si>
  <si>
    <t>03/12/2029</t>
  </si>
  <si>
    <t>94.406</t>
  </si>
  <si>
    <t>YARA INTERNATIONAL ASA</t>
  </si>
  <si>
    <t>5378</t>
  </si>
  <si>
    <t>YARNO 7.378 14/11/32</t>
  </si>
  <si>
    <t>US984851AH89</t>
  </si>
  <si>
    <t>14/11/2032</t>
  </si>
  <si>
    <t>108.8</t>
  </si>
  <si>
    <t>Apollo Debt Solutions</t>
  </si>
  <si>
    <t>5415</t>
  </si>
  <si>
    <t>APDESO 6.9 13/04/29</t>
  </si>
  <si>
    <t>US03770DAA19</t>
  </si>
  <si>
    <t>100.32</t>
  </si>
  <si>
    <t>ELECTRICITE DE FRANCE</t>
  </si>
  <si>
    <t>4997</t>
  </si>
  <si>
    <t>EDF 5.7 23/05/28</t>
  </si>
  <si>
    <t>US28504DAB91</t>
  </si>
  <si>
    <t>23/05/2028</t>
  </si>
  <si>
    <t>100.914</t>
  </si>
  <si>
    <t>USF29416AB40</t>
  </si>
  <si>
    <t>100.817</t>
  </si>
  <si>
    <t>Citycon Treasury B.V</t>
  </si>
  <si>
    <t>5328</t>
  </si>
  <si>
    <t>CITCON 1.625 12/03/28</t>
  </si>
  <si>
    <t>XS2310411090</t>
  </si>
  <si>
    <t>12/03/2028</t>
  </si>
  <si>
    <t>85.244</t>
  </si>
  <si>
    <t>Blue Owl</t>
  </si>
  <si>
    <t>5409</t>
  </si>
  <si>
    <t>OCINCC 7.95 13/06/28</t>
  </si>
  <si>
    <t>US69120VBB62</t>
  </si>
  <si>
    <t>13/06/2028</t>
  </si>
  <si>
    <t>103.143</t>
  </si>
  <si>
    <t>ATRSAV 4.25 11/09/25</t>
  </si>
  <si>
    <t>XS1829325239</t>
  </si>
  <si>
    <t>11/09/2025</t>
  </si>
  <si>
    <t>96.009</t>
  </si>
  <si>
    <t>Dollar General</t>
  </si>
  <si>
    <t>5375</t>
  </si>
  <si>
    <t>DG 5.2 05/07/28</t>
  </si>
  <si>
    <t>US256677AN52</t>
  </si>
  <si>
    <t>05/07/2028</t>
  </si>
  <si>
    <t>99.602</t>
  </si>
  <si>
    <t>DG 5.45 05/07/33</t>
  </si>
  <si>
    <t>US256677AP01</t>
  </si>
  <si>
    <t>05/07/2033</t>
  </si>
  <si>
    <t>99.105</t>
  </si>
  <si>
    <t>INTEL</t>
  </si>
  <si>
    <t>5087</t>
  </si>
  <si>
    <t>INTC 4.875 10/02/26</t>
  </si>
  <si>
    <t>US458140CD04</t>
  </si>
  <si>
    <t>10/02/2026</t>
  </si>
  <si>
    <t>99.309</t>
  </si>
  <si>
    <t>Arrow Electronics</t>
  </si>
  <si>
    <t>5417</t>
  </si>
  <si>
    <t>ARW 5.875 10/04/34</t>
  </si>
  <si>
    <t>US04273WAE12</t>
  </si>
  <si>
    <t>10/04/2034</t>
  </si>
  <si>
    <t>98.74</t>
  </si>
  <si>
    <t>META</t>
  </si>
  <si>
    <t>5097</t>
  </si>
  <si>
    <t>15/05/28 META 4.6</t>
  </si>
  <si>
    <t>US30303M8L96</t>
  </si>
  <si>
    <t>15/05/2028</t>
  </si>
  <si>
    <t>99.451</t>
  </si>
  <si>
    <t>TSMC-TAIWAN SEMICONDUCTOR</t>
  </si>
  <si>
    <t>5088</t>
  </si>
  <si>
    <t>TAISEM 4.375 22/07/27</t>
  </si>
  <si>
    <t>USG91139AK43</t>
  </si>
  <si>
    <t>97.851</t>
  </si>
  <si>
    <t>WALT DISNY</t>
  </si>
  <si>
    <t>5215</t>
  </si>
  <si>
    <t>DIS 3.35 24/03/25</t>
  </si>
  <si>
    <t>US254687FN19</t>
  </si>
  <si>
    <t>24/03/2025</t>
  </si>
  <si>
    <t>98.431</t>
  </si>
  <si>
    <t>MOTOROLA SOLUTIONS</t>
  </si>
  <si>
    <t>5337</t>
  </si>
  <si>
    <t>MSI 4.6 23/05/29</t>
  </si>
  <si>
    <t>US620076BN89</t>
  </si>
  <si>
    <t>23/05/2029</t>
  </si>
  <si>
    <t>97.173</t>
  </si>
  <si>
    <t>ORACLE</t>
  </si>
  <si>
    <t>5066</t>
  </si>
  <si>
    <t>ORCL 3.25 15/11/27</t>
  </si>
  <si>
    <t>US68389XBN49</t>
  </si>
  <si>
    <t>15/11/2027</t>
  </si>
  <si>
    <t>94.109</t>
  </si>
  <si>
    <t>MCDONALDS</t>
  </si>
  <si>
    <t>5333</t>
  </si>
  <si>
    <t>MCD 3.6 01/07/2030</t>
  </si>
  <si>
    <t>US58013MFQ24</t>
  </si>
  <si>
    <t>92.37</t>
  </si>
  <si>
    <t>KRAFT HEINZ FOODS</t>
  </si>
  <si>
    <t>5336</t>
  </si>
  <si>
    <t>KHC 3.75 01/04/30</t>
  </si>
  <si>
    <t>US50077LAV80</t>
  </si>
  <si>
    <t>01/04/2030</t>
  </si>
  <si>
    <t>93.205</t>
  </si>
  <si>
    <t>EBAY</t>
  </si>
  <si>
    <t>5335</t>
  </si>
  <si>
    <t>EBAY 2.7 11/03/30</t>
  </si>
  <si>
    <t>US278642AW32</t>
  </si>
  <si>
    <t>11/03/2030</t>
  </si>
  <si>
    <t>87.888</t>
  </si>
  <si>
    <t>BRADCOM</t>
  </si>
  <si>
    <t>5256</t>
  </si>
  <si>
    <t>AVGO 2.45 15/02/31</t>
  </si>
  <si>
    <t>US11135FBH38</t>
  </si>
  <si>
    <t>15/02/2031</t>
  </si>
  <si>
    <t>84.041</t>
  </si>
  <si>
    <t>IQVIA</t>
  </si>
  <si>
    <t>5373</t>
  </si>
  <si>
    <t>IQV 5.7 15/05/28</t>
  </si>
  <si>
    <t>US46266TAC27</t>
  </si>
  <si>
    <t>100.808</t>
  </si>
  <si>
    <t>אנרג'יאן</t>
  </si>
  <si>
    <t>10758801</t>
  </si>
  <si>
    <t>ENOIGA 8.5 30/09/33</t>
  </si>
  <si>
    <t>IL0011971442</t>
  </si>
  <si>
    <t>94.341</t>
  </si>
  <si>
    <t>HF SINCLAIR</t>
  </si>
  <si>
    <t>5334</t>
  </si>
  <si>
    <t>DINO 4.5 01/10/30</t>
  </si>
  <si>
    <t>US403949AC48</t>
  </si>
  <si>
    <t>01/10/2030</t>
  </si>
  <si>
    <t>93.573</t>
  </si>
  <si>
    <t>British Airways</t>
  </si>
  <si>
    <t>5288</t>
  </si>
  <si>
    <t>British Airways 2.9 15/03/35</t>
  </si>
  <si>
    <t>US11042CAA80</t>
  </si>
  <si>
    <t>15/03/2035</t>
  </si>
  <si>
    <t>83.7048</t>
  </si>
  <si>
    <t>BOOKING HOLDINGS</t>
  </si>
  <si>
    <t>5076</t>
  </si>
  <si>
    <t>BKNG 3.625 12/11/28</t>
  </si>
  <si>
    <t>XS2621007231</t>
  </si>
  <si>
    <t>12/11/2028</t>
  </si>
  <si>
    <t>100.606</t>
  </si>
  <si>
    <t>OCINCC 6.65 15/03/31</t>
  </si>
  <si>
    <t>US69120VAZ40</t>
  </si>
  <si>
    <t>15/03/2034</t>
  </si>
  <si>
    <t>97.351</t>
  </si>
  <si>
    <t>TEVA 7.875 15/09/31</t>
  </si>
  <si>
    <t>XS2592804194</t>
  </si>
  <si>
    <t>15/09/2031</t>
  </si>
  <si>
    <t>114.915</t>
  </si>
  <si>
    <t>TEVA 7.375 15/09/2029</t>
  </si>
  <si>
    <t>XS2592804434</t>
  </si>
  <si>
    <t>15/09/2029</t>
  </si>
  <si>
    <t>110.476</t>
  </si>
  <si>
    <t>אקונרג'י</t>
  </si>
  <si>
    <t>516339777</t>
  </si>
  <si>
    <t>אקונרג'י אג א</t>
  </si>
  <si>
    <t>1182518</t>
  </si>
  <si>
    <t>90.1</t>
  </si>
  <si>
    <t>ג'י סיטי  אג יז</t>
  </si>
  <si>
    <t>1198142</t>
  </si>
  <si>
    <t>90.7</t>
  </si>
  <si>
    <t>מור השקעות</t>
  </si>
  <si>
    <t>513834606</t>
  </si>
  <si>
    <t>מור השקעות אג א</t>
  </si>
  <si>
    <t>1167303</t>
  </si>
  <si>
    <t>94.9</t>
  </si>
  <si>
    <t>כלל ביטוח  אג ב</t>
  </si>
  <si>
    <t>1193499</t>
  </si>
  <si>
    <t>95.5</t>
  </si>
  <si>
    <t>רוטשטיין  אגח י</t>
  </si>
  <si>
    <t>5390273</t>
  </si>
  <si>
    <t>14/07/2027</t>
  </si>
  <si>
    <t>דוראל אנרגיה</t>
  </si>
  <si>
    <t>515364891</t>
  </si>
  <si>
    <t>דוראל  אגח ב</t>
  </si>
  <si>
    <t>1205475</t>
  </si>
  <si>
    <t>102.67</t>
  </si>
  <si>
    <t>סולגרין</t>
  </si>
  <si>
    <t>512882747</t>
  </si>
  <si>
    <t>סולגרין אגח ב</t>
  </si>
  <si>
    <t>1186246</t>
  </si>
  <si>
    <t>106</t>
  </si>
  <si>
    <t>רציו מימון</t>
  </si>
  <si>
    <t>515060044</t>
  </si>
  <si>
    <t>רציו מימון אגח ד</t>
  </si>
  <si>
    <t>1178144</t>
  </si>
  <si>
    <t>אורון קבוצה</t>
  </si>
  <si>
    <t>513432765</t>
  </si>
  <si>
    <t>אורון  אגח ב</t>
  </si>
  <si>
    <t>1160571</t>
  </si>
  <si>
    <t>אלון רבוע אגח ח</t>
  </si>
  <si>
    <t>1197276</t>
  </si>
  <si>
    <t>97.63</t>
  </si>
  <si>
    <t>ג'י סיטי אגח יד</t>
  </si>
  <si>
    <t>1260736</t>
  </si>
  <si>
    <t>94.42</t>
  </si>
  <si>
    <t>AROUNDTOWN</t>
  </si>
  <si>
    <t>4845</t>
  </si>
  <si>
    <t>ALATPF 7.747% PREP 21/07/24</t>
  </si>
  <si>
    <t>XS1634523754</t>
  </si>
  <si>
    <t>21/07/2024</t>
  </si>
  <si>
    <t>66.734</t>
  </si>
  <si>
    <t>סופרין</t>
  </si>
  <si>
    <t>515361442</t>
  </si>
  <si>
    <t>סופרין אג"ח א</t>
  </si>
  <si>
    <t>1197748</t>
  </si>
  <si>
    <t>98.6</t>
  </si>
  <si>
    <t>אדגר אגח יב</t>
  </si>
  <si>
    <t>1820331</t>
  </si>
  <si>
    <t>93.5</t>
  </si>
  <si>
    <t>מגה אור  אגח  י</t>
  </si>
  <si>
    <t>1178367</t>
  </si>
  <si>
    <t>93.68</t>
  </si>
  <si>
    <t>אספן גרופ</t>
  </si>
  <si>
    <t>520037540</t>
  </si>
  <si>
    <t>אספן גרופ אגח ט</t>
  </si>
  <si>
    <t>3130424</t>
  </si>
  <si>
    <t>31/12/2030</t>
  </si>
  <si>
    <t>95.72</t>
  </si>
  <si>
    <t>פאי פקדון</t>
  </si>
  <si>
    <t>516807336</t>
  </si>
  <si>
    <t>פאי פיקדון אגח א</t>
  </si>
  <si>
    <t>1199454</t>
  </si>
  <si>
    <t>06/09/2033</t>
  </si>
  <si>
    <t>104.79</t>
  </si>
  <si>
    <t>איידיאיי הנפקות</t>
  </si>
  <si>
    <t>514486042</t>
  </si>
  <si>
    <t>איי.די.איי. אג"ח ה</t>
  </si>
  <si>
    <t>1155878</t>
  </si>
  <si>
    <t>15/11/2025</t>
  </si>
  <si>
    <t>98.16</t>
  </si>
  <si>
    <t>אפי נכסים אגח י</t>
  </si>
  <si>
    <t>1160878</t>
  </si>
  <si>
    <t>30/03/2029</t>
  </si>
  <si>
    <t>92.55</t>
  </si>
  <si>
    <t>כלל ביטוח  אגח יא</t>
  </si>
  <si>
    <t>1160647</t>
  </si>
  <si>
    <t>85.64</t>
  </si>
  <si>
    <t>פניקס הון אג"ח 8</t>
  </si>
  <si>
    <t>1139815</t>
  </si>
  <si>
    <t>100.01</t>
  </si>
  <si>
    <t>פניקס הון אגח י</t>
  </si>
  <si>
    <t>1155530</t>
  </si>
  <si>
    <t>31/01/2025</t>
  </si>
  <si>
    <t>הראל הנפ אגח יא</t>
  </si>
  <si>
    <t>1136316</t>
  </si>
  <si>
    <t>סאמיט     אגח י</t>
  </si>
  <si>
    <t>1143395</t>
  </si>
  <si>
    <t>31/01/2030</t>
  </si>
  <si>
    <t>92.72</t>
  </si>
  <si>
    <t>אשטרום קב אגח ג</t>
  </si>
  <si>
    <t>1140102</t>
  </si>
  <si>
    <t>15/01/2029</t>
  </si>
  <si>
    <t>ווסטדייל אמריקה</t>
  </si>
  <si>
    <t>1991033</t>
  </si>
  <si>
    <t>ווסטדייל  אגח א</t>
  </si>
  <si>
    <t>1157577</t>
  </si>
  <si>
    <t>30/10/2025</t>
  </si>
  <si>
    <t>100.21</t>
  </si>
  <si>
    <t>ישרס אג"ח 14</t>
  </si>
  <si>
    <t>6130199</t>
  </si>
  <si>
    <t>01/03/2027</t>
  </si>
  <si>
    <t>101.58</t>
  </si>
  <si>
    <t>נמקו אגח א</t>
  </si>
  <si>
    <t>1139575</t>
  </si>
  <si>
    <t>מויניאן לימיטד</t>
  </si>
  <si>
    <t>1858676</t>
  </si>
  <si>
    <t>מויניאן   אגח ב</t>
  </si>
  <si>
    <t>1143015</t>
  </si>
  <si>
    <t>מגה אור אגח 6</t>
  </si>
  <si>
    <t>1138668</t>
  </si>
  <si>
    <t>113.64</t>
  </si>
  <si>
    <t>ישרס אגח טז</t>
  </si>
  <si>
    <t>6130223</t>
  </si>
  <si>
    <t>30/07/2031</t>
  </si>
  <si>
    <t>113.28</t>
  </si>
  <si>
    <t>פניקס הון אגח ה</t>
  </si>
  <si>
    <t>1135417</t>
  </si>
  <si>
    <t>01/11/2026</t>
  </si>
  <si>
    <t>115.51</t>
  </si>
  <si>
    <t>ביג ט'</t>
  </si>
  <si>
    <t>1141050</t>
  </si>
  <si>
    <t>20/12/2026</t>
  </si>
  <si>
    <t>113.23</t>
  </si>
  <si>
    <t>הראל הנפק אגח י</t>
  </si>
  <si>
    <t>1134048</t>
  </si>
  <si>
    <t>113.85</t>
  </si>
  <si>
    <t>מגה אור אגח ט</t>
  </si>
  <si>
    <t>1165141</t>
  </si>
  <si>
    <t>100.58</t>
  </si>
  <si>
    <t>גירון אג"ח 7</t>
  </si>
  <si>
    <t>1142629</t>
  </si>
  <si>
    <t>01/01/2034</t>
  </si>
  <si>
    <t>ביג  אגח יג</t>
  </si>
  <si>
    <t>1159516</t>
  </si>
  <si>
    <t>25/03/2029</t>
  </si>
  <si>
    <t>104.07</t>
  </si>
  <si>
    <t>מבני תעשיה אג17</t>
  </si>
  <si>
    <t>2260446</t>
  </si>
  <si>
    <t>116.16</t>
  </si>
  <si>
    <t>צור</t>
  </si>
  <si>
    <t>520025586</t>
  </si>
  <si>
    <t>צור       אגח י</t>
  </si>
  <si>
    <t>7300171</t>
  </si>
  <si>
    <t>110.24</t>
  </si>
  <si>
    <t>סילברסטין אגח א</t>
  </si>
  <si>
    <t>1145598</t>
  </si>
  <si>
    <t>אדגר      אגח י</t>
  </si>
  <si>
    <t>1820208</t>
  </si>
  <si>
    <t>115.25</t>
  </si>
  <si>
    <t>ריט 1</t>
  </si>
  <si>
    <t>IL0010989205</t>
  </si>
  <si>
    <t>1,391</t>
  </si>
  <si>
    <t>סלע נדל"ן</t>
  </si>
  <si>
    <t>IL0011096448</t>
  </si>
  <si>
    <t>661.9</t>
  </si>
  <si>
    <t>604611</t>
  </si>
  <si>
    <t>3,110</t>
  </si>
  <si>
    <t>629014</t>
  </si>
  <si>
    <t>6,120</t>
  </si>
  <si>
    <t>נקסט ויז'ן</t>
  </si>
  <si>
    <t>514259019</t>
  </si>
  <si>
    <t>1176593</t>
  </si>
  <si>
    <t>5,368</t>
  </si>
  <si>
    <t>נובה</t>
  </si>
  <si>
    <t>511812463</t>
  </si>
  <si>
    <t>1084557</t>
  </si>
  <si>
    <t>87,800</t>
  </si>
  <si>
    <t>מזרחי</t>
  </si>
  <si>
    <t>695437</t>
  </si>
  <si>
    <t>13,080</t>
  </si>
  <si>
    <t>662577</t>
  </si>
  <si>
    <t>3,365</t>
  </si>
  <si>
    <t>691212</t>
  </si>
  <si>
    <t>1,909</t>
  </si>
  <si>
    <t>בית שמש</t>
  </si>
  <si>
    <t>520043480</t>
  </si>
  <si>
    <t>1081561</t>
  </si>
  <si>
    <t>21,460</t>
  </si>
  <si>
    <t>1081124</t>
  </si>
  <si>
    <t>66,410</t>
  </si>
  <si>
    <t>בינלאומי</t>
  </si>
  <si>
    <t>520029083</t>
  </si>
  <si>
    <t>בינלאומי 5</t>
  </si>
  <si>
    <t>593038</t>
  </si>
  <si>
    <t>14,410</t>
  </si>
  <si>
    <t>323014</t>
  </si>
  <si>
    <t>24,710</t>
  </si>
  <si>
    <t>פניקס    1</t>
  </si>
  <si>
    <t>767012</t>
  </si>
  <si>
    <t>3,419</t>
  </si>
  <si>
    <t>1170877</t>
  </si>
  <si>
    <t>8,250</t>
  </si>
  <si>
    <t>230011</t>
  </si>
  <si>
    <t>423.6</t>
  </si>
  <si>
    <t>1119478</t>
  </si>
  <si>
    <t>22,000</t>
  </si>
  <si>
    <t>777037</t>
  </si>
  <si>
    <t>2,472</t>
  </si>
  <si>
    <t>720011</t>
  </si>
  <si>
    <t>5,985</t>
  </si>
  <si>
    <t>טאואר</t>
  </si>
  <si>
    <t>520041997</t>
  </si>
  <si>
    <t>1082379</t>
  </si>
  <si>
    <t>14,820</t>
  </si>
  <si>
    <t>נאוויטס פטר יהש</t>
  </si>
  <si>
    <t>1141969</t>
  </si>
  <si>
    <t>4,674</t>
  </si>
  <si>
    <t>מנורה מב החזקות</t>
  </si>
  <si>
    <t>520007469</t>
  </si>
  <si>
    <t>מנורה    1</t>
  </si>
  <si>
    <t>566018</t>
  </si>
  <si>
    <t>8,960</t>
  </si>
  <si>
    <t>1097260</t>
  </si>
  <si>
    <t>35,740</t>
  </si>
  <si>
    <t>281014</t>
  </si>
  <si>
    <t>1,612</t>
  </si>
  <si>
    <t>נייס</t>
  </si>
  <si>
    <t>520036872</t>
  </si>
  <si>
    <t>273011</t>
  </si>
  <si>
    <t>64,400</t>
  </si>
  <si>
    <t>פוקס</t>
  </si>
  <si>
    <t>512157603</t>
  </si>
  <si>
    <t>1087022</t>
  </si>
  <si>
    <t>23,750</t>
  </si>
  <si>
    <t>אורמת טכנו</t>
  </si>
  <si>
    <t>880326081</t>
  </si>
  <si>
    <t>1134402</t>
  </si>
  <si>
    <t>26,580</t>
  </si>
  <si>
    <t>1166768</t>
  </si>
  <si>
    <t>995.7</t>
  </si>
  <si>
    <t>1123355</t>
  </si>
  <si>
    <t>1,395</t>
  </si>
  <si>
    <t>1097278</t>
  </si>
  <si>
    <t>1,510</t>
  </si>
  <si>
    <t>פורמולה</t>
  </si>
  <si>
    <t>256016</t>
  </si>
  <si>
    <t>26,800</t>
  </si>
  <si>
    <t>1172287</t>
  </si>
  <si>
    <t>3,379</t>
  </si>
  <si>
    <t>וואן טכנולוגיות</t>
  </si>
  <si>
    <t>520034695</t>
  </si>
  <si>
    <t>וואן תוכנה</t>
  </si>
  <si>
    <t>161018</t>
  </si>
  <si>
    <t>4,545</t>
  </si>
  <si>
    <t>אלקטרה נדלן</t>
  </si>
  <si>
    <t>1094044</t>
  </si>
  <si>
    <t>3,254</t>
  </si>
  <si>
    <t>מבני תעשיה</t>
  </si>
  <si>
    <t>226019</t>
  </si>
  <si>
    <t>881</t>
  </si>
  <si>
    <t>פז בית זיקוק אשדוד (בז"א)</t>
  </si>
  <si>
    <t>1198910</t>
  </si>
  <si>
    <t>6,189</t>
  </si>
  <si>
    <t>חג'ג' נדל"ן</t>
  </si>
  <si>
    <t>823013</t>
  </si>
  <si>
    <t>1,625</t>
  </si>
  <si>
    <t>קרסו</t>
  </si>
  <si>
    <t>1123850</t>
  </si>
  <si>
    <t>1,745</t>
  </si>
  <si>
    <t>גב ים    1</t>
  </si>
  <si>
    <t>759019</t>
  </si>
  <si>
    <t>2,515</t>
  </si>
  <si>
    <t>בית בכפר</t>
  </si>
  <si>
    <t>511605719</t>
  </si>
  <si>
    <t>1183656</t>
  </si>
  <si>
    <t>1,016</t>
  </si>
  <si>
    <t>דלק קידוחים יהש</t>
  </si>
  <si>
    <t>550013098</t>
  </si>
  <si>
    <t>ניו-מד אנרג'י יהש</t>
  </si>
  <si>
    <t>475020</t>
  </si>
  <si>
    <t>895.6</t>
  </si>
  <si>
    <t>ישרוטל</t>
  </si>
  <si>
    <t>520042482</t>
  </si>
  <si>
    <t>1080985</t>
  </si>
  <si>
    <t>8,151</t>
  </si>
  <si>
    <t>1141571</t>
  </si>
  <si>
    <t>2,633</t>
  </si>
  <si>
    <t>חילן</t>
  </si>
  <si>
    <t>520039942</t>
  </si>
  <si>
    <t>1084698</t>
  </si>
  <si>
    <t>19,600</t>
  </si>
  <si>
    <t>נכסים בנין</t>
  </si>
  <si>
    <t>699017</t>
  </si>
  <si>
    <t>16,290</t>
  </si>
  <si>
    <t>445015</t>
  </si>
  <si>
    <t>6,901</t>
  </si>
  <si>
    <t>דלתא מותגים</t>
  </si>
  <si>
    <t>516250107</t>
  </si>
  <si>
    <t>1173699</t>
  </si>
  <si>
    <t>6,244</t>
  </si>
  <si>
    <t>דיפלומט</t>
  </si>
  <si>
    <t>510400740</t>
  </si>
  <si>
    <t>דיפלומט אחזקות</t>
  </si>
  <si>
    <t>1173491</t>
  </si>
  <si>
    <t>3,081</t>
  </si>
  <si>
    <t>טיב טעם</t>
  </si>
  <si>
    <t>520041187</t>
  </si>
  <si>
    <t>103010</t>
  </si>
  <si>
    <t>488.5</t>
  </si>
  <si>
    <t>1143429</t>
  </si>
  <si>
    <t>38,750</t>
  </si>
  <si>
    <t>1081074</t>
  </si>
  <si>
    <t>6,972</t>
  </si>
  <si>
    <t>אינרום בנייה</t>
  </si>
  <si>
    <t>515001659</t>
  </si>
  <si>
    <t>אינרום</t>
  </si>
  <si>
    <t>חמת</t>
  </si>
  <si>
    <t>520038530</t>
  </si>
  <si>
    <t>384016</t>
  </si>
  <si>
    <t>986.8</t>
  </si>
  <si>
    <t>ריטיילורס</t>
  </si>
  <si>
    <t>514211457</t>
  </si>
  <si>
    <t>1175488</t>
  </si>
  <si>
    <t>5,970</t>
  </si>
  <si>
    <t>רציו יהש</t>
  </si>
  <si>
    <t>550012777</t>
  </si>
  <si>
    <t>רציו   יהש</t>
  </si>
  <si>
    <t>394015</t>
  </si>
  <si>
    <t>259.2</t>
  </si>
  <si>
    <t>1155290</t>
  </si>
  <si>
    <t>4,611</t>
  </si>
  <si>
    <t>715011</t>
  </si>
  <si>
    <t>1,549</t>
  </si>
  <si>
    <t>אטראו שוקי הון</t>
  </si>
  <si>
    <t>513773564</t>
  </si>
  <si>
    <t>1096106</t>
  </si>
  <si>
    <t>5,000</t>
  </si>
  <si>
    <t>סקופ</t>
  </si>
  <si>
    <t>520037425</t>
  </si>
  <si>
    <t>288019</t>
  </si>
  <si>
    <t>10,700</t>
  </si>
  <si>
    <t>1097948</t>
  </si>
  <si>
    <t>20,500</t>
  </si>
  <si>
    <t>דנאל</t>
  </si>
  <si>
    <t>520037565</t>
  </si>
  <si>
    <t>דנאל כא</t>
  </si>
  <si>
    <t>314013</t>
  </si>
  <si>
    <t>30,090</t>
  </si>
  <si>
    <t>שגריר רכב</t>
  </si>
  <si>
    <t>515158665</t>
  </si>
  <si>
    <t>שגריר</t>
  </si>
  <si>
    <t>1138379</t>
  </si>
  <si>
    <t>924.4</t>
  </si>
  <si>
    <t>מקס סטוק</t>
  </si>
  <si>
    <t>513618967</t>
  </si>
  <si>
    <t>1168558</t>
  </si>
  <si>
    <t>871.5</t>
  </si>
  <si>
    <t>רמי לוי</t>
  </si>
  <si>
    <t>513770669</t>
  </si>
  <si>
    <t>1104249</t>
  </si>
  <si>
    <t>19,750</t>
  </si>
  <si>
    <t>יוניטרוניקס</t>
  </si>
  <si>
    <t>520044199</t>
  </si>
  <si>
    <t>יונטרוניקס</t>
  </si>
  <si>
    <t>1083831</t>
  </si>
  <si>
    <t>3,808</t>
  </si>
  <si>
    <t>TSM - TAIWAN SEMICONDUCTOR</t>
  </si>
  <si>
    <t>us8740391003</t>
  </si>
  <si>
    <t>17,381</t>
  </si>
  <si>
    <t>GOOGLE</t>
  </si>
  <si>
    <t>960</t>
  </si>
  <si>
    <t>GOOG GOOGLE C Class</t>
  </si>
  <si>
    <t>US02079K1079</t>
  </si>
  <si>
    <t>18,342</t>
  </si>
  <si>
    <t>קמטק</t>
  </si>
  <si>
    <t>511235434</t>
  </si>
  <si>
    <t>CAMTEK</t>
  </si>
  <si>
    <t>IL0010952641</t>
  </si>
  <si>
    <t>12,524</t>
  </si>
  <si>
    <t>RWE</t>
  </si>
  <si>
    <t>5242</t>
  </si>
  <si>
    <t>RWE GR</t>
  </si>
  <si>
    <t>DE0007037129</t>
  </si>
  <si>
    <t>3,195</t>
  </si>
  <si>
    <t>MICROSOFT</t>
  </si>
  <si>
    <t>5083</t>
  </si>
  <si>
    <t>MSFT -  MICROSOFT</t>
  </si>
  <si>
    <t>us5949181045</t>
  </si>
  <si>
    <t>44,695</t>
  </si>
  <si>
    <t>PARK PLAZA HOTEL</t>
  </si>
  <si>
    <t>5123</t>
  </si>
  <si>
    <t>PARK PLAZA  HOTEL- PPHE</t>
  </si>
  <si>
    <t>GG00B1Z5FH87</t>
  </si>
  <si>
    <t>1,300</t>
  </si>
  <si>
    <t>SHL TELEMEDICINE</t>
  </si>
  <si>
    <t>5261</t>
  </si>
  <si>
    <t>SHL TELEMEDICINE LTD</t>
  </si>
  <si>
    <t>IL0010855885</t>
  </si>
  <si>
    <t>460</t>
  </si>
  <si>
    <t>JP MORGAN</t>
  </si>
  <si>
    <t>4809</t>
  </si>
  <si>
    <t>JPM - JP  MORGAN</t>
  </si>
  <si>
    <t>US46625H1005</t>
  </si>
  <si>
    <t>20,226</t>
  </si>
  <si>
    <t>US30303M1027</t>
  </si>
  <si>
    <t>50,422</t>
  </si>
  <si>
    <t>APPLE</t>
  </si>
  <si>
    <t>930</t>
  </si>
  <si>
    <t>AAPL - Apple</t>
  </si>
  <si>
    <t>US0378331005</t>
  </si>
  <si>
    <t>21,062</t>
  </si>
  <si>
    <t>NICE SYSTEMS LTD</t>
  </si>
  <si>
    <t>US6536561086</t>
  </si>
  <si>
    <t>17,197</t>
  </si>
  <si>
    <t>Bank of  America</t>
  </si>
  <si>
    <t>2180</t>
  </si>
  <si>
    <t>BANK OF AMERICA - BAC</t>
  </si>
  <si>
    <t>US0605051046</t>
  </si>
  <si>
    <t>3,977</t>
  </si>
  <si>
    <t>PALO</t>
  </si>
  <si>
    <t>4723</t>
  </si>
  <si>
    <t>PALO ALTO NETWORKS-PANW</t>
  </si>
  <si>
    <t>US6974351057</t>
  </si>
  <si>
    <t>33,901</t>
  </si>
  <si>
    <t>JACOBS SOLUTIONS</t>
  </si>
  <si>
    <t>5377</t>
  </si>
  <si>
    <t>JACOB SOLUTIONS</t>
  </si>
  <si>
    <t>US46982L1089</t>
  </si>
  <si>
    <t>13,971</t>
  </si>
  <si>
    <t>ORMAT TECHNOLOGIES-ORA</t>
  </si>
  <si>
    <t>US6866881021</t>
  </si>
  <si>
    <t>7,170</t>
  </si>
  <si>
    <t>ITURAN LOCATION</t>
  </si>
  <si>
    <t>5169</t>
  </si>
  <si>
    <t>IL0010818685</t>
  </si>
  <si>
    <t>2,464</t>
  </si>
  <si>
    <t>Mondelez International</t>
  </si>
  <si>
    <t>5075</t>
  </si>
  <si>
    <t>US6092071058</t>
  </si>
  <si>
    <t>6,544</t>
  </si>
  <si>
    <t>CATERPILLAR</t>
  </si>
  <si>
    <t>4923</t>
  </si>
  <si>
    <t>US1491231015</t>
  </si>
  <si>
    <t>33,310</t>
  </si>
  <si>
    <t>11 גרופ</t>
  </si>
  <si>
    <t>1992</t>
  </si>
  <si>
    <t>גרופ 11</t>
  </si>
  <si>
    <t>1181106</t>
  </si>
  <si>
    <t>400,000</t>
  </si>
  <si>
    <t>גרופ(VEEV) וויו</t>
  </si>
  <si>
    <t>1837</t>
  </si>
  <si>
    <t>וויו גרופ TASE UP</t>
  </si>
  <si>
    <t>IL0002320179</t>
  </si>
  <si>
    <t>147.2</t>
  </si>
  <si>
    <t>1095264</t>
  </si>
  <si>
    <t>47,200</t>
  </si>
  <si>
    <t>ארגו פרופרטיז</t>
  </si>
  <si>
    <t>70252750</t>
  </si>
  <si>
    <t>1175371</t>
  </si>
  <si>
    <t>7,921</t>
  </si>
  <si>
    <t>סנו</t>
  </si>
  <si>
    <t>520032988</t>
  </si>
  <si>
    <t>813014</t>
  </si>
  <si>
    <t>30,600</t>
  </si>
  <si>
    <t>1104488</t>
  </si>
  <si>
    <t>9,151</t>
  </si>
  <si>
    <t>ויקטורי</t>
  </si>
  <si>
    <t>514068980</t>
  </si>
  <si>
    <t>1123777</t>
  </si>
  <si>
    <t>3,744</t>
  </si>
  <si>
    <t>פולירם</t>
  </si>
  <si>
    <t>515251593</t>
  </si>
  <si>
    <t>1,084</t>
  </si>
  <si>
    <t>עשות</t>
  </si>
  <si>
    <t>520037581</t>
  </si>
  <si>
    <t>312017</t>
  </si>
  <si>
    <t>3,263</t>
  </si>
  <si>
    <t>RWE GY</t>
  </si>
  <si>
    <t>IL0003900136</t>
  </si>
  <si>
    <t>2,350</t>
  </si>
  <si>
    <t>שטראוס</t>
  </si>
  <si>
    <t>746016</t>
  </si>
  <si>
    <t>5,599</t>
  </si>
  <si>
    <t>1188200</t>
  </si>
  <si>
    <t>2,107</t>
  </si>
  <si>
    <t>הראל     1</t>
  </si>
  <si>
    <t>585018</t>
  </si>
  <si>
    <t>2,997</t>
  </si>
  <si>
    <t>סאפינס</t>
  </si>
  <si>
    <t>1087659</t>
  </si>
  <si>
    <t>12,820</t>
  </si>
  <si>
    <t>כלל ביטוח</t>
  </si>
  <si>
    <t>224014</t>
  </si>
  <si>
    <t>5,291</t>
  </si>
  <si>
    <t>1084128</t>
  </si>
  <si>
    <t>39,520</t>
  </si>
  <si>
    <t>1100007</t>
  </si>
  <si>
    <t>34,440</t>
  </si>
  <si>
    <t>576017</t>
  </si>
  <si>
    <t>83,740</t>
  </si>
  <si>
    <t>1157403</t>
  </si>
  <si>
    <t>1,257</t>
  </si>
  <si>
    <t>מימון ישיר</t>
  </si>
  <si>
    <t>1168186</t>
  </si>
  <si>
    <t>47,140</t>
  </si>
  <si>
    <t>בי קומיוניקיישנס</t>
  </si>
  <si>
    <t>1107663</t>
  </si>
  <si>
    <t>1,134</t>
  </si>
  <si>
    <t>שפיר הנדסה ותעשיה בע"מ</t>
  </si>
  <si>
    <t>1133875</t>
  </si>
  <si>
    <t>1,920</t>
  </si>
  <si>
    <t>739037</t>
  </si>
  <si>
    <t>129,690</t>
  </si>
  <si>
    <t>אירפורט סיטי</t>
  </si>
  <si>
    <t>1095835</t>
  </si>
  <si>
    <t>5,317</t>
  </si>
  <si>
    <t>אלטשולר שחם פנ</t>
  </si>
  <si>
    <t>516508603</t>
  </si>
  <si>
    <t>אלטשולר פיננסים</t>
  </si>
  <si>
    <t>1184936</t>
  </si>
  <si>
    <t>482.7</t>
  </si>
  <si>
    <t>דלק רכב</t>
  </si>
  <si>
    <t>520033291</t>
  </si>
  <si>
    <t>829010</t>
  </si>
  <si>
    <t>1,897</t>
  </si>
  <si>
    <t>1083484</t>
  </si>
  <si>
    <t>1,535</t>
  </si>
  <si>
    <t>מגדלי תיכון</t>
  </si>
  <si>
    <t>1131523</t>
  </si>
  <si>
    <t>729.3</t>
  </si>
  <si>
    <t>מיטרוניקס</t>
  </si>
  <si>
    <t>511527202</t>
  </si>
  <si>
    <t>1091065</t>
  </si>
  <si>
    <t>1,408</t>
  </si>
  <si>
    <t>מגדל ביטוח</t>
  </si>
  <si>
    <t>520029984</t>
  </si>
  <si>
    <t>1081165</t>
  </si>
  <si>
    <t>422.2</t>
  </si>
  <si>
    <t>1081686</t>
  </si>
  <si>
    <t>4,210</t>
  </si>
  <si>
    <t>1081942</t>
  </si>
  <si>
    <t>703.3</t>
  </si>
  <si>
    <t>פנינסולה</t>
  </si>
  <si>
    <t>520033713</t>
  </si>
  <si>
    <t>333013</t>
  </si>
  <si>
    <t>147</t>
  </si>
  <si>
    <t>אייקון גרופ</t>
  </si>
  <si>
    <t>513955252</t>
  </si>
  <si>
    <t>1182484</t>
  </si>
  <si>
    <t>382.8</t>
  </si>
  <si>
    <t>תורפז</t>
  </si>
  <si>
    <t>514574524</t>
  </si>
  <si>
    <t>1175611</t>
  </si>
  <si>
    <t>1,708</t>
  </si>
  <si>
    <t>1156926</t>
  </si>
  <si>
    <t>52</t>
  </si>
  <si>
    <t>1139195</t>
  </si>
  <si>
    <t>352.2</t>
  </si>
  <si>
    <t>תדיראן הולדינגס</t>
  </si>
  <si>
    <t>258012</t>
  </si>
  <si>
    <t>19,430</t>
  </si>
  <si>
    <t>דלתא     1</t>
  </si>
  <si>
    <t>627034</t>
  </si>
  <si>
    <t>15,700</t>
  </si>
  <si>
    <t>אברא</t>
  </si>
  <si>
    <t>512512468</t>
  </si>
  <si>
    <t>אברא טכנולוגיות</t>
  </si>
  <si>
    <t>1101666</t>
  </si>
  <si>
    <t>240.4</t>
  </si>
  <si>
    <t>1102128</t>
  </si>
  <si>
    <t>7,294</t>
  </si>
  <si>
    <t>416016</t>
  </si>
  <si>
    <t>13,690</t>
  </si>
  <si>
    <t>קיסטון אינפרא</t>
  </si>
  <si>
    <t>515983476</t>
  </si>
  <si>
    <t>1175934</t>
  </si>
  <si>
    <t>537.4</t>
  </si>
  <si>
    <t>קנון הולדינגס</t>
  </si>
  <si>
    <t>201406588</t>
  </si>
  <si>
    <t>קנון</t>
  </si>
  <si>
    <t>1134139</t>
  </si>
  <si>
    <t>9,392</t>
  </si>
  <si>
    <t>לפידות</t>
  </si>
  <si>
    <t>642017</t>
  </si>
  <si>
    <t>5,126</t>
  </si>
  <si>
    <t>(08)רב-בריח</t>
  </si>
  <si>
    <t>514160530</t>
  </si>
  <si>
    <t>רב בריח</t>
  </si>
  <si>
    <t>1179993</t>
  </si>
  <si>
    <t>66.3</t>
  </si>
  <si>
    <t>'אימאג'סט אינט</t>
  </si>
  <si>
    <t>512737560</t>
  </si>
  <si>
    <t>אימאג'סט</t>
  </si>
  <si>
    <t>1183813</t>
  </si>
  <si>
    <t>1,062</t>
  </si>
  <si>
    <t>אלקו</t>
  </si>
  <si>
    <t>520025370</t>
  </si>
  <si>
    <t>694034</t>
  </si>
  <si>
    <t>10,000</t>
  </si>
  <si>
    <t>לוינשטין נכסים</t>
  </si>
  <si>
    <t>511134298</t>
  </si>
  <si>
    <t>1119080</t>
  </si>
  <si>
    <t>5,306</t>
  </si>
  <si>
    <t>דניה סיבוס</t>
  </si>
  <si>
    <t>512569237</t>
  </si>
  <si>
    <t>1173137</t>
  </si>
  <si>
    <t>7,652</t>
  </si>
  <si>
    <t>מספנות ישראל</t>
  </si>
  <si>
    <t>516084753</t>
  </si>
  <si>
    <t>1168533</t>
  </si>
  <si>
    <t>5,496</t>
  </si>
  <si>
    <t>הולמס פלייס</t>
  </si>
  <si>
    <t>512466723</t>
  </si>
  <si>
    <t>1142587</t>
  </si>
  <si>
    <t>474.5</t>
  </si>
  <si>
    <t>כרמל קורפ (כלל משקאות לשעבר)</t>
  </si>
  <si>
    <t>515818524</t>
  </si>
  <si>
    <t>1147685</t>
  </si>
  <si>
    <t>1,759</t>
  </si>
  <si>
    <t>גלובל כנפיים</t>
  </si>
  <si>
    <t>513342444</t>
  </si>
  <si>
    <t>1141316</t>
  </si>
  <si>
    <t>53</t>
  </si>
  <si>
    <t>יעקובי קבוצה</t>
  </si>
  <si>
    <t>514010081</t>
  </si>
  <si>
    <t>1142421</t>
  </si>
  <si>
    <t>37.5</t>
  </si>
  <si>
    <t>AMAZON-AMZN COM</t>
  </si>
  <si>
    <t>US0231351067</t>
  </si>
  <si>
    <t>19,325</t>
  </si>
  <si>
    <t>NUTRIEN</t>
  </si>
  <si>
    <t>5045</t>
  </si>
  <si>
    <t>NUTRIEN - NTR</t>
  </si>
  <si>
    <t>CA67077M1086</t>
  </si>
  <si>
    <t>5,091</t>
  </si>
  <si>
    <t>ORACLE -ORCL</t>
  </si>
  <si>
    <t>US68389X1054</t>
  </si>
  <si>
    <t>14,120</t>
  </si>
  <si>
    <t>BARCLAYS</t>
  </si>
  <si>
    <t>520029281</t>
  </si>
  <si>
    <t>BARCLAYS PLC-BARC LN</t>
  </si>
  <si>
    <t>GB0031348658</t>
  </si>
  <si>
    <t>208.9</t>
  </si>
  <si>
    <t>BNP Paribas</t>
  </si>
  <si>
    <t>5361</t>
  </si>
  <si>
    <t>BNP PARIBAS</t>
  </si>
  <si>
    <t>FR0000131104</t>
  </si>
  <si>
    <t>5,953</t>
  </si>
  <si>
    <t>MOWI</t>
  </si>
  <si>
    <t>5119</t>
  </si>
  <si>
    <t>MOWI ASA-MOWI NO</t>
  </si>
  <si>
    <t>NO0003054108</t>
  </si>
  <si>
    <t>NOK</t>
  </si>
  <si>
    <t>0.3521</t>
  </si>
  <si>
    <t>17,770</t>
  </si>
  <si>
    <t>MICRON TECHNOLOGY</t>
  </si>
  <si>
    <t>5084</t>
  </si>
  <si>
    <t>MICRON TECH-INC</t>
  </si>
  <si>
    <t>US5951121038</t>
  </si>
  <si>
    <t>13,153</t>
  </si>
  <si>
    <t>Deere &amp; Co</t>
  </si>
  <si>
    <t>5349</t>
  </si>
  <si>
    <t>DEERE &amp; CO</t>
  </si>
  <si>
    <t>US2441991054</t>
  </si>
  <si>
    <t>37,363</t>
  </si>
  <si>
    <t>CREDIT AGRICOLE</t>
  </si>
  <si>
    <t>5362</t>
  </si>
  <si>
    <t>FR0000045072</t>
  </si>
  <si>
    <t>1,274</t>
  </si>
  <si>
    <t>Qualcomm</t>
  </si>
  <si>
    <t>3035</t>
  </si>
  <si>
    <t>US7475251036</t>
  </si>
  <si>
    <t>19,918</t>
  </si>
  <si>
    <t>KUBOTA</t>
  </si>
  <si>
    <t>5393</t>
  </si>
  <si>
    <t>KUBOTA CORP</t>
  </si>
  <si>
    <t>JP3266400005</t>
  </si>
  <si>
    <t>225,000</t>
  </si>
  <si>
    <t>TOTALENERGIES</t>
  </si>
  <si>
    <t>5365</t>
  </si>
  <si>
    <t>TOTALENERGIES SE</t>
  </si>
  <si>
    <t>FR0000120271</t>
  </si>
  <si>
    <t>6,233</t>
  </si>
  <si>
    <t>KOMATSU</t>
  </si>
  <si>
    <t>5395</t>
  </si>
  <si>
    <t>JP3304200003</t>
  </si>
  <si>
    <t>467,100</t>
  </si>
  <si>
    <t>MAERSK</t>
  </si>
  <si>
    <t>5329</t>
  </si>
  <si>
    <t>AP MOLLER-MAERSK</t>
  </si>
  <si>
    <t>DK0010244508</t>
  </si>
  <si>
    <t>1,210,500</t>
  </si>
  <si>
    <t>EBAY INC</t>
  </si>
  <si>
    <t>US2786421030</t>
  </si>
  <si>
    <t>5,372</t>
  </si>
  <si>
    <t>Infineon Technologies</t>
  </si>
  <si>
    <t>5266</t>
  </si>
  <si>
    <t>DE0006231004</t>
  </si>
  <si>
    <t>3,430.5</t>
  </si>
  <si>
    <t>Lgi Homes</t>
  </si>
  <si>
    <t>4803</t>
  </si>
  <si>
    <t>LGI HOMES INC</t>
  </si>
  <si>
    <t>US50187T1060</t>
  </si>
  <si>
    <t>8,949</t>
  </si>
  <si>
    <t>Pennantpark Floating Rate</t>
  </si>
  <si>
    <t>5425</t>
  </si>
  <si>
    <t>PFLT-PENNANTPARK FLOATING RATE</t>
  </si>
  <si>
    <t>US70806A1060</t>
  </si>
  <si>
    <t>1,154</t>
  </si>
  <si>
    <t>ELOXX PHARMACEUTICALS</t>
  </si>
  <si>
    <t>4962</t>
  </si>
  <si>
    <t>ELOXX PHARMACEUTICALS-ELO</t>
  </si>
  <si>
    <t>US29014R2022</t>
  </si>
  <si>
    <t>69</t>
  </si>
  <si>
    <t>1090315</t>
  </si>
  <si>
    <t>27,830</t>
  </si>
  <si>
    <t>373019</t>
  </si>
  <si>
    <t>1,209</t>
  </si>
  <si>
    <t>אימד אינפיניטי</t>
  </si>
  <si>
    <t>540299518</t>
  </si>
  <si>
    <t>אימד יהש</t>
  </si>
  <si>
    <t>1171230</t>
  </si>
  <si>
    <t>95.2</t>
  </si>
  <si>
    <t>CARNIVAL</t>
  </si>
  <si>
    <t>4597</t>
  </si>
  <si>
    <t>CARNIVAL CCL</t>
  </si>
  <si>
    <t>PA1436583006</t>
  </si>
  <si>
    <t>1,872</t>
  </si>
  <si>
    <t>RCL US-ROYAL CARIBBEAN</t>
  </si>
  <si>
    <t>5111</t>
  </si>
  <si>
    <t>LR0008862868</t>
  </si>
  <si>
    <t>15,943</t>
  </si>
  <si>
    <t>NVIDIA</t>
  </si>
  <si>
    <t>4967</t>
  </si>
  <si>
    <t>NVIDIA CORP - NVDA</t>
  </si>
  <si>
    <t>US67066G1040</t>
  </si>
  <si>
    <t>12,354</t>
  </si>
  <si>
    <t>REE</t>
  </si>
  <si>
    <t>514557339</t>
  </si>
  <si>
    <t>REE AUTOMOTIVE</t>
  </si>
  <si>
    <t>IL0011786154</t>
  </si>
  <si>
    <t>391.7</t>
  </si>
  <si>
    <t>WIX.COM</t>
  </si>
  <si>
    <t>2275</t>
  </si>
  <si>
    <t>WIX -  WIX.COM</t>
  </si>
  <si>
    <t>IL0011301780</t>
  </si>
  <si>
    <t>15,907</t>
  </si>
  <si>
    <t>Arbe Robotics</t>
  </si>
  <si>
    <t>515333128</t>
  </si>
  <si>
    <t>ARBE ROBITICS</t>
  </si>
  <si>
    <t>IL0011796625</t>
  </si>
  <si>
    <t>191</t>
  </si>
  <si>
    <t>ארקו קורפ</t>
  </si>
  <si>
    <t>3535148</t>
  </si>
  <si>
    <t>ARKO CORP</t>
  </si>
  <si>
    <t>US0412421085</t>
  </si>
  <si>
    <t>627</t>
  </si>
  <si>
    <t>365 המשביר</t>
  </si>
  <si>
    <t>513389270</t>
  </si>
  <si>
    <t>משביר לצרכן</t>
  </si>
  <si>
    <t>1104959</t>
  </si>
  <si>
    <t>111.6</t>
  </si>
  <si>
    <t>LION SANTANDER</t>
  </si>
  <si>
    <t>5350</t>
  </si>
  <si>
    <t>IBI LION SOCIMI (74242)</t>
  </si>
  <si>
    <t>ES0105633004</t>
  </si>
  <si>
    <t>99</t>
  </si>
  <si>
    <t>פיבי</t>
  </si>
  <si>
    <t>520029026</t>
  </si>
  <si>
    <t>763011</t>
  </si>
  <si>
    <t>15,200</t>
  </si>
  <si>
    <t>פריון נטוורק</t>
  </si>
  <si>
    <t>512849498</t>
  </si>
  <si>
    <t>1095819</t>
  </si>
  <si>
    <t>3,115</t>
  </si>
  <si>
    <t>328013</t>
  </si>
  <si>
    <t>22,930</t>
  </si>
  <si>
    <t>1103506</t>
  </si>
  <si>
    <t>1,710</t>
  </si>
  <si>
    <t>מג'יק</t>
  </si>
  <si>
    <t>520036740</t>
  </si>
  <si>
    <t>מגיק</t>
  </si>
  <si>
    <t>1082312</t>
  </si>
  <si>
    <t>3,667</t>
  </si>
  <si>
    <t>אלמדה ונצ'רס</t>
  </si>
  <si>
    <t>540296795</t>
  </si>
  <si>
    <t>אלמדה יהש</t>
  </si>
  <si>
    <t>1168962</t>
  </si>
  <si>
    <t>180.8</t>
  </si>
  <si>
    <t>GLOBAL-E ONLINE</t>
  </si>
  <si>
    <t>514889534</t>
  </si>
  <si>
    <t>IL0011741688</t>
  </si>
  <si>
    <t>3,627</t>
  </si>
  <si>
    <t>SEDG</t>
  </si>
  <si>
    <t>4744</t>
  </si>
  <si>
    <t>SOLAREDGE SEDG US</t>
  </si>
  <si>
    <t>US83417M1045</t>
  </si>
  <si>
    <t>2,526</t>
  </si>
  <si>
    <t>ADO PROPERTIES</t>
  </si>
  <si>
    <t>5160</t>
  </si>
  <si>
    <t>LU1250154413</t>
  </si>
  <si>
    <t>15.8</t>
  </si>
  <si>
    <t>אלומיי</t>
  </si>
  <si>
    <t>1082635</t>
  </si>
  <si>
    <t>4,400</t>
  </si>
  <si>
    <t>ארד</t>
  </si>
  <si>
    <t>510007800</t>
  </si>
  <si>
    <t>1091651</t>
  </si>
  <si>
    <t>4,596</t>
  </si>
  <si>
    <t>מבטח שמיר</t>
  </si>
  <si>
    <t>520034125</t>
  </si>
  <si>
    <t>127019</t>
  </si>
  <si>
    <t>13,990</t>
  </si>
  <si>
    <t>136010</t>
  </si>
  <si>
    <t>316.8</t>
  </si>
  <si>
    <t>תאת טכנולוגיות</t>
  </si>
  <si>
    <t>520035791</t>
  </si>
  <si>
    <t>תאת טכנולוגיה</t>
  </si>
  <si>
    <t>1082726</t>
  </si>
  <si>
    <t>5,620</t>
  </si>
  <si>
    <t>נטו מלינדה</t>
  </si>
  <si>
    <t>511725459</t>
  </si>
  <si>
    <t>נטו מלינדה 1</t>
  </si>
  <si>
    <t>1105097</t>
  </si>
  <si>
    <t>5,893</t>
  </si>
  <si>
    <t>מהדרין</t>
  </si>
  <si>
    <t>520018482</t>
  </si>
  <si>
    <t>686014</t>
  </si>
  <si>
    <t>14,490</t>
  </si>
  <si>
    <t>בזן</t>
  </si>
  <si>
    <t>2590248</t>
  </si>
  <si>
    <t>86.7</t>
  </si>
  <si>
    <t>נובולוג</t>
  </si>
  <si>
    <t>510475312</t>
  </si>
  <si>
    <t>1140151</t>
  </si>
  <si>
    <t>150.9</t>
  </si>
  <si>
    <t>1140573</t>
  </si>
  <si>
    <t>159.4</t>
  </si>
  <si>
    <t>פינרג'י</t>
  </si>
  <si>
    <t>514354786</t>
  </si>
  <si>
    <t>1172360</t>
  </si>
  <si>
    <t>469.6</t>
  </si>
  <si>
    <t>גלוברנדס גרופ</t>
  </si>
  <si>
    <t>515809499</t>
  </si>
  <si>
    <t>גלוברנדס</t>
  </si>
  <si>
    <t>1147487</t>
  </si>
  <si>
    <t>39,460</t>
  </si>
  <si>
    <t>אוברסיז</t>
  </si>
  <si>
    <t>510490071</t>
  </si>
  <si>
    <t>אוברסיז קומרס בע"מ</t>
  </si>
  <si>
    <t>1139617</t>
  </si>
  <si>
    <t>369.3</t>
  </si>
  <si>
    <t>סופוויב מדיקל</t>
  </si>
  <si>
    <t>515198158</t>
  </si>
  <si>
    <t>סופווייב מדיקל</t>
  </si>
  <si>
    <t>1175439</t>
  </si>
  <si>
    <t>1,772</t>
  </si>
  <si>
    <t>מיחשוב ישיר קב</t>
  </si>
  <si>
    <t>520040007</t>
  </si>
  <si>
    <t>מחשוב ישיר</t>
  </si>
  <si>
    <t>507012</t>
  </si>
  <si>
    <t>25,420</t>
  </si>
  <si>
    <t>פיסיבי טכנ</t>
  </si>
  <si>
    <t>511888356</t>
  </si>
  <si>
    <t>פיסיבי</t>
  </si>
  <si>
    <t>1091685</t>
  </si>
  <si>
    <t>379.1</t>
  </si>
  <si>
    <t>1178334</t>
  </si>
  <si>
    <t>1,526</t>
  </si>
  <si>
    <t>126011</t>
  </si>
  <si>
    <t>881.8</t>
  </si>
  <si>
    <t>1100957</t>
  </si>
  <si>
    <t>128.1</t>
  </si>
  <si>
    <t>סופרגז</t>
  </si>
  <si>
    <t>1166917</t>
  </si>
  <si>
    <t>1,731</t>
  </si>
  <si>
    <t>גילת</t>
  </si>
  <si>
    <t>520038936</t>
  </si>
  <si>
    <t>1082510</t>
  </si>
  <si>
    <t>1,681</t>
  </si>
  <si>
    <t>קליל</t>
  </si>
  <si>
    <t>520032442</t>
  </si>
  <si>
    <t>קליל     5</t>
  </si>
  <si>
    <t>797035</t>
  </si>
  <si>
    <t>19,350</t>
  </si>
  <si>
    <t>5010129</t>
  </si>
  <si>
    <t>7,427</t>
  </si>
  <si>
    <t>נאייקס</t>
  </si>
  <si>
    <t>513639013</t>
  </si>
  <si>
    <t>1175116</t>
  </si>
  <si>
    <t>8,000</t>
  </si>
  <si>
    <t>ערד</t>
  </si>
  <si>
    <t>520025198</t>
  </si>
  <si>
    <t>731018</t>
  </si>
  <si>
    <t>8,237</t>
  </si>
  <si>
    <t>רם און</t>
  </si>
  <si>
    <t>512776964</t>
  </si>
  <si>
    <t>1090943</t>
  </si>
  <si>
    <t>1,190</t>
  </si>
  <si>
    <t>אורביט</t>
  </si>
  <si>
    <t>520036153</t>
  </si>
  <si>
    <t>אורביט טכנולוג'יס</t>
  </si>
  <si>
    <t>265017</t>
  </si>
  <si>
    <t>2,219</t>
  </si>
  <si>
    <t>רבל</t>
  </si>
  <si>
    <t>513506329</t>
  </si>
  <si>
    <t>1103878</t>
  </si>
  <si>
    <t>207.6</t>
  </si>
  <si>
    <t>גניגר</t>
  </si>
  <si>
    <t>512416991</t>
  </si>
  <si>
    <t>1095892</t>
  </si>
  <si>
    <t>947.8</t>
  </si>
  <si>
    <t>כפרית</t>
  </si>
  <si>
    <t>520038787</t>
  </si>
  <si>
    <t>522011</t>
  </si>
  <si>
    <t>1,940</t>
  </si>
  <si>
    <t>ספאנטק</t>
  </si>
  <si>
    <t>512288713</t>
  </si>
  <si>
    <t>1090117</t>
  </si>
  <si>
    <t>474.1</t>
  </si>
  <si>
    <t>ישרס אחזקות</t>
  </si>
  <si>
    <t>516632387</t>
  </si>
  <si>
    <t>1202977</t>
  </si>
  <si>
    <t>28,570</t>
  </si>
  <si>
    <t>פלרם</t>
  </si>
  <si>
    <t>520039843</t>
  </si>
  <si>
    <t>644013</t>
  </si>
  <si>
    <t>5,050</t>
  </si>
  <si>
    <t>366013</t>
  </si>
  <si>
    <t>210.4</t>
  </si>
  <si>
    <t>1166974</t>
  </si>
  <si>
    <t>250.9</t>
  </si>
  <si>
    <t>יוחננוף</t>
  </si>
  <si>
    <t>511344186</t>
  </si>
  <si>
    <t>1161264</t>
  </si>
  <si>
    <t>17,990</t>
  </si>
  <si>
    <t>מלם תים</t>
  </si>
  <si>
    <t>520034620</t>
  </si>
  <si>
    <t>156018</t>
  </si>
  <si>
    <t>5,741</t>
  </si>
  <si>
    <t>ניסן</t>
  </si>
  <si>
    <t>520040940</t>
  </si>
  <si>
    <t>660019</t>
  </si>
  <si>
    <t>1,516</t>
  </si>
  <si>
    <t>קרור</t>
  </si>
  <si>
    <t>520001546</t>
  </si>
  <si>
    <t>קרור     1</t>
  </si>
  <si>
    <t>621011</t>
  </si>
  <si>
    <t>6,285</t>
  </si>
  <si>
    <t>גלאסבוקס</t>
  </si>
  <si>
    <t>514525260</t>
  </si>
  <si>
    <t>1176288</t>
  </si>
  <si>
    <t>3,905</t>
  </si>
  <si>
    <t>רפק</t>
  </si>
  <si>
    <t>520029505</t>
  </si>
  <si>
    <t>769026</t>
  </si>
  <si>
    <t>2,348</t>
  </si>
  <si>
    <t>פלסאנמור</t>
  </si>
  <si>
    <t>515139129</t>
  </si>
  <si>
    <t>1176700</t>
  </si>
  <si>
    <t>332.1</t>
  </si>
  <si>
    <t>ג'נסל</t>
  </si>
  <si>
    <t>514579887</t>
  </si>
  <si>
    <t>1169689</t>
  </si>
  <si>
    <t>72.9</t>
  </si>
  <si>
    <t>גולן פלסטיק</t>
  </si>
  <si>
    <t>513029975</t>
  </si>
  <si>
    <t>1091933</t>
  </si>
  <si>
    <t>835.6</t>
  </si>
  <si>
    <t>איידיאיי ביטוח</t>
  </si>
  <si>
    <t>513910703</t>
  </si>
  <si>
    <t>1129501</t>
  </si>
  <si>
    <t>9,863</t>
  </si>
  <si>
    <t>קפיטל פוינט</t>
  </si>
  <si>
    <t>512950320</t>
  </si>
  <si>
    <t>1097146</t>
  </si>
  <si>
    <t>53.9</t>
  </si>
  <si>
    <t>ליברה</t>
  </si>
  <si>
    <t>515761625</t>
  </si>
  <si>
    <t>1176981</t>
  </si>
  <si>
    <t>454</t>
  </si>
  <si>
    <t>הייקון מערכות</t>
  </si>
  <si>
    <t>514347160</t>
  </si>
  <si>
    <t>1169945</t>
  </si>
  <si>
    <t>120.4</t>
  </si>
  <si>
    <t>איירטאצ'</t>
  </si>
  <si>
    <t>515509347</t>
  </si>
  <si>
    <t>איירטאצ</t>
  </si>
  <si>
    <t>1173376</t>
  </si>
  <si>
    <t>39</t>
  </si>
  <si>
    <t>AROUNDTOWN PROP-ALATP</t>
  </si>
  <si>
    <t>LU1673108939</t>
  </si>
  <si>
    <t>196.55</t>
  </si>
  <si>
    <t>INMODEMD</t>
  </si>
  <si>
    <t>5297</t>
  </si>
  <si>
    <t>INMODE</t>
  </si>
  <si>
    <t>IL0011595993</t>
  </si>
  <si>
    <t>1,824</t>
  </si>
  <si>
    <t>KORNIT</t>
  </si>
  <si>
    <t>1564</t>
  </si>
  <si>
    <t>KORNIT DIGITAL-KRNT</t>
  </si>
  <si>
    <t>IL0011216723</t>
  </si>
  <si>
    <t>1,464</t>
  </si>
  <si>
    <t>IFF</t>
  </si>
  <si>
    <t>5262</t>
  </si>
  <si>
    <t>INTL FLAVORS &amp; FRAGRANCES</t>
  </si>
  <si>
    <t>US4595061015</t>
  </si>
  <si>
    <t>9,521</t>
  </si>
  <si>
    <t>RADWARE</t>
  </si>
  <si>
    <t>2159</t>
  </si>
  <si>
    <t>RADWARE LTD</t>
  </si>
  <si>
    <t>IL0010834765</t>
  </si>
  <si>
    <t>פריגו</t>
  </si>
  <si>
    <t>529592</t>
  </si>
  <si>
    <t>PERRIGO CO PLC-PRGO</t>
  </si>
  <si>
    <t>IE00BGH1M568</t>
  </si>
  <si>
    <t>2,568</t>
  </si>
  <si>
    <t>RADCOM</t>
  </si>
  <si>
    <t>2104</t>
  </si>
  <si>
    <t>RDCM-RADCOM LTD</t>
  </si>
  <si>
    <t>IL0010826688</t>
  </si>
  <si>
    <t>935</t>
  </si>
  <si>
    <t>סיליקום</t>
  </si>
  <si>
    <t>520041120</t>
  </si>
  <si>
    <t>SILICOM</t>
  </si>
  <si>
    <t>IL0010826928</t>
  </si>
  <si>
    <t>1,512</t>
  </si>
  <si>
    <t>VIATRIS INC</t>
  </si>
  <si>
    <t>US92556V1061</t>
  </si>
  <si>
    <t>1,063</t>
  </si>
  <si>
    <t>CESAR STONE</t>
  </si>
  <si>
    <t>2264</t>
  </si>
  <si>
    <t>CESAR STONE SDO</t>
  </si>
  <si>
    <t>IL0011259137</t>
  </si>
  <si>
    <t>500</t>
  </si>
  <si>
    <t>הבורסה לניע בתא</t>
  </si>
  <si>
    <t>520020033</t>
  </si>
  <si>
    <t>1159029</t>
  </si>
  <si>
    <t>2,761</t>
  </si>
  <si>
    <t>1141357</t>
  </si>
  <si>
    <t>2,027</t>
  </si>
  <si>
    <t>שירותי בנק אוטו</t>
  </si>
  <si>
    <t>510792773</t>
  </si>
  <si>
    <t>שירותי בנק אוטומטיים בע"מ (שבא)</t>
  </si>
  <si>
    <t>1158161</t>
  </si>
  <si>
    <t>1,355</t>
  </si>
  <si>
    <t>אודיוקודס</t>
  </si>
  <si>
    <t>520044132</t>
  </si>
  <si>
    <t>1082965</t>
  </si>
  <si>
    <t>3,919</t>
  </si>
  <si>
    <t>רימון</t>
  </si>
  <si>
    <t>512467994</t>
  </si>
  <si>
    <t>1178722</t>
  </si>
  <si>
    <t>2,906</t>
  </si>
  <si>
    <t>NETFLIX</t>
  </si>
  <si>
    <t>5110</t>
  </si>
  <si>
    <t>US64110L1061</t>
  </si>
  <si>
    <t>67,488</t>
  </si>
  <si>
    <t>BOOKING HOLDINGS-BKNG</t>
  </si>
  <si>
    <t>US09857L1089</t>
  </si>
  <si>
    <t>396,150</t>
  </si>
  <si>
    <t>IBP</t>
  </si>
  <si>
    <t>5427</t>
  </si>
  <si>
    <t>INSTALLED BUILDING - IBP</t>
  </si>
  <si>
    <t>US45780R1014</t>
  </si>
  <si>
    <t>20,568</t>
  </si>
  <si>
    <t>COMFORT SYSTEMS USA</t>
  </si>
  <si>
    <t>5423</t>
  </si>
  <si>
    <t>COMFORT SYSTEMS</t>
  </si>
  <si>
    <t>US1999081045</t>
  </si>
  <si>
    <t>30,412</t>
  </si>
  <si>
    <t>ASTRAZENECA</t>
  </si>
  <si>
    <t>5238</t>
  </si>
  <si>
    <t>ASTRAZENECA PLC</t>
  </si>
  <si>
    <t>US0463531089</t>
  </si>
  <si>
    <t>7,799</t>
  </si>
  <si>
    <t>V - VISA INC-CLASS</t>
  </si>
  <si>
    <t>US92826C8394</t>
  </si>
  <si>
    <t>26,247</t>
  </si>
  <si>
    <t>Broadcom</t>
  </si>
  <si>
    <t>5428</t>
  </si>
  <si>
    <t>BROADCOM LTD</t>
  </si>
  <si>
    <t>US11135F1012</t>
  </si>
  <si>
    <t>160,553</t>
  </si>
  <si>
    <t>Shell</t>
  </si>
  <si>
    <t>5367</t>
  </si>
  <si>
    <t>Shell PLC ADR</t>
  </si>
  <si>
    <t>US7802593050</t>
  </si>
  <si>
    <t>7,218</t>
  </si>
  <si>
    <t>HILTON WORLDWID</t>
  </si>
  <si>
    <t>5129</t>
  </si>
  <si>
    <t>US43300A2033</t>
  </si>
  <si>
    <t>21,820</t>
  </si>
  <si>
    <t>SANOFI AVENTIS</t>
  </si>
  <si>
    <t>5311</t>
  </si>
  <si>
    <t>SNY - SANOFI AVENTIS</t>
  </si>
  <si>
    <t>US80105N1054</t>
  </si>
  <si>
    <t>4,852</t>
  </si>
  <si>
    <t>Onto Innovation</t>
  </si>
  <si>
    <t>5404</t>
  </si>
  <si>
    <t>US6833441057</t>
  </si>
  <si>
    <t>21,956</t>
  </si>
  <si>
    <t>GILAT SATELLITE</t>
  </si>
  <si>
    <t>IL0010825102</t>
  </si>
  <si>
    <t>447</t>
  </si>
  <si>
    <t>NOVA</t>
  </si>
  <si>
    <t>5424</t>
  </si>
  <si>
    <t>NOVA MEASURING</t>
  </si>
  <si>
    <t>IL0010845571</t>
  </si>
  <si>
    <t>23,453</t>
  </si>
  <si>
    <t>רבוע נדלן</t>
  </si>
  <si>
    <t>1098565</t>
  </si>
  <si>
    <t>25,430</t>
  </si>
  <si>
    <t>HONEYWELL INTERNATIONAL-HON</t>
  </si>
  <si>
    <t>5069</t>
  </si>
  <si>
    <t>US4385161066</t>
  </si>
  <si>
    <t>21,354</t>
  </si>
  <si>
    <t>TEVA PHARMA</t>
  </si>
  <si>
    <t>US8816242098</t>
  </si>
  <si>
    <t>ICL Israel Chemicals</t>
  </si>
  <si>
    <t>IL0002810146</t>
  </si>
  <si>
    <t>428</t>
  </si>
  <si>
    <t>VANGURUARD</t>
  </si>
  <si>
    <t>4922</t>
  </si>
  <si>
    <t>VOO US_VANGUARD S&amp;P 500</t>
  </si>
  <si>
    <t>US9229083632</t>
  </si>
  <si>
    <t>50,013</t>
  </si>
  <si>
    <t>Invesco Capital Management LLC</t>
  </si>
  <si>
    <t>1290</t>
  </si>
  <si>
    <t>QQQ - Nasdaq 100</t>
  </si>
  <si>
    <t>US46090E1038</t>
  </si>
  <si>
    <t>47,911</t>
  </si>
  <si>
    <t>STATE STREET-SPDRS</t>
  </si>
  <si>
    <t>4640</t>
  </si>
  <si>
    <t>SPY - S&amp;P 500</t>
  </si>
  <si>
    <t>US78462F1030</t>
  </si>
  <si>
    <t>54,422</t>
  </si>
  <si>
    <t>מיטב קרנות נאמנ</t>
  </si>
  <si>
    <t>513534974</t>
  </si>
  <si>
    <t>תכלית סל (A4) ת"א 35</t>
  </si>
  <si>
    <t>IL0010918261</t>
  </si>
  <si>
    <t>1,960</t>
  </si>
  <si>
    <t>מגדל קרנות נאמנ</t>
  </si>
  <si>
    <t>511303661</t>
  </si>
  <si>
    <t>MTF סל (4A) ת"א 125</t>
  </si>
  <si>
    <t>1150283</t>
  </si>
  <si>
    <t>3,016</t>
  </si>
  <si>
    <t>פסגות קרנות נאמ</t>
  </si>
  <si>
    <t>513765339</t>
  </si>
  <si>
    <t>פסגות ETF ת"א 125</t>
  </si>
  <si>
    <t>1148808</t>
  </si>
  <si>
    <t>1,915</t>
  </si>
  <si>
    <t>תכלית סל (4A) ת"א 125</t>
  </si>
  <si>
    <t>1143718</t>
  </si>
  <si>
    <t>1,926</t>
  </si>
  <si>
    <t>קסם קרנות נאמנו</t>
  </si>
  <si>
    <t>510938608</t>
  </si>
  <si>
    <t>קסם ETF ת"א 125</t>
  </si>
  <si>
    <t>1146356</t>
  </si>
  <si>
    <t>19,140</t>
  </si>
  <si>
    <t>הראל קרנות מדד</t>
  </si>
  <si>
    <t>511776783</t>
  </si>
  <si>
    <t>הראל סל (A4) ת"א 125</t>
  </si>
  <si>
    <t>1148899</t>
  </si>
  <si>
    <t>1,921</t>
  </si>
  <si>
    <t>קסם ETF ת"א 90</t>
  </si>
  <si>
    <t>1146331</t>
  </si>
  <si>
    <t>17,150</t>
  </si>
  <si>
    <t>הראל סל (A4) ת"א 35</t>
  </si>
  <si>
    <t>1148907</t>
  </si>
  <si>
    <t>1,961</t>
  </si>
  <si>
    <t>תכלית סל (A4) ת"א 90</t>
  </si>
  <si>
    <t>1143783</t>
  </si>
  <si>
    <t>מור קרנות נאמנ</t>
  </si>
  <si>
    <t>514884485</t>
  </si>
  <si>
    <t>מור סל (4A) ת"א-125</t>
  </si>
  <si>
    <t>1196153</t>
  </si>
  <si>
    <t>5,316</t>
  </si>
  <si>
    <t>MTF סל (4A) ת"א 90</t>
  </si>
  <si>
    <t>1150259</t>
  </si>
  <si>
    <t>2,678</t>
  </si>
  <si>
    <t>קסם S&amp;P 500 (4A) ETF מנוטרלת</t>
  </si>
  <si>
    <t>1146604</t>
  </si>
  <si>
    <t>5,301</t>
  </si>
  <si>
    <t>MTF סל (SP500 (4A מנוטרלת מט"ח</t>
  </si>
  <si>
    <t>1150572</t>
  </si>
  <si>
    <t>7,050</t>
  </si>
  <si>
    <t>מגדל S&amp;P (4D) MTF</t>
  </si>
  <si>
    <t>1150333</t>
  </si>
  <si>
    <t>8,781</t>
  </si>
  <si>
    <t>הראל S&amp;P500</t>
  </si>
  <si>
    <t>1149020</t>
  </si>
  <si>
    <t>2,385</t>
  </si>
  <si>
    <t>הראל S&amp;P500 מנוטרל</t>
  </si>
  <si>
    <t>1149137</t>
  </si>
  <si>
    <t>5,390</t>
  </si>
  <si>
    <t>תכלית סל S&amp;P 500 מנוטרלת מט"ח</t>
  </si>
  <si>
    <t>1143817</t>
  </si>
  <si>
    <t>4,873</t>
  </si>
  <si>
    <t>תכלית סל 600 4STOXX</t>
  </si>
  <si>
    <t>1144724</t>
  </si>
  <si>
    <t>2,654</t>
  </si>
  <si>
    <t>תכלית S&amp;P500</t>
  </si>
  <si>
    <t>1144385</t>
  </si>
  <si>
    <t>24,140</t>
  </si>
  <si>
    <t>קסם S&amp;P500</t>
  </si>
  <si>
    <t>1146471</t>
  </si>
  <si>
    <t>22,530</t>
  </si>
  <si>
    <t>פסגות S&amp;P500</t>
  </si>
  <si>
    <t>1148162</t>
  </si>
  <si>
    <t>20,280</t>
  </si>
  <si>
    <t>הראל NASDAQ100</t>
  </si>
  <si>
    <t>1149038</t>
  </si>
  <si>
    <t>7,892</t>
  </si>
  <si>
    <t>הראל DAX 30 מנוטרל</t>
  </si>
  <si>
    <t>1149160</t>
  </si>
  <si>
    <t>16,010</t>
  </si>
  <si>
    <t>תכלית סל (4A)י NASDAQ 100 מנוטרלת מט"ח</t>
  </si>
  <si>
    <t>1143734</t>
  </si>
  <si>
    <t>הראל סל (DAX30 (4D</t>
  </si>
  <si>
    <t>1149053</t>
  </si>
  <si>
    <t>6,716</t>
  </si>
  <si>
    <t>קסם Russell 2000 (4A) ETF מנוטרלת מט"ח</t>
  </si>
  <si>
    <t>1146729</t>
  </si>
  <si>
    <t>1,866</t>
  </si>
  <si>
    <t>תכלית STOXX600 מנוטרל</t>
  </si>
  <si>
    <t>1143833</t>
  </si>
  <si>
    <t>631.7</t>
  </si>
  <si>
    <t>MTF סל Nasdaq 100 (4A) מנוטרלת מט"ח</t>
  </si>
  <si>
    <t>1181445</t>
  </si>
  <si>
    <t>מור סל S&amp;P 500 מנוטרלת מט"ח</t>
  </si>
  <si>
    <t>1165828</t>
  </si>
  <si>
    <t>8,649</t>
  </si>
  <si>
    <t>MTF סל (STOXX Europe 600 (4A שקלי</t>
  </si>
  <si>
    <t>1150614</t>
  </si>
  <si>
    <t>7,539</t>
  </si>
  <si>
    <t>הראל סל NASDAQ 100 מנוטרלת מט"ח</t>
  </si>
  <si>
    <t>1149103</t>
  </si>
  <si>
    <t>17,240</t>
  </si>
  <si>
    <t>MTF סל NIKKEI 225 מנוטרלת מט"ח</t>
  </si>
  <si>
    <t>1150531</t>
  </si>
  <si>
    <t>4,145</t>
  </si>
  <si>
    <t>קסם NDX100(4A)ETF מנוטרלת מט"ח</t>
  </si>
  <si>
    <t>1146612</t>
  </si>
  <si>
    <t>16,590</t>
  </si>
  <si>
    <t>קסם STOXX Europe 600 (4D) ETF</t>
  </si>
  <si>
    <t>1146208</t>
  </si>
  <si>
    <t>47,780</t>
  </si>
  <si>
    <t>MSCI AC Far East EX Japan (4D) ETF</t>
  </si>
  <si>
    <t>1145838</t>
  </si>
  <si>
    <t>תכלית DAX30 מנוטרל</t>
  </si>
  <si>
    <t>1143825</t>
  </si>
  <si>
    <t>15,900</t>
  </si>
  <si>
    <t>מור סל NASDAQ 100 מנוטרלת מט"ח</t>
  </si>
  <si>
    <t>1165844</t>
  </si>
  <si>
    <t>9,387</t>
  </si>
  <si>
    <t>קסם STOX600 מנוטרל</t>
  </si>
  <si>
    <t>1146182</t>
  </si>
  <si>
    <t>11,340</t>
  </si>
  <si>
    <t>פסגות DAX 30 מנוטרל</t>
  </si>
  <si>
    <t>1149830</t>
  </si>
  <si>
    <t>15,880</t>
  </si>
  <si>
    <t>מור סל (4D) S&amp;P500</t>
  </si>
  <si>
    <t>1165810</t>
  </si>
  <si>
    <t>10,150</t>
  </si>
  <si>
    <t>מור סל (4D) NASDAQ 100</t>
  </si>
  <si>
    <t>1165836</t>
  </si>
  <si>
    <t>11,180</t>
  </si>
  <si>
    <t>MTF סל (Nasdaq 100 (4D</t>
  </si>
  <si>
    <t>1181387</t>
  </si>
  <si>
    <t>10,340</t>
  </si>
  <si>
    <t>קסם (A4) ETF400 MidCap S&amp;P שקלית</t>
  </si>
  <si>
    <t>1193747</t>
  </si>
  <si>
    <t>2,538</t>
  </si>
  <si>
    <t>MTF סל (RUSSELL 2000 (4A מנוטרלת מט"ח</t>
  </si>
  <si>
    <t>1150549</t>
  </si>
  <si>
    <t>3,618</t>
  </si>
  <si>
    <t>אינבסקו אינבס</t>
  </si>
  <si>
    <t>2355</t>
  </si>
  <si>
    <t>INVESCO S&amp;P 500 UCITS ETF</t>
  </si>
  <si>
    <t>IE00B3YCGJ38</t>
  </si>
  <si>
    <t>403,700</t>
  </si>
  <si>
    <t>ISHARES</t>
  </si>
  <si>
    <t>4601</t>
  </si>
  <si>
    <t>DAXEX  GY - DAX</t>
  </si>
  <si>
    <t>DE0005933931</t>
  </si>
  <si>
    <t>15,198</t>
  </si>
  <si>
    <t>IWM - RUSSELL 2000</t>
  </si>
  <si>
    <t>US4642876555</t>
  </si>
  <si>
    <t>20,289</t>
  </si>
  <si>
    <t>ISHARES MSCI EMR</t>
  </si>
  <si>
    <t>US46434G7640</t>
  </si>
  <si>
    <t>5,920</t>
  </si>
  <si>
    <t>Guggenheim Funds</t>
  </si>
  <si>
    <t>4205</t>
  </si>
  <si>
    <t>RSP-S&amp;P 500 EQUAL WEI</t>
  </si>
  <si>
    <t>US46137V3574</t>
  </si>
  <si>
    <t>16,428</t>
  </si>
  <si>
    <t>BlackRock</t>
  </si>
  <si>
    <t>2235</t>
  </si>
  <si>
    <t>SOXX - SEMICONDUCTOR</t>
  </si>
  <si>
    <t>US4642875235</t>
  </si>
  <si>
    <t>24,663</t>
  </si>
  <si>
    <t>HEALTH CARE XLV</t>
  </si>
  <si>
    <t>us81369y2090</t>
  </si>
  <si>
    <t>14,575</t>
  </si>
  <si>
    <t>AAXJ-ISHARES  ASIA</t>
  </si>
  <si>
    <t>US4642881829</t>
  </si>
  <si>
    <t>7,198</t>
  </si>
  <si>
    <t>Invesco Management S.A</t>
  </si>
  <si>
    <t>5224</t>
  </si>
  <si>
    <t>Invesco NASDAQ 100 ETF</t>
  </si>
  <si>
    <t>US46138G6492</t>
  </si>
  <si>
    <t>19,711</t>
  </si>
  <si>
    <t>MCHI CHINA INDEX</t>
  </si>
  <si>
    <t>US46429B6719</t>
  </si>
  <si>
    <t>4,217</t>
  </si>
  <si>
    <t>XLP - CONSUMER STAPLES</t>
  </si>
  <si>
    <t>US81369Y3080</t>
  </si>
  <si>
    <t>7,658</t>
  </si>
  <si>
    <t>XTRACKERS</t>
  </si>
  <si>
    <t>5246</t>
  </si>
  <si>
    <t>XTRACKERS HARVEST CSI 300 CHINA</t>
  </si>
  <si>
    <t>US2330518794</t>
  </si>
  <si>
    <t>2,357</t>
  </si>
  <si>
    <t>קסם DAX 30 ETF</t>
  </si>
  <si>
    <t>1146513</t>
  </si>
  <si>
    <t>6,395</t>
  </si>
  <si>
    <t>תכלית סל (4A)י NIKKEI 225 מנוטרלת מט"ח</t>
  </si>
  <si>
    <t>1144468</t>
  </si>
  <si>
    <t>39,000</t>
  </si>
  <si>
    <t>הראל סל STOXX Europe 60</t>
  </si>
  <si>
    <t>1149871</t>
  </si>
  <si>
    <t>2,710</t>
  </si>
  <si>
    <t>קסם תל בונד 60</t>
  </si>
  <si>
    <t>1146232</t>
  </si>
  <si>
    <t>3,548.09</t>
  </si>
  <si>
    <t>הראל סל תל בונד 60</t>
  </si>
  <si>
    <t>1150473</t>
  </si>
  <si>
    <t>355.84</t>
  </si>
  <si>
    <t>פסגות סל תל בונד 60 סדרה 3</t>
  </si>
  <si>
    <t>1148006</t>
  </si>
  <si>
    <t>357.8</t>
  </si>
  <si>
    <t>קסם ETF תל בונד שקלי 50</t>
  </si>
  <si>
    <t>1150762</t>
  </si>
  <si>
    <t>3,843.36</t>
  </si>
  <si>
    <t>הראל סל (00) תל בונד שקלי</t>
  </si>
  <si>
    <t>1150523</t>
  </si>
  <si>
    <t>383.33</t>
  </si>
  <si>
    <t>תכלית תל בונד שקלי סד.2</t>
  </si>
  <si>
    <t>1145184</t>
  </si>
  <si>
    <t>384.65</t>
  </si>
  <si>
    <t>תכלית סל (00) תל בונד 60</t>
  </si>
  <si>
    <t>1145101</t>
  </si>
  <si>
    <t>356.58</t>
  </si>
  <si>
    <t>קסם תל בונד שקלי</t>
  </si>
  <si>
    <t>1146414</t>
  </si>
  <si>
    <t>3,822.15</t>
  </si>
  <si>
    <t>MTF סל תל בונד 60</t>
  </si>
  <si>
    <t>1149996</t>
  </si>
  <si>
    <t>454.12</t>
  </si>
  <si>
    <t>תכלית סל (00) תל בונד שקלי 50</t>
  </si>
  <si>
    <t>1169333</t>
  </si>
  <si>
    <t>3,777.39</t>
  </si>
  <si>
    <t>הראל סל (00) תל בונד צמודות בנקים</t>
  </si>
  <si>
    <t>1190776</t>
  </si>
  <si>
    <t>344.65</t>
  </si>
  <si>
    <t>קסם.תלבונד ש A</t>
  </si>
  <si>
    <t>1193655</t>
  </si>
  <si>
    <t>4,012.62</t>
  </si>
  <si>
    <t>קסם.בונד ש AA-AAA</t>
  </si>
  <si>
    <t>1193663</t>
  </si>
  <si>
    <t>3,984.68</t>
  </si>
  <si>
    <t>הראל סל (00) תל בונד 20</t>
  </si>
  <si>
    <t>1150440</t>
  </si>
  <si>
    <t>364.58</t>
  </si>
  <si>
    <t>VCSH-VANGUARD S/T corp bond ETF</t>
  </si>
  <si>
    <t>US92206C4096</t>
  </si>
  <si>
    <t>7,727.5</t>
  </si>
  <si>
    <t>ISHARES HYG IBOXX</t>
  </si>
  <si>
    <t>US4642885135</t>
  </si>
  <si>
    <t>7,714</t>
  </si>
  <si>
    <t>קסם ETFי (00) תל בונד-צמודות A</t>
  </si>
  <si>
    <t>1176320</t>
  </si>
  <si>
    <t>3,753.8</t>
  </si>
  <si>
    <t>קסם S&amp;P US Treasury Bond 1-3 (0D) ETF</t>
  </si>
  <si>
    <t>1157908</t>
  </si>
  <si>
    <t>13,146</t>
  </si>
  <si>
    <t>MTF סל (STOXX Europe 600 (4D</t>
  </si>
  <si>
    <t>1150226</t>
  </si>
  <si>
    <t>4,996</t>
  </si>
  <si>
    <t>מגדל MTF DAX30 מנוטרל</t>
  </si>
  <si>
    <t>1150416</t>
  </si>
  <si>
    <t>4,349</t>
  </si>
  <si>
    <t>ISHARES NASDAQ 100</t>
  </si>
  <si>
    <t>IE00B53SZB19</t>
  </si>
  <si>
    <t>113,452</t>
  </si>
  <si>
    <t>Invesco Russell 2000 UCITS ETF</t>
  </si>
  <si>
    <t>IE00B60SX402</t>
  </si>
  <si>
    <t>38,060</t>
  </si>
  <si>
    <t>SOURCE</t>
  </si>
  <si>
    <t>4585</t>
  </si>
  <si>
    <t>SPXS LN -  S&amp;P 500</t>
  </si>
  <si>
    <t>107,787</t>
  </si>
  <si>
    <t>LYXOR</t>
  </si>
  <si>
    <t>4617</t>
  </si>
  <si>
    <t>Lyxor STOXX Europe 600 Banks UCITS ETF</t>
  </si>
  <si>
    <t>LU1834983477</t>
  </si>
  <si>
    <t>3,074.1</t>
  </si>
  <si>
    <t>GLOBAL X</t>
  </si>
  <si>
    <t>5099</t>
  </si>
  <si>
    <t>GLOBAL X COPPER</t>
  </si>
  <si>
    <t>US37954Y8306</t>
  </si>
  <si>
    <t>4,511</t>
  </si>
  <si>
    <t>XLE - Energy Select</t>
  </si>
  <si>
    <t>us81369y5069</t>
  </si>
  <si>
    <t>9,115</t>
  </si>
  <si>
    <t>פסגות EFT' (00) תל בונד 40</t>
  </si>
  <si>
    <t>1147974</t>
  </si>
  <si>
    <t>348.38</t>
  </si>
  <si>
    <t>קסם תל בונד 20</t>
  </si>
  <si>
    <t>1145960</t>
  </si>
  <si>
    <t>3,605.5</t>
  </si>
  <si>
    <t>תכלית סל (00) תל בונד 20</t>
  </si>
  <si>
    <t>1143791</t>
  </si>
  <si>
    <t>361.68</t>
  </si>
  <si>
    <t>סל (00) תל בונד 20 MTF</t>
  </si>
  <si>
    <t>1149988</t>
  </si>
  <si>
    <t>450.15</t>
  </si>
  <si>
    <t>תכלית סל (00) תל בונד 40</t>
  </si>
  <si>
    <t>1145093</t>
  </si>
  <si>
    <t>347.61</t>
  </si>
  <si>
    <t>מור סל (4A) ת"א 35</t>
  </si>
  <si>
    <t>1194380</t>
  </si>
  <si>
    <t>5,622</t>
  </si>
  <si>
    <t>קסם ETF ת"א 35 (A4)</t>
  </si>
  <si>
    <t>1146570</t>
  </si>
  <si>
    <t>19,470</t>
  </si>
  <si>
    <t>ISHARES S&amp;P 500</t>
  </si>
  <si>
    <t>US4642872000</t>
  </si>
  <si>
    <t>54,723</t>
  </si>
  <si>
    <t>סל (00) צמודות מדד ממשלתיות 2-5 MTF</t>
  </si>
  <si>
    <t>1150010</t>
  </si>
  <si>
    <t>356.4</t>
  </si>
  <si>
    <t>קסם ETF (00) צ.מדד ממשל 2-5</t>
  </si>
  <si>
    <t>1146158</t>
  </si>
  <si>
    <t>2,763.03</t>
  </si>
  <si>
    <t>תכלית סל (00) צמודות מדד ממש 2-5</t>
  </si>
  <si>
    <t>1145085</t>
  </si>
  <si>
    <t>275.22</t>
  </si>
  <si>
    <t>תכלית סל (00) מק"מ</t>
  </si>
  <si>
    <t>1144633</t>
  </si>
  <si>
    <t>2,951.97</t>
  </si>
  <si>
    <t>קסם ETFי (00) - מק"מ</t>
  </si>
  <si>
    <t>1146273</t>
  </si>
  <si>
    <t>2,941.87</t>
  </si>
  <si>
    <t>קסם ETF ת"א בנקים</t>
  </si>
  <si>
    <t>1146430</t>
  </si>
  <si>
    <t>33,930</t>
  </si>
  <si>
    <t>ISHARES MSCI INDA US</t>
  </si>
  <si>
    <t>US46429B5984</t>
  </si>
  <si>
    <t>5,578</t>
  </si>
  <si>
    <t>ISHARES LQD US IBOXX</t>
  </si>
  <si>
    <t>US4642872422</t>
  </si>
  <si>
    <t>10,712</t>
  </si>
  <si>
    <t>קסם ETF ביטוח מניות והמירים</t>
  </si>
  <si>
    <t>1146125</t>
  </si>
  <si>
    <t>24,730</t>
  </si>
  <si>
    <t>FTSE CHINA 50 (D4) ETF קסם</t>
  </si>
  <si>
    <t>1146521</t>
  </si>
  <si>
    <t>5,649</t>
  </si>
  <si>
    <t>Indxx China Internet (4D) ETF קסם</t>
  </si>
  <si>
    <t>1170844</t>
  </si>
  <si>
    <t>4,228</t>
  </si>
  <si>
    <t>ISHARE JAPAN EWJ</t>
  </si>
  <si>
    <t>US46434G8226</t>
  </si>
  <si>
    <t>6,824</t>
  </si>
  <si>
    <t>FXI - CHINA 50</t>
  </si>
  <si>
    <t>US4642871846</t>
  </si>
  <si>
    <t>2,599</t>
  </si>
  <si>
    <t>ISHARES S&amp;P TEC</t>
  </si>
  <si>
    <t>us4642875151</t>
  </si>
  <si>
    <t>8,690</t>
  </si>
  <si>
    <t>MTF סל (US Analyst Recommendations (4D</t>
  </si>
  <si>
    <t>1205657</t>
  </si>
  <si>
    <t>2,470</t>
  </si>
  <si>
    <t>iShares SDIG USD Short Duration ETF</t>
  </si>
  <si>
    <t>IE00BCRY5Y77</t>
  </si>
  <si>
    <t>9,830</t>
  </si>
  <si>
    <t>iShares MSCI World ETF</t>
  </si>
  <si>
    <t>US4642863926</t>
  </si>
  <si>
    <t>14,749</t>
  </si>
  <si>
    <t>קסם 4A) ETF) ת"א SME60</t>
  </si>
  <si>
    <t>1146539</t>
  </si>
  <si>
    <t>5,430</t>
  </si>
  <si>
    <t>XLF - Financial Select</t>
  </si>
  <si>
    <t>US81369Y6059</t>
  </si>
  <si>
    <t>4,111</t>
  </si>
  <si>
    <t>iShares 7-10 Year Treasury Bond ETF</t>
  </si>
  <si>
    <t>US4642874402</t>
  </si>
  <si>
    <t>9,365</t>
  </si>
  <si>
    <t>קסם תל בונד מאגר</t>
  </si>
  <si>
    <t>1147081</t>
  </si>
  <si>
    <t>3,767.84</t>
  </si>
  <si>
    <t>LYXOR ETF S&amp;P 500</t>
  </si>
  <si>
    <t>LU1135865084</t>
  </si>
  <si>
    <t>39,029</t>
  </si>
  <si>
    <t>AMUNDI</t>
  </si>
  <si>
    <t>5100</t>
  </si>
  <si>
    <t>AMUNDI S&amp;P500 USITS</t>
  </si>
  <si>
    <t>LU1681049018</t>
  </si>
  <si>
    <t>10,745.26</t>
  </si>
  <si>
    <t>BNP P S&amp;P500 USITS</t>
  </si>
  <si>
    <t>FR0011550177</t>
  </si>
  <si>
    <t>2,193.63</t>
  </si>
  <si>
    <t>ISHARES MSCI WORLD</t>
  </si>
  <si>
    <t>IE00B0M62Q58</t>
  </si>
  <si>
    <t>7,518</t>
  </si>
  <si>
    <t>RUSSEL 2000 (4D) MTF מגדל</t>
  </si>
  <si>
    <t>1150242</t>
  </si>
  <si>
    <t>6,815</t>
  </si>
  <si>
    <t>הראל דאו-ג'ונס 30</t>
  </si>
  <si>
    <t>1149228</t>
  </si>
  <si>
    <t>17,620</t>
  </si>
  <si>
    <t>תכלית RUSSL 2000</t>
  </si>
  <si>
    <t>1144484</t>
  </si>
  <si>
    <t>8,445</t>
  </si>
  <si>
    <t>תכלית 100 NASDAQ NDX</t>
  </si>
  <si>
    <t>1144401</t>
  </si>
  <si>
    <t>38,770</t>
  </si>
  <si>
    <t>MEUD FP</t>
  </si>
  <si>
    <t>LU0908500753</t>
  </si>
  <si>
    <t>23,725</t>
  </si>
  <si>
    <t>ISHARES CORE MSCI EM</t>
  </si>
  <si>
    <t>IE00BKM4GZ66</t>
  </si>
  <si>
    <t>3,431</t>
  </si>
  <si>
    <t>SSGA FUNDS MANAGEMENT</t>
  </si>
  <si>
    <t>970</t>
  </si>
  <si>
    <t>XBI-SPDR  BIOTEC</t>
  </si>
  <si>
    <t>US78464A8707</t>
  </si>
  <si>
    <t>9,271</t>
  </si>
  <si>
    <t>MTF סל (4A) ת"א 35</t>
  </si>
  <si>
    <t>1150184</t>
  </si>
  <si>
    <t>2,671</t>
  </si>
  <si>
    <t>תכלית תל בונד מאגר</t>
  </si>
  <si>
    <t>1144013</t>
  </si>
  <si>
    <t>3,785.73</t>
  </si>
  <si>
    <t>קסם בונד צמוד בנקים</t>
  </si>
  <si>
    <t>1146281</t>
  </si>
  <si>
    <t>3,370.13</t>
  </si>
  <si>
    <t>MTF סל (4A) כשרה ת"א-125</t>
  </si>
  <si>
    <t>1159714</t>
  </si>
  <si>
    <t>3,004</t>
  </si>
  <si>
    <t>קסם NASDAQ100</t>
  </si>
  <si>
    <t>71,170</t>
  </si>
  <si>
    <t>קסם S&amp;P WIDEMOATUS (4D) ETF</t>
  </si>
  <si>
    <t>1147032</t>
  </si>
  <si>
    <t>49,100</t>
  </si>
  <si>
    <t>First Trust</t>
  </si>
  <si>
    <t>3165</t>
  </si>
  <si>
    <t>First Trust NASDAQ-100-Technology</t>
  </si>
  <si>
    <t>US3373451026</t>
  </si>
  <si>
    <t>19,746</t>
  </si>
  <si>
    <t>iShares Core S&amp;P 500</t>
  </si>
  <si>
    <t>IE00B5BMR087</t>
  </si>
  <si>
    <t>58,042</t>
  </si>
  <si>
    <t>Xtrackers S&amp;P 500 Equal Weight UCITS ETF</t>
  </si>
  <si>
    <t>IE00BLNMYC90</t>
  </si>
  <si>
    <t>8,915</t>
  </si>
  <si>
    <t>BRAZIL EWZ</t>
  </si>
  <si>
    <t>US4642864007</t>
  </si>
  <si>
    <t>2,733</t>
  </si>
  <si>
    <t>מור סל (00) תל בונד 60</t>
  </si>
  <si>
    <t>1195304</t>
  </si>
  <si>
    <t>5,197.79</t>
  </si>
  <si>
    <t>הראל סל (00) תל בונד שקלי 50</t>
  </si>
  <si>
    <t>1150713</t>
  </si>
  <si>
    <t>382.65</t>
  </si>
  <si>
    <t>MTF סל (00) תל בונד שקלי</t>
  </si>
  <si>
    <t>1150002</t>
  </si>
  <si>
    <t>445</t>
  </si>
  <si>
    <t>DIA - Dow Jones</t>
  </si>
  <si>
    <t>US78467X1090</t>
  </si>
  <si>
    <t>39,113</t>
  </si>
  <si>
    <t>iShares EURO STOXX 50 UCITS ETF</t>
  </si>
  <si>
    <t>DE0005933956</t>
  </si>
  <si>
    <t>4,964.5</t>
  </si>
  <si>
    <t>iShares 20+ Year Treasury Bond ETF</t>
  </si>
  <si>
    <t>US4642874329</t>
  </si>
  <si>
    <t>9,178</t>
  </si>
  <si>
    <t>קסם KTF (A4) 500 S&amp;P מנוטרלת מט"ח</t>
  </si>
  <si>
    <t>5122957</t>
  </si>
  <si>
    <t>253.94</t>
  </si>
  <si>
    <t>S&amp;P 500 (4D) מחקה MTF</t>
  </si>
  <si>
    <t>5122627</t>
  </si>
  <si>
    <t>289.27</t>
  </si>
  <si>
    <t>תכלית TTF (A4) S&amp;P 500 מנוטרלת מט"ח</t>
  </si>
  <si>
    <t>5123161</t>
  </si>
  <si>
    <t>252.12</t>
  </si>
  <si>
    <t>הראל מחקה (4A) ת"א 90</t>
  </si>
  <si>
    <t>5130638</t>
  </si>
  <si>
    <t>124.73</t>
  </si>
  <si>
    <t>תכלית TTF י(40) ת"א 125</t>
  </si>
  <si>
    <t>5114657</t>
  </si>
  <si>
    <t>172.58</t>
  </si>
  <si>
    <t>MTF מחקה (Nasdaq 100 (4A מנוטרלת מט"ח</t>
  </si>
  <si>
    <t>5134549</t>
  </si>
  <si>
    <t>123.45</t>
  </si>
  <si>
    <t>KOTAK</t>
  </si>
  <si>
    <t>4735</t>
  </si>
  <si>
    <t>KOTAK FUNDS-IND-KOTIMAU</t>
  </si>
  <si>
    <t>LU0675383409</t>
  </si>
  <si>
    <t>3,473.37</t>
  </si>
  <si>
    <t>INDIA  ACORN ICAV</t>
  </si>
  <si>
    <t>5223</t>
  </si>
  <si>
    <t>ASHOKA INDIA OPPORTUNITIES</t>
  </si>
  <si>
    <t>IE00BH3N4915</t>
  </si>
  <si>
    <t>26,262</t>
  </si>
  <si>
    <t>UTI</t>
  </si>
  <si>
    <t>5199</t>
  </si>
  <si>
    <t>UTI INDIAN DYN Equity fund</t>
  </si>
  <si>
    <t>IE00BYPC7R45</t>
  </si>
  <si>
    <t>2,393.93</t>
  </si>
  <si>
    <t>Nomura Asset Management</t>
  </si>
  <si>
    <t>5382</t>
  </si>
  <si>
    <t>Nomura Funds Ireland - India Equity</t>
  </si>
  <si>
    <t>IE00B3SHFF36</t>
  </si>
  <si>
    <t>25,527.91</t>
  </si>
  <si>
    <t>Columbia Threadneedle Investments</t>
  </si>
  <si>
    <t>5413</t>
  </si>
  <si>
    <t>CT (Lux) - Global Technology Class IU</t>
  </si>
  <si>
    <t>LU0444972805</t>
  </si>
  <si>
    <t>2,247.77</t>
  </si>
  <si>
    <t>Comgest</t>
  </si>
  <si>
    <t>4886</t>
  </si>
  <si>
    <t>COMGEST GROWTH EUROPE- EUR</t>
  </si>
  <si>
    <t>IE00B5WN3467</t>
  </si>
  <si>
    <t>4,912</t>
  </si>
  <si>
    <t>Liontrust  Asset  Management</t>
  </si>
  <si>
    <t>5358</t>
  </si>
  <si>
    <t>LIONTRUST EUROP</t>
  </si>
  <si>
    <t>GB00BKPQVT86</t>
  </si>
  <si>
    <t>132.99</t>
  </si>
  <si>
    <t>Funds Avenue</t>
  </si>
  <si>
    <t>5414</t>
  </si>
  <si>
    <t>BlueBox Global Technology</t>
  </si>
  <si>
    <t>LU2249763561</t>
  </si>
  <si>
    <t>177,368</t>
  </si>
  <si>
    <t>TRIGON Asset Management</t>
  </si>
  <si>
    <t>5187</t>
  </si>
  <si>
    <t>TRICLAE LX Equity FUND</t>
  </si>
  <si>
    <t>LU1687402393</t>
  </si>
  <si>
    <t>19,888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</si>
  <si>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</si>
  <si>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</si>
  <si>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</si>
  <si>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</si>
  <si>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</si>
  <si>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</si>
  <si>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</si>
  <si>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1,643,287</t>
  </si>
  <si>
    <t>HEPTAGON CAPITAL</t>
  </si>
  <si>
    <t>5189</t>
  </si>
  <si>
    <t>HEPTAGON-FUTURE Equity fund</t>
  </si>
  <si>
    <t>IE00BYWKMJ85</t>
  </si>
  <si>
    <t>24,355.48</t>
  </si>
  <si>
    <t>FundRock</t>
  </si>
  <si>
    <t>5394</t>
  </si>
  <si>
    <t>ARCUS JAPAN JPY</t>
  </si>
  <si>
    <t>LU0243544235</t>
  </si>
  <si>
    <t>4,127,000</t>
  </si>
  <si>
    <t>Invesco US Senior Loan</t>
  </si>
  <si>
    <t>LU0564079282</t>
  </si>
  <si>
    <t>17,966</t>
  </si>
  <si>
    <t>SCHRODERS INTERNATIONAL</t>
  </si>
  <si>
    <t>5105</t>
  </si>
  <si>
    <t>Schroders Securitised Credit</t>
  </si>
  <si>
    <t>LU1662754826</t>
  </si>
  <si>
    <t>12,182.83</t>
  </si>
  <si>
    <t>Nomura US High Yield Bond</t>
  </si>
  <si>
    <t>IE00B3RW8498</t>
  </si>
  <si>
    <t>38,268.22</t>
  </si>
  <si>
    <t>PIMCO</t>
  </si>
  <si>
    <t>5198</t>
  </si>
  <si>
    <t>PIMCO GIS Income Fund</t>
  </si>
  <si>
    <t>IE00B87KCF77</t>
  </si>
  <si>
    <t>1,749</t>
  </si>
  <si>
    <t>ROBECO</t>
  </si>
  <si>
    <t>5410</t>
  </si>
  <si>
    <t>Robeco Global Credits Short Maturity fund</t>
  </si>
  <si>
    <t>LU2080583474</t>
  </si>
  <si>
    <t>10,751</t>
  </si>
  <si>
    <t>PIMCO GIS Capital Securities Fund</t>
  </si>
  <si>
    <t>IE00B6VH4D24</t>
  </si>
  <si>
    <t>2,229</t>
  </si>
  <si>
    <t>INVESCO EURO SENIOR LOANS</t>
  </si>
  <si>
    <t>LU0769027474</t>
  </si>
  <si>
    <t>14,576</t>
  </si>
  <si>
    <t>PIMCO EURO HIGH YIELD BOND FUND</t>
  </si>
  <si>
    <t>IE00BK9YL094</t>
  </si>
  <si>
    <t>1,132</t>
  </si>
  <si>
    <t>Hauck &amp; Aufhauser Fund Services</t>
  </si>
  <si>
    <t>5420</t>
  </si>
  <si>
    <t>STORM FUND II</t>
  </si>
  <si>
    <t>LU0840159387</t>
  </si>
  <si>
    <t>16,400</t>
  </si>
  <si>
    <t>SCHRODERS EMERGING MARKETS GOV BONDS</t>
  </si>
  <si>
    <t>LU2405335378</t>
  </si>
  <si>
    <t>10,128.32</t>
  </si>
  <si>
    <t>MTF מחקה (Bloomberg  (4A</t>
  </si>
  <si>
    <t>5135108</t>
  </si>
  <si>
    <t>119.07</t>
  </si>
  <si>
    <t>איביאי טכ עילית</t>
  </si>
  <si>
    <t>510791031</t>
  </si>
  <si>
    <t>איביאי טכנולוגיה עלית</t>
  </si>
  <si>
    <t>1142538</t>
  </si>
  <si>
    <t>64.5</t>
  </si>
  <si>
    <t>Kotak India Midcap</t>
  </si>
  <si>
    <t>LU2126068639</t>
  </si>
  <si>
    <t>1,507.24</t>
  </si>
  <si>
    <t>Aditya Birla Sun Life Asset Management</t>
  </si>
  <si>
    <t>5355</t>
  </si>
  <si>
    <t>INDIA  FRONTLINE</t>
  </si>
  <si>
    <t>IE00BJ8RGN06</t>
  </si>
  <si>
    <t>22,364.7</t>
  </si>
  <si>
    <t>Janus Henderson Horzion</t>
  </si>
  <si>
    <t>5412</t>
  </si>
  <si>
    <t>JAN HND HRZN BIOTECH</t>
  </si>
  <si>
    <t>LU1897414568</t>
  </si>
  <si>
    <t>2,542</t>
  </si>
  <si>
    <t>אלומיי אופציה 2 05/01/2028</t>
  </si>
  <si>
    <t>1203082</t>
  </si>
  <si>
    <t>1</t>
  </si>
  <si>
    <t>498.2</t>
  </si>
  <si>
    <t>זוז פאוור</t>
  </si>
  <si>
    <t>514881564</t>
  </si>
  <si>
    <t>זוז פאוור אפ 3 20.03.25</t>
  </si>
  <si>
    <t>1185321</t>
  </si>
  <si>
    <t>1174184</t>
  </si>
  <si>
    <t>20/03/2025</t>
  </si>
  <si>
    <t>280</t>
  </si>
  <si>
    <t>199.9</t>
  </si>
  <si>
    <t>טראקנט</t>
  </si>
  <si>
    <t>515446474</t>
  </si>
  <si>
    <t>טראקנט אופציה 1 02/03/25</t>
  </si>
  <si>
    <t>1174101</t>
  </si>
  <si>
    <t>1174093</t>
  </si>
  <si>
    <t>830</t>
  </si>
  <si>
    <t>37.8</t>
  </si>
  <si>
    <t>בית בכפר אופציה 1 30/01/25</t>
  </si>
  <si>
    <t>1183664</t>
  </si>
  <si>
    <t>30/01/2025</t>
  </si>
  <si>
    <t>2,000</t>
  </si>
  <si>
    <t>22</t>
  </si>
  <si>
    <t>פיימנט</t>
  </si>
  <si>
    <t>515166544</t>
  </si>
  <si>
    <t>פיימנט אופציה 1 15/10/24</t>
  </si>
  <si>
    <t>1180884</t>
  </si>
  <si>
    <t>1180876</t>
  </si>
  <si>
    <t>400</t>
  </si>
  <si>
    <t>6</t>
  </si>
  <si>
    <t>שמיים אימפרוב</t>
  </si>
  <si>
    <t>515181014</t>
  </si>
  <si>
    <t>שמיים  אפ_1 01/06/2025</t>
  </si>
  <si>
    <t>1176247</t>
  </si>
  <si>
    <t>1176239</t>
  </si>
  <si>
    <t>01/06/2025</t>
  </si>
  <si>
    <t>1,415</t>
  </si>
  <si>
    <t>41.3</t>
  </si>
  <si>
    <t>קונטיניואל</t>
  </si>
  <si>
    <t>514949973</t>
  </si>
  <si>
    <t>קונטיניואל אפ 1 12/12/24</t>
  </si>
  <si>
    <t>1182278</t>
  </si>
  <si>
    <t>1182260</t>
  </si>
  <si>
    <t>1,656</t>
  </si>
  <si>
    <t>107 גרופ</t>
  </si>
  <si>
    <t>516199445</t>
  </si>
  <si>
    <t>גרופ 107 אופציה 1 01/09/24</t>
  </si>
  <si>
    <t>1180199</t>
  </si>
  <si>
    <t>1180181</t>
  </si>
  <si>
    <t>01/09/2024</t>
  </si>
  <si>
    <t>514</t>
  </si>
  <si>
    <t>1.3</t>
  </si>
  <si>
    <t>קיסטון אינ אפ 2 11/02/26</t>
  </si>
  <si>
    <t>1203991</t>
  </si>
  <si>
    <t>11/02/2026</t>
  </si>
  <si>
    <t>610</t>
  </si>
  <si>
    <t>סיפיה וויז'ן</t>
  </si>
  <si>
    <t>513476010</t>
  </si>
  <si>
    <t>סיפיה אופציה 1 18/11/24</t>
  </si>
  <si>
    <t>1182005</t>
  </si>
  <si>
    <t>1181932</t>
  </si>
  <si>
    <t>18/11/2024</t>
  </si>
  <si>
    <t>540</t>
  </si>
  <si>
    <t>12.4</t>
  </si>
  <si>
    <t>סקודיקס</t>
  </si>
  <si>
    <t>513973297</t>
  </si>
  <si>
    <t>סקודיקס אופצייה 1 30/01/25</t>
  </si>
  <si>
    <t>1178508</t>
  </si>
  <si>
    <t>1178490</t>
  </si>
  <si>
    <t>840</t>
  </si>
  <si>
    <t>4.5</t>
  </si>
  <si>
    <t>מניבים ריט אפ 4 07/12/25</t>
  </si>
  <si>
    <t>1199322</t>
  </si>
  <si>
    <t>07/12/2025</t>
  </si>
  <si>
    <t>200</t>
  </si>
  <si>
    <t>12.3</t>
  </si>
  <si>
    <t>אלומה אופציה 01/11/26</t>
  </si>
  <si>
    <t>1190925</t>
  </si>
  <si>
    <t>1181643</t>
  </si>
  <si>
    <t>אלומיי  אפ 1 15/10/24</t>
  </si>
  <si>
    <t>1169325</t>
  </si>
  <si>
    <t>15,000</t>
  </si>
  <si>
    <t>266.3</t>
  </si>
  <si>
    <t>NQZ4 PUT 17400 20/12/24</t>
  </si>
  <si>
    <t>BBG01KRMPZQ3</t>
  </si>
  <si>
    <t>20/12/2024</t>
  </si>
  <si>
    <t>17,400</t>
  </si>
  <si>
    <t>0.0003</t>
  </si>
  <si>
    <t>ESU4 CALL 5600 20/09/24</t>
  </si>
  <si>
    <t>BBG0194HN8X8</t>
  </si>
  <si>
    <t>5,600</t>
  </si>
  <si>
    <t>0.0001</t>
  </si>
  <si>
    <t>ESZ4 PUT 4600 20/12/24</t>
  </si>
  <si>
    <t>BBG011C0QDY8</t>
  </si>
  <si>
    <t>4,600</t>
  </si>
  <si>
    <t>ESZ4 CALL 6000 20/12/24</t>
  </si>
  <si>
    <t>BBG013CZMB39</t>
  </si>
  <si>
    <t>6,000</t>
  </si>
  <si>
    <t>ESZ4 CALL 5750 20/12/24</t>
  </si>
  <si>
    <t>BBG01KQCLVD3</t>
  </si>
  <si>
    <t>5,750</t>
  </si>
  <si>
    <t>ESU4 PUT 5050 20/09/24</t>
  </si>
  <si>
    <t>BBG01JG7XXL2</t>
  </si>
  <si>
    <t>ESU4 PUT 4800 20/09/24</t>
  </si>
  <si>
    <t>BBG018BQCRY1</t>
  </si>
  <si>
    <t>4,800</t>
  </si>
  <si>
    <t>ESZ4 CALL 5400 20/12/24</t>
  </si>
  <si>
    <t>BBG011F29NC2</t>
  </si>
  <si>
    <t>5,400</t>
  </si>
  <si>
    <t>PUT 1860 25/07/24</t>
  </si>
  <si>
    <t>84953959</t>
  </si>
  <si>
    <t>25/07/2024</t>
  </si>
  <si>
    <t>1,860</t>
  </si>
  <si>
    <t>1,900,000</t>
  </si>
  <si>
    <t>PUT 1760 25/07/24</t>
  </si>
  <si>
    <t>84954007</t>
  </si>
  <si>
    <t>1,760</t>
  </si>
  <si>
    <t>330,000</t>
  </si>
  <si>
    <t>QQQ PUT 430 28/06/24</t>
  </si>
  <si>
    <t>BBG01KZ70DK9</t>
  </si>
  <si>
    <t>28/06/2024</t>
  </si>
  <si>
    <t>430</t>
  </si>
  <si>
    <t>CALL USD/ILS 3.8 25/09/24</t>
  </si>
  <si>
    <t>84904523</t>
  </si>
  <si>
    <t>25/09/2024</t>
  </si>
  <si>
    <t>3.8</t>
  </si>
  <si>
    <t>114,000,000</t>
  </si>
  <si>
    <t>ULTRA 10 YEAR US - UXYU4 - 19/09/24</t>
  </si>
  <si>
    <t>BBG01KK2JC28</t>
  </si>
  <si>
    <t>FUT VAL USD - רוו"ה מחוזים</t>
  </si>
  <si>
    <t>415349</t>
  </si>
  <si>
    <t>S&amp;P500 E-MINI - ESU4 - 20/09/24</t>
  </si>
  <si>
    <t>BBG0184K3LT1</t>
  </si>
  <si>
    <t>0.0055</t>
  </si>
  <si>
    <t>MINI NASDAQ100 - NQU4 - 20/09/24</t>
  </si>
  <si>
    <t>BBG01GZSXH54</t>
  </si>
  <si>
    <t>0.0199</t>
  </si>
  <si>
    <t>DJIA MINI E - DMU4 - 20/09/2024</t>
  </si>
  <si>
    <t>BBG01J93QFL6</t>
  </si>
  <si>
    <t>0.0395</t>
  </si>
  <si>
    <t>STOXX 600- SXOU4 - 20/09/24</t>
  </si>
  <si>
    <t>DE000C6XKB69</t>
  </si>
  <si>
    <t>0.0005</t>
  </si>
  <si>
    <t>MSCI EM - MESU4 - 20/09/2024</t>
  </si>
  <si>
    <t>BBG012MB7XD1</t>
  </si>
  <si>
    <t>0.0011</t>
  </si>
  <si>
    <t>FUT VAL EUR HSBC - רוו"ה מחוזים</t>
  </si>
  <si>
    <t>333740</t>
  </si>
  <si>
    <t>2YEARS US TREASURY - TUU4 - 30/09/24</t>
  </si>
  <si>
    <t>BBG01KS25ZL3</t>
  </si>
  <si>
    <t>USD HSBC OPT - שווי הוגן אופציות</t>
  </si>
  <si>
    <t>336966</t>
  </si>
  <si>
    <t>SOYBEAN- S X4- 14/11/24</t>
  </si>
  <si>
    <t>BBG00Y3MQFM7</t>
  </si>
  <si>
    <t>WHEAT W U4 13/09/2024</t>
  </si>
  <si>
    <t>BBG018PVVLD0</t>
  </si>
  <si>
    <t>0.0006</t>
  </si>
  <si>
    <t>CORN- C Z4-13/12/24</t>
  </si>
  <si>
    <t>BBG00YFT20X6</t>
  </si>
  <si>
    <t>0.0004</t>
  </si>
  <si>
    <t>CORN - C U4 - 17/09/2024</t>
  </si>
  <si>
    <t>BBG013Y41ZP0</t>
  </si>
  <si>
    <t>COTTON FUTURE - CTZ5- 08/12/2025</t>
  </si>
  <si>
    <t>BBG01C6NL9J2</t>
  </si>
  <si>
    <t>COTTON FUTURE - CTK5 - 07/05/2025</t>
  </si>
  <si>
    <t>BBG017WSTJJ3</t>
  </si>
  <si>
    <t>COFFEE -KCZ5 -18/12/25</t>
  </si>
  <si>
    <t>BBG01C6NL9S2</t>
  </si>
  <si>
    <t>0.0002</t>
  </si>
  <si>
    <t>COFFEE -KCN5 -21/07/25</t>
  </si>
  <si>
    <t>BBG0190XQ757</t>
  </si>
  <si>
    <t>US TREASURY NOTE 5 YEAR - FVU4 - 30/09/24</t>
  </si>
  <si>
    <t>BBG01KS272X1</t>
  </si>
  <si>
    <t>DAX - DFWU4 - 20/09/2024</t>
  </si>
  <si>
    <t>DE000C6LWM74</t>
  </si>
  <si>
    <t>0.0184</t>
  </si>
  <si>
    <t>E-Mini RUSS 2000 - RTYU4 - 20/09/2024</t>
  </si>
  <si>
    <t>BBG01GZSXHS9</t>
  </si>
  <si>
    <t>0.0021</t>
  </si>
  <si>
    <t>FTSE 100 - Z U4 - 20/09/2024</t>
  </si>
  <si>
    <t>GB00KKW0YJ50</t>
  </si>
  <si>
    <t>0.0082</t>
  </si>
  <si>
    <t>FUT VAL GBP HSB - רוו"ה מחוזים</t>
  </si>
  <si>
    <t>333732</t>
  </si>
  <si>
    <t>ULTRA LONG TERM US -WNU4 -19/09/24</t>
  </si>
  <si>
    <t>BBG01KK2J9R8</t>
  </si>
  <si>
    <t>EURO STOXX 50 - VGU4 - 20/09/24</t>
  </si>
  <si>
    <t>DE000C6XKBX4</t>
  </si>
  <si>
    <t>0.0049</t>
  </si>
  <si>
    <t>ASX SPI 200 -XPU4 - 19/09/24</t>
  </si>
  <si>
    <t>BBG01FVPY1V1</t>
  </si>
  <si>
    <t>0.0078</t>
  </si>
  <si>
    <t>DAX - GXU4 - 20/09/2024</t>
  </si>
  <si>
    <t>DE000C6LWLX3</t>
  </si>
  <si>
    <t>HANG SENG INDEX -HIN4 - 30/07/2024</t>
  </si>
  <si>
    <t>BBG01M69J487</t>
  </si>
  <si>
    <t>0.0176</t>
  </si>
  <si>
    <t>FUT VAL AUD HSBC-רוו"ה מחוזים</t>
  </si>
  <si>
    <t>333773</t>
  </si>
  <si>
    <t>FUT VAL HKD HSB - רוו"ה מחוזים</t>
  </si>
  <si>
    <t>333724</t>
  </si>
  <si>
    <t>אג"ח ט' מדד 29\17</t>
  </si>
  <si>
    <t>391729</t>
  </si>
  <si>
    <t>26/07/2017</t>
  </si>
  <si>
    <t>צמוד למדד מחירים לצרכן</t>
  </si>
  <si>
    <t>26/07/2029</t>
  </si>
  <si>
    <t>126.3073</t>
  </si>
  <si>
    <t>אג"ח ט' מדד 20/32</t>
  </si>
  <si>
    <t>392032</t>
  </si>
  <si>
    <t>26/07/2020</t>
  </si>
  <si>
    <t>26/07/2032</t>
  </si>
  <si>
    <t>128.9093</t>
  </si>
  <si>
    <t>אג"ח ט' מדד 21/33</t>
  </si>
  <si>
    <t>392133</t>
  </si>
  <si>
    <t>26/07/2021</t>
  </si>
  <si>
    <t>26/07/2033</t>
  </si>
  <si>
    <t>127.7963</t>
  </si>
  <si>
    <t>אג"ח ט' מדד 31\19</t>
  </si>
  <si>
    <t>391931</t>
  </si>
  <si>
    <t>11/06/2020</t>
  </si>
  <si>
    <t>26/07/2031</t>
  </si>
  <si>
    <t>126.7922</t>
  </si>
  <si>
    <t>אג"ח ט' מדד 30\18</t>
  </si>
  <si>
    <t>391830</t>
  </si>
  <si>
    <t>26/07/2018</t>
  </si>
  <si>
    <t>27/07/2030</t>
  </si>
  <si>
    <t>126.0186</t>
  </si>
  <si>
    <t>אג"ח ט' מדד 22/34</t>
  </si>
  <si>
    <t>392234</t>
  </si>
  <si>
    <t>26/07/2022</t>
  </si>
  <si>
    <t>26/07/2034</t>
  </si>
  <si>
    <t>122.6586</t>
  </si>
  <si>
    <t>אג"ח ט' מדד 28\16</t>
  </si>
  <si>
    <t>391628</t>
  </si>
  <si>
    <t>26/07/2016</t>
  </si>
  <si>
    <t>26/07/2028</t>
  </si>
  <si>
    <t>123.8006</t>
  </si>
  <si>
    <t>אג"ח ט' מדד 27\15</t>
  </si>
  <si>
    <t>391527</t>
  </si>
  <si>
    <t>24/07/2015</t>
  </si>
  <si>
    <t>24/07/2027</t>
  </si>
  <si>
    <t>121.1788</t>
  </si>
  <si>
    <t>אג"ח ט' מדד 23/35</t>
  </si>
  <si>
    <t>392335</t>
  </si>
  <si>
    <t>10/06/2024</t>
  </si>
  <si>
    <t>26/07/2035</t>
  </si>
  <si>
    <t>119.8419</t>
  </si>
  <si>
    <t>אג"ח ט' 23/35 - פרמיה</t>
  </si>
  <si>
    <t>3923351</t>
  </si>
  <si>
    <t>31/12/9999</t>
  </si>
  <si>
    <t>92.2428</t>
  </si>
  <si>
    <t>אג"ח ט' מדד 30\18 -פרמיה</t>
  </si>
  <si>
    <t>3918301</t>
  </si>
  <si>
    <t>50.5818</t>
  </si>
  <si>
    <t>אג"ח ט' מדד 29\17 הפרשה 6.18</t>
  </si>
  <si>
    <t>3917292</t>
  </si>
  <si>
    <t>13/06/2018</t>
  </si>
  <si>
    <t>49.5892</t>
  </si>
  <si>
    <t>אג"ח ט' מדד 22/34-פרמיה</t>
  </si>
  <si>
    <t>3922341</t>
  </si>
  <si>
    <t>83.9151</t>
  </si>
  <si>
    <t>אג"ח ט' 20/32 - פרמיה</t>
  </si>
  <si>
    <t>3920321</t>
  </si>
  <si>
    <t>67.2599</t>
  </si>
  <si>
    <t>אג"ח ט' מדד 29\17 הפרשה</t>
  </si>
  <si>
    <t>3917291</t>
  </si>
  <si>
    <t>42.24</t>
  </si>
  <si>
    <t>אג"ח ט' מדד 31\19 פרמיה</t>
  </si>
  <si>
    <t>3919311</t>
  </si>
  <si>
    <t>01/01/1753</t>
  </si>
  <si>
    <t>63.5647</t>
  </si>
  <si>
    <t>אג"ח ט' 20/32 - פרמיה 6.21</t>
  </si>
  <si>
    <t>3920322</t>
  </si>
  <si>
    <t>15/06/2021</t>
  </si>
  <si>
    <t>72.3494</t>
  </si>
  <si>
    <t>אג"ח ט' 21/33 - פרמיה</t>
  </si>
  <si>
    <t>3921331</t>
  </si>
  <si>
    <t>75.5875</t>
  </si>
  <si>
    <t>אלביט מע נעמ1-לא סחיר</t>
  </si>
  <si>
    <t>1199157</t>
  </si>
  <si>
    <t>31/08/2023</t>
  </si>
  <si>
    <t>04/08/2028</t>
  </si>
  <si>
    <t>מרווח הוגן</t>
  </si>
  <si>
    <t>30/06/2024</t>
  </si>
  <si>
    <t>אדמה נע"מ 2 - לא סחיר</t>
  </si>
  <si>
    <t>1161983</t>
  </si>
  <si>
    <t>14/06/2023</t>
  </si>
  <si>
    <t>100.75</t>
  </si>
  <si>
    <t>רפאל</t>
  </si>
  <si>
    <t>520042185</t>
  </si>
  <si>
    <t>רפאל  אג4מ</t>
  </si>
  <si>
    <t>1140284</t>
  </si>
  <si>
    <t>04/05/2021</t>
  </si>
  <si>
    <t>15/09/2034</t>
  </si>
  <si>
    <t>93.08</t>
  </si>
  <si>
    <t>רפאל   אג5מ</t>
  </si>
  <si>
    <t>1140292</t>
  </si>
  <si>
    <t>97.89</t>
  </si>
  <si>
    <t>לידר השקעות</t>
  </si>
  <si>
    <t>520037664</t>
  </si>
  <si>
    <t>לידר  אגח ח- רמ</t>
  </si>
  <si>
    <t>3180361</t>
  </si>
  <si>
    <t>28/02/2021</t>
  </si>
  <si>
    <t>15/02/2028</t>
  </si>
  <si>
    <t>94.08</t>
  </si>
  <si>
    <t>כלל תעשיות</t>
  </si>
  <si>
    <t>520021874</t>
  </si>
  <si>
    <t>כלל תעש אג טז-רמ</t>
  </si>
  <si>
    <t>6080238</t>
  </si>
  <si>
    <t>13/03/2024</t>
  </si>
  <si>
    <t>96.14</t>
  </si>
  <si>
    <t>מת"ם</t>
  </si>
  <si>
    <t>510687403</t>
  </si>
  <si>
    <t>מת"ם  אגח א -רמ</t>
  </si>
  <si>
    <t>1138999</t>
  </si>
  <si>
    <t>04/03/2024</t>
  </si>
  <si>
    <t>96.05</t>
  </si>
  <si>
    <t>עוגן</t>
  </si>
  <si>
    <t>516556545</t>
  </si>
  <si>
    <t>עוגן אגח א - רמ</t>
  </si>
  <si>
    <t>1196831</t>
  </si>
  <si>
    <t>18/06/2023</t>
  </si>
  <si>
    <t>אורמת אגח 4 - רמ</t>
  </si>
  <si>
    <t>1167212</t>
  </si>
  <si>
    <t>01/07/2020</t>
  </si>
  <si>
    <t>15/06/2031</t>
  </si>
  <si>
    <t>89.96</t>
  </si>
  <si>
    <t>ביטוח ישיר</t>
  </si>
  <si>
    <t>520044439</t>
  </si>
  <si>
    <t>ביטוח ישיר אגח 11 רמ</t>
  </si>
  <si>
    <t>1138825</t>
  </si>
  <si>
    <t>27/04/2020</t>
  </si>
  <si>
    <t>95.28</t>
  </si>
  <si>
    <t>תשתיות אנרגיה</t>
  </si>
  <si>
    <t>520027293</t>
  </si>
  <si>
    <t>תשת אנרג אגא-רמ</t>
  </si>
  <si>
    <t>1168087</t>
  </si>
  <si>
    <t>17/08/2020</t>
  </si>
  <si>
    <t>31/12/2040</t>
  </si>
  <si>
    <t>94.68</t>
  </si>
  <si>
    <t>רפאל אג3מ</t>
  </si>
  <si>
    <t>1140276</t>
  </si>
  <si>
    <t>112.84</t>
  </si>
  <si>
    <t>י.ח.ק להשקעות</t>
  </si>
  <si>
    <t>550016091</t>
  </si>
  <si>
    <t>י.ח.ק אגח ב -רמ</t>
  </si>
  <si>
    <t>1181783</t>
  </si>
  <si>
    <t>15/11/2021</t>
  </si>
  <si>
    <t>93.81</t>
  </si>
  <si>
    <t>אליהו הנפקות</t>
  </si>
  <si>
    <t>515703528</t>
  </si>
  <si>
    <t>אליהו הנפקות אג"ח א'-רמ</t>
  </si>
  <si>
    <t>1142009</t>
  </si>
  <si>
    <t>27/09/2017</t>
  </si>
  <si>
    <t>18/09/2025</t>
  </si>
  <si>
    <t>99.61</t>
  </si>
  <si>
    <t>18/08/2016</t>
  </si>
  <si>
    <t>גב-ים נגב</t>
  </si>
  <si>
    <t>514189596</t>
  </si>
  <si>
    <t>גב-ים נגב אג"ח-רמ</t>
  </si>
  <si>
    <t>1151141</t>
  </si>
  <si>
    <t>30/07/2018</t>
  </si>
  <si>
    <t>99.07</t>
  </si>
  <si>
    <t>24/07/2016</t>
  </si>
  <si>
    <t>24/09/2017</t>
  </si>
  <si>
    <t>אגד</t>
  </si>
  <si>
    <t>516041118</t>
  </si>
  <si>
    <t>אגד אגח 1-רמ</t>
  </si>
  <si>
    <t>1198787</t>
  </si>
  <si>
    <t>16/08/2023</t>
  </si>
  <si>
    <t>103.18</t>
  </si>
  <si>
    <t>29/12/2019</t>
  </si>
  <si>
    <t>גדות מסופים כימ</t>
  </si>
  <si>
    <t>520040775</t>
  </si>
  <si>
    <t>גדות מסף אגא-רמ</t>
  </si>
  <si>
    <t>1162320</t>
  </si>
  <si>
    <t>14/01/2020</t>
  </si>
  <si>
    <t>97.01</t>
  </si>
  <si>
    <t>פיקדון בנק לאומי 6.6% -24/01/27</t>
  </si>
  <si>
    <t>200035059</t>
  </si>
  <si>
    <t>25/12/2002</t>
  </si>
  <si>
    <t>152.81</t>
  </si>
  <si>
    <t>דיידלנד</t>
  </si>
  <si>
    <t>4130</t>
  </si>
  <si>
    <t>דיידלנד א 8% (הסדר חוב)</t>
  </si>
  <si>
    <t>1104835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</si>
  <si>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</si>
  <si>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</si>
  <si>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</si>
  <si>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</si>
  <si>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</si>
  <si>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</si>
  <si>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4740163</t>
  </si>
  <si>
    <t>06/06/2007</t>
  </si>
  <si>
    <t>31/08/2014</t>
  </si>
  <si>
    <t>31/12/2015</t>
  </si>
  <si>
    <t>אנטר הולדינגס אג"ח 1 (הסדר חוב)</t>
  </si>
  <si>
    <t>4740130</t>
  </si>
  <si>
    <t>29/11/2006</t>
  </si>
  <si>
    <t>31/07/2012</t>
  </si>
  <si>
    <t>01/06/2012</t>
  </si>
  <si>
    <t>אנטר הולדינגס אגחא 09\7 (הסדר חוב)</t>
  </si>
  <si>
    <t>4740189</t>
  </si>
  <si>
    <t>קאר אנד גו</t>
  </si>
  <si>
    <t>513406835</t>
  </si>
  <si>
    <t>קאר אנד גו(סדרה א')בע"מ (הסדר חוב)</t>
  </si>
  <si>
    <t>1088202</t>
  </si>
  <si>
    <t>10/08/2003</t>
  </si>
  <si>
    <t>10/12/2020</t>
  </si>
  <si>
    <t>אורבנקורפ</t>
  </si>
  <si>
    <t>514941525</t>
  </si>
  <si>
    <t>אורבנקורפ אגח א (הסדר חוב)</t>
  </si>
  <si>
    <t>1137041</t>
  </si>
  <si>
    <t>14/12/2015</t>
  </si>
  <si>
    <t>31/12/2019</t>
  </si>
  <si>
    <t>04/04/2024</t>
  </si>
  <si>
    <t>201</t>
  </si>
  <si>
    <t>מקורות אג"ח 8 22.04.13</t>
  </si>
  <si>
    <t>1124346</t>
  </si>
  <si>
    <t>04/09/2018</t>
  </si>
  <si>
    <t>14/07/2048</t>
  </si>
  <si>
    <t>129.74</t>
  </si>
  <si>
    <t>רש"ת</t>
  </si>
  <si>
    <t>500102868</t>
  </si>
  <si>
    <t>רש"ת אגח א-רמ</t>
  </si>
  <si>
    <t>1187335</t>
  </si>
  <si>
    <t>29/06/2022</t>
  </si>
  <si>
    <t>100.61</t>
  </si>
  <si>
    <t>רש"ת אגח ב-רמ</t>
  </si>
  <si>
    <t>1187343</t>
  </si>
  <si>
    <t>31/12/2036</t>
  </si>
  <si>
    <t>14/03/2016</t>
  </si>
  <si>
    <t>בראון הוטלס פרופרטיס</t>
  </si>
  <si>
    <t>74269</t>
  </si>
  <si>
    <t>26/06/2024</t>
  </si>
  <si>
    <t>11,255,115.9618</t>
  </si>
  <si>
    <t>מלונות בראון</t>
  </si>
  <si>
    <t>513956938</t>
  </si>
  <si>
    <t>בראון  הוטלס</t>
  </si>
  <si>
    <t>74194</t>
  </si>
  <si>
    <t>15/12/2019</t>
  </si>
  <si>
    <t>28/03/2024</t>
  </si>
  <si>
    <t>31/03/2024</t>
  </si>
  <si>
    <t>14,513,175.3555</t>
  </si>
  <si>
    <t>בראון פרופרטיז-מניות בכורה ג</t>
  </si>
  <si>
    <t>74265</t>
  </si>
  <si>
    <t>18/04/2024</t>
  </si>
  <si>
    <t>בראון פרופרטיז-מניות בכורה ב</t>
  </si>
  <si>
    <t>74267</t>
  </si>
  <si>
    <t>אימד יהש (איי.איי.אם) - שותף כללי</t>
  </si>
  <si>
    <t>74211</t>
  </si>
  <si>
    <t>12/01/2021</t>
  </si>
  <si>
    <t>16/02/2023</t>
  </si>
  <si>
    <t>14% חברות הנכס בראון גרמניה</t>
  </si>
  <si>
    <t>74195</t>
  </si>
  <si>
    <t>13/12/2022</t>
  </si>
  <si>
    <t>63.1883</t>
  </si>
  <si>
    <t>סינמה סיטי</t>
  </si>
  <si>
    <t>513910265</t>
  </si>
  <si>
    <t>סינמה סיטי-מניה-ל.סחיר</t>
  </si>
  <si>
    <t>66602</t>
  </si>
  <si>
    <t>05/10/2014</t>
  </si>
  <si>
    <t>17/03/2024</t>
  </si>
  <si>
    <t>37,602.3266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</si>
  <si>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</si>
  <si>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</si>
  <si>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</si>
  <si>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</si>
  <si>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</si>
  <si>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22/11/2023</t>
  </si>
  <si>
    <t>376.9553</t>
  </si>
  <si>
    <t>טרה אמפריום אייץ (דאון טאון)</t>
  </si>
  <si>
    <t>514829126</t>
  </si>
  <si>
    <t>דאון טאון חיפה - משתתף</t>
  </si>
  <si>
    <t>74209</t>
  </si>
  <si>
    <t>19/01/2021</t>
  </si>
  <si>
    <t>13/06/2024</t>
  </si>
  <si>
    <t>1,978,176.9167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</si>
  <si>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</si>
  <si>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</si>
  <si>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</si>
  <si>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</si>
  <si>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</si>
  <si>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30/05/2024</t>
  </si>
  <si>
    <t>סמארט שוטר</t>
  </si>
  <si>
    <t>514615590</t>
  </si>
  <si>
    <t>SMART SHOOTER LTD-מניה לא סחירה</t>
  </si>
  <si>
    <t>74213</t>
  </si>
  <si>
    <t>23/02/2021</t>
  </si>
  <si>
    <t>20/12/2023</t>
  </si>
  <si>
    <t>קבוצת מיי טאון</t>
  </si>
  <si>
    <t>514444660</t>
  </si>
  <si>
    <t>96049</t>
  </si>
  <si>
    <t>28/04/2022</t>
  </si>
  <si>
    <t>08/03/2023</t>
  </si>
  <si>
    <t>5,066.5895</t>
  </si>
  <si>
    <t>גדות נמל חיפה</t>
  </si>
  <si>
    <t>74245</t>
  </si>
  <si>
    <t>22/11/2022</t>
  </si>
  <si>
    <t>71,920.6149</t>
  </si>
  <si>
    <t>בניין צרפת- LRC</t>
  </si>
  <si>
    <t>5162</t>
  </si>
  <si>
    <t>74191</t>
  </si>
  <si>
    <t>26/09/2019</t>
  </si>
  <si>
    <t>05/06/2024</t>
  </si>
  <si>
    <t>43.0752</t>
  </si>
  <si>
    <t>Metro</t>
  </si>
  <si>
    <t>5307</t>
  </si>
  <si>
    <t>74227</t>
  </si>
  <si>
    <t>04/11/2021</t>
  </si>
  <si>
    <t>28,954.8723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</si>
  <si>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</si>
  <si>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</si>
  <si>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</si>
  <si>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</si>
  <si>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</si>
  <si>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</si>
  <si>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</si>
  <si>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</si>
  <si>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Klirmark Opportunity Fund IV</t>
  </si>
  <si>
    <t>06/06/2024</t>
  </si>
  <si>
    <t>530278688</t>
  </si>
  <si>
    <t>קרן מור טק</t>
  </si>
  <si>
    <t>09/01/2024</t>
  </si>
  <si>
    <t>114123</t>
  </si>
  <si>
    <t>קרן Dover Street XI הרבור וסט</t>
  </si>
  <si>
    <t>24/04/2024</t>
  </si>
  <si>
    <t>א.י קרן גשרים אשראי</t>
  </si>
  <si>
    <t>512848110</t>
  </si>
  <si>
    <t>קרן גשרים 2</t>
  </si>
  <si>
    <t>הראל פיננסים אלטרנטיב בעמ</t>
  </si>
  <si>
    <t>894500KVJFIIXF5W8K50</t>
  </si>
  <si>
    <t>הראל המג"ן אירופה</t>
  </si>
  <si>
    <t>LU2280782710</t>
  </si>
  <si>
    <t>24/06/2024</t>
  </si>
  <si>
    <t>אי.בי.אי וולקנו החזקות בעמ</t>
  </si>
  <si>
    <t>516356516</t>
  </si>
  <si>
    <t>קרן מימון טווח קצר בארה"ב IBI VOLCANO</t>
  </si>
  <si>
    <t>KYG4691E1089</t>
  </si>
  <si>
    <t>20/06/2024</t>
  </si>
  <si>
    <t>1 אל מור אלטרנטיב קרדיט שותף כללי בעמ</t>
  </si>
  <si>
    <t>516194685</t>
  </si>
  <si>
    <t>1L-MORE ALTERNATIVE CREDIT FUND</t>
  </si>
  <si>
    <t>Phoenix Financial Technologies funds</t>
  </si>
  <si>
    <t>The Phoenix Real Estate Debt LP</t>
  </si>
  <si>
    <t>פסגות פי2פי -קיווי בעמ</t>
  </si>
  <si>
    <t>516714060</t>
  </si>
  <si>
    <t>פסגות קרן אשראי לעסקים קטנים בארה"ב KIWI</t>
  </si>
  <si>
    <t>אריון פאנד כסף קשה בעמ</t>
  </si>
  <si>
    <t>514867159</t>
  </si>
  <si>
    <t>אריון פאנד</t>
  </si>
  <si>
    <t>16/06/2024</t>
  </si>
  <si>
    <t>HUD FUNDS - GP GP LTD</t>
  </si>
  <si>
    <t>516380490</t>
  </si>
  <si>
    <t>HUD FUND</t>
  </si>
  <si>
    <t>5218</t>
  </si>
  <si>
    <t>FUSE 11 FUND</t>
  </si>
  <si>
    <t>אורות השקעות בעמ</t>
  </si>
  <si>
    <t>510972565</t>
  </si>
  <si>
    <t>IBI CCF קרן אשראי צרכני בארה"ב</t>
  </si>
  <si>
    <t>21/04/2024</t>
  </si>
  <si>
    <t>IBI CCF קרן אשראי צרכני בארה"ב חדש</t>
  </si>
  <si>
    <t>FLM LLC</t>
  </si>
  <si>
    <t>5419</t>
  </si>
  <si>
    <t>FUSE MIAMI</t>
  </si>
  <si>
    <t>הליוס 5 מנהל</t>
  </si>
  <si>
    <t>516085487</t>
  </si>
  <si>
    <t>הליוס ביוקפיטל</t>
  </si>
  <si>
    <t>12/05/2024</t>
  </si>
  <si>
    <t>FIRSTIME VENTURES 2 G.P. LTD</t>
  </si>
  <si>
    <t>515503894</t>
  </si>
  <si>
    <t>First Time 2 קרן</t>
  </si>
  <si>
    <t>5061</t>
  </si>
  <si>
    <t>SG VC 3 קרן</t>
  </si>
  <si>
    <t>13/05/2024</t>
  </si>
  <si>
    <t>5098</t>
  </si>
  <si>
    <t>ION CROSS OVER קרן</t>
  </si>
  <si>
    <t>אלפא מים ניהול בעמ</t>
  </si>
  <si>
    <t>540286010</t>
  </si>
  <si>
    <t>IDE קרן אלפא 2</t>
  </si>
  <si>
    <t>515676765</t>
  </si>
  <si>
    <t>IDE קרן אלפא 3</t>
  </si>
  <si>
    <t>אקסודוס ניהול ישראל בעמ</t>
  </si>
  <si>
    <t>514845957</t>
  </si>
  <si>
    <t>קרן ברוש</t>
  </si>
  <si>
    <t>ואר השקעות ג'י.פי. בעמ</t>
  </si>
  <si>
    <t>515549657</t>
  </si>
  <si>
    <t>קרן ואר</t>
  </si>
  <si>
    <t>Sphera Biotech GP  FUND</t>
  </si>
  <si>
    <t>514607050</t>
  </si>
  <si>
    <t>Sphera Biotech FUND</t>
  </si>
  <si>
    <t>17/06/2024</t>
  </si>
  <si>
    <t>5134</t>
  </si>
  <si>
    <t>קרן דפנה</t>
  </si>
  <si>
    <t>06/02/2024</t>
  </si>
  <si>
    <t>5190</t>
  </si>
  <si>
    <t>קרן ויולה קרדיט ALF II  (שם קודם: קרן 6)</t>
  </si>
  <si>
    <t>04/06/2024</t>
  </si>
  <si>
    <t>PONTIFAX  MANAGEMENT 4 GP</t>
  </si>
  <si>
    <t>540287315</t>
  </si>
  <si>
    <t>קרן חוב פונטיפקס 4</t>
  </si>
  <si>
    <t>02/06/2024</t>
  </si>
  <si>
    <t>ג'יי.טי.אל.וי 2 (שותף כללי) שותפות מוגבלת</t>
  </si>
  <si>
    <t>540286267</t>
  </si>
  <si>
    <t>קרן 2 JTLV</t>
  </si>
  <si>
    <t>28/05/2024</t>
  </si>
  <si>
    <t>Electra Multifamily Investments Fund 2, L.P</t>
  </si>
  <si>
    <t>5202</t>
  </si>
  <si>
    <t>אלקטרה נדל"ן (MF) קרן מספר 2</t>
  </si>
  <si>
    <t>515697605</t>
  </si>
  <si>
    <t>קרן הראל פיננסיים השקעות בנדל"ן</t>
  </si>
  <si>
    <t>Electra Multifamily Investments Fund 3, L.P</t>
  </si>
  <si>
    <t>5253</t>
  </si>
  <si>
    <t>אלקטרה נדל"ן (MF) קרן מספר 3</t>
  </si>
  <si>
    <t>PHOENIX INVESTMENT FUNDS LTD</t>
  </si>
  <si>
    <t>קרן הפניקס קו-אינווסט</t>
  </si>
  <si>
    <t>05/05/2024</t>
  </si>
  <si>
    <t>ורטקס ישראל אופורטיוניטי ג'י.פי, שותפות מוגבלת</t>
  </si>
  <si>
    <t>540283272</t>
  </si>
  <si>
    <t>ורטקס אופרטיוניטי 2</t>
  </si>
  <si>
    <t>19/05/2024</t>
  </si>
  <si>
    <t>FinTLV II GP LTD</t>
  </si>
  <si>
    <t>516300068</t>
  </si>
  <si>
    <t>קרן FinTLV 2</t>
  </si>
  <si>
    <t>FIRSTIME VENTURES 3 G.P. LTD</t>
  </si>
  <si>
    <t>4941</t>
  </si>
  <si>
    <t>First Time 3</t>
  </si>
  <si>
    <t>SG VC 4 קרן</t>
  </si>
  <si>
    <t>SG VC 5 קרן</t>
  </si>
  <si>
    <t>קרן ION CROSS OVER 2</t>
  </si>
  <si>
    <t>SG VC 6 קרן</t>
  </si>
  <si>
    <t>הליוס גנרל 3 בעמ</t>
  </si>
  <si>
    <t>515257749</t>
  </si>
  <si>
    <t>קרן הליוס 4</t>
  </si>
  <si>
    <t>NORDIC POWER 1, LIMITED PARTNERSHIP</t>
  </si>
  <si>
    <t>540300084</t>
  </si>
  <si>
    <t>LPA  Nordic Power</t>
  </si>
  <si>
    <t>03/12/2023</t>
  </si>
  <si>
    <t>טוטאל קפיטל אופורטיוניטי בעמ</t>
  </si>
  <si>
    <t>515692457</t>
  </si>
  <si>
    <t>קרן טוטאל - משתתף</t>
  </si>
  <si>
    <t>קוגיטו קפיטל שותף כללי 2 בעמ</t>
  </si>
  <si>
    <t>550271332</t>
  </si>
  <si>
    <t>קרן קוגיטו</t>
  </si>
  <si>
    <t>ג.י. ביכורים שלוש</t>
  </si>
  <si>
    <t>516270063</t>
  </si>
  <si>
    <t>קרן להב 3</t>
  </si>
  <si>
    <t>גיזה זינגר אבן ג'י פי מזנין בעמ</t>
  </si>
  <si>
    <t>516471406</t>
  </si>
  <si>
    <t>קרן גיזה הלוואות מורכבות</t>
  </si>
  <si>
    <t>קוגיטו קפיטל פאנד 2 שותף כללי בעמ</t>
  </si>
  <si>
    <t>קרן קוגיטו 2</t>
  </si>
  <si>
    <t>שקד פרטנרס בעמ</t>
  </si>
  <si>
    <t>515459063</t>
  </si>
  <si>
    <t>קרן שקד</t>
  </si>
  <si>
    <t>03/06/2024</t>
  </si>
  <si>
    <t>ריאליטי מימון שותף כללי בעמ</t>
  </si>
  <si>
    <t>516374279</t>
  </si>
  <si>
    <t>קרן ריאלטי מימון</t>
  </si>
  <si>
    <t>ג.י. ביכורים שתיים בעמ</t>
  </si>
  <si>
    <t>515277119</t>
  </si>
  <si>
    <t>קרן להב 2</t>
  </si>
  <si>
    <t>ג.י. ביכורים בעמ</t>
  </si>
  <si>
    <t>514835727</t>
  </si>
  <si>
    <t>קרן להב 1</t>
  </si>
  <si>
    <t>12/03/2024</t>
  </si>
  <si>
    <t>Electra CAPITAL PM DEBT Fund, L.P</t>
  </si>
  <si>
    <t>5200</t>
  </si>
  <si>
    <t>אלקטרה נדל"ן קרן חוב</t>
  </si>
  <si>
    <t>5172</t>
  </si>
  <si>
    <t>קרן REVOLVER</t>
  </si>
  <si>
    <t>קרן 2 JTLV  אלעד מגורים</t>
  </si>
  <si>
    <t>31/12/2023</t>
  </si>
  <si>
    <t>קרן ג'יי.טי.אל.וי.3 שותפות מוגבלת</t>
  </si>
  <si>
    <t>540333176</t>
  </si>
  <si>
    <t>קרן 3 JTLV</t>
  </si>
  <si>
    <t>4738</t>
  </si>
  <si>
    <t>מיילסטון 4 MREI</t>
  </si>
  <si>
    <t>23/05/2024</t>
  </si>
  <si>
    <t>LCN Sterling GP</t>
  </si>
  <si>
    <t>5340</t>
  </si>
  <si>
    <t>LCN Sterling Fund SLP</t>
  </si>
  <si>
    <t>09/05/2024</t>
  </si>
  <si>
    <t>מור קרן נדלן מלאגה בעמ</t>
  </si>
  <si>
    <t>540318524</t>
  </si>
  <si>
    <t>מור וויט מלאגה</t>
  </si>
  <si>
    <t>19/09/2022</t>
  </si>
  <si>
    <t>5359</t>
  </si>
  <si>
    <t>Starlight UK, LP</t>
  </si>
  <si>
    <t>26/05/2024</t>
  </si>
  <si>
    <t>פויינט-פארו השקעות בעמ</t>
  </si>
  <si>
    <t>514806298</t>
  </si>
  <si>
    <t>קרן פארו פוינט</t>
  </si>
  <si>
    <t>דן חברה לתחבורה ציבורית בעמ</t>
  </si>
  <si>
    <t>513183046</t>
  </si>
  <si>
    <t>דן תחבורה</t>
  </si>
  <si>
    <t>פימי 6 2016 בעמ</t>
  </si>
  <si>
    <t>515371482</t>
  </si>
  <si>
    <t>FIMI 6 קרן</t>
  </si>
  <si>
    <t>29/05/2024</t>
  </si>
  <si>
    <t>540312675</t>
  </si>
  <si>
    <t>IBI EVO קרן מלונאות</t>
  </si>
  <si>
    <t>02/04/2024</t>
  </si>
  <si>
    <t>1230</t>
  </si>
  <si>
    <t>AGATE Medical</t>
  </si>
  <si>
    <t>26/06/2023</t>
  </si>
  <si>
    <t>516548310</t>
  </si>
  <si>
    <t>Fattal European Partnership II</t>
  </si>
  <si>
    <t>23/06/2024</t>
  </si>
  <si>
    <t>5252</t>
  </si>
  <si>
    <t>קרן COLLER 8 (Phoenix Value CIP)</t>
  </si>
  <si>
    <t>01/04/2024</t>
  </si>
  <si>
    <t>AGATE Medical  2</t>
  </si>
  <si>
    <t>29/06/2023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</si>
  <si>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</si>
  <si>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</si>
  <si>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</si>
  <si>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</si>
  <si>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</si>
  <si>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פרוטליקס</t>
  </si>
  <si>
    <t>1554</t>
  </si>
  <si>
    <t>Protalix  אופציה לא סחירה 18/03/2025</t>
  </si>
  <si>
    <t>3321711</t>
  </si>
  <si>
    <t>US74365A3095</t>
  </si>
  <si>
    <t>18/03/2025</t>
  </si>
  <si>
    <t>18/03/2020</t>
  </si>
  <si>
    <t>2.36</t>
  </si>
  <si>
    <t>נופר אנרג'י- אופציה לא סחירה 01/01/25</t>
  </si>
  <si>
    <t>11708772</t>
  </si>
  <si>
    <t>03/01/2024</t>
  </si>
  <si>
    <t>11,200</t>
  </si>
  <si>
    <t>שגריר- אופציה לא סחירה 08/06/25</t>
  </si>
  <si>
    <t>113837912</t>
  </si>
  <si>
    <t>27/06/2022</t>
  </si>
  <si>
    <t>2,250</t>
  </si>
  <si>
    <t>SMART SHOOTER LTD אופציה לא סחירה 21/02/25</t>
  </si>
  <si>
    <t>742132</t>
  </si>
  <si>
    <t>21/02/2025</t>
  </si>
  <si>
    <t>26/04/2022</t>
  </si>
  <si>
    <t>2.8058</t>
  </si>
  <si>
    <t>153359</t>
  </si>
  <si>
    <t>4.6913</t>
  </si>
  <si>
    <t>GBPILS</t>
  </si>
  <si>
    <t>10/07/2024</t>
  </si>
  <si>
    <t>154727</t>
  </si>
  <si>
    <t>4.0276</t>
  </si>
  <si>
    <t>EURILS</t>
  </si>
  <si>
    <t>154738</t>
  </si>
  <si>
    <t>3.995</t>
  </si>
  <si>
    <t>154723</t>
  </si>
  <si>
    <t>USDILS</t>
  </si>
  <si>
    <t>16/07/2024</t>
  </si>
  <si>
    <t>154708</t>
  </si>
  <si>
    <t>3.998</t>
  </si>
  <si>
    <t>154729</t>
  </si>
  <si>
    <t>14/08/2024</t>
  </si>
  <si>
    <t>154720</t>
  </si>
  <si>
    <t>154709</t>
  </si>
  <si>
    <t>154719</t>
  </si>
  <si>
    <t>154731</t>
  </si>
  <si>
    <t>18/06/2024</t>
  </si>
  <si>
    <t>03/09/2024</t>
  </si>
  <si>
    <t>154733</t>
  </si>
  <si>
    <t>154700</t>
  </si>
  <si>
    <t>21/05/2024</t>
  </si>
  <si>
    <t>154699</t>
  </si>
  <si>
    <t>154725</t>
  </si>
  <si>
    <t>154710</t>
  </si>
  <si>
    <t>4.0059</t>
  </si>
  <si>
    <t>154651</t>
  </si>
  <si>
    <t>4.0078</t>
  </si>
  <si>
    <t>09/04/2024</t>
  </si>
  <si>
    <t>154732</t>
  </si>
  <si>
    <t>154716</t>
  </si>
  <si>
    <t>4.7046</t>
  </si>
  <si>
    <t>05/11/2024</t>
  </si>
  <si>
    <t>154715</t>
  </si>
  <si>
    <t>4.0073</t>
  </si>
  <si>
    <t>154714</t>
  </si>
  <si>
    <t>154737</t>
  </si>
  <si>
    <t>154741</t>
  </si>
  <si>
    <t>27/06/2024</t>
  </si>
  <si>
    <t>154713</t>
  </si>
  <si>
    <t>GBPUSD</t>
  </si>
  <si>
    <t>154722</t>
  </si>
  <si>
    <t>154649</t>
  </si>
  <si>
    <t>154717</t>
  </si>
  <si>
    <t>154678</t>
  </si>
  <si>
    <t>06/05/2024</t>
  </si>
  <si>
    <t>06/08/2024</t>
  </si>
  <si>
    <t>154640</t>
  </si>
  <si>
    <t>154705</t>
  </si>
  <si>
    <t>28/08/2024</t>
  </si>
  <si>
    <t>154740</t>
  </si>
  <si>
    <t>25/06/2024</t>
  </si>
  <si>
    <t>1323</t>
  </si>
  <si>
    <t>01/01/2000</t>
  </si>
  <si>
    <t>113.8692</t>
  </si>
  <si>
    <t>1319</t>
  </si>
  <si>
    <t>129.116</t>
  </si>
  <si>
    <t>1309</t>
  </si>
  <si>
    <t>115.1239</t>
  </si>
  <si>
    <t>1311</t>
  </si>
  <si>
    <t>ג'נריישן קפיטל הלוואה 27/05/27</t>
  </si>
  <si>
    <t>91000050</t>
  </si>
  <si>
    <t>27/05/2027</t>
  </si>
  <si>
    <t>שוטף</t>
  </si>
  <si>
    <t>100.0652</t>
  </si>
  <si>
    <t>1300</t>
  </si>
  <si>
    <t>144.5405</t>
  </si>
  <si>
    <t>1301</t>
  </si>
  <si>
    <t>121.9399</t>
  </si>
  <si>
    <t>1324</t>
  </si>
  <si>
    <t>שננדואה הלוואה (מרווח הוגן) 25/8/28</t>
  </si>
  <si>
    <t>90300072</t>
  </si>
  <si>
    <t>20/12/2022</t>
  </si>
  <si>
    <t>25/08/2028</t>
  </si>
  <si>
    <t>ליווי פרוייקט שננדואה</t>
  </si>
  <si>
    <t>100.84</t>
  </si>
  <si>
    <t>סינמה סיטי הלוואה 1 08/01/27</t>
  </si>
  <si>
    <t>96039</t>
  </si>
  <si>
    <t>25/04/2021</t>
  </si>
  <si>
    <t>94.4</t>
  </si>
  <si>
    <t>מיי טאון הלוואת בעלים</t>
  </si>
  <si>
    <t>96078</t>
  </si>
  <si>
    <t>27/09/2023</t>
  </si>
  <si>
    <t>נדל"ן בארץ</t>
  </si>
  <si>
    <t>104.9754</t>
  </si>
  <si>
    <t>1317</t>
  </si>
  <si>
    <t>117.2638</t>
  </si>
  <si>
    <t>1316</t>
  </si>
  <si>
    <t>123.4981</t>
  </si>
  <si>
    <t>1303</t>
  </si>
  <si>
    <t>1302</t>
  </si>
  <si>
    <t>123.3677</t>
  </si>
  <si>
    <t>1321</t>
  </si>
  <si>
    <t>127.4683</t>
  </si>
  <si>
    <t>1307</t>
  </si>
  <si>
    <t>125.4761</t>
  </si>
  <si>
    <t>1305</t>
  </si>
  <si>
    <t>1327</t>
  </si>
  <si>
    <t>123.5782</t>
  </si>
  <si>
    <t>1331</t>
  </si>
  <si>
    <t>126.2552</t>
  </si>
  <si>
    <t>1328</t>
  </si>
  <si>
    <t>119.3445</t>
  </si>
  <si>
    <t>1325</t>
  </si>
  <si>
    <t>118.575</t>
  </si>
  <si>
    <t>1329</t>
  </si>
  <si>
    <t>119.3566</t>
  </si>
  <si>
    <t>1326</t>
  </si>
  <si>
    <t>105.1428</t>
  </si>
  <si>
    <t>1330</t>
  </si>
  <si>
    <t>1315</t>
  </si>
  <si>
    <t>137.6813</t>
  </si>
  <si>
    <t>1313</t>
  </si>
  <si>
    <t>116.2144</t>
  </si>
  <si>
    <t>21/11/2024</t>
  </si>
  <si>
    <t>100.6553</t>
  </si>
  <si>
    <t>16/12/2024</t>
  </si>
  <si>
    <t>101.22</t>
  </si>
  <si>
    <t>16/05/2025</t>
  </si>
  <si>
    <t>100.68</t>
  </si>
  <si>
    <t>אשדוד סנטר</t>
  </si>
  <si>
    <t>09/01/2020</t>
  </si>
  <si>
    <t>אורגים 6-11 אשדוד</t>
  </si>
  <si>
    <t>אשדוד - משרדים</t>
  </si>
  <si>
    <t>אורגים 6-9 אשדוד</t>
  </si>
  <si>
    <t>שננדואה גיזה - עו"ש בבנק</t>
  </si>
  <si>
    <t>742343</t>
  </si>
  <si>
    <t>NA</t>
  </si>
  <si>
    <t>06/12/2023</t>
  </si>
  <si>
    <t>Dover Street XI Feeder Fund</t>
  </si>
  <si>
    <t>גרמינה</t>
  </si>
  <si>
    <t>3.752</t>
  </si>
  <si>
    <t>3.732</t>
  </si>
  <si>
    <t>3.724</t>
  </si>
  <si>
    <t>3.722</t>
  </si>
  <si>
    <t>3.672</t>
  </si>
  <si>
    <t>3.688</t>
  </si>
  <si>
    <t>3.755</t>
  </si>
  <si>
    <t>3.687</t>
  </si>
  <si>
    <t>3.709</t>
  </si>
  <si>
    <t>3.741</t>
  </si>
  <si>
    <t>3.663</t>
  </si>
  <si>
    <t>3.675</t>
  </si>
  <si>
    <t>3.725</t>
  </si>
  <si>
    <t>הלוואות עמיתים  שיקלי</t>
  </si>
  <si>
    <t>הלוואות עמיתים צמוד</t>
  </si>
  <si>
    <t>הלוואות עמיתים פריים</t>
  </si>
  <si>
    <t>ירון ספקטור שמאות מקרקעין</t>
  </si>
  <si>
    <t>31.12.23</t>
  </si>
  <si>
    <t>MIZBILIT</t>
  </si>
  <si>
    <t xml:space="preserve">סיום מידע טבלה </t>
  </si>
  <si>
    <t>סיום מידע טבלה צד שמאל</t>
  </si>
  <si>
    <t>סיום מידע טבלה</t>
  </si>
  <si>
    <t xml:space="preserve">סיום מידע </t>
  </si>
  <si>
    <t>סיום מידע צד שמאל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</si>
</sst>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0.000"/>
    <numFmt numFmtId="165" formatCode="#,##0.000"/>
    <numFmt numFmtId="166" formatCode="0.000,;\-0.000,"/>
    <numFmt numFmtId="167" formatCode="#,##0.000##%"/>
    <numFmt numFmtId="168" formatCode="_ * #,##0_ ;_ * \-#,##0_ ;_ * &quot;-&quot;??_ ;_ @_ "/>
    <numFmt numFmtId="169" formatCode="0.000%"/>
    <numFmt numFmtId="170" formatCode="0.0000000%"/>
    <numFmt numFmtId="171" formatCode="_ * #,##0.000_ ;_ * \-#,##0.000_ ;_ * &quot;-&quot;??_ ;_ @_ "/>
    <numFmt numFmtId="172" formatCode="#,##0.00%"/>
    <numFmt numFmtId="173" formatCode="0.0000"/>
  </numFmts>
  <fonts count="34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sz val="11"/>
      <color rgb="FFFF0000"/>
      <name val="Arial"/>
      <family val="2"/>
      <charset val="177"/>
    </font>
    <font>
      <sz val="11"/>
      <color theme="0"/>
      <name val="Arial"/>
      <family val="2"/>
      <charset val="177"/>
      <scheme val="minor"/>
    </font>
    <font>
      <sz val="10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0"/>
      <name val="Arial"/>
      <family val="2"/>
    </font>
    <font>
      <sz val="11"/>
      <color theme="0"/>
      <name val="David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13" fillId="0" borderId="0" xfId="0" applyFont="1" applyProtection="1">
      <protection locked="0"/>
    </xf>
    <xf numFmtId="0" fontId="12" fillId="5" borderId="0" xfId="1" applyFont="1" applyFill="1" applyAlignment="1" applyProtection="1">
      <alignment horizontal="left" vertical="center" wrapText="1" indent="1"/>
      <protection locked="0"/>
    </xf>
    <xf numFmtId="0" fontId="14" fillId="3" borderId="8" xfId="0" applyFont="1" applyFill="1" applyBorder="1" applyAlignment="1">
      <alignment vertical="center"/>
    </xf>
    <xf numFmtId="0" fontId="14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3" fillId="0" borderId="0" xfId="0" applyNumberFormat="1" applyFont="1" applyAlignment="1">
      <alignment horizontal="right"/>
    </xf>
    <xf numFmtId="0" fontId="17" fillId="0" borderId="0" xfId="0" applyFont="1"/>
    <xf numFmtId="0" fontId="18" fillId="0" borderId="1" xfId="0" applyFont="1" applyBorder="1" applyAlignment="1">
      <alignment vertical="center" wrapText="1" readingOrder="2"/>
    </xf>
    <xf numFmtId="0" fontId="18" fillId="0" borderId="1" xfId="0" applyFont="1" applyBorder="1" applyAlignment="1">
      <alignment horizontal="right" vertical="center" wrapText="1" readingOrder="2"/>
    </xf>
    <xf numFmtId="2" fontId="18" fillId="0" borderId="1" xfId="0" applyNumberFormat="1" applyFont="1" applyBorder="1" applyAlignment="1">
      <alignment vertical="center" wrapText="1" readingOrder="2"/>
    </xf>
    <xf numFmtId="164" fontId="18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19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1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2" fillId="5" borderId="12" xfId="1" applyFont="1" applyFill="1" applyBorder="1" applyAlignment="1" applyProtection="1">
      <alignment horizontal="right" vertical="center" wrapText="1"/>
      <protection locked="0"/>
    </xf>
    <xf numFmtId="0" fontId="12" fillId="5" borderId="12" xfId="1" applyFont="1" applyFill="1" applyBorder="1" applyAlignment="1">
      <alignment horizontal="right" vertical="center" wrapText="1"/>
    </xf>
    <xf numFmtId="0" fontId="12" fillId="5" borderId="12" xfId="1" applyFont="1" applyFill="1" applyBorder="1" applyAlignment="1" applyProtection="1">
      <alignment horizontal="left" vertical="center" wrapText="1" indent="1"/>
      <protection locked="0"/>
    </xf>
    <xf numFmtId="0" fontId="12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19" fillId="0" borderId="15" xfId="0" applyFont="1" applyBorder="1"/>
    <xf numFmtId="0" fontId="19" fillId="0" borderId="16" xfId="0" applyFont="1" applyBorder="1"/>
    <xf numFmtId="0" fontId="19" fillId="0" borderId="17" xfId="0" applyFont="1" applyBorder="1" applyAlignment="1">
      <alignment horizontal="right"/>
    </xf>
    <xf numFmtId="0" fontId="22" fillId="0" borderId="1" xfId="0" applyFont="1" applyBorder="1" applyAlignment="1">
      <alignment horizontal="center" vertical="center" wrapText="1" readingOrder="2"/>
    </xf>
    <xf numFmtId="0" fontId="23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3" fillId="2" borderId="4" xfId="0" applyFont="1" applyFill="1" applyBorder="1" applyAlignment="1">
      <alignment horizontal="right"/>
    </xf>
    <xf numFmtId="0" fontId="19" fillId="0" borderId="0" xfId="0" applyFont="1"/>
    <xf numFmtId="0" fontId="24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6" fillId="2" borderId="4" xfId="0" applyFont="1" applyFill="1" applyBorder="1" applyAlignment="1">
      <alignment horizontal="right"/>
    </xf>
    <xf numFmtId="0" fontId="20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43" fontId="5" fillId="0" borderId="0" xfId="3" applyFont="1"/>
    <xf numFmtId="0" fontId="1" fillId="0" borderId="0" xfId="0" applyFont="1" applyProtection="1">
      <protection locked="0"/>
    </xf>
    <xf numFmtId="169" fontId="0" fillId="0" borderId="0" xfId="4" applyNumberFormat="1" applyFont="1"/>
    <xf numFmtId="170" fontId="0" fillId="0" borderId="0" xfId="4" applyNumberFormat="1" applyFont="1"/>
    <xf numFmtId="0" fontId="1" fillId="0" borderId="0" xfId="0" applyFont="1"/>
    <xf numFmtId="43" fontId="4" fillId="0" borderId="0" xfId="3" applyFont="1"/>
    <xf numFmtId="164" fontId="5" fillId="0" borderId="0" xfId="0" applyNumberFormat="1" applyFont="1"/>
    <xf numFmtId="164" fontId="4" fillId="0" borderId="0" xfId="0" applyNumberFormat="1" applyFont="1"/>
    <xf numFmtId="164" fontId="0" fillId="0" borderId="0" xfId="0" applyNumberFormat="1"/>
    <xf numFmtId="171" fontId="2" fillId="0" borderId="0" xfId="3" applyNumberFormat="1" applyFont="1" applyProtection="1">
      <protection locked="0"/>
    </xf>
    <xf numFmtId="171" fontId="5" fillId="0" borderId="0" xfId="3" applyNumberFormat="1" applyFont="1"/>
    <xf numFmtId="14" fontId="0" fillId="0" borderId="0" xfId="0" applyNumberFormat="1"/>
    <xf numFmtId="14" fontId="8" fillId="3" borderId="9" xfId="0" applyNumberFormat="1" applyFont="1" applyFill="1" applyBorder="1" applyAlignment="1">
      <alignment horizontal="center" vertical="center" wrapText="1"/>
    </xf>
    <xf numFmtId="14" fontId="8" fillId="3" borderId="3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Protection="1">
      <protection locked="0"/>
    </xf>
    <xf numFmtId="14" fontId="5" fillId="0" borderId="0" xfId="0" applyNumberFormat="1" applyFont="1"/>
    <xf numFmtId="172" fontId="0" fillId="0" borderId="0" xfId="0" applyNumberFormat="1"/>
    <xf numFmtId="1" fontId="0" fillId="0" borderId="0" xfId="0" applyNumberFormat="1"/>
    <xf numFmtId="164" fontId="2" fillId="0" borderId="0" xfId="0" applyNumberFormat="1" applyFont="1"/>
    <xf numFmtId="169" fontId="2" fillId="0" borderId="0" xfId="4" applyNumberFormat="1" applyFont="1" applyProtection="1">
      <protection locked="0"/>
    </xf>
    <xf numFmtId="20" fontId="5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9" fontId="1" fillId="0" borderId="0" xfId="0" applyNumberFormat="1" applyFont="1" applyProtection="1">
      <protection locked="0"/>
    </xf>
    <xf numFmtId="168" fontId="5" fillId="0" borderId="0" xfId="3" applyNumberFormat="1" applyFont="1"/>
    <xf numFmtId="168" fontId="2" fillId="0" borderId="0" xfId="3" applyNumberFormat="1" applyFont="1" applyProtection="1">
      <protection locked="0"/>
    </xf>
    <xf numFmtId="10" fontId="1" fillId="0" borderId="0" xfId="4" applyNumberFormat="1" applyFont="1" applyProtection="1">
      <protection locked="0"/>
    </xf>
    <xf numFmtId="43" fontId="4" fillId="0" borderId="0" xfId="0" applyNumberFormat="1" applyFont="1"/>
    <xf numFmtId="2" fontId="4" fillId="0" borderId="0" xfId="0" applyNumberFormat="1" applyFont="1"/>
    <xf numFmtId="43" fontId="4" fillId="0" borderId="0" xfId="3" applyFont="1" applyFill="1"/>
    <xf numFmtId="3" fontId="0" fillId="0" borderId="0" xfId="0" applyNumberFormat="1"/>
    <xf numFmtId="164" fontId="0" fillId="0" borderId="0" xfId="0" applyNumberFormat="1" applyAlignment="1">
      <alignment horizontal="right"/>
    </xf>
    <xf numFmtId="0" fontId="8" fillId="3" borderId="3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right"/>
      <protection locked="0"/>
    </xf>
    <xf numFmtId="2" fontId="0" fillId="0" borderId="0" xfId="0" applyNumberFormat="1" applyAlignment="1">
      <alignment horizontal="right"/>
    </xf>
    <xf numFmtId="164" fontId="2" fillId="0" borderId="0" xfId="0" applyNumberFormat="1" applyFont="1" applyAlignment="1" applyProtection="1">
      <alignment horizontal="right"/>
      <protection locked="0"/>
    </xf>
    <xf numFmtId="164" fontId="2" fillId="0" borderId="0" xfId="0" applyNumberFormat="1" applyFont="1" applyProtection="1">
      <protection locked="0"/>
    </xf>
    <xf numFmtId="164" fontId="4" fillId="0" borderId="0" xfId="0" applyNumberFormat="1" applyFont="1" applyAlignment="1">
      <alignment horizontal="right"/>
    </xf>
    <xf numFmtId="173" fontId="1" fillId="0" borderId="0" xfId="0" applyNumberFormat="1" applyFont="1"/>
    <xf numFmtId="169" fontId="0" fillId="0" borderId="0" xfId="0" applyNumberFormat="1"/>
    <xf numFmtId="2" fontId="1" fillId="0" borderId="0" xfId="0" applyNumberFormat="1" applyFont="1"/>
    <xf numFmtId="0" fontId="27" fillId="0" borderId="0" xfId="0" applyFont="1"/>
    <xf numFmtId="2" fontId="27" fillId="0" borderId="0" xfId="0" applyNumberFormat="1" applyFont="1"/>
    <xf numFmtId="0" fontId="28" fillId="0" borderId="0" xfId="0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8" fillId="4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 applyProtection="1">
      <alignment horizontal="center"/>
      <protection locked="0"/>
    </xf>
    <xf numFmtId="0" fontId="31" fillId="0" borderId="21" xfId="0" applyFont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31" fillId="0" borderId="2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/>
  </cellXfs>
  <cellStyles count="5">
    <cellStyle name="Comma" xfId="3" builtinId="3"/>
    <cellStyle name="Normal" xfId="0" builtinId="0"/>
    <cellStyle name="Normal 3" xfId="1" xr:uid="{00000000-0005-0000-0000-000002000000}"/>
    <cellStyle name="Normal 9" xfId="2" xr:uid="{00000000-0005-0000-0000-000003000000}"/>
    <cellStyle name="Percent" xfId="4" builtinId="5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5128260</xdr:colOff>
      <xdr:row>0</xdr:row>
      <xdr:rowOff>0</xdr:rowOff>
    </xdr:from>
    <xdr:to>
      <xdr:col>4</xdr:col>
      <xdr:colOff>320040</xdr:colOff>
      <xdr:row>1</xdr:row>
      <xdr:rowOff>152400</xdr:rowOff>
    </xdr:to>
    <xdr:pic>
      <xdr:nvPicPr>
        <xdr:cNvPr id="2" name="Picture 2" descr="קוֹבֶץ זֶה הוּנְגַּש עַל יְדֵי חברת אֵיְי טוּ זִי - סֶמֶל  הַנגישוּת ">
          <a:extLst>
            <a:ext uri="{FF2B5EF4-FFF2-40B4-BE49-F238E27FC236}">
              <a16:creationId xmlns:a16="http://schemas.microsoft.com/office/drawing/2014/main" id="{C8C8FE07-7943-4BBA-AC90-A117A6CA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7689480" y="0"/>
          <a:ext cx="32766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_rels/externalLink2.xml.rels>&#65279;<?xml version="1.0" encoding="utf-8" standalone="yes"?>
<Relationships xmlns="http://schemas.openxmlformats.org/package/2006/relationships"><Relationship Id="rId1" Type="http://schemas.microsoft.com/office/2006/relationships/xlExternalLinkPath/xlPathMissing" Target="#" TargetMode="External" /></Relationships>
</file>

<file path=xl/externalLinks/_rels/externalLink3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2.xml.rels>&#65279;<?xml version="1.0" encoding="utf-8" standalone="yes"?>
<Relationships xmlns="http://schemas.openxmlformats.org/package/2006/relationships" />
</file>

<file path=xl/worksheets/_rels/sheet14.xml.rels>&#65279;<?xml version="1.0" encoding="utf-8" standalone="yes"?>
<Relationships xmlns="http://schemas.openxmlformats.org/package/2006/relationships" />
</file>

<file path=xl/worksheets/_rels/sheet15.xml.rels>&#65279;<?xml version="1.0" encoding="utf-8" standalone="yes"?>
<Relationships xmlns="http://schemas.openxmlformats.org/package/2006/relationships" />
</file>

<file path=xl/worksheets/_rels/sheet16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20.xml.rels>&#65279;<?xml version="1.0" encoding="utf-8" standalone="yes"?>
<Relationships xmlns="http://schemas.openxmlformats.org/package/2006/relationships" />
</file>

<file path=xl/worksheets/_rels/sheet23.xml.rels>&#65279;<?xml version="1.0" encoding="utf-8" standalone="yes"?>
<Relationships xmlns="http://schemas.openxmlformats.org/package/2006/relationships" />
</file>

<file path=xl/worksheets/_rels/sheet24.xml.rels>&#65279;<?xml version="1.0" encoding="utf-8" standalone="yes"?>
<Relationships xmlns="http://schemas.openxmlformats.org/package/2006/relationships" />
</file>

<file path=xl/worksheets/_rels/sheet25.xml.rels>&#65279;<?xml version="1.0" encoding="utf-8" standalone="yes"?>
<Relationships xmlns="http://schemas.openxmlformats.org/package/2006/relationships" />
</file>

<file path=xl/worksheets/_rels/sheet26.xml.rels>&#65279;<?xml version="1.0" encoding="utf-8" standalone="yes"?>
<Relationships xmlns="http://schemas.openxmlformats.org/package/2006/relationships" />
</file>

<file path=xl/worksheets/_rels/sheet27.xml.rels>&#65279;<?xml version="1.0" encoding="utf-8" standalone="yes"?>
<Relationships xmlns="http://schemas.openxmlformats.org/package/2006/relationships" />
</file>

<file path=xl/worksheets/_rels/sheet28.xml.rels>&#65279;<?xml version="1.0" encoding="utf-8" standalone="yes"?>
<Relationships xmlns="http://schemas.openxmlformats.org/package/2006/relationships" />
</file>

<file path=xl/worksheets/_rels/sheet29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30.xml.rels>&#65279;<?xml version="1.0" encoding="utf-8" standalone="yes"?>
<Relationships xmlns="http://schemas.openxmlformats.org/package/2006/relationships" />
</file>

<file path=xl/worksheets/_rels/sheet31.xml.rels>&#65279;<?xml version="1.0" encoding="utf-8" standalone="yes"?>
<Relationships xmlns="http://schemas.openxmlformats.org/package/2006/relationships" />
</file>

<file path=xl/worksheets/_rels/sheet32.xml.rels>&#65279;<?xml version="1.0" encoding="utf-8" standalone="yes"?>
<Relationships xmlns="http://schemas.openxmlformats.org/package/2006/relationships" />
</file>

<file path=xl/worksheets/_rels/sheet33.xml.rels>&#65279;<?xml version="1.0" encoding="utf-8" standalone="yes"?>
<Relationships xmlns="http://schemas.openxmlformats.org/package/2006/relationships" />
</file>

<file path=xl/worksheets/_rels/sheet34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"/>
  <sheetViews>
    <sheetView showGridLines="0" rightToLeft="1" tabSelected="1" workbookViewId="0">
      <selection activeCell="F1" sqref="F1:F23"/>
    </sheetView>
  </sheetViews>
  <sheetFormatPr defaultRowHeight="13.8" x14ac:dyDescent="0.25"/>
  <cols>
    <col min="1" max="1" width="29.3984375" bestFit="1" customWidth="1"/>
    <col min="2" max="2" width="11" customWidth="1"/>
    <col min="3" max="3" width="4.59765625" customWidth="1"/>
    <col min="4" max="4" width="67.3984375" customWidth="1"/>
    <col min="10" max="10" width="34.69921875" customWidth="1"/>
    <col min="11" max="11" width="25.8984375" customWidth="1"/>
    <col min="12" max="12" width="21.3984375" customWidth="1"/>
  </cols>
  <sheetData>
    <row r="1" spans="1:8" x14ac:dyDescent="0.25">
      <c r="A1" s="176"/>
      <c r="B1" s="176"/>
      <c r="C1" s="176"/>
      <c r="D1" s="176"/>
      <c r="E1" s="188"/>
      <c r="F1" s="176" t="s">
        <v>6397</v>
      </c>
    </row>
    <row r="2" spans="1:8" ht="17.399999999999999" x14ac:dyDescent="0.25">
      <c r="A2" s="24" t="s">
        <v>0</v>
      </c>
      <c r="B2" s="25"/>
      <c r="C2" s="25"/>
      <c r="D2" s="25"/>
      <c r="E2" s="188"/>
      <c r="F2" s="176"/>
    </row>
    <row r="3" spans="1:8" x14ac:dyDescent="0.25">
      <c r="E3" s="188"/>
      <c r="F3" s="176"/>
    </row>
    <row r="4" spans="1:8" ht="15" x14ac:dyDescent="0.25">
      <c r="A4" t="s">
        <v>1</v>
      </c>
      <c r="D4" s="80" t="s">
        <v>1095</v>
      </c>
      <c r="E4" s="188"/>
      <c r="F4" s="176"/>
    </row>
    <row r="5" spans="1:8" x14ac:dyDescent="0.25">
      <c r="E5" s="188"/>
      <c r="F5" s="176"/>
    </row>
    <row r="6" spans="1:8" ht="15" x14ac:dyDescent="0.25">
      <c r="A6" t="s">
        <v>2</v>
      </c>
      <c r="D6" s="80" t="s">
        <v>1109</v>
      </c>
      <c r="E6" s="188"/>
      <c r="F6" s="176"/>
    </row>
    <row r="7" spans="1:8" x14ac:dyDescent="0.25">
      <c r="E7" s="188"/>
      <c r="F7" s="176"/>
    </row>
    <row r="8" spans="1:8" ht="15" x14ac:dyDescent="0.25">
      <c r="A8" t="s">
        <v>3</v>
      </c>
      <c r="D8" s="80" t="s">
        <v>1113</v>
      </c>
      <c r="E8" s="188"/>
      <c r="F8" s="176"/>
    </row>
    <row r="9" spans="1:8" ht="15" x14ac:dyDescent="0.25">
      <c r="D9" s="23"/>
      <c r="E9" s="188"/>
      <c r="F9" s="176"/>
      <c r="G9" s="23"/>
      <c r="H9" s="23"/>
    </row>
    <row r="10" spans="1:8" ht="15" x14ac:dyDescent="0.25">
      <c r="A10" t="s">
        <v>4</v>
      </c>
      <c r="D10" s="80">
        <v>2024</v>
      </c>
      <c r="E10" s="188"/>
      <c r="F10" s="176"/>
    </row>
    <row r="11" spans="1:8" x14ac:dyDescent="0.25">
      <c r="E11" s="188"/>
      <c r="F11" s="176"/>
    </row>
    <row r="12" spans="1:8" ht="15" x14ac:dyDescent="0.25">
      <c r="A12" t="s">
        <v>5</v>
      </c>
      <c r="D12" s="80" t="s">
        <v>1144</v>
      </c>
      <c r="E12" s="188"/>
      <c r="F12" s="176"/>
    </row>
    <row r="13" spans="1:8" x14ac:dyDescent="0.25">
      <c r="E13" s="188"/>
      <c r="F13" s="176"/>
    </row>
    <row r="14" spans="1:8" ht="15" x14ac:dyDescent="0.25">
      <c r="A14" t="s">
        <v>6</v>
      </c>
      <c r="D14" s="81">
        <f>IFERROR(VLOOKUP(D12,'File Name Info'!A35:B121,2,0),"תא מחושב")</f>
        <v>520042177</v>
      </c>
      <c r="E14" s="188"/>
      <c r="F14" s="176"/>
    </row>
    <row r="15" spans="1:8" x14ac:dyDescent="0.25">
      <c r="E15" s="188"/>
      <c r="F15" s="176"/>
    </row>
    <row r="16" spans="1:8" ht="15" x14ac:dyDescent="0.25">
      <c r="A16" s="13" t="s">
        <v>7</v>
      </c>
      <c r="D16" s="81" t="str">
        <f>IF(D6="לממונה",CONCATENATE(D14, "_",VLOOKUP(D4,Full_Type,2,0),"_",D8,VLOOKUP(D10,Full_Year,2,0),".xlxs"),IF(D6="לציבור",CONCATENATE(D14,"_",VLOOKUP(D4,Full_Type_Nostro,2,0),"_",VLOOKUP(D6,Full_File_Type,2,0),"_",D8,VLOOKUP(D10,Full_Year,2,0),".xlsx"),"שם קובץ לשמירה"))</f>
        <v>520042177_in_p_0224.xlsx</v>
      </c>
      <c r="E16" s="188"/>
      <c r="F16" s="176"/>
    </row>
    <row r="17" spans="1:8" ht="15" x14ac:dyDescent="0.25">
      <c r="A17" s="13"/>
      <c r="D17" s="23"/>
      <c r="E17" s="188"/>
      <c r="F17" s="176"/>
      <c r="G17" s="23"/>
      <c r="H17" s="23"/>
    </row>
    <row r="18" spans="1:8" ht="15" x14ac:dyDescent="0.25">
      <c r="A18" s="13" t="s">
        <v>8</v>
      </c>
      <c r="B18" s="11" t="s">
        <v>9</v>
      </c>
      <c r="C18" s="11"/>
      <c r="D18" s="82" t="s">
        <v>1205</v>
      </c>
      <c r="E18" s="188"/>
      <c r="F18" s="176"/>
    </row>
    <row r="19" spans="1:8" x14ac:dyDescent="0.25">
      <c r="A19" s="10"/>
      <c r="D19" s="12"/>
      <c r="E19" s="188"/>
      <c r="F19" s="176"/>
      <c r="G19" s="12"/>
      <c r="H19" s="12"/>
    </row>
    <row r="20" spans="1:8" ht="15" x14ac:dyDescent="0.25">
      <c r="A20" s="10"/>
      <c r="B20" s="11" t="s">
        <v>10</v>
      </c>
      <c r="C20" s="11"/>
      <c r="D20" s="82" t="s">
        <v>1206</v>
      </c>
      <c r="E20" s="188"/>
      <c r="F20" s="176"/>
    </row>
    <row r="21" spans="1:8" x14ac:dyDescent="0.25">
      <c r="A21" s="10"/>
      <c r="D21" s="12"/>
      <c r="E21" s="188"/>
      <c r="F21" s="176"/>
      <c r="G21" s="12"/>
      <c r="H21" s="12"/>
    </row>
    <row r="22" spans="1:8" ht="15" x14ac:dyDescent="0.25">
      <c r="A22" s="10"/>
      <c r="B22" s="11" t="s">
        <v>11</v>
      </c>
      <c r="C22" s="11"/>
      <c r="D22" s="83" t="s">
        <v>1207</v>
      </c>
      <c r="E22" s="188"/>
      <c r="F22" s="176"/>
    </row>
    <row r="23" spans="1:8" x14ac:dyDescent="0.25">
      <c r="A23" s="178"/>
      <c r="B23" s="178"/>
      <c r="C23" s="178"/>
      <c r="D23" s="178"/>
      <c r="E23" s="188"/>
      <c r="F23" s="176"/>
    </row>
    <row r="24" spans="1:8" x14ac:dyDescent="0.25">
      <c r="A24" s="13" t="s">
        <v>12</v>
      </c>
      <c r="D24" t="s">
        <v>13</v>
      </c>
    </row>
    <row r="25" spans="1:8" s="177" customFormat="1" x14ac:dyDescent="0.25">
      <c r="A25" s="177" t="s">
        <v>6396</v>
      </c>
    </row>
    <row r="26" spans="1:8" x14ac:dyDescent="0.25">
      <c r="D26" s="1"/>
    </row>
    <row r="29" spans="1:8" ht="14.1" customHeight="1" x14ac:dyDescent="0.25">
      <c r="A29" s="19"/>
      <c r="D29" s="20"/>
      <c r="E29" s="21"/>
      <c r="F29" s="21"/>
      <c r="G29" s="21"/>
      <c r="H29" s="21"/>
    </row>
    <row r="30" spans="1:8" x14ac:dyDescent="0.25">
      <c r="D30" s="11"/>
      <c r="E30" s="11"/>
      <c r="F30" s="11"/>
      <c r="G30" s="11"/>
      <c r="H30" s="11"/>
    </row>
  </sheetData>
  <mergeCells count="4">
    <mergeCell ref="A1:D1"/>
    <mergeCell ref="A23:D23"/>
    <mergeCell ref="A25:XFD25"/>
    <mergeCell ref="F1:F23"/>
  </mergeCells>
  <conditionalFormatting sqref="D4">
    <cfRule type="containsText" dxfId="22" priority="13" operator="containsText" text="Please fill in data">
      <formula>NOT(ISERROR(SEARCH("Please fill in data",D4)))</formula>
    </cfRule>
  </conditionalFormatting>
  <conditionalFormatting sqref="D6">
    <cfRule type="containsText" dxfId="21" priority="7" operator="containsText" text="Please fill in data">
      <formula>NOT(ISERROR(SEARCH("Please fill in data",D6)))</formula>
    </cfRule>
  </conditionalFormatting>
  <conditionalFormatting sqref="D8:D10">
    <cfRule type="containsText" dxfId="20" priority="5" operator="containsText" text="Please fill in data">
      <formula>NOT(ISERROR(SEARCH("Please fill in data",D8)))</formula>
    </cfRule>
  </conditionalFormatting>
  <conditionalFormatting sqref="D12">
    <cfRule type="containsText" dxfId="19" priority="4" operator="containsText" text="Please fill in data">
      <formula>NOT(ISERROR(SEARCH("Please fill in data",D12)))</formula>
    </cfRule>
  </conditionalFormatting>
  <conditionalFormatting sqref="D14">
    <cfRule type="containsText" dxfId="18" priority="3" operator="containsText" text="Please fill in data">
      <formula>NOT(ISERROR(SEARCH("Please fill in data",D14)))</formula>
    </cfRule>
  </conditionalFormatting>
  <conditionalFormatting sqref="D16:D18">
    <cfRule type="containsText" dxfId="17" priority="1" operator="containsText" text="Please fill in data">
      <formula>NOT(ISERROR(SEARCH("Please fill in data",D16)))</formula>
    </cfRule>
  </conditionalFormatting>
  <conditionalFormatting sqref="D20">
    <cfRule type="containsText" dxfId="16" priority="20" operator="containsText" text="Please fill in data">
      <formula>NOT(ISERROR(SEARCH("Please fill in data",D20)))</formula>
    </cfRule>
  </conditionalFormatting>
  <conditionalFormatting sqref="D22">
    <cfRule type="containsText" dxfId="15" priority="19" operator="containsText" text="Please fill in data">
      <formula>NOT(ISERROR(SEARCH("Please fill in data",D22)))</formula>
    </cfRule>
  </conditionalFormatting>
  <dataValidations count="5">
    <dataValidation type="list" allowBlank="1" showInputMessage="1" showErrorMessage="1" sqref="D4" xr:uid="{00000000-0002-0000-0000-000000000000}">
      <formula1>Type</formula1>
    </dataValidation>
    <dataValidation type="list" allowBlank="1" showInputMessage="1" showErrorMessage="1" sqref="D6" xr:uid="{00000000-0002-0000-0000-000001000000}">
      <formula1>File_Type</formula1>
    </dataValidation>
    <dataValidation type="list" allowBlank="1" showInputMessage="1" showErrorMessage="1" sqref="D8" xr:uid="{00000000-0002-0000-0000-000002000000}">
      <formula1>QTR</formula1>
    </dataValidation>
    <dataValidation type="list" allowBlank="1" showInputMessage="1" showErrorMessage="1" sqref="D10" xr:uid="{00000000-0002-0000-0000-000003000000}">
      <formula1>YEAR</formula1>
    </dataValidation>
    <dataValidation type="list" allowBlank="1" showInputMessage="1" showErrorMessage="1" sqref="D12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C40"/>
  <sheetViews>
    <sheetView rightToLeft="1" workbookViewId="0"/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1" width="11.59765625" style="2" customWidth="1"/>
    <col min="12" max="12" width="11.59765625" style="2"/>
    <col min="13" max="27" width="11.59765625" style="2" customWidth="1"/>
    <col min="28" max="16384" width="9" style="2"/>
  </cols>
  <sheetData>
    <row r="1" spans="1:29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55</v>
      </c>
      <c r="J1" s="15" t="s">
        <v>69</v>
      </c>
      <c r="K1" s="15" t="s">
        <v>89</v>
      </c>
      <c r="L1" s="15" t="s">
        <v>70</v>
      </c>
      <c r="M1" s="15" t="s">
        <v>92</v>
      </c>
      <c r="N1" s="15" t="s">
        <v>83</v>
      </c>
      <c r="O1" s="15" t="s">
        <v>93</v>
      </c>
      <c r="P1" s="15" t="s">
        <v>56</v>
      </c>
      <c r="Q1" s="15" t="s">
        <v>59</v>
      </c>
      <c r="R1" s="15" t="s">
        <v>94</v>
      </c>
      <c r="S1" s="15" t="s">
        <v>95</v>
      </c>
      <c r="T1" s="15" t="s">
        <v>76</v>
      </c>
      <c r="U1" s="15" t="s">
        <v>61</v>
      </c>
      <c r="V1" s="15" t="s">
        <v>77</v>
      </c>
      <c r="W1" s="15" t="s">
        <v>63</v>
      </c>
      <c r="X1" s="15" t="s">
        <v>64</v>
      </c>
      <c r="Y1" s="15" t="s">
        <v>65</v>
      </c>
      <c r="Z1" s="181" t="s">
        <v>6394</v>
      </c>
      <c r="AA1" s="4"/>
      <c r="AB1" s="4"/>
      <c r="AC1" s="4"/>
    </row>
    <row r="2" spans="1:29" x14ac:dyDescent="0.25">
      <c r="A2" t="s">
        <v>1213</v>
      </c>
      <c r="B2" t="s">
        <v>1214</v>
      </c>
      <c r="C2" t="s">
        <v>1788</v>
      </c>
      <c r="D2" t="s">
        <v>1789</v>
      </c>
      <c r="E2" t="s">
        <v>309</v>
      </c>
      <c r="F2" t="s">
        <v>5499</v>
      </c>
      <c r="G2" t="s">
        <v>5500</v>
      </c>
      <c r="H2" t="s">
        <v>312</v>
      </c>
      <c r="I2" t="s">
        <v>204</v>
      </c>
      <c r="J2" t="s">
        <v>204</v>
      </c>
      <c r="K2" t="s">
        <v>325</v>
      </c>
      <c r="L2" t="s">
        <v>340</v>
      </c>
      <c r="M2" t="s">
        <v>4572</v>
      </c>
      <c r="N2" t="s">
        <v>441</v>
      </c>
      <c r="O2" t="s">
        <v>1780</v>
      </c>
      <c r="P2" t="s">
        <v>339</v>
      </c>
      <c r="Q2" t="s">
        <v>1212</v>
      </c>
      <c r="R2" t="s">
        <v>4659</v>
      </c>
      <c r="S2" t="s">
        <v>5501</v>
      </c>
      <c r="T2" s="137">
        <v>576</v>
      </c>
      <c r="U2" s="167">
        <v>1</v>
      </c>
      <c r="V2" t="s">
        <v>5502</v>
      </c>
      <c r="W2" s="137">
        <v>2.8695999999999997</v>
      </c>
      <c r="X2" s="130">
        <v>1</v>
      </c>
      <c r="Y2" s="130">
        <v>2.8052957525296484E-5</v>
      </c>
      <c r="Z2" s="181"/>
      <c r="AA2" s="4"/>
      <c r="AB2" s="159"/>
      <c r="AC2" s="4"/>
    </row>
    <row r="3" spans="1:29" x14ac:dyDescent="0.25">
      <c r="A3" t="s">
        <v>1213</v>
      </c>
      <c r="B3" t="s">
        <v>1221</v>
      </c>
      <c r="C3" t="s">
        <v>5503</v>
      </c>
      <c r="D3" t="s">
        <v>5504</v>
      </c>
      <c r="E3" t="s">
        <v>309</v>
      </c>
      <c r="F3" t="s">
        <v>5505</v>
      </c>
      <c r="G3" t="s">
        <v>5506</v>
      </c>
      <c r="H3" t="s">
        <v>312</v>
      </c>
      <c r="I3" t="s">
        <v>204</v>
      </c>
      <c r="J3" t="s">
        <v>204</v>
      </c>
      <c r="K3" t="s">
        <v>325</v>
      </c>
      <c r="L3" t="s">
        <v>340</v>
      </c>
      <c r="M3" t="s">
        <v>5507</v>
      </c>
      <c r="N3" t="s">
        <v>471</v>
      </c>
      <c r="O3" t="s">
        <v>5508</v>
      </c>
      <c r="P3" t="s">
        <v>339</v>
      </c>
      <c r="Q3" t="s">
        <v>1212</v>
      </c>
      <c r="R3" t="s">
        <v>5509</v>
      </c>
      <c r="S3" t="s">
        <v>5501</v>
      </c>
      <c r="T3" s="137">
        <v>23869.46</v>
      </c>
      <c r="U3" s="167">
        <v>1</v>
      </c>
      <c r="V3" t="s">
        <v>5510</v>
      </c>
      <c r="W3" s="137">
        <v>47.7151</v>
      </c>
      <c r="X3" s="130">
        <v>0.28424603270791871</v>
      </c>
      <c r="Y3" s="130">
        <v>4.9489813925058746E-5</v>
      </c>
      <c r="Z3" s="181"/>
      <c r="AA3" s="4"/>
      <c r="AB3" s="159"/>
      <c r="AC3" s="4"/>
    </row>
    <row r="4" spans="1:29" x14ac:dyDescent="0.25">
      <c r="A4" t="s">
        <v>1213</v>
      </c>
      <c r="B4" t="s">
        <v>1221</v>
      </c>
      <c r="C4" t="s">
        <v>5511</v>
      </c>
      <c r="D4" t="s">
        <v>5512</v>
      </c>
      <c r="E4" t="s">
        <v>309</v>
      </c>
      <c r="F4" t="s">
        <v>5513</v>
      </c>
      <c r="G4" t="s">
        <v>5514</v>
      </c>
      <c r="H4" t="s">
        <v>312</v>
      </c>
      <c r="I4" t="s">
        <v>204</v>
      </c>
      <c r="J4" t="s">
        <v>204</v>
      </c>
      <c r="K4" t="s">
        <v>325</v>
      </c>
      <c r="L4" t="s">
        <v>340</v>
      </c>
      <c r="M4" t="s">
        <v>5515</v>
      </c>
      <c r="N4" t="s">
        <v>480</v>
      </c>
      <c r="O4" t="s">
        <v>3247</v>
      </c>
      <c r="P4" t="s">
        <v>339</v>
      </c>
      <c r="Q4" t="s">
        <v>1212</v>
      </c>
      <c r="R4" t="s">
        <v>5516</v>
      </c>
      <c r="S4" t="s">
        <v>5501</v>
      </c>
      <c r="T4" s="137">
        <v>85800</v>
      </c>
      <c r="U4" s="167">
        <v>1</v>
      </c>
      <c r="V4" t="s">
        <v>5517</v>
      </c>
      <c r="W4" s="137">
        <v>32.432400000000001</v>
      </c>
      <c r="X4" s="130">
        <v>0.19320488874821806</v>
      </c>
      <c r="Y4" s="130">
        <v>3.3638724531948813E-5</v>
      </c>
      <c r="Z4" s="181"/>
      <c r="AA4" s="4"/>
      <c r="AB4" s="159"/>
      <c r="AC4" s="4"/>
    </row>
    <row r="5" spans="1:29" x14ac:dyDescent="0.25">
      <c r="A5" t="s">
        <v>1213</v>
      </c>
      <c r="B5" t="s">
        <v>1221</v>
      </c>
      <c r="C5" t="s">
        <v>4041</v>
      </c>
      <c r="D5" t="s">
        <v>4042</v>
      </c>
      <c r="E5" t="s">
        <v>309</v>
      </c>
      <c r="F5" t="s">
        <v>5518</v>
      </c>
      <c r="G5" t="s">
        <v>5519</v>
      </c>
      <c r="H5" t="s">
        <v>312</v>
      </c>
      <c r="I5" t="s">
        <v>204</v>
      </c>
      <c r="J5" t="s">
        <v>204</v>
      </c>
      <c r="K5" t="s">
        <v>325</v>
      </c>
      <c r="L5" t="s">
        <v>340</v>
      </c>
      <c r="M5" t="s">
        <v>4043</v>
      </c>
      <c r="N5" t="s">
        <v>464</v>
      </c>
      <c r="O5" t="s">
        <v>5520</v>
      </c>
      <c r="P5" t="s">
        <v>339</v>
      </c>
      <c r="Q5" t="s">
        <v>1212</v>
      </c>
      <c r="R5" t="s">
        <v>5521</v>
      </c>
      <c r="S5" t="s">
        <v>5501</v>
      </c>
      <c r="T5" s="137">
        <v>134175</v>
      </c>
      <c r="U5" s="167">
        <v>1</v>
      </c>
      <c r="V5" t="s">
        <v>5522</v>
      </c>
      <c r="W5" s="137">
        <v>29.5185</v>
      </c>
      <c r="X5" s="130">
        <v>0.17584632985885335</v>
      </c>
      <c r="Y5" s="130">
        <v>3.06164418944121E-5</v>
      </c>
      <c r="Z5" s="181"/>
      <c r="AA5" s="4"/>
      <c r="AB5" s="159"/>
      <c r="AC5" s="4"/>
    </row>
    <row r="6" spans="1:29" x14ac:dyDescent="0.25">
      <c r="A6" t="s">
        <v>1213</v>
      </c>
      <c r="B6" t="s">
        <v>1221</v>
      </c>
      <c r="C6" t="s">
        <v>1788</v>
      </c>
      <c r="D6" t="s">
        <v>1789</v>
      </c>
      <c r="E6" t="s">
        <v>309</v>
      </c>
      <c r="F6" t="s">
        <v>5499</v>
      </c>
      <c r="G6" t="s">
        <v>5500</v>
      </c>
      <c r="H6" t="s">
        <v>312</v>
      </c>
      <c r="I6" t="s">
        <v>204</v>
      </c>
      <c r="J6" t="s">
        <v>204</v>
      </c>
      <c r="K6" t="s">
        <v>325</v>
      </c>
      <c r="L6" t="s">
        <v>340</v>
      </c>
      <c r="M6" t="s">
        <v>4572</v>
      </c>
      <c r="N6" t="s">
        <v>441</v>
      </c>
      <c r="O6" t="s">
        <v>1780</v>
      </c>
      <c r="P6" t="s">
        <v>339</v>
      </c>
      <c r="Q6" t="s">
        <v>1212</v>
      </c>
      <c r="R6" t="s">
        <v>4659</v>
      </c>
      <c r="S6" t="s">
        <v>5501</v>
      </c>
      <c r="T6" s="137">
        <v>5418</v>
      </c>
      <c r="U6" s="167">
        <v>1</v>
      </c>
      <c r="V6" t="s">
        <v>5502</v>
      </c>
      <c r="W6" s="137">
        <v>26.9925</v>
      </c>
      <c r="X6" s="130">
        <v>0.16079840907915993</v>
      </c>
      <c r="Y6" s="130">
        <v>2.799646232160554E-5</v>
      </c>
      <c r="Z6" s="181"/>
      <c r="AA6" s="4"/>
      <c r="AB6" s="159"/>
      <c r="AC6" s="4"/>
    </row>
    <row r="7" spans="1:29" x14ac:dyDescent="0.25">
      <c r="A7" t="s">
        <v>1213</v>
      </c>
      <c r="B7" t="s">
        <v>1221</v>
      </c>
      <c r="C7" t="s">
        <v>5523</v>
      </c>
      <c r="D7" t="s">
        <v>5524</v>
      </c>
      <c r="E7" t="s">
        <v>309</v>
      </c>
      <c r="F7" t="s">
        <v>5525</v>
      </c>
      <c r="G7" t="s">
        <v>5526</v>
      </c>
      <c r="H7" t="s">
        <v>312</v>
      </c>
      <c r="I7" t="s">
        <v>204</v>
      </c>
      <c r="J7" t="s">
        <v>204</v>
      </c>
      <c r="K7" t="s">
        <v>325</v>
      </c>
      <c r="L7" t="s">
        <v>340</v>
      </c>
      <c r="M7" t="s">
        <v>5527</v>
      </c>
      <c r="N7" t="s">
        <v>480</v>
      </c>
      <c r="O7" t="s">
        <v>1597</v>
      </c>
      <c r="P7" t="s">
        <v>339</v>
      </c>
      <c r="Q7" t="s">
        <v>1212</v>
      </c>
      <c r="R7" t="s">
        <v>5528</v>
      </c>
      <c r="S7" t="s">
        <v>5501</v>
      </c>
      <c r="T7" s="137">
        <v>284475</v>
      </c>
      <c r="U7" s="167">
        <v>1</v>
      </c>
      <c r="V7" t="s">
        <v>5529</v>
      </c>
      <c r="W7" s="137">
        <v>17.0685</v>
      </c>
      <c r="X7" s="130">
        <v>0.1016797290240303</v>
      </c>
      <c r="Y7" s="130">
        <v>1.7703363601631957E-5</v>
      </c>
      <c r="Z7" s="181"/>
      <c r="AA7" s="4"/>
      <c r="AB7" s="159"/>
      <c r="AC7" s="4"/>
    </row>
    <row r="8" spans="1:29" x14ac:dyDescent="0.25">
      <c r="A8" t="s">
        <v>1213</v>
      </c>
      <c r="B8" t="s">
        <v>1221</v>
      </c>
      <c r="C8" t="s">
        <v>5530</v>
      </c>
      <c r="D8" t="s">
        <v>5531</v>
      </c>
      <c r="E8" t="s">
        <v>309</v>
      </c>
      <c r="F8" t="s">
        <v>5532</v>
      </c>
      <c r="G8" t="s">
        <v>5533</v>
      </c>
      <c r="H8" t="s">
        <v>312</v>
      </c>
      <c r="I8" t="s">
        <v>204</v>
      </c>
      <c r="J8" t="s">
        <v>204</v>
      </c>
      <c r="K8" t="s">
        <v>325</v>
      </c>
      <c r="L8" t="s">
        <v>340</v>
      </c>
      <c r="M8" t="s">
        <v>5534</v>
      </c>
      <c r="N8" t="s">
        <v>480</v>
      </c>
      <c r="O8" t="s">
        <v>5535</v>
      </c>
      <c r="P8" t="s">
        <v>339</v>
      </c>
      <c r="Q8" t="s">
        <v>1212</v>
      </c>
      <c r="R8" t="s">
        <v>5536</v>
      </c>
      <c r="S8" t="s">
        <v>5501</v>
      </c>
      <c r="T8" s="137">
        <v>33507</v>
      </c>
      <c r="U8" s="167">
        <v>1</v>
      </c>
      <c r="V8" t="s">
        <v>5537</v>
      </c>
      <c r="W8" s="137">
        <v>13.8384</v>
      </c>
      <c r="X8" s="130">
        <v>8.2437463573751632E-2</v>
      </c>
      <c r="Y8" s="130">
        <v>1.4353110556554545E-5</v>
      </c>
      <c r="Z8" s="181"/>
      <c r="AA8" s="4"/>
      <c r="AB8" s="159"/>
      <c r="AC8" s="4"/>
    </row>
    <row r="9" spans="1:29" x14ac:dyDescent="0.25">
      <c r="A9" t="s">
        <v>1213</v>
      </c>
      <c r="B9" t="s">
        <v>1221</v>
      </c>
      <c r="C9" t="s">
        <v>5538</v>
      </c>
      <c r="D9" t="s">
        <v>5539</v>
      </c>
      <c r="E9" t="s">
        <v>309</v>
      </c>
      <c r="F9" t="s">
        <v>5540</v>
      </c>
      <c r="G9" t="s">
        <v>5541</v>
      </c>
      <c r="H9" t="s">
        <v>312</v>
      </c>
      <c r="I9" t="s">
        <v>204</v>
      </c>
      <c r="J9" t="s">
        <v>204</v>
      </c>
      <c r="K9" t="s">
        <v>325</v>
      </c>
      <c r="L9" t="s">
        <v>340</v>
      </c>
      <c r="M9" t="s">
        <v>5542</v>
      </c>
      <c r="N9" t="s">
        <v>480</v>
      </c>
      <c r="O9" t="s">
        <v>1533</v>
      </c>
      <c r="P9" t="s">
        <v>339</v>
      </c>
      <c r="Q9" t="s">
        <v>1212</v>
      </c>
      <c r="R9" t="s">
        <v>5543</v>
      </c>
      <c r="S9" t="s">
        <v>5501</v>
      </c>
      <c r="T9" s="137">
        <v>30000</v>
      </c>
      <c r="U9" s="167">
        <v>1</v>
      </c>
      <c r="V9" t="s">
        <v>5501</v>
      </c>
      <c r="W9" s="137">
        <v>0.3</v>
      </c>
      <c r="X9" s="130">
        <v>1.7871470080680252E-3</v>
      </c>
      <c r="Y9" s="130">
        <v>3.111585130790396E-7</v>
      </c>
      <c r="Z9" s="181"/>
      <c r="AA9" s="4"/>
      <c r="AB9" s="159"/>
      <c r="AC9" s="4"/>
    </row>
    <row r="10" spans="1:29" x14ac:dyDescent="0.25">
      <c r="A10" t="s">
        <v>1213</v>
      </c>
      <c r="B10" t="s">
        <v>1228</v>
      </c>
      <c r="C10" t="s">
        <v>5503</v>
      </c>
      <c r="D10" t="s">
        <v>5504</v>
      </c>
      <c r="E10" t="s">
        <v>309</v>
      </c>
      <c r="F10" t="s">
        <v>5505</v>
      </c>
      <c r="G10" t="s">
        <v>5506</v>
      </c>
      <c r="H10" t="s">
        <v>312</v>
      </c>
      <c r="I10" t="s">
        <v>204</v>
      </c>
      <c r="J10" t="s">
        <v>204</v>
      </c>
      <c r="K10" t="s">
        <v>325</v>
      </c>
      <c r="L10" t="s">
        <v>340</v>
      </c>
      <c r="M10" t="s">
        <v>5507</v>
      </c>
      <c r="N10" t="s">
        <v>471</v>
      </c>
      <c r="O10" t="s">
        <v>5508</v>
      </c>
      <c r="P10" t="s">
        <v>339</v>
      </c>
      <c r="Q10" t="s">
        <v>1212</v>
      </c>
      <c r="R10" t="s">
        <v>5509</v>
      </c>
      <c r="S10" t="s">
        <v>5501</v>
      </c>
      <c r="T10" s="137">
        <v>12559.88</v>
      </c>
      <c r="U10" s="167">
        <v>1</v>
      </c>
      <c r="V10" t="s">
        <v>5510</v>
      </c>
      <c r="W10" s="137">
        <v>25.107200000000002</v>
      </c>
      <c r="X10" s="130">
        <v>0.41140640898520087</v>
      </c>
      <c r="Y10" s="130">
        <v>1.2561756435962358E-4</v>
      </c>
      <c r="Z10" s="181"/>
      <c r="AA10" s="4"/>
      <c r="AB10" s="159"/>
      <c r="AC10" s="4"/>
    </row>
    <row r="11" spans="1:29" x14ac:dyDescent="0.25">
      <c r="A11" t="s">
        <v>1213</v>
      </c>
      <c r="B11" t="s">
        <v>1228</v>
      </c>
      <c r="C11" t="s">
        <v>4041</v>
      </c>
      <c r="D11" t="s">
        <v>4042</v>
      </c>
      <c r="E11" t="s">
        <v>309</v>
      </c>
      <c r="F11" t="s">
        <v>5518</v>
      </c>
      <c r="G11" t="s">
        <v>5519</v>
      </c>
      <c r="H11" t="s">
        <v>312</v>
      </c>
      <c r="I11" t="s">
        <v>204</v>
      </c>
      <c r="J11" t="s">
        <v>204</v>
      </c>
      <c r="K11" t="s">
        <v>325</v>
      </c>
      <c r="L11" t="s">
        <v>340</v>
      </c>
      <c r="M11" t="s">
        <v>4043</v>
      </c>
      <c r="N11" t="s">
        <v>464</v>
      </c>
      <c r="O11" t="s">
        <v>5520</v>
      </c>
      <c r="P11" t="s">
        <v>339</v>
      </c>
      <c r="Q11" t="s">
        <v>1212</v>
      </c>
      <c r="R11" t="s">
        <v>5521</v>
      </c>
      <c r="S11" t="s">
        <v>5501</v>
      </c>
      <c r="T11" s="137">
        <v>61500</v>
      </c>
      <c r="U11" s="167">
        <v>1</v>
      </c>
      <c r="V11" t="s">
        <v>5522</v>
      </c>
      <c r="W11" s="137">
        <v>13.53</v>
      </c>
      <c r="X11" s="130">
        <v>0.22170248721344751</v>
      </c>
      <c r="Y11" s="130">
        <v>6.76939538324637E-5</v>
      </c>
      <c r="Z11" s="181"/>
      <c r="AA11" s="4"/>
      <c r="AB11" s="159"/>
      <c r="AC11" s="4"/>
    </row>
    <row r="12" spans="1:29" x14ac:dyDescent="0.25">
      <c r="A12" t="s">
        <v>1213</v>
      </c>
      <c r="B12" t="s">
        <v>1228</v>
      </c>
      <c r="C12" t="s">
        <v>5511</v>
      </c>
      <c r="D12" t="s">
        <v>5512</v>
      </c>
      <c r="E12" t="s">
        <v>309</v>
      </c>
      <c r="F12" t="s">
        <v>5513</v>
      </c>
      <c r="G12" t="s">
        <v>5514</v>
      </c>
      <c r="H12" t="s">
        <v>312</v>
      </c>
      <c r="I12" t="s">
        <v>204</v>
      </c>
      <c r="J12" t="s">
        <v>204</v>
      </c>
      <c r="K12" t="s">
        <v>325</v>
      </c>
      <c r="L12" t="s">
        <v>340</v>
      </c>
      <c r="M12" t="s">
        <v>5515</v>
      </c>
      <c r="N12" t="s">
        <v>480</v>
      </c>
      <c r="O12" t="s">
        <v>3247</v>
      </c>
      <c r="P12" t="s">
        <v>339</v>
      </c>
      <c r="Q12" t="s">
        <v>1212</v>
      </c>
      <c r="R12" t="s">
        <v>5516</v>
      </c>
      <c r="S12" t="s">
        <v>5501</v>
      </c>
      <c r="T12" s="137">
        <v>27650</v>
      </c>
      <c r="U12" s="167">
        <v>1</v>
      </c>
      <c r="V12" t="s">
        <v>5517</v>
      </c>
      <c r="W12" s="137">
        <v>10.451700000000001</v>
      </c>
      <c r="X12" s="130">
        <v>0.17126148452393122</v>
      </c>
      <c r="Y12" s="130">
        <v>5.2292453604638646E-5</v>
      </c>
      <c r="Z12" s="181"/>
      <c r="AA12" s="4"/>
      <c r="AB12" s="159"/>
      <c r="AC12" s="4"/>
    </row>
    <row r="13" spans="1:29" x14ac:dyDescent="0.25">
      <c r="A13" t="s">
        <v>1213</v>
      </c>
      <c r="B13" t="s">
        <v>1228</v>
      </c>
      <c r="C13" t="s">
        <v>5523</v>
      </c>
      <c r="D13" t="s">
        <v>5524</v>
      </c>
      <c r="E13" t="s">
        <v>309</v>
      </c>
      <c r="F13" t="s">
        <v>5525</v>
      </c>
      <c r="G13" t="s">
        <v>5526</v>
      </c>
      <c r="H13" t="s">
        <v>312</v>
      </c>
      <c r="I13" t="s">
        <v>204</v>
      </c>
      <c r="J13" t="s">
        <v>204</v>
      </c>
      <c r="K13" t="s">
        <v>325</v>
      </c>
      <c r="L13" t="s">
        <v>340</v>
      </c>
      <c r="M13" t="s">
        <v>5527</v>
      </c>
      <c r="N13" t="s">
        <v>480</v>
      </c>
      <c r="O13" t="s">
        <v>1597</v>
      </c>
      <c r="P13" t="s">
        <v>339</v>
      </c>
      <c r="Q13" t="s">
        <v>1212</v>
      </c>
      <c r="R13" t="s">
        <v>5528</v>
      </c>
      <c r="S13" t="s">
        <v>5501</v>
      </c>
      <c r="T13" s="137">
        <v>103425</v>
      </c>
      <c r="U13" s="167">
        <v>1</v>
      </c>
      <c r="V13" t="s">
        <v>5529</v>
      </c>
      <c r="W13" s="137">
        <v>6.2054999999999998</v>
      </c>
      <c r="X13" s="130">
        <v>0.1016832804436843</v>
      </c>
      <c r="Y13" s="130">
        <v>3.1047659313182076E-5</v>
      </c>
      <c r="Z13" s="181"/>
      <c r="AA13" s="4"/>
      <c r="AB13" s="159"/>
      <c r="AC13" s="4"/>
    </row>
    <row r="14" spans="1:29" x14ac:dyDescent="0.25">
      <c r="A14" t="s">
        <v>1213</v>
      </c>
      <c r="B14" t="s">
        <v>1228</v>
      </c>
      <c r="C14" t="s">
        <v>5530</v>
      </c>
      <c r="D14" t="s">
        <v>5531</v>
      </c>
      <c r="E14" t="s">
        <v>309</v>
      </c>
      <c r="F14" t="s">
        <v>5532</v>
      </c>
      <c r="G14" t="s">
        <v>5533</v>
      </c>
      <c r="H14" t="s">
        <v>312</v>
      </c>
      <c r="I14" t="s">
        <v>204</v>
      </c>
      <c r="J14" t="s">
        <v>204</v>
      </c>
      <c r="K14" t="s">
        <v>325</v>
      </c>
      <c r="L14" t="s">
        <v>340</v>
      </c>
      <c r="M14" t="s">
        <v>5534</v>
      </c>
      <c r="N14" t="s">
        <v>480</v>
      </c>
      <c r="O14" t="s">
        <v>5535</v>
      </c>
      <c r="P14" t="s">
        <v>339</v>
      </c>
      <c r="Q14" t="s">
        <v>1212</v>
      </c>
      <c r="R14" t="s">
        <v>5536</v>
      </c>
      <c r="S14" t="s">
        <v>5501</v>
      </c>
      <c r="T14" s="137">
        <v>11534</v>
      </c>
      <c r="U14" s="167">
        <v>1</v>
      </c>
      <c r="V14" t="s">
        <v>5537</v>
      </c>
      <c r="W14" s="137">
        <v>4.7634999999999996</v>
      </c>
      <c r="X14" s="130">
        <v>7.8055366544399124E-2</v>
      </c>
      <c r="Y14" s="130">
        <v>2.3833184939172345E-5</v>
      </c>
      <c r="Z14" s="181"/>
      <c r="AA14" s="4"/>
      <c r="AB14" s="159"/>
      <c r="AC14" s="4"/>
    </row>
    <row r="15" spans="1:29" x14ac:dyDescent="0.25">
      <c r="A15" t="s">
        <v>1213</v>
      </c>
      <c r="B15" t="s">
        <v>1228</v>
      </c>
      <c r="C15" t="s">
        <v>5544</v>
      </c>
      <c r="D15" t="s">
        <v>5545</v>
      </c>
      <c r="E15" t="s">
        <v>309</v>
      </c>
      <c r="F15" t="s">
        <v>5546</v>
      </c>
      <c r="G15" t="s">
        <v>5547</v>
      </c>
      <c r="H15" t="s">
        <v>312</v>
      </c>
      <c r="I15" t="s">
        <v>204</v>
      </c>
      <c r="J15" t="s">
        <v>204</v>
      </c>
      <c r="K15" t="s">
        <v>325</v>
      </c>
      <c r="L15" t="s">
        <v>340</v>
      </c>
      <c r="M15" t="s">
        <v>5548</v>
      </c>
      <c r="N15" t="s">
        <v>480</v>
      </c>
      <c r="O15" t="s">
        <v>5549</v>
      </c>
      <c r="P15" t="s">
        <v>339</v>
      </c>
      <c r="Q15" t="s">
        <v>1212</v>
      </c>
      <c r="R15" t="s">
        <v>5550</v>
      </c>
      <c r="S15" t="s">
        <v>5501</v>
      </c>
      <c r="T15" s="137">
        <v>62830</v>
      </c>
      <c r="U15" s="167">
        <v>1</v>
      </c>
      <c r="V15" t="s">
        <v>5551</v>
      </c>
      <c r="W15" s="137">
        <v>0.81679999999999997</v>
      </c>
      <c r="X15" s="130">
        <v>1.3383915338586237E-2</v>
      </c>
      <c r="Y15" s="130">
        <v>4.0866034405630471E-6</v>
      </c>
      <c r="Z15" s="181"/>
      <c r="AA15" s="4"/>
      <c r="AB15" s="159"/>
      <c r="AC15" s="4"/>
    </row>
    <row r="16" spans="1:29" x14ac:dyDescent="0.25">
      <c r="A16" t="s">
        <v>1213</v>
      </c>
      <c r="B16" t="s">
        <v>1228</v>
      </c>
      <c r="C16" t="s">
        <v>5538</v>
      </c>
      <c r="D16" t="s">
        <v>5539</v>
      </c>
      <c r="E16" t="s">
        <v>309</v>
      </c>
      <c r="F16" t="s">
        <v>5540</v>
      </c>
      <c r="G16" t="s">
        <v>5541</v>
      </c>
      <c r="H16" t="s">
        <v>312</v>
      </c>
      <c r="I16" t="s">
        <v>204</v>
      </c>
      <c r="J16" t="s">
        <v>204</v>
      </c>
      <c r="K16" t="s">
        <v>325</v>
      </c>
      <c r="L16" t="s">
        <v>340</v>
      </c>
      <c r="M16" t="s">
        <v>5542</v>
      </c>
      <c r="N16" t="s">
        <v>480</v>
      </c>
      <c r="O16" t="s">
        <v>1533</v>
      </c>
      <c r="P16" t="s">
        <v>339</v>
      </c>
      <c r="Q16" t="s">
        <v>1212</v>
      </c>
      <c r="R16" t="s">
        <v>5543</v>
      </c>
      <c r="S16" t="s">
        <v>5501</v>
      </c>
      <c r="T16" s="137">
        <v>15300</v>
      </c>
      <c r="U16" s="167">
        <v>1</v>
      </c>
      <c r="V16" t="s">
        <v>5501</v>
      </c>
      <c r="W16" s="137">
        <v>0.153</v>
      </c>
      <c r="X16" s="130">
        <v>2.5070569507507369E-3</v>
      </c>
      <c r="Y16" s="130">
        <v>7.6549703890369148E-7</v>
      </c>
      <c r="Z16" s="181"/>
      <c r="AA16" s="4"/>
      <c r="AB16" s="159"/>
      <c r="AC16" s="4"/>
    </row>
    <row r="17" spans="1:29" x14ac:dyDescent="0.25">
      <c r="A17" t="s">
        <v>1213</v>
      </c>
      <c r="B17" t="s">
        <v>1238</v>
      </c>
      <c r="C17" t="s">
        <v>4342</v>
      </c>
      <c r="D17" t="s">
        <v>4343</v>
      </c>
      <c r="E17" t="s">
        <v>309</v>
      </c>
      <c r="F17" t="s">
        <v>5552</v>
      </c>
      <c r="G17" t="s">
        <v>5553</v>
      </c>
      <c r="H17" t="s">
        <v>312</v>
      </c>
      <c r="I17" t="s">
        <v>204</v>
      </c>
      <c r="J17" t="s">
        <v>204</v>
      </c>
      <c r="K17" t="s">
        <v>325</v>
      </c>
      <c r="L17" t="s">
        <v>340</v>
      </c>
      <c r="M17" t="s">
        <v>4344</v>
      </c>
      <c r="N17" t="s">
        <v>451</v>
      </c>
      <c r="O17" t="s">
        <v>5554</v>
      </c>
      <c r="P17" t="s">
        <v>339</v>
      </c>
      <c r="Q17" t="s">
        <v>1212</v>
      </c>
      <c r="R17" t="s">
        <v>5555</v>
      </c>
      <c r="S17" t="s">
        <v>5501</v>
      </c>
      <c r="T17" s="137">
        <v>182950</v>
      </c>
      <c r="U17" s="167">
        <v>1</v>
      </c>
      <c r="V17" t="s">
        <v>2096</v>
      </c>
      <c r="W17" s="137">
        <v>173.80250000000001</v>
      </c>
      <c r="X17" s="130">
        <v>1</v>
      </c>
      <c r="Y17" s="130">
        <v>6.7387435210749584E-5</v>
      </c>
      <c r="Z17" s="181"/>
      <c r="AA17" s="4"/>
      <c r="AB17" s="159"/>
      <c r="AC17" s="4"/>
    </row>
    <row r="18" spans="1:29" x14ac:dyDescent="0.25">
      <c r="A18" t="s">
        <v>1213</v>
      </c>
      <c r="B18" t="s">
        <v>1242</v>
      </c>
      <c r="C18" t="s">
        <v>4342</v>
      </c>
      <c r="D18" t="s">
        <v>4343</v>
      </c>
      <c r="E18" t="s">
        <v>309</v>
      </c>
      <c r="F18" t="s">
        <v>5552</v>
      </c>
      <c r="G18" t="s">
        <v>5553</v>
      </c>
      <c r="H18" t="s">
        <v>312</v>
      </c>
      <c r="I18" t="s">
        <v>204</v>
      </c>
      <c r="J18" t="s">
        <v>204</v>
      </c>
      <c r="K18" t="s">
        <v>325</v>
      </c>
      <c r="L18" t="s">
        <v>340</v>
      </c>
      <c r="M18" t="s">
        <v>4344</v>
      </c>
      <c r="N18" t="s">
        <v>451</v>
      </c>
      <c r="O18" t="s">
        <v>5554</v>
      </c>
      <c r="P18" t="s">
        <v>339</v>
      </c>
      <c r="Q18" t="s">
        <v>1212</v>
      </c>
      <c r="R18" t="s">
        <v>5555</v>
      </c>
      <c r="S18" t="s">
        <v>5501</v>
      </c>
      <c r="T18" s="137">
        <v>10550</v>
      </c>
      <c r="U18" s="167">
        <v>1</v>
      </c>
      <c r="V18" t="s">
        <v>2096</v>
      </c>
      <c r="W18" s="137">
        <v>10.022500000000001</v>
      </c>
      <c r="X18" s="130">
        <v>1</v>
      </c>
      <c r="Y18" s="130">
        <v>1.5010750733997026E-4</v>
      </c>
      <c r="Z18" s="181"/>
      <c r="AA18" s="4"/>
      <c r="AB18" s="159"/>
      <c r="AC18" s="4"/>
    </row>
    <row r="19" spans="1:29" x14ac:dyDescent="0.25">
      <c r="A19" t="s">
        <v>1213</v>
      </c>
      <c r="B19" t="s">
        <v>1249</v>
      </c>
      <c r="C19" t="s">
        <v>4342</v>
      </c>
      <c r="D19" t="s">
        <v>4343</v>
      </c>
      <c r="E19" t="s">
        <v>309</v>
      </c>
      <c r="F19" t="s">
        <v>5552</v>
      </c>
      <c r="G19" t="s">
        <v>5553</v>
      </c>
      <c r="H19" t="s">
        <v>312</v>
      </c>
      <c r="I19" t="s">
        <v>204</v>
      </c>
      <c r="J19" t="s">
        <v>204</v>
      </c>
      <c r="K19" t="s">
        <v>325</v>
      </c>
      <c r="L19" t="s">
        <v>340</v>
      </c>
      <c r="M19" t="s">
        <v>4344</v>
      </c>
      <c r="N19" t="s">
        <v>451</v>
      </c>
      <c r="O19" t="s">
        <v>5554</v>
      </c>
      <c r="P19" t="s">
        <v>339</v>
      </c>
      <c r="Q19" t="s">
        <v>1212</v>
      </c>
      <c r="R19" t="s">
        <v>5555</v>
      </c>
      <c r="S19" t="s">
        <v>5501</v>
      </c>
      <c r="T19" s="137">
        <v>99450</v>
      </c>
      <c r="U19" s="167">
        <v>1</v>
      </c>
      <c r="V19" t="s">
        <v>2096</v>
      </c>
      <c r="W19" s="137">
        <v>94.477500000000006</v>
      </c>
      <c r="X19" s="130">
        <v>0.64940625458559076</v>
      </c>
      <c r="Y19" s="130">
        <v>2.5054619932122677E-4</v>
      </c>
      <c r="Z19" s="181"/>
      <c r="AA19" s="4"/>
      <c r="AB19" s="159"/>
      <c r="AC19" s="4"/>
    </row>
    <row r="20" spans="1:29" x14ac:dyDescent="0.25">
      <c r="A20" t="s">
        <v>1213</v>
      </c>
      <c r="B20" t="s">
        <v>1249</v>
      </c>
      <c r="C20" t="s">
        <v>5556</v>
      </c>
      <c r="D20" t="s">
        <v>5557</v>
      </c>
      <c r="E20" t="s">
        <v>309</v>
      </c>
      <c r="F20" t="s">
        <v>5558</v>
      </c>
      <c r="G20" t="s">
        <v>5559</v>
      </c>
      <c r="H20" t="s">
        <v>312</v>
      </c>
      <c r="I20" t="s">
        <v>204</v>
      </c>
      <c r="J20" t="s">
        <v>204</v>
      </c>
      <c r="K20" t="s">
        <v>325</v>
      </c>
      <c r="L20" t="s">
        <v>340</v>
      </c>
      <c r="M20" t="s">
        <v>5560</v>
      </c>
      <c r="N20" t="s">
        <v>480</v>
      </c>
      <c r="O20" t="s">
        <v>5561</v>
      </c>
      <c r="P20" t="s">
        <v>339</v>
      </c>
      <c r="Q20" t="s">
        <v>1212</v>
      </c>
      <c r="R20" t="s">
        <v>5562</v>
      </c>
      <c r="S20" t="s">
        <v>5501</v>
      </c>
      <c r="T20" s="137">
        <v>379108</v>
      </c>
      <c r="U20" s="167">
        <v>1</v>
      </c>
      <c r="V20" t="s">
        <v>5563</v>
      </c>
      <c r="W20" s="137">
        <v>47.009399999999999</v>
      </c>
      <c r="X20" s="130">
        <v>0.32312659828071055</v>
      </c>
      <c r="Y20" s="130">
        <v>1.2466486198302963E-4</v>
      </c>
      <c r="Z20" s="181"/>
      <c r="AA20" s="4"/>
      <c r="AB20" s="159"/>
      <c r="AC20" s="4"/>
    </row>
    <row r="21" spans="1:29" customFormat="1" x14ac:dyDescent="0.25">
      <c r="A21" t="s">
        <v>1213</v>
      </c>
      <c r="B21" t="s">
        <v>1249</v>
      </c>
      <c r="C21" t="s">
        <v>5564</v>
      </c>
      <c r="D21" t="s">
        <v>5565</v>
      </c>
      <c r="E21" t="s">
        <v>309</v>
      </c>
      <c r="F21" t="s">
        <v>5566</v>
      </c>
      <c r="G21" t="s">
        <v>5567</v>
      </c>
      <c r="H21" t="s">
        <v>312</v>
      </c>
      <c r="I21" t="s">
        <v>204</v>
      </c>
      <c r="J21" t="s">
        <v>204</v>
      </c>
      <c r="K21" t="s">
        <v>325</v>
      </c>
      <c r="L21" t="s">
        <v>340</v>
      </c>
      <c r="M21" t="s">
        <v>5568</v>
      </c>
      <c r="N21" t="s">
        <v>439</v>
      </c>
      <c r="O21" t="s">
        <v>5520</v>
      </c>
      <c r="P21" t="s">
        <v>339</v>
      </c>
      <c r="Q21" t="s">
        <v>1212</v>
      </c>
      <c r="R21" t="s">
        <v>5569</v>
      </c>
      <c r="S21" t="s">
        <v>5501</v>
      </c>
      <c r="T21" s="137">
        <v>88800</v>
      </c>
      <c r="U21" s="167">
        <v>1</v>
      </c>
      <c r="V21" t="s">
        <v>5570</v>
      </c>
      <c r="W21" s="137">
        <v>3.996</v>
      </c>
      <c r="X21" s="130">
        <v>2.7467147133698716E-2</v>
      </c>
      <c r="Y21" s="130">
        <v>1.0597048106561054E-5</v>
      </c>
      <c r="Z21" s="181"/>
      <c r="AA21" s="4"/>
      <c r="AB21" s="159"/>
      <c r="AC21" s="4"/>
    </row>
    <row r="22" spans="1:29" x14ac:dyDescent="0.25">
      <c r="A22" t="s">
        <v>1213</v>
      </c>
      <c r="B22" t="s">
        <v>1250</v>
      </c>
      <c r="C22" t="s">
        <v>4342</v>
      </c>
      <c r="D22" t="s">
        <v>4343</v>
      </c>
      <c r="E22" t="s">
        <v>309</v>
      </c>
      <c r="F22" t="s">
        <v>5552</v>
      </c>
      <c r="G22" t="s">
        <v>5553</v>
      </c>
      <c r="H22" t="s">
        <v>312</v>
      </c>
      <c r="I22" t="s">
        <v>204</v>
      </c>
      <c r="J22" t="s">
        <v>204</v>
      </c>
      <c r="K22" t="s">
        <v>325</v>
      </c>
      <c r="L22" t="s">
        <v>340</v>
      </c>
      <c r="M22" t="s">
        <v>4344</v>
      </c>
      <c r="N22" t="s">
        <v>451</v>
      </c>
      <c r="O22" t="s">
        <v>5554</v>
      </c>
      <c r="P22" t="s">
        <v>339</v>
      </c>
      <c r="Q22" t="s">
        <v>1212</v>
      </c>
      <c r="R22" t="s">
        <v>5555</v>
      </c>
      <c r="S22" t="s">
        <v>5501</v>
      </c>
      <c r="T22" s="137">
        <v>422850</v>
      </c>
      <c r="U22" s="167">
        <v>1</v>
      </c>
      <c r="V22" t="s">
        <v>2096</v>
      </c>
      <c r="W22" s="137">
        <v>401.70749999999998</v>
      </c>
      <c r="X22" s="130">
        <v>1</v>
      </c>
      <c r="Y22" s="130">
        <v>9.0808307583970259E-5</v>
      </c>
      <c r="Z22" s="181"/>
      <c r="AA22" s="4"/>
      <c r="AB22" s="159"/>
      <c r="AC22" s="4"/>
    </row>
    <row r="23" spans="1:29" x14ac:dyDescent="0.25">
      <c r="A23" t="s">
        <v>1213</v>
      </c>
      <c r="B23" t="s">
        <v>1256</v>
      </c>
      <c r="C23" t="s">
        <v>2136</v>
      </c>
      <c r="D23" t="s">
        <v>2137</v>
      </c>
      <c r="E23" t="s">
        <v>309</v>
      </c>
      <c r="F23" t="s">
        <v>5571</v>
      </c>
      <c r="G23" t="s">
        <v>5572</v>
      </c>
      <c r="H23" t="s">
        <v>312</v>
      </c>
      <c r="I23" t="s">
        <v>204</v>
      </c>
      <c r="J23" t="s">
        <v>204</v>
      </c>
      <c r="K23" t="s">
        <v>325</v>
      </c>
      <c r="L23" t="s">
        <v>340</v>
      </c>
      <c r="M23" t="s">
        <v>4605</v>
      </c>
      <c r="N23" t="s">
        <v>464</v>
      </c>
      <c r="O23" t="s">
        <v>5573</v>
      </c>
      <c r="P23" t="s">
        <v>339</v>
      </c>
      <c r="Q23" t="s">
        <v>1212</v>
      </c>
      <c r="R23" t="s">
        <v>5574</v>
      </c>
      <c r="S23" t="s">
        <v>5501</v>
      </c>
      <c r="T23" s="137">
        <v>39000</v>
      </c>
      <c r="U23" s="167">
        <v>1</v>
      </c>
      <c r="V23" t="s">
        <v>5575</v>
      </c>
      <c r="W23" s="137">
        <v>4.7969999999999997</v>
      </c>
      <c r="X23" s="130">
        <v>0.68126237335507167</v>
      </c>
      <c r="Y23" s="130">
        <v>1.5915467354418145E-5</v>
      </c>
      <c r="Z23" s="181"/>
      <c r="AA23" s="4"/>
      <c r="AB23" s="159"/>
      <c r="AC23" s="4"/>
    </row>
    <row r="24" spans="1:29" x14ac:dyDescent="0.25">
      <c r="A24" t="s">
        <v>1213</v>
      </c>
      <c r="B24" t="s">
        <v>1256</v>
      </c>
      <c r="C24" t="s">
        <v>3283</v>
      </c>
      <c r="D24" t="s">
        <v>3284</v>
      </c>
      <c r="E24" t="s">
        <v>309</v>
      </c>
      <c r="F24" t="s">
        <v>5576</v>
      </c>
      <c r="G24" t="s">
        <v>5577</v>
      </c>
      <c r="H24" t="s">
        <v>312</v>
      </c>
      <c r="I24" t="s">
        <v>204</v>
      </c>
      <c r="J24" t="s">
        <v>204</v>
      </c>
      <c r="K24" t="s">
        <v>325</v>
      </c>
      <c r="L24" t="s">
        <v>340</v>
      </c>
      <c r="M24" t="s">
        <v>5578</v>
      </c>
      <c r="N24" t="s">
        <v>451</v>
      </c>
      <c r="O24" t="s">
        <v>3896</v>
      </c>
      <c r="P24" t="s">
        <v>339</v>
      </c>
      <c r="Q24" t="s">
        <v>1212</v>
      </c>
      <c r="R24" t="s">
        <v>2676</v>
      </c>
      <c r="S24" t="s">
        <v>5501</v>
      </c>
      <c r="T24" s="137">
        <v>104000</v>
      </c>
      <c r="U24" s="167">
        <v>1</v>
      </c>
      <c r="V24" t="s">
        <v>5501</v>
      </c>
      <c r="W24" s="137">
        <v>1.04</v>
      </c>
      <c r="X24" s="130">
        <v>0.14769915953497487</v>
      </c>
      <c r="Y24" s="130">
        <v>3.4505078275161289E-6</v>
      </c>
      <c r="Z24" s="181"/>
      <c r="AA24" s="4"/>
      <c r="AB24" s="159"/>
      <c r="AC24" s="4"/>
    </row>
    <row r="25" spans="1:29" x14ac:dyDescent="0.25">
      <c r="A25" t="s">
        <v>1213</v>
      </c>
      <c r="B25" t="s">
        <v>1256</v>
      </c>
      <c r="C25" t="s">
        <v>1788</v>
      </c>
      <c r="D25" t="s">
        <v>1789</v>
      </c>
      <c r="E25" t="s">
        <v>309</v>
      </c>
      <c r="F25" t="s">
        <v>5579</v>
      </c>
      <c r="G25" t="s">
        <v>5580</v>
      </c>
      <c r="H25" t="s">
        <v>312</v>
      </c>
      <c r="I25" t="s">
        <v>204</v>
      </c>
      <c r="J25" t="s">
        <v>204</v>
      </c>
      <c r="K25" t="s">
        <v>325</v>
      </c>
      <c r="L25" t="s">
        <v>340</v>
      </c>
      <c r="M25" t="s">
        <v>4572</v>
      </c>
      <c r="N25" t="s">
        <v>441</v>
      </c>
      <c r="O25" t="s">
        <v>1597</v>
      </c>
      <c r="P25" t="s">
        <v>339</v>
      </c>
      <c r="Q25" t="s">
        <v>1212</v>
      </c>
      <c r="R25" t="s">
        <v>5581</v>
      </c>
      <c r="S25" t="s">
        <v>5501</v>
      </c>
      <c r="T25" s="137">
        <v>340</v>
      </c>
      <c r="U25" s="167">
        <v>1</v>
      </c>
      <c r="V25" t="s">
        <v>5582</v>
      </c>
      <c r="W25" s="137">
        <v>0.90539999999999998</v>
      </c>
      <c r="X25" s="130">
        <v>0.12858632021745861</v>
      </c>
      <c r="Y25" s="130">
        <v>3.0039988434515898E-6</v>
      </c>
      <c r="Z25" s="181"/>
      <c r="AA25" s="4"/>
      <c r="AB25" s="159"/>
      <c r="AC25" s="4"/>
    </row>
    <row r="26" spans="1:29" x14ac:dyDescent="0.25">
      <c r="A26" t="s">
        <v>1213</v>
      </c>
      <c r="B26" t="s">
        <v>1256</v>
      </c>
      <c r="C26" t="s">
        <v>1788</v>
      </c>
      <c r="D26" t="s">
        <v>1789</v>
      </c>
      <c r="E26" t="s">
        <v>309</v>
      </c>
      <c r="F26" t="s">
        <v>5499</v>
      </c>
      <c r="G26" t="s">
        <v>5500</v>
      </c>
      <c r="H26" t="s">
        <v>312</v>
      </c>
      <c r="I26" t="s">
        <v>204</v>
      </c>
      <c r="J26" t="s">
        <v>204</v>
      </c>
      <c r="K26" t="s">
        <v>325</v>
      </c>
      <c r="L26" t="s">
        <v>340</v>
      </c>
      <c r="M26" t="s">
        <v>4572</v>
      </c>
      <c r="N26" t="s">
        <v>441</v>
      </c>
      <c r="O26" t="s">
        <v>1780</v>
      </c>
      <c r="P26" t="s">
        <v>339</v>
      </c>
      <c r="Q26" t="s">
        <v>1212</v>
      </c>
      <c r="R26" t="s">
        <v>4659</v>
      </c>
      <c r="S26" t="s">
        <v>5501</v>
      </c>
      <c r="T26" s="137">
        <v>60</v>
      </c>
      <c r="U26" s="167">
        <v>1</v>
      </c>
      <c r="V26" t="s">
        <v>5502</v>
      </c>
      <c r="W26" s="137">
        <v>0.2989</v>
      </c>
      <c r="X26" s="130">
        <v>4.2452146892494894E-2</v>
      </c>
      <c r="Y26" s="130">
        <v>9.9175557673184745E-7</v>
      </c>
      <c r="Z26" s="181"/>
      <c r="AA26" s="4"/>
      <c r="AB26" s="159"/>
      <c r="AC26" s="4"/>
    </row>
    <row r="27" spans="1:29" x14ac:dyDescent="0.25">
      <c r="A27" t="s">
        <v>1213</v>
      </c>
      <c r="B27" t="s">
        <v>1257</v>
      </c>
      <c r="C27" t="s">
        <v>5503</v>
      </c>
      <c r="D27" t="s">
        <v>5504</v>
      </c>
      <c r="E27" t="s">
        <v>309</v>
      </c>
      <c r="F27" t="s">
        <v>5505</v>
      </c>
      <c r="G27" t="s">
        <v>5506</v>
      </c>
      <c r="H27" t="s">
        <v>312</v>
      </c>
      <c r="I27" t="s">
        <v>204</v>
      </c>
      <c r="J27" t="s">
        <v>204</v>
      </c>
      <c r="K27" t="s">
        <v>325</v>
      </c>
      <c r="L27" t="s">
        <v>340</v>
      </c>
      <c r="M27" t="s">
        <v>5507</v>
      </c>
      <c r="N27" t="s">
        <v>471</v>
      </c>
      <c r="O27" t="s">
        <v>5508</v>
      </c>
      <c r="P27" t="s">
        <v>339</v>
      </c>
      <c r="Q27" t="s">
        <v>1212</v>
      </c>
      <c r="R27" t="s">
        <v>5509</v>
      </c>
      <c r="S27" t="s">
        <v>5501</v>
      </c>
      <c r="T27" s="137">
        <v>4787.5600000000004</v>
      </c>
      <c r="U27" s="167">
        <v>1</v>
      </c>
      <c r="V27" t="s">
        <v>5510</v>
      </c>
      <c r="W27" s="137">
        <v>9.5702999999999996</v>
      </c>
      <c r="X27" s="130">
        <v>0.70165746940294638</v>
      </c>
      <c r="Y27" s="130">
        <v>1.4135354275180401E-5</v>
      </c>
      <c r="Z27" s="181"/>
      <c r="AA27" s="4"/>
      <c r="AB27" s="159"/>
      <c r="AC27" s="4"/>
    </row>
    <row r="28" spans="1:29" x14ac:dyDescent="0.25">
      <c r="A28" t="s">
        <v>1213</v>
      </c>
      <c r="B28" t="s">
        <v>1257</v>
      </c>
      <c r="C28" t="s">
        <v>2136</v>
      </c>
      <c r="D28" t="s">
        <v>2137</v>
      </c>
      <c r="E28" t="s">
        <v>309</v>
      </c>
      <c r="F28" t="s">
        <v>5571</v>
      </c>
      <c r="G28" t="s">
        <v>5572</v>
      </c>
      <c r="H28" t="s">
        <v>312</v>
      </c>
      <c r="I28" t="s">
        <v>204</v>
      </c>
      <c r="J28" t="s">
        <v>204</v>
      </c>
      <c r="K28" t="s">
        <v>325</v>
      </c>
      <c r="L28" t="s">
        <v>340</v>
      </c>
      <c r="M28" t="s">
        <v>4605</v>
      </c>
      <c r="N28" t="s">
        <v>464</v>
      </c>
      <c r="O28" t="s">
        <v>5573</v>
      </c>
      <c r="P28" t="s">
        <v>339</v>
      </c>
      <c r="Q28" t="s">
        <v>1212</v>
      </c>
      <c r="R28" t="s">
        <v>5574</v>
      </c>
      <c r="S28" t="s">
        <v>5501</v>
      </c>
      <c r="T28" s="137">
        <v>26000</v>
      </c>
      <c r="U28" s="167">
        <v>1</v>
      </c>
      <c r="V28" t="s">
        <v>5575</v>
      </c>
      <c r="W28" s="137">
        <v>3.198</v>
      </c>
      <c r="X28" s="130">
        <v>0.23446422590003807</v>
      </c>
      <c r="Y28" s="130">
        <v>4.7234370650584136E-6</v>
      </c>
      <c r="Z28" s="181"/>
      <c r="AA28" s="4"/>
      <c r="AB28" s="159"/>
      <c r="AC28" s="4"/>
    </row>
    <row r="29" spans="1:29" x14ac:dyDescent="0.25">
      <c r="A29" t="s">
        <v>1213</v>
      </c>
      <c r="B29" t="s">
        <v>1257</v>
      </c>
      <c r="C29" t="s">
        <v>3283</v>
      </c>
      <c r="D29" t="s">
        <v>3284</v>
      </c>
      <c r="E29" t="s">
        <v>309</v>
      </c>
      <c r="F29" t="s">
        <v>5576</v>
      </c>
      <c r="G29" t="s">
        <v>5577</v>
      </c>
      <c r="H29" t="s">
        <v>312</v>
      </c>
      <c r="I29" t="s">
        <v>204</v>
      </c>
      <c r="J29" t="s">
        <v>204</v>
      </c>
      <c r="K29" t="s">
        <v>325</v>
      </c>
      <c r="L29" t="s">
        <v>340</v>
      </c>
      <c r="M29" t="s">
        <v>5578</v>
      </c>
      <c r="N29" t="s">
        <v>451</v>
      </c>
      <c r="O29" t="s">
        <v>3896</v>
      </c>
      <c r="P29" t="s">
        <v>339</v>
      </c>
      <c r="Q29" t="s">
        <v>1212</v>
      </c>
      <c r="R29" t="s">
        <v>2676</v>
      </c>
      <c r="S29" t="s">
        <v>5501</v>
      </c>
      <c r="T29" s="137">
        <v>34600</v>
      </c>
      <c r="U29" s="167">
        <v>1</v>
      </c>
      <c r="V29" t="s">
        <v>5501</v>
      </c>
      <c r="W29" s="137">
        <v>0.34599999999999997</v>
      </c>
      <c r="X29" s="130">
        <v>2.5367298987308686E-2</v>
      </c>
      <c r="Y29" s="130">
        <v>5.1104103330525674E-7</v>
      </c>
      <c r="Z29" s="181"/>
      <c r="AA29" s="4"/>
      <c r="AB29" s="159"/>
      <c r="AC29" s="4"/>
    </row>
    <row r="30" spans="1:29" x14ac:dyDescent="0.25">
      <c r="A30" t="s">
        <v>1213</v>
      </c>
      <c r="B30" t="s">
        <v>1257</v>
      </c>
      <c r="C30" t="s">
        <v>1788</v>
      </c>
      <c r="D30" t="s">
        <v>1789</v>
      </c>
      <c r="E30" t="s">
        <v>309</v>
      </c>
      <c r="F30" t="s">
        <v>5499</v>
      </c>
      <c r="G30" t="s">
        <v>5500</v>
      </c>
      <c r="H30" t="s">
        <v>312</v>
      </c>
      <c r="I30" t="s">
        <v>204</v>
      </c>
      <c r="J30" t="s">
        <v>204</v>
      </c>
      <c r="K30" t="s">
        <v>325</v>
      </c>
      <c r="L30" t="s">
        <v>340</v>
      </c>
      <c r="M30" t="s">
        <v>4572</v>
      </c>
      <c r="N30" t="s">
        <v>441</v>
      </c>
      <c r="O30" t="s">
        <v>1780</v>
      </c>
      <c r="P30" t="s">
        <v>339</v>
      </c>
      <c r="Q30" t="s">
        <v>1212</v>
      </c>
      <c r="R30" t="s">
        <v>4659</v>
      </c>
      <c r="S30" t="s">
        <v>5501</v>
      </c>
      <c r="T30" s="137">
        <v>60</v>
      </c>
      <c r="U30" s="167">
        <v>1</v>
      </c>
      <c r="V30" t="s">
        <v>5502</v>
      </c>
      <c r="W30" s="137">
        <v>0.2989</v>
      </c>
      <c r="X30" s="130">
        <v>2.1915586743602059E-2</v>
      </c>
      <c r="Y30" s="130">
        <v>4.4150400484279577E-7</v>
      </c>
      <c r="Z30" s="181"/>
      <c r="AA30" s="4"/>
      <c r="AB30" s="159"/>
      <c r="AC30" s="4"/>
    </row>
    <row r="31" spans="1:29" x14ac:dyDescent="0.25">
      <c r="A31" t="s">
        <v>1213</v>
      </c>
      <c r="B31" t="s">
        <v>1257</v>
      </c>
      <c r="C31" t="s">
        <v>1788</v>
      </c>
      <c r="D31" t="s">
        <v>1789</v>
      </c>
      <c r="E31" t="s">
        <v>309</v>
      </c>
      <c r="F31" t="s">
        <v>5579</v>
      </c>
      <c r="G31" t="s">
        <v>5580</v>
      </c>
      <c r="H31" t="s">
        <v>312</v>
      </c>
      <c r="I31" t="s">
        <v>204</v>
      </c>
      <c r="J31" t="s">
        <v>204</v>
      </c>
      <c r="K31" t="s">
        <v>325</v>
      </c>
      <c r="L31" t="s">
        <v>340</v>
      </c>
      <c r="M31" t="s">
        <v>4572</v>
      </c>
      <c r="N31" t="s">
        <v>441</v>
      </c>
      <c r="O31" t="s">
        <v>1597</v>
      </c>
      <c r="P31" t="s">
        <v>339</v>
      </c>
      <c r="Q31" t="s">
        <v>1212</v>
      </c>
      <c r="R31" t="s">
        <v>5581</v>
      </c>
      <c r="S31" t="s">
        <v>5501</v>
      </c>
      <c r="T31" s="137">
        <v>85</v>
      </c>
      <c r="U31" s="167">
        <v>1</v>
      </c>
      <c r="V31" t="s">
        <v>5582</v>
      </c>
      <c r="W31" s="137">
        <v>0.22640000000000002</v>
      </c>
      <c r="X31" s="130">
        <v>1.6595418966104791E-2</v>
      </c>
      <c r="Y31" s="130">
        <v>3.3432570258326988E-7</v>
      </c>
      <c r="Z31" s="181"/>
      <c r="AA31" s="4"/>
      <c r="AB31" s="159"/>
      <c r="AC31" s="4"/>
    </row>
    <row r="32" spans="1:29" x14ac:dyDescent="0.25">
      <c r="A32" t="s">
        <v>1213</v>
      </c>
      <c r="B32" t="s">
        <v>1260</v>
      </c>
      <c r="C32" t="s">
        <v>2136</v>
      </c>
      <c r="D32" t="s">
        <v>2137</v>
      </c>
      <c r="E32" t="s">
        <v>309</v>
      </c>
      <c r="F32" t="s">
        <v>5571</v>
      </c>
      <c r="G32" t="s">
        <v>5572</v>
      </c>
      <c r="H32" t="s">
        <v>312</v>
      </c>
      <c r="I32" t="s">
        <v>204</v>
      </c>
      <c r="J32" t="s">
        <v>204</v>
      </c>
      <c r="K32" t="s">
        <v>325</v>
      </c>
      <c r="L32" t="s">
        <v>340</v>
      </c>
      <c r="M32" t="s">
        <v>4605</v>
      </c>
      <c r="N32" t="s">
        <v>464</v>
      </c>
      <c r="O32" t="s">
        <v>5573</v>
      </c>
      <c r="P32" t="s">
        <v>339</v>
      </c>
      <c r="Q32" t="s">
        <v>1212</v>
      </c>
      <c r="R32" t="s">
        <v>5574</v>
      </c>
      <c r="S32" t="s">
        <v>5501</v>
      </c>
      <c r="T32" s="137">
        <v>1230250</v>
      </c>
      <c r="U32" s="167">
        <v>1</v>
      </c>
      <c r="V32" t="s">
        <v>5575</v>
      </c>
      <c r="W32" s="137">
        <v>151.32079999999999</v>
      </c>
      <c r="X32" s="130">
        <v>0.72179097327468289</v>
      </c>
      <c r="Y32" s="130">
        <v>4.8158207016155102E-5</v>
      </c>
      <c r="Z32" s="181"/>
      <c r="AA32" s="4"/>
      <c r="AB32" s="159"/>
      <c r="AC32" s="4"/>
    </row>
    <row r="33" spans="1:29" x14ac:dyDescent="0.25">
      <c r="A33" t="s">
        <v>1213</v>
      </c>
      <c r="B33" t="s">
        <v>1260</v>
      </c>
      <c r="C33" t="s">
        <v>5503</v>
      </c>
      <c r="D33" t="s">
        <v>5504</v>
      </c>
      <c r="E33" t="s">
        <v>309</v>
      </c>
      <c r="F33" t="s">
        <v>5505</v>
      </c>
      <c r="G33" t="s">
        <v>5506</v>
      </c>
      <c r="H33" t="s">
        <v>312</v>
      </c>
      <c r="I33" t="s">
        <v>204</v>
      </c>
      <c r="J33" t="s">
        <v>204</v>
      </c>
      <c r="K33" t="s">
        <v>325</v>
      </c>
      <c r="L33" t="s">
        <v>340</v>
      </c>
      <c r="M33" t="s">
        <v>5507</v>
      </c>
      <c r="N33" t="s">
        <v>471</v>
      </c>
      <c r="O33" t="s">
        <v>5508</v>
      </c>
      <c r="P33" t="s">
        <v>339</v>
      </c>
      <c r="Q33" t="s">
        <v>1212</v>
      </c>
      <c r="R33" t="s">
        <v>5509</v>
      </c>
      <c r="S33" t="s">
        <v>5501</v>
      </c>
      <c r="T33" s="137">
        <v>9334.86</v>
      </c>
      <c r="U33" s="167">
        <v>1</v>
      </c>
      <c r="V33" t="s">
        <v>5510</v>
      </c>
      <c r="W33" s="137">
        <v>18.660400000000003</v>
      </c>
      <c r="X33" s="130">
        <v>8.9008926745876099E-2</v>
      </c>
      <c r="Y33" s="130">
        <v>5.9387142250702849E-6</v>
      </c>
      <c r="Z33" s="181"/>
      <c r="AA33" s="4"/>
      <c r="AB33" s="159"/>
      <c r="AC33" s="4"/>
    </row>
    <row r="34" spans="1:29" x14ac:dyDescent="0.25">
      <c r="A34" t="s">
        <v>1213</v>
      </c>
      <c r="B34" t="s">
        <v>1260</v>
      </c>
      <c r="C34" t="s">
        <v>3283</v>
      </c>
      <c r="D34" t="s">
        <v>3284</v>
      </c>
      <c r="E34" t="s">
        <v>309</v>
      </c>
      <c r="F34" t="s">
        <v>5576</v>
      </c>
      <c r="G34" t="s">
        <v>5577</v>
      </c>
      <c r="H34" t="s">
        <v>312</v>
      </c>
      <c r="I34" t="s">
        <v>204</v>
      </c>
      <c r="J34" t="s">
        <v>204</v>
      </c>
      <c r="K34" t="s">
        <v>325</v>
      </c>
      <c r="L34" t="s">
        <v>340</v>
      </c>
      <c r="M34" t="s">
        <v>5578</v>
      </c>
      <c r="N34" t="s">
        <v>451</v>
      </c>
      <c r="O34" t="s">
        <v>3896</v>
      </c>
      <c r="P34" t="s">
        <v>339</v>
      </c>
      <c r="Q34" t="s">
        <v>1212</v>
      </c>
      <c r="R34" t="s">
        <v>2676</v>
      </c>
      <c r="S34" t="s">
        <v>5501</v>
      </c>
      <c r="T34" s="137">
        <v>1596600</v>
      </c>
      <c r="U34" s="167">
        <v>1</v>
      </c>
      <c r="V34" t="s">
        <v>5501</v>
      </c>
      <c r="W34" s="137">
        <v>15.965999999999999</v>
      </c>
      <c r="X34" s="130">
        <v>7.6156869955399956E-2</v>
      </c>
      <c r="Y34" s="130">
        <v>5.0812194178255947E-6</v>
      </c>
      <c r="Z34" s="181"/>
      <c r="AA34" s="4"/>
      <c r="AB34" s="159"/>
      <c r="AC34" s="4"/>
    </row>
    <row r="35" spans="1:29" x14ac:dyDescent="0.25">
      <c r="A35" t="s">
        <v>1213</v>
      </c>
      <c r="B35" t="s">
        <v>1260</v>
      </c>
      <c r="C35" t="s">
        <v>1788</v>
      </c>
      <c r="D35" t="s">
        <v>1789</v>
      </c>
      <c r="E35" t="s">
        <v>309</v>
      </c>
      <c r="F35" t="s">
        <v>5499</v>
      </c>
      <c r="G35" t="s">
        <v>5500</v>
      </c>
      <c r="H35" t="s">
        <v>312</v>
      </c>
      <c r="I35" t="s">
        <v>204</v>
      </c>
      <c r="J35" t="s">
        <v>204</v>
      </c>
      <c r="K35" t="s">
        <v>325</v>
      </c>
      <c r="L35" t="s">
        <v>340</v>
      </c>
      <c r="M35" t="s">
        <v>4572</v>
      </c>
      <c r="N35" t="s">
        <v>441</v>
      </c>
      <c r="O35" t="s">
        <v>1780</v>
      </c>
      <c r="P35" t="s">
        <v>339</v>
      </c>
      <c r="Q35" t="s">
        <v>1212</v>
      </c>
      <c r="R35" t="s">
        <v>4659</v>
      </c>
      <c r="S35" t="s">
        <v>5501</v>
      </c>
      <c r="T35" s="137">
        <v>2838</v>
      </c>
      <c r="U35" s="167">
        <v>1</v>
      </c>
      <c r="V35" t="s">
        <v>5502</v>
      </c>
      <c r="W35" s="137">
        <v>14.1389</v>
      </c>
      <c r="X35" s="130">
        <v>6.7441787994633823E-2</v>
      </c>
      <c r="Y35" s="130">
        <v>4.4997453667922451E-6</v>
      </c>
      <c r="Z35" s="181"/>
      <c r="AA35" s="4"/>
      <c r="AB35" s="159"/>
      <c r="AC35" s="4"/>
    </row>
    <row r="36" spans="1:29" x14ac:dyDescent="0.25">
      <c r="A36" t="s">
        <v>1213</v>
      </c>
      <c r="B36" t="s">
        <v>1260</v>
      </c>
      <c r="C36" t="s">
        <v>1788</v>
      </c>
      <c r="D36" t="s">
        <v>1789</v>
      </c>
      <c r="E36" t="s">
        <v>309</v>
      </c>
      <c r="F36" t="s">
        <v>5579</v>
      </c>
      <c r="G36" t="s">
        <v>5580</v>
      </c>
      <c r="H36" t="s">
        <v>312</v>
      </c>
      <c r="I36" t="s">
        <v>204</v>
      </c>
      <c r="J36" t="s">
        <v>204</v>
      </c>
      <c r="K36" t="s">
        <v>325</v>
      </c>
      <c r="L36" t="s">
        <v>340</v>
      </c>
      <c r="M36" t="s">
        <v>4572</v>
      </c>
      <c r="N36" t="s">
        <v>441</v>
      </c>
      <c r="O36" t="s">
        <v>1597</v>
      </c>
      <c r="P36" t="s">
        <v>339</v>
      </c>
      <c r="Q36" t="s">
        <v>1212</v>
      </c>
      <c r="R36" t="s">
        <v>5581</v>
      </c>
      <c r="S36" t="s">
        <v>5501</v>
      </c>
      <c r="T36" s="137">
        <v>3590</v>
      </c>
      <c r="U36" s="167">
        <v>1</v>
      </c>
      <c r="V36" t="s">
        <v>5582</v>
      </c>
      <c r="W36" s="137">
        <v>9.5602</v>
      </c>
      <c r="X36" s="130">
        <v>4.560144202940724E-2</v>
      </c>
      <c r="Y36" s="130">
        <v>3.042548004616918E-6</v>
      </c>
      <c r="Z36" s="181"/>
      <c r="AA36" s="4"/>
      <c r="AB36" s="159"/>
      <c r="AC36" s="4"/>
    </row>
    <row r="37" spans="1:29" x14ac:dyDescent="0.25">
      <c r="A37" t="s">
        <v>1213</v>
      </c>
      <c r="B37" t="s">
        <v>1262</v>
      </c>
      <c r="C37" t="s">
        <v>4342</v>
      </c>
      <c r="D37" t="s">
        <v>4343</v>
      </c>
      <c r="E37" t="s">
        <v>309</v>
      </c>
      <c r="F37" t="s">
        <v>5552</v>
      </c>
      <c r="G37" t="s">
        <v>5553</v>
      </c>
      <c r="H37" t="s">
        <v>312</v>
      </c>
      <c r="I37" t="s">
        <v>204</v>
      </c>
      <c r="J37" t="s">
        <v>204</v>
      </c>
      <c r="K37" t="s">
        <v>325</v>
      </c>
      <c r="L37" t="s">
        <v>340</v>
      </c>
      <c r="M37" t="s">
        <v>4344</v>
      </c>
      <c r="N37" t="s">
        <v>451</v>
      </c>
      <c r="O37" t="s">
        <v>5554</v>
      </c>
      <c r="P37" t="s">
        <v>339</v>
      </c>
      <c r="Q37" t="s">
        <v>1212</v>
      </c>
      <c r="R37" t="s">
        <v>5555</v>
      </c>
      <c r="S37" t="s">
        <v>5501</v>
      </c>
      <c r="T37" s="137">
        <v>24500</v>
      </c>
      <c r="U37" s="167">
        <v>1</v>
      </c>
      <c r="V37" t="s">
        <v>2096</v>
      </c>
      <c r="W37" s="137">
        <v>23.274999999999999</v>
      </c>
      <c r="X37" s="130">
        <v>1</v>
      </c>
      <c r="Y37" s="130">
        <v>1.3760434503821465E-4</v>
      </c>
      <c r="Z37" s="181"/>
      <c r="AA37" s="4"/>
      <c r="AB37" s="159"/>
      <c r="AC37" s="4"/>
    </row>
    <row r="38" spans="1:29" x14ac:dyDescent="0.25">
      <c r="A38" t="s">
        <v>1213</v>
      </c>
      <c r="B38" t="s">
        <v>1263</v>
      </c>
      <c r="C38" t="s">
        <v>4342</v>
      </c>
      <c r="D38" t="s">
        <v>4343</v>
      </c>
      <c r="E38" t="s">
        <v>309</v>
      </c>
      <c r="F38" t="s">
        <v>5552</v>
      </c>
      <c r="G38" t="s">
        <v>5553</v>
      </c>
      <c r="H38" t="s">
        <v>312</v>
      </c>
      <c r="I38" t="s">
        <v>204</v>
      </c>
      <c r="J38" t="s">
        <v>204</v>
      </c>
      <c r="K38" t="s">
        <v>325</v>
      </c>
      <c r="L38" t="s">
        <v>340</v>
      </c>
      <c r="M38" t="s">
        <v>4344</v>
      </c>
      <c r="N38" t="s">
        <v>451</v>
      </c>
      <c r="O38" t="s">
        <v>5554</v>
      </c>
      <c r="P38" t="s">
        <v>339</v>
      </c>
      <c r="Q38" t="s">
        <v>1212</v>
      </c>
      <c r="R38" t="s">
        <v>5555</v>
      </c>
      <c r="S38" t="s">
        <v>5501</v>
      </c>
      <c r="T38" s="137">
        <v>11450</v>
      </c>
      <c r="U38" s="167">
        <v>1</v>
      </c>
      <c r="V38" t="s">
        <v>2096</v>
      </c>
      <c r="W38" s="137">
        <v>10.8775</v>
      </c>
      <c r="X38" s="130">
        <v>1</v>
      </c>
      <c r="Y38" s="130">
        <v>9.1500001814551223E-5</v>
      </c>
      <c r="Z38" s="181"/>
      <c r="AA38" s="4"/>
      <c r="AB38" s="159"/>
      <c r="AC38" s="4"/>
    </row>
    <row r="39" spans="1:29" x14ac:dyDescent="0.25">
      <c r="A39" t="s">
        <v>1213</v>
      </c>
      <c r="B39" t="s">
        <v>1267</v>
      </c>
      <c r="C39" t="s">
        <v>4342</v>
      </c>
      <c r="D39" t="s">
        <v>4343</v>
      </c>
      <c r="E39" t="s">
        <v>309</v>
      </c>
      <c r="F39" t="s">
        <v>5552</v>
      </c>
      <c r="G39" t="s">
        <v>5553</v>
      </c>
      <c r="H39" t="s">
        <v>312</v>
      </c>
      <c r="I39" t="s">
        <v>204</v>
      </c>
      <c r="J39" t="s">
        <v>204</v>
      </c>
      <c r="K39" t="s">
        <v>325</v>
      </c>
      <c r="L39" t="s">
        <v>340</v>
      </c>
      <c r="M39" t="s">
        <v>4344</v>
      </c>
      <c r="N39" t="s">
        <v>451</v>
      </c>
      <c r="O39" t="s">
        <v>5554</v>
      </c>
      <c r="P39" t="s">
        <v>339</v>
      </c>
      <c r="Q39" t="s">
        <v>1212</v>
      </c>
      <c r="R39" t="s">
        <v>5555</v>
      </c>
      <c r="S39" t="s">
        <v>5501</v>
      </c>
      <c r="T39" s="137">
        <v>22850</v>
      </c>
      <c r="U39" s="167">
        <v>1</v>
      </c>
      <c r="V39" t="s">
        <v>2096</v>
      </c>
      <c r="W39" s="137">
        <v>21.7075</v>
      </c>
      <c r="X39" s="130">
        <v>1</v>
      </c>
      <c r="Y39" s="130">
        <v>8.324893673225425E-5</v>
      </c>
      <c r="Z39" s="181"/>
      <c r="AA39" s="4"/>
      <c r="AB39" s="159"/>
      <c r="AC39" s="4"/>
    </row>
    <row r="40" spans="1:29" x14ac:dyDescent="0.25">
      <c r="A40" s="181" t="s">
        <v>6393</v>
      </c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</sheetData>
  <autoFilter ref="A1:Y39" xr:uid="{00000000-0009-0000-0000-000009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Z1:Z40"/>
    <mergeCell ref="A40:Y40"/>
  </mergeCells>
  <conditionalFormatting sqref="AC2:AC39">
    <cfRule type="containsText" dxfId="9" priority="1" operator="containsText" text="FALSE">
      <formula>NOT(ISERROR(SEARCH("FALSE",AC2)))</formula>
    </cfRule>
  </conditionalFormatting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C30"/>
  <sheetViews>
    <sheetView rightToLeft="1" topLeftCell="J1" workbookViewId="0">
      <selection activeCell="Y1" sqref="Y1:Y2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1" width="11.59765625" style="2" customWidth="1"/>
    <col min="12" max="12" width="11.59765625" style="2"/>
    <col min="13" max="25" width="11.59765625" style="2" customWidth="1"/>
    <col min="26" max="16384" width="9" style="2"/>
  </cols>
  <sheetData>
    <row r="1" spans="1:29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70</v>
      </c>
      <c r="M1" s="15" t="s">
        <v>83</v>
      </c>
      <c r="N1" s="15" t="s">
        <v>96</v>
      </c>
      <c r="O1" s="15" t="s">
        <v>93</v>
      </c>
      <c r="P1" s="15" t="s">
        <v>56</v>
      </c>
      <c r="Q1" s="15" t="s">
        <v>59</v>
      </c>
      <c r="R1" s="15" t="s">
        <v>94</v>
      </c>
      <c r="S1" s="15" t="s">
        <v>76</v>
      </c>
      <c r="T1" s="15" t="s">
        <v>61</v>
      </c>
      <c r="U1" s="15" t="s">
        <v>77</v>
      </c>
      <c r="V1" s="15" t="s">
        <v>63</v>
      </c>
      <c r="W1" s="15" t="s">
        <v>64</v>
      </c>
      <c r="X1" s="15" t="s">
        <v>65</v>
      </c>
      <c r="Y1" s="181" t="s">
        <v>6394</v>
      </c>
      <c r="Z1" s="4"/>
      <c r="AA1" s="4"/>
      <c r="AB1" s="4"/>
      <c r="AC1" s="135"/>
    </row>
    <row r="2" spans="1:29" x14ac:dyDescent="0.25">
      <c r="A2" t="s">
        <v>1213</v>
      </c>
      <c r="B2" t="s">
        <v>1233</v>
      </c>
      <c r="C2" s="108"/>
      <c r="D2" s="108"/>
      <c r="E2" s="14"/>
      <c r="F2" t="s">
        <v>5583</v>
      </c>
      <c r="G2" t="s">
        <v>5584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5585</v>
      </c>
      <c r="P2" t="s">
        <v>339</v>
      </c>
      <c r="Q2" t="s">
        <v>1215</v>
      </c>
      <c r="R2" t="s">
        <v>5586</v>
      </c>
      <c r="S2" s="137">
        <v>1400</v>
      </c>
      <c r="T2" s="11" t="s">
        <v>1216</v>
      </c>
      <c r="U2" t="s">
        <v>5587</v>
      </c>
      <c r="V2" s="137">
        <v>0</v>
      </c>
      <c r="W2" s="130">
        <v>0.65223338521767837</v>
      </c>
      <c r="X2" s="130">
        <v>2.42958064148824E-11</v>
      </c>
      <c r="Y2" s="181"/>
      <c r="Z2" s="172"/>
      <c r="AA2" s="159"/>
      <c r="AB2" s="4"/>
      <c r="AC2" s="135"/>
    </row>
    <row r="3" spans="1:29" x14ac:dyDescent="0.25">
      <c r="A3" t="s">
        <v>1213</v>
      </c>
      <c r="B3" t="s">
        <v>1233</v>
      </c>
      <c r="C3" s="108"/>
      <c r="D3" s="108"/>
      <c r="E3" s="14"/>
      <c r="F3" t="s">
        <v>5588</v>
      </c>
      <c r="G3" t="s">
        <v>5589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1859</v>
      </c>
      <c r="P3" t="s">
        <v>339</v>
      </c>
      <c r="Q3" t="s">
        <v>1215</v>
      </c>
      <c r="R3" t="s">
        <v>5590</v>
      </c>
      <c r="S3" s="137">
        <v>3200</v>
      </c>
      <c r="T3" s="11" t="s">
        <v>1216</v>
      </c>
      <c r="U3" t="s">
        <v>5591</v>
      </c>
      <c r="V3" s="137">
        <v>0</v>
      </c>
      <c r="W3" s="130">
        <v>0.43969624074336117</v>
      </c>
      <c r="X3" s="130">
        <v>1.6378761021082858E-11</v>
      </c>
      <c r="Y3" s="181"/>
      <c r="Z3" s="172"/>
      <c r="AA3" s="159"/>
      <c r="AB3" s="4"/>
      <c r="AC3" s="135"/>
    </row>
    <row r="4" spans="1:29" x14ac:dyDescent="0.25">
      <c r="A4" t="s">
        <v>1213</v>
      </c>
      <c r="B4" t="s">
        <v>1233</v>
      </c>
      <c r="C4" s="108"/>
      <c r="D4" s="108"/>
      <c r="E4" s="14"/>
      <c r="F4" t="s">
        <v>5592</v>
      </c>
      <c r="G4" t="s">
        <v>5593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5585</v>
      </c>
      <c r="P4" t="s">
        <v>339</v>
      </c>
      <c r="Q4" t="s">
        <v>1215</v>
      </c>
      <c r="R4" t="s">
        <v>5594</v>
      </c>
      <c r="S4" s="137">
        <v>5400</v>
      </c>
      <c r="T4" s="11" t="s">
        <v>1216</v>
      </c>
      <c r="U4" s="108">
        <v>0</v>
      </c>
      <c r="V4" s="137">
        <v>0</v>
      </c>
      <c r="W4" s="130">
        <v>0.30399509457101082</v>
      </c>
      <c r="X4" s="130">
        <v>1.1323869854202855E-11</v>
      </c>
      <c r="Y4" s="181"/>
      <c r="Z4" s="172"/>
      <c r="AA4" s="159"/>
      <c r="AB4" s="4"/>
      <c r="AC4" s="135"/>
    </row>
    <row r="5" spans="1:29" x14ac:dyDescent="0.25">
      <c r="A5" t="s">
        <v>1213</v>
      </c>
      <c r="B5" t="s">
        <v>1233</v>
      </c>
      <c r="C5" s="108"/>
      <c r="D5" s="108"/>
      <c r="E5" s="14"/>
      <c r="F5" t="s">
        <v>5595</v>
      </c>
      <c r="G5" t="s">
        <v>5596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5585</v>
      </c>
      <c r="P5" t="s">
        <v>339</v>
      </c>
      <c r="Q5" t="s">
        <v>1215</v>
      </c>
      <c r="R5" t="s">
        <v>5597</v>
      </c>
      <c r="S5" s="137">
        <v>4300</v>
      </c>
      <c r="T5" s="11" t="s">
        <v>1216</v>
      </c>
      <c r="U5" s="108">
        <v>0</v>
      </c>
      <c r="V5" s="137">
        <v>0</v>
      </c>
      <c r="W5" s="130">
        <v>0.29923116834111596</v>
      </c>
      <c r="X5" s="130">
        <v>1.1146412778132337E-11</v>
      </c>
      <c r="Y5" s="181"/>
      <c r="Z5" s="172"/>
      <c r="AA5" s="159"/>
      <c r="AB5" s="4"/>
      <c r="AC5" s="135"/>
    </row>
    <row r="6" spans="1:29" x14ac:dyDescent="0.25">
      <c r="A6" t="s">
        <v>1213</v>
      </c>
      <c r="B6" t="s">
        <v>1233</v>
      </c>
      <c r="C6" s="108"/>
      <c r="D6" s="108"/>
      <c r="E6" s="14"/>
      <c r="F6" t="s">
        <v>5598</v>
      </c>
      <c r="G6" t="s">
        <v>5599</v>
      </c>
      <c r="H6" t="s">
        <v>321</v>
      </c>
      <c r="I6" t="s">
        <v>971</v>
      </c>
      <c r="J6" t="s">
        <v>205</v>
      </c>
      <c r="K6" t="s">
        <v>224</v>
      </c>
      <c r="L6" t="s">
        <v>314</v>
      </c>
      <c r="M6" t="s">
        <v>569</v>
      </c>
      <c r="N6" t="s">
        <v>747</v>
      </c>
      <c r="O6" t="s">
        <v>5585</v>
      </c>
      <c r="P6" t="s">
        <v>339</v>
      </c>
      <c r="Q6" t="s">
        <v>1215</v>
      </c>
      <c r="R6" t="s">
        <v>5600</v>
      </c>
      <c r="S6" s="137">
        <v>1100</v>
      </c>
      <c r="T6" s="11" t="s">
        <v>1216</v>
      </c>
      <c r="U6" t="s">
        <v>5591</v>
      </c>
      <c r="V6" s="137">
        <v>0</v>
      </c>
      <c r="W6" s="130">
        <v>0.21890476864298855</v>
      </c>
      <c r="X6" s="130">
        <v>8.1542404954779596E-12</v>
      </c>
      <c r="Y6" s="181"/>
      <c r="Z6" s="172"/>
      <c r="AA6" s="159"/>
      <c r="AB6" s="4"/>
      <c r="AC6" s="135"/>
    </row>
    <row r="7" spans="1:29" x14ac:dyDescent="0.25">
      <c r="A7" t="s">
        <v>1213</v>
      </c>
      <c r="B7" t="s">
        <v>1233</v>
      </c>
      <c r="C7" s="108"/>
      <c r="D7" s="108"/>
      <c r="E7" s="14"/>
      <c r="F7" t="s">
        <v>5601</v>
      </c>
      <c r="G7" t="s">
        <v>5602</v>
      </c>
      <c r="H7" t="s">
        <v>321</v>
      </c>
      <c r="I7" t="s">
        <v>971</v>
      </c>
      <c r="J7" t="s">
        <v>205</v>
      </c>
      <c r="K7" t="s">
        <v>224</v>
      </c>
      <c r="L7" t="s">
        <v>314</v>
      </c>
      <c r="M7" t="s">
        <v>569</v>
      </c>
      <c r="N7" t="s">
        <v>747</v>
      </c>
      <c r="O7" t="s">
        <v>1859</v>
      </c>
      <c r="P7" t="s">
        <v>339</v>
      </c>
      <c r="Q7" t="s">
        <v>1215</v>
      </c>
      <c r="R7" t="s">
        <v>4696</v>
      </c>
      <c r="S7" s="137">
        <v>3500</v>
      </c>
      <c r="T7" s="11" t="s">
        <v>1216</v>
      </c>
      <c r="U7" s="108">
        <v>0</v>
      </c>
      <c r="V7" s="137">
        <v>0</v>
      </c>
      <c r="W7" s="130">
        <v>0.16909579736804867</v>
      </c>
      <c r="X7" s="130">
        <v>6.2988477001268016E-12</v>
      </c>
      <c r="Y7" s="181"/>
      <c r="Z7" s="172"/>
      <c r="AA7" s="159"/>
      <c r="AB7" s="4"/>
      <c r="AC7" s="135"/>
    </row>
    <row r="8" spans="1:29" x14ac:dyDescent="0.25">
      <c r="A8" t="s">
        <v>1213</v>
      </c>
      <c r="B8" t="s">
        <v>1233</v>
      </c>
      <c r="C8" s="108"/>
      <c r="D8" s="108"/>
      <c r="E8" s="14"/>
      <c r="F8" t="s">
        <v>5603</v>
      </c>
      <c r="G8" t="s">
        <v>5604</v>
      </c>
      <c r="H8" t="s">
        <v>321</v>
      </c>
      <c r="I8" t="s">
        <v>971</v>
      </c>
      <c r="J8" t="s">
        <v>205</v>
      </c>
      <c r="K8" t="s">
        <v>224</v>
      </c>
      <c r="L8" t="s">
        <v>314</v>
      </c>
      <c r="M8" t="s">
        <v>569</v>
      </c>
      <c r="N8" t="s">
        <v>747</v>
      </c>
      <c r="O8" t="s">
        <v>1859</v>
      </c>
      <c r="P8" t="s">
        <v>339</v>
      </c>
      <c r="Q8" t="s">
        <v>1215</v>
      </c>
      <c r="R8" t="s">
        <v>5605</v>
      </c>
      <c r="S8" s="137">
        <v>3500</v>
      </c>
      <c r="T8" s="11" t="s">
        <v>1216</v>
      </c>
      <c r="U8" s="108">
        <v>0</v>
      </c>
      <c r="V8" s="137">
        <v>0</v>
      </c>
      <c r="W8" s="130">
        <v>9.1552285269562758E-2</v>
      </c>
      <c r="X8" s="130">
        <v>3.4103384619096573E-12</v>
      </c>
      <c r="Y8" s="181"/>
      <c r="Z8" s="172"/>
      <c r="AA8" s="159"/>
      <c r="AB8" s="4"/>
      <c r="AC8" s="135"/>
    </row>
    <row r="9" spans="1:29" x14ac:dyDescent="0.25">
      <c r="A9" t="s">
        <v>1213</v>
      </c>
      <c r="B9" t="s">
        <v>1233</v>
      </c>
      <c r="C9" s="108"/>
      <c r="D9" s="108"/>
      <c r="E9" s="14"/>
      <c r="F9" t="s">
        <v>5606</v>
      </c>
      <c r="G9" t="s">
        <v>5607</v>
      </c>
      <c r="H9" t="s">
        <v>321</v>
      </c>
      <c r="I9" t="s">
        <v>971</v>
      </c>
      <c r="J9" t="s">
        <v>205</v>
      </c>
      <c r="K9" t="s">
        <v>224</v>
      </c>
      <c r="L9" t="s">
        <v>314</v>
      </c>
      <c r="M9" t="s">
        <v>569</v>
      </c>
      <c r="N9" t="s">
        <v>747</v>
      </c>
      <c r="O9" t="s">
        <v>5585</v>
      </c>
      <c r="P9" t="s">
        <v>339</v>
      </c>
      <c r="Q9" t="s">
        <v>1215</v>
      </c>
      <c r="R9" t="s">
        <v>5608</v>
      </c>
      <c r="S9" s="137">
        <v>-2100</v>
      </c>
      <c r="T9" s="11" t="s">
        <v>1216</v>
      </c>
      <c r="U9" t="s">
        <v>5587</v>
      </c>
      <c r="V9" s="137">
        <v>0</v>
      </c>
      <c r="W9" s="130">
        <v>-1.1747087401537664</v>
      </c>
      <c r="X9" s="130">
        <v>-4.3758103757784653E-11</v>
      </c>
      <c r="Y9" s="181"/>
      <c r="Z9" s="172"/>
      <c r="AA9" s="159"/>
      <c r="AB9" s="4"/>
      <c r="AC9" s="135"/>
    </row>
    <row r="10" spans="1:29" x14ac:dyDescent="0.25">
      <c r="A10" t="s">
        <v>1213</v>
      </c>
      <c r="B10" t="s">
        <v>1238</v>
      </c>
      <c r="C10" s="108"/>
      <c r="D10" s="108"/>
      <c r="E10" s="14"/>
      <c r="F10" t="s">
        <v>5583</v>
      </c>
      <c r="G10" t="s">
        <v>5584</v>
      </c>
      <c r="H10" t="s">
        <v>321</v>
      </c>
      <c r="I10" t="s">
        <v>971</v>
      </c>
      <c r="J10" t="s">
        <v>205</v>
      </c>
      <c r="K10" t="s">
        <v>224</v>
      </c>
      <c r="L10" t="s">
        <v>314</v>
      </c>
      <c r="M10" t="s">
        <v>569</v>
      </c>
      <c r="N10" t="s">
        <v>747</v>
      </c>
      <c r="O10" t="s">
        <v>5585</v>
      </c>
      <c r="P10" t="s">
        <v>339</v>
      </c>
      <c r="Q10" t="s">
        <v>1215</v>
      </c>
      <c r="R10" t="s">
        <v>5586</v>
      </c>
      <c r="S10" s="137">
        <v>3200</v>
      </c>
      <c r="T10" s="11" t="s">
        <v>1216</v>
      </c>
      <c r="U10" t="s">
        <v>5587</v>
      </c>
      <c r="V10" s="137">
        <v>0</v>
      </c>
      <c r="W10" s="130">
        <v>0.656802643336589</v>
      </c>
      <c r="X10" s="130">
        <v>1.2254411054334381E-11</v>
      </c>
      <c r="Y10" s="181"/>
      <c r="Z10" s="172"/>
      <c r="AA10" s="159"/>
      <c r="AB10" s="4"/>
      <c r="AC10" s="135"/>
    </row>
    <row r="11" spans="1:29" x14ac:dyDescent="0.25">
      <c r="A11" t="s">
        <v>1213</v>
      </c>
      <c r="B11" t="s">
        <v>1238</v>
      </c>
      <c r="C11" s="108"/>
      <c r="D11" s="108"/>
      <c r="E11" s="14"/>
      <c r="F11" t="s">
        <v>5588</v>
      </c>
      <c r="G11" t="s">
        <v>5589</v>
      </c>
      <c r="H11" t="s">
        <v>321</v>
      </c>
      <c r="I11" t="s">
        <v>971</v>
      </c>
      <c r="J11" t="s">
        <v>205</v>
      </c>
      <c r="K11" t="s">
        <v>224</v>
      </c>
      <c r="L11" t="s">
        <v>314</v>
      </c>
      <c r="M11" t="s">
        <v>569</v>
      </c>
      <c r="N11" t="s">
        <v>747</v>
      </c>
      <c r="O11" t="s">
        <v>1859</v>
      </c>
      <c r="P11" t="s">
        <v>339</v>
      </c>
      <c r="Q11" t="s">
        <v>1215</v>
      </c>
      <c r="R11" t="s">
        <v>5590</v>
      </c>
      <c r="S11" s="137">
        <v>7400</v>
      </c>
      <c r="T11" s="11" t="s">
        <v>1216</v>
      </c>
      <c r="U11" t="s">
        <v>5591</v>
      </c>
      <c r="V11" s="137">
        <v>0</v>
      </c>
      <c r="W11" s="130">
        <v>0.44799567756281039</v>
      </c>
      <c r="X11" s="130">
        <v>8.3585582961887174E-12</v>
      </c>
      <c r="Y11" s="181"/>
      <c r="Z11" s="172"/>
      <c r="AA11" s="159"/>
      <c r="AB11" s="4"/>
      <c r="AC11" s="135"/>
    </row>
    <row r="12" spans="1:29" x14ac:dyDescent="0.25">
      <c r="A12" t="s">
        <v>1213</v>
      </c>
      <c r="B12" t="s">
        <v>1238</v>
      </c>
      <c r="C12" s="108"/>
      <c r="D12" s="108"/>
      <c r="E12" s="14"/>
      <c r="F12" t="s">
        <v>5592</v>
      </c>
      <c r="G12" t="s">
        <v>5593</v>
      </c>
      <c r="H12" t="s">
        <v>321</v>
      </c>
      <c r="I12" t="s">
        <v>971</v>
      </c>
      <c r="J12" t="s">
        <v>205</v>
      </c>
      <c r="K12" t="s">
        <v>224</v>
      </c>
      <c r="L12" t="s">
        <v>314</v>
      </c>
      <c r="M12" t="s">
        <v>569</v>
      </c>
      <c r="N12" t="s">
        <v>747</v>
      </c>
      <c r="O12" t="s">
        <v>5585</v>
      </c>
      <c r="P12" t="s">
        <v>339</v>
      </c>
      <c r="Q12" t="s">
        <v>1215</v>
      </c>
      <c r="R12" t="s">
        <v>5594</v>
      </c>
      <c r="S12" s="137">
        <v>12600</v>
      </c>
      <c r="T12" s="11" t="s">
        <v>1216</v>
      </c>
      <c r="U12" s="108">
        <v>0</v>
      </c>
      <c r="V12" s="137">
        <v>0</v>
      </c>
      <c r="W12" s="130">
        <v>0.31250389642775506</v>
      </c>
      <c r="X12" s="130">
        <v>5.8305965144301846E-12</v>
      </c>
      <c r="Y12" s="181"/>
      <c r="Z12" s="172"/>
      <c r="AA12" s="159"/>
      <c r="AB12" s="4"/>
      <c r="AC12" s="135"/>
    </row>
    <row r="13" spans="1:29" x14ac:dyDescent="0.25">
      <c r="A13" t="s">
        <v>1213</v>
      </c>
      <c r="B13" t="s">
        <v>1238</v>
      </c>
      <c r="C13" s="108"/>
      <c r="D13" s="108"/>
      <c r="E13" s="14"/>
      <c r="F13" t="s">
        <v>5595</v>
      </c>
      <c r="G13" t="s">
        <v>5596</v>
      </c>
      <c r="H13" t="s">
        <v>321</v>
      </c>
      <c r="I13" t="s">
        <v>971</v>
      </c>
      <c r="J13" t="s">
        <v>205</v>
      </c>
      <c r="K13" t="s">
        <v>224</v>
      </c>
      <c r="L13" t="s">
        <v>314</v>
      </c>
      <c r="M13" t="s">
        <v>569</v>
      </c>
      <c r="N13" t="s">
        <v>747</v>
      </c>
      <c r="O13" t="s">
        <v>5585</v>
      </c>
      <c r="P13" t="s">
        <v>339</v>
      </c>
      <c r="Q13" t="s">
        <v>1215</v>
      </c>
      <c r="R13" t="s">
        <v>5597</v>
      </c>
      <c r="S13" s="137">
        <v>9800</v>
      </c>
      <c r="T13" s="11" t="s">
        <v>1216</v>
      </c>
      <c r="U13" s="108">
        <v>0</v>
      </c>
      <c r="V13" s="137">
        <v>0</v>
      </c>
      <c r="W13" s="130">
        <v>0.30047172752020945</v>
      </c>
      <c r="X13" s="130">
        <v>5.6061042028292353E-12</v>
      </c>
      <c r="Y13" s="181"/>
      <c r="Z13" s="172"/>
      <c r="AA13" s="159"/>
      <c r="AB13" s="4"/>
      <c r="AC13" s="135"/>
    </row>
    <row r="14" spans="1:29" x14ac:dyDescent="0.25">
      <c r="A14" t="s">
        <v>1213</v>
      </c>
      <c r="B14" t="s">
        <v>1238</v>
      </c>
      <c r="C14" s="108"/>
      <c r="D14" s="108"/>
      <c r="E14" s="14"/>
      <c r="F14" t="s">
        <v>5598</v>
      </c>
      <c r="G14" t="s">
        <v>5599</v>
      </c>
      <c r="H14" t="s">
        <v>321</v>
      </c>
      <c r="I14" t="s">
        <v>971</v>
      </c>
      <c r="J14" t="s">
        <v>205</v>
      </c>
      <c r="K14" t="s">
        <v>224</v>
      </c>
      <c r="L14" t="s">
        <v>314</v>
      </c>
      <c r="M14" t="s">
        <v>569</v>
      </c>
      <c r="N14" t="s">
        <v>747</v>
      </c>
      <c r="O14" t="s">
        <v>5585</v>
      </c>
      <c r="P14" t="s">
        <v>339</v>
      </c>
      <c r="Q14" t="s">
        <v>1215</v>
      </c>
      <c r="R14" t="s">
        <v>5600</v>
      </c>
      <c r="S14" s="137">
        <v>2500</v>
      </c>
      <c r="T14" s="11" t="s">
        <v>1216</v>
      </c>
      <c r="U14" t="s">
        <v>5591</v>
      </c>
      <c r="V14" s="137">
        <v>0</v>
      </c>
      <c r="W14" s="130">
        <v>0.21921822073522995</v>
      </c>
      <c r="X14" s="130">
        <v>4.0901025821734282E-12</v>
      </c>
      <c r="Y14" s="181"/>
      <c r="Z14" s="172"/>
      <c r="AA14" s="159"/>
      <c r="AB14" s="4"/>
      <c r="AC14" s="135"/>
    </row>
    <row r="15" spans="1:29" x14ac:dyDescent="0.25">
      <c r="A15" t="s">
        <v>1213</v>
      </c>
      <c r="B15" t="s">
        <v>1238</v>
      </c>
      <c r="C15" s="108"/>
      <c r="D15" s="108"/>
      <c r="E15" s="14"/>
      <c r="F15" t="s">
        <v>5601</v>
      </c>
      <c r="G15" t="s">
        <v>5602</v>
      </c>
      <c r="H15" t="s">
        <v>321</v>
      </c>
      <c r="I15" t="s">
        <v>971</v>
      </c>
      <c r="J15" t="s">
        <v>205</v>
      </c>
      <c r="K15" t="s">
        <v>224</v>
      </c>
      <c r="L15" t="s">
        <v>314</v>
      </c>
      <c r="M15" t="s">
        <v>569</v>
      </c>
      <c r="N15" t="s">
        <v>747</v>
      </c>
      <c r="O15" t="s">
        <v>1859</v>
      </c>
      <c r="P15" t="s">
        <v>339</v>
      </c>
      <c r="Q15" t="s">
        <v>1215</v>
      </c>
      <c r="R15" t="s">
        <v>4696</v>
      </c>
      <c r="S15" s="137">
        <v>9000</v>
      </c>
      <c r="T15" s="11" t="s">
        <v>1216</v>
      </c>
      <c r="U15" s="108">
        <v>0</v>
      </c>
      <c r="V15" s="137">
        <v>0</v>
      </c>
      <c r="W15" s="130">
        <v>0.1915795598595208</v>
      </c>
      <c r="X15" s="130">
        <v>3.5744293966306605E-12</v>
      </c>
      <c r="Y15" s="181"/>
      <c r="Z15" s="172"/>
      <c r="AA15" s="159"/>
      <c r="AB15" s="4"/>
      <c r="AC15" s="135"/>
    </row>
    <row r="16" spans="1:29" x14ac:dyDescent="0.25">
      <c r="A16" t="s">
        <v>1213</v>
      </c>
      <c r="B16" t="s">
        <v>1238</v>
      </c>
      <c r="C16" s="108"/>
      <c r="D16" s="108"/>
      <c r="E16" s="14"/>
      <c r="F16" t="s">
        <v>5603</v>
      </c>
      <c r="G16" t="s">
        <v>5604</v>
      </c>
      <c r="H16" t="s">
        <v>321</v>
      </c>
      <c r="I16" t="s">
        <v>971</v>
      </c>
      <c r="J16" t="s">
        <v>205</v>
      </c>
      <c r="K16" t="s">
        <v>224</v>
      </c>
      <c r="L16" t="s">
        <v>314</v>
      </c>
      <c r="M16" t="s">
        <v>569</v>
      </c>
      <c r="N16" t="s">
        <v>747</v>
      </c>
      <c r="O16" t="s">
        <v>1859</v>
      </c>
      <c r="P16" t="s">
        <v>339</v>
      </c>
      <c r="Q16" t="s">
        <v>1215</v>
      </c>
      <c r="R16" t="s">
        <v>5605</v>
      </c>
      <c r="S16" s="137">
        <v>9000</v>
      </c>
      <c r="T16" s="11" t="s">
        <v>1216</v>
      </c>
      <c r="U16" s="108">
        <v>0</v>
      </c>
      <c r="V16" s="137">
        <v>0</v>
      </c>
      <c r="W16" s="130">
        <v>0.10369693065397644</v>
      </c>
      <c r="X16" s="130">
        <v>1.9347437562845205E-12</v>
      </c>
      <c r="Y16" s="181"/>
      <c r="Z16" s="172"/>
      <c r="AA16" s="159"/>
      <c r="AB16" s="4"/>
      <c r="AC16" s="135"/>
    </row>
    <row r="17" spans="1:29" x14ac:dyDescent="0.25">
      <c r="A17" t="s">
        <v>1213</v>
      </c>
      <c r="B17" t="s">
        <v>1238</v>
      </c>
      <c r="C17" s="108"/>
      <c r="D17" s="108"/>
      <c r="E17" s="14"/>
      <c r="F17" t="s">
        <v>5606</v>
      </c>
      <c r="G17" t="s">
        <v>5607</v>
      </c>
      <c r="H17" t="s">
        <v>321</v>
      </c>
      <c r="I17" t="s">
        <v>971</v>
      </c>
      <c r="J17" t="s">
        <v>205</v>
      </c>
      <c r="K17" t="s">
        <v>224</v>
      </c>
      <c r="L17" t="s">
        <v>314</v>
      </c>
      <c r="M17" t="s">
        <v>569</v>
      </c>
      <c r="N17" t="s">
        <v>747</v>
      </c>
      <c r="O17" t="s">
        <v>5585</v>
      </c>
      <c r="P17" t="s">
        <v>339</v>
      </c>
      <c r="Q17" t="s">
        <v>1215</v>
      </c>
      <c r="R17" t="s">
        <v>5608</v>
      </c>
      <c r="S17" s="137">
        <v>-5000</v>
      </c>
      <c r="T17" s="11" t="s">
        <v>1216</v>
      </c>
      <c r="U17" t="s">
        <v>5587</v>
      </c>
      <c r="V17" s="137">
        <v>-1E-4</v>
      </c>
      <c r="W17" s="130">
        <v>-1.2322686560960912</v>
      </c>
      <c r="X17" s="130">
        <v>-2.299126959121433E-11</v>
      </c>
      <c r="Y17" s="181"/>
      <c r="Z17" s="172"/>
      <c r="AA17" s="159"/>
      <c r="AB17" s="4"/>
      <c r="AC17" s="135"/>
    </row>
    <row r="18" spans="1:29" x14ac:dyDescent="0.25">
      <c r="A18" t="s">
        <v>1213</v>
      </c>
      <c r="B18" t="s">
        <v>1249</v>
      </c>
      <c r="C18" s="108"/>
      <c r="D18" s="108"/>
      <c r="E18" s="14"/>
      <c r="F18" t="s">
        <v>5609</v>
      </c>
      <c r="G18" t="s">
        <v>5610</v>
      </c>
      <c r="H18" t="s">
        <v>312</v>
      </c>
      <c r="I18" t="s">
        <v>971</v>
      </c>
      <c r="J18" t="s">
        <v>204</v>
      </c>
      <c r="K18" t="s">
        <v>204</v>
      </c>
      <c r="L18" t="s">
        <v>340</v>
      </c>
      <c r="M18" t="s">
        <v>314</v>
      </c>
      <c r="N18" t="s">
        <v>747</v>
      </c>
      <c r="O18" t="s">
        <v>5611</v>
      </c>
      <c r="P18" t="s">
        <v>339</v>
      </c>
      <c r="Q18" t="s">
        <v>1212</v>
      </c>
      <c r="R18" t="s">
        <v>5612</v>
      </c>
      <c r="S18" s="137">
        <v>318</v>
      </c>
      <c r="T18" s="167">
        <v>1</v>
      </c>
      <c r="U18" t="s">
        <v>5613</v>
      </c>
      <c r="V18" s="137">
        <v>120.84</v>
      </c>
      <c r="W18" s="130">
        <v>1.2101910828025477</v>
      </c>
      <c r="X18" s="130">
        <v>3.2045728057978929E-4</v>
      </c>
      <c r="Y18" s="181"/>
      <c r="Z18" s="172"/>
      <c r="AA18" s="159"/>
      <c r="AB18" s="4"/>
      <c r="AC18" s="135"/>
    </row>
    <row r="19" spans="1:29" x14ac:dyDescent="0.25">
      <c r="A19" t="s">
        <v>1213</v>
      </c>
      <c r="B19" t="s">
        <v>1249</v>
      </c>
      <c r="C19" s="108"/>
      <c r="D19" s="108"/>
      <c r="E19" s="14"/>
      <c r="F19" t="s">
        <v>5614</v>
      </c>
      <c r="G19" t="s">
        <v>5615</v>
      </c>
      <c r="H19" t="s">
        <v>312</v>
      </c>
      <c r="I19" t="s">
        <v>971</v>
      </c>
      <c r="J19" t="s">
        <v>204</v>
      </c>
      <c r="K19" t="s">
        <v>204</v>
      </c>
      <c r="L19" t="s">
        <v>340</v>
      </c>
      <c r="M19" t="s">
        <v>314</v>
      </c>
      <c r="N19" t="s">
        <v>747</v>
      </c>
      <c r="O19" t="s">
        <v>5611</v>
      </c>
      <c r="P19" t="s">
        <v>339</v>
      </c>
      <c r="Q19" t="s">
        <v>1212</v>
      </c>
      <c r="R19" t="s">
        <v>5616</v>
      </c>
      <c r="S19" s="137">
        <v>-318</v>
      </c>
      <c r="T19" s="167">
        <v>1</v>
      </c>
      <c r="U19" t="s">
        <v>5617</v>
      </c>
      <c r="V19" s="137">
        <v>-20.988</v>
      </c>
      <c r="W19" s="130">
        <v>-0.21019108280254778</v>
      </c>
      <c r="X19" s="130">
        <v>-5.5658369784910769E-5</v>
      </c>
      <c r="Y19" s="181"/>
      <c r="Z19" s="172"/>
      <c r="AA19" s="159"/>
      <c r="AB19" s="4"/>
      <c r="AC19" s="135"/>
    </row>
    <row r="20" spans="1:29" x14ac:dyDescent="0.25">
      <c r="A20" t="s">
        <v>1213</v>
      </c>
      <c r="B20" t="s">
        <v>1265</v>
      </c>
      <c r="C20" s="107"/>
      <c r="D20" s="107"/>
      <c r="E20" s="14"/>
      <c r="F20" t="s">
        <v>5618</v>
      </c>
      <c r="G20" t="s">
        <v>5619</v>
      </c>
      <c r="H20" t="s">
        <v>321</v>
      </c>
      <c r="I20" t="s">
        <v>971</v>
      </c>
      <c r="J20" t="s">
        <v>205</v>
      </c>
      <c r="K20" t="s">
        <v>224</v>
      </c>
      <c r="L20" t="s">
        <v>314</v>
      </c>
      <c r="M20" t="s">
        <v>569</v>
      </c>
      <c r="N20" t="s">
        <v>747</v>
      </c>
      <c r="O20" t="s">
        <v>5620</v>
      </c>
      <c r="P20" t="s">
        <v>339</v>
      </c>
      <c r="Q20" t="s">
        <v>1215</v>
      </c>
      <c r="R20" t="s">
        <v>5621</v>
      </c>
      <c r="S20" s="137">
        <v>11500</v>
      </c>
      <c r="T20" s="11" t="s">
        <v>1216</v>
      </c>
      <c r="U20" t="s">
        <v>2676</v>
      </c>
      <c r="V20" s="137">
        <v>0.43230000000000002</v>
      </c>
      <c r="W20" s="130">
        <v>7.8285229935800356E-4</v>
      </c>
      <c r="X20" s="130">
        <v>4.2369154537883543E-7</v>
      </c>
      <c r="Y20" s="181"/>
      <c r="Z20" s="172"/>
      <c r="AA20" s="159"/>
      <c r="AB20" s="4"/>
      <c r="AC20" s="135"/>
    </row>
    <row r="21" spans="1:29" x14ac:dyDescent="0.25">
      <c r="A21" t="s">
        <v>1213</v>
      </c>
      <c r="B21" t="s">
        <v>1265</v>
      </c>
      <c r="C21" s="107"/>
      <c r="D21" s="107"/>
      <c r="E21"/>
      <c r="F21" t="s">
        <v>5622</v>
      </c>
      <c r="G21" t="s">
        <v>5623</v>
      </c>
      <c r="H21" t="s">
        <v>312</v>
      </c>
      <c r="I21" t="s">
        <v>746</v>
      </c>
      <c r="J21" t="s">
        <v>204</v>
      </c>
      <c r="K21" t="s">
        <v>204</v>
      </c>
      <c r="L21" t="s">
        <v>340</v>
      </c>
      <c r="M21" t="s">
        <v>314</v>
      </c>
      <c r="N21" t="s">
        <v>746</v>
      </c>
      <c r="O21" t="s">
        <v>5624</v>
      </c>
      <c r="P21" t="s">
        <v>339</v>
      </c>
      <c r="Q21" t="s">
        <v>1212</v>
      </c>
      <c r="R21" t="s">
        <v>5625</v>
      </c>
      <c r="S21" s="137">
        <v>2420</v>
      </c>
      <c r="T21" s="167">
        <v>1</v>
      </c>
      <c r="U21" t="s">
        <v>5626</v>
      </c>
      <c r="V21" s="137">
        <v>551.76</v>
      </c>
      <c r="W21" s="130">
        <v>0.99921714770064196</v>
      </c>
      <c r="X21" s="130">
        <v>5.4079148496530359E-4</v>
      </c>
      <c r="Y21" s="181"/>
      <c r="Z21" s="172"/>
      <c r="AA21" s="159"/>
      <c r="AB21" s="4"/>
      <c r="AC21" s="135"/>
    </row>
    <row r="22" spans="1:29" x14ac:dyDescent="0.25">
      <c r="A22" s="181" t="s">
        <v>6393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</row>
    <row r="30" spans="1:29" x14ac:dyDescent="0.25">
      <c r="A30" s="107"/>
      <c r="B30" s="107"/>
      <c r="C30" s="107"/>
      <c r="D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</row>
  </sheetData>
  <sheetProtection formatColumns="0"/>
  <autoFilter ref="A1:AA21" xr:uid="{00000000-0009-0000-0000-00000A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Y1:Y22"/>
    <mergeCell ref="A22:X22"/>
  </mergeCells>
  <conditionalFormatting sqref="AB2:AB21">
    <cfRule type="containsText" dxfId="8" priority="1" operator="containsText" text="FALSE">
      <formula>NOT(ISERROR(SEARCH("FALSE",AB2)))</formula>
    </cfRule>
  </conditionalFormatting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X163"/>
  <sheetViews>
    <sheetView rightToLeft="1" topLeftCell="F1" workbookViewId="0">
      <selection activeCell="U1" sqref="U1:U163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0" width="11.59765625" style="2" customWidth="1"/>
    <col min="11" max="11" width="11.59765625" style="2"/>
    <col min="12" max="20" width="11.59765625" style="2" customWidth="1"/>
    <col min="21" max="16384" width="9" style="2"/>
  </cols>
  <sheetData>
    <row r="1" spans="1:24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55</v>
      </c>
      <c r="J1" s="15" t="s">
        <v>69</v>
      </c>
      <c r="K1" s="15" t="s">
        <v>70</v>
      </c>
      <c r="L1" s="15" t="s">
        <v>96</v>
      </c>
      <c r="M1" s="15" t="s">
        <v>56</v>
      </c>
      <c r="N1" s="15" t="s">
        <v>59</v>
      </c>
      <c r="O1" s="15" t="s">
        <v>76</v>
      </c>
      <c r="P1" s="15" t="s">
        <v>61</v>
      </c>
      <c r="Q1" s="15" t="s">
        <v>77</v>
      </c>
      <c r="R1" s="15" t="s">
        <v>63</v>
      </c>
      <c r="S1" s="15" t="s">
        <v>64</v>
      </c>
      <c r="T1" s="15" t="s">
        <v>65</v>
      </c>
      <c r="U1" s="181" t="s">
        <v>6394</v>
      </c>
      <c r="V1" s="135"/>
      <c r="W1" s="135"/>
      <c r="X1" s="4"/>
    </row>
    <row r="2" spans="1:24" x14ac:dyDescent="0.25">
      <c r="A2" t="s">
        <v>1213</v>
      </c>
      <c r="B2" t="s">
        <v>1214</v>
      </c>
      <c r="C2" s="107"/>
      <c r="D2" s="107"/>
      <c r="E2" s="14"/>
      <c r="F2" t="s">
        <v>5627</v>
      </c>
      <c r="G2" t="s">
        <v>5628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1215</v>
      </c>
      <c r="O2" s="137">
        <v>7</v>
      </c>
      <c r="P2" t="s">
        <v>1216</v>
      </c>
      <c r="Q2" t="s">
        <v>5591</v>
      </c>
      <c r="R2" s="137">
        <v>0</v>
      </c>
      <c r="S2" s="108"/>
      <c r="T2" s="108"/>
      <c r="U2" s="181"/>
      <c r="V2" s="172"/>
      <c r="W2" s="172"/>
      <c r="X2" s="4"/>
    </row>
    <row r="3" spans="1:24" x14ac:dyDescent="0.25">
      <c r="A3" t="s">
        <v>1213</v>
      </c>
      <c r="B3" t="s">
        <v>1214</v>
      </c>
      <c r="C3" s="107"/>
      <c r="D3" s="107"/>
      <c r="E3" s="14"/>
      <c r="F3" t="s">
        <v>5629</v>
      </c>
      <c r="G3" t="s">
        <v>5630</v>
      </c>
      <c r="H3" t="s">
        <v>312</v>
      </c>
      <c r="I3" t="s">
        <v>205</v>
      </c>
      <c r="J3" t="s">
        <v>204</v>
      </c>
      <c r="K3" t="s">
        <v>314</v>
      </c>
      <c r="L3" s="108"/>
      <c r="M3" t="s">
        <v>339</v>
      </c>
      <c r="N3" t="s">
        <v>1215</v>
      </c>
      <c r="O3" s="137">
        <v>7055.3</v>
      </c>
      <c r="P3" t="s">
        <v>1216</v>
      </c>
      <c r="Q3" t="s">
        <v>2676</v>
      </c>
      <c r="R3" s="137">
        <v>26.520900000000001</v>
      </c>
      <c r="S3" s="130">
        <v>1</v>
      </c>
      <c r="T3" s="130">
        <v>2.5926283069985803E-4</v>
      </c>
      <c r="U3" s="181"/>
      <c r="V3" s="172"/>
      <c r="W3" s="172"/>
      <c r="X3" s="4"/>
    </row>
    <row r="4" spans="1:24" x14ac:dyDescent="0.25">
      <c r="A4" t="s">
        <v>1213</v>
      </c>
      <c r="B4" t="s">
        <v>1221</v>
      </c>
      <c r="C4" s="107"/>
      <c r="D4" s="107"/>
      <c r="E4" s="14"/>
      <c r="F4" t="s">
        <v>5631</v>
      </c>
      <c r="G4" t="s">
        <v>5632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1215</v>
      </c>
      <c r="O4" s="137">
        <v>124</v>
      </c>
      <c r="P4" t="s">
        <v>1216</v>
      </c>
      <c r="Q4" t="s">
        <v>5633</v>
      </c>
      <c r="R4" s="137">
        <v>0</v>
      </c>
      <c r="S4" s="130">
        <v>-2.5258918465506767E-8</v>
      </c>
      <c r="T4" s="130">
        <v>2.6694288837050807E-11</v>
      </c>
      <c r="U4" s="181"/>
      <c r="V4" s="172"/>
      <c r="W4" s="172"/>
      <c r="X4" s="4"/>
    </row>
    <row r="5" spans="1:24" x14ac:dyDescent="0.25">
      <c r="A5" t="s">
        <v>1213</v>
      </c>
      <c r="B5" t="s">
        <v>1221</v>
      </c>
      <c r="C5" s="107"/>
      <c r="D5" s="107"/>
      <c r="E5" s="14"/>
      <c r="F5" t="s">
        <v>5634</v>
      </c>
      <c r="G5" t="s">
        <v>5635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1215</v>
      </c>
      <c r="O5" s="137">
        <v>21</v>
      </c>
      <c r="P5" t="s">
        <v>1216</v>
      </c>
      <c r="Q5" t="s">
        <v>5636</v>
      </c>
      <c r="R5" s="137">
        <v>0</v>
      </c>
      <c r="S5" s="130">
        <v>-1.5437805006893634E-8</v>
      </c>
      <c r="T5" s="130">
        <v>1.6315078035777643E-11</v>
      </c>
      <c r="U5" s="181"/>
      <c r="V5" s="172"/>
      <c r="W5" s="172"/>
      <c r="X5" s="4"/>
    </row>
    <row r="6" spans="1:24" x14ac:dyDescent="0.25">
      <c r="A6" t="s">
        <v>1213</v>
      </c>
      <c r="B6" t="s">
        <v>1221</v>
      </c>
      <c r="C6" s="107"/>
      <c r="D6" s="107"/>
      <c r="E6" s="14"/>
      <c r="F6" t="s">
        <v>5637</v>
      </c>
      <c r="G6" t="s">
        <v>5638</v>
      </c>
      <c r="H6" t="s">
        <v>321</v>
      </c>
      <c r="I6" t="s">
        <v>205</v>
      </c>
      <c r="J6" t="s">
        <v>224</v>
      </c>
      <c r="K6" t="s">
        <v>314</v>
      </c>
      <c r="L6" t="s">
        <v>747</v>
      </c>
      <c r="M6" t="s">
        <v>339</v>
      </c>
      <c r="N6" t="s">
        <v>1215</v>
      </c>
      <c r="O6" s="137">
        <v>5</v>
      </c>
      <c r="P6" t="s">
        <v>1216</v>
      </c>
      <c r="Q6" t="s">
        <v>5639</v>
      </c>
      <c r="R6" s="137">
        <v>0</v>
      </c>
      <c r="S6" s="130">
        <v>-7.2802058195255545E-9</v>
      </c>
      <c r="T6" s="130">
        <v>7.6939128334010522E-12</v>
      </c>
      <c r="U6" s="181"/>
      <c r="V6" s="172"/>
      <c r="W6" s="172"/>
      <c r="X6" s="4"/>
    </row>
    <row r="7" spans="1:24" x14ac:dyDescent="0.25">
      <c r="A7" t="s">
        <v>1213</v>
      </c>
      <c r="B7" t="s">
        <v>1221</v>
      </c>
      <c r="C7" s="107"/>
      <c r="D7" s="107"/>
      <c r="E7" s="14"/>
      <c r="F7" t="s">
        <v>5640</v>
      </c>
      <c r="G7" t="s">
        <v>5641</v>
      </c>
      <c r="H7" t="s">
        <v>321</v>
      </c>
      <c r="I7" t="s">
        <v>205</v>
      </c>
      <c r="J7" t="s">
        <v>293</v>
      </c>
      <c r="K7" t="s">
        <v>314</v>
      </c>
      <c r="L7" t="s">
        <v>747</v>
      </c>
      <c r="M7" t="s">
        <v>339</v>
      </c>
      <c r="N7" t="s">
        <v>1217</v>
      </c>
      <c r="O7" s="137">
        <v>78</v>
      </c>
      <c r="P7" t="s">
        <v>1218</v>
      </c>
      <c r="Q7" t="s">
        <v>5642</v>
      </c>
      <c r="R7" s="137">
        <v>0</v>
      </c>
      <c r="S7" s="130">
        <v>-1.5820560502932318E-9</v>
      </c>
      <c r="T7" s="130">
        <v>1.6719584102780394E-12</v>
      </c>
      <c r="U7" s="181"/>
      <c r="V7" s="172"/>
      <c r="W7" s="172"/>
      <c r="X7" s="4"/>
    </row>
    <row r="8" spans="1:24" x14ac:dyDescent="0.25">
      <c r="A8" t="s">
        <v>1213</v>
      </c>
      <c r="B8" t="s">
        <v>1221</v>
      </c>
      <c r="C8" s="107"/>
      <c r="D8" s="107"/>
      <c r="E8" s="14"/>
      <c r="F8" t="s">
        <v>5643</v>
      </c>
      <c r="G8" t="s">
        <v>5644</v>
      </c>
      <c r="H8" t="s">
        <v>321</v>
      </c>
      <c r="I8" t="s">
        <v>205</v>
      </c>
      <c r="J8" t="s">
        <v>224</v>
      </c>
      <c r="K8" t="s">
        <v>314</v>
      </c>
      <c r="L8" t="s">
        <v>747</v>
      </c>
      <c r="M8" t="s">
        <v>339</v>
      </c>
      <c r="N8" t="s">
        <v>1215</v>
      </c>
      <c r="O8" s="137">
        <v>32</v>
      </c>
      <c r="P8" t="s">
        <v>1216</v>
      </c>
      <c r="Q8" t="s">
        <v>5645</v>
      </c>
      <c r="R8" s="137">
        <v>0</v>
      </c>
      <c r="S8" s="130">
        <v>-1.2846844726016379E-9</v>
      </c>
      <c r="T8" s="130">
        <v>1.3576883120682094E-12</v>
      </c>
      <c r="U8" s="181"/>
      <c r="V8" s="172"/>
      <c r="W8" s="172"/>
      <c r="X8" s="4"/>
    </row>
    <row r="9" spans="1:24" x14ac:dyDescent="0.25">
      <c r="A9" t="s">
        <v>1213</v>
      </c>
      <c r="B9" t="s">
        <v>1221</v>
      </c>
      <c r="C9" s="107"/>
      <c r="D9" s="107"/>
      <c r="E9" s="14"/>
      <c r="F9" t="s">
        <v>5627</v>
      </c>
      <c r="G9" t="s">
        <v>5628</v>
      </c>
      <c r="H9" t="s">
        <v>321</v>
      </c>
      <c r="I9" t="s">
        <v>205</v>
      </c>
      <c r="J9" t="s">
        <v>224</v>
      </c>
      <c r="K9" t="s">
        <v>314</v>
      </c>
      <c r="L9" t="s">
        <v>751</v>
      </c>
      <c r="M9" t="s">
        <v>339</v>
      </c>
      <c r="N9" t="s">
        <v>1215</v>
      </c>
      <c r="O9" s="137">
        <v>13</v>
      </c>
      <c r="P9" t="s">
        <v>1216</v>
      </c>
      <c r="Q9" t="s">
        <v>5591</v>
      </c>
      <c r="R9" s="137">
        <v>0</v>
      </c>
      <c r="S9" s="108"/>
      <c r="T9" s="108"/>
      <c r="U9" s="181"/>
      <c r="V9" s="172"/>
      <c r="W9" s="172"/>
      <c r="X9" s="4"/>
    </row>
    <row r="10" spans="1:24" x14ac:dyDescent="0.25">
      <c r="A10" t="s">
        <v>1213</v>
      </c>
      <c r="B10" t="s">
        <v>1221</v>
      </c>
      <c r="C10" s="107"/>
      <c r="D10" s="107"/>
      <c r="E10" s="14"/>
      <c r="F10" t="s">
        <v>5646</v>
      </c>
      <c r="G10" t="s">
        <v>5647</v>
      </c>
      <c r="H10" t="s">
        <v>312</v>
      </c>
      <c r="I10" t="s">
        <v>205</v>
      </c>
      <c r="J10" t="s">
        <v>204</v>
      </c>
      <c r="K10" t="s">
        <v>314</v>
      </c>
      <c r="L10" s="108"/>
      <c r="M10" t="s">
        <v>339</v>
      </c>
      <c r="N10" t="s">
        <v>1217</v>
      </c>
      <c r="O10" s="137">
        <v>-13806</v>
      </c>
      <c r="P10" t="s">
        <v>1218</v>
      </c>
      <c r="Q10" t="s">
        <v>2676</v>
      </c>
      <c r="R10" s="137">
        <v>-55.502900000000004</v>
      </c>
      <c r="S10" s="130">
        <v>5.4471879039185156E-2</v>
      </c>
      <c r="T10" s="130">
        <v>-5.7567313285981934E-5</v>
      </c>
      <c r="U10" s="181"/>
      <c r="V10" s="172"/>
      <c r="W10" s="172"/>
      <c r="X10" s="4"/>
    </row>
    <row r="11" spans="1:24" x14ac:dyDescent="0.25">
      <c r="A11" t="s">
        <v>1213</v>
      </c>
      <c r="B11" t="s">
        <v>1221</v>
      </c>
      <c r="C11" s="107"/>
      <c r="D11" s="107"/>
      <c r="E11" s="14"/>
      <c r="F11" t="s">
        <v>5629</v>
      </c>
      <c r="G11" t="s">
        <v>5630</v>
      </c>
      <c r="H11" t="s">
        <v>312</v>
      </c>
      <c r="I11" t="s">
        <v>205</v>
      </c>
      <c r="J11" t="s">
        <v>204</v>
      </c>
      <c r="K11" t="s">
        <v>314</v>
      </c>
      <c r="L11" s="108"/>
      <c r="M11" t="s">
        <v>339</v>
      </c>
      <c r="N11" t="s">
        <v>1215</v>
      </c>
      <c r="O11" s="137">
        <v>-256298.06</v>
      </c>
      <c r="P11" t="s">
        <v>1216</v>
      </c>
      <c r="Q11" t="s">
        <v>2676</v>
      </c>
      <c r="R11" s="137">
        <v>-963.42439999999999</v>
      </c>
      <c r="S11" s="130">
        <v>0.94552817180448467</v>
      </c>
      <c r="T11" s="130">
        <v>-9.992590203806702E-4</v>
      </c>
      <c r="U11" s="181"/>
      <c r="V11" s="172"/>
      <c r="W11" s="172"/>
      <c r="X11" s="4"/>
    </row>
    <row r="12" spans="1:24" x14ac:dyDescent="0.25">
      <c r="A12" t="s">
        <v>1213</v>
      </c>
      <c r="B12" t="s">
        <v>1228</v>
      </c>
      <c r="C12" s="107"/>
      <c r="D12" s="107"/>
      <c r="E12" s="14"/>
      <c r="F12" t="s">
        <v>5631</v>
      </c>
      <c r="G12" t="s">
        <v>5632</v>
      </c>
      <c r="H12" t="s">
        <v>321</v>
      </c>
      <c r="I12" t="s">
        <v>205</v>
      </c>
      <c r="J12" t="s">
        <v>224</v>
      </c>
      <c r="K12" t="s">
        <v>314</v>
      </c>
      <c r="L12" t="s">
        <v>747</v>
      </c>
      <c r="M12" t="s">
        <v>339</v>
      </c>
      <c r="N12" t="s">
        <v>1215</v>
      </c>
      <c r="O12" s="137">
        <v>38</v>
      </c>
      <c r="P12" t="s">
        <v>1216</v>
      </c>
      <c r="Q12" t="s">
        <v>5633</v>
      </c>
      <c r="R12" s="137">
        <v>0</v>
      </c>
      <c r="S12" s="130">
        <v>-2.6018911775452596E-8</v>
      </c>
      <c r="T12" s="130">
        <v>3.9460621868192255E-11</v>
      </c>
      <c r="U12" s="181"/>
      <c r="V12" s="172"/>
      <c r="W12" s="172"/>
      <c r="X12" s="4"/>
    </row>
    <row r="13" spans="1:24" x14ac:dyDescent="0.25">
      <c r="A13" t="s">
        <v>1213</v>
      </c>
      <c r="B13" t="s">
        <v>1228</v>
      </c>
      <c r="C13" s="107"/>
      <c r="D13" s="107"/>
      <c r="E13" s="14"/>
      <c r="F13" t="s">
        <v>5637</v>
      </c>
      <c r="G13" t="s">
        <v>5638</v>
      </c>
      <c r="H13" t="s">
        <v>321</v>
      </c>
      <c r="I13" t="s">
        <v>205</v>
      </c>
      <c r="J13" t="s">
        <v>224</v>
      </c>
      <c r="K13" t="s">
        <v>314</v>
      </c>
      <c r="L13" t="s">
        <v>747</v>
      </c>
      <c r="M13" t="s">
        <v>339</v>
      </c>
      <c r="N13" t="s">
        <v>1215</v>
      </c>
      <c r="O13" s="137">
        <v>5</v>
      </c>
      <c r="P13" t="s">
        <v>1216</v>
      </c>
      <c r="Q13" t="s">
        <v>5639</v>
      </c>
      <c r="R13" s="137">
        <v>0</v>
      </c>
      <c r="S13" s="130">
        <v>-2.447169868775293E-8</v>
      </c>
      <c r="T13" s="130">
        <v>3.7114098265278324E-11</v>
      </c>
      <c r="U13" s="181"/>
      <c r="V13" s="172"/>
      <c r="W13" s="172"/>
      <c r="X13" s="4"/>
    </row>
    <row r="14" spans="1:24" x14ac:dyDescent="0.25">
      <c r="A14" t="s">
        <v>1213</v>
      </c>
      <c r="B14" t="s">
        <v>1228</v>
      </c>
      <c r="C14" s="107"/>
      <c r="D14" s="107"/>
      <c r="E14" s="14"/>
      <c r="F14" t="s">
        <v>5634</v>
      </c>
      <c r="G14" t="s">
        <v>5635</v>
      </c>
      <c r="H14" t="s">
        <v>321</v>
      </c>
      <c r="I14" t="s">
        <v>205</v>
      </c>
      <c r="J14" t="s">
        <v>224</v>
      </c>
      <c r="K14" t="s">
        <v>314</v>
      </c>
      <c r="L14" t="s">
        <v>747</v>
      </c>
      <c r="M14" t="s">
        <v>339</v>
      </c>
      <c r="N14" t="s">
        <v>1215</v>
      </c>
      <c r="O14" s="137">
        <v>5</v>
      </c>
      <c r="P14" t="s">
        <v>1216</v>
      </c>
      <c r="Q14" t="s">
        <v>5636</v>
      </c>
      <c r="R14" s="137">
        <v>0</v>
      </c>
      <c r="S14" s="130">
        <v>-1.2354611968945096E-8</v>
      </c>
      <c r="T14" s="130">
        <v>1.8737166082969444E-11</v>
      </c>
      <c r="U14" s="181"/>
      <c r="V14" s="172"/>
      <c r="W14" s="172"/>
      <c r="X14" s="4"/>
    </row>
    <row r="15" spans="1:24" x14ac:dyDescent="0.25">
      <c r="A15" t="s">
        <v>1213</v>
      </c>
      <c r="B15" t="s">
        <v>1228</v>
      </c>
      <c r="C15" s="107"/>
      <c r="D15" s="107"/>
      <c r="E15" s="14"/>
      <c r="F15" t="s">
        <v>5640</v>
      </c>
      <c r="G15" t="s">
        <v>5641</v>
      </c>
      <c r="H15" t="s">
        <v>321</v>
      </c>
      <c r="I15" t="s">
        <v>205</v>
      </c>
      <c r="J15" t="s">
        <v>293</v>
      </c>
      <c r="K15" t="s">
        <v>314</v>
      </c>
      <c r="L15" t="s">
        <v>747</v>
      </c>
      <c r="M15" t="s">
        <v>339</v>
      </c>
      <c r="N15" t="s">
        <v>1217</v>
      </c>
      <c r="O15" s="137">
        <v>56</v>
      </c>
      <c r="P15" t="s">
        <v>1218</v>
      </c>
      <c r="Q15" t="s">
        <v>5642</v>
      </c>
      <c r="R15" s="137">
        <v>0</v>
      </c>
      <c r="S15" s="130">
        <v>-3.8201977730409669E-9</v>
      </c>
      <c r="T15" s="130">
        <v>5.7937619022906849E-12</v>
      </c>
      <c r="U15" s="181"/>
      <c r="V15" s="172"/>
      <c r="W15" s="172"/>
      <c r="X15" s="4"/>
    </row>
    <row r="16" spans="1:24" x14ac:dyDescent="0.25">
      <c r="A16" t="s">
        <v>1213</v>
      </c>
      <c r="B16" t="s">
        <v>1228</v>
      </c>
      <c r="C16" s="107"/>
      <c r="D16" s="107"/>
      <c r="E16" s="14"/>
      <c r="F16" t="s">
        <v>5643</v>
      </c>
      <c r="G16" t="s">
        <v>5644</v>
      </c>
      <c r="H16" t="s">
        <v>321</v>
      </c>
      <c r="I16" t="s">
        <v>205</v>
      </c>
      <c r="J16" t="s">
        <v>224</v>
      </c>
      <c r="K16" t="s">
        <v>314</v>
      </c>
      <c r="L16" t="s">
        <v>747</v>
      </c>
      <c r="M16" t="s">
        <v>339</v>
      </c>
      <c r="N16" t="s">
        <v>1215</v>
      </c>
      <c r="O16" s="137">
        <v>6</v>
      </c>
      <c r="P16" t="s">
        <v>1216</v>
      </c>
      <c r="Q16" t="s">
        <v>5645</v>
      </c>
      <c r="R16" s="137">
        <v>0</v>
      </c>
      <c r="S16" s="130">
        <v>-8.0824564282818386E-10</v>
      </c>
      <c r="T16" s="130">
        <v>1.2257959119699636E-12</v>
      </c>
      <c r="U16" s="181"/>
      <c r="V16" s="172"/>
      <c r="W16" s="172"/>
      <c r="X16" s="4"/>
    </row>
    <row r="17" spans="1:24" x14ac:dyDescent="0.25">
      <c r="A17" t="s">
        <v>1213</v>
      </c>
      <c r="B17" t="s">
        <v>1228</v>
      </c>
      <c r="C17" s="107"/>
      <c r="D17" s="107"/>
      <c r="E17" s="14"/>
      <c r="F17" t="s">
        <v>5646</v>
      </c>
      <c r="G17" t="s">
        <v>5647</v>
      </c>
      <c r="H17" t="s">
        <v>312</v>
      </c>
      <c r="I17" t="s">
        <v>205</v>
      </c>
      <c r="J17" t="s">
        <v>204</v>
      </c>
      <c r="K17" t="s">
        <v>314</v>
      </c>
      <c r="L17" s="108"/>
      <c r="M17" t="s">
        <v>339</v>
      </c>
      <c r="N17" t="s">
        <v>1217</v>
      </c>
      <c r="O17" s="137">
        <v>-9912</v>
      </c>
      <c r="P17" t="s">
        <v>1218</v>
      </c>
      <c r="Q17" t="s">
        <v>2676</v>
      </c>
      <c r="R17" s="137">
        <v>-39.848199999999999</v>
      </c>
      <c r="S17" s="130">
        <v>0.13145776379285076</v>
      </c>
      <c r="T17" s="130">
        <v>-1.9937056374363235E-4</v>
      </c>
      <c r="U17" s="181"/>
      <c r="V17" s="172"/>
      <c r="W17" s="172"/>
      <c r="X17" s="4"/>
    </row>
    <row r="18" spans="1:24" x14ac:dyDescent="0.25">
      <c r="A18" t="s">
        <v>1213</v>
      </c>
      <c r="B18" t="s">
        <v>1228</v>
      </c>
      <c r="C18" s="107"/>
      <c r="D18" s="107"/>
      <c r="E18" s="14"/>
      <c r="F18" t="s">
        <v>5629</v>
      </c>
      <c r="G18" t="s">
        <v>5630</v>
      </c>
      <c r="H18" t="s">
        <v>312</v>
      </c>
      <c r="I18" t="s">
        <v>205</v>
      </c>
      <c r="J18" t="s">
        <v>204</v>
      </c>
      <c r="K18" t="s">
        <v>314</v>
      </c>
      <c r="L18" s="108"/>
      <c r="M18" t="s">
        <v>339</v>
      </c>
      <c r="N18" t="s">
        <v>1215</v>
      </c>
      <c r="O18" s="137">
        <v>-70039.23</v>
      </c>
      <c r="P18" t="s">
        <v>1216</v>
      </c>
      <c r="Q18" t="s">
        <v>2676</v>
      </c>
      <c r="R18" s="137">
        <v>-263.27749999999997</v>
      </c>
      <c r="S18" s="130">
        <v>0.86854230368081509</v>
      </c>
      <c r="T18" s="130">
        <v>-1.3172426163653829E-3</v>
      </c>
      <c r="U18" s="181"/>
      <c r="V18" s="172"/>
      <c r="W18" s="172"/>
      <c r="X18" s="4"/>
    </row>
    <row r="19" spans="1:24" x14ac:dyDescent="0.25">
      <c r="A19" t="s">
        <v>1213</v>
      </c>
      <c r="B19" t="s">
        <v>1229</v>
      </c>
      <c r="C19" s="107"/>
      <c r="D19" s="107"/>
      <c r="E19" s="14"/>
      <c r="F19" t="s">
        <v>5631</v>
      </c>
      <c r="G19" t="s">
        <v>5632</v>
      </c>
      <c r="H19" t="s">
        <v>321</v>
      </c>
      <c r="I19" t="s">
        <v>205</v>
      </c>
      <c r="J19" t="s">
        <v>224</v>
      </c>
      <c r="K19" t="s">
        <v>314</v>
      </c>
      <c r="L19" t="s">
        <v>747</v>
      </c>
      <c r="M19" t="s">
        <v>339</v>
      </c>
      <c r="N19" t="s">
        <v>1215</v>
      </c>
      <c r="O19" s="137">
        <v>30</v>
      </c>
      <c r="P19" t="s">
        <v>1216</v>
      </c>
      <c r="Q19" t="s">
        <v>5633</v>
      </c>
      <c r="R19" s="137">
        <v>0</v>
      </c>
      <c r="S19" s="130">
        <v>5.8899822134546969E-8</v>
      </c>
      <c r="T19" s="130">
        <v>8.6223775722616025E-12</v>
      </c>
      <c r="U19" s="181"/>
      <c r="V19" s="172"/>
      <c r="W19" s="172"/>
      <c r="X19" s="4"/>
    </row>
    <row r="20" spans="1:24" x14ac:dyDescent="0.25">
      <c r="A20" t="s">
        <v>1213</v>
      </c>
      <c r="B20" t="s">
        <v>1229</v>
      </c>
      <c r="C20" s="107"/>
      <c r="D20" s="107"/>
      <c r="E20" s="14"/>
      <c r="F20" t="s">
        <v>5629</v>
      </c>
      <c r="G20" t="s">
        <v>5630</v>
      </c>
      <c r="H20" t="s">
        <v>312</v>
      </c>
      <c r="I20" t="s">
        <v>205</v>
      </c>
      <c r="J20" t="s">
        <v>204</v>
      </c>
      <c r="K20" t="s">
        <v>314</v>
      </c>
      <c r="L20" s="108"/>
      <c r="M20" t="s">
        <v>339</v>
      </c>
      <c r="N20" t="s">
        <v>1215</v>
      </c>
      <c r="O20" s="137">
        <v>28125</v>
      </c>
      <c r="P20" t="s">
        <v>1216</v>
      </c>
      <c r="Q20" t="s">
        <v>2676</v>
      </c>
      <c r="R20" s="137">
        <v>105.72189999999999</v>
      </c>
      <c r="S20" s="130">
        <v>0.99999994110017787</v>
      </c>
      <c r="T20" s="130">
        <v>1.4639054502929894E-4</v>
      </c>
      <c r="U20" s="181"/>
      <c r="V20" s="172"/>
      <c r="W20" s="172"/>
      <c r="X20" s="4"/>
    </row>
    <row r="21" spans="1:24" x14ac:dyDescent="0.25">
      <c r="A21" t="s">
        <v>1213</v>
      </c>
      <c r="B21" t="s">
        <v>1231</v>
      </c>
      <c r="C21" s="107"/>
      <c r="D21" s="107"/>
      <c r="E21"/>
      <c r="F21" t="s">
        <v>5631</v>
      </c>
      <c r="G21" t="s">
        <v>5632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1215</v>
      </c>
      <c r="O21" s="137">
        <v>30</v>
      </c>
      <c r="P21" t="s">
        <v>1216</v>
      </c>
      <c r="Q21" t="s">
        <v>5633</v>
      </c>
      <c r="R21" s="137">
        <v>0</v>
      </c>
      <c r="S21" s="130">
        <v>5.8899822134546969E-8</v>
      </c>
      <c r="T21" s="130">
        <v>2.4191095912587193E-11</v>
      </c>
      <c r="U21" s="181"/>
      <c r="V21" s="172"/>
      <c r="W21" s="172"/>
      <c r="X21" s="4"/>
    </row>
    <row r="22" spans="1:24" x14ac:dyDescent="0.25">
      <c r="A22" t="s">
        <v>1213</v>
      </c>
      <c r="B22" t="s">
        <v>1231</v>
      </c>
      <c r="C22" s="107"/>
      <c r="D22" s="107"/>
      <c r="F22" t="s">
        <v>5629</v>
      </c>
      <c r="G22" t="s">
        <v>5630</v>
      </c>
      <c r="H22" t="s">
        <v>312</v>
      </c>
      <c r="I22" t="s">
        <v>205</v>
      </c>
      <c r="J22" t="s">
        <v>204</v>
      </c>
      <c r="K22" t="s">
        <v>314</v>
      </c>
      <c r="L22" s="107"/>
      <c r="M22" t="s">
        <v>339</v>
      </c>
      <c r="N22" t="s">
        <v>1215</v>
      </c>
      <c r="O22" s="137">
        <v>28125</v>
      </c>
      <c r="P22" t="s">
        <v>1216</v>
      </c>
      <c r="Q22" t="s">
        <v>2676</v>
      </c>
      <c r="R22" s="137">
        <v>105.72189999999999</v>
      </c>
      <c r="S22" s="130">
        <v>0.99999994110017787</v>
      </c>
      <c r="T22" s="130">
        <v>4.1071591748571612E-4</v>
      </c>
      <c r="U22" s="181"/>
      <c r="V22" s="172"/>
      <c r="W22" s="172"/>
      <c r="X22" s="4"/>
    </row>
    <row r="23" spans="1:24" x14ac:dyDescent="0.25">
      <c r="A23" t="s">
        <v>1213</v>
      </c>
      <c r="B23" t="s">
        <v>1232</v>
      </c>
      <c r="F23" t="s">
        <v>5627</v>
      </c>
      <c r="G23" t="s">
        <v>5628</v>
      </c>
      <c r="H23" t="s">
        <v>321</v>
      </c>
      <c r="I23" t="s">
        <v>205</v>
      </c>
      <c r="J23" t="s">
        <v>224</v>
      </c>
      <c r="K23" t="s">
        <v>314</v>
      </c>
      <c r="L23" t="s">
        <v>751</v>
      </c>
      <c r="M23" t="s">
        <v>339</v>
      </c>
      <c r="N23" t="s">
        <v>1215</v>
      </c>
      <c r="O23" s="137">
        <v>44</v>
      </c>
      <c r="P23" t="s">
        <v>1216</v>
      </c>
      <c r="Q23" t="s">
        <v>5591</v>
      </c>
      <c r="R23" s="137">
        <v>0</v>
      </c>
      <c r="S23" s="130">
        <v>1.2052385339924595E-9</v>
      </c>
      <c r="T23" s="130">
        <v>5.0006667207735128E-13</v>
      </c>
      <c r="U23" s="181"/>
      <c r="V23" s="172"/>
      <c r="W23" s="172"/>
      <c r="X23" s="4"/>
    </row>
    <row r="24" spans="1:24" x14ac:dyDescent="0.25">
      <c r="A24" t="s">
        <v>1213</v>
      </c>
      <c r="B24" t="s">
        <v>1232</v>
      </c>
      <c r="F24" t="s">
        <v>5648</v>
      </c>
      <c r="G24" t="s">
        <v>5649</v>
      </c>
      <c r="H24" t="s">
        <v>321</v>
      </c>
      <c r="I24" t="s">
        <v>205</v>
      </c>
      <c r="J24" t="s">
        <v>224</v>
      </c>
      <c r="K24" t="s">
        <v>314</v>
      </c>
      <c r="L24" t="s">
        <v>751</v>
      </c>
      <c r="M24" t="s">
        <v>339</v>
      </c>
      <c r="N24" t="s">
        <v>1215</v>
      </c>
      <c r="O24" s="137">
        <v>10</v>
      </c>
      <c r="P24" t="s">
        <v>1216</v>
      </c>
      <c r="Q24" t="s">
        <v>5591</v>
      </c>
      <c r="R24" s="137">
        <v>0</v>
      </c>
      <c r="U24" s="181"/>
      <c r="V24" s="172"/>
      <c r="W24" s="172"/>
      <c r="X24" s="4"/>
    </row>
    <row r="25" spans="1:24" x14ac:dyDescent="0.25">
      <c r="A25" t="s">
        <v>1213</v>
      </c>
      <c r="B25" t="s">
        <v>1232</v>
      </c>
      <c r="F25" t="s">
        <v>5629</v>
      </c>
      <c r="G25" t="s">
        <v>5630</v>
      </c>
      <c r="H25" t="s">
        <v>312</v>
      </c>
      <c r="I25" t="s">
        <v>205</v>
      </c>
      <c r="J25" t="s">
        <v>204</v>
      </c>
      <c r="K25" t="s">
        <v>314</v>
      </c>
      <c r="M25" t="s">
        <v>339</v>
      </c>
      <c r="N25" t="s">
        <v>1215</v>
      </c>
      <c r="O25" s="137">
        <v>41496.6</v>
      </c>
      <c r="P25" t="s">
        <v>1216</v>
      </c>
      <c r="Q25" t="s">
        <v>2676</v>
      </c>
      <c r="R25" s="137">
        <v>155.98570000000001</v>
      </c>
      <c r="S25" s="130">
        <v>0.99999999879476142</v>
      </c>
      <c r="T25" s="130">
        <v>4.1491095527632728E-4</v>
      </c>
      <c r="U25" s="181"/>
      <c r="V25" s="172"/>
      <c r="W25" s="172"/>
      <c r="X25" s="4"/>
    </row>
    <row r="26" spans="1:24" x14ac:dyDescent="0.25">
      <c r="A26" t="s">
        <v>1213</v>
      </c>
      <c r="B26" t="s">
        <v>1233</v>
      </c>
      <c r="F26" t="s">
        <v>5634</v>
      </c>
      <c r="G26" t="s">
        <v>5635</v>
      </c>
      <c r="H26" t="s">
        <v>321</v>
      </c>
      <c r="I26" t="s">
        <v>205</v>
      </c>
      <c r="J26" t="s">
        <v>224</v>
      </c>
      <c r="K26" t="s">
        <v>314</v>
      </c>
      <c r="L26" t="s">
        <v>747</v>
      </c>
      <c r="M26" t="s">
        <v>339</v>
      </c>
      <c r="N26" t="s">
        <v>1215</v>
      </c>
      <c r="O26" s="137">
        <v>28</v>
      </c>
      <c r="P26" t="s">
        <v>1216</v>
      </c>
      <c r="Q26" t="s">
        <v>5636</v>
      </c>
      <c r="R26" s="137">
        <v>0</v>
      </c>
      <c r="S26" s="130">
        <v>2.4013630948265008E-8</v>
      </c>
      <c r="T26" s="130">
        <v>3.685133379705984E-11</v>
      </c>
      <c r="U26" s="181"/>
      <c r="V26" s="172"/>
      <c r="W26" s="172"/>
      <c r="X26" s="4"/>
    </row>
    <row r="27" spans="1:24" x14ac:dyDescent="0.25">
      <c r="A27" t="s">
        <v>1213</v>
      </c>
      <c r="B27" t="s">
        <v>1233</v>
      </c>
      <c r="F27" t="s">
        <v>5631</v>
      </c>
      <c r="G27" t="s">
        <v>5632</v>
      </c>
      <c r="H27" t="s">
        <v>321</v>
      </c>
      <c r="I27" t="s">
        <v>205</v>
      </c>
      <c r="J27" t="s">
        <v>224</v>
      </c>
      <c r="K27" t="s">
        <v>314</v>
      </c>
      <c r="L27" t="s">
        <v>747</v>
      </c>
      <c r="M27" t="s">
        <v>339</v>
      </c>
      <c r="N27" t="s">
        <v>1215</v>
      </c>
      <c r="O27" s="137">
        <v>75</v>
      </c>
      <c r="P27" t="s">
        <v>1216</v>
      </c>
      <c r="Q27" t="s">
        <v>5633</v>
      </c>
      <c r="R27" s="137">
        <v>0</v>
      </c>
      <c r="S27" s="130">
        <v>1.7821883252631502E-8</v>
      </c>
      <c r="T27" s="130">
        <v>2.734947372389785E-11</v>
      </c>
      <c r="U27" s="181"/>
      <c r="V27" s="172"/>
      <c r="W27" s="172"/>
      <c r="X27" s="4"/>
    </row>
    <row r="28" spans="1:24" x14ac:dyDescent="0.25">
      <c r="A28" t="s">
        <v>1213</v>
      </c>
      <c r="B28" t="s">
        <v>1233</v>
      </c>
      <c r="F28" t="s">
        <v>5650</v>
      </c>
      <c r="G28" t="s">
        <v>5651</v>
      </c>
      <c r="H28" t="s">
        <v>312</v>
      </c>
      <c r="I28" t="s">
        <v>205</v>
      </c>
      <c r="J28" t="s">
        <v>204</v>
      </c>
      <c r="K28" t="s">
        <v>314</v>
      </c>
      <c r="M28" t="s">
        <v>339</v>
      </c>
      <c r="N28" t="s">
        <v>1215</v>
      </c>
      <c r="O28" s="137">
        <v>171645</v>
      </c>
      <c r="P28" t="s">
        <v>1216</v>
      </c>
      <c r="Q28" t="s">
        <v>2676</v>
      </c>
      <c r="R28" s="137">
        <v>645.21359999999993</v>
      </c>
      <c r="S28" s="130">
        <v>0.73872032957891143</v>
      </c>
      <c r="T28" s="130">
        <v>1.1336407020927162E-3</v>
      </c>
      <c r="U28" s="181"/>
      <c r="V28" s="172"/>
      <c r="W28" s="172"/>
      <c r="X28" s="4"/>
    </row>
    <row r="29" spans="1:24" x14ac:dyDescent="0.25">
      <c r="A29" t="s">
        <v>1213</v>
      </c>
      <c r="B29" t="s">
        <v>1233</v>
      </c>
      <c r="F29" t="s">
        <v>5629</v>
      </c>
      <c r="G29" t="s">
        <v>5630</v>
      </c>
      <c r="H29" t="s">
        <v>312</v>
      </c>
      <c r="I29" t="s">
        <v>205</v>
      </c>
      <c r="J29" t="s">
        <v>204</v>
      </c>
      <c r="K29" t="s">
        <v>314</v>
      </c>
      <c r="M29" t="s">
        <v>339</v>
      </c>
      <c r="N29" t="s">
        <v>1215</v>
      </c>
      <c r="O29" s="137">
        <v>60709.5</v>
      </c>
      <c r="P29" t="s">
        <v>1216</v>
      </c>
      <c r="Q29" t="s">
        <v>2676</v>
      </c>
      <c r="R29" s="137">
        <v>228.20699999999999</v>
      </c>
      <c r="S29" s="130">
        <v>0.26127962858557441</v>
      </c>
      <c r="T29" s="130">
        <v>4.0095988932796033E-4</v>
      </c>
      <c r="U29" s="181"/>
      <c r="V29" s="172"/>
      <c r="W29" s="172"/>
      <c r="X29" s="4"/>
    </row>
    <row r="30" spans="1:24" x14ac:dyDescent="0.25">
      <c r="A30" t="s">
        <v>1213</v>
      </c>
      <c r="B30" t="s">
        <v>1238</v>
      </c>
      <c r="F30" t="s">
        <v>5634</v>
      </c>
      <c r="G30" t="s">
        <v>5635</v>
      </c>
      <c r="H30" t="s">
        <v>321</v>
      </c>
      <c r="I30" t="s">
        <v>205</v>
      </c>
      <c r="J30" t="s">
        <v>224</v>
      </c>
      <c r="K30" t="s">
        <v>314</v>
      </c>
      <c r="L30" t="s">
        <v>747</v>
      </c>
      <c r="M30" t="s">
        <v>339</v>
      </c>
      <c r="N30" t="s">
        <v>1215</v>
      </c>
      <c r="O30" s="137">
        <v>123</v>
      </c>
      <c r="P30" t="s">
        <v>1216</v>
      </c>
      <c r="Q30" t="s">
        <v>5636</v>
      </c>
      <c r="R30" s="137">
        <v>1E-4</v>
      </c>
      <c r="S30" s="130">
        <v>-6.0101974860691647E-8</v>
      </c>
      <c r="T30" s="130">
        <v>3.5722969135325516E-11</v>
      </c>
      <c r="U30" s="181"/>
      <c r="V30" s="172"/>
      <c r="W30" s="172"/>
      <c r="X30" s="4"/>
    </row>
    <row r="31" spans="1:24" x14ac:dyDescent="0.25">
      <c r="A31" t="s">
        <v>1213</v>
      </c>
      <c r="B31" t="s">
        <v>1238</v>
      </c>
      <c r="F31" t="s">
        <v>5631</v>
      </c>
      <c r="G31" t="s">
        <v>5632</v>
      </c>
      <c r="H31" t="s">
        <v>321</v>
      </c>
      <c r="I31" t="s">
        <v>205</v>
      </c>
      <c r="J31" t="s">
        <v>224</v>
      </c>
      <c r="K31" t="s">
        <v>314</v>
      </c>
      <c r="L31" t="s">
        <v>747</v>
      </c>
      <c r="M31" t="s">
        <v>339</v>
      </c>
      <c r="N31" t="s">
        <v>1215</v>
      </c>
      <c r="O31" s="137">
        <v>185</v>
      </c>
      <c r="P31" t="s">
        <v>1216</v>
      </c>
      <c r="Q31" t="s">
        <v>5633</v>
      </c>
      <c r="R31" s="137">
        <v>0</v>
      </c>
      <c r="S31" s="130">
        <v>-2.5047327603255844E-8</v>
      </c>
      <c r="T31" s="130">
        <v>1.4887446094199747E-11</v>
      </c>
      <c r="U31" s="181"/>
      <c r="V31" s="172"/>
      <c r="W31" s="172"/>
      <c r="X31" s="4"/>
    </row>
    <row r="32" spans="1:24" x14ac:dyDescent="0.25">
      <c r="A32" t="s">
        <v>1213</v>
      </c>
      <c r="B32" t="s">
        <v>1238</v>
      </c>
      <c r="F32" t="s">
        <v>5652</v>
      </c>
      <c r="G32" t="s">
        <v>5653</v>
      </c>
      <c r="H32" t="s">
        <v>321</v>
      </c>
      <c r="I32" t="s">
        <v>205</v>
      </c>
      <c r="J32" t="s">
        <v>224</v>
      </c>
      <c r="K32" t="s">
        <v>314</v>
      </c>
      <c r="L32" t="s">
        <v>750</v>
      </c>
      <c r="M32" t="s">
        <v>339</v>
      </c>
      <c r="N32" t="s">
        <v>1215</v>
      </c>
      <c r="O32" s="137">
        <v>56</v>
      </c>
      <c r="P32" t="s">
        <v>1216</v>
      </c>
      <c r="Q32" t="s">
        <v>5645</v>
      </c>
      <c r="R32" s="137">
        <v>0</v>
      </c>
      <c r="S32" s="130">
        <v>-1.5160035771015074E-9</v>
      </c>
      <c r="T32" s="130">
        <v>9.0107104000104734E-13</v>
      </c>
      <c r="U32" s="181"/>
      <c r="V32" s="172"/>
      <c r="W32" s="172"/>
      <c r="X32" s="4"/>
    </row>
    <row r="33" spans="1:24" x14ac:dyDescent="0.25">
      <c r="A33" t="s">
        <v>1213</v>
      </c>
      <c r="B33" t="s">
        <v>1238</v>
      </c>
      <c r="F33" t="s">
        <v>5654</v>
      </c>
      <c r="G33" t="s">
        <v>5655</v>
      </c>
      <c r="H33" t="s">
        <v>321</v>
      </c>
      <c r="I33" t="s">
        <v>205</v>
      </c>
      <c r="J33" t="s">
        <v>224</v>
      </c>
      <c r="K33" t="s">
        <v>314</v>
      </c>
      <c r="L33" t="s">
        <v>750</v>
      </c>
      <c r="M33" t="s">
        <v>339</v>
      </c>
      <c r="N33" t="s">
        <v>1215</v>
      </c>
      <c r="O33" s="137">
        <v>103</v>
      </c>
      <c r="P33" t="s">
        <v>1216</v>
      </c>
      <c r="Q33" t="s">
        <v>5656</v>
      </c>
      <c r="R33" s="137">
        <v>0</v>
      </c>
      <c r="S33" s="130">
        <v>-1.4481617647010956E-9</v>
      </c>
      <c r="T33" s="130">
        <v>8.6074772323680075E-13</v>
      </c>
      <c r="U33" s="181"/>
      <c r="V33" s="172"/>
      <c r="W33" s="172"/>
      <c r="X33" s="4"/>
    </row>
    <row r="34" spans="1:24" x14ac:dyDescent="0.25">
      <c r="A34" t="s">
        <v>1213</v>
      </c>
      <c r="B34" t="s">
        <v>1238</v>
      </c>
      <c r="F34" t="s">
        <v>5657</v>
      </c>
      <c r="G34" t="s">
        <v>5658</v>
      </c>
      <c r="H34" t="s">
        <v>321</v>
      </c>
      <c r="I34" t="s">
        <v>205</v>
      </c>
      <c r="J34" t="s">
        <v>224</v>
      </c>
      <c r="K34" t="s">
        <v>314</v>
      </c>
      <c r="L34" t="s">
        <v>750</v>
      </c>
      <c r="M34" t="s">
        <v>339</v>
      </c>
      <c r="N34" t="s">
        <v>1215</v>
      </c>
      <c r="O34" s="137">
        <v>73</v>
      </c>
      <c r="P34" t="s">
        <v>1216</v>
      </c>
      <c r="Q34" t="s">
        <v>5659</v>
      </c>
      <c r="R34" s="137">
        <v>0</v>
      </c>
      <c r="S34" s="130">
        <v>-7.534355127161106E-10</v>
      </c>
      <c r="T34" s="130">
        <v>4.4782145060293008E-13</v>
      </c>
      <c r="U34" s="181"/>
      <c r="V34" s="172"/>
      <c r="W34" s="172"/>
      <c r="X34" s="4"/>
    </row>
    <row r="35" spans="1:24" x14ac:dyDescent="0.25">
      <c r="A35" t="s">
        <v>1213</v>
      </c>
      <c r="B35" t="s">
        <v>1238</v>
      </c>
      <c r="F35" t="s">
        <v>5660</v>
      </c>
      <c r="G35" t="s">
        <v>5661</v>
      </c>
      <c r="H35" t="s">
        <v>321</v>
      </c>
      <c r="I35" t="s">
        <v>205</v>
      </c>
      <c r="J35" t="s">
        <v>224</v>
      </c>
      <c r="K35" t="s">
        <v>314</v>
      </c>
      <c r="L35" t="s">
        <v>750</v>
      </c>
      <c r="M35" t="s">
        <v>339</v>
      </c>
      <c r="N35" t="s">
        <v>1215</v>
      </c>
      <c r="O35" s="137">
        <v>72</v>
      </c>
      <c r="P35" t="s">
        <v>1216</v>
      </c>
      <c r="Q35" t="s">
        <v>5659</v>
      </c>
      <c r="R35" s="137">
        <v>0</v>
      </c>
      <c r="S35" s="130">
        <v>-7.195146065159047E-10</v>
      </c>
      <c r="T35" s="130">
        <v>4.2765979222080689E-13</v>
      </c>
      <c r="U35" s="181"/>
      <c r="V35" s="172"/>
      <c r="W35" s="172"/>
      <c r="X35" s="4"/>
    </row>
    <row r="36" spans="1:24" x14ac:dyDescent="0.25">
      <c r="A36" t="s">
        <v>1213</v>
      </c>
      <c r="B36" t="s">
        <v>1238</v>
      </c>
      <c r="F36" t="s">
        <v>5627</v>
      </c>
      <c r="G36" t="s">
        <v>5628</v>
      </c>
      <c r="H36" t="s">
        <v>321</v>
      </c>
      <c r="I36" t="s">
        <v>205</v>
      </c>
      <c r="J36" t="s">
        <v>224</v>
      </c>
      <c r="K36" t="s">
        <v>314</v>
      </c>
      <c r="L36" t="s">
        <v>751</v>
      </c>
      <c r="M36" t="s">
        <v>339</v>
      </c>
      <c r="N36" t="s">
        <v>1215</v>
      </c>
      <c r="O36" s="137">
        <v>116</v>
      </c>
      <c r="P36" t="s">
        <v>1216</v>
      </c>
      <c r="Q36" t="s">
        <v>5591</v>
      </c>
      <c r="R36" s="137">
        <v>0</v>
      </c>
      <c r="S36" s="130">
        <v>-3.2290093402119027E-10</v>
      </c>
      <c r="T36" s="130">
        <v>1.9192347882982719E-13</v>
      </c>
      <c r="U36" s="181"/>
      <c r="V36" s="172"/>
      <c r="W36" s="172"/>
      <c r="X36" s="4"/>
    </row>
    <row r="37" spans="1:24" x14ac:dyDescent="0.25">
      <c r="A37" t="s">
        <v>1213</v>
      </c>
      <c r="B37" t="s">
        <v>1238</v>
      </c>
      <c r="F37" t="s">
        <v>5662</v>
      </c>
      <c r="G37" t="s">
        <v>5663</v>
      </c>
      <c r="H37" t="s">
        <v>321</v>
      </c>
      <c r="I37" t="s">
        <v>205</v>
      </c>
      <c r="J37" t="s">
        <v>224</v>
      </c>
      <c r="K37" t="s">
        <v>314</v>
      </c>
      <c r="L37" t="s">
        <v>750</v>
      </c>
      <c r="M37" t="s">
        <v>339</v>
      </c>
      <c r="N37" t="s">
        <v>1215</v>
      </c>
      <c r="O37" s="137">
        <v>18</v>
      </c>
      <c r="P37" t="s">
        <v>1216</v>
      </c>
      <c r="Q37" t="s">
        <v>5591</v>
      </c>
      <c r="R37" s="137">
        <v>0</v>
      </c>
      <c r="U37" s="181"/>
      <c r="V37" s="172"/>
      <c r="W37" s="172"/>
      <c r="X37" s="4"/>
    </row>
    <row r="38" spans="1:24" x14ac:dyDescent="0.25">
      <c r="A38" t="s">
        <v>1213</v>
      </c>
      <c r="B38" t="s">
        <v>1238</v>
      </c>
      <c r="F38" t="s">
        <v>5664</v>
      </c>
      <c r="G38" t="s">
        <v>5665</v>
      </c>
      <c r="H38" t="s">
        <v>321</v>
      </c>
      <c r="I38" t="s">
        <v>205</v>
      </c>
      <c r="J38" t="s">
        <v>224</v>
      </c>
      <c r="K38" t="s">
        <v>344</v>
      </c>
      <c r="L38" t="s">
        <v>750</v>
      </c>
      <c r="M38" t="s">
        <v>339</v>
      </c>
      <c r="N38" t="s">
        <v>1215</v>
      </c>
      <c r="O38" s="137">
        <v>17</v>
      </c>
      <c r="P38" t="s">
        <v>1216</v>
      </c>
      <c r="Q38" t="s">
        <v>5591</v>
      </c>
      <c r="R38" s="137">
        <v>0</v>
      </c>
      <c r="U38" s="181"/>
      <c r="V38" s="172"/>
      <c r="W38" s="172"/>
      <c r="X38" s="4"/>
    </row>
    <row r="39" spans="1:24" x14ac:dyDescent="0.25">
      <c r="A39" t="s">
        <v>1213</v>
      </c>
      <c r="B39" t="s">
        <v>1238</v>
      </c>
      <c r="F39" t="s">
        <v>5666</v>
      </c>
      <c r="G39" t="s">
        <v>5667</v>
      </c>
      <c r="H39" t="s">
        <v>321</v>
      </c>
      <c r="I39" t="s">
        <v>205</v>
      </c>
      <c r="J39" t="s">
        <v>224</v>
      </c>
      <c r="K39" t="s">
        <v>314</v>
      </c>
      <c r="L39" t="s">
        <v>750</v>
      </c>
      <c r="M39" t="s">
        <v>339</v>
      </c>
      <c r="N39" t="s">
        <v>1215</v>
      </c>
      <c r="O39" s="137">
        <v>7</v>
      </c>
      <c r="P39" t="s">
        <v>1216</v>
      </c>
      <c r="Q39" t="s">
        <v>5668</v>
      </c>
      <c r="R39" s="137">
        <v>0</v>
      </c>
      <c r="U39" s="181"/>
      <c r="V39" s="172"/>
      <c r="W39" s="172"/>
      <c r="X39" s="4"/>
    </row>
    <row r="40" spans="1:24" x14ac:dyDescent="0.25">
      <c r="A40" t="s">
        <v>1213</v>
      </c>
      <c r="B40" t="s">
        <v>1238</v>
      </c>
      <c r="F40" t="s">
        <v>5669</v>
      </c>
      <c r="G40" t="s">
        <v>5670</v>
      </c>
      <c r="H40" t="s">
        <v>321</v>
      </c>
      <c r="I40" t="s">
        <v>205</v>
      </c>
      <c r="J40" t="s">
        <v>224</v>
      </c>
      <c r="K40" t="s">
        <v>314</v>
      </c>
      <c r="L40" t="s">
        <v>750</v>
      </c>
      <c r="M40" t="s">
        <v>339</v>
      </c>
      <c r="N40" t="s">
        <v>1215</v>
      </c>
      <c r="O40" s="137">
        <v>5</v>
      </c>
      <c r="P40" t="s">
        <v>1216</v>
      </c>
      <c r="Q40" t="s">
        <v>5668</v>
      </c>
      <c r="R40" s="137">
        <v>0</v>
      </c>
      <c r="U40" s="181"/>
      <c r="V40" s="172"/>
      <c r="W40" s="172"/>
      <c r="X40" s="4"/>
    </row>
    <row r="41" spans="1:24" x14ac:dyDescent="0.25">
      <c r="A41" t="s">
        <v>1213</v>
      </c>
      <c r="B41" t="s">
        <v>1238</v>
      </c>
      <c r="F41" t="s">
        <v>5650</v>
      </c>
      <c r="G41" t="s">
        <v>5651</v>
      </c>
      <c r="H41" t="s">
        <v>312</v>
      </c>
      <c r="I41" t="s">
        <v>205</v>
      </c>
      <c r="J41" t="s">
        <v>204</v>
      </c>
      <c r="K41" t="s">
        <v>314</v>
      </c>
      <c r="M41" t="s">
        <v>339</v>
      </c>
      <c r="N41" t="s">
        <v>1215</v>
      </c>
      <c r="O41" s="137">
        <v>387822.5</v>
      </c>
      <c r="P41" t="s">
        <v>1216</v>
      </c>
      <c r="Q41" t="s">
        <v>2676</v>
      </c>
      <c r="R41" s="137">
        <v>1457.8248000000001</v>
      </c>
      <c r="S41" s="130">
        <v>-0.95097572180602796</v>
      </c>
      <c r="T41" s="130">
        <v>5.6523394509518945E-4</v>
      </c>
      <c r="U41" s="181"/>
      <c r="V41" s="172"/>
      <c r="W41" s="172"/>
      <c r="X41" s="4"/>
    </row>
    <row r="42" spans="1:24" x14ac:dyDescent="0.25">
      <c r="A42" t="s">
        <v>1213</v>
      </c>
      <c r="B42" t="s">
        <v>1238</v>
      </c>
      <c r="F42" t="s">
        <v>5629</v>
      </c>
      <c r="G42" t="s">
        <v>5630</v>
      </c>
      <c r="H42" t="s">
        <v>312</v>
      </c>
      <c r="I42" t="s">
        <v>205</v>
      </c>
      <c r="J42" t="s">
        <v>204</v>
      </c>
      <c r="K42" t="s">
        <v>314</v>
      </c>
      <c r="M42" t="s">
        <v>339</v>
      </c>
      <c r="N42" t="s">
        <v>1215</v>
      </c>
      <c r="O42" s="137">
        <v>-795637.89</v>
      </c>
      <c r="P42" t="s">
        <v>1216</v>
      </c>
      <c r="Q42" t="s">
        <v>2676</v>
      </c>
      <c r="R42" s="137">
        <v>-2990.8027999999999</v>
      </c>
      <c r="S42" s="130">
        <v>1.9509758117153468</v>
      </c>
      <c r="T42" s="130">
        <v>-1.1596066330135885E-3</v>
      </c>
      <c r="U42" s="181"/>
      <c r="V42" s="172"/>
      <c r="W42" s="172"/>
      <c r="X42" s="4"/>
    </row>
    <row r="43" spans="1:24" x14ac:dyDescent="0.25">
      <c r="A43" t="s">
        <v>1213</v>
      </c>
      <c r="B43" t="s">
        <v>1241</v>
      </c>
      <c r="F43" t="s">
        <v>5631</v>
      </c>
      <c r="G43" t="s">
        <v>5632</v>
      </c>
      <c r="H43" t="s">
        <v>321</v>
      </c>
      <c r="I43" t="s">
        <v>205</v>
      </c>
      <c r="J43" t="s">
        <v>224</v>
      </c>
      <c r="K43" t="s">
        <v>314</v>
      </c>
      <c r="L43" t="s">
        <v>747</v>
      </c>
      <c r="M43" t="s">
        <v>339</v>
      </c>
      <c r="N43" t="s">
        <v>1215</v>
      </c>
      <c r="O43" s="137">
        <v>4</v>
      </c>
      <c r="P43" t="s">
        <v>1216</v>
      </c>
      <c r="Q43" t="s">
        <v>5633</v>
      </c>
      <c r="R43" s="137">
        <v>0</v>
      </c>
      <c r="S43" s="130">
        <v>1.3897145013678188E-8</v>
      </c>
      <c r="T43" s="130">
        <v>2.3686685438147592E-12</v>
      </c>
      <c r="U43" s="181"/>
      <c r="V43" s="172"/>
      <c r="W43" s="172"/>
      <c r="X43" s="4"/>
    </row>
    <row r="44" spans="1:24" x14ac:dyDescent="0.25">
      <c r="A44" t="s">
        <v>1213</v>
      </c>
      <c r="B44" t="s">
        <v>1241</v>
      </c>
      <c r="F44" t="s">
        <v>5634</v>
      </c>
      <c r="G44" t="s">
        <v>5635</v>
      </c>
      <c r="H44" t="s">
        <v>321</v>
      </c>
      <c r="I44" t="s">
        <v>205</v>
      </c>
      <c r="J44" t="s">
        <v>224</v>
      </c>
      <c r="K44" t="s">
        <v>314</v>
      </c>
      <c r="L44" t="s">
        <v>747</v>
      </c>
      <c r="M44" t="s">
        <v>339</v>
      </c>
      <c r="N44" t="s">
        <v>1215</v>
      </c>
      <c r="O44" s="137">
        <v>1</v>
      </c>
      <c r="P44" t="s">
        <v>1216</v>
      </c>
      <c r="Q44" t="s">
        <v>5636</v>
      </c>
      <c r="R44" s="137">
        <v>0</v>
      </c>
      <c r="S44" s="130">
        <v>1.2540917608728871E-8</v>
      </c>
      <c r="T44" s="130">
        <v>2.13750932447862E-12</v>
      </c>
      <c r="U44" s="181"/>
      <c r="V44" s="172"/>
      <c r="W44" s="172"/>
      <c r="X44" s="4"/>
    </row>
    <row r="45" spans="1:24" x14ac:dyDescent="0.25">
      <c r="A45" t="s">
        <v>1213</v>
      </c>
      <c r="B45" t="s">
        <v>1241</v>
      </c>
      <c r="F45" t="s">
        <v>5671</v>
      </c>
      <c r="G45" t="s">
        <v>5672</v>
      </c>
      <c r="H45" t="s">
        <v>321</v>
      </c>
      <c r="I45" t="s">
        <v>205</v>
      </c>
      <c r="J45" t="s">
        <v>224</v>
      </c>
      <c r="K45" t="s">
        <v>314</v>
      </c>
      <c r="L45" t="s">
        <v>751</v>
      </c>
      <c r="M45" t="s">
        <v>339</v>
      </c>
      <c r="N45" t="s">
        <v>1215</v>
      </c>
      <c r="O45" s="137">
        <v>33</v>
      </c>
      <c r="P45" t="s">
        <v>1216</v>
      </c>
      <c r="Q45" t="s">
        <v>5591</v>
      </c>
      <c r="R45" s="137">
        <v>0</v>
      </c>
      <c r="S45" s="130">
        <v>2.2101483636211093E-9</v>
      </c>
      <c r="T45" s="130">
        <v>3.7670391299222678E-13</v>
      </c>
      <c r="U45" s="181"/>
      <c r="V45" s="172"/>
      <c r="W45" s="172"/>
      <c r="X45" s="4"/>
    </row>
    <row r="46" spans="1:24" x14ac:dyDescent="0.25">
      <c r="A46" t="s">
        <v>1213</v>
      </c>
      <c r="B46" t="s">
        <v>1241</v>
      </c>
      <c r="F46" t="s">
        <v>5627</v>
      </c>
      <c r="G46" t="s">
        <v>5628</v>
      </c>
      <c r="H46" t="s">
        <v>321</v>
      </c>
      <c r="I46" t="s">
        <v>205</v>
      </c>
      <c r="J46" t="s">
        <v>224</v>
      </c>
      <c r="K46" t="s">
        <v>314</v>
      </c>
      <c r="L46" t="s">
        <v>751</v>
      </c>
      <c r="M46" t="s">
        <v>339</v>
      </c>
      <c r="N46" t="s">
        <v>1215</v>
      </c>
      <c r="O46" s="137">
        <v>6</v>
      </c>
      <c r="P46" t="s">
        <v>1216</v>
      </c>
      <c r="Q46" t="s">
        <v>5591</v>
      </c>
      <c r="R46" s="137">
        <v>0</v>
      </c>
      <c r="U46" s="181"/>
      <c r="V46" s="172"/>
      <c r="W46" s="172"/>
      <c r="X46" s="4"/>
    </row>
    <row r="47" spans="1:24" x14ac:dyDescent="0.25">
      <c r="A47" t="s">
        <v>1213</v>
      </c>
      <c r="B47" t="s">
        <v>1241</v>
      </c>
      <c r="F47" t="s">
        <v>5629</v>
      </c>
      <c r="G47" t="s">
        <v>5630</v>
      </c>
      <c r="H47" t="s">
        <v>312</v>
      </c>
      <c r="I47" t="s">
        <v>205</v>
      </c>
      <c r="J47" t="s">
        <v>204</v>
      </c>
      <c r="K47" t="s">
        <v>314</v>
      </c>
      <c r="M47" t="s">
        <v>339</v>
      </c>
      <c r="N47" t="s">
        <v>1215</v>
      </c>
      <c r="O47" s="137">
        <v>15888.4</v>
      </c>
      <c r="P47" t="s">
        <v>1216</v>
      </c>
      <c r="Q47" t="s">
        <v>2676</v>
      </c>
      <c r="R47" s="137">
        <v>59.724499999999999</v>
      </c>
      <c r="S47" s="130">
        <v>0.99999997135178897</v>
      </c>
      <c r="T47" s="130">
        <v>1.7044281207581084E-4</v>
      </c>
      <c r="U47" s="181"/>
      <c r="V47" s="172"/>
      <c r="W47" s="172"/>
      <c r="X47" s="4"/>
    </row>
    <row r="48" spans="1:24" x14ac:dyDescent="0.25">
      <c r="A48" t="s">
        <v>1213</v>
      </c>
      <c r="B48" t="s">
        <v>1242</v>
      </c>
      <c r="F48" t="s">
        <v>5673</v>
      </c>
      <c r="G48" t="s">
        <v>5674</v>
      </c>
      <c r="H48" t="s">
        <v>321</v>
      </c>
      <c r="I48" t="s">
        <v>205</v>
      </c>
      <c r="J48" t="s">
        <v>238</v>
      </c>
      <c r="K48" t="s">
        <v>314</v>
      </c>
      <c r="L48" t="s">
        <v>747</v>
      </c>
      <c r="M48" t="s">
        <v>339</v>
      </c>
      <c r="N48" t="s">
        <v>1217</v>
      </c>
      <c r="O48" s="137">
        <v>2</v>
      </c>
      <c r="P48" t="s">
        <v>1218</v>
      </c>
      <c r="Q48" t="s">
        <v>5675</v>
      </c>
      <c r="R48" s="137">
        <v>0</v>
      </c>
      <c r="S48" s="130">
        <v>6.0875222734187901E-8</v>
      </c>
      <c r="T48" s="130">
        <v>2.2166037501936242E-11</v>
      </c>
      <c r="U48" s="181"/>
      <c r="V48" s="172"/>
      <c r="W48" s="172"/>
      <c r="X48" s="4"/>
    </row>
    <row r="49" spans="1:24" x14ac:dyDescent="0.25">
      <c r="A49" t="s">
        <v>1213</v>
      </c>
      <c r="B49" t="s">
        <v>1242</v>
      </c>
      <c r="F49" t="s">
        <v>5676</v>
      </c>
      <c r="G49" t="s">
        <v>5677</v>
      </c>
      <c r="H49" t="s">
        <v>321</v>
      </c>
      <c r="I49" t="s">
        <v>205</v>
      </c>
      <c r="J49" t="s">
        <v>224</v>
      </c>
      <c r="K49" t="s">
        <v>314</v>
      </c>
      <c r="L49" t="s">
        <v>747</v>
      </c>
      <c r="M49" t="s">
        <v>339</v>
      </c>
      <c r="N49" t="s">
        <v>1215</v>
      </c>
      <c r="O49" s="137">
        <v>2</v>
      </c>
      <c r="P49" t="s">
        <v>1216</v>
      </c>
      <c r="Q49" t="s">
        <v>5678</v>
      </c>
      <c r="R49" s="137">
        <v>0</v>
      </c>
      <c r="S49" s="130">
        <v>6.3754456241885972E-9</v>
      </c>
      <c r="T49" s="130">
        <v>2.3214431167568363E-12</v>
      </c>
      <c r="U49" s="181"/>
      <c r="V49" s="172"/>
      <c r="W49" s="172"/>
      <c r="X49" s="4"/>
    </row>
    <row r="50" spans="1:24" x14ac:dyDescent="0.25">
      <c r="A50" t="s">
        <v>1213</v>
      </c>
      <c r="B50" t="s">
        <v>1242</v>
      </c>
      <c r="F50" t="s">
        <v>5640</v>
      </c>
      <c r="G50" t="s">
        <v>5641</v>
      </c>
      <c r="H50" t="s">
        <v>321</v>
      </c>
      <c r="I50" t="s">
        <v>205</v>
      </c>
      <c r="J50" t="s">
        <v>293</v>
      </c>
      <c r="K50" t="s">
        <v>314</v>
      </c>
      <c r="L50" t="s">
        <v>747</v>
      </c>
      <c r="M50" t="s">
        <v>339</v>
      </c>
      <c r="N50" t="s">
        <v>1217</v>
      </c>
      <c r="O50" s="137">
        <v>3</v>
      </c>
      <c r="P50" t="s">
        <v>1218</v>
      </c>
      <c r="Q50" t="s">
        <v>5642</v>
      </c>
      <c r="R50" s="137">
        <v>0</v>
      </c>
      <c r="U50" s="181"/>
      <c r="V50" s="172"/>
      <c r="W50" s="172"/>
      <c r="X50" s="4"/>
    </row>
    <row r="51" spans="1:24" x14ac:dyDescent="0.25">
      <c r="A51" t="s">
        <v>1213</v>
      </c>
      <c r="B51" t="s">
        <v>1242</v>
      </c>
      <c r="F51" t="s">
        <v>5671</v>
      </c>
      <c r="G51" t="s">
        <v>5672</v>
      </c>
      <c r="H51" t="s">
        <v>321</v>
      </c>
      <c r="I51" t="s">
        <v>205</v>
      </c>
      <c r="J51" t="s">
        <v>224</v>
      </c>
      <c r="K51" t="s">
        <v>314</v>
      </c>
      <c r="L51" t="s">
        <v>751</v>
      </c>
      <c r="M51" t="s">
        <v>339</v>
      </c>
      <c r="N51" t="s">
        <v>1215</v>
      </c>
      <c r="O51" s="137">
        <v>5</v>
      </c>
      <c r="P51" t="s">
        <v>1216</v>
      </c>
      <c r="Q51" t="s">
        <v>5591</v>
      </c>
      <c r="R51" s="137">
        <v>0</v>
      </c>
      <c r="U51" s="181"/>
      <c r="V51" s="172"/>
      <c r="W51" s="172"/>
      <c r="X51" s="4"/>
    </row>
    <row r="52" spans="1:24" x14ac:dyDescent="0.25">
      <c r="A52" t="s">
        <v>1213</v>
      </c>
      <c r="B52" t="s">
        <v>1242</v>
      </c>
      <c r="F52" t="s">
        <v>5627</v>
      </c>
      <c r="G52" t="s">
        <v>5628</v>
      </c>
      <c r="H52" t="s">
        <v>321</v>
      </c>
      <c r="I52" t="s">
        <v>205</v>
      </c>
      <c r="J52" t="s">
        <v>224</v>
      </c>
      <c r="K52" t="s">
        <v>314</v>
      </c>
      <c r="L52" t="s">
        <v>751</v>
      </c>
      <c r="M52" t="s">
        <v>339</v>
      </c>
      <c r="N52" t="s">
        <v>1215</v>
      </c>
      <c r="O52" s="137">
        <v>1</v>
      </c>
      <c r="P52" t="s">
        <v>1216</v>
      </c>
      <c r="Q52" t="s">
        <v>5591</v>
      </c>
      <c r="R52" s="137">
        <v>0</v>
      </c>
      <c r="U52" s="181"/>
      <c r="V52" s="172"/>
      <c r="W52" s="172"/>
      <c r="X52" s="4"/>
    </row>
    <row r="53" spans="1:24" x14ac:dyDescent="0.25">
      <c r="A53" t="s">
        <v>1213</v>
      </c>
      <c r="B53" t="s">
        <v>1242</v>
      </c>
      <c r="F53" t="s">
        <v>5629</v>
      </c>
      <c r="G53" t="s">
        <v>5630</v>
      </c>
      <c r="H53" t="s">
        <v>312</v>
      </c>
      <c r="I53" t="s">
        <v>205</v>
      </c>
      <c r="J53" t="s">
        <v>204</v>
      </c>
      <c r="K53" t="s">
        <v>314</v>
      </c>
      <c r="M53" t="s">
        <v>339</v>
      </c>
      <c r="N53" t="s">
        <v>1215</v>
      </c>
      <c r="O53" s="137">
        <v>5955.4</v>
      </c>
      <c r="P53" t="s">
        <v>1216</v>
      </c>
      <c r="Q53" t="s">
        <v>2676</v>
      </c>
      <c r="R53" s="137">
        <v>22.386299999999999</v>
      </c>
      <c r="S53" s="130">
        <v>0.92079321434471306</v>
      </c>
      <c r="T53" s="130">
        <v>3.352815152696067E-4</v>
      </c>
      <c r="U53" s="181"/>
      <c r="V53" s="172"/>
      <c r="W53" s="172"/>
      <c r="X53" s="4"/>
    </row>
    <row r="54" spans="1:24" x14ac:dyDescent="0.25">
      <c r="A54" t="s">
        <v>1213</v>
      </c>
      <c r="B54" t="s">
        <v>1242</v>
      </c>
      <c r="F54" t="s">
        <v>5646</v>
      </c>
      <c r="G54" t="s">
        <v>5647</v>
      </c>
      <c r="H54" t="s">
        <v>312</v>
      </c>
      <c r="I54" t="s">
        <v>205</v>
      </c>
      <c r="J54" t="s">
        <v>204</v>
      </c>
      <c r="K54" t="s">
        <v>314</v>
      </c>
      <c r="M54" t="s">
        <v>339</v>
      </c>
      <c r="N54" t="s">
        <v>1217</v>
      </c>
      <c r="O54" s="137">
        <v>479</v>
      </c>
      <c r="P54" t="s">
        <v>1218</v>
      </c>
      <c r="Q54" t="s">
        <v>2676</v>
      </c>
      <c r="R54" s="137">
        <v>1.9257</v>
      </c>
      <c r="S54" s="130">
        <v>7.9206718404618556E-2</v>
      </c>
      <c r="T54" s="130">
        <v>2.8840947296872348E-5</v>
      </c>
      <c r="U54" s="181"/>
      <c r="V54" s="172"/>
      <c r="W54" s="172"/>
      <c r="X54" s="4"/>
    </row>
    <row r="55" spans="1:24" x14ac:dyDescent="0.25">
      <c r="A55" t="s">
        <v>1213</v>
      </c>
      <c r="B55" t="s">
        <v>1245</v>
      </c>
      <c r="F55" t="s">
        <v>5673</v>
      </c>
      <c r="G55" t="s">
        <v>5674</v>
      </c>
      <c r="H55" t="s">
        <v>321</v>
      </c>
      <c r="I55" t="s">
        <v>205</v>
      </c>
      <c r="J55" t="s">
        <v>238</v>
      </c>
      <c r="K55" t="s">
        <v>314</v>
      </c>
      <c r="L55" t="s">
        <v>747</v>
      </c>
      <c r="M55" t="s">
        <v>339</v>
      </c>
      <c r="N55" t="s">
        <v>1217</v>
      </c>
      <c r="O55" s="137">
        <v>94</v>
      </c>
      <c r="P55" t="s">
        <v>1218</v>
      </c>
      <c r="Q55" t="s">
        <v>5675</v>
      </c>
      <c r="R55" s="137">
        <v>1E-4</v>
      </c>
      <c r="S55" s="130">
        <v>-1.5053246040450568E-7</v>
      </c>
      <c r="T55" s="130">
        <v>3.8879549657226931E-11</v>
      </c>
      <c r="U55" s="181"/>
      <c r="V55" s="172"/>
      <c r="W55" s="172"/>
      <c r="X55" s="4"/>
    </row>
    <row r="56" spans="1:24" x14ac:dyDescent="0.25">
      <c r="A56" t="s">
        <v>1213</v>
      </c>
      <c r="B56" t="s">
        <v>1245</v>
      </c>
      <c r="F56" t="s">
        <v>5631</v>
      </c>
      <c r="G56" t="s">
        <v>5632</v>
      </c>
      <c r="H56" t="s">
        <v>321</v>
      </c>
      <c r="I56" t="s">
        <v>205</v>
      </c>
      <c r="J56" t="s">
        <v>224</v>
      </c>
      <c r="K56" t="s">
        <v>314</v>
      </c>
      <c r="L56" t="s">
        <v>747</v>
      </c>
      <c r="M56" t="s">
        <v>339</v>
      </c>
      <c r="N56" t="s">
        <v>1215</v>
      </c>
      <c r="O56" s="137">
        <v>129</v>
      </c>
      <c r="P56" t="s">
        <v>1216</v>
      </c>
      <c r="Q56" t="s">
        <v>5633</v>
      </c>
      <c r="R56" s="137">
        <v>0</v>
      </c>
      <c r="S56" s="130">
        <v>-5.7953211515856426E-8</v>
      </c>
      <c r="T56" s="130">
        <v>1.496816539683074E-11</v>
      </c>
      <c r="U56" s="181"/>
      <c r="V56" s="172"/>
      <c r="W56" s="172"/>
      <c r="X56" s="4"/>
    </row>
    <row r="57" spans="1:24" x14ac:dyDescent="0.25">
      <c r="A57" t="s">
        <v>1213</v>
      </c>
      <c r="B57" t="s">
        <v>1245</v>
      </c>
      <c r="F57" t="s">
        <v>5634</v>
      </c>
      <c r="G57" t="s">
        <v>5635</v>
      </c>
      <c r="H57" t="s">
        <v>321</v>
      </c>
      <c r="I57" t="s">
        <v>205</v>
      </c>
      <c r="J57" t="s">
        <v>224</v>
      </c>
      <c r="K57" t="s">
        <v>314</v>
      </c>
      <c r="L57" t="s">
        <v>747</v>
      </c>
      <c r="M57" t="s">
        <v>339</v>
      </c>
      <c r="N57" t="s">
        <v>1215</v>
      </c>
      <c r="O57" s="137">
        <v>33</v>
      </c>
      <c r="P57" t="s">
        <v>1216</v>
      </c>
      <c r="Q57" t="s">
        <v>5636</v>
      </c>
      <c r="R57" s="137">
        <v>0</v>
      </c>
      <c r="S57" s="130">
        <v>-5.3505095819095202E-8</v>
      </c>
      <c r="T57" s="130">
        <v>1.3819305312775792E-11</v>
      </c>
      <c r="U57" s="181"/>
      <c r="V57" s="172"/>
      <c r="W57" s="172"/>
      <c r="X57" s="4"/>
    </row>
    <row r="58" spans="1:24" x14ac:dyDescent="0.25">
      <c r="A58" t="s">
        <v>1213</v>
      </c>
      <c r="B58" t="s">
        <v>1245</v>
      </c>
      <c r="F58" t="s">
        <v>5679</v>
      </c>
      <c r="G58" t="s">
        <v>5680</v>
      </c>
      <c r="H58" t="s">
        <v>321</v>
      </c>
      <c r="I58" t="s">
        <v>205</v>
      </c>
      <c r="J58" t="s">
        <v>233</v>
      </c>
      <c r="K58" t="s">
        <v>314</v>
      </c>
      <c r="L58" t="s">
        <v>747</v>
      </c>
      <c r="M58" t="s">
        <v>339</v>
      </c>
      <c r="N58" t="s">
        <v>1224</v>
      </c>
      <c r="O58" s="137">
        <v>12</v>
      </c>
      <c r="P58" t="s">
        <v>1225</v>
      </c>
      <c r="Q58" t="s">
        <v>5681</v>
      </c>
      <c r="R58" s="137">
        <v>0</v>
      </c>
      <c r="S58" s="130">
        <v>-1.0132179842598189E-8</v>
      </c>
      <c r="T58" s="130">
        <v>2.6169411452365987E-12</v>
      </c>
      <c r="U58" s="181"/>
      <c r="V58" s="172"/>
      <c r="W58" s="172"/>
      <c r="X58" s="4"/>
    </row>
    <row r="59" spans="1:24" x14ac:dyDescent="0.25">
      <c r="A59" t="s">
        <v>1213</v>
      </c>
      <c r="B59" t="s">
        <v>1245</v>
      </c>
      <c r="F59" t="s">
        <v>5676</v>
      </c>
      <c r="G59" t="s">
        <v>5677</v>
      </c>
      <c r="H59" t="s">
        <v>321</v>
      </c>
      <c r="I59" t="s">
        <v>205</v>
      </c>
      <c r="J59" t="s">
        <v>224</v>
      </c>
      <c r="K59" t="s">
        <v>314</v>
      </c>
      <c r="L59" t="s">
        <v>747</v>
      </c>
      <c r="M59" t="s">
        <v>339</v>
      </c>
      <c r="N59" t="s">
        <v>1215</v>
      </c>
      <c r="O59" s="137">
        <v>36</v>
      </c>
      <c r="P59" t="s">
        <v>1216</v>
      </c>
      <c r="Q59" t="s">
        <v>5678</v>
      </c>
      <c r="R59" s="137">
        <v>0</v>
      </c>
      <c r="S59" s="130">
        <v>-6.047705721046644E-9</v>
      </c>
      <c r="T59" s="130">
        <v>1.5620024695131503E-12</v>
      </c>
      <c r="U59" s="181"/>
      <c r="V59" s="172"/>
      <c r="W59" s="172"/>
      <c r="X59" s="4"/>
    </row>
    <row r="60" spans="1:24" x14ac:dyDescent="0.25">
      <c r="A60" t="s">
        <v>1213</v>
      </c>
      <c r="B60" t="s">
        <v>1245</v>
      </c>
      <c r="F60" t="s">
        <v>5671</v>
      </c>
      <c r="G60" t="s">
        <v>5672</v>
      </c>
      <c r="H60" t="s">
        <v>321</v>
      </c>
      <c r="I60" t="s">
        <v>205</v>
      </c>
      <c r="J60" t="s">
        <v>224</v>
      </c>
      <c r="K60" t="s">
        <v>314</v>
      </c>
      <c r="L60" t="s">
        <v>751</v>
      </c>
      <c r="M60" t="s">
        <v>339</v>
      </c>
      <c r="N60" t="s">
        <v>1215</v>
      </c>
      <c r="O60" s="137">
        <v>128</v>
      </c>
      <c r="P60" t="s">
        <v>1216</v>
      </c>
      <c r="Q60" t="s">
        <v>5591</v>
      </c>
      <c r="R60" s="137">
        <v>0</v>
      </c>
      <c r="S60" s="130">
        <v>-1.1104055243009765E-9</v>
      </c>
      <c r="T60" s="130">
        <v>2.8679572901225699E-13</v>
      </c>
      <c r="U60" s="181"/>
      <c r="V60" s="172"/>
      <c r="W60" s="172"/>
      <c r="X60" s="4"/>
    </row>
    <row r="61" spans="1:24" x14ac:dyDescent="0.25">
      <c r="A61" t="s">
        <v>1213</v>
      </c>
      <c r="B61" t="s">
        <v>1245</v>
      </c>
      <c r="F61" t="s">
        <v>5640</v>
      </c>
      <c r="G61" t="s">
        <v>5641</v>
      </c>
      <c r="H61" t="s">
        <v>321</v>
      </c>
      <c r="I61" t="s">
        <v>205</v>
      </c>
      <c r="J61" t="s">
        <v>293</v>
      </c>
      <c r="K61" t="s">
        <v>314</v>
      </c>
      <c r="L61" t="s">
        <v>747</v>
      </c>
      <c r="M61" t="s">
        <v>339</v>
      </c>
      <c r="N61" t="s">
        <v>1217</v>
      </c>
      <c r="O61" s="137">
        <v>23</v>
      </c>
      <c r="P61" t="s">
        <v>1218</v>
      </c>
      <c r="Q61" t="s">
        <v>5642</v>
      </c>
      <c r="R61" s="137">
        <v>0</v>
      </c>
      <c r="S61" s="130">
        <v>-1.0303177964274168E-9</v>
      </c>
      <c r="T61" s="130">
        <v>2.6611065693924818E-13</v>
      </c>
      <c r="U61" s="181"/>
      <c r="V61" s="172"/>
      <c r="W61" s="172"/>
      <c r="X61" s="4"/>
    </row>
    <row r="62" spans="1:24" x14ac:dyDescent="0.25">
      <c r="A62" t="s">
        <v>1213</v>
      </c>
      <c r="B62" t="s">
        <v>1245</v>
      </c>
      <c r="F62" t="s">
        <v>5648</v>
      </c>
      <c r="G62" t="s">
        <v>5649</v>
      </c>
      <c r="H62" t="s">
        <v>321</v>
      </c>
      <c r="I62" t="s">
        <v>205</v>
      </c>
      <c r="J62" t="s">
        <v>224</v>
      </c>
      <c r="K62" t="s">
        <v>314</v>
      </c>
      <c r="L62" t="s">
        <v>751</v>
      </c>
      <c r="M62" t="s">
        <v>339</v>
      </c>
      <c r="N62" t="s">
        <v>1215</v>
      </c>
      <c r="O62" s="137">
        <v>60</v>
      </c>
      <c r="P62" t="s">
        <v>1216</v>
      </c>
      <c r="Q62" t="s">
        <v>5591</v>
      </c>
      <c r="R62" s="137">
        <v>0</v>
      </c>
      <c r="S62" s="130">
        <v>-4.978426327275333E-10</v>
      </c>
      <c r="T62" s="130">
        <v>1.285828804538384E-13</v>
      </c>
      <c r="U62" s="181"/>
      <c r="V62" s="172"/>
      <c r="W62" s="172"/>
      <c r="X62" s="4"/>
    </row>
    <row r="63" spans="1:24" x14ac:dyDescent="0.25">
      <c r="A63" t="s">
        <v>1213</v>
      </c>
      <c r="B63" t="s">
        <v>1245</v>
      </c>
      <c r="F63" t="s">
        <v>5627</v>
      </c>
      <c r="G63" t="s">
        <v>5628</v>
      </c>
      <c r="H63" t="s">
        <v>321</v>
      </c>
      <c r="I63" t="s">
        <v>205</v>
      </c>
      <c r="J63" t="s">
        <v>224</v>
      </c>
      <c r="K63" t="s">
        <v>314</v>
      </c>
      <c r="L63" t="s">
        <v>751</v>
      </c>
      <c r="M63" t="s">
        <v>339</v>
      </c>
      <c r="N63" t="s">
        <v>1215</v>
      </c>
      <c r="O63" s="137">
        <v>32</v>
      </c>
      <c r="P63" t="s">
        <v>1216</v>
      </c>
      <c r="Q63" t="s">
        <v>5591</v>
      </c>
      <c r="R63" s="137">
        <v>0</v>
      </c>
      <c r="S63" s="130">
        <v>-2.9654104645074813E-10</v>
      </c>
      <c r="T63" s="130">
        <v>7.6590672270329806E-14</v>
      </c>
      <c r="U63" s="181"/>
      <c r="V63" s="172"/>
      <c r="W63" s="172"/>
      <c r="X63" s="4"/>
    </row>
    <row r="64" spans="1:24" x14ac:dyDescent="0.25">
      <c r="A64" t="s">
        <v>1213</v>
      </c>
      <c r="B64" t="s">
        <v>1245</v>
      </c>
      <c r="F64" t="s">
        <v>5646</v>
      </c>
      <c r="G64" t="s">
        <v>5647</v>
      </c>
      <c r="H64" t="s">
        <v>312</v>
      </c>
      <c r="I64" t="s">
        <v>205</v>
      </c>
      <c r="J64" t="s">
        <v>204</v>
      </c>
      <c r="K64" t="s">
        <v>314</v>
      </c>
      <c r="M64" t="s">
        <v>339</v>
      </c>
      <c r="N64" t="s">
        <v>1217</v>
      </c>
      <c r="O64" s="137">
        <v>45759</v>
      </c>
      <c r="P64" t="s">
        <v>1218</v>
      </c>
      <c r="Q64" t="s">
        <v>2676</v>
      </c>
      <c r="R64" s="137">
        <v>183.96029999999999</v>
      </c>
      <c r="S64" s="130">
        <v>-0.3981882430467068</v>
      </c>
      <c r="T64" s="130">
        <v>1.0284412761777326E-4</v>
      </c>
      <c r="U64" s="181"/>
      <c r="V64" s="172"/>
      <c r="W64" s="172"/>
      <c r="X64" s="4"/>
    </row>
    <row r="65" spans="1:24" x14ac:dyDescent="0.25">
      <c r="A65" t="s">
        <v>1213</v>
      </c>
      <c r="B65" t="s">
        <v>1245</v>
      </c>
      <c r="F65" t="s">
        <v>5682</v>
      </c>
      <c r="G65" t="s">
        <v>5683</v>
      </c>
      <c r="H65" t="s">
        <v>312</v>
      </c>
      <c r="I65" t="s">
        <v>205</v>
      </c>
      <c r="J65" t="s">
        <v>204</v>
      </c>
      <c r="K65" t="s">
        <v>314</v>
      </c>
      <c r="M65" t="s">
        <v>339</v>
      </c>
      <c r="N65" t="s">
        <v>1224</v>
      </c>
      <c r="O65" s="137">
        <v>-2760</v>
      </c>
      <c r="P65" t="s">
        <v>1225</v>
      </c>
      <c r="Q65" t="s">
        <v>2676</v>
      </c>
      <c r="R65" s="137">
        <v>-13.1114</v>
      </c>
      <c r="S65" s="130">
        <v>2.8380017121265765E-2</v>
      </c>
      <c r="T65" s="130">
        <v>-7.3299956831515137E-6</v>
      </c>
      <c r="U65" s="181"/>
      <c r="V65" s="172"/>
      <c r="W65" s="172"/>
      <c r="X65" s="4"/>
    </row>
    <row r="66" spans="1:24" x14ac:dyDescent="0.25">
      <c r="A66" t="s">
        <v>1213</v>
      </c>
      <c r="B66" t="s">
        <v>1245</v>
      </c>
      <c r="F66" t="s">
        <v>5629</v>
      </c>
      <c r="G66" t="s">
        <v>5630</v>
      </c>
      <c r="H66" t="s">
        <v>312</v>
      </c>
      <c r="I66" t="s">
        <v>205</v>
      </c>
      <c r="J66" t="s">
        <v>204</v>
      </c>
      <c r="K66" t="s">
        <v>314</v>
      </c>
      <c r="M66" t="s">
        <v>339</v>
      </c>
      <c r="N66" t="s">
        <v>1215</v>
      </c>
      <c r="O66" s="137">
        <v>-168353.94</v>
      </c>
      <c r="P66" t="s">
        <v>1216</v>
      </c>
      <c r="Q66" t="s">
        <v>2676</v>
      </c>
      <c r="R66" s="137">
        <v>-632.84249999999997</v>
      </c>
      <c r="S66" s="130">
        <v>1.3698085070312014</v>
      </c>
      <c r="T66" s="130">
        <v>-3.5379437582365718E-4</v>
      </c>
      <c r="U66" s="181"/>
      <c r="V66" s="172"/>
      <c r="W66" s="172"/>
      <c r="X66" s="4"/>
    </row>
    <row r="67" spans="1:24" x14ac:dyDescent="0.25">
      <c r="A67" t="s">
        <v>1213</v>
      </c>
      <c r="B67" t="s">
        <v>1248</v>
      </c>
      <c r="F67" t="s">
        <v>5631</v>
      </c>
      <c r="G67" t="s">
        <v>5632</v>
      </c>
      <c r="H67" t="s">
        <v>321</v>
      </c>
      <c r="I67" t="s">
        <v>205</v>
      </c>
      <c r="J67" t="s">
        <v>224</v>
      </c>
      <c r="K67" t="s">
        <v>314</v>
      </c>
      <c r="L67" t="s">
        <v>747</v>
      </c>
      <c r="M67" t="s">
        <v>339</v>
      </c>
      <c r="N67" t="s">
        <v>1215</v>
      </c>
      <c r="O67" s="137">
        <v>4</v>
      </c>
      <c r="P67" t="s">
        <v>1216</v>
      </c>
      <c r="Q67" t="s">
        <v>5633</v>
      </c>
      <c r="R67" s="137">
        <v>0</v>
      </c>
      <c r="S67" s="130">
        <v>3.3102469661481075E-9</v>
      </c>
      <c r="T67" s="130">
        <v>2.1636258805530531E-12</v>
      </c>
      <c r="U67" s="181"/>
      <c r="V67" s="172"/>
      <c r="W67" s="172"/>
      <c r="X67" s="4"/>
    </row>
    <row r="68" spans="1:24" x14ac:dyDescent="0.25">
      <c r="A68" t="s">
        <v>1213</v>
      </c>
      <c r="B68" t="s">
        <v>1248</v>
      </c>
      <c r="F68" t="s">
        <v>5634</v>
      </c>
      <c r="G68" t="s">
        <v>5635</v>
      </c>
      <c r="H68" t="s">
        <v>321</v>
      </c>
      <c r="I68" t="s">
        <v>205</v>
      </c>
      <c r="J68" t="s">
        <v>224</v>
      </c>
      <c r="K68" t="s">
        <v>314</v>
      </c>
      <c r="L68" t="s">
        <v>747</v>
      </c>
      <c r="M68" t="s">
        <v>339</v>
      </c>
      <c r="N68" t="s">
        <v>1215</v>
      </c>
      <c r="O68" s="137">
        <v>1</v>
      </c>
      <c r="P68" t="s">
        <v>1216</v>
      </c>
      <c r="Q68" t="s">
        <v>5636</v>
      </c>
      <c r="R68" s="137">
        <v>0</v>
      </c>
      <c r="S68" s="130">
        <v>2.9871987682469068E-9</v>
      </c>
      <c r="T68" s="130">
        <v>1.9524768488364299E-12</v>
      </c>
      <c r="U68" s="181"/>
      <c r="V68" s="172"/>
      <c r="W68" s="172"/>
      <c r="X68" s="4"/>
    </row>
    <row r="69" spans="1:24" x14ac:dyDescent="0.25">
      <c r="A69" t="s">
        <v>1213</v>
      </c>
      <c r="B69" t="s">
        <v>1248</v>
      </c>
      <c r="F69" t="s">
        <v>5671</v>
      </c>
      <c r="G69" t="s">
        <v>5672</v>
      </c>
      <c r="H69" t="s">
        <v>321</v>
      </c>
      <c r="I69" t="s">
        <v>205</v>
      </c>
      <c r="J69" t="s">
        <v>224</v>
      </c>
      <c r="K69" t="s">
        <v>314</v>
      </c>
      <c r="L69" t="s">
        <v>751</v>
      </c>
      <c r="M69" t="s">
        <v>339</v>
      </c>
      <c r="N69" t="s">
        <v>1215</v>
      </c>
      <c r="O69" s="137">
        <v>78</v>
      </c>
      <c r="P69" t="s">
        <v>1216</v>
      </c>
      <c r="Q69" t="s">
        <v>5591</v>
      </c>
      <c r="R69" s="137">
        <v>0</v>
      </c>
      <c r="S69" s="130">
        <v>1.2443337993231441E-9</v>
      </c>
      <c r="T69" s="130">
        <v>8.1331478883440059E-13</v>
      </c>
      <c r="U69" s="181"/>
      <c r="V69" s="172"/>
      <c r="W69" s="172"/>
      <c r="X69" s="4"/>
    </row>
    <row r="70" spans="1:24" x14ac:dyDescent="0.25">
      <c r="A70" t="s">
        <v>1213</v>
      </c>
      <c r="B70" t="s">
        <v>1248</v>
      </c>
      <c r="F70" t="s">
        <v>5627</v>
      </c>
      <c r="G70" t="s">
        <v>5628</v>
      </c>
      <c r="H70" t="s">
        <v>321</v>
      </c>
      <c r="I70" t="s">
        <v>205</v>
      </c>
      <c r="J70" t="s">
        <v>224</v>
      </c>
      <c r="K70" t="s">
        <v>314</v>
      </c>
      <c r="L70" t="s">
        <v>751</v>
      </c>
      <c r="M70" t="s">
        <v>339</v>
      </c>
      <c r="N70" t="s">
        <v>1215</v>
      </c>
      <c r="O70" s="137">
        <v>30</v>
      </c>
      <c r="P70" t="s">
        <v>1216</v>
      </c>
      <c r="Q70" t="s">
        <v>5591</v>
      </c>
      <c r="R70" s="137">
        <v>0</v>
      </c>
      <c r="S70" s="130">
        <v>5.1049591767103345E-10</v>
      </c>
      <c r="T70" s="130">
        <v>3.3366760567565152E-13</v>
      </c>
      <c r="U70" s="181"/>
      <c r="V70" s="172"/>
      <c r="W70" s="172"/>
      <c r="X70" s="4"/>
    </row>
    <row r="71" spans="1:24" x14ac:dyDescent="0.25">
      <c r="A71" t="s">
        <v>1213</v>
      </c>
      <c r="B71" t="s">
        <v>1248</v>
      </c>
      <c r="F71" t="s">
        <v>5629</v>
      </c>
      <c r="G71" t="s">
        <v>5630</v>
      </c>
      <c r="H71" t="s">
        <v>312</v>
      </c>
      <c r="I71" t="s">
        <v>205</v>
      </c>
      <c r="J71" t="s">
        <v>204</v>
      </c>
      <c r="K71" t="s">
        <v>314</v>
      </c>
      <c r="M71" t="s">
        <v>339</v>
      </c>
      <c r="N71" t="s">
        <v>1215</v>
      </c>
      <c r="O71" s="137">
        <v>66703</v>
      </c>
      <c r="P71" t="s">
        <v>1216</v>
      </c>
      <c r="Q71" t="s">
        <v>2676</v>
      </c>
      <c r="R71" s="137">
        <v>250.73660000000001</v>
      </c>
      <c r="S71" s="130">
        <v>0.9999999919477246</v>
      </c>
      <c r="T71" s="130">
        <v>6.5361463517889565E-4</v>
      </c>
      <c r="U71" s="181"/>
      <c r="V71" s="172"/>
      <c r="W71" s="172"/>
      <c r="X71" s="4"/>
    </row>
    <row r="72" spans="1:24" x14ac:dyDescent="0.25">
      <c r="A72" t="s">
        <v>1213</v>
      </c>
      <c r="B72" t="s">
        <v>1249</v>
      </c>
      <c r="F72" t="s">
        <v>5637</v>
      </c>
      <c r="G72" t="s">
        <v>5638</v>
      </c>
      <c r="H72" t="s">
        <v>321</v>
      </c>
      <c r="I72" t="s">
        <v>205</v>
      </c>
      <c r="J72" t="s">
        <v>224</v>
      </c>
      <c r="K72" t="s">
        <v>314</v>
      </c>
      <c r="L72" t="s">
        <v>747</v>
      </c>
      <c r="M72" t="s">
        <v>339</v>
      </c>
      <c r="N72" t="s">
        <v>1215</v>
      </c>
      <c r="O72" s="137">
        <v>11</v>
      </c>
      <c r="P72" t="s">
        <v>1216</v>
      </c>
      <c r="Q72" t="s">
        <v>5639</v>
      </c>
      <c r="R72" s="137">
        <v>0</v>
      </c>
      <c r="S72" s="130">
        <v>-6.8242740604665038E-8</v>
      </c>
      <c r="T72" s="130">
        <v>4.3279235510279386E-11</v>
      </c>
      <c r="U72" s="181"/>
      <c r="V72" s="172"/>
      <c r="W72" s="172"/>
      <c r="X72" s="4"/>
    </row>
    <row r="73" spans="1:24" x14ac:dyDescent="0.25">
      <c r="A73" t="s">
        <v>1213</v>
      </c>
      <c r="B73" t="s">
        <v>1249</v>
      </c>
      <c r="F73" t="s">
        <v>5673</v>
      </c>
      <c r="G73" t="s">
        <v>5674</v>
      </c>
      <c r="H73" t="s">
        <v>321</v>
      </c>
      <c r="I73" t="s">
        <v>205</v>
      </c>
      <c r="J73" t="s">
        <v>238</v>
      </c>
      <c r="K73" t="s">
        <v>314</v>
      </c>
      <c r="L73" t="s">
        <v>747</v>
      </c>
      <c r="M73" t="s">
        <v>339</v>
      </c>
      <c r="N73" t="s">
        <v>1217</v>
      </c>
      <c r="O73" s="137">
        <v>14</v>
      </c>
      <c r="P73" t="s">
        <v>1218</v>
      </c>
      <c r="Q73" t="s">
        <v>5675</v>
      </c>
      <c r="R73" s="137">
        <v>0</v>
      </c>
      <c r="S73" s="130">
        <v>-4.3312396273475517E-8</v>
      </c>
      <c r="T73" s="130">
        <v>2.7468524596536389E-11</v>
      </c>
      <c r="U73" s="181"/>
      <c r="V73" s="172"/>
      <c r="W73" s="172"/>
      <c r="X73" s="4"/>
    </row>
    <row r="74" spans="1:24" x14ac:dyDescent="0.25">
      <c r="A74" t="s">
        <v>1213</v>
      </c>
      <c r="B74" t="s">
        <v>1249</v>
      </c>
      <c r="F74" t="s">
        <v>5631</v>
      </c>
      <c r="G74" t="s">
        <v>5632</v>
      </c>
      <c r="H74" t="s">
        <v>321</v>
      </c>
      <c r="I74" t="s">
        <v>205</v>
      </c>
      <c r="J74" t="s">
        <v>224</v>
      </c>
      <c r="K74" t="s">
        <v>314</v>
      </c>
      <c r="L74" t="s">
        <v>747</v>
      </c>
      <c r="M74" t="s">
        <v>339</v>
      </c>
      <c r="N74" t="s">
        <v>1215</v>
      </c>
      <c r="O74" s="137">
        <v>45</v>
      </c>
      <c r="P74" t="s">
        <v>1216</v>
      </c>
      <c r="Q74" t="s">
        <v>5633</v>
      </c>
      <c r="R74" s="137">
        <v>0</v>
      </c>
      <c r="S74" s="130">
        <v>-3.9055588066640407E-8</v>
      </c>
      <c r="T74" s="130">
        <v>2.476887620502509E-11</v>
      </c>
      <c r="U74" s="181"/>
      <c r="V74" s="172"/>
      <c r="W74" s="172"/>
      <c r="X74" s="4"/>
    </row>
    <row r="75" spans="1:24" x14ac:dyDescent="0.25">
      <c r="A75" t="s">
        <v>1213</v>
      </c>
      <c r="B75" t="s">
        <v>1249</v>
      </c>
      <c r="F75" t="s">
        <v>5634</v>
      </c>
      <c r="G75" t="s">
        <v>5635</v>
      </c>
      <c r="H75" t="s">
        <v>321</v>
      </c>
      <c r="I75" t="s">
        <v>205</v>
      </c>
      <c r="J75" t="s">
        <v>224</v>
      </c>
      <c r="K75" t="s">
        <v>314</v>
      </c>
      <c r="L75" t="s">
        <v>747</v>
      </c>
      <c r="M75" t="s">
        <v>339</v>
      </c>
      <c r="N75" t="s">
        <v>1215</v>
      </c>
      <c r="O75" s="137">
        <v>6</v>
      </c>
      <c r="P75" t="s">
        <v>1216</v>
      </c>
      <c r="Q75" t="s">
        <v>5636</v>
      </c>
      <c r="R75" s="137">
        <v>0</v>
      </c>
      <c r="S75" s="130">
        <v>-1.8791842909152246E-8</v>
      </c>
      <c r="T75" s="130">
        <v>1.1917701248970316E-11</v>
      </c>
      <c r="U75" s="181"/>
      <c r="V75" s="172"/>
      <c r="W75" s="172"/>
      <c r="X75" s="4"/>
    </row>
    <row r="76" spans="1:24" x14ac:dyDescent="0.25">
      <c r="A76" t="s">
        <v>1213</v>
      </c>
      <c r="B76" t="s">
        <v>1249</v>
      </c>
      <c r="F76" t="s">
        <v>5679</v>
      </c>
      <c r="G76" t="s">
        <v>5680</v>
      </c>
      <c r="H76" t="s">
        <v>321</v>
      </c>
      <c r="I76" t="s">
        <v>205</v>
      </c>
      <c r="J76" t="s">
        <v>233</v>
      </c>
      <c r="K76" t="s">
        <v>314</v>
      </c>
      <c r="L76" t="s">
        <v>747</v>
      </c>
      <c r="M76" t="s">
        <v>339</v>
      </c>
      <c r="N76" t="s">
        <v>1224</v>
      </c>
      <c r="O76" s="137">
        <v>5</v>
      </c>
      <c r="P76" t="s">
        <v>1225</v>
      </c>
      <c r="Q76" t="s">
        <v>5681</v>
      </c>
      <c r="R76" s="137">
        <v>0</v>
      </c>
      <c r="S76" s="130">
        <v>-8.1581854730209242E-9</v>
      </c>
      <c r="T76" s="130">
        <v>5.1738840980732279E-12</v>
      </c>
      <c r="U76" s="181"/>
      <c r="V76" s="172"/>
      <c r="W76" s="172"/>
      <c r="X76" s="4"/>
    </row>
    <row r="77" spans="1:24" x14ac:dyDescent="0.25">
      <c r="A77" t="s">
        <v>1213</v>
      </c>
      <c r="B77" t="s">
        <v>1249</v>
      </c>
      <c r="F77" t="s">
        <v>5676</v>
      </c>
      <c r="G77" t="s">
        <v>5677</v>
      </c>
      <c r="H77" t="s">
        <v>321</v>
      </c>
      <c r="I77" t="s">
        <v>205</v>
      </c>
      <c r="J77" t="s">
        <v>224</v>
      </c>
      <c r="K77" t="s">
        <v>314</v>
      </c>
      <c r="L77" t="s">
        <v>747</v>
      </c>
      <c r="M77" t="s">
        <v>339</v>
      </c>
      <c r="N77" t="s">
        <v>1215</v>
      </c>
      <c r="O77" s="137">
        <v>20</v>
      </c>
      <c r="P77" t="s">
        <v>1216</v>
      </c>
      <c r="Q77" t="s">
        <v>5678</v>
      </c>
      <c r="R77" s="137">
        <v>0</v>
      </c>
      <c r="S77" s="130">
        <v>-6.4897508222083416E-9</v>
      </c>
      <c r="T77" s="130">
        <v>4.1157704357814711E-12</v>
      </c>
      <c r="U77" s="181"/>
      <c r="V77" s="172"/>
      <c r="W77" s="172"/>
      <c r="X77" s="4"/>
    </row>
    <row r="78" spans="1:24" x14ac:dyDescent="0.25">
      <c r="A78" t="s">
        <v>1213</v>
      </c>
      <c r="B78" t="s">
        <v>1249</v>
      </c>
      <c r="F78" t="s">
        <v>5682</v>
      </c>
      <c r="G78" t="s">
        <v>5683</v>
      </c>
      <c r="H78" t="s">
        <v>312</v>
      </c>
      <c r="I78" t="s">
        <v>205</v>
      </c>
      <c r="J78" t="s">
        <v>204</v>
      </c>
      <c r="K78" t="s">
        <v>314</v>
      </c>
      <c r="M78" t="s">
        <v>339</v>
      </c>
      <c r="N78" t="s">
        <v>1224</v>
      </c>
      <c r="O78" s="137">
        <v>-1150</v>
      </c>
      <c r="P78" t="s">
        <v>1225</v>
      </c>
      <c r="Q78" t="s">
        <v>2676</v>
      </c>
      <c r="R78" s="137">
        <v>-5.4631000000000007</v>
      </c>
      <c r="S78" s="130">
        <v>2.2844069248090099E-2</v>
      </c>
      <c r="T78" s="130">
        <v>-1.4487604750938699E-5</v>
      </c>
      <c r="U78" s="181"/>
      <c r="V78" s="172"/>
      <c r="W78" s="172"/>
      <c r="X78" s="4"/>
    </row>
    <row r="79" spans="1:24" x14ac:dyDescent="0.25">
      <c r="A79" t="s">
        <v>1213</v>
      </c>
      <c r="B79" t="s">
        <v>1249</v>
      </c>
      <c r="F79" t="s">
        <v>5646</v>
      </c>
      <c r="G79" t="s">
        <v>5647</v>
      </c>
      <c r="H79" t="s">
        <v>312</v>
      </c>
      <c r="I79" t="s">
        <v>205</v>
      </c>
      <c r="J79" t="s">
        <v>204</v>
      </c>
      <c r="K79" t="s">
        <v>314</v>
      </c>
      <c r="M79" t="s">
        <v>339</v>
      </c>
      <c r="N79" t="s">
        <v>1217</v>
      </c>
      <c r="O79" s="137">
        <v>-9184.99</v>
      </c>
      <c r="P79" t="s">
        <v>1218</v>
      </c>
      <c r="Q79" t="s">
        <v>2676</v>
      </c>
      <c r="R79" s="137">
        <v>-36.9255</v>
      </c>
      <c r="S79" s="130">
        <v>0.15440545953947937</v>
      </c>
      <c r="T79" s="130">
        <v>-9.7923239721489543E-5</v>
      </c>
      <c r="U79" s="181"/>
      <c r="V79" s="172"/>
      <c r="W79" s="172"/>
      <c r="X79" s="4"/>
    </row>
    <row r="80" spans="1:24" x14ac:dyDescent="0.25">
      <c r="A80" t="s">
        <v>1213</v>
      </c>
      <c r="B80" t="s">
        <v>1249</v>
      </c>
      <c r="F80" t="s">
        <v>5629</v>
      </c>
      <c r="G80" t="s">
        <v>5630</v>
      </c>
      <c r="H80" t="s">
        <v>312</v>
      </c>
      <c r="I80" t="s">
        <v>205</v>
      </c>
      <c r="J80" t="s">
        <v>204</v>
      </c>
      <c r="K80" t="s">
        <v>314</v>
      </c>
      <c r="M80" t="s">
        <v>339</v>
      </c>
      <c r="N80" t="s">
        <v>1215</v>
      </c>
      <c r="O80" s="137">
        <v>-52343.12</v>
      </c>
      <c r="P80" t="s">
        <v>1216</v>
      </c>
      <c r="Q80" t="s">
        <v>2676</v>
      </c>
      <c r="R80" s="137">
        <v>-196.75779999999997</v>
      </c>
      <c r="S80" s="130">
        <v>0.82275065526293467</v>
      </c>
      <c r="T80" s="130">
        <v>-5.2178472112720349E-4</v>
      </c>
      <c r="U80" s="181"/>
      <c r="V80" s="172"/>
      <c r="W80" s="172"/>
      <c r="X80" s="4"/>
    </row>
    <row r="81" spans="1:24" x14ac:dyDescent="0.25">
      <c r="A81" t="s">
        <v>1213</v>
      </c>
      <c r="B81" t="s">
        <v>1250</v>
      </c>
      <c r="F81" t="s">
        <v>5631</v>
      </c>
      <c r="G81" t="s">
        <v>5632</v>
      </c>
      <c r="H81" t="s">
        <v>321</v>
      </c>
      <c r="I81" t="s">
        <v>205</v>
      </c>
      <c r="J81" t="s">
        <v>224</v>
      </c>
      <c r="K81" t="s">
        <v>314</v>
      </c>
      <c r="L81" t="s">
        <v>747</v>
      </c>
      <c r="M81" t="s">
        <v>339</v>
      </c>
      <c r="N81" t="s">
        <v>1215</v>
      </c>
      <c r="O81" s="137">
        <v>633</v>
      </c>
      <c r="P81" t="s">
        <v>1216</v>
      </c>
      <c r="Q81" t="s">
        <v>5633</v>
      </c>
      <c r="R81" s="137">
        <v>1E-4</v>
      </c>
      <c r="S81" s="130">
        <v>-3.8377374513922709E-8</v>
      </c>
      <c r="T81" s="130">
        <v>2.9699436178536863E-11</v>
      </c>
      <c r="U81" s="181"/>
      <c r="V81" s="172"/>
      <c r="W81" s="172"/>
      <c r="X81" s="4"/>
    </row>
    <row r="82" spans="1:24" x14ac:dyDescent="0.25">
      <c r="A82" t="s">
        <v>1213</v>
      </c>
      <c r="B82" t="s">
        <v>1250</v>
      </c>
      <c r="F82" t="s">
        <v>5673</v>
      </c>
      <c r="G82" t="s">
        <v>5674</v>
      </c>
      <c r="H82" t="s">
        <v>321</v>
      </c>
      <c r="I82" t="s">
        <v>205</v>
      </c>
      <c r="J82" t="s">
        <v>238</v>
      </c>
      <c r="K82" t="s">
        <v>314</v>
      </c>
      <c r="L82" t="s">
        <v>747</v>
      </c>
      <c r="M82" t="s">
        <v>339</v>
      </c>
      <c r="N82" t="s">
        <v>1217</v>
      </c>
      <c r="O82" s="137">
        <v>108</v>
      </c>
      <c r="P82" t="s">
        <v>1218</v>
      </c>
      <c r="Q82" t="s">
        <v>5675</v>
      </c>
      <c r="R82" s="137">
        <v>1E-4</v>
      </c>
      <c r="S82" s="130">
        <v>-2.3339972891144478E-8</v>
      </c>
      <c r="T82" s="130">
        <v>1.8062309995642082E-11</v>
      </c>
      <c r="U82" s="181"/>
      <c r="V82" s="172"/>
      <c r="W82" s="172"/>
      <c r="X82" s="4"/>
    </row>
    <row r="83" spans="1:24" x14ac:dyDescent="0.25">
      <c r="A83" t="s">
        <v>1213</v>
      </c>
      <c r="B83" t="s">
        <v>1250</v>
      </c>
      <c r="F83" t="s">
        <v>5634</v>
      </c>
      <c r="G83" t="s">
        <v>5635</v>
      </c>
      <c r="H83" t="s">
        <v>321</v>
      </c>
      <c r="I83" t="s">
        <v>205</v>
      </c>
      <c r="J83" t="s">
        <v>224</v>
      </c>
      <c r="K83" t="s">
        <v>314</v>
      </c>
      <c r="L83" t="s">
        <v>747</v>
      </c>
      <c r="M83" t="s">
        <v>339</v>
      </c>
      <c r="N83" t="s">
        <v>1215</v>
      </c>
      <c r="O83" s="137">
        <v>85</v>
      </c>
      <c r="P83" t="s">
        <v>1216</v>
      </c>
      <c r="Q83" t="s">
        <v>5636</v>
      </c>
      <c r="R83" s="137">
        <v>1E-4</v>
      </c>
      <c r="S83" s="130">
        <v>-1.8598776175215387E-8</v>
      </c>
      <c r="T83" s="130">
        <v>1.4393198414714612E-11</v>
      </c>
      <c r="U83" s="181"/>
      <c r="V83" s="172"/>
      <c r="W83" s="172"/>
      <c r="X83" s="4"/>
    </row>
    <row r="84" spans="1:24" x14ac:dyDescent="0.25">
      <c r="A84" t="s">
        <v>1213</v>
      </c>
      <c r="B84" t="s">
        <v>1250</v>
      </c>
      <c r="F84" t="s">
        <v>5679</v>
      </c>
      <c r="G84" t="s">
        <v>5680</v>
      </c>
      <c r="H84" t="s">
        <v>321</v>
      </c>
      <c r="I84" t="s">
        <v>205</v>
      </c>
      <c r="J84" t="s">
        <v>233</v>
      </c>
      <c r="K84" t="s">
        <v>314</v>
      </c>
      <c r="L84" t="s">
        <v>747</v>
      </c>
      <c r="M84" t="s">
        <v>339</v>
      </c>
      <c r="N84" t="s">
        <v>1224</v>
      </c>
      <c r="O84" s="137">
        <v>35</v>
      </c>
      <c r="P84" t="s">
        <v>1225</v>
      </c>
      <c r="Q84" t="s">
        <v>5681</v>
      </c>
      <c r="R84" s="137">
        <v>0</v>
      </c>
      <c r="S84" s="130">
        <v>-3.9884357069370814E-9</v>
      </c>
      <c r="T84" s="130">
        <v>3.0865658016131882E-12</v>
      </c>
      <c r="U84" s="181"/>
      <c r="V84" s="172"/>
      <c r="W84" s="172"/>
      <c r="X84" s="4"/>
    </row>
    <row r="85" spans="1:24" x14ac:dyDescent="0.25">
      <c r="A85" t="s">
        <v>1213</v>
      </c>
      <c r="B85" t="s">
        <v>1250</v>
      </c>
      <c r="F85" t="s">
        <v>5676</v>
      </c>
      <c r="G85" t="s">
        <v>5677</v>
      </c>
      <c r="H85" t="s">
        <v>321</v>
      </c>
      <c r="I85" t="s">
        <v>205</v>
      </c>
      <c r="J85" t="s">
        <v>224</v>
      </c>
      <c r="K85" t="s">
        <v>314</v>
      </c>
      <c r="L85" t="s">
        <v>747</v>
      </c>
      <c r="M85" t="s">
        <v>339</v>
      </c>
      <c r="N85" t="s">
        <v>1215</v>
      </c>
      <c r="O85" s="137">
        <v>25</v>
      </c>
      <c r="P85" t="s">
        <v>1216</v>
      </c>
      <c r="Q85" t="s">
        <v>5678</v>
      </c>
      <c r="R85" s="137">
        <v>0</v>
      </c>
      <c r="S85" s="130">
        <v>-5.6698064355975357E-10</v>
      </c>
      <c r="T85" s="130">
        <v>4.3877429478037191E-13</v>
      </c>
      <c r="U85" s="181"/>
      <c r="V85" s="172"/>
      <c r="W85" s="172"/>
      <c r="X85" s="4"/>
    </row>
    <row r="86" spans="1:24" x14ac:dyDescent="0.25">
      <c r="A86" t="s">
        <v>1213</v>
      </c>
      <c r="B86" t="s">
        <v>1250</v>
      </c>
      <c r="F86" t="s">
        <v>5640</v>
      </c>
      <c r="G86" t="s">
        <v>5641</v>
      </c>
      <c r="H86" t="s">
        <v>321</v>
      </c>
      <c r="I86" t="s">
        <v>205</v>
      </c>
      <c r="J86" t="s">
        <v>293</v>
      </c>
      <c r="K86" t="s">
        <v>314</v>
      </c>
      <c r="L86" t="s">
        <v>747</v>
      </c>
      <c r="M86" t="s">
        <v>339</v>
      </c>
      <c r="N86" t="s">
        <v>1217</v>
      </c>
      <c r="O86" s="137">
        <v>75</v>
      </c>
      <c r="P86" t="s">
        <v>1218</v>
      </c>
      <c r="Q86" t="s">
        <v>5642</v>
      </c>
      <c r="R86" s="137">
        <v>0</v>
      </c>
      <c r="S86" s="130">
        <v>-4.5276661386791244E-10</v>
      </c>
      <c r="T86" s="130">
        <v>3.5038647960307908E-13</v>
      </c>
      <c r="U86" s="181"/>
      <c r="V86" s="172"/>
      <c r="W86" s="172"/>
      <c r="X86" s="4"/>
    </row>
    <row r="87" spans="1:24" x14ac:dyDescent="0.25">
      <c r="A87" t="s">
        <v>1213</v>
      </c>
      <c r="B87" t="s">
        <v>1250</v>
      </c>
      <c r="F87" t="s">
        <v>5671</v>
      </c>
      <c r="G87" t="s">
        <v>5672</v>
      </c>
      <c r="H87" t="s">
        <v>321</v>
      </c>
      <c r="I87" t="s">
        <v>205</v>
      </c>
      <c r="J87" t="s">
        <v>224</v>
      </c>
      <c r="K87" t="s">
        <v>314</v>
      </c>
      <c r="L87" t="s">
        <v>751</v>
      </c>
      <c r="M87" t="s">
        <v>339</v>
      </c>
      <c r="N87" t="s">
        <v>1215</v>
      </c>
      <c r="O87" s="137">
        <v>333</v>
      </c>
      <c r="P87" t="s">
        <v>1216</v>
      </c>
      <c r="Q87" t="s">
        <v>5591</v>
      </c>
      <c r="R87" s="137">
        <v>0</v>
      </c>
      <c r="S87" s="130">
        <v>-3.896713954192227E-10</v>
      </c>
      <c r="T87" s="130">
        <v>3.015584282519403E-13</v>
      </c>
      <c r="U87" s="181"/>
      <c r="V87" s="172"/>
      <c r="W87" s="172"/>
      <c r="X87" s="4"/>
    </row>
    <row r="88" spans="1:24" x14ac:dyDescent="0.25">
      <c r="A88" t="s">
        <v>1213</v>
      </c>
      <c r="B88" t="s">
        <v>1250</v>
      </c>
      <c r="F88" t="s">
        <v>5627</v>
      </c>
      <c r="G88" t="s">
        <v>5628</v>
      </c>
      <c r="H88" t="s">
        <v>321</v>
      </c>
      <c r="I88" t="s">
        <v>205</v>
      </c>
      <c r="J88" t="s">
        <v>224</v>
      </c>
      <c r="K88" t="s">
        <v>314</v>
      </c>
      <c r="L88" t="s">
        <v>751</v>
      </c>
      <c r="M88" t="s">
        <v>339</v>
      </c>
      <c r="N88" t="s">
        <v>1215</v>
      </c>
      <c r="O88" s="137">
        <v>79</v>
      </c>
      <c r="P88" t="s">
        <v>1216</v>
      </c>
      <c r="Q88" t="s">
        <v>5591</v>
      </c>
      <c r="R88" s="137">
        <v>0</v>
      </c>
      <c r="S88" s="130">
        <v>-9.8440225079668704E-11</v>
      </c>
      <c r="T88" s="130">
        <v>7.6180802339508206E-14</v>
      </c>
      <c r="U88" s="181"/>
      <c r="V88" s="172"/>
      <c r="W88" s="172"/>
      <c r="X88" s="4"/>
    </row>
    <row r="89" spans="1:24" x14ac:dyDescent="0.25">
      <c r="A89" t="s">
        <v>1213</v>
      </c>
      <c r="B89" t="s">
        <v>1250</v>
      </c>
      <c r="F89" t="s">
        <v>5646</v>
      </c>
      <c r="G89" t="s">
        <v>5647</v>
      </c>
      <c r="H89" t="s">
        <v>312</v>
      </c>
      <c r="I89" t="s">
        <v>205</v>
      </c>
      <c r="J89" t="s">
        <v>204</v>
      </c>
      <c r="K89" t="s">
        <v>314</v>
      </c>
      <c r="M89" t="s">
        <v>339</v>
      </c>
      <c r="N89" t="s">
        <v>1217</v>
      </c>
      <c r="O89" s="137">
        <v>43005</v>
      </c>
      <c r="P89" t="s">
        <v>1218</v>
      </c>
      <c r="Q89" t="s">
        <v>2676</v>
      </c>
      <c r="R89" s="137">
        <v>172.8887</v>
      </c>
      <c r="S89" s="130">
        <v>-5.0502084985672234E-2</v>
      </c>
      <c r="T89" s="130">
        <v>3.9082492455831833E-5</v>
      </c>
      <c r="U89" s="181"/>
      <c r="V89" s="172"/>
      <c r="W89" s="172"/>
      <c r="X89" s="4"/>
    </row>
    <row r="90" spans="1:24" x14ac:dyDescent="0.25">
      <c r="A90" t="s">
        <v>1213</v>
      </c>
      <c r="B90" t="s">
        <v>1250</v>
      </c>
      <c r="F90" t="s">
        <v>5682</v>
      </c>
      <c r="G90" t="s">
        <v>5683</v>
      </c>
      <c r="H90" t="s">
        <v>312</v>
      </c>
      <c r="I90" t="s">
        <v>205</v>
      </c>
      <c r="J90" t="s">
        <v>204</v>
      </c>
      <c r="K90" t="s">
        <v>314</v>
      </c>
      <c r="M90" t="s">
        <v>339</v>
      </c>
      <c r="N90" t="s">
        <v>1224</v>
      </c>
      <c r="O90" s="137">
        <v>-8050</v>
      </c>
      <c r="P90" t="s">
        <v>1225</v>
      </c>
      <c r="Q90" t="s">
        <v>2676</v>
      </c>
      <c r="R90" s="137">
        <v>-38.241500000000002</v>
      </c>
      <c r="S90" s="130">
        <v>1.1170635989287175E-2</v>
      </c>
      <c r="T90" s="130">
        <v>-8.6447182705826706E-6</v>
      </c>
      <c r="U90" s="181"/>
      <c r="V90" s="172"/>
      <c r="W90" s="172"/>
      <c r="X90" s="4"/>
    </row>
    <row r="91" spans="1:24" x14ac:dyDescent="0.25">
      <c r="A91" t="s">
        <v>1213</v>
      </c>
      <c r="B91" t="s">
        <v>1250</v>
      </c>
      <c r="F91" t="s">
        <v>5629</v>
      </c>
      <c r="G91" t="s">
        <v>5630</v>
      </c>
      <c r="H91" t="s">
        <v>312</v>
      </c>
      <c r="I91" t="s">
        <v>205</v>
      </c>
      <c r="J91" t="s">
        <v>204</v>
      </c>
      <c r="K91" t="s">
        <v>314</v>
      </c>
      <c r="M91" t="s">
        <v>339</v>
      </c>
      <c r="N91" t="s">
        <v>1215</v>
      </c>
      <c r="O91" s="137">
        <v>-946540.24</v>
      </c>
      <c r="P91" t="s">
        <v>1216</v>
      </c>
      <c r="Q91" t="s">
        <v>2676</v>
      </c>
      <c r="R91" s="137">
        <v>-3558.0447999999997</v>
      </c>
      <c r="S91" s="130">
        <v>1.0393315348088032</v>
      </c>
      <c r="T91" s="130">
        <v>-8.0431663127962397E-4</v>
      </c>
      <c r="U91" s="181"/>
      <c r="V91" s="172"/>
      <c r="W91" s="172"/>
      <c r="X91" s="4"/>
    </row>
    <row r="92" spans="1:24" x14ac:dyDescent="0.25">
      <c r="A92" t="s">
        <v>1213</v>
      </c>
      <c r="B92" t="s">
        <v>1254</v>
      </c>
      <c r="F92" t="s">
        <v>5631</v>
      </c>
      <c r="G92" t="s">
        <v>5632</v>
      </c>
      <c r="H92" t="s">
        <v>321</v>
      </c>
      <c r="I92" t="s">
        <v>205</v>
      </c>
      <c r="J92" t="s">
        <v>224</v>
      </c>
      <c r="K92" t="s">
        <v>314</v>
      </c>
      <c r="L92" t="s">
        <v>747</v>
      </c>
      <c r="M92" t="s">
        <v>339</v>
      </c>
      <c r="N92" t="s">
        <v>1215</v>
      </c>
      <c r="O92" s="137">
        <v>343</v>
      </c>
      <c r="P92" t="s">
        <v>1216</v>
      </c>
      <c r="Q92" t="s">
        <v>5633</v>
      </c>
      <c r="R92" s="137">
        <v>1E-4</v>
      </c>
      <c r="S92" s="130">
        <v>6.5076238404830394E-8</v>
      </c>
      <c r="T92" s="130">
        <v>1.3832092865042193E-10</v>
      </c>
      <c r="U92" s="181"/>
      <c r="V92" s="172"/>
      <c r="W92" s="172"/>
      <c r="X92" s="4"/>
    </row>
    <row r="93" spans="1:24" x14ac:dyDescent="0.25">
      <c r="A93" t="s">
        <v>1213</v>
      </c>
      <c r="B93" t="s">
        <v>1254</v>
      </c>
      <c r="F93" t="s">
        <v>5629</v>
      </c>
      <c r="G93" t="s">
        <v>5630</v>
      </c>
      <c r="H93" t="s">
        <v>312</v>
      </c>
      <c r="I93" t="s">
        <v>205</v>
      </c>
      <c r="J93" t="s">
        <v>204</v>
      </c>
      <c r="K93" t="s">
        <v>314</v>
      </c>
      <c r="M93" t="s">
        <v>339</v>
      </c>
      <c r="N93" t="s">
        <v>1215</v>
      </c>
      <c r="O93" s="137">
        <v>291025</v>
      </c>
      <c r="P93" t="s">
        <v>1216</v>
      </c>
      <c r="Q93" t="s">
        <v>2676</v>
      </c>
      <c r="R93" s="137">
        <v>1093.963</v>
      </c>
      <c r="S93" s="130">
        <v>0.9999999349237616</v>
      </c>
      <c r="T93" s="130">
        <v>2.1255211278276508E-3</v>
      </c>
      <c r="U93" s="181"/>
      <c r="V93" s="172"/>
      <c r="W93" s="172"/>
      <c r="X93" s="4"/>
    </row>
    <row r="94" spans="1:24" x14ac:dyDescent="0.25">
      <c r="A94" t="s">
        <v>1213</v>
      </c>
      <c r="B94" t="s">
        <v>1256</v>
      </c>
      <c r="F94" t="s">
        <v>5684</v>
      </c>
      <c r="G94" t="s">
        <v>5685</v>
      </c>
      <c r="H94" t="s">
        <v>321</v>
      </c>
      <c r="I94" t="s">
        <v>205</v>
      </c>
      <c r="J94" t="s">
        <v>224</v>
      </c>
      <c r="K94" t="s">
        <v>314</v>
      </c>
      <c r="L94" t="s">
        <v>751</v>
      </c>
      <c r="M94" t="s">
        <v>339</v>
      </c>
      <c r="N94" t="s">
        <v>1215</v>
      </c>
      <c r="O94" s="137">
        <v>8</v>
      </c>
      <c r="P94" t="s">
        <v>1216</v>
      </c>
      <c r="Q94" t="s">
        <v>5591</v>
      </c>
      <c r="R94" s="137">
        <v>0</v>
      </c>
      <c r="U94" s="181"/>
      <c r="V94" s="172"/>
      <c r="W94" s="172"/>
      <c r="X94" s="4"/>
    </row>
    <row r="95" spans="1:24" x14ac:dyDescent="0.25">
      <c r="A95" t="s">
        <v>1213</v>
      </c>
      <c r="B95" t="s">
        <v>1256</v>
      </c>
      <c r="F95" t="s">
        <v>5629</v>
      </c>
      <c r="G95" t="s">
        <v>5630</v>
      </c>
      <c r="H95" t="s">
        <v>312</v>
      </c>
      <c r="I95" t="s">
        <v>205</v>
      </c>
      <c r="J95" t="s">
        <v>204</v>
      </c>
      <c r="K95" t="s">
        <v>314</v>
      </c>
      <c r="M95" t="s">
        <v>339</v>
      </c>
      <c r="N95" t="s">
        <v>1215</v>
      </c>
      <c r="O95" s="137">
        <v>13500</v>
      </c>
      <c r="P95" t="s">
        <v>1216</v>
      </c>
      <c r="Q95" t="s">
        <v>2676</v>
      </c>
      <c r="R95" s="137">
        <v>50.746499999999997</v>
      </c>
      <c r="S95" s="130">
        <v>1</v>
      </c>
      <c r="T95" s="130">
        <v>1.6836653410485313E-4</v>
      </c>
      <c r="U95" s="181"/>
      <c r="V95" s="172"/>
      <c r="W95" s="172"/>
      <c r="X95" s="4"/>
    </row>
    <row r="96" spans="1:24" x14ac:dyDescent="0.25">
      <c r="A96" t="s">
        <v>1213</v>
      </c>
      <c r="B96" t="s">
        <v>1257</v>
      </c>
      <c r="F96" t="s">
        <v>5631</v>
      </c>
      <c r="G96" t="s">
        <v>5632</v>
      </c>
      <c r="H96" t="s">
        <v>321</v>
      </c>
      <c r="I96" t="s">
        <v>205</v>
      </c>
      <c r="J96" t="s">
        <v>224</v>
      </c>
      <c r="K96" t="s">
        <v>314</v>
      </c>
      <c r="L96" t="s">
        <v>747</v>
      </c>
      <c r="M96" t="s">
        <v>339</v>
      </c>
      <c r="N96" t="s">
        <v>1215</v>
      </c>
      <c r="O96" s="137">
        <v>80</v>
      </c>
      <c r="P96" t="s">
        <v>1216</v>
      </c>
      <c r="Q96" t="s">
        <v>5633</v>
      </c>
      <c r="R96" s="137">
        <v>0</v>
      </c>
      <c r="S96" s="130">
        <v>2.7609905074477152E-8</v>
      </c>
      <c r="T96" s="130">
        <v>2.4524061609827983E-11</v>
      </c>
      <c r="U96" s="181"/>
      <c r="V96" s="172"/>
      <c r="W96" s="172"/>
      <c r="X96" s="4"/>
    </row>
    <row r="97" spans="1:24" x14ac:dyDescent="0.25">
      <c r="A97" t="s">
        <v>1213</v>
      </c>
      <c r="B97" t="s">
        <v>1257</v>
      </c>
      <c r="F97" t="s">
        <v>5686</v>
      </c>
      <c r="G97" t="s">
        <v>5687</v>
      </c>
      <c r="H97" t="s">
        <v>321</v>
      </c>
      <c r="I97" t="s">
        <v>205</v>
      </c>
      <c r="J97" t="s">
        <v>293</v>
      </c>
      <c r="K97" t="s">
        <v>364</v>
      </c>
      <c r="L97" t="s">
        <v>747</v>
      </c>
      <c r="M97" t="s">
        <v>339</v>
      </c>
      <c r="N97" t="s">
        <v>1217</v>
      </c>
      <c r="O97" s="137">
        <v>71</v>
      </c>
      <c r="P97" t="s">
        <v>1218</v>
      </c>
      <c r="Q97" t="s">
        <v>5688</v>
      </c>
      <c r="R97" s="137">
        <v>0</v>
      </c>
      <c r="S97" s="130">
        <v>2.3379623304453672E-8</v>
      </c>
      <c r="T97" s="130">
        <v>2.0766580717548873E-11</v>
      </c>
      <c r="U97" s="181"/>
      <c r="V97" s="172"/>
      <c r="W97" s="172"/>
      <c r="X97" s="4"/>
    </row>
    <row r="98" spans="1:24" x14ac:dyDescent="0.25">
      <c r="A98" t="s">
        <v>1213</v>
      </c>
      <c r="B98" t="s">
        <v>1257</v>
      </c>
      <c r="F98" t="s">
        <v>5689</v>
      </c>
      <c r="G98" t="s">
        <v>5690</v>
      </c>
      <c r="H98" t="s">
        <v>321</v>
      </c>
      <c r="I98" t="s">
        <v>205</v>
      </c>
      <c r="J98" t="s">
        <v>208</v>
      </c>
      <c r="K98" t="s">
        <v>314</v>
      </c>
      <c r="L98" t="s">
        <v>747</v>
      </c>
      <c r="M98" t="s">
        <v>339</v>
      </c>
      <c r="N98" t="s">
        <v>1258</v>
      </c>
      <c r="O98" s="137">
        <v>36</v>
      </c>
      <c r="P98" t="s">
        <v>1259</v>
      </c>
      <c r="Q98" t="s">
        <v>5691</v>
      </c>
      <c r="R98" s="137">
        <v>0</v>
      </c>
      <c r="S98" s="130">
        <v>1.16000179354103E-8</v>
      </c>
      <c r="T98" s="130">
        <v>1.0303532509645869E-11</v>
      </c>
      <c r="U98" s="181"/>
      <c r="V98" s="172"/>
      <c r="W98" s="172"/>
      <c r="X98" s="4"/>
    </row>
    <row r="99" spans="1:24" x14ac:dyDescent="0.25">
      <c r="A99" t="s">
        <v>1213</v>
      </c>
      <c r="B99" t="s">
        <v>1257</v>
      </c>
      <c r="F99" t="s">
        <v>5692</v>
      </c>
      <c r="G99" t="s">
        <v>5693</v>
      </c>
      <c r="H99" t="s">
        <v>321</v>
      </c>
      <c r="I99" t="s">
        <v>205</v>
      </c>
      <c r="J99" t="s">
        <v>238</v>
      </c>
      <c r="K99" t="s">
        <v>314</v>
      </c>
      <c r="L99" t="s">
        <v>747</v>
      </c>
      <c r="M99" t="s">
        <v>339</v>
      </c>
      <c r="N99" t="s">
        <v>1217</v>
      </c>
      <c r="O99" s="137">
        <v>6</v>
      </c>
      <c r="P99" t="s">
        <v>1218</v>
      </c>
      <c r="Q99" t="s">
        <v>5675</v>
      </c>
      <c r="R99" s="137">
        <v>0</v>
      </c>
      <c r="S99" s="130">
        <v>7.3813760916408147E-9</v>
      </c>
      <c r="T99" s="130">
        <v>6.5563905978093487E-12</v>
      </c>
      <c r="U99" s="181"/>
      <c r="V99" s="172"/>
      <c r="W99" s="172"/>
      <c r="X99" s="4"/>
    </row>
    <row r="100" spans="1:24" x14ac:dyDescent="0.25">
      <c r="A100" t="s">
        <v>1213</v>
      </c>
      <c r="B100" t="s">
        <v>1257</v>
      </c>
      <c r="F100" t="s">
        <v>5679</v>
      </c>
      <c r="G100" t="s">
        <v>5680</v>
      </c>
      <c r="H100" t="s">
        <v>321</v>
      </c>
      <c r="I100" t="s">
        <v>205</v>
      </c>
      <c r="J100" t="s">
        <v>233</v>
      </c>
      <c r="K100" t="s">
        <v>314</v>
      </c>
      <c r="L100" t="s">
        <v>747</v>
      </c>
      <c r="M100" t="s">
        <v>339</v>
      </c>
      <c r="N100" t="s">
        <v>1224</v>
      </c>
      <c r="O100" s="137">
        <v>6</v>
      </c>
      <c r="P100" t="s">
        <v>1225</v>
      </c>
      <c r="Q100" t="s">
        <v>5681</v>
      </c>
      <c r="R100" s="137">
        <v>0</v>
      </c>
      <c r="S100" s="130">
        <v>3.8927239086576133E-9</v>
      </c>
      <c r="T100" s="130">
        <v>3.4576504594439479E-12</v>
      </c>
      <c r="U100" s="181"/>
      <c r="V100" s="172"/>
      <c r="W100" s="172"/>
      <c r="X100" s="4"/>
    </row>
    <row r="101" spans="1:24" x14ac:dyDescent="0.25">
      <c r="A101" t="s">
        <v>1213</v>
      </c>
      <c r="B101" t="s">
        <v>1257</v>
      </c>
      <c r="F101" t="s">
        <v>5673</v>
      </c>
      <c r="G101" t="s">
        <v>5674</v>
      </c>
      <c r="H101" t="s">
        <v>321</v>
      </c>
      <c r="I101" t="s">
        <v>205</v>
      </c>
      <c r="J101" t="s">
        <v>238</v>
      </c>
      <c r="K101" t="s">
        <v>314</v>
      </c>
      <c r="L101" t="s">
        <v>747</v>
      </c>
      <c r="M101" t="s">
        <v>339</v>
      </c>
      <c r="N101" t="s">
        <v>1217</v>
      </c>
      <c r="O101" s="137">
        <v>2</v>
      </c>
      <c r="P101" t="s">
        <v>1218</v>
      </c>
      <c r="Q101" t="s">
        <v>5675</v>
      </c>
      <c r="R101" s="137">
        <v>0</v>
      </c>
      <c r="S101" s="130">
        <v>2.4610129794161759E-9</v>
      </c>
      <c r="T101" s="130">
        <v>2.1859558650051445E-12</v>
      </c>
      <c r="U101" s="181"/>
      <c r="V101" s="172"/>
      <c r="W101" s="172"/>
      <c r="X101" s="4"/>
    </row>
    <row r="102" spans="1:24" x14ac:dyDescent="0.25">
      <c r="A102" t="s">
        <v>1213</v>
      </c>
      <c r="B102" t="s">
        <v>1257</v>
      </c>
      <c r="F102" t="s">
        <v>5676</v>
      </c>
      <c r="G102" t="s">
        <v>5677</v>
      </c>
      <c r="H102" t="s">
        <v>321</v>
      </c>
      <c r="I102" t="s">
        <v>205</v>
      </c>
      <c r="J102" t="s">
        <v>224</v>
      </c>
      <c r="K102" t="s">
        <v>314</v>
      </c>
      <c r="L102" t="s">
        <v>747</v>
      </c>
      <c r="M102" t="s">
        <v>339</v>
      </c>
      <c r="N102" t="s">
        <v>1215</v>
      </c>
      <c r="O102" s="137">
        <v>18</v>
      </c>
      <c r="P102" t="s">
        <v>1216</v>
      </c>
      <c r="Q102" t="s">
        <v>5678</v>
      </c>
      <c r="R102" s="137">
        <v>0</v>
      </c>
      <c r="S102" s="130">
        <v>2.3229967109759445E-9</v>
      </c>
      <c r="T102" s="130">
        <v>2.063365096900126E-12</v>
      </c>
      <c r="U102" s="181"/>
      <c r="V102" s="172"/>
      <c r="W102" s="172"/>
      <c r="X102" s="4"/>
    </row>
    <row r="103" spans="1:24" x14ac:dyDescent="0.25">
      <c r="A103" t="s">
        <v>1213</v>
      </c>
      <c r="B103" t="s">
        <v>1257</v>
      </c>
      <c r="F103" t="s">
        <v>5694</v>
      </c>
      <c r="G103" t="s">
        <v>5695</v>
      </c>
      <c r="H103" t="s">
        <v>321</v>
      </c>
      <c r="I103" t="s">
        <v>205</v>
      </c>
      <c r="J103" t="s">
        <v>246</v>
      </c>
      <c r="K103" t="s">
        <v>314</v>
      </c>
      <c r="L103" t="s">
        <v>747</v>
      </c>
      <c r="M103" t="s">
        <v>339</v>
      </c>
      <c r="N103" t="s">
        <v>1226</v>
      </c>
      <c r="O103" s="137">
        <v>9</v>
      </c>
      <c r="P103" t="s">
        <v>1227</v>
      </c>
      <c r="Q103" t="s">
        <v>5696</v>
      </c>
      <c r="R103" s="137">
        <v>0</v>
      </c>
      <c r="S103" s="130">
        <v>1.2704148082932153E-9</v>
      </c>
      <c r="T103" s="130">
        <v>1.1284258654486015E-12</v>
      </c>
      <c r="U103" s="181"/>
      <c r="V103" s="172"/>
      <c r="W103" s="172"/>
      <c r="X103" s="4"/>
    </row>
    <row r="104" spans="1:24" x14ac:dyDescent="0.25">
      <c r="A104" t="s">
        <v>1213</v>
      </c>
      <c r="B104" t="s">
        <v>1257</v>
      </c>
      <c r="F104" t="s">
        <v>5634</v>
      </c>
      <c r="G104" t="s">
        <v>5635</v>
      </c>
      <c r="H104" t="s">
        <v>321</v>
      </c>
      <c r="I104" t="s">
        <v>205</v>
      </c>
      <c r="J104" t="s">
        <v>224</v>
      </c>
      <c r="K104" t="s">
        <v>314</v>
      </c>
      <c r="L104" t="s">
        <v>747</v>
      </c>
      <c r="M104" t="s">
        <v>339</v>
      </c>
      <c r="N104" t="s">
        <v>1215</v>
      </c>
      <c r="O104" s="137">
        <v>1</v>
      </c>
      <c r="P104" t="s">
        <v>1216</v>
      </c>
      <c r="Q104" t="s">
        <v>5636</v>
      </c>
      <c r="R104" s="137">
        <v>0</v>
      </c>
      <c r="S104" s="130">
        <v>1.2454721091775107E-9</v>
      </c>
      <c r="T104" s="130">
        <v>1.1062709073573331E-12</v>
      </c>
      <c r="U104" s="181"/>
      <c r="V104" s="172"/>
      <c r="W104" s="172"/>
      <c r="X104" s="4"/>
    </row>
    <row r="105" spans="1:24" x14ac:dyDescent="0.25">
      <c r="A105" t="s">
        <v>1213</v>
      </c>
      <c r="B105" t="s">
        <v>1257</v>
      </c>
      <c r="F105" t="s">
        <v>5629</v>
      </c>
      <c r="G105" t="s">
        <v>5630</v>
      </c>
      <c r="H105" t="s">
        <v>312</v>
      </c>
      <c r="I105" t="s">
        <v>205</v>
      </c>
      <c r="J105" t="s">
        <v>204</v>
      </c>
      <c r="K105" t="s">
        <v>314</v>
      </c>
      <c r="M105" t="s">
        <v>339</v>
      </c>
      <c r="N105" t="s">
        <v>1215</v>
      </c>
      <c r="O105" s="137">
        <v>107045.47</v>
      </c>
      <c r="P105" t="s">
        <v>1216</v>
      </c>
      <c r="Q105" t="s">
        <v>2676</v>
      </c>
      <c r="R105" s="137">
        <v>402.38390000000004</v>
      </c>
      <c r="S105" s="130">
        <v>0.66910273924723829</v>
      </c>
      <c r="T105" s="130">
        <v>5.9431992816855704E-4</v>
      </c>
      <c r="U105" s="181"/>
      <c r="V105" s="172"/>
      <c r="W105" s="172"/>
      <c r="X105" s="4"/>
    </row>
    <row r="106" spans="1:24" x14ac:dyDescent="0.25">
      <c r="A106" t="s">
        <v>1213</v>
      </c>
      <c r="B106" t="s">
        <v>1257</v>
      </c>
      <c r="F106" t="s">
        <v>5697</v>
      </c>
      <c r="G106" t="s">
        <v>5698</v>
      </c>
      <c r="H106" t="s">
        <v>312</v>
      </c>
      <c r="I106" t="s">
        <v>205</v>
      </c>
      <c r="J106" t="s">
        <v>204</v>
      </c>
      <c r="K106" t="s">
        <v>314</v>
      </c>
      <c r="M106" t="s">
        <v>339</v>
      </c>
      <c r="N106" t="s">
        <v>1258</v>
      </c>
      <c r="O106" s="137">
        <v>75600</v>
      </c>
      <c r="P106" t="s">
        <v>1259</v>
      </c>
      <c r="Q106" t="s">
        <v>2676</v>
      </c>
      <c r="R106" s="137">
        <v>188.47839999999999</v>
      </c>
      <c r="S106" s="130">
        <v>0.31341060155342881</v>
      </c>
      <c r="T106" s="130">
        <v>2.7838201112739933E-4</v>
      </c>
      <c r="U106" s="181"/>
      <c r="V106" s="172"/>
      <c r="W106" s="172"/>
      <c r="X106" s="4"/>
    </row>
    <row r="107" spans="1:24" x14ac:dyDescent="0.25">
      <c r="A107" t="s">
        <v>1213</v>
      </c>
      <c r="B107" t="s">
        <v>1257</v>
      </c>
      <c r="F107" t="s">
        <v>5646</v>
      </c>
      <c r="G107" t="s">
        <v>5647</v>
      </c>
      <c r="H107" t="s">
        <v>312</v>
      </c>
      <c r="I107" t="s">
        <v>205</v>
      </c>
      <c r="J107" t="s">
        <v>204</v>
      </c>
      <c r="K107" t="s">
        <v>314</v>
      </c>
      <c r="M107" t="s">
        <v>339</v>
      </c>
      <c r="N107" t="s">
        <v>1217</v>
      </c>
      <c r="O107" s="137">
        <v>18766.82</v>
      </c>
      <c r="P107" t="s">
        <v>1218</v>
      </c>
      <c r="Q107" t="s">
        <v>2676</v>
      </c>
      <c r="R107" s="137">
        <v>75.446399999999997</v>
      </c>
      <c r="S107" s="130">
        <v>0.12545574002637577</v>
      </c>
      <c r="T107" s="130">
        <v>1.114340773506504E-4</v>
      </c>
      <c r="U107" s="181"/>
      <c r="V107" s="172"/>
      <c r="W107" s="172"/>
      <c r="X107" s="4"/>
    </row>
    <row r="108" spans="1:24" x14ac:dyDescent="0.25">
      <c r="A108" t="s">
        <v>1213</v>
      </c>
      <c r="B108" t="s">
        <v>1257</v>
      </c>
      <c r="F108" t="s">
        <v>5682</v>
      </c>
      <c r="G108" t="s">
        <v>5683</v>
      </c>
      <c r="H108" t="s">
        <v>312</v>
      </c>
      <c r="I108" t="s">
        <v>205</v>
      </c>
      <c r="J108" t="s">
        <v>204</v>
      </c>
      <c r="K108" t="s">
        <v>314</v>
      </c>
      <c r="M108" t="s">
        <v>339</v>
      </c>
      <c r="N108" t="s">
        <v>1224</v>
      </c>
      <c r="O108" s="137">
        <v>1020</v>
      </c>
      <c r="P108" t="s">
        <v>1225</v>
      </c>
      <c r="Q108" t="s">
        <v>2676</v>
      </c>
      <c r="R108" s="137">
        <v>4.8455000000000004</v>
      </c>
      <c r="S108" s="130">
        <v>8.0573398661424826E-3</v>
      </c>
      <c r="T108" s="130">
        <v>7.1568047320547815E-6</v>
      </c>
      <c r="U108" s="181"/>
      <c r="V108" s="172"/>
      <c r="W108" s="172"/>
      <c r="X108" s="4"/>
    </row>
    <row r="109" spans="1:24" x14ac:dyDescent="0.25">
      <c r="A109" t="s">
        <v>1213</v>
      </c>
      <c r="B109" t="s">
        <v>1257</v>
      </c>
      <c r="F109" t="s">
        <v>5699</v>
      </c>
      <c r="G109" t="s">
        <v>5700</v>
      </c>
      <c r="H109" t="s">
        <v>312</v>
      </c>
      <c r="I109" t="s">
        <v>205</v>
      </c>
      <c r="J109" t="s">
        <v>204</v>
      </c>
      <c r="K109" t="s">
        <v>314</v>
      </c>
      <c r="M109" t="s">
        <v>339</v>
      </c>
      <c r="N109" t="s">
        <v>1226</v>
      </c>
      <c r="O109" s="137">
        <v>-144943.56</v>
      </c>
      <c r="P109" t="s">
        <v>1227</v>
      </c>
      <c r="Q109" t="s">
        <v>2676</v>
      </c>
      <c r="R109" s="137">
        <v>-69.775800000000004</v>
      </c>
      <c r="S109" s="130">
        <v>-0.11602650185672823</v>
      </c>
      <c r="T109" s="130">
        <v>-1.0305870564319962E-4</v>
      </c>
      <c r="U109" s="181"/>
      <c r="V109" s="172"/>
      <c r="W109" s="172"/>
      <c r="X109" s="4"/>
    </row>
    <row r="110" spans="1:24" x14ac:dyDescent="0.25">
      <c r="A110" t="s">
        <v>1213</v>
      </c>
      <c r="B110" t="s">
        <v>1260</v>
      </c>
      <c r="F110" t="s">
        <v>5631</v>
      </c>
      <c r="G110" t="s">
        <v>5632</v>
      </c>
      <c r="H110" t="s">
        <v>321</v>
      </c>
      <c r="I110" t="s">
        <v>205</v>
      </c>
      <c r="J110" t="s">
        <v>224</v>
      </c>
      <c r="K110" t="s">
        <v>314</v>
      </c>
      <c r="L110" t="s">
        <v>747</v>
      </c>
      <c r="M110" t="s">
        <v>339</v>
      </c>
      <c r="N110" t="s">
        <v>1215</v>
      </c>
      <c r="O110" s="137">
        <v>413</v>
      </c>
      <c r="P110" t="s">
        <v>1216</v>
      </c>
      <c r="Q110" t="s">
        <v>5633</v>
      </c>
      <c r="R110" s="137">
        <v>1E-4</v>
      </c>
      <c r="S110" s="130">
        <v>3.1067095169083152E-8</v>
      </c>
      <c r="T110" s="130">
        <v>2.7280604315170358E-11</v>
      </c>
      <c r="U110" s="181"/>
      <c r="V110" s="172"/>
      <c r="W110" s="172"/>
      <c r="X110" s="4"/>
    </row>
    <row r="111" spans="1:24" x14ac:dyDescent="0.25">
      <c r="A111" t="s">
        <v>1213</v>
      </c>
      <c r="B111" t="s">
        <v>1260</v>
      </c>
      <c r="F111" t="s">
        <v>5637</v>
      </c>
      <c r="G111" t="s">
        <v>5638</v>
      </c>
      <c r="H111" t="s">
        <v>321</v>
      </c>
      <c r="I111" t="s">
        <v>205</v>
      </c>
      <c r="J111" t="s">
        <v>224</v>
      </c>
      <c r="K111" t="s">
        <v>314</v>
      </c>
      <c r="L111" t="s">
        <v>747</v>
      </c>
      <c r="M111" t="s">
        <v>339</v>
      </c>
      <c r="N111" t="s">
        <v>1215</v>
      </c>
      <c r="O111" s="137">
        <v>25</v>
      </c>
      <c r="P111" t="s">
        <v>1216</v>
      </c>
      <c r="Q111" t="s">
        <v>5639</v>
      </c>
      <c r="R111" s="137">
        <v>0</v>
      </c>
      <c r="S111" s="130">
        <v>1.3442716132949875E-8</v>
      </c>
      <c r="T111" s="130">
        <v>1.1804303484064207E-11</v>
      </c>
      <c r="U111" s="181"/>
      <c r="V111" s="172"/>
      <c r="W111" s="172"/>
      <c r="X111" s="4"/>
    </row>
    <row r="112" spans="1:24" x14ac:dyDescent="0.25">
      <c r="A112" t="s">
        <v>1213</v>
      </c>
      <c r="B112" t="s">
        <v>1260</v>
      </c>
      <c r="F112" t="s">
        <v>5686</v>
      </c>
      <c r="G112" t="s">
        <v>5687</v>
      </c>
      <c r="H112" t="s">
        <v>321</v>
      </c>
      <c r="I112" t="s">
        <v>205</v>
      </c>
      <c r="J112" t="s">
        <v>293</v>
      </c>
      <c r="K112" t="s">
        <v>364</v>
      </c>
      <c r="L112" t="s">
        <v>747</v>
      </c>
      <c r="M112" t="s">
        <v>339</v>
      </c>
      <c r="N112" t="s">
        <v>1217</v>
      </c>
      <c r="O112" s="137">
        <v>162</v>
      </c>
      <c r="P112" t="s">
        <v>1218</v>
      </c>
      <c r="Q112" t="s">
        <v>5688</v>
      </c>
      <c r="R112" s="137">
        <v>0</v>
      </c>
      <c r="S112" s="130">
        <v>1.162732789564309E-8</v>
      </c>
      <c r="T112" s="130">
        <v>1.0210176710677735E-11</v>
      </c>
      <c r="U112" s="181"/>
      <c r="V112" s="172"/>
      <c r="W112" s="172"/>
      <c r="X112" s="4"/>
    </row>
    <row r="113" spans="1:24" x14ac:dyDescent="0.25">
      <c r="A113" t="s">
        <v>1213</v>
      </c>
      <c r="B113" t="s">
        <v>1260</v>
      </c>
      <c r="F113" t="s">
        <v>5634</v>
      </c>
      <c r="G113" t="s">
        <v>5635</v>
      </c>
      <c r="H113" t="s">
        <v>321</v>
      </c>
      <c r="I113" t="s">
        <v>205</v>
      </c>
      <c r="J113" t="s">
        <v>224</v>
      </c>
      <c r="K113" t="s">
        <v>314</v>
      </c>
      <c r="L113" t="s">
        <v>747</v>
      </c>
      <c r="M113" t="s">
        <v>339</v>
      </c>
      <c r="N113" t="s">
        <v>1215</v>
      </c>
      <c r="O113" s="137">
        <v>30</v>
      </c>
      <c r="P113" t="s">
        <v>1216</v>
      </c>
      <c r="Q113" t="s">
        <v>5636</v>
      </c>
      <c r="R113" s="137">
        <v>0</v>
      </c>
      <c r="S113" s="130">
        <v>8.1444209360666895E-9</v>
      </c>
      <c r="T113" s="130">
        <v>7.1517701839769986E-12</v>
      </c>
      <c r="U113" s="181"/>
      <c r="V113" s="172"/>
      <c r="W113" s="172"/>
      <c r="X113" s="4"/>
    </row>
    <row r="114" spans="1:24" x14ac:dyDescent="0.25">
      <c r="A114" t="s">
        <v>1213</v>
      </c>
      <c r="B114" t="s">
        <v>1260</v>
      </c>
      <c r="F114" t="s">
        <v>5689</v>
      </c>
      <c r="G114" t="s">
        <v>5690</v>
      </c>
      <c r="H114" t="s">
        <v>321</v>
      </c>
      <c r="I114" t="s">
        <v>205</v>
      </c>
      <c r="J114" t="s">
        <v>208</v>
      </c>
      <c r="K114" t="s">
        <v>314</v>
      </c>
      <c r="L114" t="s">
        <v>747</v>
      </c>
      <c r="M114" t="s">
        <v>339</v>
      </c>
      <c r="N114" t="s">
        <v>1258</v>
      </c>
      <c r="O114" s="137">
        <v>82</v>
      </c>
      <c r="P114" t="s">
        <v>1259</v>
      </c>
      <c r="Q114" t="s">
        <v>5691</v>
      </c>
      <c r="R114" s="137">
        <v>0</v>
      </c>
      <c r="S114" s="130">
        <v>5.7585753049645618E-9</v>
      </c>
      <c r="T114" s="130">
        <v>5.0567139753119671E-12</v>
      </c>
      <c r="U114" s="181"/>
      <c r="V114" s="172"/>
      <c r="W114" s="172"/>
      <c r="X114" s="4"/>
    </row>
    <row r="115" spans="1:24" x14ac:dyDescent="0.25">
      <c r="A115" t="s">
        <v>1213</v>
      </c>
      <c r="B115" t="s">
        <v>1260</v>
      </c>
      <c r="F115" t="s">
        <v>5692</v>
      </c>
      <c r="G115" t="s">
        <v>5693</v>
      </c>
      <c r="H115" t="s">
        <v>321</v>
      </c>
      <c r="I115" t="s">
        <v>205</v>
      </c>
      <c r="J115" t="s">
        <v>238</v>
      </c>
      <c r="K115" t="s">
        <v>314</v>
      </c>
      <c r="L115" t="s">
        <v>747</v>
      </c>
      <c r="M115" t="s">
        <v>339</v>
      </c>
      <c r="N115" t="s">
        <v>1217</v>
      </c>
      <c r="O115" s="137">
        <v>15</v>
      </c>
      <c r="P115" t="s">
        <v>1218</v>
      </c>
      <c r="Q115" t="s">
        <v>5675</v>
      </c>
      <c r="R115" s="137">
        <v>0</v>
      </c>
      <c r="S115" s="130">
        <v>4.0221957791237149E-9</v>
      </c>
      <c r="T115" s="130">
        <v>3.5319662469640765E-12</v>
      </c>
      <c r="U115" s="181"/>
      <c r="V115" s="172"/>
      <c r="W115" s="172"/>
      <c r="X115" s="4"/>
    </row>
    <row r="116" spans="1:24" x14ac:dyDescent="0.25">
      <c r="A116" t="s">
        <v>1213</v>
      </c>
      <c r="B116" t="s">
        <v>1260</v>
      </c>
      <c r="F116" t="s">
        <v>5676</v>
      </c>
      <c r="G116" t="s">
        <v>5677</v>
      </c>
      <c r="H116" t="s">
        <v>321</v>
      </c>
      <c r="I116" t="s">
        <v>205</v>
      </c>
      <c r="J116" t="s">
        <v>224</v>
      </c>
      <c r="K116" t="s">
        <v>314</v>
      </c>
      <c r="L116" t="s">
        <v>747</v>
      </c>
      <c r="M116" t="s">
        <v>339</v>
      </c>
      <c r="N116" t="s">
        <v>1215</v>
      </c>
      <c r="O116" s="137">
        <v>94</v>
      </c>
      <c r="P116" t="s">
        <v>1216</v>
      </c>
      <c r="Q116" t="s">
        <v>5678</v>
      </c>
      <c r="R116" s="137">
        <v>0</v>
      </c>
      <c r="S116" s="130">
        <v>2.6446172824171696E-9</v>
      </c>
      <c r="T116" s="130">
        <v>2.3222884937913917E-12</v>
      </c>
      <c r="U116" s="181"/>
      <c r="V116" s="172"/>
      <c r="W116" s="172"/>
      <c r="X116" s="4"/>
    </row>
    <row r="117" spans="1:24" x14ac:dyDescent="0.25">
      <c r="A117" t="s">
        <v>1213</v>
      </c>
      <c r="B117" t="s">
        <v>1260</v>
      </c>
      <c r="F117" t="s">
        <v>5679</v>
      </c>
      <c r="G117" t="s">
        <v>5680</v>
      </c>
      <c r="H117" t="s">
        <v>321</v>
      </c>
      <c r="I117" t="s">
        <v>205</v>
      </c>
      <c r="J117" t="s">
        <v>233</v>
      </c>
      <c r="K117" t="s">
        <v>314</v>
      </c>
      <c r="L117" t="s">
        <v>747</v>
      </c>
      <c r="M117" t="s">
        <v>339</v>
      </c>
      <c r="N117" t="s">
        <v>1224</v>
      </c>
      <c r="O117" s="137">
        <v>15</v>
      </c>
      <c r="P117" t="s">
        <v>1225</v>
      </c>
      <c r="Q117" t="s">
        <v>5681</v>
      </c>
      <c r="R117" s="137">
        <v>0</v>
      </c>
      <c r="S117" s="130">
        <v>2.1209127499938709E-9</v>
      </c>
      <c r="T117" s="130">
        <v>1.8624136310356619E-12</v>
      </c>
      <c r="U117" s="181"/>
      <c r="V117" s="172"/>
      <c r="W117" s="172"/>
      <c r="X117" s="4"/>
    </row>
    <row r="118" spans="1:24" x14ac:dyDescent="0.25">
      <c r="A118" t="s">
        <v>1213</v>
      </c>
      <c r="B118" t="s">
        <v>1260</v>
      </c>
      <c r="F118" t="s">
        <v>5694</v>
      </c>
      <c r="G118" t="s">
        <v>5695</v>
      </c>
      <c r="H118" t="s">
        <v>321</v>
      </c>
      <c r="I118" t="s">
        <v>205</v>
      </c>
      <c r="J118" t="s">
        <v>246</v>
      </c>
      <c r="K118" t="s">
        <v>314</v>
      </c>
      <c r="L118" t="s">
        <v>747</v>
      </c>
      <c r="M118" t="s">
        <v>339</v>
      </c>
      <c r="N118" t="s">
        <v>1226</v>
      </c>
      <c r="O118" s="137">
        <v>22</v>
      </c>
      <c r="P118" t="s">
        <v>1227</v>
      </c>
      <c r="Q118" t="s">
        <v>5696</v>
      </c>
      <c r="R118" s="137">
        <v>0</v>
      </c>
      <c r="S118" s="130">
        <v>6.7664800140781903E-10</v>
      </c>
      <c r="T118" s="130">
        <v>5.9417741783041368E-13</v>
      </c>
      <c r="U118" s="181"/>
      <c r="V118" s="172"/>
      <c r="W118" s="172"/>
      <c r="X118" s="4"/>
    </row>
    <row r="119" spans="1:24" x14ac:dyDescent="0.25">
      <c r="A119" t="s">
        <v>1213</v>
      </c>
      <c r="B119" t="s">
        <v>1260</v>
      </c>
      <c r="F119" t="s">
        <v>5629</v>
      </c>
      <c r="G119" t="s">
        <v>5630</v>
      </c>
      <c r="H119" t="s">
        <v>312</v>
      </c>
      <c r="I119" t="s">
        <v>205</v>
      </c>
      <c r="J119" t="s">
        <v>204</v>
      </c>
      <c r="K119" t="s">
        <v>314</v>
      </c>
      <c r="M119" t="s">
        <v>339</v>
      </c>
      <c r="N119" t="s">
        <v>1215</v>
      </c>
      <c r="O119" s="137">
        <v>601177.41</v>
      </c>
      <c r="P119" t="s">
        <v>1216</v>
      </c>
      <c r="Q119" t="s">
        <v>2676</v>
      </c>
      <c r="R119" s="137">
        <v>2259.8258999999998</v>
      </c>
      <c r="S119" s="130">
        <v>0.81901803324414624</v>
      </c>
      <c r="T119" s="130">
        <v>7.1919523760811228E-4</v>
      </c>
      <c r="U119" s="181"/>
      <c r="V119" s="172"/>
      <c r="W119" s="172"/>
      <c r="X119" s="4"/>
    </row>
    <row r="120" spans="1:24" x14ac:dyDescent="0.25">
      <c r="A120" t="s">
        <v>1213</v>
      </c>
      <c r="B120" t="s">
        <v>1260</v>
      </c>
      <c r="F120" t="s">
        <v>5697</v>
      </c>
      <c r="G120" t="s">
        <v>5698</v>
      </c>
      <c r="H120" t="s">
        <v>312</v>
      </c>
      <c r="I120" t="s">
        <v>205</v>
      </c>
      <c r="J120" t="s">
        <v>204</v>
      </c>
      <c r="K120" t="s">
        <v>314</v>
      </c>
      <c r="M120" t="s">
        <v>339</v>
      </c>
      <c r="N120" t="s">
        <v>1258</v>
      </c>
      <c r="O120" s="137">
        <v>172200</v>
      </c>
      <c r="P120" t="s">
        <v>1259</v>
      </c>
      <c r="Q120" t="s">
        <v>2676</v>
      </c>
      <c r="R120" s="137">
        <v>429.31180000000001</v>
      </c>
      <c r="S120" s="130">
        <v>0.15559345740961614</v>
      </c>
      <c r="T120" s="130">
        <v>1.3662956007052778E-4</v>
      </c>
      <c r="U120" s="181"/>
      <c r="V120" s="172"/>
      <c r="W120" s="172"/>
      <c r="X120" s="4"/>
    </row>
    <row r="121" spans="1:24" x14ac:dyDescent="0.25">
      <c r="A121" t="s">
        <v>1213</v>
      </c>
      <c r="B121" t="s">
        <v>1260</v>
      </c>
      <c r="F121" t="s">
        <v>5646</v>
      </c>
      <c r="G121" t="s">
        <v>5647</v>
      </c>
      <c r="H121" t="s">
        <v>312</v>
      </c>
      <c r="I121" t="s">
        <v>205</v>
      </c>
      <c r="J121" t="s">
        <v>204</v>
      </c>
      <c r="K121" t="s">
        <v>314</v>
      </c>
      <c r="M121" t="s">
        <v>339</v>
      </c>
      <c r="N121" t="s">
        <v>1217</v>
      </c>
      <c r="O121" s="137">
        <v>56838.18</v>
      </c>
      <c r="P121" t="s">
        <v>1218</v>
      </c>
      <c r="Q121" t="s">
        <v>2676</v>
      </c>
      <c r="R121" s="137">
        <v>228.5009</v>
      </c>
      <c r="S121" s="130">
        <v>8.2814485435899712E-2</v>
      </c>
      <c r="T121" s="130">
        <v>7.2720967198424197E-5</v>
      </c>
      <c r="U121" s="181"/>
      <c r="V121" s="172"/>
      <c r="W121" s="172"/>
      <c r="X121" s="4"/>
    </row>
    <row r="122" spans="1:24" x14ac:dyDescent="0.25">
      <c r="A122" t="s">
        <v>1213</v>
      </c>
      <c r="B122" t="s">
        <v>1260</v>
      </c>
      <c r="F122" t="s">
        <v>5682</v>
      </c>
      <c r="G122" t="s">
        <v>5683</v>
      </c>
      <c r="H122" t="s">
        <v>312</v>
      </c>
      <c r="I122" t="s">
        <v>205</v>
      </c>
      <c r="J122" t="s">
        <v>204</v>
      </c>
      <c r="K122" t="s">
        <v>314</v>
      </c>
      <c r="M122" t="s">
        <v>339</v>
      </c>
      <c r="N122" t="s">
        <v>1224</v>
      </c>
      <c r="O122" s="137">
        <v>2550</v>
      </c>
      <c r="P122" t="s">
        <v>1225</v>
      </c>
      <c r="Q122" t="s">
        <v>2676</v>
      </c>
      <c r="R122" s="137">
        <v>12.113799999999999</v>
      </c>
      <c r="S122" s="130">
        <v>4.3903383199003767E-3</v>
      </c>
      <c r="T122" s="130">
        <v>3.8552391803313442E-6</v>
      </c>
      <c r="U122" s="181"/>
      <c r="V122" s="172"/>
      <c r="W122" s="172"/>
      <c r="X122" s="4"/>
    </row>
    <row r="123" spans="1:24" x14ac:dyDescent="0.25">
      <c r="A123" t="s">
        <v>1213</v>
      </c>
      <c r="B123" t="s">
        <v>1260</v>
      </c>
      <c r="F123" t="s">
        <v>5699</v>
      </c>
      <c r="G123" t="s">
        <v>5700</v>
      </c>
      <c r="H123" t="s">
        <v>312</v>
      </c>
      <c r="I123" t="s">
        <v>205</v>
      </c>
      <c r="J123" t="s">
        <v>204</v>
      </c>
      <c r="K123" t="s">
        <v>314</v>
      </c>
      <c r="M123" t="s">
        <v>339</v>
      </c>
      <c r="N123" t="s">
        <v>1226</v>
      </c>
      <c r="O123" s="137">
        <v>-354306.48</v>
      </c>
      <c r="P123" t="s">
        <v>1227</v>
      </c>
      <c r="Q123" t="s">
        <v>2676</v>
      </c>
      <c r="R123" s="137">
        <v>-170.56310000000002</v>
      </c>
      <c r="S123" s="130">
        <v>-6.1816393914071711E-2</v>
      </c>
      <c r="T123" s="130">
        <v>-5.4282145574998216E-5</v>
      </c>
      <c r="U123" s="181"/>
      <c r="V123" s="172"/>
      <c r="W123" s="172"/>
      <c r="X123" s="4"/>
    </row>
    <row r="124" spans="1:24" x14ac:dyDescent="0.25">
      <c r="A124" t="s">
        <v>1213</v>
      </c>
      <c r="B124" t="s">
        <v>1261</v>
      </c>
      <c r="F124" t="s">
        <v>5631</v>
      </c>
      <c r="G124" t="s">
        <v>5632</v>
      </c>
      <c r="H124" t="s">
        <v>321</v>
      </c>
      <c r="I124" t="s">
        <v>205</v>
      </c>
      <c r="J124" t="s">
        <v>224</v>
      </c>
      <c r="K124" t="s">
        <v>314</v>
      </c>
      <c r="L124" t="s">
        <v>747</v>
      </c>
      <c r="M124" t="s">
        <v>339</v>
      </c>
      <c r="N124" t="s">
        <v>1215</v>
      </c>
      <c r="O124" s="137">
        <v>26</v>
      </c>
      <c r="P124" t="s">
        <v>1216</v>
      </c>
      <c r="Q124" t="s">
        <v>5633</v>
      </c>
      <c r="R124" s="137">
        <v>0</v>
      </c>
      <c r="S124" s="130">
        <v>-4.7108163505688585E-8</v>
      </c>
      <c r="T124" s="130">
        <v>1.9426821872716693E-11</v>
      </c>
      <c r="U124" s="181"/>
      <c r="V124" s="172"/>
      <c r="W124" s="172"/>
      <c r="X124" s="4"/>
    </row>
    <row r="125" spans="1:24" x14ac:dyDescent="0.25">
      <c r="A125" t="s">
        <v>1213</v>
      </c>
      <c r="B125" t="s">
        <v>1261</v>
      </c>
      <c r="F125" t="s">
        <v>5673</v>
      </c>
      <c r="G125" t="s">
        <v>5674</v>
      </c>
      <c r="H125" t="s">
        <v>321</v>
      </c>
      <c r="I125" t="s">
        <v>205</v>
      </c>
      <c r="J125" t="s">
        <v>238</v>
      </c>
      <c r="K125" t="s">
        <v>314</v>
      </c>
      <c r="L125" t="s">
        <v>747</v>
      </c>
      <c r="M125" t="s">
        <v>339</v>
      </c>
      <c r="N125" t="s">
        <v>1217</v>
      </c>
      <c r="O125" s="137">
        <v>6</v>
      </c>
      <c r="P125" t="s">
        <v>1218</v>
      </c>
      <c r="Q125" t="s">
        <v>5675</v>
      </c>
      <c r="R125" s="137">
        <v>0</v>
      </c>
      <c r="S125" s="130">
        <v>-3.8753361342059236E-8</v>
      </c>
      <c r="T125" s="130">
        <v>1.5981405169197445E-11</v>
      </c>
      <c r="U125" s="181"/>
      <c r="V125" s="172"/>
      <c r="W125" s="172"/>
      <c r="X125" s="4"/>
    </row>
    <row r="126" spans="1:24" x14ac:dyDescent="0.25">
      <c r="A126" t="s">
        <v>1213</v>
      </c>
      <c r="B126" t="s">
        <v>1261</v>
      </c>
      <c r="F126" t="s">
        <v>5634</v>
      </c>
      <c r="G126" t="s">
        <v>5635</v>
      </c>
      <c r="H126" t="s">
        <v>321</v>
      </c>
      <c r="I126" t="s">
        <v>205</v>
      </c>
      <c r="J126" t="s">
        <v>224</v>
      </c>
      <c r="K126" t="s">
        <v>314</v>
      </c>
      <c r="L126" t="s">
        <v>747</v>
      </c>
      <c r="M126" t="s">
        <v>339</v>
      </c>
      <c r="N126" t="s">
        <v>1215</v>
      </c>
      <c r="O126" s="137">
        <v>2</v>
      </c>
      <c r="P126" t="s">
        <v>1216</v>
      </c>
      <c r="Q126" t="s">
        <v>5636</v>
      </c>
      <c r="R126" s="137">
        <v>0</v>
      </c>
      <c r="S126" s="130">
        <v>-1.3077840795315326E-8</v>
      </c>
      <c r="T126" s="130">
        <v>5.3931392078075628E-12</v>
      </c>
      <c r="U126" s="181"/>
      <c r="V126" s="172"/>
      <c r="W126" s="172"/>
      <c r="X126" s="4"/>
    </row>
    <row r="127" spans="1:24" x14ac:dyDescent="0.25">
      <c r="A127" t="s">
        <v>1213</v>
      </c>
      <c r="B127" t="s">
        <v>1261</v>
      </c>
      <c r="F127" t="s">
        <v>5679</v>
      </c>
      <c r="G127" t="s">
        <v>5680</v>
      </c>
      <c r="H127" t="s">
        <v>321</v>
      </c>
      <c r="I127" t="s">
        <v>205</v>
      </c>
      <c r="J127" t="s">
        <v>233</v>
      </c>
      <c r="K127" t="s">
        <v>314</v>
      </c>
      <c r="L127" t="s">
        <v>747</v>
      </c>
      <c r="M127" t="s">
        <v>339</v>
      </c>
      <c r="N127" t="s">
        <v>1224</v>
      </c>
      <c r="O127" s="137">
        <v>2</v>
      </c>
      <c r="P127" t="s">
        <v>1225</v>
      </c>
      <c r="Q127" t="s">
        <v>5681</v>
      </c>
      <c r="R127" s="137">
        <v>0</v>
      </c>
      <c r="S127" s="130">
        <v>-6.8095566223938277E-9</v>
      </c>
      <c r="T127" s="130">
        <v>2.8081766235580101E-12</v>
      </c>
      <c r="U127" s="181"/>
      <c r="V127" s="172"/>
      <c r="W127" s="172"/>
      <c r="X127" s="4"/>
    </row>
    <row r="128" spans="1:24" x14ac:dyDescent="0.25">
      <c r="A128" t="s">
        <v>1213</v>
      </c>
      <c r="B128" t="s">
        <v>1261</v>
      </c>
      <c r="F128" t="s">
        <v>5676</v>
      </c>
      <c r="G128" t="s">
        <v>5677</v>
      </c>
      <c r="H128" t="s">
        <v>321</v>
      </c>
      <c r="I128" t="s">
        <v>205</v>
      </c>
      <c r="J128" t="s">
        <v>224</v>
      </c>
      <c r="K128" t="s">
        <v>314</v>
      </c>
      <c r="L128" t="s">
        <v>747</v>
      </c>
      <c r="M128" t="s">
        <v>339</v>
      </c>
      <c r="N128" t="s">
        <v>1215</v>
      </c>
      <c r="O128" s="137">
        <v>6</v>
      </c>
      <c r="P128" t="s">
        <v>1216</v>
      </c>
      <c r="Q128" t="s">
        <v>5678</v>
      </c>
      <c r="R128" s="137">
        <v>0</v>
      </c>
      <c r="S128" s="130">
        <v>-4.0682735718404153E-9</v>
      </c>
      <c r="T128" s="130">
        <v>1.677705521253888E-12</v>
      </c>
      <c r="U128" s="181"/>
      <c r="V128" s="172"/>
      <c r="W128" s="172"/>
      <c r="X128" s="4"/>
    </row>
    <row r="129" spans="1:24" x14ac:dyDescent="0.25">
      <c r="A129" t="s">
        <v>1213</v>
      </c>
      <c r="B129" t="s">
        <v>1261</v>
      </c>
      <c r="F129" t="s">
        <v>5640</v>
      </c>
      <c r="G129" t="s">
        <v>5641</v>
      </c>
      <c r="H129" t="s">
        <v>321</v>
      </c>
      <c r="I129" t="s">
        <v>205</v>
      </c>
      <c r="J129" t="s">
        <v>293</v>
      </c>
      <c r="K129" t="s">
        <v>314</v>
      </c>
      <c r="L129" t="s">
        <v>747</v>
      </c>
      <c r="M129" t="s">
        <v>339</v>
      </c>
      <c r="N129" t="s">
        <v>1217</v>
      </c>
      <c r="O129" s="137">
        <v>3</v>
      </c>
      <c r="P129" t="s">
        <v>1218</v>
      </c>
      <c r="Q129" t="s">
        <v>5642</v>
      </c>
      <c r="R129" s="137">
        <v>0</v>
      </c>
      <c r="U129" s="181"/>
      <c r="V129" s="172"/>
      <c r="W129" s="172"/>
      <c r="X129" s="4"/>
    </row>
    <row r="130" spans="1:24" x14ac:dyDescent="0.25">
      <c r="A130" t="s">
        <v>1213</v>
      </c>
      <c r="B130" t="s">
        <v>1261</v>
      </c>
      <c r="F130" t="s">
        <v>5627</v>
      </c>
      <c r="G130" t="s">
        <v>5628</v>
      </c>
      <c r="H130" t="s">
        <v>321</v>
      </c>
      <c r="I130" t="s">
        <v>205</v>
      </c>
      <c r="J130" t="s">
        <v>224</v>
      </c>
      <c r="K130" t="s">
        <v>314</v>
      </c>
      <c r="L130" t="s">
        <v>751</v>
      </c>
      <c r="M130" t="s">
        <v>339</v>
      </c>
      <c r="N130" t="s">
        <v>1215</v>
      </c>
      <c r="O130" s="137">
        <v>5</v>
      </c>
      <c r="P130" t="s">
        <v>1216</v>
      </c>
      <c r="Q130" t="s">
        <v>5591</v>
      </c>
      <c r="R130" s="137">
        <v>0</v>
      </c>
      <c r="U130" s="181"/>
      <c r="V130" s="172"/>
      <c r="W130" s="172"/>
      <c r="X130" s="4"/>
    </row>
    <row r="131" spans="1:24" x14ac:dyDescent="0.25">
      <c r="A131" t="s">
        <v>1213</v>
      </c>
      <c r="B131" t="s">
        <v>1261</v>
      </c>
      <c r="F131" t="s">
        <v>5646</v>
      </c>
      <c r="G131" t="s">
        <v>5647</v>
      </c>
      <c r="H131" t="s">
        <v>312</v>
      </c>
      <c r="I131" t="s">
        <v>205</v>
      </c>
      <c r="J131" t="s">
        <v>204</v>
      </c>
      <c r="K131" t="s">
        <v>314</v>
      </c>
      <c r="M131" t="s">
        <v>339</v>
      </c>
      <c r="N131" t="s">
        <v>1217</v>
      </c>
      <c r="O131" s="137">
        <v>2619</v>
      </c>
      <c r="P131" t="s">
        <v>1218</v>
      </c>
      <c r="Q131" t="s">
        <v>2676</v>
      </c>
      <c r="R131" s="137">
        <v>10.5289</v>
      </c>
      <c r="S131" s="130">
        <v>-9.1919444356201974E-2</v>
      </c>
      <c r="T131" s="130">
        <v>3.7906437849809103E-5</v>
      </c>
      <c r="U131" s="181"/>
      <c r="V131" s="172"/>
      <c r="W131" s="172"/>
      <c r="X131" s="4"/>
    </row>
    <row r="132" spans="1:24" x14ac:dyDescent="0.25">
      <c r="A132" t="s">
        <v>1213</v>
      </c>
      <c r="B132" t="s">
        <v>1261</v>
      </c>
      <c r="F132" t="s">
        <v>5682</v>
      </c>
      <c r="G132" t="s">
        <v>5683</v>
      </c>
      <c r="H132" t="s">
        <v>312</v>
      </c>
      <c r="I132" t="s">
        <v>205</v>
      </c>
      <c r="J132" t="s">
        <v>204</v>
      </c>
      <c r="K132" t="s">
        <v>314</v>
      </c>
      <c r="M132" t="s">
        <v>339</v>
      </c>
      <c r="N132" t="s">
        <v>1224</v>
      </c>
      <c r="O132" s="137">
        <v>-460</v>
      </c>
      <c r="P132" t="s">
        <v>1225</v>
      </c>
      <c r="Q132" t="s">
        <v>2676</v>
      </c>
      <c r="R132" s="137">
        <v>-2.1852</v>
      </c>
      <c r="S132" s="130">
        <v>1.9077496689684184E-2</v>
      </c>
      <c r="T132" s="130">
        <v>-7.8673228244841918E-6</v>
      </c>
      <c r="U132" s="181"/>
      <c r="V132" s="172"/>
      <c r="W132" s="172"/>
      <c r="X132" s="4"/>
    </row>
    <row r="133" spans="1:24" x14ac:dyDescent="0.25">
      <c r="A133" t="s">
        <v>1213</v>
      </c>
      <c r="B133" t="s">
        <v>1261</v>
      </c>
      <c r="F133" t="s">
        <v>5629</v>
      </c>
      <c r="G133" t="s">
        <v>5630</v>
      </c>
      <c r="H133" t="s">
        <v>312</v>
      </c>
      <c r="I133" t="s">
        <v>205</v>
      </c>
      <c r="J133" t="s">
        <v>204</v>
      </c>
      <c r="K133" t="s">
        <v>314</v>
      </c>
      <c r="M133" t="s">
        <v>339</v>
      </c>
      <c r="N133" t="s">
        <v>1215</v>
      </c>
      <c r="O133" s="137">
        <v>-32691.83</v>
      </c>
      <c r="P133" t="s">
        <v>1216</v>
      </c>
      <c r="Q133" t="s">
        <v>2676</v>
      </c>
      <c r="R133" s="137">
        <v>-122.88860000000001</v>
      </c>
      <c r="S133" s="130">
        <v>1.0728420574837136</v>
      </c>
      <c r="T133" s="130">
        <v>-4.4242674724049062E-4</v>
      </c>
      <c r="U133" s="181"/>
      <c r="V133" s="172"/>
      <c r="W133" s="172"/>
      <c r="X133" s="4"/>
    </row>
    <row r="134" spans="1:24" x14ac:dyDescent="0.25">
      <c r="A134" t="s">
        <v>1213</v>
      </c>
      <c r="B134" t="s">
        <v>1262</v>
      </c>
      <c r="F134" t="s">
        <v>5631</v>
      </c>
      <c r="G134" t="s">
        <v>5632</v>
      </c>
      <c r="H134" t="s">
        <v>321</v>
      </c>
      <c r="I134" t="s">
        <v>205</v>
      </c>
      <c r="J134" t="s">
        <v>224</v>
      </c>
      <c r="K134" t="s">
        <v>314</v>
      </c>
      <c r="L134" t="s">
        <v>747</v>
      </c>
      <c r="M134" t="s">
        <v>339</v>
      </c>
      <c r="N134" t="s">
        <v>1215</v>
      </c>
      <c r="O134" s="137">
        <v>11</v>
      </c>
      <c r="P134" t="s">
        <v>1216</v>
      </c>
      <c r="Q134" t="s">
        <v>5633</v>
      </c>
      <c r="R134" s="137">
        <v>0</v>
      </c>
      <c r="S134" s="130">
        <v>-4.0085192683916153E-8</v>
      </c>
      <c r="T134" s="130">
        <v>1.3497345637905223E-11</v>
      </c>
      <c r="U134" s="181"/>
      <c r="V134" s="172"/>
      <c r="W134" s="172"/>
      <c r="X134" s="4"/>
    </row>
    <row r="135" spans="1:24" x14ac:dyDescent="0.25">
      <c r="A135" t="s">
        <v>1213</v>
      </c>
      <c r="B135" t="s">
        <v>1262</v>
      </c>
      <c r="F135" t="s">
        <v>5634</v>
      </c>
      <c r="G135" t="s">
        <v>5635</v>
      </c>
      <c r="H135" t="s">
        <v>321</v>
      </c>
      <c r="I135" t="s">
        <v>205</v>
      </c>
      <c r="J135" t="s">
        <v>224</v>
      </c>
      <c r="K135" t="s">
        <v>314</v>
      </c>
      <c r="L135" t="s">
        <v>747</v>
      </c>
      <c r="M135" t="s">
        <v>339</v>
      </c>
      <c r="N135" t="s">
        <v>1215</v>
      </c>
      <c r="O135" s="137">
        <v>1</v>
      </c>
      <c r="P135" t="s">
        <v>1216</v>
      </c>
      <c r="Q135" t="s">
        <v>5636</v>
      </c>
      <c r="R135" s="137">
        <v>0</v>
      </c>
      <c r="S135" s="130">
        <v>-1.3151033429808671E-8</v>
      </c>
      <c r="T135" s="130">
        <v>4.4281699004778855E-12</v>
      </c>
      <c r="U135" s="181"/>
      <c r="V135" s="172"/>
      <c r="W135" s="172"/>
      <c r="X135" s="4"/>
    </row>
    <row r="136" spans="1:24" x14ac:dyDescent="0.25">
      <c r="A136" t="s">
        <v>1213</v>
      </c>
      <c r="B136" t="s">
        <v>1262</v>
      </c>
      <c r="F136" t="s">
        <v>5673</v>
      </c>
      <c r="G136" t="s">
        <v>5674</v>
      </c>
      <c r="H136" t="s">
        <v>321</v>
      </c>
      <c r="I136" t="s">
        <v>205</v>
      </c>
      <c r="J136" t="s">
        <v>238</v>
      </c>
      <c r="K136" t="s">
        <v>314</v>
      </c>
      <c r="L136" t="s">
        <v>747</v>
      </c>
      <c r="M136" t="s">
        <v>339</v>
      </c>
      <c r="N136" t="s">
        <v>1217</v>
      </c>
      <c r="O136" s="137">
        <v>1</v>
      </c>
      <c r="P136" t="s">
        <v>1218</v>
      </c>
      <c r="Q136" t="s">
        <v>5675</v>
      </c>
      <c r="R136" s="137">
        <v>0</v>
      </c>
      <c r="S136" s="130">
        <v>-1.2993010331186138E-8</v>
      </c>
      <c r="T136" s="130">
        <v>4.3749609163599938E-12</v>
      </c>
      <c r="U136" s="181"/>
      <c r="V136" s="172"/>
      <c r="W136" s="172"/>
      <c r="X136" s="4"/>
    </row>
    <row r="137" spans="1:24" x14ac:dyDescent="0.25">
      <c r="A137" t="s">
        <v>1213</v>
      </c>
      <c r="B137" t="s">
        <v>1262</v>
      </c>
      <c r="F137" t="s">
        <v>5679</v>
      </c>
      <c r="G137" t="s">
        <v>5680</v>
      </c>
      <c r="H137" t="s">
        <v>321</v>
      </c>
      <c r="I137" t="s">
        <v>205</v>
      </c>
      <c r="J137" t="s">
        <v>233</v>
      </c>
      <c r="K137" t="s">
        <v>314</v>
      </c>
      <c r="L137" t="s">
        <v>747</v>
      </c>
      <c r="M137" t="s">
        <v>339</v>
      </c>
      <c r="N137" t="s">
        <v>1224</v>
      </c>
      <c r="O137" s="137">
        <v>1</v>
      </c>
      <c r="P137" t="s">
        <v>1225</v>
      </c>
      <c r="Q137" t="s">
        <v>5681</v>
      </c>
      <c r="R137" s="137">
        <v>0</v>
      </c>
      <c r="S137" s="130">
        <v>-6.8476676069764779E-9</v>
      </c>
      <c r="T137" s="130">
        <v>2.3057226451086451E-12</v>
      </c>
      <c r="U137" s="181"/>
      <c r="V137" s="172"/>
      <c r="W137" s="172"/>
      <c r="X137" s="4"/>
    </row>
    <row r="138" spans="1:24" x14ac:dyDescent="0.25">
      <c r="A138" t="s">
        <v>1213</v>
      </c>
      <c r="B138" t="s">
        <v>1262</v>
      </c>
      <c r="F138" t="s">
        <v>5676</v>
      </c>
      <c r="G138" t="s">
        <v>5677</v>
      </c>
      <c r="H138" t="s">
        <v>321</v>
      </c>
      <c r="I138" t="s">
        <v>205</v>
      </c>
      <c r="J138" t="s">
        <v>224</v>
      </c>
      <c r="K138" t="s">
        <v>314</v>
      </c>
      <c r="L138" t="s">
        <v>747</v>
      </c>
      <c r="M138" t="s">
        <v>339</v>
      </c>
      <c r="N138" t="s">
        <v>1215</v>
      </c>
      <c r="O138" s="137">
        <v>1</v>
      </c>
      <c r="P138" t="s">
        <v>1216</v>
      </c>
      <c r="Q138" t="s">
        <v>5678</v>
      </c>
      <c r="R138" s="137">
        <v>0</v>
      </c>
      <c r="U138" s="181"/>
      <c r="V138" s="172"/>
      <c r="W138" s="172"/>
      <c r="X138" s="4"/>
    </row>
    <row r="139" spans="1:24" x14ac:dyDescent="0.25">
      <c r="A139" t="s">
        <v>1213</v>
      </c>
      <c r="B139" t="s">
        <v>1262</v>
      </c>
      <c r="F139" t="s">
        <v>5627</v>
      </c>
      <c r="G139" t="s">
        <v>5628</v>
      </c>
      <c r="H139" t="s">
        <v>321</v>
      </c>
      <c r="I139" t="s">
        <v>205</v>
      </c>
      <c r="J139" t="s">
        <v>224</v>
      </c>
      <c r="K139" t="s">
        <v>314</v>
      </c>
      <c r="L139" t="s">
        <v>751</v>
      </c>
      <c r="M139" t="s">
        <v>339</v>
      </c>
      <c r="N139" t="s">
        <v>1215</v>
      </c>
      <c r="O139" s="137">
        <v>3</v>
      </c>
      <c r="P139" t="s">
        <v>1216</v>
      </c>
      <c r="Q139" t="s">
        <v>5591</v>
      </c>
      <c r="R139" s="137">
        <v>0</v>
      </c>
      <c r="U139" s="181"/>
      <c r="V139" s="172"/>
      <c r="W139" s="172"/>
      <c r="X139" s="4"/>
    </row>
    <row r="140" spans="1:24" x14ac:dyDescent="0.25">
      <c r="A140" t="s">
        <v>1213</v>
      </c>
      <c r="B140" t="s">
        <v>1262</v>
      </c>
      <c r="F140" t="s">
        <v>5646</v>
      </c>
      <c r="G140" t="s">
        <v>5647</v>
      </c>
      <c r="H140" t="s">
        <v>312</v>
      </c>
      <c r="I140" t="s">
        <v>205</v>
      </c>
      <c r="J140" t="s">
        <v>204</v>
      </c>
      <c r="K140" t="s">
        <v>314</v>
      </c>
      <c r="M140" t="s">
        <v>339</v>
      </c>
      <c r="N140" t="s">
        <v>1217</v>
      </c>
      <c r="O140" s="137">
        <v>535</v>
      </c>
      <c r="P140" t="s">
        <v>1218</v>
      </c>
      <c r="Q140" t="s">
        <v>2676</v>
      </c>
      <c r="R140" s="137">
        <v>2.1508000000000003</v>
      </c>
      <c r="S140" s="130">
        <v>-3.7764131853226302E-2</v>
      </c>
      <c r="T140" s="130">
        <v>1.2715806167072281E-5</v>
      </c>
      <c r="U140" s="181"/>
      <c r="V140" s="172"/>
      <c r="W140" s="172"/>
      <c r="X140" s="4"/>
    </row>
    <row r="141" spans="1:24" x14ac:dyDescent="0.25">
      <c r="A141" t="s">
        <v>1213</v>
      </c>
      <c r="B141" t="s">
        <v>1262</v>
      </c>
      <c r="F141" t="s">
        <v>5682</v>
      </c>
      <c r="G141" t="s">
        <v>5683</v>
      </c>
      <c r="H141" t="s">
        <v>312</v>
      </c>
      <c r="I141" t="s">
        <v>205</v>
      </c>
      <c r="J141" t="s">
        <v>204</v>
      </c>
      <c r="K141" t="s">
        <v>314</v>
      </c>
      <c r="M141" t="s">
        <v>339</v>
      </c>
      <c r="N141" t="s">
        <v>1224</v>
      </c>
      <c r="O141" s="137">
        <v>-230</v>
      </c>
      <c r="P141" t="s">
        <v>1225</v>
      </c>
      <c r="Q141" t="s">
        <v>2676</v>
      </c>
      <c r="R141" s="137">
        <v>-1.0926</v>
      </c>
      <c r="S141" s="130">
        <v>1.9184267544606677E-2</v>
      </c>
      <c r="T141" s="130">
        <v>-6.4596593535522625E-6</v>
      </c>
      <c r="U141" s="181"/>
      <c r="V141" s="172"/>
      <c r="W141" s="172"/>
      <c r="X141" s="4"/>
    </row>
    <row r="142" spans="1:24" x14ac:dyDescent="0.25">
      <c r="A142" t="s">
        <v>1213</v>
      </c>
      <c r="B142" t="s">
        <v>1262</v>
      </c>
      <c r="F142" t="s">
        <v>5629</v>
      </c>
      <c r="G142" t="s">
        <v>5630</v>
      </c>
      <c r="H142" t="s">
        <v>312</v>
      </c>
      <c r="I142" t="s">
        <v>205</v>
      </c>
      <c r="J142" t="s">
        <v>204</v>
      </c>
      <c r="K142" t="s">
        <v>314</v>
      </c>
      <c r="M142" t="s">
        <v>339</v>
      </c>
      <c r="N142" t="s">
        <v>1215</v>
      </c>
      <c r="O142" s="137">
        <v>-15432.8</v>
      </c>
      <c r="P142" t="s">
        <v>1216</v>
      </c>
      <c r="Q142" t="s">
        <v>2676</v>
      </c>
      <c r="R142" s="137">
        <v>-58.011900000000004</v>
      </c>
      <c r="S142" s="130">
        <v>1.0185799373855238</v>
      </c>
      <c r="T142" s="130">
        <v>-3.4297266781617826E-4</v>
      </c>
      <c r="U142" s="181"/>
      <c r="V142" s="172"/>
      <c r="W142" s="172"/>
      <c r="X142" s="4"/>
    </row>
    <row r="143" spans="1:24" x14ac:dyDescent="0.25">
      <c r="A143" t="s">
        <v>1213</v>
      </c>
      <c r="B143" t="s">
        <v>1263</v>
      </c>
      <c r="F143" t="s">
        <v>5673</v>
      </c>
      <c r="G143" t="s">
        <v>5674</v>
      </c>
      <c r="H143" t="s">
        <v>321</v>
      </c>
      <c r="I143" t="s">
        <v>205</v>
      </c>
      <c r="J143" t="s">
        <v>238</v>
      </c>
      <c r="K143" t="s">
        <v>314</v>
      </c>
      <c r="L143" t="s">
        <v>747</v>
      </c>
      <c r="M143" t="s">
        <v>339</v>
      </c>
      <c r="N143" t="s">
        <v>1217</v>
      </c>
      <c r="O143" s="137">
        <v>1</v>
      </c>
      <c r="P143" t="s">
        <v>1218</v>
      </c>
      <c r="Q143" t="s">
        <v>5675</v>
      </c>
      <c r="R143" s="137">
        <v>0</v>
      </c>
      <c r="S143" s="130">
        <v>-3.40758830968754E-7</v>
      </c>
      <c r="T143" s="130">
        <v>6.2247760370276171E-12</v>
      </c>
      <c r="U143" s="181"/>
      <c r="V143" s="172"/>
      <c r="W143" s="172"/>
      <c r="X143" s="4"/>
    </row>
    <row r="144" spans="1:24" x14ac:dyDescent="0.25">
      <c r="A144" t="s">
        <v>1213</v>
      </c>
      <c r="B144" t="s">
        <v>1263</v>
      </c>
      <c r="F144" t="s">
        <v>5631</v>
      </c>
      <c r="G144" t="s">
        <v>5632</v>
      </c>
      <c r="H144" t="s">
        <v>321</v>
      </c>
      <c r="I144" t="s">
        <v>205</v>
      </c>
      <c r="J144" t="s">
        <v>224</v>
      </c>
      <c r="K144" t="s">
        <v>314</v>
      </c>
      <c r="L144" t="s">
        <v>747</v>
      </c>
      <c r="M144" t="s">
        <v>339</v>
      </c>
      <c r="N144" t="s">
        <v>1215</v>
      </c>
      <c r="O144" s="137">
        <v>3</v>
      </c>
      <c r="P144" t="s">
        <v>1216</v>
      </c>
      <c r="Q144" t="s">
        <v>5633</v>
      </c>
      <c r="R144" s="137">
        <v>0</v>
      </c>
      <c r="S144" s="130">
        <v>-2.8688209688315373E-7</v>
      </c>
      <c r="T144" s="130">
        <v>5.2405884744164943E-12</v>
      </c>
      <c r="U144" s="181"/>
      <c r="V144" s="172"/>
      <c r="W144" s="172"/>
      <c r="X144" s="4"/>
    </row>
    <row r="145" spans="1:24" x14ac:dyDescent="0.25">
      <c r="A145" t="s">
        <v>1213</v>
      </c>
      <c r="B145" t="s">
        <v>1263</v>
      </c>
      <c r="F145" t="s">
        <v>5676</v>
      </c>
      <c r="G145" t="s">
        <v>5677</v>
      </c>
      <c r="H145" t="s">
        <v>321</v>
      </c>
      <c r="I145" t="s">
        <v>205</v>
      </c>
      <c r="J145" t="s">
        <v>224</v>
      </c>
      <c r="K145" t="s">
        <v>314</v>
      </c>
      <c r="L145" t="s">
        <v>747</v>
      </c>
      <c r="M145" t="s">
        <v>339</v>
      </c>
      <c r="N145" t="s">
        <v>1215</v>
      </c>
      <c r="O145" s="137">
        <v>1</v>
      </c>
      <c r="P145" t="s">
        <v>1216</v>
      </c>
      <c r="Q145" t="s">
        <v>5678</v>
      </c>
      <c r="R145" s="137">
        <v>0</v>
      </c>
      <c r="U145" s="181"/>
      <c r="V145" s="172"/>
      <c r="W145" s="172"/>
      <c r="X145" s="4"/>
    </row>
    <row r="146" spans="1:24" x14ac:dyDescent="0.25">
      <c r="A146" t="s">
        <v>1213</v>
      </c>
      <c r="B146" t="s">
        <v>1263</v>
      </c>
      <c r="F146" t="s">
        <v>5640</v>
      </c>
      <c r="G146" t="s">
        <v>5641</v>
      </c>
      <c r="H146" t="s">
        <v>321</v>
      </c>
      <c r="I146" t="s">
        <v>205</v>
      </c>
      <c r="J146" t="s">
        <v>293</v>
      </c>
      <c r="K146" t="s">
        <v>314</v>
      </c>
      <c r="L146" t="s">
        <v>747</v>
      </c>
      <c r="M146" t="s">
        <v>339</v>
      </c>
      <c r="N146" t="s">
        <v>1217</v>
      </c>
      <c r="O146" s="137">
        <v>1</v>
      </c>
      <c r="P146" t="s">
        <v>1218</v>
      </c>
      <c r="Q146" t="s">
        <v>5642</v>
      </c>
      <c r="R146" s="137">
        <v>0</v>
      </c>
      <c r="U146" s="181"/>
      <c r="V146" s="172"/>
      <c r="W146" s="172"/>
      <c r="X146" s="4"/>
    </row>
    <row r="147" spans="1:24" x14ac:dyDescent="0.25">
      <c r="A147" t="s">
        <v>1213</v>
      </c>
      <c r="B147" t="s">
        <v>1263</v>
      </c>
      <c r="F147" t="s">
        <v>5627</v>
      </c>
      <c r="G147" t="s">
        <v>5628</v>
      </c>
      <c r="H147" t="s">
        <v>321</v>
      </c>
      <c r="I147" t="s">
        <v>205</v>
      </c>
      <c r="J147" t="s">
        <v>224</v>
      </c>
      <c r="K147" t="s">
        <v>314</v>
      </c>
      <c r="L147" t="s">
        <v>751</v>
      </c>
      <c r="M147" t="s">
        <v>339</v>
      </c>
      <c r="N147" t="s">
        <v>1215</v>
      </c>
      <c r="O147" s="137">
        <v>2</v>
      </c>
      <c r="P147" t="s">
        <v>1216</v>
      </c>
      <c r="Q147" t="s">
        <v>5591</v>
      </c>
      <c r="R147" s="137">
        <v>0</v>
      </c>
      <c r="U147" s="181"/>
      <c r="V147" s="172"/>
      <c r="W147" s="172"/>
      <c r="X147" s="4"/>
    </row>
    <row r="148" spans="1:24" x14ac:dyDescent="0.25">
      <c r="A148" t="s">
        <v>1213</v>
      </c>
      <c r="B148" t="s">
        <v>1263</v>
      </c>
      <c r="F148" t="s">
        <v>5646</v>
      </c>
      <c r="G148" t="s">
        <v>5647</v>
      </c>
      <c r="H148" t="s">
        <v>312</v>
      </c>
      <c r="I148" t="s">
        <v>205</v>
      </c>
      <c r="J148" t="s">
        <v>204</v>
      </c>
      <c r="K148" t="s">
        <v>314</v>
      </c>
      <c r="M148" t="s">
        <v>339</v>
      </c>
      <c r="N148" t="s">
        <v>1217</v>
      </c>
      <c r="O148" s="137">
        <v>338</v>
      </c>
      <c r="P148" t="s">
        <v>1218</v>
      </c>
      <c r="Q148" t="s">
        <v>2676</v>
      </c>
      <c r="R148" s="137">
        <v>1.3588</v>
      </c>
      <c r="S148" s="130">
        <v>-0.62571960062713206</v>
      </c>
      <c r="T148" s="130">
        <v>1.1430266868826687E-5</v>
      </c>
      <c r="U148" s="181"/>
      <c r="V148" s="172"/>
      <c r="W148" s="172"/>
      <c r="X148" s="4"/>
    </row>
    <row r="149" spans="1:24" x14ac:dyDescent="0.25">
      <c r="A149" t="s">
        <v>1213</v>
      </c>
      <c r="B149" t="s">
        <v>1263</v>
      </c>
      <c r="F149" t="s">
        <v>5629</v>
      </c>
      <c r="G149" t="s">
        <v>5630</v>
      </c>
      <c r="H149" t="s">
        <v>312</v>
      </c>
      <c r="I149" t="s">
        <v>205</v>
      </c>
      <c r="J149" t="s">
        <v>204</v>
      </c>
      <c r="K149" t="s">
        <v>314</v>
      </c>
      <c r="M149" t="s">
        <v>339</v>
      </c>
      <c r="N149" t="s">
        <v>1215</v>
      </c>
      <c r="O149" s="137">
        <v>-939.2</v>
      </c>
      <c r="P149" t="s">
        <v>1216</v>
      </c>
      <c r="Q149" t="s">
        <v>2676</v>
      </c>
      <c r="R149" s="137">
        <v>-3.5305</v>
      </c>
      <c r="S149" s="130">
        <v>1.6257202282680598</v>
      </c>
      <c r="T149" s="130">
        <v>-2.9697672958509532E-5</v>
      </c>
      <c r="U149" s="181"/>
      <c r="V149" s="172"/>
      <c r="W149" s="172"/>
      <c r="X149" s="4"/>
    </row>
    <row r="150" spans="1:24" x14ac:dyDescent="0.25">
      <c r="A150" t="s">
        <v>1213</v>
      </c>
      <c r="B150" t="s">
        <v>1265</v>
      </c>
      <c r="F150" t="s">
        <v>5631</v>
      </c>
      <c r="G150" t="s">
        <v>5632</v>
      </c>
      <c r="H150" t="s">
        <v>321</v>
      </c>
      <c r="I150" t="s">
        <v>205</v>
      </c>
      <c r="J150" t="s">
        <v>224</v>
      </c>
      <c r="K150" t="s">
        <v>314</v>
      </c>
      <c r="L150" t="s">
        <v>747</v>
      </c>
      <c r="M150" t="s">
        <v>339</v>
      </c>
      <c r="N150" t="s">
        <v>1215</v>
      </c>
      <c r="O150" s="137">
        <v>174</v>
      </c>
      <c r="P150" t="s">
        <v>1216</v>
      </c>
      <c r="Q150" t="s">
        <v>5633</v>
      </c>
      <c r="R150" s="137">
        <v>0</v>
      </c>
      <c r="S150" s="130">
        <v>5.9370546334809873E-8</v>
      </c>
      <c r="T150" s="130">
        <v>3.5396084689062223E-11</v>
      </c>
      <c r="U150" s="181"/>
      <c r="V150" s="172"/>
      <c r="W150" s="172"/>
      <c r="X150" s="4"/>
    </row>
    <row r="151" spans="1:24" x14ac:dyDescent="0.25">
      <c r="A151" t="s">
        <v>1213</v>
      </c>
      <c r="B151" t="s">
        <v>1265</v>
      </c>
      <c r="F151" t="s">
        <v>5629</v>
      </c>
      <c r="G151" t="s">
        <v>5630</v>
      </c>
      <c r="H151" t="s">
        <v>312</v>
      </c>
      <c r="I151" t="s">
        <v>205</v>
      </c>
      <c r="J151" t="s">
        <v>204</v>
      </c>
      <c r="K151" t="s">
        <v>314</v>
      </c>
      <c r="M151" t="s">
        <v>339</v>
      </c>
      <c r="N151" t="s">
        <v>1215</v>
      </c>
      <c r="O151" s="137">
        <v>161820</v>
      </c>
      <c r="P151" t="s">
        <v>1216</v>
      </c>
      <c r="Q151" t="s">
        <v>2676</v>
      </c>
      <c r="R151" s="137">
        <v>608.28140000000008</v>
      </c>
      <c r="S151" s="130">
        <v>0.99999994062945363</v>
      </c>
      <c r="T151" s="130">
        <v>5.9618926846263613E-4</v>
      </c>
      <c r="U151" s="181"/>
      <c r="V151" s="172"/>
      <c r="W151" s="172"/>
      <c r="X151" s="4"/>
    </row>
    <row r="152" spans="1:24" x14ac:dyDescent="0.25">
      <c r="A152" t="s">
        <v>1213</v>
      </c>
      <c r="B152" t="s">
        <v>1266</v>
      </c>
      <c r="F152" t="s">
        <v>5627</v>
      </c>
      <c r="G152" t="s">
        <v>5628</v>
      </c>
      <c r="H152" t="s">
        <v>321</v>
      </c>
      <c r="I152" t="s">
        <v>205</v>
      </c>
      <c r="J152" t="s">
        <v>224</v>
      </c>
      <c r="K152" t="s">
        <v>314</v>
      </c>
      <c r="L152" t="s">
        <v>751</v>
      </c>
      <c r="M152" t="s">
        <v>339</v>
      </c>
      <c r="N152" t="s">
        <v>1215</v>
      </c>
      <c r="O152" s="137">
        <v>25</v>
      </c>
      <c r="P152" t="s">
        <v>1216</v>
      </c>
      <c r="Q152" t="s">
        <v>5591</v>
      </c>
      <c r="R152" s="137">
        <v>0</v>
      </c>
      <c r="S152" s="130">
        <v>1.2246968810141729E-9</v>
      </c>
      <c r="T152" s="130">
        <v>5.4413791037648757E-13</v>
      </c>
      <c r="U152" s="181"/>
      <c r="V152" s="172"/>
      <c r="W152" s="172"/>
      <c r="X152" s="4"/>
    </row>
    <row r="153" spans="1:24" x14ac:dyDescent="0.25">
      <c r="A153" t="s">
        <v>1213</v>
      </c>
      <c r="B153" t="s">
        <v>1266</v>
      </c>
      <c r="F153" t="s">
        <v>5629</v>
      </c>
      <c r="G153" t="s">
        <v>5630</v>
      </c>
      <c r="H153" t="s">
        <v>312</v>
      </c>
      <c r="I153" t="s">
        <v>205</v>
      </c>
      <c r="J153" t="s">
        <v>204</v>
      </c>
      <c r="K153" t="s">
        <v>314</v>
      </c>
      <c r="M153" t="s">
        <v>339</v>
      </c>
      <c r="N153" t="s">
        <v>1215</v>
      </c>
      <c r="O153" s="137">
        <v>23242.5</v>
      </c>
      <c r="P153" t="s">
        <v>1216</v>
      </c>
      <c r="Q153" t="s">
        <v>2676</v>
      </c>
      <c r="R153" s="137">
        <v>87.368600000000001</v>
      </c>
      <c r="S153" s="130">
        <v>0.9999999987753031</v>
      </c>
      <c r="T153" s="130">
        <v>4.4430415243605609E-4</v>
      </c>
      <c r="U153" s="181"/>
      <c r="V153" s="172"/>
      <c r="W153" s="172"/>
      <c r="X153" s="4"/>
    </row>
    <row r="154" spans="1:24" x14ac:dyDescent="0.25">
      <c r="A154" t="s">
        <v>1213</v>
      </c>
      <c r="B154" t="s">
        <v>1267</v>
      </c>
      <c r="F154" t="s">
        <v>5631</v>
      </c>
      <c r="G154" t="s">
        <v>5632</v>
      </c>
      <c r="H154" t="s">
        <v>321</v>
      </c>
      <c r="I154" t="s">
        <v>205</v>
      </c>
      <c r="J154" t="s">
        <v>224</v>
      </c>
      <c r="K154" t="s">
        <v>314</v>
      </c>
      <c r="L154" t="s">
        <v>747</v>
      </c>
      <c r="M154" t="s">
        <v>339</v>
      </c>
      <c r="N154" t="s">
        <v>1215</v>
      </c>
      <c r="O154" s="137">
        <v>8</v>
      </c>
      <c r="P154" t="s">
        <v>1216</v>
      </c>
      <c r="Q154" t="s">
        <v>5633</v>
      </c>
      <c r="R154" s="137">
        <v>0</v>
      </c>
      <c r="S154" s="130">
        <v>-2.8976417105011163E-8</v>
      </c>
      <c r="T154" s="130">
        <v>6.3661515593938528E-12</v>
      </c>
      <c r="U154" s="181"/>
      <c r="V154" s="172"/>
      <c r="W154" s="172"/>
      <c r="X154" s="4"/>
    </row>
    <row r="155" spans="1:24" x14ac:dyDescent="0.25">
      <c r="A155" t="s">
        <v>1213</v>
      </c>
      <c r="B155" t="s">
        <v>1267</v>
      </c>
      <c r="F155" t="s">
        <v>5634</v>
      </c>
      <c r="G155" t="s">
        <v>5635</v>
      </c>
      <c r="H155" t="s">
        <v>321</v>
      </c>
      <c r="I155" t="s">
        <v>205</v>
      </c>
      <c r="J155" t="s">
        <v>224</v>
      </c>
      <c r="K155" t="s">
        <v>314</v>
      </c>
      <c r="L155" t="s">
        <v>747</v>
      </c>
      <c r="M155" t="s">
        <v>339</v>
      </c>
      <c r="N155" t="s">
        <v>1215</v>
      </c>
      <c r="O155" s="137">
        <v>2</v>
      </c>
      <c r="P155" t="s">
        <v>1216</v>
      </c>
      <c r="Q155" t="s">
        <v>5636</v>
      </c>
      <c r="R155" s="137">
        <v>0</v>
      </c>
      <c r="S155" s="130">
        <v>-2.6148598086329352E-8</v>
      </c>
      <c r="T155" s="130">
        <v>5.7448765276939706E-12</v>
      </c>
      <c r="U155" s="181"/>
      <c r="V155" s="172"/>
      <c r="W155" s="172"/>
      <c r="X155" s="4"/>
    </row>
    <row r="156" spans="1:24" x14ac:dyDescent="0.25">
      <c r="A156" t="s">
        <v>1213</v>
      </c>
      <c r="B156" t="s">
        <v>1267</v>
      </c>
      <c r="F156" t="s">
        <v>5673</v>
      </c>
      <c r="G156" t="s">
        <v>5674</v>
      </c>
      <c r="H156" t="s">
        <v>321</v>
      </c>
      <c r="I156" t="s">
        <v>205</v>
      </c>
      <c r="J156" t="s">
        <v>238</v>
      </c>
      <c r="K156" t="s">
        <v>314</v>
      </c>
      <c r="L156" t="s">
        <v>747</v>
      </c>
      <c r="M156" t="s">
        <v>339</v>
      </c>
      <c r="N156" t="s">
        <v>1217</v>
      </c>
      <c r="O156" s="137">
        <v>2</v>
      </c>
      <c r="P156" t="s">
        <v>1218</v>
      </c>
      <c r="Q156" t="s">
        <v>5675</v>
      </c>
      <c r="R156" s="137">
        <v>0</v>
      </c>
      <c r="S156" s="130">
        <v>-2.5834395973142483E-8</v>
      </c>
      <c r="T156" s="130">
        <v>5.6758459686162057E-12</v>
      </c>
      <c r="U156" s="181"/>
      <c r="V156" s="172"/>
      <c r="W156" s="172"/>
      <c r="X156" s="4"/>
    </row>
    <row r="157" spans="1:24" x14ac:dyDescent="0.25">
      <c r="A157" t="s">
        <v>1213</v>
      </c>
      <c r="B157" t="s">
        <v>1267</v>
      </c>
      <c r="F157" t="s">
        <v>5679</v>
      </c>
      <c r="G157" t="s">
        <v>5680</v>
      </c>
      <c r="H157" t="s">
        <v>321</v>
      </c>
      <c r="I157" t="s">
        <v>205</v>
      </c>
      <c r="J157" t="s">
        <v>233</v>
      </c>
      <c r="K157" t="s">
        <v>314</v>
      </c>
      <c r="L157" t="s">
        <v>747</v>
      </c>
      <c r="M157" t="s">
        <v>339</v>
      </c>
      <c r="N157" t="s">
        <v>1224</v>
      </c>
      <c r="O157" s="137">
        <v>1</v>
      </c>
      <c r="P157" t="s">
        <v>1225</v>
      </c>
      <c r="Q157" t="s">
        <v>5681</v>
      </c>
      <c r="R157" s="137">
        <v>0</v>
      </c>
      <c r="S157" s="130">
        <v>-6.807712452382141E-9</v>
      </c>
      <c r="T157" s="130">
        <v>1.4956621133515678E-12</v>
      </c>
      <c r="U157" s="181"/>
      <c r="V157" s="172"/>
      <c r="W157" s="172"/>
      <c r="X157" s="4"/>
    </row>
    <row r="158" spans="1:24" x14ac:dyDescent="0.25">
      <c r="A158" t="s">
        <v>1213</v>
      </c>
      <c r="B158" t="s">
        <v>1267</v>
      </c>
      <c r="F158" t="s">
        <v>5676</v>
      </c>
      <c r="G158" t="s">
        <v>5677</v>
      </c>
      <c r="H158" t="s">
        <v>321</v>
      </c>
      <c r="I158" t="s">
        <v>205</v>
      </c>
      <c r="J158" t="s">
        <v>224</v>
      </c>
      <c r="K158" t="s">
        <v>314</v>
      </c>
      <c r="L158" t="s">
        <v>747</v>
      </c>
      <c r="M158" t="s">
        <v>339</v>
      </c>
      <c r="N158" t="s">
        <v>1215</v>
      </c>
      <c r="O158" s="137">
        <v>1</v>
      </c>
      <c r="P158" t="s">
        <v>1216</v>
      </c>
      <c r="Q158" t="s">
        <v>5678</v>
      </c>
      <c r="R158" s="137">
        <v>0</v>
      </c>
      <c r="U158" s="181"/>
      <c r="V158" s="172"/>
      <c r="W158" s="172"/>
      <c r="X158" s="4"/>
    </row>
    <row r="159" spans="1:24" x14ac:dyDescent="0.25">
      <c r="A159" t="s">
        <v>1213</v>
      </c>
      <c r="B159" t="s">
        <v>1267</v>
      </c>
      <c r="F159" t="s">
        <v>5627</v>
      </c>
      <c r="G159" t="s">
        <v>5628</v>
      </c>
      <c r="H159" t="s">
        <v>321</v>
      </c>
      <c r="I159" t="s">
        <v>205</v>
      </c>
      <c r="J159" t="s">
        <v>224</v>
      </c>
      <c r="K159" t="s">
        <v>314</v>
      </c>
      <c r="L159" t="s">
        <v>751</v>
      </c>
      <c r="M159" t="s">
        <v>339</v>
      </c>
      <c r="N159" t="s">
        <v>1215</v>
      </c>
      <c r="O159" s="137">
        <v>4</v>
      </c>
      <c r="P159" t="s">
        <v>1216</v>
      </c>
      <c r="Q159" t="s">
        <v>5591</v>
      </c>
      <c r="R159" s="137">
        <v>0</v>
      </c>
      <c r="U159" s="181"/>
      <c r="V159" s="172"/>
      <c r="W159" s="172"/>
      <c r="X159" s="4"/>
    </row>
    <row r="160" spans="1:24" x14ac:dyDescent="0.25">
      <c r="A160" t="s">
        <v>1213</v>
      </c>
      <c r="B160" t="s">
        <v>1267</v>
      </c>
      <c r="F160" t="s">
        <v>5646</v>
      </c>
      <c r="G160" t="s">
        <v>5647</v>
      </c>
      <c r="H160" t="s">
        <v>312</v>
      </c>
      <c r="I160" t="s">
        <v>205</v>
      </c>
      <c r="J160" t="s">
        <v>204</v>
      </c>
      <c r="K160" t="s">
        <v>314</v>
      </c>
      <c r="M160" t="s">
        <v>339</v>
      </c>
      <c r="N160" t="s">
        <v>1217</v>
      </c>
      <c r="O160" s="137">
        <v>1070</v>
      </c>
      <c r="P160" t="s">
        <v>1218</v>
      </c>
      <c r="Q160" t="s">
        <v>2676</v>
      </c>
      <c r="R160" s="137">
        <v>4.3016000000000005</v>
      </c>
      <c r="S160" s="130">
        <v>-7.5087567161900903E-2</v>
      </c>
      <c r="T160" s="130">
        <v>1.6496823297596644E-5</v>
      </c>
      <c r="U160" s="181"/>
      <c r="V160" s="172"/>
      <c r="W160" s="172"/>
      <c r="X160" s="4"/>
    </row>
    <row r="161" spans="1:24" x14ac:dyDescent="0.25">
      <c r="A161" t="s">
        <v>1213</v>
      </c>
      <c r="B161" t="s">
        <v>1267</v>
      </c>
      <c r="F161" t="s">
        <v>5682</v>
      </c>
      <c r="G161" t="s">
        <v>5683</v>
      </c>
      <c r="H161" t="s">
        <v>312</v>
      </c>
      <c r="I161" t="s">
        <v>205</v>
      </c>
      <c r="J161" t="s">
        <v>204</v>
      </c>
      <c r="K161" t="s">
        <v>314</v>
      </c>
      <c r="M161" t="s">
        <v>339</v>
      </c>
      <c r="N161" t="s">
        <v>1224</v>
      </c>
      <c r="O161" s="137">
        <v>-230</v>
      </c>
      <c r="P161" t="s">
        <v>1225</v>
      </c>
      <c r="Q161" t="s">
        <v>2676</v>
      </c>
      <c r="R161" s="137">
        <v>-1.0926</v>
      </c>
      <c r="S161" s="130">
        <v>1.9072330105537213E-2</v>
      </c>
      <c r="T161" s="130">
        <v>-4.1902124614862133E-6</v>
      </c>
      <c r="U161" s="181"/>
      <c r="V161" s="172"/>
      <c r="W161" s="172"/>
      <c r="X161" s="4"/>
    </row>
    <row r="162" spans="1:24" x14ac:dyDescent="0.25">
      <c r="A162" t="s">
        <v>1213</v>
      </c>
      <c r="B162" t="s">
        <v>1267</v>
      </c>
      <c r="F162" t="s">
        <v>5629</v>
      </c>
      <c r="G162" t="s">
        <v>5630</v>
      </c>
      <c r="H162" t="s">
        <v>312</v>
      </c>
      <c r="I162" t="s">
        <v>205</v>
      </c>
      <c r="J162" t="s">
        <v>204</v>
      </c>
      <c r="K162" t="s">
        <v>314</v>
      </c>
      <c r="M162" t="s">
        <v>339</v>
      </c>
      <c r="N162" t="s">
        <v>1215</v>
      </c>
      <c r="O162" s="137">
        <v>-16093.9</v>
      </c>
      <c r="P162" t="s">
        <v>1216</v>
      </c>
      <c r="Q162" t="s">
        <v>2676</v>
      </c>
      <c r="R162" s="137">
        <v>-60.497</v>
      </c>
      <c r="S162" s="130">
        <v>1.0560153248234874</v>
      </c>
      <c r="T162" s="130">
        <v>-2.3200775936187847E-4</v>
      </c>
      <c r="U162" s="181"/>
      <c r="V162" s="172"/>
      <c r="W162" s="172"/>
      <c r="X162" s="4"/>
    </row>
    <row r="163" spans="1:24" x14ac:dyDescent="0.25">
      <c r="A163" s="181" t="s">
        <v>6393</v>
      </c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</row>
  </sheetData>
  <sheetProtection formatColumns="0"/>
  <autoFilter ref="A1:T162" xr:uid="{00000000-0009-0000-0000-00000B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U1:U163"/>
    <mergeCell ref="A163:T163"/>
  </mergeCells>
  <conditionalFormatting sqref="X2:X162">
    <cfRule type="containsText" dxfId="7" priority="1" operator="containsText" text="FALSE">
      <formula>NOT(ISERROR(SEARCH("FALSE",X2)))</formula>
    </cfRule>
  </conditionalFormatting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C22"/>
  <sheetViews>
    <sheetView rightToLeft="1" topLeftCell="N1" workbookViewId="0">
      <selection activeCell="AC1" sqref="AC1:AC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2" width="11.59765625" style="2" customWidth="1"/>
    <col min="13" max="13" width="11.59765625" style="2"/>
    <col min="14" max="28" width="11.59765625" style="2" customWidth="1"/>
    <col min="29" max="16384" width="9" style="2"/>
  </cols>
  <sheetData>
    <row r="1" spans="1:29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70</v>
      </c>
      <c r="N1" s="15" t="s">
        <v>96</v>
      </c>
      <c r="O1" s="15" t="s">
        <v>56</v>
      </c>
      <c r="P1" s="15" t="s">
        <v>72</v>
      </c>
      <c r="Q1" s="15" t="s">
        <v>62</v>
      </c>
      <c r="R1" s="15" t="s">
        <v>74</v>
      </c>
      <c r="S1" s="15" t="s">
        <v>71</v>
      </c>
      <c r="T1" s="15" t="s">
        <v>58</v>
      </c>
      <c r="U1" s="15" t="s">
        <v>84</v>
      </c>
      <c r="V1" s="15" t="s">
        <v>59</v>
      </c>
      <c r="W1" s="15" t="s">
        <v>76</v>
      </c>
      <c r="X1" s="15" t="s">
        <v>61</v>
      </c>
      <c r="Y1" s="15" t="s">
        <v>77</v>
      </c>
      <c r="Z1" s="15" t="s">
        <v>63</v>
      </c>
      <c r="AA1" s="15" t="s">
        <v>64</v>
      </c>
      <c r="AB1" s="15" t="s">
        <v>65</v>
      </c>
      <c r="AC1" s="181" t="s">
        <v>6394</v>
      </c>
    </row>
    <row r="2" spans="1:29" x14ac:dyDescent="0.25">
      <c r="A2" s="184" t="s">
        <v>6393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1"/>
    </row>
    <row r="3" spans="1:29" x14ac:dyDescent="0.25">
      <c r="A3" s="108"/>
      <c r="B3" s="108"/>
      <c r="C3" s="108"/>
      <c r="D3" s="108"/>
      <c r="E3" s="14"/>
      <c r="F3" s="108"/>
      <c r="G3" s="108"/>
      <c r="H3" s="14"/>
      <c r="I3" s="108"/>
      <c r="J3" s="14"/>
      <c r="K3" s="14"/>
      <c r="L3" s="108"/>
      <c r="M3" s="14"/>
      <c r="N3" s="108"/>
      <c r="O3" s="108"/>
      <c r="P3" s="108"/>
      <c r="Q3" s="108"/>
      <c r="R3" s="108"/>
      <c r="S3" s="108"/>
      <c r="T3" s="108"/>
      <c r="U3" s="108"/>
      <c r="V3" s="14"/>
      <c r="W3" s="108"/>
      <c r="X3" s="108"/>
      <c r="Y3" s="108"/>
      <c r="Z3" s="108"/>
      <c r="AA3" s="108"/>
      <c r="AB3" s="108"/>
    </row>
    <row r="4" spans="1:29" x14ac:dyDescent="0.25">
      <c r="A4" s="108"/>
      <c r="B4" s="108"/>
      <c r="C4" s="108"/>
      <c r="D4" s="108"/>
      <c r="E4" s="14"/>
      <c r="F4" s="108"/>
      <c r="G4" s="108"/>
      <c r="H4" s="14"/>
      <c r="I4" s="108"/>
      <c r="J4" s="14"/>
      <c r="K4" s="14"/>
      <c r="L4" s="108"/>
      <c r="M4" s="14"/>
      <c r="N4" s="108"/>
      <c r="O4" s="108"/>
      <c r="P4" s="108"/>
      <c r="Q4" s="108"/>
      <c r="R4" s="108"/>
      <c r="S4" s="108"/>
      <c r="T4" s="108"/>
      <c r="U4" s="108"/>
      <c r="V4" s="14"/>
      <c r="W4" s="108"/>
      <c r="X4" s="108"/>
      <c r="Y4" s="108"/>
      <c r="Z4" s="108"/>
      <c r="AA4" s="108"/>
      <c r="AB4" s="108"/>
    </row>
    <row r="5" spans="1:29" x14ac:dyDescent="0.25">
      <c r="A5" s="108"/>
      <c r="B5" s="108"/>
      <c r="C5" s="108"/>
      <c r="D5" s="108"/>
      <c r="E5" s="14"/>
      <c r="F5" s="108"/>
      <c r="G5" s="108"/>
      <c r="H5" s="14"/>
      <c r="I5" s="108"/>
      <c r="J5" s="14"/>
      <c r="K5" s="14"/>
      <c r="L5" s="108"/>
      <c r="M5" s="14"/>
      <c r="N5" s="108"/>
      <c r="O5" s="108"/>
      <c r="P5" s="108"/>
      <c r="Q5" s="108"/>
      <c r="R5" s="108"/>
      <c r="S5" s="108"/>
      <c r="T5" s="108"/>
      <c r="U5" s="108"/>
      <c r="V5" s="14"/>
      <c r="W5" s="108"/>
      <c r="X5" s="108"/>
      <c r="Y5" s="108"/>
      <c r="Z5" s="108"/>
      <c r="AA5" s="108"/>
      <c r="AB5" s="108"/>
    </row>
    <row r="6" spans="1:29" x14ac:dyDescent="0.25">
      <c r="A6" s="108"/>
      <c r="B6" s="108"/>
      <c r="C6" s="108"/>
      <c r="D6" s="108"/>
      <c r="E6" s="14"/>
      <c r="F6" s="108"/>
      <c r="G6" s="108"/>
      <c r="H6" s="14"/>
      <c r="I6" s="108"/>
      <c r="J6" s="14"/>
      <c r="K6" s="14"/>
      <c r="L6" s="108"/>
      <c r="M6" s="14"/>
      <c r="N6" s="108"/>
      <c r="O6" s="108"/>
      <c r="P6" s="108"/>
      <c r="Q6" s="108"/>
      <c r="R6" s="108"/>
      <c r="S6" s="108"/>
      <c r="T6" s="108"/>
      <c r="U6" s="108"/>
      <c r="V6" s="14"/>
      <c r="W6" s="108"/>
      <c r="X6" s="108"/>
      <c r="Y6" s="108"/>
      <c r="Z6" s="108"/>
      <c r="AA6" s="108"/>
      <c r="AB6" s="108"/>
    </row>
    <row r="7" spans="1:29" x14ac:dyDescent="0.25">
      <c r="A7" s="108"/>
      <c r="B7" s="108"/>
      <c r="C7" s="108"/>
      <c r="D7" s="108"/>
      <c r="E7" s="14"/>
      <c r="F7" s="108"/>
      <c r="G7" s="108"/>
      <c r="H7" s="14"/>
      <c r="I7" s="108"/>
      <c r="J7" s="14"/>
      <c r="K7" s="14"/>
      <c r="L7" s="108"/>
      <c r="M7" s="14"/>
      <c r="N7" s="108"/>
      <c r="O7" s="108"/>
      <c r="P7" s="108"/>
      <c r="Q7" s="108"/>
      <c r="R7" s="108"/>
      <c r="S7" s="108"/>
      <c r="T7" s="108"/>
      <c r="U7" s="108"/>
      <c r="V7" s="14"/>
      <c r="W7" s="108"/>
      <c r="X7" s="108"/>
      <c r="Y7" s="108"/>
      <c r="Z7" s="108"/>
      <c r="AA7" s="108"/>
      <c r="AB7" s="108"/>
    </row>
    <row r="8" spans="1:29" x14ac:dyDescent="0.25">
      <c r="A8" s="108"/>
      <c r="B8" s="108"/>
      <c r="C8" s="108"/>
      <c r="D8" s="108"/>
      <c r="E8" s="14"/>
      <c r="F8" s="108"/>
      <c r="G8" s="108"/>
      <c r="H8" s="14"/>
      <c r="I8" s="108"/>
      <c r="J8" s="14"/>
      <c r="K8" s="14"/>
      <c r="L8" s="108"/>
      <c r="M8" s="14"/>
      <c r="N8" s="108"/>
      <c r="O8" s="108"/>
      <c r="P8" s="108"/>
      <c r="Q8" s="108"/>
      <c r="R8" s="108"/>
      <c r="S8" s="108"/>
      <c r="T8" s="108"/>
      <c r="U8" s="108"/>
      <c r="V8" s="14"/>
      <c r="W8" s="108"/>
      <c r="X8" s="108"/>
      <c r="Y8" s="108"/>
      <c r="Z8" s="108"/>
      <c r="AA8" s="108"/>
      <c r="AB8" s="108"/>
    </row>
    <row r="9" spans="1:29" x14ac:dyDescent="0.25">
      <c r="A9" s="108"/>
      <c r="B9" s="108"/>
      <c r="C9" s="108"/>
      <c r="D9" s="108"/>
      <c r="E9" s="14"/>
      <c r="F9" s="108"/>
      <c r="G9" s="108"/>
      <c r="H9" s="14"/>
      <c r="I9" s="108"/>
      <c r="J9" s="14"/>
      <c r="K9" s="14"/>
      <c r="L9" s="108"/>
      <c r="M9" s="14"/>
      <c r="N9" s="108"/>
      <c r="O9" s="108"/>
      <c r="P9" s="108"/>
      <c r="Q9" s="108"/>
      <c r="R9" s="108"/>
      <c r="S9" s="108"/>
      <c r="T9" s="108"/>
      <c r="U9" s="108"/>
      <c r="V9" s="14"/>
      <c r="W9" s="108"/>
      <c r="X9" s="108"/>
      <c r="Y9" s="108"/>
      <c r="Z9" s="108"/>
      <c r="AA9" s="108"/>
      <c r="AB9" s="108"/>
    </row>
    <row r="10" spans="1:29" x14ac:dyDescent="0.25">
      <c r="A10" s="108"/>
      <c r="B10" s="108"/>
      <c r="C10" s="108"/>
      <c r="D10" s="108"/>
      <c r="E10" s="14"/>
      <c r="F10" s="108"/>
      <c r="G10" s="108"/>
      <c r="H10" s="14"/>
      <c r="I10" s="108"/>
      <c r="J10" s="14"/>
      <c r="K10" s="14"/>
      <c r="L10" s="108"/>
      <c r="M10" s="14"/>
      <c r="N10" s="108"/>
      <c r="O10" s="108"/>
      <c r="P10" s="108"/>
      <c r="Q10" s="108"/>
      <c r="R10" s="108"/>
      <c r="S10" s="108"/>
      <c r="T10" s="108"/>
      <c r="U10" s="108"/>
      <c r="V10" s="14"/>
      <c r="W10" s="108"/>
      <c r="X10" s="108"/>
      <c r="Y10" s="108"/>
      <c r="Z10" s="108"/>
      <c r="AA10" s="108"/>
      <c r="AB10" s="108"/>
    </row>
    <row r="11" spans="1:29" x14ac:dyDescent="0.25">
      <c r="A11" s="108"/>
      <c r="B11" s="108"/>
      <c r="C11" s="108"/>
      <c r="D11" s="108"/>
      <c r="E11" s="14"/>
      <c r="F11" s="108"/>
      <c r="G11" s="108"/>
      <c r="H11" s="14"/>
      <c r="I11" s="108"/>
      <c r="J11" s="14"/>
      <c r="K11" s="14"/>
      <c r="L11" s="108"/>
      <c r="M11" s="14"/>
      <c r="N11" s="108"/>
      <c r="O11" s="108"/>
      <c r="P11" s="108"/>
      <c r="Q11" s="108"/>
      <c r="R11" s="108"/>
      <c r="S11" s="108"/>
      <c r="T11" s="108"/>
      <c r="U11" s="108"/>
      <c r="V11" s="14"/>
      <c r="W11" s="108"/>
      <c r="X11" s="108"/>
      <c r="Y11" s="108"/>
      <c r="Z11" s="108"/>
      <c r="AA11" s="108"/>
      <c r="AB11" s="108"/>
    </row>
    <row r="12" spans="1:29" x14ac:dyDescent="0.25">
      <c r="A12" s="108"/>
      <c r="B12" s="108"/>
      <c r="C12" s="108"/>
      <c r="D12" s="108"/>
      <c r="E12" s="14"/>
      <c r="F12" s="108"/>
      <c r="G12" s="108"/>
      <c r="H12" s="14"/>
      <c r="I12" s="108"/>
      <c r="J12" s="14"/>
      <c r="K12" s="14"/>
      <c r="L12" s="108"/>
      <c r="M12" s="14"/>
      <c r="N12" s="108"/>
      <c r="O12" s="108"/>
      <c r="P12" s="108"/>
      <c r="Q12" s="108"/>
      <c r="R12" s="108"/>
      <c r="S12" s="108"/>
      <c r="T12" s="108"/>
      <c r="U12" s="108"/>
      <c r="V12" s="14"/>
      <c r="W12" s="108"/>
      <c r="X12" s="108"/>
      <c r="Y12" s="108"/>
      <c r="Z12" s="108"/>
      <c r="AA12" s="108"/>
      <c r="AB12" s="108"/>
    </row>
    <row r="13" spans="1:29" x14ac:dyDescent="0.25">
      <c r="A13" s="108"/>
      <c r="B13" s="108"/>
      <c r="C13" s="108"/>
      <c r="D13" s="108"/>
      <c r="E13" s="14"/>
      <c r="F13" s="108"/>
      <c r="G13" s="108"/>
      <c r="H13" s="14"/>
      <c r="I13" s="108"/>
      <c r="J13" s="14"/>
      <c r="K13" s="14"/>
      <c r="L13" s="108"/>
      <c r="M13" s="14"/>
      <c r="N13" s="108"/>
      <c r="O13" s="108"/>
      <c r="P13" s="108"/>
      <c r="Q13" s="108"/>
      <c r="R13" s="108"/>
      <c r="S13" s="108"/>
      <c r="T13" s="108"/>
      <c r="U13" s="108"/>
      <c r="V13" s="14"/>
      <c r="W13" s="108"/>
      <c r="X13" s="108"/>
      <c r="Y13" s="108"/>
      <c r="Z13" s="108"/>
      <c r="AA13" s="108"/>
      <c r="AB13" s="108"/>
    </row>
    <row r="14" spans="1:29" x14ac:dyDescent="0.25">
      <c r="A14" s="108"/>
      <c r="B14" s="108"/>
      <c r="C14" s="108"/>
      <c r="D14" s="108"/>
      <c r="E14" s="14"/>
      <c r="F14" s="108"/>
      <c r="G14" s="108"/>
      <c r="H14" s="14"/>
      <c r="I14" s="108"/>
      <c r="J14" s="14"/>
      <c r="K14" s="14"/>
      <c r="L14" s="108"/>
      <c r="M14" s="14"/>
      <c r="N14" s="108"/>
      <c r="O14" s="108"/>
      <c r="P14" s="108"/>
      <c r="Q14" s="108"/>
      <c r="R14" s="108"/>
      <c r="S14" s="108"/>
      <c r="T14" s="108"/>
      <c r="U14" s="108"/>
      <c r="V14" s="14"/>
      <c r="W14" s="108"/>
      <c r="X14" s="108"/>
      <c r="Y14" s="108"/>
      <c r="Z14" s="108"/>
      <c r="AA14" s="108"/>
      <c r="AB14" s="108"/>
    </row>
    <row r="15" spans="1:29" x14ac:dyDescent="0.25">
      <c r="A15" s="108"/>
      <c r="B15" s="108"/>
      <c r="C15" s="108"/>
      <c r="D15" s="108"/>
      <c r="E15" s="14"/>
      <c r="F15" s="108"/>
      <c r="G15" s="108"/>
      <c r="H15" s="14"/>
      <c r="I15" s="108"/>
      <c r="J15" s="14"/>
      <c r="K15" s="14"/>
      <c r="L15" s="108"/>
      <c r="M15" s="14"/>
      <c r="N15" s="108"/>
      <c r="O15" s="108"/>
      <c r="P15" s="108"/>
      <c r="Q15" s="108"/>
      <c r="R15" s="108"/>
      <c r="S15" s="108"/>
      <c r="T15" s="108"/>
      <c r="U15" s="108"/>
      <c r="V15" s="14"/>
      <c r="W15" s="108"/>
      <c r="X15" s="108"/>
      <c r="Y15" s="108"/>
      <c r="Z15" s="108"/>
      <c r="AA15" s="108"/>
      <c r="AB15" s="108"/>
    </row>
    <row r="16" spans="1:29" x14ac:dyDescent="0.25">
      <c r="A16" s="108"/>
      <c r="B16" s="108"/>
      <c r="C16" s="108"/>
      <c r="D16" s="108"/>
      <c r="E16" s="14"/>
      <c r="F16" s="108"/>
      <c r="G16" s="108"/>
      <c r="H16" s="14"/>
      <c r="I16" s="108"/>
      <c r="J16" s="14"/>
      <c r="K16" s="14"/>
      <c r="L16" s="108"/>
      <c r="M16" s="14"/>
      <c r="N16" s="108"/>
      <c r="O16" s="108"/>
      <c r="P16" s="108"/>
      <c r="Q16" s="108"/>
      <c r="R16" s="108"/>
      <c r="S16" s="108"/>
      <c r="T16" s="108"/>
      <c r="U16" s="108"/>
      <c r="V16" s="14"/>
      <c r="W16" s="108"/>
      <c r="X16" s="108"/>
      <c r="Y16" s="108"/>
      <c r="Z16" s="108"/>
      <c r="AA16" s="108"/>
      <c r="AB16" s="108"/>
    </row>
    <row r="17" spans="1:28" x14ac:dyDescent="0.25">
      <c r="A17" s="108"/>
      <c r="B17" s="108"/>
      <c r="C17" s="108"/>
      <c r="D17" s="108"/>
      <c r="E17" s="14"/>
      <c r="F17" s="108"/>
      <c r="G17" s="108"/>
      <c r="H17" s="14"/>
      <c r="I17" s="108"/>
      <c r="J17" s="14"/>
      <c r="K17" s="14"/>
      <c r="L17" s="108"/>
      <c r="M17" s="14"/>
      <c r="N17" s="108"/>
      <c r="O17" s="108"/>
      <c r="P17" s="108"/>
      <c r="Q17" s="108"/>
      <c r="R17" s="108"/>
      <c r="S17" s="108"/>
      <c r="T17" s="108"/>
      <c r="U17" s="108"/>
      <c r="V17" s="14"/>
      <c r="W17" s="108"/>
      <c r="X17" s="108"/>
      <c r="Y17" s="108"/>
      <c r="Z17" s="108"/>
      <c r="AA17" s="108"/>
      <c r="AB17" s="108"/>
    </row>
    <row r="18" spans="1:28" x14ac:dyDescent="0.25">
      <c r="A18" s="108"/>
      <c r="B18" s="108"/>
      <c r="C18" s="108"/>
      <c r="D18" s="108"/>
      <c r="E18" s="14"/>
      <c r="F18" s="108"/>
      <c r="G18" s="108"/>
      <c r="H18" s="14"/>
      <c r="I18" s="108"/>
      <c r="J18" s="14"/>
      <c r="K18" s="14"/>
      <c r="L18" s="108"/>
      <c r="M18" s="14"/>
      <c r="N18" s="108"/>
      <c r="O18" s="108"/>
      <c r="P18" s="108"/>
      <c r="Q18" s="108"/>
      <c r="R18" s="108"/>
      <c r="S18" s="108"/>
      <c r="T18" s="108"/>
      <c r="U18" s="108"/>
      <c r="V18" s="14"/>
      <c r="W18" s="108"/>
      <c r="X18" s="108"/>
      <c r="Y18" s="108"/>
      <c r="Z18" s="108"/>
      <c r="AA18" s="108"/>
      <c r="AB18" s="108"/>
    </row>
    <row r="19" spans="1:28" x14ac:dyDescent="0.25">
      <c r="A19" s="108"/>
      <c r="B19" s="108"/>
      <c r="C19" s="108"/>
      <c r="D19" s="108"/>
      <c r="E19" s="14"/>
      <c r="F19" s="108"/>
      <c r="G19" s="108"/>
      <c r="H19" s="14"/>
      <c r="I19" s="108"/>
      <c r="J19" s="14"/>
      <c r="K19" s="14"/>
      <c r="L19" s="108"/>
      <c r="M19" s="14"/>
      <c r="N19" s="108"/>
      <c r="O19" s="108"/>
      <c r="P19" s="108"/>
      <c r="Q19" s="108"/>
      <c r="R19" s="108"/>
      <c r="S19" s="108"/>
      <c r="T19" s="108"/>
      <c r="U19" s="108"/>
      <c r="V19" s="14"/>
      <c r="W19" s="108"/>
      <c r="X19" s="108"/>
      <c r="Y19" s="108"/>
      <c r="Z19" s="108"/>
      <c r="AA19" s="108"/>
      <c r="AB19" s="108"/>
    </row>
    <row r="20" spans="1:28" x14ac:dyDescent="0.25">
      <c r="A20" s="107"/>
      <c r="B20" s="107"/>
      <c r="C20" s="107"/>
      <c r="D20" s="107"/>
      <c r="E20" s="14"/>
      <c r="F20" s="107"/>
      <c r="G20" s="107"/>
      <c r="H20" s="14"/>
      <c r="I20" s="108"/>
      <c r="J20" s="14"/>
      <c r="K20" s="14"/>
      <c r="L20" s="108"/>
      <c r="M20" s="14"/>
      <c r="N20" s="108"/>
      <c r="O20" s="108"/>
      <c r="P20" s="107"/>
      <c r="Q20" s="107"/>
      <c r="R20" s="107"/>
      <c r="S20" s="107"/>
      <c r="T20" s="108"/>
      <c r="U20" s="108"/>
      <c r="V20" s="107"/>
      <c r="W20" s="107"/>
      <c r="X20" s="107"/>
      <c r="Y20" s="107"/>
      <c r="Z20" s="107"/>
      <c r="AA20" s="107"/>
      <c r="AB20" s="107"/>
    </row>
    <row r="21" spans="1:28" x14ac:dyDescent="0.25">
      <c r="A21" s="107"/>
      <c r="B21" s="107"/>
      <c r="C21" s="107"/>
      <c r="D21" s="107"/>
      <c r="E21"/>
      <c r="F21" s="107"/>
      <c r="G21" s="107"/>
      <c r="H21" s="4"/>
      <c r="I21" s="107"/>
      <c r="J21" s="107"/>
      <c r="K21" s="107"/>
      <c r="L21" s="107"/>
      <c r="M21" s="4"/>
      <c r="N21" s="10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x14ac:dyDescent="0.25">
      <c r="A22" s="107"/>
      <c r="B22" s="107"/>
      <c r="C22" s="107"/>
      <c r="D22" s="107"/>
      <c r="F22" s="107"/>
      <c r="G22" s="107"/>
      <c r="H22" s="107"/>
      <c r="I22" s="107"/>
      <c r="J22" s="107"/>
      <c r="K22" s="107"/>
      <c r="L22" s="107"/>
      <c r="M22" s="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C1:AC2"/>
    <mergeCell ref="A2:AB2"/>
  </mergeCells>
  <dataValidations count="10">
    <dataValidation type="list" allowBlank="1" showInputMessage="1" showErrorMessage="1" sqref="J3:J20" xr:uid="{00000000-0002-0000-0C00-000000000000}">
      <formula1>israel_abroad</formula1>
    </dataValidation>
    <dataValidation type="list" allowBlank="1" showInputMessage="1" showErrorMessage="1" sqref="O3:O20" xr:uid="{00000000-0002-0000-0C00-000001000000}">
      <formula1>Holding_interest</formula1>
    </dataValidation>
    <dataValidation type="list" allowBlank="1" showInputMessage="1" showErrorMessage="1" sqref="U3:U20" xr:uid="{00000000-0002-0000-0C00-000002000000}">
      <formula1>What_is_rated</formula1>
    </dataValidation>
    <dataValidation type="list" allowBlank="1" showInputMessage="1" showErrorMessage="1" sqref="T3:T20" xr:uid="{00000000-0002-0000-0C00-000003000000}">
      <formula1>Rating_Agency</formula1>
    </dataValidation>
    <dataValidation type="list" allowBlank="1" showInputMessage="1" showErrorMessage="1" sqref="K3:K20" xr:uid="{00000000-0002-0000-0C00-000004000000}">
      <formula1>Country_list</formula1>
    </dataValidation>
    <dataValidation type="list" allowBlank="1" showInputMessage="1" showErrorMessage="1" sqref="E3:E20" xr:uid="{00000000-0002-0000-0C00-000005000000}">
      <formula1>Issuer_Type_TFunds</formula1>
    </dataValidation>
    <dataValidation type="list" allowBlank="1" showInputMessage="1" showErrorMessage="1" sqref="N3:N21" xr:uid="{00000000-0002-0000-0C00-000006000000}">
      <formula1>Underlying_Asset_Structured</formula1>
    </dataValidation>
    <dataValidation type="list" allowBlank="1" showInputMessage="1" showErrorMessage="1" sqref="H3:H20" xr:uid="{00000000-0002-0000-0C00-000007000000}">
      <formula1>Security_ID_Number_Type</formula1>
    </dataValidation>
    <dataValidation type="list" allowBlank="1" showInputMessage="1" showErrorMessage="1" sqref="L3:L20" xr:uid="{00000000-0002-0000-0C00-000008000000}">
      <formula1>Tradeable_Status</formula1>
    </dataValidation>
    <dataValidation type="list" allowBlank="1" showInputMessage="1" showErrorMessage="1" sqref="M3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I3:I20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1"/>
  <sheetViews>
    <sheetView rightToLeft="1" topLeftCell="K1" workbookViewId="0">
      <selection activeCell="Z1" sqref="Z1:Z2"/>
    </sheetView>
  </sheetViews>
  <sheetFormatPr defaultRowHeight="13.8" x14ac:dyDescent="0.25"/>
  <cols>
    <col min="1" max="8" width="11.59765625" customWidth="1"/>
    <col min="9" max="9" width="11.59765625" style="2" customWidth="1"/>
    <col min="10" max="23" width="11.59765625" customWidth="1"/>
    <col min="24" max="24" width="11.59765625" style="2" customWidth="1"/>
    <col min="25" max="25" width="11.59765625" customWidth="1"/>
  </cols>
  <sheetData>
    <row r="1" spans="1:27" ht="66.75" customHeight="1" x14ac:dyDescent="0.25">
      <c r="A1" s="15" t="s">
        <v>49</v>
      </c>
      <c r="B1" s="15" t="s">
        <v>50</v>
      </c>
      <c r="C1" s="15" t="s">
        <v>66</v>
      </c>
      <c r="D1" s="15" t="s">
        <v>67</v>
      </c>
      <c r="E1" s="15" t="s">
        <v>68</v>
      </c>
      <c r="F1" s="15" t="s">
        <v>82</v>
      </c>
      <c r="G1" s="15" t="s">
        <v>54</v>
      </c>
      <c r="H1" s="15" t="s">
        <v>55</v>
      </c>
      <c r="I1" s="15" t="s">
        <v>69</v>
      </c>
      <c r="J1" s="15" t="s">
        <v>97</v>
      </c>
      <c r="K1" s="15" t="s">
        <v>71</v>
      </c>
      <c r="L1" s="15" t="s">
        <v>58</v>
      </c>
      <c r="M1" s="15" t="s">
        <v>59</v>
      </c>
      <c r="N1" s="15" t="s">
        <v>72</v>
      </c>
      <c r="O1" s="15" t="s">
        <v>73</v>
      </c>
      <c r="P1" s="15" t="s">
        <v>62</v>
      </c>
      <c r="Q1" s="15" t="s">
        <v>74</v>
      </c>
      <c r="R1" s="15" t="s">
        <v>76</v>
      </c>
      <c r="S1" s="15" t="s">
        <v>61</v>
      </c>
      <c r="T1" s="15" t="s">
        <v>77</v>
      </c>
      <c r="U1" s="15" t="s">
        <v>63</v>
      </c>
      <c r="V1" s="15" t="s">
        <v>78</v>
      </c>
      <c r="W1" s="15" t="s">
        <v>17</v>
      </c>
      <c r="X1" s="15" t="s">
        <v>64</v>
      </c>
      <c r="Y1" s="15" t="s">
        <v>65</v>
      </c>
      <c r="Z1" s="177" t="s">
        <v>6394</v>
      </c>
    </row>
    <row r="2" spans="1:27" x14ac:dyDescent="0.25">
      <c r="A2" s="184" t="s">
        <v>6393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77"/>
    </row>
    <row r="3" spans="1:27" x14ac:dyDescent="0.25">
      <c r="A3" s="108"/>
      <c r="B3" s="108"/>
      <c r="C3" s="108"/>
      <c r="D3" s="108"/>
      <c r="E3" s="108"/>
      <c r="F3" s="108"/>
      <c r="G3" s="108"/>
      <c r="H3" s="14"/>
      <c r="I3" s="14"/>
      <c r="J3" s="108"/>
      <c r="K3" s="108"/>
      <c r="L3" s="108"/>
      <c r="M3" s="14"/>
      <c r="N3" s="108"/>
      <c r="O3" s="108"/>
      <c r="P3" s="108"/>
      <c r="Q3" s="108"/>
      <c r="R3" s="108"/>
      <c r="S3" s="108"/>
      <c r="T3" s="108"/>
      <c r="U3" s="108"/>
      <c r="V3" s="108"/>
      <c r="W3" s="14"/>
      <c r="X3" s="108"/>
      <c r="Y3" s="108"/>
    </row>
    <row r="4" spans="1:27" x14ac:dyDescent="0.25">
      <c r="A4" s="108"/>
      <c r="B4" s="108"/>
      <c r="C4" s="108"/>
      <c r="D4" s="108"/>
      <c r="E4" s="108"/>
      <c r="F4" s="108"/>
      <c r="G4" s="108"/>
      <c r="H4" s="14"/>
      <c r="I4" s="14"/>
      <c r="J4" s="108"/>
      <c r="K4" s="108"/>
      <c r="L4" s="108"/>
      <c r="M4" s="14"/>
      <c r="N4" s="108"/>
      <c r="O4" s="108"/>
      <c r="P4" s="108"/>
      <c r="Q4" s="108"/>
      <c r="R4" s="108"/>
      <c r="S4" s="108"/>
      <c r="T4" s="108"/>
      <c r="U4" s="108"/>
      <c r="V4" s="108"/>
      <c r="W4" s="14"/>
      <c r="X4" s="108"/>
      <c r="Y4" s="108"/>
    </row>
    <row r="5" spans="1:27" x14ac:dyDescent="0.25">
      <c r="A5" s="108"/>
      <c r="B5" s="108"/>
      <c r="C5" s="108"/>
      <c r="D5" s="108"/>
      <c r="E5" s="108"/>
      <c r="F5" s="108"/>
      <c r="G5" s="108"/>
      <c r="H5" s="14"/>
      <c r="I5" s="14"/>
      <c r="J5" s="108"/>
      <c r="K5" s="14"/>
      <c r="L5" s="108"/>
      <c r="N5" s="108"/>
      <c r="O5" s="108"/>
      <c r="P5" s="14"/>
      <c r="Q5" s="14"/>
      <c r="R5" s="108"/>
      <c r="T5" s="108"/>
      <c r="U5" s="108"/>
      <c r="V5" s="108"/>
      <c r="W5" s="108"/>
      <c r="X5" s="108"/>
      <c r="Y5" s="108"/>
      <c r="Z5" s="108"/>
      <c r="AA5" s="108"/>
    </row>
    <row r="6" spans="1:27" x14ac:dyDescent="0.25">
      <c r="A6" s="108"/>
      <c r="B6" s="108"/>
      <c r="C6" s="108"/>
      <c r="D6" s="108"/>
      <c r="E6" s="108"/>
      <c r="F6" s="108"/>
      <c r="G6" s="108"/>
      <c r="H6" s="14"/>
      <c r="I6" s="14"/>
      <c r="J6" s="108"/>
      <c r="K6" s="108"/>
      <c r="L6" s="108"/>
      <c r="M6" s="14"/>
      <c r="N6" s="108"/>
      <c r="O6" s="108"/>
      <c r="P6" s="108"/>
      <c r="Q6" s="108"/>
      <c r="R6" s="108"/>
      <c r="S6" s="108"/>
      <c r="T6" s="108"/>
      <c r="U6" s="108"/>
      <c r="V6" s="108"/>
      <c r="W6" s="14"/>
      <c r="X6" s="108"/>
      <c r="Y6" s="108"/>
    </row>
    <row r="7" spans="1:27" x14ac:dyDescent="0.25">
      <c r="A7" s="108"/>
      <c r="B7" s="108"/>
      <c r="C7" s="108"/>
      <c r="D7" s="108"/>
      <c r="E7" s="108"/>
      <c r="F7" s="108"/>
      <c r="G7" s="108"/>
      <c r="H7" s="14"/>
      <c r="I7" s="14"/>
      <c r="J7" s="108"/>
      <c r="K7" s="108"/>
      <c r="L7" s="108"/>
      <c r="M7" s="14"/>
      <c r="N7" s="108"/>
      <c r="O7" s="108"/>
      <c r="P7" s="108"/>
      <c r="Q7" s="108"/>
      <c r="R7" s="108"/>
      <c r="S7" s="108"/>
      <c r="T7" s="108"/>
      <c r="U7" s="108"/>
      <c r="V7" s="108"/>
      <c r="W7" s="14"/>
      <c r="X7" s="108"/>
      <c r="Y7" s="108"/>
    </row>
    <row r="8" spans="1:27" x14ac:dyDescent="0.25">
      <c r="A8" s="108"/>
      <c r="B8" s="108"/>
      <c r="C8" s="108"/>
      <c r="D8" s="108"/>
      <c r="E8" s="108"/>
      <c r="F8" s="108"/>
      <c r="G8" s="108"/>
      <c r="H8" s="14"/>
      <c r="I8" s="14"/>
      <c r="J8" s="108"/>
      <c r="K8" s="108"/>
      <c r="L8" s="108"/>
      <c r="M8" s="14"/>
      <c r="N8" s="108"/>
      <c r="O8" s="108"/>
      <c r="P8" s="108"/>
      <c r="Q8" s="108"/>
      <c r="R8" s="108"/>
      <c r="S8" s="108"/>
      <c r="T8" s="108"/>
      <c r="U8" s="108"/>
      <c r="V8" s="108"/>
      <c r="W8" s="14"/>
      <c r="X8" s="108"/>
      <c r="Y8" s="108"/>
    </row>
    <row r="9" spans="1:27" x14ac:dyDescent="0.25">
      <c r="A9" s="108"/>
      <c r="B9" s="108"/>
      <c r="C9" s="108"/>
      <c r="D9" s="108"/>
      <c r="E9" s="108"/>
      <c r="F9" s="108"/>
      <c r="G9" s="108"/>
      <c r="H9" s="14"/>
      <c r="I9" s="14"/>
      <c r="J9" s="108"/>
      <c r="K9" s="108"/>
      <c r="L9" s="108"/>
      <c r="M9" s="14"/>
      <c r="N9" s="108"/>
      <c r="O9" s="108"/>
      <c r="P9" s="108"/>
      <c r="Q9" s="108"/>
      <c r="R9" s="108"/>
      <c r="S9" s="108"/>
      <c r="T9" s="108"/>
      <c r="U9" s="108"/>
      <c r="V9" s="108"/>
      <c r="W9" s="14"/>
      <c r="X9" s="108"/>
      <c r="Y9" s="108"/>
    </row>
    <row r="10" spans="1:27" x14ac:dyDescent="0.25">
      <c r="A10" s="108"/>
      <c r="B10" s="108"/>
      <c r="C10" s="108"/>
      <c r="D10" s="108"/>
      <c r="E10" s="108"/>
      <c r="F10" s="108"/>
      <c r="G10" s="108"/>
      <c r="H10" s="14"/>
      <c r="I10" s="14"/>
      <c r="J10" s="108"/>
      <c r="K10" s="108"/>
      <c r="L10" s="108"/>
      <c r="M10" s="14"/>
      <c r="N10" s="108"/>
      <c r="O10" s="108"/>
      <c r="P10" s="108"/>
      <c r="Q10" s="108"/>
      <c r="R10" s="108"/>
      <c r="S10" s="108"/>
      <c r="T10" s="108"/>
      <c r="U10" s="108"/>
      <c r="V10" s="108"/>
      <c r="W10" s="14"/>
      <c r="X10" s="108"/>
      <c r="Y10" s="108"/>
    </row>
    <row r="11" spans="1:27" x14ac:dyDescent="0.25">
      <c r="A11" s="108"/>
      <c r="B11" s="108"/>
      <c r="C11" s="108"/>
      <c r="D11" s="108"/>
      <c r="E11" s="108"/>
      <c r="F11" s="108"/>
      <c r="G11" s="108"/>
      <c r="H11" s="14"/>
      <c r="I11" s="14"/>
      <c r="J11" s="108"/>
      <c r="K11" s="108"/>
      <c r="L11" s="108"/>
      <c r="M11" s="14"/>
      <c r="N11" s="108"/>
      <c r="O11" s="108"/>
      <c r="P11" s="108"/>
      <c r="Q11" s="108"/>
      <c r="R11" s="108"/>
      <c r="S11" s="108"/>
      <c r="T11" s="108"/>
      <c r="U11" s="108"/>
      <c r="V11" s="108"/>
      <c r="W11" s="14"/>
      <c r="X11" s="108"/>
      <c r="Y11" s="108"/>
    </row>
    <row r="12" spans="1:27" x14ac:dyDescent="0.25">
      <c r="A12" s="108"/>
      <c r="B12" s="108"/>
      <c r="C12" s="108"/>
      <c r="D12" s="108"/>
      <c r="E12" s="108"/>
      <c r="F12" s="108"/>
      <c r="G12" s="108"/>
      <c r="H12" s="14"/>
      <c r="I12" s="14"/>
      <c r="J12" s="108"/>
      <c r="K12" s="108"/>
      <c r="L12" s="108"/>
      <c r="M12" s="14"/>
      <c r="N12" s="108"/>
      <c r="O12" s="108"/>
      <c r="P12" s="108"/>
      <c r="Q12" s="108"/>
      <c r="R12" s="108"/>
      <c r="S12" s="108"/>
      <c r="T12" s="108"/>
      <c r="U12" s="108"/>
      <c r="V12" s="108"/>
      <c r="W12" s="14"/>
      <c r="X12" s="108"/>
      <c r="Y12" s="108"/>
    </row>
    <row r="13" spans="1:27" x14ac:dyDescent="0.25">
      <c r="A13" s="108"/>
      <c r="B13" s="108"/>
      <c r="C13" s="108"/>
      <c r="D13" s="108"/>
      <c r="E13" s="108"/>
      <c r="F13" s="108"/>
      <c r="G13" s="108"/>
      <c r="H13" s="14"/>
      <c r="I13" s="14"/>
      <c r="J13" s="108"/>
      <c r="K13" s="108"/>
      <c r="L13" s="108"/>
      <c r="M13" s="14"/>
      <c r="N13" s="108"/>
      <c r="O13" s="108"/>
      <c r="P13" s="108"/>
      <c r="Q13" s="108"/>
      <c r="R13" s="108"/>
      <c r="S13" s="108"/>
      <c r="T13" s="108"/>
      <c r="U13" s="108"/>
      <c r="V13" s="108"/>
      <c r="W13" s="14"/>
      <c r="X13" s="108"/>
      <c r="Y13" s="108"/>
    </row>
    <row r="14" spans="1:27" x14ac:dyDescent="0.25">
      <c r="A14" s="108"/>
      <c r="B14" s="108"/>
      <c r="C14" s="108"/>
      <c r="D14" s="108"/>
      <c r="E14" s="108"/>
      <c r="F14" s="108"/>
      <c r="G14" s="108"/>
      <c r="H14" s="14"/>
      <c r="I14" s="14"/>
      <c r="J14" s="108"/>
      <c r="K14" s="108"/>
      <c r="L14" s="108"/>
      <c r="M14" s="14"/>
      <c r="N14" s="108"/>
      <c r="O14" s="108"/>
      <c r="P14" s="108"/>
      <c r="Q14" s="108"/>
      <c r="R14" s="108"/>
      <c r="S14" s="108"/>
      <c r="T14" s="108"/>
      <c r="U14" s="108"/>
      <c r="V14" s="108"/>
      <c r="W14" s="14"/>
      <c r="X14" s="108"/>
      <c r="Y14" s="108"/>
    </row>
    <row r="15" spans="1:27" x14ac:dyDescent="0.25">
      <c r="A15" s="108"/>
      <c r="B15" s="108"/>
      <c r="C15" s="108"/>
      <c r="D15" s="108"/>
      <c r="E15" s="108"/>
      <c r="F15" s="108"/>
      <c r="G15" s="108"/>
      <c r="H15" s="14"/>
      <c r="I15" s="14"/>
      <c r="J15" s="108"/>
      <c r="K15" s="108"/>
      <c r="L15" s="108"/>
      <c r="M15" s="14"/>
      <c r="N15" s="108"/>
      <c r="O15" s="108"/>
      <c r="P15" s="108"/>
      <c r="Q15" s="108"/>
      <c r="R15" s="108"/>
      <c r="S15" s="108"/>
      <c r="T15" s="108"/>
      <c r="U15" s="108"/>
      <c r="V15" s="108"/>
      <c r="W15" s="14"/>
      <c r="X15" s="108"/>
      <c r="Y15" s="108"/>
    </row>
    <row r="16" spans="1:27" x14ac:dyDescent="0.25">
      <c r="A16" s="108"/>
      <c r="B16" s="108"/>
      <c r="C16" s="108"/>
      <c r="D16" s="108"/>
      <c r="E16" s="108"/>
      <c r="F16" s="108"/>
      <c r="G16" s="108"/>
      <c r="H16" s="14"/>
      <c r="I16" s="14"/>
      <c r="J16" s="108"/>
      <c r="K16" s="108"/>
      <c r="L16" s="108"/>
      <c r="M16" s="14"/>
      <c r="N16" s="108"/>
      <c r="O16" s="108"/>
      <c r="P16" s="108"/>
      <c r="Q16" s="108"/>
      <c r="R16" s="108"/>
      <c r="S16" s="108"/>
      <c r="T16" s="108"/>
      <c r="U16" s="108"/>
      <c r="V16" s="108"/>
      <c r="W16" s="14"/>
      <c r="X16" s="108"/>
      <c r="Y16" s="108"/>
    </row>
    <row r="17" spans="1:25" x14ac:dyDescent="0.25">
      <c r="A17" s="108"/>
      <c r="B17" s="108"/>
      <c r="C17" s="108"/>
      <c r="D17" s="108"/>
      <c r="E17" s="108"/>
      <c r="F17" s="108"/>
      <c r="G17" s="108"/>
      <c r="H17" s="14"/>
      <c r="I17" s="14"/>
      <c r="J17" s="108"/>
      <c r="K17" s="108"/>
      <c r="L17" s="108"/>
      <c r="M17" s="14"/>
      <c r="N17" s="108"/>
      <c r="O17" s="108"/>
      <c r="P17" s="108"/>
      <c r="Q17" s="108"/>
      <c r="R17" s="108"/>
      <c r="S17" s="108"/>
      <c r="T17" s="108"/>
      <c r="U17" s="108"/>
      <c r="V17" s="108"/>
      <c r="W17" s="14"/>
      <c r="X17" s="108"/>
      <c r="Y17" s="108"/>
    </row>
    <row r="18" spans="1:25" x14ac:dyDescent="0.25">
      <c r="A18" s="108"/>
      <c r="B18" s="108"/>
      <c r="C18" s="108"/>
      <c r="D18" s="108"/>
      <c r="E18" s="108"/>
      <c r="F18" s="108"/>
      <c r="G18" s="108"/>
      <c r="H18" s="14"/>
      <c r="I18" s="14"/>
      <c r="J18" s="108"/>
      <c r="K18" s="108"/>
      <c r="L18" s="108"/>
      <c r="M18" s="14"/>
      <c r="N18" s="108"/>
      <c r="O18" s="108"/>
      <c r="P18" s="108"/>
      <c r="Q18" s="108"/>
      <c r="R18" s="108"/>
      <c r="S18" s="108"/>
      <c r="T18" s="108"/>
      <c r="U18" s="108"/>
      <c r="V18" s="108"/>
      <c r="W18" s="14"/>
      <c r="X18" s="108"/>
      <c r="Y18" s="108"/>
    </row>
    <row r="19" spans="1:25" x14ac:dyDescent="0.25">
      <c r="A19" s="108"/>
      <c r="B19" s="108"/>
      <c r="C19" s="108"/>
      <c r="D19" s="108"/>
      <c r="E19" s="108"/>
      <c r="F19" s="108"/>
      <c r="G19" s="108"/>
      <c r="H19" s="14"/>
      <c r="I19" s="14"/>
      <c r="J19" s="108"/>
      <c r="K19" s="108"/>
      <c r="L19" s="108"/>
      <c r="M19" s="14"/>
      <c r="N19" s="108"/>
      <c r="O19" s="108"/>
      <c r="P19" s="108"/>
      <c r="Q19" s="108"/>
      <c r="R19" s="108"/>
      <c r="S19" s="108"/>
      <c r="T19" s="108"/>
      <c r="U19" s="108"/>
      <c r="V19" s="108"/>
      <c r="W19" s="14"/>
      <c r="X19" s="108"/>
      <c r="Y19" s="108"/>
    </row>
    <row r="20" spans="1:25" x14ac:dyDescent="0.25">
      <c r="F20" s="108"/>
      <c r="G20" s="108"/>
      <c r="H20" s="14"/>
      <c r="I20" s="14"/>
      <c r="L20" s="108"/>
      <c r="W20" s="14"/>
      <c r="X20" s="107"/>
    </row>
    <row r="21" spans="1:25" x14ac:dyDescent="0.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2:Y2"/>
    <mergeCell ref="Z1:Z2"/>
  </mergeCells>
  <dataValidations count="9">
    <dataValidation type="list" allowBlank="1" showInputMessage="1" showErrorMessage="1" sqref="W6:W20 W3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K5 H3:H20" xr:uid="{00000000-0002-0000-0D00-000002000000}">
      <formula1>israel_abroad</formula1>
    </dataValidation>
    <dataValidation type="list" allowBlank="1" showInputMessage="1" showErrorMessage="1" sqref="O5 L3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3:I20" xr:uid="{00000000-0002-0000-0D00-000007000000}">
      <formula1>Country_list</formula1>
    </dataValidation>
    <dataValidation type="list" allowBlank="1" showInputMessage="1" showErrorMessage="1" sqref="F3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V27"/>
  <sheetViews>
    <sheetView rightToLeft="1" topLeftCell="E1" workbookViewId="0">
      <selection activeCell="S1" sqref="S1:S20"/>
    </sheetView>
  </sheetViews>
  <sheetFormatPr defaultColWidth="9" defaultRowHeight="13.8" x14ac:dyDescent="0.25"/>
  <cols>
    <col min="1" max="3" width="11.59765625" style="2" customWidth="1"/>
    <col min="4" max="4" width="25.5" style="2" bestFit="1" customWidth="1"/>
    <col min="5" max="7" width="11.59765625" style="2" customWidth="1"/>
    <col min="8" max="8" width="19.09765625" bestFit="1" customWidth="1"/>
    <col min="9" max="11" width="11.59765625" style="2" customWidth="1"/>
    <col min="12" max="12" width="12" style="2" bestFit="1" customWidth="1"/>
    <col min="13" max="15" width="11.59765625" style="2" customWidth="1"/>
    <col min="16" max="16" width="11.59765625" customWidth="1"/>
    <col min="17" max="19" width="11.59765625" style="2" customWidth="1"/>
    <col min="20" max="16384" width="9" style="2"/>
  </cols>
  <sheetData>
    <row r="1" spans="1:22" ht="66.75" customHeight="1" x14ac:dyDescent="0.25">
      <c r="A1" s="15" t="s">
        <v>49</v>
      </c>
      <c r="B1" s="15" t="s">
        <v>50</v>
      </c>
      <c r="C1" s="15" t="s">
        <v>54</v>
      </c>
      <c r="D1" s="15" t="s">
        <v>67</v>
      </c>
      <c r="E1" s="15" t="s">
        <v>68</v>
      </c>
      <c r="F1" s="15" t="s">
        <v>97</v>
      </c>
      <c r="G1" s="15" t="s">
        <v>72</v>
      </c>
      <c r="H1" s="15" t="s">
        <v>98</v>
      </c>
      <c r="I1" s="15" t="s">
        <v>73</v>
      </c>
      <c r="J1" s="15" t="s">
        <v>62</v>
      </c>
      <c r="K1" s="15" t="s">
        <v>74</v>
      </c>
      <c r="L1" s="15" t="s">
        <v>76</v>
      </c>
      <c r="M1" s="15" t="s">
        <v>77</v>
      </c>
      <c r="N1" s="15" t="s">
        <v>63</v>
      </c>
      <c r="O1" s="15" t="s">
        <v>78</v>
      </c>
      <c r="P1" s="15" t="s">
        <v>17</v>
      </c>
      <c r="Q1" s="15" t="s">
        <v>64</v>
      </c>
      <c r="R1" s="15" t="s">
        <v>65</v>
      </c>
      <c r="S1" s="181" t="s">
        <v>6394</v>
      </c>
      <c r="T1" s="4"/>
      <c r="U1" s="4"/>
      <c r="V1" s="4"/>
    </row>
    <row r="2" spans="1:22" x14ac:dyDescent="0.25">
      <c r="A2" t="s">
        <v>1213</v>
      </c>
      <c r="B2" t="s">
        <v>1242</v>
      </c>
      <c r="C2" t="s">
        <v>981</v>
      </c>
      <c r="D2" t="s">
        <v>5701</v>
      </c>
      <c r="E2" t="s">
        <v>5702</v>
      </c>
      <c r="F2" t="s">
        <v>5703</v>
      </c>
      <c r="G2" s="129">
        <v>4666.2</v>
      </c>
      <c r="H2" t="s">
        <v>5704</v>
      </c>
      <c r="I2" t="s">
        <v>5705</v>
      </c>
      <c r="J2" s="130">
        <v>4.4556965869664802E-2</v>
      </c>
      <c r="K2" s="130">
        <v>1.9655360013246199E-2</v>
      </c>
      <c r="L2" s="137">
        <v>6089029.9100000001</v>
      </c>
      <c r="M2" t="s">
        <v>5706</v>
      </c>
      <c r="N2" s="137">
        <v>7690.8913000000002</v>
      </c>
      <c r="O2" s="108"/>
      <c r="P2" s="14" t="s">
        <v>15</v>
      </c>
      <c r="Q2" s="130">
        <v>0.36127931975261185</v>
      </c>
      <c r="R2" s="130">
        <v>0.1151868821957911</v>
      </c>
      <c r="S2" s="181"/>
      <c r="T2" s="135"/>
      <c r="U2" s="172"/>
      <c r="V2" s="4"/>
    </row>
    <row r="3" spans="1:22" x14ac:dyDescent="0.25">
      <c r="A3" t="s">
        <v>1213</v>
      </c>
      <c r="B3" t="s">
        <v>1242</v>
      </c>
      <c r="C3" t="s">
        <v>981</v>
      </c>
      <c r="D3" t="s">
        <v>5707</v>
      </c>
      <c r="E3" t="s">
        <v>5708</v>
      </c>
      <c r="F3" t="s">
        <v>5709</v>
      </c>
      <c r="G3" s="129">
        <v>7062.8</v>
      </c>
      <c r="H3" t="s">
        <v>5704</v>
      </c>
      <c r="I3" t="s">
        <v>5710</v>
      </c>
      <c r="J3" s="130">
        <v>4.39447271117843E-2</v>
      </c>
      <c r="K3" s="130">
        <v>2.1729838184117899E-2</v>
      </c>
      <c r="L3" s="137">
        <v>3865870.73</v>
      </c>
      <c r="M3" t="s">
        <v>5711</v>
      </c>
      <c r="N3" s="137">
        <v>4983.4655999999995</v>
      </c>
      <c r="O3" s="108"/>
      <c r="P3" s="14" t="s">
        <v>15</v>
      </c>
      <c r="Q3" s="130">
        <v>0.23409810181226878</v>
      </c>
      <c r="R3" s="130">
        <v>7.4637625242907832E-2</v>
      </c>
      <c r="S3" s="181"/>
      <c r="T3" s="135"/>
      <c r="U3" s="172"/>
      <c r="V3" s="4"/>
    </row>
    <row r="4" spans="1:22" x14ac:dyDescent="0.25">
      <c r="A4" t="s">
        <v>1213</v>
      </c>
      <c r="B4" t="s">
        <v>1242</v>
      </c>
      <c r="C4" t="s">
        <v>981</v>
      </c>
      <c r="D4" t="s">
        <v>5712</v>
      </c>
      <c r="E4" t="s">
        <v>5713</v>
      </c>
      <c r="F4" t="s">
        <v>5714</v>
      </c>
      <c r="G4" s="129">
        <v>7810.5</v>
      </c>
      <c r="H4" t="s">
        <v>5704</v>
      </c>
      <c r="I4" t="s">
        <v>5715</v>
      </c>
      <c r="J4" s="130">
        <v>4.0384406110047899E-2</v>
      </c>
      <c r="K4" s="130">
        <v>2.21389640939232E-2</v>
      </c>
      <c r="L4" s="137">
        <v>3638438.69</v>
      </c>
      <c r="M4" t="s">
        <v>5716</v>
      </c>
      <c r="N4" s="137">
        <v>4649.7899000000007</v>
      </c>
      <c r="O4" s="108"/>
      <c r="P4" s="14" t="s">
        <v>15</v>
      </c>
      <c r="Q4" s="130">
        <v>0.21842370094125008</v>
      </c>
      <c r="R4" s="130">
        <v>6.9640147480117667E-2</v>
      </c>
      <c r="S4" s="181"/>
      <c r="T4" s="135"/>
      <c r="U4" s="172"/>
      <c r="V4" s="4"/>
    </row>
    <row r="5" spans="1:22" x14ac:dyDescent="0.25">
      <c r="A5" t="s">
        <v>1213</v>
      </c>
      <c r="B5" t="s">
        <v>1242</v>
      </c>
      <c r="C5" t="s">
        <v>981</v>
      </c>
      <c r="D5" t="s">
        <v>5717</v>
      </c>
      <c r="E5" t="s">
        <v>5718</v>
      </c>
      <c r="F5" t="s">
        <v>5719</v>
      </c>
      <c r="G5" s="129">
        <v>6288.7</v>
      </c>
      <c r="H5" t="s">
        <v>5704</v>
      </c>
      <c r="I5" t="s">
        <v>5720</v>
      </c>
      <c r="J5" s="130">
        <v>4.22071144902703E-2</v>
      </c>
      <c r="K5" s="130">
        <v>2.1218430796861299E-2</v>
      </c>
      <c r="L5" s="137">
        <v>2408123</v>
      </c>
      <c r="M5" t="s">
        <v>5721</v>
      </c>
      <c r="N5" s="137">
        <v>3053.3122000000003</v>
      </c>
      <c r="O5" s="108"/>
      <c r="P5" s="14" t="s">
        <v>15</v>
      </c>
      <c r="Q5" s="130">
        <v>0.14342922293829188</v>
      </c>
      <c r="R5" s="130">
        <v>4.572961723173042E-2</v>
      </c>
      <c r="S5" s="181"/>
      <c r="T5" s="135"/>
      <c r="U5" s="172"/>
      <c r="V5" s="4"/>
    </row>
    <row r="6" spans="1:22" x14ac:dyDescent="0.25">
      <c r="A6" t="s">
        <v>1213</v>
      </c>
      <c r="B6" t="s">
        <v>1242</v>
      </c>
      <c r="C6" t="s">
        <v>981</v>
      </c>
      <c r="D6" t="s">
        <v>5722</v>
      </c>
      <c r="E6" t="s">
        <v>5723</v>
      </c>
      <c r="F6" t="s">
        <v>5724</v>
      </c>
      <c r="G6" s="129">
        <v>5491</v>
      </c>
      <c r="H6" t="s">
        <v>5704</v>
      </c>
      <c r="I6" t="s">
        <v>5725</v>
      </c>
      <c r="J6" s="130">
        <v>4.2702786265611303E-2</v>
      </c>
      <c r="K6" s="130">
        <v>2.05575350964066E-2</v>
      </c>
      <c r="L6" s="137">
        <v>1672399.28</v>
      </c>
      <c r="M6" t="s">
        <v>5726</v>
      </c>
      <c r="N6" s="137">
        <v>2107.5349000000001</v>
      </c>
      <c r="O6" s="108"/>
      <c r="P6" s="14" t="s">
        <v>15</v>
      </c>
      <c r="Q6" s="130">
        <v>9.9001369604726192E-2</v>
      </c>
      <c r="R6" s="130">
        <v>3.1564660567037967E-2</v>
      </c>
      <c r="S6" s="181"/>
      <c r="T6" s="135"/>
      <c r="U6" s="172"/>
      <c r="V6" s="4"/>
    </row>
    <row r="7" spans="1:22" x14ac:dyDescent="0.25">
      <c r="A7" t="s">
        <v>1213</v>
      </c>
      <c r="B7" t="s">
        <v>1242</v>
      </c>
      <c r="C7" t="s">
        <v>981</v>
      </c>
      <c r="D7" t="s">
        <v>5727</v>
      </c>
      <c r="E7" t="s">
        <v>5728</v>
      </c>
      <c r="F7" t="s">
        <v>5729</v>
      </c>
      <c r="G7" s="129">
        <v>8535</v>
      </c>
      <c r="H7" t="s">
        <v>5704</v>
      </c>
      <c r="I7" t="s">
        <v>5730</v>
      </c>
      <c r="J7" s="130">
        <v>4.0381783508062E-2</v>
      </c>
      <c r="K7" s="130">
        <v>2.2479902352094301E-2</v>
      </c>
      <c r="L7" s="137">
        <v>1474320.55</v>
      </c>
      <c r="M7" t="s">
        <v>5731</v>
      </c>
      <c r="N7" s="137">
        <v>1808.3813</v>
      </c>
      <c r="O7" s="108"/>
      <c r="P7" s="14" t="s">
        <v>15</v>
      </c>
      <c r="Q7" s="130">
        <v>8.4948640317074747E-2</v>
      </c>
      <c r="R7" s="130">
        <v>2.7084221238004528E-2</v>
      </c>
      <c r="S7" s="181"/>
      <c r="T7" s="135"/>
      <c r="U7" s="172"/>
      <c r="V7" s="4"/>
    </row>
    <row r="8" spans="1:22" x14ac:dyDescent="0.25">
      <c r="A8" t="s">
        <v>1213</v>
      </c>
      <c r="B8" t="s">
        <v>1242</v>
      </c>
      <c r="C8" t="s">
        <v>981</v>
      </c>
      <c r="D8" t="s">
        <v>5732</v>
      </c>
      <c r="E8" t="s">
        <v>5733</v>
      </c>
      <c r="F8" t="s">
        <v>5734</v>
      </c>
      <c r="G8" s="129">
        <v>3812.6</v>
      </c>
      <c r="H8" t="s">
        <v>5704</v>
      </c>
      <c r="I8" t="s">
        <v>5735</v>
      </c>
      <c r="J8" s="130">
        <v>4.3911805781125697E-2</v>
      </c>
      <c r="K8" s="130">
        <v>1.85617349851128E-2</v>
      </c>
      <c r="L8" s="137">
        <v>1347294.69</v>
      </c>
      <c r="M8" t="s">
        <v>5736</v>
      </c>
      <c r="N8" s="137">
        <v>1667.9594999999999</v>
      </c>
      <c r="O8" s="108"/>
      <c r="P8" s="14" t="s">
        <v>15</v>
      </c>
      <c r="Q8" s="130">
        <v>7.8352331688000168E-2</v>
      </c>
      <c r="R8" s="130">
        <v>2.4981116566791747E-2</v>
      </c>
      <c r="S8" s="181"/>
      <c r="T8" s="135"/>
      <c r="U8" s="172"/>
      <c r="V8" s="4"/>
    </row>
    <row r="9" spans="1:22" x14ac:dyDescent="0.25">
      <c r="A9" t="s">
        <v>1213</v>
      </c>
      <c r="B9" t="s">
        <v>1242</v>
      </c>
      <c r="C9" t="s">
        <v>981</v>
      </c>
      <c r="D9" t="s">
        <v>5737</v>
      </c>
      <c r="E9" t="s">
        <v>5738</v>
      </c>
      <c r="F9" t="s">
        <v>5739</v>
      </c>
      <c r="G9" s="129">
        <v>2921.1</v>
      </c>
      <c r="H9" t="s">
        <v>5704</v>
      </c>
      <c r="I9" t="s">
        <v>5740</v>
      </c>
      <c r="J9" s="130">
        <v>4.4063916696309699E-2</v>
      </c>
      <c r="K9" s="130">
        <v>1.7394677101373299E-2</v>
      </c>
      <c r="L9" s="137">
        <v>701894.51</v>
      </c>
      <c r="M9" t="s">
        <v>5741</v>
      </c>
      <c r="N9" s="137">
        <v>850.54750000000001</v>
      </c>
      <c r="O9" s="108"/>
      <c r="P9" s="14" t="s">
        <v>15</v>
      </c>
      <c r="Q9" s="130">
        <v>3.9954435575917893E-2</v>
      </c>
      <c r="R9" s="130">
        <v>1.2738694445710262E-2</v>
      </c>
      <c r="S9" s="181"/>
      <c r="T9" s="135"/>
      <c r="U9" s="172"/>
      <c r="V9" s="4"/>
    </row>
    <row r="10" spans="1:22" x14ac:dyDescent="0.25">
      <c r="A10" t="s">
        <v>1213</v>
      </c>
      <c r="B10" t="s">
        <v>1242</v>
      </c>
      <c r="C10" t="s">
        <v>981</v>
      </c>
      <c r="D10" t="s">
        <v>5742</v>
      </c>
      <c r="E10" t="s">
        <v>5743</v>
      </c>
      <c r="F10" t="s">
        <v>5744</v>
      </c>
      <c r="G10" s="129">
        <v>9237.9</v>
      </c>
      <c r="H10" t="s">
        <v>5704</v>
      </c>
      <c r="I10" t="s">
        <v>5745</v>
      </c>
      <c r="J10" s="130">
        <v>4.9099312509297999E-2</v>
      </c>
      <c r="K10" s="130">
        <v>2.2742162550687402E-2</v>
      </c>
      <c r="L10" s="137">
        <v>213748</v>
      </c>
      <c r="M10" t="s">
        <v>5746</v>
      </c>
      <c r="N10" s="137">
        <v>256.15979999999996</v>
      </c>
      <c r="O10" s="108"/>
      <c r="P10" s="14" t="s">
        <v>15</v>
      </c>
      <c r="Q10" s="130">
        <v>1.2033095017672068E-2</v>
      </c>
      <c r="R10" s="130">
        <v>3.8365182352548223E-3</v>
      </c>
      <c r="S10" s="181"/>
      <c r="T10" s="135"/>
      <c r="U10" s="172"/>
      <c r="V10" s="4"/>
    </row>
    <row r="11" spans="1:22" x14ac:dyDescent="0.25">
      <c r="A11" t="s">
        <v>1213</v>
      </c>
      <c r="B11" t="s">
        <v>1242</v>
      </c>
      <c r="C11" t="s">
        <v>981</v>
      </c>
      <c r="D11" t="s">
        <v>5747</v>
      </c>
      <c r="E11" t="s">
        <v>5748</v>
      </c>
      <c r="F11" t="s">
        <v>5744</v>
      </c>
      <c r="G11" s="108"/>
      <c r="H11" t="s">
        <v>5704</v>
      </c>
      <c r="I11" t="s">
        <v>5749</v>
      </c>
      <c r="J11" s="108"/>
      <c r="K11" s="108"/>
      <c r="L11" s="137">
        <v>-42274</v>
      </c>
      <c r="M11" t="s">
        <v>5750</v>
      </c>
      <c r="N11" s="137">
        <v>-38.994699999999995</v>
      </c>
      <c r="O11" s="108"/>
      <c r="P11" s="14" t="s">
        <v>15</v>
      </c>
      <c r="Q11" s="130">
        <v>-1.8317746364986791E-3</v>
      </c>
      <c r="R11" s="130">
        <v>-5.8402570456590882E-4</v>
      </c>
      <c r="S11" s="181"/>
      <c r="T11" s="135"/>
      <c r="U11" s="172"/>
      <c r="V11" s="4"/>
    </row>
    <row r="12" spans="1:22" x14ac:dyDescent="0.25">
      <c r="A12" t="s">
        <v>1213</v>
      </c>
      <c r="B12" t="s">
        <v>1242</v>
      </c>
      <c r="C12" t="s">
        <v>981</v>
      </c>
      <c r="D12" t="s">
        <v>5751</v>
      </c>
      <c r="E12" t="s">
        <v>5752</v>
      </c>
      <c r="F12" t="s">
        <v>5724</v>
      </c>
      <c r="G12" s="108"/>
      <c r="H12" t="s">
        <v>5704</v>
      </c>
      <c r="I12" t="s">
        <v>5725</v>
      </c>
      <c r="J12" s="130">
        <v>0.04</v>
      </c>
      <c r="K12" s="108"/>
      <c r="L12" s="137">
        <v>-632841.56000000006</v>
      </c>
      <c r="M12" t="s">
        <v>5753</v>
      </c>
      <c r="N12" s="137">
        <v>-320.1026</v>
      </c>
      <c r="O12" s="108"/>
      <c r="P12" s="14" t="s">
        <v>15</v>
      </c>
      <c r="Q12" s="130">
        <v>-1.5036807499426178E-2</v>
      </c>
      <c r="R12" s="130">
        <v>-4.794193521021956E-3</v>
      </c>
      <c r="S12" s="181"/>
      <c r="T12" s="135"/>
      <c r="U12" s="172"/>
      <c r="V12" s="4"/>
    </row>
    <row r="13" spans="1:22" x14ac:dyDescent="0.25">
      <c r="A13" t="s">
        <v>1213</v>
      </c>
      <c r="B13" t="s">
        <v>1242</v>
      </c>
      <c r="C13" t="s">
        <v>981</v>
      </c>
      <c r="D13" t="s">
        <v>5754</v>
      </c>
      <c r="E13" t="s">
        <v>5755</v>
      </c>
      <c r="F13" t="s">
        <v>5756</v>
      </c>
      <c r="G13" s="108"/>
      <c r="H13" t="s">
        <v>5704</v>
      </c>
      <c r="I13" t="s">
        <v>5749</v>
      </c>
      <c r="J13" s="108"/>
      <c r="K13" s="108"/>
      <c r="L13" s="137">
        <v>-674465.9</v>
      </c>
      <c r="M13" t="s">
        <v>5757</v>
      </c>
      <c r="N13" s="137">
        <v>-334.4624</v>
      </c>
      <c r="O13" s="108"/>
      <c r="P13" s="14" t="s">
        <v>15</v>
      </c>
      <c r="Q13" s="130">
        <v>-1.571136003629435E-2</v>
      </c>
      <c r="R13" s="130">
        <v>-5.0092614735754298E-3</v>
      </c>
      <c r="S13" s="181"/>
      <c r="T13" s="135"/>
      <c r="U13" s="172"/>
      <c r="V13" s="4"/>
    </row>
    <row r="14" spans="1:22" x14ac:dyDescent="0.25">
      <c r="A14" t="s">
        <v>1213</v>
      </c>
      <c r="B14" t="s">
        <v>1242</v>
      </c>
      <c r="C14" t="s">
        <v>981</v>
      </c>
      <c r="D14" t="s">
        <v>5758</v>
      </c>
      <c r="E14" t="s">
        <v>5759</v>
      </c>
      <c r="F14" t="s">
        <v>5729</v>
      </c>
      <c r="G14" s="108"/>
      <c r="H14" t="s">
        <v>5704</v>
      </c>
      <c r="I14" t="s">
        <v>5730</v>
      </c>
      <c r="J14" s="130">
        <v>0.04</v>
      </c>
      <c r="K14" s="108"/>
      <c r="L14" s="137">
        <v>-646932</v>
      </c>
      <c r="M14" t="s">
        <v>5760</v>
      </c>
      <c r="N14" s="137">
        <v>-542.87380000000007</v>
      </c>
      <c r="O14" s="108"/>
      <c r="P14" s="14" t="s">
        <v>15</v>
      </c>
      <c r="Q14" s="130">
        <v>-2.5501475872685267E-2</v>
      </c>
      <c r="R14" s="130">
        <v>-8.1306494353931818E-3</v>
      </c>
      <c r="S14" s="181"/>
      <c r="T14" s="135"/>
      <c r="U14" s="172"/>
      <c r="V14" s="4"/>
    </row>
    <row r="15" spans="1:22" x14ac:dyDescent="0.25">
      <c r="A15" t="s">
        <v>1213</v>
      </c>
      <c r="B15" t="s">
        <v>1242</v>
      </c>
      <c r="C15" t="s">
        <v>981</v>
      </c>
      <c r="D15" t="s">
        <v>5761</v>
      </c>
      <c r="E15" t="s">
        <v>5762</v>
      </c>
      <c r="F15" t="s">
        <v>5709</v>
      </c>
      <c r="G15" s="108"/>
      <c r="H15" t="s">
        <v>5704</v>
      </c>
      <c r="I15" t="s">
        <v>5710</v>
      </c>
      <c r="J15" s="130">
        <v>0.04</v>
      </c>
      <c r="K15" s="108"/>
      <c r="L15" s="137">
        <v>-909362</v>
      </c>
      <c r="M15" t="s">
        <v>5763</v>
      </c>
      <c r="N15" s="137">
        <v>-611.63569999999993</v>
      </c>
      <c r="O15" s="108"/>
      <c r="P15" s="14" t="s">
        <v>15</v>
      </c>
      <c r="Q15" s="130">
        <v>-2.8731562069968197E-2</v>
      </c>
      <c r="R15" s="130">
        <v>-9.1604995761193457E-3</v>
      </c>
      <c r="S15" s="181"/>
      <c r="T15" s="135"/>
      <c r="U15" s="172"/>
      <c r="V15" s="4"/>
    </row>
    <row r="16" spans="1:22" x14ac:dyDescent="0.25">
      <c r="A16" t="s">
        <v>1213</v>
      </c>
      <c r="B16" t="s">
        <v>1242</v>
      </c>
      <c r="C16" t="s">
        <v>981</v>
      </c>
      <c r="D16" t="s">
        <v>5764</v>
      </c>
      <c r="E16" t="s">
        <v>5765</v>
      </c>
      <c r="F16" t="s">
        <v>5703</v>
      </c>
      <c r="G16" s="108"/>
      <c r="H16" t="s">
        <v>5704</v>
      </c>
      <c r="I16" t="s">
        <v>5749</v>
      </c>
      <c r="J16" s="108"/>
      <c r="K16" s="108"/>
      <c r="L16" s="137">
        <v>-1708542</v>
      </c>
      <c r="M16" t="s">
        <v>5766</v>
      </c>
      <c r="N16" s="137">
        <v>-721.68809999999996</v>
      </c>
      <c r="O16" s="108"/>
      <c r="P16" s="14" t="s">
        <v>15</v>
      </c>
      <c r="Q16" s="130">
        <v>-3.3901272217439125E-2</v>
      </c>
      <c r="R16" s="130">
        <v>-1.0808761076807732E-2</v>
      </c>
      <c r="S16" s="181"/>
      <c r="T16" s="135"/>
      <c r="U16" s="172"/>
      <c r="V16" s="4"/>
    </row>
    <row r="17" spans="1:22" x14ac:dyDescent="0.25">
      <c r="A17" t="s">
        <v>1213</v>
      </c>
      <c r="B17" t="s">
        <v>1242</v>
      </c>
      <c r="C17" t="s">
        <v>981</v>
      </c>
      <c r="D17" t="s">
        <v>5767</v>
      </c>
      <c r="E17" t="s">
        <v>5768</v>
      </c>
      <c r="F17" t="s">
        <v>5719</v>
      </c>
      <c r="G17" s="108"/>
      <c r="H17" t="s">
        <v>5704</v>
      </c>
      <c r="I17" t="s">
        <v>5769</v>
      </c>
      <c r="J17" t="s">
        <v>1840</v>
      </c>
      <c r="K17" s="108"/>
      <c r="L17" s="137">
        <v>-1219170</v>
      </c>
      <c r="M17" t="s">
        <v>5770</v>
      </c>
      <c r="N17" s="137">
        <v>-774.96230000000003</v>
      </c>
      <c r="O17" s="108"/>
      <c r="P17" s="14" t="s">
        <v>15</v>
      </c>
      <c r="Q17" s="130">
        <v>-3.6403824659524554E-2</v>
      </c>
      <c r="R17" s="130">
        <v>-1.1606651234297709E-2</v>
      </c>
      <c r="S17" s="181"/>
      <c r="T17" s="135"/>
      <c r="U17" s="172"/>
      <c r="V17" s="4"/>
    </row>
    <row r="18" spans="1:22" x14ac:dyDescent="0.25">
      <c r="A18" t="s">
        <v>1213</v>
      </c>
      <c r="B18" t="s">
        <v>1242</v>
      </c>
      <c r="C18" t="s">
        <v>981</v>
      </c>
      <c r="D18" t="s">
        <v>5771</v>
      </c>
      <c r="E18" t="s">
        <v>5772</v>
      </c>
      <c r="F18" t="s">
        <v>5773</v>
      </c>
      <c r="G18" s="108"/>
      <c r="H18" t="s">
        <v>5704</v>
      </c>
      <c r="I18" t="s">
        <v>5749</v>
      </c>
      <c r="J18" s="108"/>
      <c r="K18" s="108"/>
      <c r="L18" s="137">
        <v>-1253391.97</v>
      </c>
      <c r="M18" t="s">
        <v>5774</v>
      </c>
      <c r="N18" s="137">
        <v>-906.82190000000003</v>
      </c>
      <c r="O18" s="108"/>
      <c r="P18" s="14" t="s">
        <v>15</v>
      </c>
      <c r="Q18" s="130">
        <v>-4.2597924054338952E-2</v>
      </c>
      <c r="R18" s="130">
        <v>-1.3581519316390164E-2</v>
      </c>
      <c r="S18" s="181"/>
      <c r="T18" s="135"/>
      <c r="U18" s="172"/>
      <c r="V18" s="4"/>
    </row>
    <row r="19" spans="1:22" x14ac:dyDescent="0.25">
      <c r="A19" t="s">
        <v>1213</v>
      </c>
      <c r="B19" t="s">
        <v>1242</v>
      </c>
      <c r="C19" t="s">
        <v>981</v>
      </c>
      <c r="D19" t="s">
        <v>5775</v>
      </c>
      <c r="E19" t="s">
        <v>5776</v>
      </c>
      <c r="F19" t="s">
        <v>5714</v>
      </c>
      <c r="G19" s="108"/>
      <c r="H19" t="s">
        <v>5704</v>
      </c>
      <c r="I19" t="s">
        <v>5749</v>
      </c>
      <c r="J19" s="108"/>
      <c r="K19" s="108"/>
      <c r="L19" s="137">
        <v>-2022244</v>
      </c>
      <c r="M19" t="s">
        <v>5777</v>
      </c>
      <c r="N19" s="137">
        <v>-1528.5636000000002</v>
      </c>
      <c r="O19" s="108"/>
      <c r="P19" s="14" t="s">
        <v>15</v>
      </c>
      <c r="Q19" s="130">
        <v>-7.1804216601638368E-2</v>
      </c>
      <c r="R19" s="130">
        <v>-2.289337746903846E-2</v>
      </c>
      <c r="S19" s="181"/>
      <c r="T19" s="135"/>
      <c r="U19" s="172"/>
      <c r="V19" s="4"/>
    </row>
    <row r="20" spans="1:22" x14ac:dyDescent="0.25">
      <c r="A20" s="181" t="s">
        <v>6393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35"/>
      <c r="U20" s="172"/>
      <c r="V20" s="4"/>
    </row>
    <row r="21" spans="1:22" x14ac:dyDescent="0.25">
      <c r="A21" s="107"/>
      <c r="B21" s="107"/>
      <c r="C21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Q21" s="107"/>
      <c r="R21" s="107"/>
    </row>
    <row r="22" spans="1:22" x14ac:dyDescent="0.25">
      <c r="A22" s="107"/>
      <c r="B22" s="107"/>
      <c r="C22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Q22" s="107"/>
      <c r="R22" s="107"/>
    </row>
    <row r="23" spans="1:22" x14ac:dyDescent="0.25">
      <c r="A23" s="107"/>
      <c r="B23" s="107"/>
      <c r="C23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Q23" s="107"/>
      <c r="R23" s="107"/>
    </row>
    <row r="24" spans="1:22" x14ac:dyDescent="0.25">
      <c r="A24" s="107"/>
      <c r="B24" s="107"/>
      <c r="C24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Q24" s="107"/>
      <c r="R24" s="107"/>
    </row>
    <row r="25" spans="1:22" x14ac:dyDescent="0.25">
      <c r="A25" s="107"/>
      <c r="B25" s="107"/>
      <c r="C25"/>
      <c r="D25" s="107"/>
      <c r="E25" s="107"/>
      <c r="F25" s="107"/>
      <c r="G25" s="107"/>
      <c r="I25" s="107"/>
      <c r="J25" s="107"/>
      <c r="K25" s="107"/>
      <c r="L25" s="107"/>
      <c r="M25" s="107"/>
      <c r="N25" s="107"/>
      <c r="O25" s="107"/>
      <c r="Q25" s="107"/>
      <c r="R25" s="107"/>
    </row>
    <row r="26" spans="1:22" x14ac:dyDescent="0.25">
      <c r="A26" s="107"/>
      <c r="B26" s="107"/>
      <c r="C26"/>
      <c r="D26" s="107"/>
      <c r="E26" s="107"/>
      <c r="F26" s="107"/>
      <c r="G26" s="107"/>
      <c r="I26" s="107"/>
      <c r="J26" s="107"/>
      <c r="K26" s="107"/>
      <c r="L26" s="107"/>
      <c r="M26" s="107"/>
      <c r="N26" s="107"/>
      <c r="O26" s="107"/>
      <c r="Q26" s="107"/>
      <c r="R26" s="107"/>
    </row>
    <row r="27" spans="1:22" x14ac:dyDescent="0.25">
      <c r="A27" s="107"/>
      <c r="B27" s="107"/>
      <c r="C27"/>
      <c r="D27" s="107"/>
      <c r="E27" s="107"/>
      <c r="F27" s="107"/>
      <c r="G27" s="107"/>
      <c r="I27" s="107"/>
      <c r="J27" s="107"/>
      <c r="K27" s="107"/>
      <c r="L27" s="107"/>
      <c r="M27" s="107"/>
      <c r="N27" s="107"/>
      <c r="O27" s="107"/>
      <c r="Q27" s="107"/>
      <c r="R27" s="107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mergeCells count="2">
    <mergeCell ref="S1:S20"/>
    <mergeCell ref="A20:R20"/>
  </mergeCells>
  <conditionalFormatting sqref="V2:V20">
    <cfRule type="containsText" dxfId="6" priority="1" operator="containsText" text="FALSE">
      <formula>NOT(ISERROR(SEARCH("FALSE",V2)))</formula>
    </cfRule>
  </conditionalFormatting>
  <dataValidations count="2">
    <dataValidation type="list" allowBlank="1" showInputMessage="1" showErrorMessage="1" sqref="P2:P19" xr:uid="{00000000-0002-0000-0E00-000000000000}">
      <formula1>In_the_books</formula1>
    </dataValidation>
    <dataValidation type="list" allowBlank="1" showInputMessage="1" showErrorMessage="1" sqref="H2:H19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27"/>
  <sheetViews>
    <sheetView rightToLeft="1" workbookViewId="0">
      <selection activeCell="A2" sqref="A2:G2"/>
    </sheetView>
  </sheetViews>
  <sheetFormatPr defaultColWidth="9" defaultRowHeight="13.8" x14ac:dyDescent="0.25"/>
  <cols>
    <col min="1" max="3" width="11.59765625" style="2" customWidth="1"/>
    <col min="4" max="6" width="11.59765625" customWidth="1"/>
    <col min="7" max="8" width="11.59765625" style="2" customWidth="1"/>
    <col min="9" max="16384" width="9" style="2"/>
  </cols>
  <sheetData>
    <row r="1" spans="1:8" ht="66.75" customHeight="1" x14ac:dyDescent="0.25">
      <c r="A1" s="15" t="s">
        <v>99</v>
      </c>
      <c r="B1" s="15" t="s">
        <v>50</v>
      </c>
      <c r="C1" s="15" t="s">
        <v>54</v>
      </c>
      <c r="D1" s="15" t="s">
        <v>100</v>
      </c>
      <c r="E1" s="15" t="s">
        <v>101</v>
      </c>
      <c r="F1" s="15" t="s">
        <v>102</v>
      </c>
      <c r="G1" s="15" t="s">
        <v>65</v>
      </c>
      <c r="H1" s="181" t="s">
        <v>6394</v>
      </c>
    </row>
    <row r="2" spans="1:8" x14ac:dyDescent="0.25">
      <c r="A2" s="184" t="s">
        <v>6393</v>
      </c>
      <c r="B2" s="184"/>
      <c r="C2" s="184"/>
      <c r="D2" s="184"/>
      <c r="E2" s="184"/>
      <c r="F2" s="184"/>
      <c r="G2" s="184"/>
      <c r="H2" s="181"/>
    </row>
    <row r="3" spans="1:8" x14ac:dyDescent="0.25">
      <c r="A3" s="108"/>
      <c r="B3" s="108"/>
      <c r="C3" s="108"/>
      <c r="G3" s="108"/>
      <c r="H3" s="107"/>
    </row>
    <row r="4" spans="1:8" x14ac:dyDescent="0.25">
      <c r="A4" s="108"/>
      <c r="B4" s="108"/>
      <c r="C4" s="108"/>
      <c r="G4" s="108"/>
      <c r="H4" s="107"/>
    </row>
    <row r="5" spans="1:8" x14ac:dyDescent="0.25">
      <c r="A5" s="108"/>
      <c r="B5" s="108"/>
      <c r="C5" s="108"/>
      <c r="G5" s="108"/>
      <c r="H5" s="107"/>
    </row>
    <row r="6" spans="1:8" x14ac:dyDescent="0.25">
      <c r="A6" s="108"/>
      <c r="B6" s="108"/>
      <c r="C6" s="108"/>
      <c r="G6" s="108"/>
      <c r="H6" s="107"/>
    </row>
    <row r="7" spans="1:8" x14ac:dyDescent="0.25">
      <c r="A7" s="108"/>
      <c r="B7" s="108"/>
      <c r="C7" s="108"/>
      <c r="G7" s="108"/>
      <c r="H7" s="107"/>
    </row>
    <row r="8" spans="1:8" x14ac:dyDescent="0.25">
      <c r="A8" s="108"/>
      <c r="B8" s="108"/>
      <c r="C8" s="108"/>
      <c r="G8" s="108"/>
      <c r="H8" s="107"/>
    </row>
    <row r="9" spans="1:8" x14ac:dyDescent="0.25">
      <c r="A9" s="108"/>
      <c r="B9" s="108"/>
      <c r="C9" s="108"/>
      <c r="G9" s="108"/>
      <c r="H9" s="107"/>
    </row>
    <row r="10" spans="1:8" x14ac:dyDescent="0.25">
      <c r="A10" s="108"/>
      <c r="B10" s="108"/>
      <c r="C10" s="108"/>
      <c r="G10" s="108"/>
      <c r="H10" s="107"/>
    </row>
    <row r="11" spans="1:8" x14ac:dyDescent="0.25">
      <c r="A11" s="108"/>
      <c r="B11" s="108"/>
      <c r="C11" s="108"/>
      <c r="G11" s="108"/>
      <c r="H11" s="107"/>
    </row>
    <row r="12" spans="1:8" x14ac:dyDescent="0.25">
      <c r="A12" s="108"/>
      <c r="B12" s="108"/>
      <c r="C12" s="108"/>
      <c r="G12" s="108"/>
      <c r="H12" s="107"/>
    </row>
    <row r="13" spans="1:8" x14ac:dyDescent="0.25">
      <c r="A13" s="108"/>
      <c r="B13" s="108"/>
      <c r="C13" s="108"/>
      <c r="G13" s="108"/>
      <c r="H13" s="107"/>
    </row>
    <row r="14" spans="1:8" x14ac:dyDescent="0.25">
      <c r="A14" s="108"/>
      <c r="B14" s="108"/>
      <c r="C14" s="108"/>
      <c r="G14" s="108"/>
      <c r="H14" s="107"/>
    </row>
    <row r="15" spans="1:8" x14ac:dyDescent="0.25">
      <c r="A15" s="108"/>
      <c r="B15" s="108"/>
      <c r="C15" s="108"/>
      <c r="G15" s="108"/>
      <c r="H15" s="107"/>
    </row>
    <row r="16" spans="1:8" x14ac:dyDescent="0.25">
      <c r="A16" s="108"/>
      <c r="B16" s="108"/>
      <c r="C16" s="108"/>
      <c r="G16" s="108"/>
      <c r="H16" s="107"/>
    </row>
    <row r="17" spans="1:7" x14ac:dyDescent="0.25">
      <c r="A17" s="108"/>
      <c r="B17" s="108"/>
      <c r="C17" s="108"/>
      <c r="G17" s="108"/>
    </row>
    <row r="18" spans="1:7" x14ac:dyDescent="0.25">
      <c r="A18" s="108"/>
      <c r="B18" s="108"/>
      <c r="C18" s="108"/>
      <c r="G18" s="108"/>
    </row>
    <row r="19" spans="1:7" x14ac:dyDescent="0.25">
      <c r="A19" s="108"/>
      <c r="B19" s="108"/>
      <c r="C19" s="108"/>
      <c r="G19" s="108"/>
    </row>
    <row r="20" spans="1:7" x14ac:dyDescent="0.25">
      <c r="A20" s="107"/>
      <c r="B20" s="107"/>
      <c r="C20" s="108"/>
      <c r="G20" s="107"/>
    </row>
    <row r="21" spans="1:7" x14ac:dyDescent="0.25">
      <c r="A21" s="107"/>
      <c r="B21" s="107"/>
      <c r="C21"/>
      <c r="G21" s="107"/>
    </row>
    <row r="22" spans="1:7" x14ac:dyDescent="0.25">
      <c r="A22" s="107"/>
      <c r="B22" s="107"/>
      <c r="C22"/>
      <c r="G22" s="107"/>
    </row>
    <row r="23" spans="1:7" x14ac:dyDescent="0.25">
      <c r="A23" s="107"/>
      <c r="B23" s="107"/>
      <c r="C23"/>
      <c r="G23" s="107"/>
    </row>
    <row r="24" spans="1:7" x14ac:dyDescent="0.25">
      <c r="A24" s="107"/>
      <c r="B24" s="107"/>
      <c r="C24"/>
      <c r="G24" s="107"/>
    </row>
    <row r="25" spans="1:7" x14ac:dyDescent="0.25">
      <c r="A25" s="107"/>
      <c r="B25" s="107"/>
      <c r="C25"/>
      <c r="G25" s="107"/>
    </row>
    <row r="26" spans="1:7" x14ac:dyDescent="0.25">
      <c r="A26" s="107"/>
      <c r="B26" s="107"/>
      <c r="C26"/>
      <c r="G26" s="107"/>
    </row>
    <row r="27" spans="1:7" x14ac:dyDescent="0.25">
      <c r="A27" s="107"/>
      <c r="B27" s="107"/>
      <c r="C27"/>
      <c r="G27" s="107"/>
    </row>
  </sheetData>
  <sheetProtection formatColumns="0"/>
  <mergeCells count="2">
    <mergeCell ref="H1:H2"/>
    <mergeCell ref="A2:G2"/>
  </mergeCells>
  <dataValidations count="1">
    <dataValidation type="list" allowBlank="1" showInputMessage="1" showErrorMessage="1" sqref="C3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R24"/>
  <sheetViews>
    <sheetView rightToLeft="1" topLeftCell="Z1" workbookViewId="0">
      <selection activeCell="AO1" sqref="AO1:AO10"/>
    </sheetView>
  </sheetViews>
  <sheetFormatPr defaultRowHeight="13.8" x14ac:dyDescent="0.25"/>
  <cols>
    <col min="1" max="4" width="11.59765625" customWidth="1"/>
    <col min="5" max="5" width="11.59765625" style="4" customWidth="1"/>
    <col min="6" max="11" width="11.59765625" customWidth="1"/>
    <col min="12" max="12" width="11.59765625" style="2" customWidth="1"/>
    <col min="13" max="24" width="11.59765625" customWidth="1"/>
    <col min="25" max="26" width="11.59765625" style="4"/>
    <col min="27" max="40" width="11.59765625" customWidth="1"/>
  </cols>
  <sheetData>
    <row r="1" spans="1:44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83</v>
      </c>
      <c r="M1" s="15" t="s">
        <v>56</v>
      </c>
      <c r="N1" s="15" t="s">
        <v>97</v>
      </c>
      <c r="O1" s="15" t="s">
        <v>71</v>
      </c>
      <c r="P1" s="15" t="s">
        <v>58</v>
      </c>
      <c r="Q1" s="15" t="s">
        <v>84</v>
      </c>
      <c r="R1" s="15" t="s">
        <v>59</v>
      </c>
      <c r="S1" s="15" t="s">
        <v>72</v>
      </c>
      <c r="T1" s="15" t="s">
        <v>98</v>
      </c>
      <c r="U1" s="15" t="s">
        <v>85</v>
      </c>
      <c r="V1" s="15" t="s">
        <v>73</v>
      </c>
      <c r="W1" s="15" t="s">
        <v>62</v>
      </c>
      <c r="X1" s="15" t="s">
        <v>74</v>
      </c>
      <c r="Y1" s="15" t="s">
        <v>86</v>
      </c>
      <c r="Z1" s="15" t="s">
        <v>87</v>
      </c>
      <c r="AA1" s="15" t="s">
        <v>103</v>
      </c>
      <c r="AB1" s="15" t="s">
        <v>104</v>
      </c>
      <c r="AC1" s="15" t="s">
        <v>105</v>
      </c>
      <c r="AD1" s="15" t="s">
        <v>106</v>
      </c>
      <c r="AE1" s="15" t="s">
        <v>107</v>
      </c>
      <c r="AF1" s="15" t="s">
        <v>76</v>
      </c>
      <c r="AG1" s="15" t="s">
        <v>61</v>
      </c>
      <c r="AH1" s="15" t="s">
        <v>77</v>
      </c>
      <c r="AI1" s="15" t="s">
        <v>63</v>
      </c>
      <c r="AJ1" s="15" t="s">
        <v>78</v>
      </c>
      <c r="AK1" s="15" t="s">
        <v>88</v>
      </c>
      <c r="AL1" s="15" t="s">
        <v>17</v>
      </c>
      <c r="AM1" s="15" t="s">
        <v>64</v>
      </c>
      <c r="AN1" s="15" t="s">
        <v>65</v>
      </c>
      <c r="AO1" s="177" t="s">
        <v>6394</v>
      </c>
      <c r="AP1" s="4"/>
      <c r="AQ1" s="4"/>
      <c r="AR1" s="4"/>
    </row>
    <row r="2" spans="1:44" x14ac:dyDescent="0.25">
      <c r="A2" t="s">
        <v>1213</v>
      </c>
      <c r="B2" t="s">
        <v>1214</v>
      </c>
      <c r="C2" t="s">
        <v>2442</v>
      </c>
      <c r="D2" t="s">
        <v>2443</v>
      </c>
      <c r="E2" t="s">
        <v>309</v>
      </c>
      <c r="F2" t="s">
        <v>5778</v>
      </c>
      <c r="G2" t="s">
        <v>5779</v>
      </c>
      <c r="H2" t="s">
        <v>312</v>
      </c>
      <c r="I2" t="s">
        <v>755</v>
      </c>
      <c r="J2" t="s">
        <v>204</v>
      </c>
      <c r="K2" t="s">
        <v>204</v>
      </c>
      <c r="L2" t="s">
        <v>446</v>
      </c>
      <c r="M2" t="s">
        <v>339</v>
      </c>
      <c r="N2" t="s">
        <v>5780</v>
      </c>
      <c r="O2" t="s">
        <v>1647</v>
      </c>
      <c r="P2" t="s">
        <v>413</v>
      </c>
      <c r="Q2" t="s">
        <v>407</v>
      </c>
      <c r="R2" t="s">
        <v>1215</v>
      </c>
      <c r="S2" s="129">
        <v>3958.4</v>
      </c>
      <c r="T2" t="s">
        <v>755</v>
      </c>
      <c r="U2" t="s">
        <v>901</v>
      </c>
      <c r="V2" t="s">
        <v>5781</v>
      </c>
      <c r="W2" s="130">
        <v>-1.0418713096245601E-6</v>
      </c>
      <c r="X2" s="130">
        <v>1.6489879416227E-2</v>
      </c>
      <c r="Y2" t="s">
        <v>412</v>
      </c>
      <c r="Z2" t="s">
        <v>339</v>
      </c>
      <c r="AA2" t="s">
        <v>886</v>
      </c>
      <c r="AB2" t="s">
        <v>889</v>
      </c>
      <c r="AC2" t="s">
        <v>5782</v>
      </c>
      <c r="AD2" t="s">
        <v>5783</v>
      </c>
      <c r="AE2" t="s">
        <v>5783</v>
      </c>
      <c r="AF2" s="139">
        <v>60000</v>
      </c>
      <c r="AG2" t="s">
        <v>1216</v>
      </c>
      <c r="AH2" t="s">
        <v>3907</v>
      </c>
      <c r="AI2" s="139">
        <v>226.84810000000002</v>
      </c>
      <c r="AK2" s="108"/>
      <c r="AL2" s="108" t="s">
        <v>15</v>
      </c>
      <c r="AM2" s="130">
        <v>1</v>
      </c>
      <c r="AN2" s="130">
        <v>2.2176226818243073E-3</v>
      </c>
      <c r="AO2" s="177"/>
      <c r="AQ2" s="139"/>
      <c r="AR2" s="4"/>
    </row>
    <row r="3" spans="1:44" x14ac:dyDescent="0.25">
      <c r="A3" t="s">
        <v>1213</v>
      </c>
      <c r="B3" t="s">
        <v>1221</v>
      </c>
      <c r="C3" t="s">
        <v>2442</v>
      </c>
      <c r="D3" t="s">
        <v>2443</v>
      </c>
      <c r="E3" t="s">
        <v>309</v>
      </c>
      <c r="F3" t="s">
        <v>5778</v>
      </c>
      <c r="G3" t="s">
        <v>5779</v>
      </c>
      <c r="H3" t="s">
        <v>312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5780</v>
      </c>
      <c r="O3" t="s">
        <v>1647</v>
      </c>
      <c r="P3" t="s">
        <v>413</v>
      </c>
      <c r="Q3" t="s">
        <v>407</v>
      </c>
      <c r="R3" t="s">
        <v>1215</v>
      </c>
      <c r="S3" s="129">
        <v>3958.4</v>
      </c>
      <c r="T3" t="s">
        <v>755</v>
      </c>
      <c r="U3" t="s">
        <v>901</v>
      </c>
      <c r="V3" t="s">
        <v>5781</v>
      </c>
      <c r="W3" s="130">
        <v>-1.0418713096245601E-6</v>
      </c>
      <c r="X3" s="130">
        <v>1.6489879416227E-2</v>
      </c>
      <c r="Y3" t="s">
        <v>412</v>
      </c>
      <c r="Z3" t="s">
        <v>339</v>
      </c>
      <c r="AA3" t="s">
        <v>886</v>
      </c>
      <c r="AB3" t="s">
        <v>889</v>
      </c>
      <c r="AC3" t="s">
        <v>5782</v>
      </c>
      <c r="AD3" t="s">
        <v>5783</v>
      </c>
      <c r="AE3" t="s">
        <v>5783</v>
      </c>
      <c r="AF3" s="139">
        <v>579000</v>
      </c>
      <c r="AG3" t="s">
        <v>1216</v>
      </c>
      <c r="AH3" t="s">
        <v>3907</v>
      </c>
      <c r="AI3" s="139">
        <v>2189.0844999999999</v>
      </c>
      <c r="AK3" s="108"/>
      <c r="AL3" s="108" t="s">
        <v>15</v>
      </c>
      <c r="AM3" s="130">
        <v>1</v>
      </c>
      <c r="AN3" s="130">
        <v>2.2705075662400659E-3</v>
      </c>
      <c r="AO3" s="177"/>
      <c r="AQ3" s="139"/>
      <c r="AR3" s="4"/>
    </row>
    <row r="4" spans="1:44" x14ac:dyDescent="0.25">
      <c r="A4" t="s">
        <v>1213</v>
      </c>
      <c r="B4" t="s">
        <v>1256</v>
      </c>
      <c r="C4" t="s">
        <v>2442</v>
      </c>
      <c r="D4" t="s">
        <v>2443</v>
      </c>
      <c r="E4" t="s">
        <v>309</v>
      </c>
      <c r="F4" t="s">
        <v>5778</v>
      </c>
      <c r="G4" t="s">
        <v>5779</v>
      </c>
      <c r="H4" t="s">
        <v>312</v>
      </c>
      <c r="I4" t="s">
        <v>755</v>
      </c>
      <c r="J4" t="s">
        <v>204</v>
      </c>
      <c r="K4" t="s">
        <v>204</v>
      </c>
      <c r="L4" t="s">
        <v>446</v>
      </c>
      <c r="M4" t="s">
        <v>339</v>
      </c>
      <c r="N4" t="s">
        <v>5780</v>
      </c>
      <c r="O4" t="s">
        <v>1647</v>
      </c>
      <c r="P4" t="s">
        <v>413</v>
      </c>
      <c r="Q4" t="s">
        <v>407</v>
      </c>
      <c r="R4" t="s">
        <v>1215</v>
      </c>
      <c r="S4" s="129">
        <v>3958.4</v>
      </c>
      <c r="T4" t="s">
        <v>755</v>
      </c>
      <c r="U4" t="s">
        <v>901</v>
      </c>
      <c r="V4" t="s">
        <v>5781</v>
      </c>
      <c r="W4" s="130">
        <v>-1.0418713096245601E-6</v>
      </c>
      <c r="X4" s="130">
        <v>1.6489879416227E-2</v>
      </c>
      <c r="Y4" t="s">
        <v>412</v>
      </c>
      <c r="Z4" t="s">
        <v>339</v>
      </c>
      <c r="AA4" t="s">
        <v>886</v>
      </c>
      <c r="AB4" t="s">
        <v>889</v>
      </c>
      <c r="AC4" t="s">
        <v>5782</v>
      </c>
      <c r="AD4" t="s">
        <v>5783</v>
      </c>
      <c r="AE4" t="s">
        <v>5783</v>
      </c>
      <c r="AF4" s="139">
        <v>330000</v>
      </c>
      <c r="AG4" t="s">
        <v>1216</v>
      </c>
      <c r="AH4" t="s">
        <v>3907</v>
      </c>
      <c r="AI4" s="139">
        <v>1247.6647</v>
      </c>
      <c r="AK4" s="108"/>
      <c r="AL4" s="108" t="s">
        <v>15</v>
      </c>
      <c r="AM4" s="130">
        <v>0.84593387772578521</v>
      </c>
      <c r="AN4" s="130">
        <v>4.1394970222872751E-3</v>
      </c>
      <c r="AO4" s="177"/>
      <c r="AQ4" s="139"/>
      <c r="AR4" s="4"/>
    </row>
    <row r="5" spans="1:44" x14ac:dyDescent="0.25">
      <c r="A5" t="s">
        <v>1213</v>
      </c>
      <c r="B5" t="s">
        <v>1256</v>
      </c>
      <c r="C5" t="s">
        <v>1849</v>
      </c>
      <c r="D5" t="s">
        <v>1850</v>
      </c>
      <c r="E5" t="s">
        <v>309</v>
      </c>
      <c r="F5" t="s">
        <v>5784</v>
      </c>
      <c r="G5" t="s">
        <v>5785</v>
      </c>
      <c r="H5" t="s">
        <v>312</v>
      </c>
      <c r="I5" t="s">
        <v>755</v>
      </c>
      <c r="J5" t="s">
        <v>204</v>
      </c>
      <c r="K5" t="s">
        <v>204</v>
      </c>
      <c r="L5" t="s">
        <v>456</v>
      </c>
      <c r="M5" t="s">
        <v>339</v>
      </c>
      <c r="N5" t="s">
        <v>5786</v>
      </c>
      <c r="O5" t="s">
        <v>1647</v>
      </c>
      <c r="P5" t="s">
        <v>413</v>
      </c>
      <c r="Q5" t="s">
        <v>407</v>
      </c>
      <c r="R5" t="s">
        <v>1215</v>
      </c>
      <c r="S5" s="129">
        <v>377.2</v>
      </c>
      <c r="T5" t="s">
        <v>755</v>
      </c>
      <c r="U5" t="s">
        <v>901</v>
      </c>
      <c r="V5" t="s">
        <v>1848</v>
      </c>
      <c r="W5" s="130">
        <v>-2.5344753897193501E-3</v>
      </c>
      <c r="X5" s="130">
        <v>2.67774832248344E-4</v>
      </c>
      <c r="Y5" t="s">
        <v>412</v>
      </c>
      <c r="Z5" t="s">
        <v>339</v>
      </c>
      <c r="AA5" t="s">
        <v>886</v>
      </c>
      <c r="AB5" t="s">
        <v>889</v>
      </c>
      <c r="AC5" t="s">
        <v>5782</v>
      </c>
      <c r="AD5" t="s">
        <v>5783</v>
      </c>
      <c r="AE5" t="s">
        <v>5783</v>
      </c>
      <c r="AF5" s="139">
        <v>60000</v>
      </c>
      <c r="AG5" t="s">
        <v>1216</v>
      </c>
      <c r="AH5" t="s">
        <v>5787</v>
      </c>
      <c r="AI5" s="139">
        <v>227.23160000000001</v>
      </c>
      <c r="AK5" s="108"/>
      <c r="AL5" s="108" t="s">
        <v>15</v>
      </c>
      <c r="AM5" s="130">
        <v>0.15406612227421476</v>
      </c>
      <c r="AN5" s="130">
        <v>7.5390792493617567E-4</v>
      </c>
      <c r="AO5" s="177"/>
      <c r="AQ5" s="139"/>
      <c r="AR5" s="4"/>
    </row>
    <row r="6" spans="1:44" x14ac:dyDescent="0.25">
      <c r="A6" t="s">
        <v>1213</v>
      </c>
      <c r="B6" t="s">
        <v>1257</v>
      </c>
      <c r="C6" t="s">
        <v>2442</v>
      </c>
      <c r="D6" t="s">
        <v>2443</v>
      </c>
      <c r="E6" t="s">
        <v>309</v>
      </c>
      <c r="F6" t="s">
        <v>5778</v>
      </c>
      <c r="G6" t="s">
        <v>5779</v>
      </c>
      <c r="H6" t="s">
        <v>312</v>
      </c>
      <c r="I6" t="s">
        <v>755</v>
      </c>
      <c r="J6" t="s">
        <v>204</v>
      </c>
      <c r="K6" t="s">
        <v>204</v>
      </c>
      <c r="L6" t="s">
        <v>446</v>
      </c>
      <c r="M6" t="s">
        <v>339</v>
      </c>
      <c r="N6" t="s">
        <v>5780</v>
      </c>
      <c r="O6" t="s">
        <v>1647</v>
      </c>
      <c r="P6" t="s">
        <v>413</v>
      </c>
      <c r="Q6" t="s">
        <v>407</v>
      </c>
      <c r="R6" t="s">
        <v>1215</v>
      </c>
      <c r="S6" s="129">
        <v>3958.4</v>
      </c>
      <c r="T6" t="s">
        <v>755</v>
      </c>
      <c r="U6" t="s">
        <v>901</v>
      </c>
      <c r="V6" t="s">
        <v>5781</v>
      </c>
      <c r="W6" s="130">
        <v>-1.0418713096245601E-6</v>
      </c>
      <c r="X6" s="130">
        <v>1.6489879416227E-2</v>
      </c>
      <c r="Y6" t="s">
        <v>412</v>
      </c>
      <c r="Z6" t="s">
        <v>339</v>
      </c>
      <c r="AA6" t="s">
        <v>886</v>
      </c>
      <c r="AB6" t="s">
        <v>889</v>
      </c>
      <c r="AC6" t="s">
        <v>5782</v>
      </c>
      <c r="AD6" t="s">
        <v>5783</v>
      </c>
      <c r="AE6" t="s">
        <v>5783</v>
      </c>
      <c r="AF6" s="139">
        <v>170000</v>
      </c>
      <c r="AG6" t="s">
        <v>1216</v>
      </c>
      <c r="AH6" t="s">
        <v>3907</v>
      </c>
      <c r="AI6" s="139">
        <v>642.7364</v>
      </c>
      <c r="AK6" s="108"/>
      <c r="AL6" s="108" t="s">
        <v>15</v>
      </c>
      <c r="AM6" s="130">
        <v>0.84978455452236712</v>
      </c>
      <c r="AN6" s="130">
        <v>9.4931982864691889E-4</v>
      </c>
      <c r="AO6" s="177"/>
      <c r="AQ6" s="139"/>
      <c r="AR6" s="4"/>
    </row>
    <row r="7" spans="1:44" x14ac:dyDescent="0.25">
      <c r="A7" t="s">
        <v>1213</v>
      </c>
      <c r="B7" t="s">
        <v>1257</v>
      </c>
      <c r="C7" t="s">
        <v>1849</v>
      </c>
      <c r="D7" t="s">
        <v>1850</v>
      </c>
      <c r="E7" t="s">
        <v>309</v>
      </c>
      <c r="F7" t="s">
        <v>5784</v>
      </c>
      <c r="G7" t="s">
        <v>5785</v>
      </c>
      <c r="H7" t="s">
        <v>312</v>
      </c>
      <c r="I7" t="s">
        <v>755</v>
      </c>
      <c r="J7" t="s">
        <v>204</v>
      </c>
      <c r="K7" t="s">
        <v>204</v>
      </c>
      <c r="L7" t="s">
        <v>456</v>
      </c>
      <c r="M7" t="s">
        <v>339</v>
      </c>
      <c r="N7" t="s">
        <v>5786</v>
      </c>
      <c r="O7" t="s">
        <v>1647</v>
      </c>
      <c r="P7" t="s">
        <v>413</v>
      </c>
      <c r="Q7" t="s">
        <v>407</v>
      </c>
      <c r="R7" t="s">
        <v>1215</v>
      </c>
      <c r="S7" s="129">
        <v>377.2</v>
      </c>
      <c r="T7" t="s">
        <v>755</v>
      </c>
      <c r="U7" t="s">
        <v>901</v>
      </c>
      <c r="V7" t="s">
        <v>1848</v>
      </c>
      <c r="W7" s="130">
        <v>-2.5344753897193501E-3</v>
      </c>
      <c r="X7" s="130">
        <v>2.67774832248344E-4</v>
      </c>
      <c r="Y7" t="s">
        <v>412</v>
      </c>
      <c r="Z7" t="s">
        <v>339</v>
      </c>
      <c r="AA7" t="s">
        <v>886</v>
      </c>
      <c r="AB7" t="s">
        <v>889</v>
      </c>
      <c r="AC7" t="s">
        <v>5782</v>
      </c>
      <c r="AD7" t="s">
        <v>5783</v>
      </c>
      <c r="AE7" t="s">
        <v>5783</v>
      </c>
      <c r="AF7" s="139">
        <v>30000</v>
      </c>
      <c r="AG7" t="s">
        <v>1216</v>
      </c>
      <c r="AH7" t="s">
        <v>5787</v>
      </c>
      <c r="AI7" s="139">
        <v>113.61580000000001</v>
      </c>
      <c r="AK7" s="108"/>
      <c r="AL7" s="108" t="s">
        <v>15</v>
      </c>
      <c r="AM7" s="130">
        <v>0.15021544547763294</v>
      </c>
      <c r="AN7" s="130">
        <v>1.6781018224213166E-4</v>
      </c>
      <c r="AO7" s="177"/>
      <c r="AQ7" s="139"/>
      <c r="AR7" s="4"/>
    </row>
    <row r="8" spans="1:44" x14ac:dyDescent="0.25">
      <c r="A8" t="s">
        <v>1213</v>
      </c>
      <c r="B8" t="s">
        <v>1260</v>
      </c>
      <c r="C8" t="s">
        <v>2442</v>
      </c>
      <c r="D8" t="s">
        <v>2443</v>
      </c>
      <c r="E8" t="s">
        <v>309</v>
      </c>
      <c r="F8" t="s">
        <v>5778</v>
      </c>
      <c r="G8" t="s">
        <v>5779</v>
      </c>
      <c r="H8" t="s">
        <v>312</v>
      </c>
      <c r="I8" t="s">
        <v>755</v>
      </c>
      <c r="J8" t="s">
        <v>204</v>
      </c>
      <c r="K8" t="s">
        <v>204</v>
      </c>
      <c r="L8" t="s">
        <v>446</v>
      </c>
      <c r="M8" t="s">
        <v>339</v>
      </c>
      <c r="N8" t="s">
        <v>5780</v>
      </c>
      <c r="O8" t="s">
        <v>1647</v>
      </c>
      <c r="P8" t="s">
        <v>413</v>
      </c>
      <c r="Q8" t="s">
        <v>407</v>
      </c>
      <c r="R8" t="s">
        <v>1215</v>
      </c>
      <c r="S8" s="129">
        <v>3958.4</v>
      </c>
      <c r="T8" t="s">
        <v>755</v>
      </c>
      <c r="U8" t="s">
        <v>901</v>
      </c>
      <c r="V8" t="s">
        <v>5781</v>
      </c>
      <c r="W8" s="130">
        <v>-1.0418713096245601E-6</v>
      </c>
      <c r="X8" s="130">
        <v>1.6489879416227E-2</v>
      </c>
      <c r="Y8" t="s">
        <v>412</v>
      </c>
      <c r="Z8" t="s">
        <v>339</v>
      </c>
      <c r="AA8" t="s">
        <v>886</v>
      </c>
      <c r="AB8" t="s">
        <v>889</v>
      </c>
      <c r="AC8" t="s">
        <v>5782</v>
      </c>
      <c r="AD8" t="s">
        <v>5783</v>
      </c>
      <c r="AE8" t="s">
        <v>5783</v>
      </c>
      <c r="AF8" s="139">
        <v>5500000</v>
      </c>
      <c r="AG8" t="s">
        <v>1216</v>
      </c>
      <c r="AH8" t="s">
        <v>3907</v>
      </c>
      <c r="AI8" s="139">
        <v>20794.412100000001</v>
      </c>
      <c r="AK8" s="108"/>
      <c r="AL8" s="108" t="s">
        <v>15</v>
      </c>
      <c r="AM8" s="130">
        <v>0.85782848547581114</v>
      </c>
      <c r="AN8" s="130">
        <v>6.6178736405353563E-3</v>
      </c>
      <c r="AO8" s="177"/>
      <c r="AQ8" s="139"/>
      <c r="AR8" s="4"/>
    </row>
    <row r="9" spans="1:44" x14ac:dyDescent="0.25">
      <c r="A9" t="s">
        <v>1213</v>
      </c>
      <c r="B9" t="s">
        <v>1260</v>
      </c>
      <c r="C9" t="s">
        <v>1849</v>
      </c>
      <c r="D9" t="s">
        <v>1850</v>
      </c>
      <c r="E9" t="s">
        <v>309</v>
      </c>
      <c r="F9" t="s">
        <v>5784</v>
      </c>
      <c r="G9" t="s">
        <v>5785</v>
      </c>
      <c r="H9" t="s">
        <v>312</v>
      </c>
      <c r="I9" t="s">
        <v>755</v>
      </c>
      <c r="J9" t="s">
        <v>204</v>
      </c>
      <c r="K9" t="s">
        <v>204</v>
      </c>
      <c r="L9" t="s">
        <v>456</v>
      </c>
      <c r="M9" t="s">
        <v>339</v>
      </c>
      <c r="N9" t="s">
        <v>5786</v>
      </c>
      <c r="O9" t="s">
        <v>1647</v>
      </c>
      <c r="P9" t="s">
        <v>413</v>
      </c>
      <c r="Q9" t="s">
        <v>407</v>
      </c>
      <c r="R9" t="s">
        <v>1215</v>
      </c>
      <c r="S9" s="129">
        <v>377.2</v>
      </c>
      <c r="T9" t="s">
        <v>755</v>
      </c>
      <c r="U9" t="s">
        <v>901</v>
      </c>
      <c r="V9" t="s">
        <v>1848</v>
      </c>
      <c r="W9" s="130">
        <v>-2.5344753897193501E-3</v>
      </c>
      <c r="X9" s="130">
        <v>2.6908613324130902E-4</v>
      </c>
      <c r="Y9" t="s">
        <v>412</v>
      </c>
      <c r="Z9" t="s">
        <v>339</v>
      </c>
      <c r="AA9" t="s">
        <v>886</v>
      </c>
      <c r="AB9" t="s">
        <v>889</v>
      </c>
      <c r="AC9" t="s">
        <v>5782</v>
      </c>
      <c r="AD9" t="s">
        <v>5783</v>
      </c>
      <c r="AE9" t="s">
        <v>5783</v>
      </c>
      <c r="AF9" s="139">
        <v>910000</v>
      </c>
      <c r="AG9" t="s">
        <v>1216</v>
      </c>
      <c r="AH9" t="s">
        <v>5787</v>
      </c>
      <c r="AI9" s="139">
        <v>3446.3452000000002</v>
      </c>
      <c r="AL9" s="108" t="s">
        <v>15</v>
      </c>
      <c r="AM9" s="130">
        <v>0.14217151452418889</v>
      </c>
      <c r="AN9" s="130">
        <v>1.0968079684166069E-3</v>
      </c>
      <c r="AO9" s="177"/>
      <c r="AQ9" s="139"/>
      <c r="AR9" s="4"/>
    </row>
    <row r="10" spans="1:44" x14ac:dyDescent="0.25">
      <c r="A10" s="185" t="s">
        <v>6393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77"/>
    </row>
    <row r="11" spans="1:44" x14ac:dyDescent="0.25">
      <c r="A11" s="108"/>
      <c r="B11" s="108"/>
      <c r="C11" s="108"/>
      <c r="D11" s="108"/>
      <c r="E11" s="14"/>
      <c r="F11" s="108"/>
      <c r="G11" s="108"/>
      <c r="H11" s="14"/>
      <c r="I11" s="108"/>
      <c r="J11" s="14"/>
      <c r="K11" s="14"/>
      <c r="L11" s="108"/>
      <c r="M11" s="108"/>
      <c r="N11" s="108"/>
      <c r="O11" s="108"/>
      <c r="P11" s="108"/>
      <c r="Q11" s="108"/>
      <c r="R11" s="14"/>
      <c r="S11" s="108"/>
      <c r="T11" s="108"/>
      <c r="U11" s="108"/>
      <c r="V11" s="108"/>
      <c r="W11" s="108"/>
      <c r="X11" s="108"/>
      <c r="Y11" s="14"/>
      <c r="Z11" s="14"/>
      <c r="AA11" s="108"/>
      <c r="AB11" s="108"/>
      <c r="AD11" s="108"/>
      <c r="AE11" s="108"/>
      <c r="AF11" s="108"/>
      <c r="AG11" s="108"/>
      <c r="AH11" s="108"/>
      <c r="AI11" s="108"/>
      <c r="AK11" s="108"/>
      <c r="AL11" s="108"/>
    </row>
    <row r="12" spans="1:44" x14ac:dyDescent="0.25">
      <c r="A12" s="108"/>
      <c r="B12" s="108"/>
      <c r="C12" s="108"/>
      <c r="D12" s="108"/>
      <c r="E12" s="14"/>
      <c r="F12" s="108"/>
      <c r="G12" s="108"/>
      <c r="H12" s="14"/>
      <c r="I12" s="108"/>
      <c r="J12" s="14"/>
      <c r="K12" s="14"/>
      <c r="L12" s="108"/>
      <c r="M12" s="108"/>
      <c r="N12" s="108"/>
      <c r="O12" s="108"/>
      <c r="P12" s="108"/>
      <c r="Q12" s="108"/>
      <c r="R12" s="14"/>
      <c r="S12" s="108"/>
      <c r="T12" s="108"/>
      <c r="U12" s="108"/>
      <c r="V12" s="108"/>
      <c r="W12" s="108"/>
      <c r="X12" s="108"/>
      <c r="Y12" s="14"/>
      <c r="Z12" s="14"/>
      <c r="AA12" s="108"/>
      <c r="AB12" s="108"/>
      <c r="AD12" s="108"/>
      <c r="AE12" s="108"/>
      <c r="AF12" s="108"/>
      <c r="AG12" s="108"/>
      <c r="AH12" s="108"/>
      <c r="AI12" s="108"/>
      <c r="AK12" s="108"/>
      <c r="AL12" s="108"/>
    </row>
    <row r="13" spans="1:44" x14ac:dyDescent="0.25">
      <c r="A13" s="108"/>
      <c r="B13" s="108"/>
      <c r="C13" s="108"/>
      <c r="D13" s="108"/>
      <c r="E13" s="14"/>
      <c r="F13" s="108"/>
      <c r="G13" s="108"/>
      <c r="H13" s="14"/>
      <c r="I13" s="108"/>
      <c r="J13" s="14"/>
      <c r="K13" s="14"/>
      <c r="L13" s="108"/>
      <c r="M13" s="108"/>
      <c r="N13" s="108"/>
      <c r="O13" s="108"/>
      <c r="P13" s="108"/>
      <c r="Q13" s="108"/>
      <c r="R13" s="14"/>
      <c r="S13" s="108"/>
      <c r="T13" s="108"/>
      <c r="U13" s="108"/>
      <c r="V13" s="108"/>
      <c r="W13" s="108"/>
      <c r="X13" s="108"/>
      <c r="Y13" s="14"/>
      <c r="Z13" s="14"/>
      <c r="AA13" s="108"/>
      <c r="AB13" s="108"/>
      <c r="AD13" s="108"/>
      <c r="AE13" s="108"/>
      <c r="AF13" s="108"/>
      <c r="AG13" s="108"/>
      <c r="AH13" s="108"/>
      <c r="AI13" s="108"/>
      <c r="AK13" s="108"/>
      <c r="AL13" s="108"/>
    </row>
    <row r="14" spans="1:44" x14ac:dyDescent="0.25">
      <c r="A14" s="108"/>
      <c r="B14" s="108"/>
      <c r="C14" s="108"/>
      <c r="D14" s="108"/>
      <c r="E14" s="14"/>
      <c r="F14" s="108"/>
      <c r="G14" s="108"/>
      <c r="H14" s="14"/>
      <c r="I14" s="108"/>
      <c r="J14" s="14"/>
      <c r="K14" s="14"/>
      <c r="L14" s="108"/>
      <c r="M14" s="108"/>
      <c r="N14" s="108"/>
      <c r="O14" s="108"/>
      <c r="P14" s="108"/>
      <c r="Q14" s="108"/>
      <c r="R14" s="14"/>
      <c r="S14" s="108"/>
      <c r="T14" s="108"/>
      <c r="U14" s="108"/>
      <c r="V14" s="108"/>
      <c r="W14" s="108"/>
      <c r="X14" s="108"/>
      <c r="Y14" s="14"/>
      <c r="Z14" s="14"/>
      <c r="AA14" s="108"/>
      <c r="AB14" s="108"/>
      <c r="AD14" s="108"/>
      <c r="AE14" s="108"/>
      <c r="AF14" s="108"/>
      <c r="AG14" s="108"/>
      <c r="AH14" s="108"/>
      <c r="AI14" s="108"/>
      <c r="AK14" s="108"/>
      <c r="AL14" s="108"/>
    </row>
    <row r="15" spans="1:44" x14ac:dyDescent="0.25">
      <c r="A15" s="108"/>
      <c r="B15" s="108"/>
      <c r="C15" s="108"/>
      <c r="D15" s="108"/>
      <c r="E15" s="14"/>
      <c r="F15" s="108"/>
      <c r="G15" s="108"/>
      <c r="H15" s="14"/>
      <c r="I15" s="108"/>
      <c r="J15" s="14"/>
      <c r="K15" s="14"/>
      <c r="L15" s="108"/>
      <c r="M15" s="108"/>
      <c r="N15" s="108"/>
      <c r="O15" s="108"/>
      <c r="P15" s="108"/>
      <c r="Q15" s="108"/>
      <c r="R15" s="14"/>
      <c r="S15" s="108"/>
      <c r="T15" s="108"/>
      <c r="U15" s="108"/>
      <c r="V15" s="108"/>
      <c r="W15" s="108"/>
      <c r="X15" s="108"/>
      <c r="Y15" s="14"/>
      <c r="Z15" s="14"/>
      <c r="AA15" s="108"/>
      <c r="AB15" s="108"/>
      <c r="AD15" s="108"/>
      <c r="AE15" s="108"/>
      <c r="AF15" s="108"/>
      <c r="AG15" s="108"/>
      <c r="AH15" s="108"/>
      <c r="AI15" s="108"/>
      <c r="AK15" s="108"/>
      <c r="AL15" s="108"/>
    </row>
    <row r="16" spans="1:44" x14ac:dyDescent="0.25">
      <c r="A16" s="108"/>
      <c r="B16" s="108"/>
      <c r="C16" s="108"/>
      <c r="D16" s="108"/>
      <c r="E16" s="14"/>
      <c r="F16" s="108"/>
      <c r="G16" s="108"/>
      <c r="H16" s="14"/>
      <c r="I16" s="108"/>
      <c r="J16" s="14"/>
      <c r="K16" s="14"/>
      <c r="L16" s="108"/>
      <c r="M16" s="108"/>
      <c r="N16" s="108"/>
      <c r="O16" s="108"/>
      <c r="P16" s="108"/>
      <c r="Q16" s="108"/>
      <c r="R16" s="14"/>
      <c r="S16" s="108"/>
      <c r="T16" s="108"/>
      <c r="U16" s="108"/>
      <c r="V16" s="108"/>
      <c r="W16" s="108"/>
      <c r="X16" s="108"/>
      <c r="Y16" s="14"/>
      <c r="Z16" s="14"/>
      <c r="AA16" s="108"/>
      <c r="AB16" s="108"/>
      <c r="AD16" s="108"/>
      <c r="AE16" s="108"/>
      <c r="AF16" s="108"/>
      <c r="AG16" s="108"/>
      <c r="AH16" s="108"/>
      <c r="AI16" s="108"/>
      <c r="AK16" s="108"/>
      <c r="AL16" s="108"/>
    </row>
    <row r="17" spans="1:38" x14ac:dyDescent="0.25">
      <c r="A17" s="108"/>
      <c r="B17" s="108"/>
      <c r="C17" s="108"/>
      <c r="D17" s="108"/>
      <c r="E17" s="14"/>
      <c r="F17" s="108"/>
      <c r="G17" s="108"/>
      <c r="H17" s="14"/>
      <c r="I17" s="108"/>
      <c r="J17" s="14"/>
      <c r="K17" s="14"/>
      <c r="L17" s="108"/>
      <c r="M17" s="108"/>
      <c r="N17" s="108"/>
      <c r="O17" s="108"/>
      <c r="P17" s="108"/>
      <c r="Q17" s="108"/>
      <c r="R17" s="14"/>
      <c r="S17" s="108"/>
      <c r="T17" s="108"/>
      <c r="U17" s="108"/>
      <c r="V17" s="108"/>
      <c r="W17" s="108"/>
      <c r="X17" s="108"/>
      <c r="Y17" s="14"/>
      <c r="Z17" s="14"/>
      <c r="AA17" s="108"/>
      <c r="AB17" s="108"/>
      <c r="AD17" s="108"/>
      <c r="AE17" s="108"/>
      <c r="AF17" s="108"/>
      <c r="AG17" s="108"/>
      <c r="AH17" s="108"/>
      <c r="AI17" s="108"/>
      <c r="AK17" s="108"/>
      <c r="AL17" s="108"/>
    </row>
    <row r="18" spans="1:38" x14ac:dyDescent="0.25">
      <c r="A18" s="108"/>
      <c r="B18" s="108"/>
      <c r="C18" s="108"/>
      <c r="D18" s="108"/>
      <c r="E18" s="14"/>
      <c r="F18" s="108"/>
      <c r="G18" s="108"/>
      <c r="H18" s="14"/>
      <c r="I18" s="108"/>
      <c r="J18" s="14"/>
      <c r="K18" s="14"/>
      <c r="L18" s="108"/>
      <c r="M18" s="108"/>
      <c r="N18" s="108"/>
      <c r="O18" s="108"/>
      <c r="P18" s="108"/>
      <c r="Q18" s="108"/>
      <c r="R18" s="14"/>
      <c r="S18" s="108"/>
      <c r="T18" s="108"/>
      <c r="U18" s="108"/>
      <c r="V18" s="108"/>
      <c r="W18" s="108"/>
      <c r="X18" s="108"/>
      <c r="Y18" s="14"/>
      <c r="Z18" s="14"/>
      <c r="AA18" s="108"/>
      <c r="AB18" s="108"/>
      <c r="AD18" s="108"/>
      <c r="AE18" s="108"/>
      <c r="AF18" s="108"/>
      <c r="AG18" s="108"/>
      <c r="AH18" s="108"/>
      <c r="AI18" s="108"/>
      <c r="AK18" s="108"/>
      <c r="AL18" s="108"/>
    </row>
    <row r="19" spans="1:38" x14ac:dyDescent="0.25">
      <c r="A19" s="108"/>
      <c r="B19" s="108"/>
      <c r="C19" s="108"/>
      <c r="D19" s="108"/>
      <c r="E19" s="14"/>
      <c r="F19" s="108"/>
      <c r="G19" s="108"/>
      <c r="H19" s="14"/>
      <c r="I19" s="108"/>
      <c r="J19" s="14"/>
      <c r="K19" s="14"/>
      <c r="L19" s="108"/>
      <c r="M19" s="108"/>
      <c r="N19" s="108"/>
      <c r="O19" s="108"/>
      <c r="P19" s="108"/>
      <c r="Q19" s="108"/>
      <c r="R19" s="14"/>
      <c r="S19" s="108"/>
      <c r="T19" s="108"/>
      <c r="U19" s="108"/>
      <c r="V19" s="108"/>
      <c r="W19" s="108"/>
      <c r="X19" s="108"/>
      <c r="Y19" s="14"/>
      <c r="Z19" s="14"/>
      <c r="AA19" s="108"/>
      <c r="AB19" s="108"/>
      <c r="AD19" s="108"/>
      <c r="AE19" s="108"/>
      <c r="AF19" s="108"/>
      <c r="AG19" s="108"/>
      <c r="AH19" s="108"/>
      <c r="AI19" s="108"/>
      <c r="AK19" s="108"/>
      <c r="AL19" s="108"/>
    </row>
    <row r="20" spans="1:38" x14ac:dyDescent="0.25">
      <c r="E20" s="14"/>
      <c r="H20" s="14"/>
      <c r="I20" s="108"/>
      <c r="J20" s="14"/>
      <c r="K20" s="14"/>
      <c r="L20" s="108"/>
      <c r="M20" s="108"/>
      <c r="P20" s="108"/>
      <c r="Q20" s="108"/>
      <c r="T20" s="108"/>
      <c r="U20" s="108"/>
      <c r="Y20" s="14"/>
      <c r="Z20" s="14"/>
      <c r="AA20" s="108"/>
      <c r="AB20" s="108"/>
      <c r="AL20" s="108"/>
    </row>
    <row r="21" spans="1:38" x14ac:dyDescent="0.25">
      <c r="E21"/>
      <c r="L21"/>
      <c r="Z21"/>
      <c r="AL21" s="107"/>
    </row>
    <row r="22" spans="1:38" x14ac:dyDescent="0.25">
      <c r="L22" s="107"/>
      <c r="T22" s="107"/>
      <c r="U22" s="107"/>
      <c r="AL22" s="107"/>
    </row>
    <row r="23" spans="1:38" x14ac:dyDescent="0.25">
      <c r="L23" s="107"/>
      <c r="T23" s="107"/>
      <c r="U23" s="107"/>
    </row>
    <row r="24" spans="1:38" x14ac:dyDescent="0.25">
      <c r="L24" s="107"/>
      <c r="T24" s="107"/>
      <c r="U24" s="107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O1:AO10"/>
    <mergeCell ref="A10:AN10"/>
  </mergeCells>
  <conditionalFormatting sqref="AR2:AR9">
    <cfRule type="containsText" dxfId="5" priority="1" operator="containsText" text="FALSE">
      <formula>NOT(ISERROR(SEARCH("FALSE",AR2)))</formula>
    </cfRule>
  </conditionalFormatting>
  <dataValidations count="16">
    <dataValidation type="list" allowBlank="1" showInputMessage="1" showErrorMessage="1" sqref="J2:J9 J11:J20" xr:uid="{00000000-0002-0000-1000-000000000000}">
      <formula1>israel_abroad</formula1>
    </dataValidation>
    <dataValidation type="list" allowBlank="1" showInputMessage="1" showErrorMessage="1" sqref="Q2:Q9 Q11:Q20" xr:uid="{00000000-0002-0000-1000-000001000000}">
      <formula1>What_is_rated</formula1>
    </dataValidation>
    <dataValidation type="list" allowBlank="1" showInputMessage="1" showErrorMessage="1" sqref="P2:P9 P11:P20" xr:uid="{00000000-0002-0000-1000-000002000000}">
      <formula1>Rating_Agency</formula1>
    </dataValidation>
    <dataValidation type="list" allowBlank="1" showInputMessage="1" showErrorMessage="1" sqref="M2:M9 M11:M20" xr:uid="{00000000-0002-0000-1000-000003000000}">
      <formula1>Holding_interest</formula1>
    </dataValidation>
    <dataValidation type="list" allowBlank="1" showInputMessage="1" showErrorMessage="1" sqref="K2:K9 K11:K20" xr:uid="{00000000-0002-0000-1000-000004000000}">
      <formula1>Country_list</formula1>
    </dataValidation>
    <dataValidation type="list" allowBlank="1" showInputMessage="1" showErrorMessage="1" sqref="AA2:AA9 AA11:AA20" xr:uid="{00000000-0002-0000-1000-000005000000}">
      <formula1>Valuation</formula1>
    </dataValidation>
    <dataValidation type="list" allowBlank="1" showInputMessage="1" showErrorMessage="1" sqref="AB2:AB9 AB11:AB20" xr:uid="{00000000-0002-0000-1000-000006000000}">
      <formula1>Dependence_Independence</formula1>
    </dataValidation>
    <dataValidation type="list" allowBlank="1" showInputMessage="1" showErrorMessage="1" sqref="U2:U9 U11:U20" xr:uid="{00000000-0002-0000-1000-000007000000}">
      <formula1>Underlying_Interest_Rates</formula1>
    </dataValidation>
    <dataValidation type="list" allowBlank="1" showInputMessage="1" showErrorMessage="1" sqref="T2:T9 T11:T20" xr:uid="{00000000-0002-0000-1000-000008000000}">
      <formula1>Linked_Type</formula1>
    </dataValidation>
    <dataValidation type="list" allowBlank="1" showInputMessage="1" showErrorMessage="1" sqref="Z2:Z9 Z11:Z20" xr:uid="{00000000-0002-0000-1000-000009000000}">
      <formula1>Yes_No_Bad_Debt</formula1>
    </dataValidation>
    <dataValidation type="list" allowBlank="1" showInputMessage="1" showErrorMessage="1" sqref="E3:E9 E11:E20" xr:uid="{00000000-0002-0000-1000-00000A000000}">
      <formula1>Issuer_Number_Type_2</formula1>
    </dataValidation>
    <dataValidation type="list" allowBlank="1" showInputMessage="1" showErrorMessage="1" sqref="H2:H9 H11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9 Y11:Y20" xr:uid="{00000000-0002-0000-1000-00000D000000}">
      <formula1>Subordination_Risk</formula1>
    </dataValidation>
    <dataValidation type="list" allowBlank="1" showInputMessage="1" showErrorMessage="1" sqref="AL2:AL9 AL11:AL20" xr:uid="{00000000-0002-0000-1000-00000E000000}">
      <formula1>In_the_books</formula1>
    </dataValidation>
    <dataValidation type="list" allowBlank="1" showInputMessage="1" showErrorMessage="1" sqref="L2:L9 L11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I2:I9 I11:I20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P99"/>
  <sheetViews>
    <sheetView rightToLeft="1" topLeftCell="X1" workbookViewId="0">
      <selection activeCell="AM1" sqref="AM1:AM99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6" width="29.19921875" style="2" bestFit="1" customWidth="1"/>
    <col min="7" max="7" width="12.19921875" style="2" bestFit="1" customWidth="1"/>
    <col min="8" max="11" width="11.59765625" style="2" customWidth="1"/>
    <col min="12" max="12" width="11.59765625" style="4" customWidth="1"/>
    <col min="13" max="23" width="11.59765625" style="2" customWidth="1"/>
    <col min="24" max="24" width="11.59765625" style="4"/>
    <col min="25" max="25" width="11.59765625" style="4" customWidth="1"/>
    <col min="26" max="38" width="11.59765625" style="2" customWidth="1"/>
    <col min="39" max="16384" width="9" style="2"/>
  </cols>
  <sheetData>
    <row r="1" spans="1:42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83</v>
      </c>
      <c r="N1" s="15" t="s">
        <v>56</v>
      </c>
      <c r="O1" s="15" t="s">
        <v>97</v>
      </c>
      <c r="P1" s="15" t="s">
        <v>71</v>
      </c>
      <c r="Q1" s="15" t="s">
        <v>58</v>
      </c>
      <c r="R1" s="15" t="s">
        <v>84</v>
      </c>
      <c r="S1" s="15" t="s">
        <v>59</v>
      </c>
      <c r="T1" s="15" t="s">
        <v>72</v>
      </c>
      <c r="U1" s="15" t="s">
        <v>73</v>
      </c>
      <c r="V1" s="15" t="s">
        <v>74</v>
      </c>
      <c r="W1" s="15" t="s">
        <v>62</v>
      </c>
      <c r="X1" s="15" t="s">
        <v>86</v>
      </c>
      <c r="Y1" s="15" t="s">
        <v>87</v>
      </c>
      <c r="Z1" s="15" t="s">
        <v>103</v>
      </c>
      <c r="AA1" s="15" t="s">
        <v>104</v>
      </c>
      <c r="AB1" s="15" t="s">
        <v>106</v>
      </c>
      <c r="AC1" s="15" t="s">
        <v>107</v>
      </c>
      <c r="AD1" s="15" t="s">
        <v>76</v>
      </c>
      <c r="AE1" s="15" t="s">
        <v>61</v>
      </c>
      <c r="AF1" s="15" t="s">
        <v>77</v>
      </c>
      <c r="AG1" s="15" t="s">
        <v>63</v>
      </c>
      <c r="AH1" s="15" t="s">
        <v>78</v>
      </c>
      <c r="AI1" s="15" t="s">
        <v>88</v>
      </c>
      <c r="AJ1" s="15" t="s">
        <v>17</v>
      </c>
      <c r="AK1" s="15" t="s">
        <v>64</v>
      </c>
      <c r="AL1" s="15" t="s">
        <v>65</v>
      </c>
      <c r="AM1" s="181" t="s">
        <v>6394</v>
      </c>
      <c r="AN1" s="135"/>
      <c r="AO1" s="135"/>
      <c r="AP1" s="4"/>
    </row>
    <row r="2" spans="1:42" x14ac:dyDescent="0.25">
      <c r="A2" t="s">
        <v>1213</v>
      </c>
      <c r="B2" t="s">
        <v>1214</v>
      </c>
      <c r="C2" t="s">
        <v>5788</v>
      </c>
      <c r="D2" t="s">
        <v>5789</v>
      </c>
      <c r="E2" t="s">
        <v>309</v>
      </c>
      <c r="F2" t="s">
        <v>5790</v>
      </c>
      <c r="G2" t="s">
        <v>5791</v>
      </c>
      <c r="H2" t="s">
        <v>312</v>
      </c>
      <c r="I2" t="s">
        <v>951</v>
      </c>
      <c r="J2" t="s">
        <v>204</v>
      </c>
      <c r="K2" t="s">
        <v>204</v>
      </c>
      <c r="L2" s="108" t="s">
        <v>326</v>
      </c>
      <c r="M2" t="s">
        <v>446</v>
      </c>
      <c r="N2" t="s">
        <v>339</v>
      </c>
      <c r="O2" t="s">
        <v>5792</v>
      </c>
      <c r="P2" t="s">
        <v>1255</v>
      </c>
      <c r="Q2" t="s">
        <v>415</v>
      </c>
      <c r="R2" t="s">
        <v>407</v>
      </c>
      <c r="S2" t="s">
        <v>1212</v>
      </c>
      <c r="T2" s="129">
        <v>4526</v>
      </c>
      <c r="U2" t="s">
        <v>5793</v>
      </c>
      <c r="V2" s="130">
        <v>4.9629078110456103E-2</v>
      </c>
      <c r="W2" s="130">
        <v>1.02795579135414E-2</v>
      </c>
      <c r="X2" t="s">
        <v>412</v>
      </c>
      <c r="Y2" t="s">
        <v>339</v>
      </c>
      <c r="Z2" t="s">
        <v>886</v>
      </c>
      <c r="AA2" t="s">
        <v>889</v>
      </c>
      <c r="AB2" t="s">
        <v>5783</v>
      </c>
      <c r="AC2" t="s">
        <v>5783</v>
      </c>
      <c r="AD2" s="137">
        <v>707349.48</v>
      </c>
      <c r="AE2" s="168">
        <v>1</v>
      </c>
      <c r="AF2" t="s">
        <v>5794</v>
      </c>
      <c r="AG2" s="137">
        <v>658.40089999999998</v>
      </c>
      <c r="AH2" s="108"/>
      <c r="AI2" s="108"/>
      <c r="AJ2" s="108" t="s">
        <v>15</v>
      </c>
      <c r="AK2" s="130">
        <v>0.26199197356626158</v>
      </c>
      <c r="AL2" s="130">
        <v>6.4363975484160686E-3</v>
      </c>
      <c r="AM2" s="181"/>
      <c r="AN2" s="135"/>
      <c r="AO2" s="153"/>
      <c r="AP2" s="4"/>
    </row>
    <row r="3" spans="1:42" x14ac:dyDescent="0.25">
      <c r="A3" t="s">
        <v>1213</v>
      </c>
      <c r="B3" t="s">
        <v>1214</v>
      </c>
      <c r="C3" t="s">
        <v>5788</v>
      </c>
      <c r="D3" t="s">
        <v>5789</v>
      </c>
      <c r="E3" t="s">
        <v>309</v>
      </c>
      <c r="F3" t="s">
        <v>5795</v>
      </c>
      <c r="G3" t="s">
        <v>5796</v>
      </c>
      <c r="H3" t="s">
        <v>312</v>
      </c>
      <c r="I3" t="s">
        <v>951</v>
      </c>
      <c r="J3" t="s">
        <v>204</v>
      </c>
      <c r="K3" t="s">
        <v>204</v>
      </c>
      <c r="L3" s="108" t="s">
        <v>326</v>
      </c>
      <c r="M3" t="s">
        <v>446</v>
      </c>
      <c r="N3" t="s">
        <v>339</v>
      </c>
      <c r="O3" t="s">
        <v>5792</v>
      </c>
      <c r="P3" t="s">
        <v>1255</v>
      </c>
      <c r="Q3" t="s">
        <v>415</v>
      </c>
      <c r="R3" t="s">
        <v>407</v>
      </c>
      <c r="S3" t="s">
        <v>1212</v>
      </c>
      <c r="T3" s="129">
        <v>1188.9000000000001</v>
      </c>
      <c r="U3" t="s">
        <v>3593</v>
      </c>
      <c r="V3" s="130">
        <v>4.0263766418695099E-2</v>
      </c>
      <c r="W3" s="130">
        <v>2.31209308028187E-3</v>
      </c>
      <c r="X3" t="s">
        <v>412</v>
      </c>
      <c r="Y3" t="s">
        <v>339</v>
      </c>
      <c r="Z3" t="s">
        <v>886</v>
      </c>
      <c r="AA3" t="s">
        <v>889</v>
      </c>
      <c r="AB3" t="s">
        <v>5783</v>
      </c>
      <c r="AC3" t="s">
        <v>5783</v>
      </c>
      <c r="AD3" s="137">
        <v>359773.17</v>
      </c>
      <c r="AE3" s="168">
        <v>1</v>
      </c>
      <c r="AF3" t="s">
        <v>5797</v>
      </c>
      <c r="AG3" s="137">
        <v>352.18200000000002</v>
      </c>
      <c r="AH3" s="108"/>
      <c r="AI3" s="108"/>
      <c r="AJ3" s="108" t="s">
        <v>15</v>
      </c>
      <c r="AK3" s="130">
        <v>0.14014082650749254</v>
      </c>
      <c r="AL3" s="130">
        <v>3.4428614735317348E-3</v>
      </c>
      <c r="AM3" s="181"/>
      <c r="AN3" s="135"/>
      <c r="AO3" s="153"/>
      <c r="AP3" s="4"/>
    </row>
    <row r="4" spans="1:42" x14ac:dyDescent="0.25">
      <c r="A4" t="s">
        <v>1213</v>
      </c>
      <c r="B4" t="s">
        <v>1214</v>
      </c>
      <c r="C4" t="s">
        <v>5798</v>
      </c>
      <c r="D4" t="s">
        <v>5799</v>
      </c>
      <c r="E4" t="s">
        <v>309</v>
      </c>
      <c r="F4" t="s">
        <v>5800</v>
      </c>
      <c r="G4" t="s">
        <v>5801</v>
      </c>
      <c r="H4" t="s">
        <v>312</v>
      </c>
      <c r="I4" t="s">
        <v>951</v>
      </c>
      <c r="J4" t="s">
        <v>204</v>
      </c>
      <c r="K4" t="s">
        <v>204</v>
      </c>
      <c r="L4" s="108" t="s">
        <v>326</v>
      </c>
      <c r="M4" t="s">
        <v>451</v>
      </c>
      <c r="N4" t="s">
        <v>339</v>
      </c>
      <c r="O4" t="s">
        <v>5802</v>
      </c>
      <c r="P4" t="s">
        <v>1864</v>
      </c>
      <c r="Q4" t="s">
        <v>415</v>
      </c>
      <c r="R4" t="s">
        <v>407</v>
      </c>
      <c r="S4" t="s">
        <v>1212</v>
      </c>
      <c r="T4" s="129">
        <v>2037.7</v>
      </c>
      <c r="U4" t="s">
        <v>5803</v>
      </c>
      <c r="V4" s="130">
        <v>5.5655817474126498E-2</v>
      </c>
      <c r="W4" s="130">
        <v>2.10086226379868E-2</v>
      </c>
      <c r="X4" t="s">
        <v>412</v>
      </c>
      <c r="Y4" t="s">
        <v>339</v>
      </c>
      <c r="Z4" t="s">
        <v>886</v>
      </c>
      <c r="AA4" t="s">
        <v>889</v>
      </c>
      <c r="AB4" t="s">
        <v>5783</v>
      </c>
      <c r="AC4" t="s">
        <v>5783</v>
      </c>
      <c r="AD4" s="137">
        <v>285714.5</v>
      </c>
      <c r="AE4" s="168">
        <v>1</v>
      </c>
      <c r="AF4" t="s">
        <v>5804</v>
      </c>
      <c r="AG4" s="137">
        <v>268.80020000000002</v>
      </c>
      <c r="AH4" s="108"/>
      <c r="AI4" s="108"/>
      <c r="AJ4" s="108" t="s">
        <v>15</v>
      </c>
      <c r="AK4" s="130">
        <v>0.1069614208330366</v>
      </c>
      <c r="AL4" s="130">
        <v>2.6277378556818199E-3</v>
      </c>
      <c r="AM4" s="181"/>
      <c r="AN4" s="135"/>
      <c r="AO4" s="153"/>
      <c r="AP4" s="4"/>
    </row>
    <row r="5" spans="1:42" x14ac:dyDescent="0.25">
      <c r="A5" t="s">
        <v>1213</v>
      </c>
      <c r="B5" t="s">
        <v>1214</v>
      </c>
      <c r="C5" t="s">
        <v>5805</v>
      </c>
      <c r="D5" t="s">
        <v>5806</v>
      </c>
      <c r="E5" t="s">
        <v>309</v>
      </c>
      <c r="F5" t="s">
        <v>5807</v>
      </c>
      <c r="G5" t="s">
        <v>5808</v>
      </c>
      <c r="H5" t="s">
        <v>312</v>
      </c>
      <c r="I5" t="s">
        <v>951</v>
      </c>
      <c r="J5" t="s">
        <v>204</v>
      </c>
      <c r="K5" t="s">
        <v>204</v>
      </c>
      <c r="L5" s="108" t="s">
        <v>326</v>
      </c>
      <c r="M5" t="s">
        <v>451</v>
      </c>
      <c r="N5" t="s">
        <v>339</v>
      </c>
      <c r="O5" t="s">
        <v>5809</v>
      </c>
      <c r="P5" t="s">
        <v>1773</v>
      </c>
      <c r="Q5" t="s">
        <v>415</v>
      </c>
      <c r="R5" t="s">
        <v>407</v>
      </c>
      <c r="S5" t="s">
        <v>1212</v>
      </c>
      <c r="T5" s="129">
        <v>2367.6</v>
      </c>
      <c r="U5" t="s">
        <v>1664</v>
      </c>
      <c r="V5" s="130">
        <v>6.2647674368619594E-2</v>
      </c>
      <c r="W5" s="130">
        <v>5.8671809757947599E-2</v>
      </c>
      <c r="X5" t="s">
        <v>412</v>
      </c>
      <c r="Y5" t="s">
        <v>339</v>
      </c>
      <c r="Z5" t="s">
        <v>886</v>
      </c>
      <c r="AA5" t="s">
        <v>889</v>
      </c>
      <c r="AB5" t="s">
        <v>5783</v>
      </c>
      <c r="AC5" t="s">
        <v>5783</v>
      </c>
      <c r="AD5" s="137">
        <v>192187.51</v>
      </c>
      <c r="AE5" s="168">
        <v>1</v>
      </c>
      <c r="AF5" t="s">
        <v>5810</v>
      </c>
      <c r="AG5" s="137">
        <v>184.76910000000001</v>
      </c>
      <c r="AH5"/>
      <c r="AI5"/>
      <c r="AJ5" s="108" t="s">
        <v>15</v>
      </c>
      <c r="AK5" s="130">
        <v>7.3523614795217629E-2</v>
      </c>
      <c r="AL5" s="130">
        <v>1.8062660759297657E-3</v>
      </c>
      <c r="AM5" s="181"/>
      <c r="AN5" s="135"/>
      <c r="AO5" s="153"/>
      <c r="AP5" s="4"/>
    </row>
    <row r="6" spans="1:42" x14ac:dyDescent="0.25">
      <c r="A6" t="s">
        <v>1213</v>
      </c>
      <c r="B6" t="s">
        <v>1214</v>
      </c>
      <c r="C6" t="s">
        <v>5811</v>
      </c>
      <c r="D6" t="s">
        <v>5812</v>
      </c>
      <c r="E6" t="s">
        <v>309</v>
      </c>
      <c r="F6" t="s">
        <v>5813</v>
      </c>
      <c r="G6" t="s">
        <v>5814</v>
      </c>
      <c r="H6" t="s">
        <v>312</v>
      </c>
      <c r="I6" t="s">
        <v>951</v>
      </c>
      <c r="J6" t="s">
        <v>204</v>
      </c>
      <c r="K6" t="s">
        <v>204</v>
      </c>
      <c r="L6" s="108" t="s">
        <v>326</v>
      </c>
      <c r="M6" t="s">
        <v>464</v>
      </c>
      <c r="N6" t="s">
        <v>339</v>
      </c>
      <c r="O6" t="s">
        <v>5815</v>
      </c>
      <c r="P6" t="s">
        <v>1991</v>
      </c>
      <c r="Q6" t="s">
        <v>415</v>
      </c>
      <c r="R6" t="s">
        <v>407</v>
      </c>
      <c r="S6" t="s">
        <v>1212</v>
      </c>
      <c r="T6" s="129">
        <v>1922.9</v>
      </c>
      <c r="U6" t="s">
        <v>1664</v>
      </c>
      <c r="V6" s="130">
        <v>5.31223839557168E-2</v>
      </c>
      <c r="W6" s="130">
        <v>5.62616385328766E-2</v>
      </c>
      <c r="X6" t="s">
        <v>412</v>
      </c>
      <c r="Y6" t="s">
        <v>339</v>
      </c>
      <c r="Z6" t="s">
        <v>886</v>
      </c>
      <c r="AA6" t="s">
        <v>889</v>
      </c>
      <c r="AB6" t="s">
        <v>5783</v>
      </c>
      <c r="AC6" t="s">
        <v>5783</v>
      </c>
      <c r="AD6" s="137">
        <v>100500.92</v>
      </c>
      <c r="AE6" s="168">
        <v>1</v>
      </c>
      <c r="AF6" t="s">
        <v>5816</v>
      </c>
      <c r="AG6" s="137">
        <v>96.531100000000009</v>
      </c>
      <c r="AH6"/>
      <c r="AI6"/>
      <c r="AJ6" s="108" t="s">
        <v>15</v>
      </c>
      <c r="AK6" s="130">
        <v>3.8411828374526655E-2</v>
      </c>
      <c r="AL6" s="130">
        <v>9.4366935984568673E-4</v>
      </c>
      <c r="AM6" s="181"/>
      <c r="AN6" s="135"/>
      <c r="AO6" s="153"/>
      <c r="AP6" s="4"/>
    </row>
    <row r="7" spans="1:42" x14ac:dyDescent="0.25">
      <c r="A7" t="s">
        <v>1213</v>
      </c>
      <c r="B7" t="s">
        <v>1214</v>
      </c>
      <c r="C7" t="s">
        <v>5817</v>
      </c>
      <c r="D7" t="s">
        <v>5818</v>
      </c>
      <c r="E7" t="s">
        <v>309</v>
      </c>
      <c r="F7" t="s">
        <v>5819</v>
      </c>
      <c r="G7" t="s">
        <v>5820</v>
      </c>
      <c r="H7" t="s">
        <v>312</v>
      </c>
      <c r="I7" t="s">
        <v>951</v>
      </c>
      <c r="J7" t="s">
        <v>204</v>
      </c>
      <c r="K7" t="s">
        <v>204</v>
      </c>
      <c r="L7" s="108" t="s">
        <v>326</v>
      </c>
      <c r="M7" t="s">
        <v>478</v>
      </c>
      <c r="N7" t="s">
        <v>339</v>
      </c>
      <c r="O7" t="s">
        <v>5821</v>
      </c>
      <c r="P7" t="s">
        <v>2348</v>
      </c>
      <c r="Q7" t="s">
        <v>415</v>
      </c>
      <c r="R7" t="s">
        <v>407</v>
      </c>
      <c r="S7" t="s">
        <v>1212</v>
      </c>
      <c r="T7" s="129">
        <v>940</v>
      </c>
      <c r="U7" t="s">
        <v>3593</v>
      </c>
      <c r="V7" s="130">
        <v>6.9800000000000001E-2</v>
      </c>
      <c r="W7" s="130">
        <v>-1.0418713096245601E-6</v>
      </c>
      <c r="X7" t="s">
        <v>412</v>
      </c>
      <c r="Y7" t="s">
        <v>339</v>
      </c>
      <c r="Z7" t="s">
        <v>886</v>
      </c>
      <c r="AA7" t="s">
        <v>889</v>
      </c>
      <c r="AB7" t="s">
        <v>5783</v>
      </c>
      <c r="AC7" t="s">
        <v>5783</v>
      </c>
      <c r="AD7" s="137">
        <v>95910.07</v>
      </c>
      <c r="AE7" s="168">
        <v>1</v>
      </c>
      <c r="AF7" t="s">
        <v>2141</v>
      </c>
      <c r="AG7" s="137">
        <v>95.795000000000002</v>
      </c>
      <c r="AH7" s="108"/>
      <c r="AI7" s="108"/>
      <c r="AJ7" s="108" t="s">
        <v>15</v>
      </c>
      <c r="AK7" s="130">
        <v>3.8118896063226479E-2</v>
      </c>
      <c r="AL7" s="130">
        <v>9.3647284620964038E-4</v>
      </c>
      <c r="AM7" s="181"/>
      <c r="AN7" s="135"/>
      <c r="AO7" s="153"/>
      <c r="AP7" s="4"/>
    </row>
    <row r="8" spans="1:42" x14ac:dyDescent="0.25">
      <c r="A8" t="s">
        <v>1213</v>
      </c>
      <c r="B8" t="s">
        <v>1214</v>
      </c>
      <c r="C8" t="s">
        <v>4003</v>
      </c>
      <c r="D8" t="s">
        <v>4004</v>
      </c>
      <c r="E8" t="s">
        <v>309</v>
      </c>
      <c r="F8" t="s">
        <v>5822</v>
      </c>
      <c r="G8" t="s">
        <v>5823</v>
      </c>
      <c r="H8" t="s">
        <v>312</v>
      </c>
      <c r="I8" t="s">
        <v>951</v>
      </c>
      <c r="J8" t="s">
        <v>204</v>
      </c>
      <c r="K8" t="s">
        <v>204</v>
      </c>
      <c r="L8" s="108" t="s">
        <v>326</v>
      </c>
      <c r="M8" t="s">
        <v>441</v>
      </c>
      <c r="N8" t="s">
        <v>339</v>
      </c>
      <c r="O8" t="s">
        <v>5824</v>
      </c>
      <c r="P8" t="s">
        <v>1647</v>
      </c>
      <c r="Q8" t="s">
        <v>413</v>
      </c>
      <c r="R8" t="s">
        <v>407</v>
      </c>
      <c r="S8" t="s">
        <v>1212</v>
      </c>
      <c r="T8" s="129">
        <v>3561.6</v>
      </c>
      <c r="U8" t="s">
        <v>5825</v>
      </c>
      <c r="V8" s="130">
        <v>6.3143346143960596E-2</v>
      </c>
      <c r="W8" s="130">
        <v>3.0114296733140599E-2</v>
      </c>
      <c r="X8" t="s">
        <v>412</v>
      </c>
      <c r="Y8" t="s">
        <v>339</v>
      </c>
      <c r="Z8" t="s">
        <v>886</v>
      </c>
      <c r="AA8" t="s">
        <v>889</v>
      </c>
      <c r="AB8" t="s">
        <v>5783</v>
      </c>
      <c r="AC8" t="s">
        <v>5783</v>
      </c>
      <c r="AD8" s="137">
        <v>47940.9</v>
      </c>
      <c r="AE8" s="168">
        <v>1</v>
      </c>
      <c r="AF8" t="s">
        <v>5826</v>
      </c>
      <c r="AG8" s="137">
        <v>43.127600000000001</v>
      </c>
      <c r="AH8" s="108"/>
      <c r="AI8" s="108"/>
      <c r="AJ8" s="108" t="s">
        <v>15</v>
      </c>
      <c r="AK8" s="130">
        <v>1.7161419313835316E-2</v>
      </c>
      <c r="AL8" s="130">
        <v>4.2160725649472401E-4</v>
      </c>
      <c r="AM8" s="181"/>
      <c r="AN8" s="135"/>
      <c r="AO8" s="153"/>
      <c r="AP8" s="4"/>
    </row>
    <row r="9" spans="1:42" x14ac:dyDescent="0.25">
      <c r="A9" t="s">
        <v>1213</v>
      </c>
      <c r="B9" t="s">
        <v>1214</v>
      </c>
      <c r="C9" t="s">
        <v>5827</v>
      </c>
      <c r="D9" t="s">
        <v>5828</v>
      </c>
      <c r="E9" t="s">
        <v>309</v>
      </c>
      <c r="F9" t="s">
        <v>5829</v>
      </c>
      <c r="G9" t="s">
        <v>5830</v>
      </c>
      <c r="H9" t="s">
        <v>312</v>
      </c>
      <c r="I9" t="s">
        <v>951</v>
      </c>
      <c r="J9" t="s">
        <v>204</v>
      </c>
      <c r="K9" t="s">
        <v>204</v>
      </c>
      <c r="L9" s="108" t="s">
        <v>326</v>
      </c>
      <c r="M9" t="s">
        <v>451</v>
      </c>
      <c r="N9" t="s">
        <v>339</v>
      </c>
      <c r="O9" t="s">
        <v>5831</v>
      </c>
      <c r="P9" t="s">
        <v>1773</v>
      </c>
      <c r="Q9" t="s">
        <v>415</v>
      </c>
      <c r="R9" t="s">
        <v>407</v>
      </c>
      <c r="S9" t="s">
        <v>1212</v>
      </c>
      <c r="T9" s="129">
        <v>2746.1</v>
      </c>
      <c r="U9" t="s">
        <v>1742</v>
      </c>
      <c r="V9" s="130">
        <v>6.5005393553971905E-2</v>
      </c>
      <c r="W9" s="130">
        <v>4.2836538966893802E-2</v>
      </c>
      <c r="X9" t="s">
        <v>412</v>
      </c>
      <c r="Y9" t="s">
        <v>339</v>
      </c>
      <c r="Z9" t="s">
        <v>886</v>
      </c>
      <c r="AA9" t="s">
        <v>889</v>
      </c>
      <c r="AB9" t="s">
        <v>5783</v>
      </c>
      <c r="AC9" t="s">
        <v>5783</v>
      </c>
      <c r="AD9" s="137">
        <v>28048.77</v>
      </c>
      <c r="AE9" s="168">
        <v>1</v>
      </c>
      <c r="AF9" t="s">
        <v>5832</v>
      </c>
      <c r="AG9" s="137">
        <v>26.724900000000002</v>
      </c>
      <c r="AH9" s="108"/>
      <c r="AI9" s="108"/>
      <c r="AJ9" s="108" t="s">
        <v>15</v>
      </c>
      <c r="AK9" s="130">
        <v>1.0634403701448684E-2</v>
      </c>
      <c r="AL9" s="130">
        <v>2.6125704914223177E-4</v>
      </c>
      <c r="AM9" s="181"/>
      <c r="AN9" s="135"/>
      <c r="AO9" s="153"/>
      <c r="AP9" s="4"/>
    </row>
    <row r="10" spans="1:42" x14ac:dyDescent="0.25">
      <c r="A10" t="s">
        <v>1213</v>
      </c>
      <c r="B10" t="s">
        <v>1214</v>
      </c>
      <c r="C10" t="s">
        <v>5833</v>
      </c>
      <c r="D10" t="s">
        <v>5834</v>
      </c>
      <c r="E10" t="s">
        <v>309</v>
      </c>
      <c r="F10" t="s">
        <v>5835</v>
      </c>
      <c r="G10" t="s">
        <v>5836</v>
      </c>
      <c r="H10" t="s">
        <v>312</v>
      </c>
      <c r="I10" t="s">
        <v>754</v>
      </c>
      <c r="J10" t="s">
        <v>204</v>
      </c>
      <c r="K10" t="s">
        <v>204</v>
      </c>
      <c r="L10" s="108" t="s">
        <v>326</v>
      </c>
      <c r="M10" t="s">
        <v>440</v>
      </c>
      <c r="N10" t="s">
        <v>339</v>
      </c>
      <c r="O10" t="s">
        <v>5837</v>
      </c>
      <c r="P10" t="s">
        <v>1255</v>
      </c>
      <c r="Q10" t="s">
        <v>415</v>
      </c>
      <c r="R10" t="s">
        <v>407</v>
      </c>
      <c r="S10" t="s">
        <v>1212</v>
      </c>
      <c r="T10" s="129">
        <v>7637.8</v>
      </c>
      <c r="U10" t="s">
        <v>5838</v>
      </c>
      <c r="V10" s="130">
        <v>3.0966642378568301E-2</v>
      </c>
      <c r="W10" s="130">
        <v>7.4209217488762297E-3</v>
      </c>
      <c r="X10" t="s">
        <v>412</v>
      </c>
      <c r="Y10" t="s">
        <v>339</v>
      </c>
      <c r="Z10" t="s">
        <v>886</v>
      </c>
      <c r="AA10" t="s">
        <v>889</v>
      </c>
      <c r="AB10" t="s">
        <v>5783</v>
      </c>
      <c r="AC10" t="s">
        <v>5783</v>
      </c>
      <c r="AD10" s="137">
        <v>432838.69</v>
      </c>
      <c r="AE10" s="168">
        <v>1</v>
      </c>
      <c r="AF10" t="s">
        <v>5839</v>
      </c>
      <c r="AG10" s="137">
        <v>409.81170000000003</v>
      </c>
      <c r="AH10" s="108"/>
      <c r="AI10" s="108"/>
      <c r="AJ10" s="108" t="s">
        <v>15</v>
      </c>
      <c r="AK10" s="130">
        <v>0.16307293825384633</v>
      </c>
      <c r="AL10" s="130">
        <v>4.0062382282280177E-3</v>
      </c>
      <c r="AM10" s="181"/>
      <c r="AN10" s="135"/>
      <c r="AO10" s="153"/>
      <c r="AP10" s="4"/>
    </row>
    <row r="11" spans="1:42" x14ac:dyDescent="0.25">
      <c r="A11" t="s">
        <v>1213</v>
      </c>
      <c r="B11" t="s">
        <v>1214</v>
      </c>
      <c r="C11" t="s">
        <v>5788</v>
      </c>
      <c r="D11" t="s">
        <v>5789</v>
      </c>
      <c r="E11" t="s">
        <v>309</v>
      </c>
      <c r="F11" t="s">
        <v>5840</v>
      </c>
      <c r="G11" t="s">
        <v>5841</v>
      </c>
      <c r="H11" t="s">
        <v>312</v>
      </c>
      <c r="I11" t="s">
        <v>754</v>
      </c>
      <c r="J11" t="s">
        <v>204</v>
      </c>
      <c r="K11" t="s">
        <v>204</v>
      </c>
      <c r="L11" s="108" t="s">
        <v>326</v>
      </c>
      <c r="M11" t="s">
        <v>446</v>
      </c>
      <c r="N11" t="s">
        <v>339</v>
      </c>
      <c r="O11" t="s">
        <v>5792</v>
      </c>
      <c r="P11" t="s">
        <v>1255</v>
      </c>
      <c r="Q11" t="s">
        <v>415</v>
      </c>
      <c r="R11" t="s">
        <v>407</v>
      </c>
      <c r="S11" t="s">
        <v>1212</v>
      </c>
      <c r="T11" s="129">
        <v>4856.7</v>
      </c>
      <c r="U11" t="s">
        <v>5793</v>
      </c>
      <c r="V11" s="130">
        <v>2.32063631021973E-2</v>
      </c>
      <c r="W11" s="130">
        <v>-4.4961816751960398E-3</v>
      </c>
      <c r="X11" t="s">
        <v>412</v>
      </c>
      <c r="Y11" t="s">
        <v>339</v>
      </c>
      <c r="Z11" t="s">
        <v>886</v>
      </c>
      <c r="AA11" t="s">
        <v>889</v>
      </c>
      <c r="AB11" t="s">
        <v>5783</v>
      </c>
      <c r="AC11" t="s">
        <v>5783</v>
      </c>
      <c r="AD11" s="137">
        <v>334026.14</v>
      </c>
      <c r="AE11" s="168">
        <v>1</v>
      </c>
      <c r="AF11" t="s">
        <v>5842</v>
      </c>
      <c r="AG11" s="137">
        <v>376.9151</v>
      </c>
      <c r="AH11" s="108"/>
      <c r="AI11" s="108"/>
      <c r="AJ11" s="108" t="s">
        <v>15</v>
      </c>
      <c r="AK11" s="130">
        <v>0.1499826785911082</v>
      </c>
      <c r="AL11" s="130">
        <v>3.6846477838548492E-3</v>
      </c>
      <c r="AM11" s="181"/>
      <c r="AN11" s="135"/>
      <c r="AO11" s="153"/>
      <c r="AP11" s="4"/>
    </row>
    <row r="12" spans="1:42" x14ac:dyDescent="0.25">
      <c r="A12" t="s">
        <v>1213</v>
      </c>
      <c r="B12" t="s">
        <v>1221</v>
      </c>
      <c r="C12" t="s">
        <v>5788</v>
      </c>
      <c r="D12" t="s">
        <v>5789</v>
      </c>
      <c r="E12" t="s">
        <v>309</v>
      </c>
      <c r="F12" t="s">
        <v>5790</v>
      </c>
      <c r="G12" t="s">
        <v>5791</v>
      </c>
      <c r="H12" t="s">
        <v>312</v>
      </c>
      <c r="I12" t="s">
        <v>951</v>
      </c>
      <c r="J12" t="s">
        <v>204</v>
      </c>
      <c r="K12" t="s">
        <v>204</v>
      </c>
      <c r="L12" s="108" t="s">
        <v>326</v>
      </c>
      <c r="M12" t="s">
        <v>446</v>
      </c>
      <c r="N12" t="s">
        <v>339</v>
      </c>
      <c r="O12" t="s">
        <v>5792</v>
      </c>
      <c r="P12" t="s">
        <v>1255</v>
      </c>
      <c r="Q12" t="s">
        <v>415</v>
      </c>
      <c r="R12" t="s">
        <v>407</v>
      </c>
      <c r="S12" t="s">
        <v>1212</v>
      </c>
      <c r="T12" s="129">
        <v>4526</v>
      </c>
      <c r="U12" t="s">
        <v>5793</v>
      </c>
      <c r="V12" s="130">
        <v>4.9629078110456103E-2</v>
      </c>
      <c r="W12" s="130">
        <v>1.0279557913541499E-2</v>
      </c>
      <c r="X12" t="s">
        <v>412</v>
      </c>
      <c r="Y12" t="s">
        <v>339</v>
      </c>
      <c r="Z12" t="s">
        <v>886</v>
      </c>
      <c r="AA12" t="s">
        <v>889</v>
      </c>
      <c r="AB12" t="s">
        <v>5783</v>
      </c>
      <c r="AC12" t="s">
        <v>5783</v>
      </c>
      <c r="AD12" s="137">
        <v>6680522.8300000001</v>
      </c>
      <c r="AE12" s="168">
        <v>1</v>
      </c>
      <c r="AF12" t="s">
        <v>5794</v>
      </c>
      <c r="AG12" s="137">
        <v>6218.2307000000001</v>
      </c>
      <c r="AH12" s="108"/>
      <c r="AI12" s="108"/>
      <c r="AJ12" s="108" t="s">
        <v>15</v>
      </c>
      <c r="AK12" s="130">
        <v>0.26793237860146141</v>
      </c>
      <c r="AL12" s="130">
        <v>6.4495180102917991E-3</v>
      </c>
      <c r="AM12" s="181"/>
      <c r="AN12" s="135"/>
      <c r="AO12" s="153"/>
      <c r="AP12" s="4"/>
    </row>
    <row r="13" spans="1:42" x14ac:dyDescent="0.25">
      <c r="A13" t="s">
        <v>1213</v>
      </c>
      <c r="B13" t="s">
        <v>1221</v>
      </c>
      <c r="C13" t="s">
        <v>5788</v>
      </c>
      <c r="D13" t="s">
        <v>5789</v>
      </c>
      <c r="E13" t="s">
        <v>309</v>
      </c>
      <c r="F13" t="s">
        <v>5795</v>
      </c>
      <c r="G13" t="s">
        <v>5796</v>
      </c>
      <c r="H13" t="s">
        <v>312</v>
      </c>
      <c r="I13" t="s">
        <v>951</v>
      </c>
      <c r="J13" t="s">
        <v>204</v>
      </c>
      <c r="K13" t="s">
        <v>204</v>
      </c>
      <c r="L13" s="108" t="s">
        <v>326</v>
      </c>
      <c r="M13" t="s">
        <v>446</v>
      </c>
      <c r="N13" t="s">
        <v>339</v>
      </c>
      <c r="O13" t="s">
        <v>5792</v>
      </c>
      <c r="P13" t="s">
        <v>1255</v>
      </c>
      <c r="Q13" t="s">
        <v>415</v>
      </c>
      <c r="R13" t="s">
        <v>407</v>
      </c>
      <c r="S13" t="s">
        <v>1212</v>
      </c>
      <c r="T13" s="129">
        <v>1188.9000000000001</v>
      </c>
      <c r="U13" t="s">
        <v>3593</v>
      </c>
      <c r="V13" s="130">
        <v>4.0263766418695099E-2</v>
      </c>
      <c r="W13" s="130">
        <v>2.31209308028187E-3</v>
      </c>
      <c r="X13" t="s">
        <v>412</v>
      </c>
      <c r="Y13" t="s">
        <v>339</v>
      </c>
      <c r="Z13" t="s">
        <v>886</v>
      </c>
      <c r="AA13" t="s">
        <v>889</v>
      </c>
      <c r="AB13" t="s">
        <v>5783</v>
      </c>
      <c r="AC13" t="s">
        <v>5783</v>
      </c>
      <c r="AD13" s="137">
        <v>3397857.74</v>
      </c>
      <c r="AE13" s="168">
        <v>1</v>
      </c>
      <c r="AF13" t="s">
        <v>5797</v>
      </c>
      <c r="AG13" s="137">
        <v>3326.1628999999998</v>
      </c>
      <c r="AH13" s="108"/>
      <c r="AI13" s="108"/>
      <c r="AJ13" s="108" t="s">
        <v>15</v>
      </c>
      <c r="AK13" s="130">
        <v>0.14331838085781839</v>
      </c>
      <c r="AL13" s="130">
        <v>3.4498797173120668E-3</v>
      </c>
      <c r="AM13" s="181"/>
      <c r="AN13" s="135"/>
      <c r="AO13" s="153"/>
      <c r="AP13" s="4"/>
    </row>
    <row r="14" spans="1:42" x14ac:dyDescent="0.25">
      <c r="A14" t="s">
        <v>1213</v>
      </c>
      <c r="B14" t="s">
        <v>1221</v>
      </c>
      <c r="C14" t="s">
        <v>5798</v>
      </c>
      <c r="D14" t="s">
        <v>5799</v>
      </c>
      <c r="E14" t="s">
        <v>309</v>
      </c>
      <c r="F14" t="s">
        <v>5800</v>
      </c>
      <c r="G14" t="s">
        <v>5801</v>
      </c>
      <c r="H14" t="s">
        <v>312</v>
      </c>
      <c r="I14" t="s">
        <v>951</v>
      </c>
      <c r="J14" t="s">
        <v>204</v>
      </c>
      <c r="K14" t="s">
        <v>204</v>
      </c>
      <c r="L14" s="108" t="s">
        <v>326</v>
      </c>
      <c r="M14" t="s">
        <v>451</v>
      </c>
      <c r="N14" t="s">
        <v>339</v>
      </c>
      <c r="O14" t="s">
        <v>5802</v>
      </c>
      <c r="P14" t="s">
        <v>1864</v>
      </c>
      <c r="Q14" t="s">
        <v>415</v>
      </c>
      <c r="R14" t="s">
        <v>407</v>
      </c>
      <c r="S14" t="s">
        <v>1212</v>
      </c>
      <c r="T14" s="129">
        <v>2037.7</v>
      </c>
      <c r="U14" t="s">
        <v>5803</v>
      </c>
      <c r="V14" s="130">
        <v>5.5655817474126498E-2</v>
      </c>
      <c r="W14" s="130">
        <v>2.10086226379868E-2</v>
      </c>
      <c r="X14" t="s">
        <v>412</v>
      </c>
      <c r="Y14" t="s">
        <v>339</v>
      </c>
      <c r="Z14" t="s">
        <v>886</v>
      </c>
      <c r="AA14" t="s">
        <v>889</v>
      </c>
      <c r="AB14" t="s">
        <v>5783</v>
      </c>
      <c r="AC14" t="s">
        <v>5783</v>
      </c>
      <c r="AD14" s="137">
        <v>2571430.5</v>
      </c>
      <c r="AE14" s="168">
        <v>1</v>
      </c>
      <c r="AF14" t="s">
        <v>5804</v>
      </c>
      <c r="AG14" s="137">
        <v>2419.2017999999998</v>
      </c>
      <c r="AH14" s="108"/>
      <c r="AI14" s="108"/>
      <c r="AJ14" s="108" t="s">
        <v>15</v>
      </c>
      <c r="AK14" s="130">
        <v>0.10423905656057772</v>
      </c>
      <c r="AL14" s="130">
        <v>2.5091841313560621E-3</v>
      </c>
      <c r="AM14" s="181"/>
      <c r="AN14" s="135"/>
      <c r="AO14" s="153"/>
      <c r="AP14" s="4"/>
    </row>
    <row r="15" spans="1:42" x14ac:dyDescent="0.25">
      <c r="A15" t="s">
        <v>1213</v>
      </c>
      <c r="B15" t="s">
        <v>1221</v>
      </c>
      <c r="C15" t="s">
        <v>5805</v>
      </c>
      <c r="D15" t="s">
        <v>5806</v>
      </c>
      <c r="E15" t="s">
        <v>309</v>
      </c>
      <c r="F15" t="s">
        <v>5807</v>
      </c>
      <c r="G15" t="s">
        <v>5808</v>
      </c>
      <c r="H15" t="s">
        <v>312</v>
      </c>
      <c r="I15" t="s">
        <v>951</v>
      </c>
      <c r="J15" t="s">
        <v>204</v>
      </c>
      <c r="K15" t="s">
        <v>204</v>
      </c>
      <c r="L15" s="108" t="s">
        <v>326</v>
      </c>
      <c r="M15" t="s">
        <v>451</v>
      </c>
      <c r="N15" t="s">
        <v>339</v>
      </c>
      <c r="O15" t="s">
        <v>5809</v>
      </c>
      <c r="P15" t="s">
        <v>1773</v>
      </c>
      <c r="Q15" t="s">
        <v>415</v>
      </c>
      <c r="R15" t="s">
        <v>407</v>
      </c>
      <c r="S15" t="s">
        <v>1212</v>
      </c>
      <c r="T15" s="129">
        <v>2367.6</v>
      </c>
      <c r="U15" t="s">
        <v>1664</v>
      </c>
      <c r="V15" s="130">
        <v>6.2647674368619594E-2</v>
      </c>
      <c r="W15" s="130">
        <v>5.8671809757947599E-2</v>
      </c>
      <c r="X15" t="s">
        <v>412</v>
      </c>
      <c r="Y15" t="s">
        <v>339</v>
      </c>
      <c r="Z15" t="s">
        <v>886</v>
      </c>
      <c r="AA15" t="s">
        <v>889</v>
      </c>
      <c r="AB15" t="s">
        <v>5783</v>
      </c>
      <c r="AC15" t="s">
        <v>5783</v>
      </c>
      <c r="AD15" s="137">
        <v>1781250.05</v>
      </c>
      <c r="AE15" s="168">
        <v>1</v>
      </c>
      <c r="AF15" t="s">
        <v>5810</v>
      </c>
      <c r="AG15" s="137">
        <v>1712.4938</v>
      </c>
      <c r="AH15" s="108"/>
      <c r="AI15" s="108"/>
      <c r="AJ15" s="108" t="s">
        <v>15</v>
      </c>
      <c r="AK15" s="130">
        <v>7.3788278767858914E-2</v>
      </c>
      <c r="AL15" s="130">
        <v>1.7761900795484609E-3</v>
      </c>
      <c r="AM15" s="181"/>
      <c r="AN15" s="135"/>
      <c r="AO15" s="153"/>
      <c r="AP15" s="4"/>
    </row>
    <row r="16" spans="1:42" x14ac:dyDescent="0.25">
      <c r="A16" t="s">
        <v>1213</v>
      </c>
      <c r="B16" t="s">
        <v>1221</v>
      </c>
      <c r="C16" t="s">
        <v>5843</v>
      </c>
      <c r="D16" t="s">
        <v>5844</v>
      </c>
      <c r="E16" t="s">
        <v>309</v>
      </c>
      <c r="F16" t="s">
        <v>5845</v>
      </c>
      <c r="G16" t="s">
        <v>5846</v>
      </c>
      <c r="H16" t="s">
        <v>312</v>
      </c>
      <c r="I16" t="s">
        <v>951</v>
      </c>
      <c r="J16" t="s">
        <v>204</v>
      </c>
      <c r="K16" t="s">
        <v>204</v>
      </c>
      <c r="L16" s="108" t="s">
        <v>326</v>
      </c>
      <c r="M16" t="s">
        <v>451</v>
      </c>
      <c r="N16" t="s">
        <v>339</v>
      </c>
      <c r="O16" t="s">
        <v>5847</v>
      </c>
      <c r="P16" t="s">
        <v>1619</v>
      </c>
      <c r="Q16" t="s">
        <v>413</v>
      </c>
      <c r="R16" t="s">
        <v>407</v>
      </c>
      <c r="S16" t="s">
        <v>1212</v>
      </c>
      <c r="T16" s="129">
        <v>2330.1</v>
      </c>
      <c r="U16" t="s">
        <v>1706</v>
      </c>
      <c r="V16" s="130">
        <v>6.3062045482396703E-2</v>
      </c>
      <c r="W16" s="130">
        <v>2.1325957478284498E-2</v>
      </c>
      <c r="X16" t="s">
        <v>412</v>
      </c>
      <c r="Y16" t="s">
        <v>339</v>
      </c>
      <c r="Z16" t="s">
        <v>886</v>
      </c>
      <c r="AA16" t="s">
        <v>889</v>
      </c>
      <c r="AB16" t="s">
        <v>5783</v>
      </c>
      <c r="AC16" t="s">
        <v>5783</v>
      </c>
      <c r="AD16" s="137">
        <v>1071428.7</v>
      </c>
      <c r="AE16" s="168">
        <v>1</v>
      </c>
      <c r="AF16" t="s">
        <v>5848</v>
      </c>
      <c r="AG16" s="137">
        <v>1005.1073</v>
      </c>
      <c r="AH16" s="108"/>
      <c r="AI16" s="108"/>
      <c r="AJ16" s="108" t="s">
        <v>15</v>
      </c>
      <c r="AK16" s="130">
        <v>4.3308264842832789E-2</v>
      </c>
      <c r="AL16" s="130">
        <v>1.0424922719542255E-3</v>
      </c>
      <c r="AM16" s="181"/>
      <c r="AN16" s="135"/>
      <c r="AO16" s="153"/>
      <c r="AP16" s="4"/>
    </row>
    <row r="17" spans="1:42" x14ac:dyDescent="0.25">
      <c r="A17" t="s">
        <v>1213</v>
      </c>
      <c r="B17" t="s">
        <v>1221</v>
      </c>
      <c r="C17" t="s">
        <v>5817</v>
      </c>
      <c r="D17" t="s">
        <v>5818</v>
      </c>
      <c r="E17" t="s">
        <v>309</v>
      </c>
      <c r="F17" t="s">
        <v>5819</v>
      </c>
      <c r="G17" t="s">
        <v>5820</v>
      </c>
      <c r="H17" t="s">
        <v>312</v>
      </c>
      <c r="I17" t="s">
        <v>951</v>
      </c>
      <c r="J17" t="s">
        <v>204</v>
      </c>
      <c r="K17" t="s">
        <v>204</v>
      </c>
      <c r="L17" s="108" t="s">
        <v>326</v>
      </c>
      <c r="M17" t="s">
        <v>478</v>
      </c>
      <c r="N17" t="s">
        <v>339</v>
      </c>
      <c r="O17" t="s">
        <v>5821</v>
      </c>
      <c r="P17" t="s">
        <v>2348</v>
      </c>
      <c r="Q17" t="s">
        <v>415</v>
      </c>
      <c r="R17" t="s">
        <v>407</v>
      </c>
      <c r="S17" t="s">
        <v>1212</v>
      </c>
      <c r="T17" s="129">
        <v>940</v>
      </c>
      <c r="U17" t="s">
        <v>3593</v>
      </c>
      <c r="V17" s="130">
        <v>6.9800000000000001E-2</v>
      </c>
      <c r="W17" s="130">
        <v>-1.0418713096245601E-6</v>
      </c>
      <c r="X17" t="s">
        <v>412</v>
      </c>
      <c r="Y17" t="s">
        <v>339</v>
      </c>
      <c r="Z17" t="s">
        <v>886</v>
      </c>
      <c r="AA17" t="s">
        <v>889</v>
      </c>
      <c r="AB17" t="s">
        <v>5783</v>
      </c>
      <c r="AC17" t="s">
        <v>5783</v>
      </c>
      <c r="AD17" s="137">
        <v>932167.06</v>
      </c>
      <c r="AE17" s="168">
        <v>1</v>
      </c>
      <c r="AF17" t="s">
        <v>2141</v>
      </c>
      <c r="AG17" s="137">
        <v>931.04849999999999</v>
      </c>
      <c r="AH17" s="108"/>
      <c r="AI17" s="108"/>
      <c r="AJ17" s="108" t="s">
        <v>15</v>
      </c>
      <c r="AK17" s="130">
        <v>4.0117204135550082E-2</v>
      </c>
      <c r="AL17" s="130">
        <v>9.656788475708762E-4</v>
      </c>
      <c r="AM17" s="181"/>
      <c r="AN17" s="135"/>
      <c r="AO17" s="153"/>
      <c r="AP17" s="4"/>
    </row>
    <row r="18" spans="1:42" x14ac:dyDescent="0.25">
      <c r="A18" t="s">
        <v>1213</v>
      </c>
      <c r="B18" t="s">
        <v>1221</v>
      </c>
      <c r="C18" t="s">
        <v>5811</v>
      </c>
      <c r="D18" t="s">
        <v>5812</v>
      </c>
      <c r="E18" t="s">
        <v>309</v>
      </c>
      <c r="F18" t="s">
        <v>5813</v>
      </c>
      <c r="G18" t="s">
        <v>5814</v>
      </c>
      <c r="H18" t="s">
        <v>312</v>
      </c>
      <c r="I18" t="s">
        <v>951</v>
      </c>
      <c r="J18" t="s">
        <v>204</v>
      </c>
      <c r="K18" t="s">
        <v>204</v>
      </c>
      <c r="L18" s="108" t="s">
        <v>326</v>
      </c>
      <c r="M18" t="s">
        <v>464</v>
      </c>
      <c r="N18" t="s">
        <v>339</v>
      </c>
      <c r="O18" t="s">
        <v>5815</v>
      </c>
      <c r="P18" t="s">
        <v>1991</v>
      </c>
      <c r="Q18" t="s">
        <v>415</v>
      </c>
      <c r="R18" t="s">
        <v>407</v>
      </c>
      <c r="S18" t="s">
        <v>1212</v>
      </c>
      <c r="T18" s="129">
        <v>1922.9</v>
      </c>
      <c r="U18" t="s">
        <v>1664</v>
      </c>
      <c r="V18" s="130">
        <v>5.31223839557168E-2</v>
      </c>
      <c r="W18" s="130">
        <v>5.62616385328766E-2</v>
      </c>
      <c r="X18" t="s">
        <v>412</v>
      </c>
      <c r="Y18" t="s">
        <v>339</v>
      </c>
      <c r="Z18" t="s">
        <v>886</v>
      </c>
      <c r="AA18" t="s">
        <v>889</v>
      </c>
      <c r="AB18" t="s">
        <v>5783</v>
      </c>
      <c r="AC18" t="s">
        <v>5783</v>
      </c>
      <c r="AD18" s="137">
        <v>920848.62</v>
      </c>
      <c r="AE18" s="168">
        <v>1</v>
      </c>
      <c r="AF18" t="s">
        <v>5816</v>
      </c>
      <c r="AG18" s="137">
        <v>884.4751</v>
      </c>
      <c r="AH18" s="108"/>
      <c r="AI18" s="108"/>
      <c r="AJ18" s="108" t="s">
        <v>15</v>
      </c>
      <c r="AK18" s="130">
        <v>3.8110441789293945E-2</v>
      </c>
      <c r="AL18" s="130">
        <v>9.1737318939655722E-4</v>
      </c>
      <c r="AM18" s="181"/>
      <c r="AN18" s="135"/>
      <c r="AO18" s="153"/>
      <c r="AP18" s="4"/>
    </row>
    <row r="19" spans="1:42" x14ac:dyDescent="0.25">
      <c r="A19" t="s">
        <v>1213</v>
      </c>
      <c r="B19" t="s">
        <v>1221</v>
      </c>
      <c r="C19" t="s">
        <v>4003</v>
      </c>
      <c r="D19" t="s">
        <v>4004</v>
      </c>
      <c r="E19" t="s">
        <v>309</v>
      </c>
      <c r="F19" t="s">
        <v>5822</v>
      </c>
      <c r="G19" t="s">
        <v>5823</v>
      </c>
      <c r="H19" t="s">
        <v>312</v>
      </c>
      <c r="I19" t="s">
        <v>951</v>
      </c>
      <c r="J19" t="s">
        <v>204</v>
      </c>
      <c r="K19" t="s">
        <v>204</v>
      </c>
      <c r="L19" s="108" t="s">
        <v>326</v>
      </c>
      <c r="M19" t="s">
        <v>441</v>
      </c>
      <c r="N19" t="s">
        <v>339</v>
      </c>
      <c r="O19" t="s">
        <v>5824</v>
      </c>
      <c r="P19" t="s">
        <v>1647</v>
      </c>
      <c r="Q19" t="s">
        <v>413</v>
      </c>
      <c r="R19" t="s">
        <v>407</v>
      </c>
      <c r="S19" t="s">
        <v>1212</v>
      </c>
      <c r="T19" s="129">
        <v>3561.6</v>
      </c>
      <c r="U19" t="s">
        <v>5825</v>
      </c>
      <c r="V19" s="130">
        <v>6.3143346143960596E-2</v>
      </c>
      <c r="W19" s="130">
        <v>3.0114296733140599E-2</v>
      </c>
      <c r="X19" t="s">
        <v>412</v>
      </c>
      <c r="Y19" t="s">
        <v>339</v>
      </c>
      <c r="Z19" t="s">
        <v>886</v>
      </c>
      <c r="AA19" t="s">
        <v>889</v>
      </c>
      <c r="AB19" t="s">
        <v>5783</v>
      </c>
      <c r="AC19" t="s">
        <v>5783</v>
      </c>
      <c r="AD19" s="137">
        <v>479406.9</v>
      </c>
      <c r="AE19" s="168">
        <v>1</v>
      </c>
      <c r="AF19" t="s">
        <v>5826</v>
      </c>
      <c r="AG19" s="137">
        <v>431.27440000000001</v>
      </c>
      <c r="AH19" s="108"/>
      <c r="AI19" s="108"/>
      <c r="AJ19" s="108" t="s">
        <v>15</v>
      </c>
      <c r="AK19" s="130">
        <v>1.8582840518467432E-2</v>
      </c>
      <c r="AL19" s="130">
        <v>4.4731571910727703E-4</v>
      </c>
      <c r="AM19" s="181"/>
      <c r="AN19" s="135"/>
      <c r="AO19" s="153"/>
      <c r="AP19" s="4"/>
    </row>
    <row r="20" spans="1:42" x14ac:dyDescent="0.25">
      <c r="A20" t="s">
        <v>1213</v>
      </c>
      <c r="B20" t="s">
        <v>1221</v>
      </c>
      <c r="C20" t="s">
        <v>5827</v>
      </c>
      <c r="D20" t="s">
        <v>5828</v>
      </c>
      <c r="E20" t="s">
        <v>309</v>
      </c>
      <c r="F20" t="s">
        <v>5829</v>
      </c>
      <c r="G20" t="s">
        <v>5830</v>
      </c>
      <c r="H20" t="s">
        <v>312</v>
      </c>
      <c r="I20" t="s">
        <v>951</v>
      </c>
      <c r="J20" t="s">
        <v>204</v>
      </c>
      <c r="K20" t="s">
        <v>204</v>
      </c>
      <c r="L20" s="108" t="s">
        <v>326</v>
      </c>
      <c r="M20" t="s">
        <v>451</v>
      </c>
      <c r="N20" t="s">
        <v>339</v>
      </c>
      <c r="O20" t="s">
        <v>5831</v>
      </c>
      <c r="P20" t="s">
        <v>1773</v>
      </c>
      <c r="Q20" t="s">
        <v>415</v>
      </c>
      <c r="R20" t="s">
        <v>407</v>
      </c>
      <c r="S20" t="s">
        <v>1212</v>
      </c>
      <c r="T20" s="129">
        <v>2746.1</v>
      </c>
      <c r="U20" t="s">
        <v>1742</v>
      </c>
      <c r="V20" s="130">
        <v>6.5005393553971905E-2</v>
      </c>
      <c r="W20" s="130">
        <v>4.2836538966893802E-2</v>
      </c>
      <c r="X20" t="s">
        <v>412</v>
      </c>
      <c r="Y20" t="s">
        <v>339</v>
      </c>
      <c r="Z20" t="s">
        <v>886</v>
      </c>
      <c r="AA20" t="s">
        <v>889</v>
      </c>
      <c r="AB20" t="s">
        <v>5783</v>
      </c>
      <c r="AC20" t="s">
        <v>5783</v>
      </c>
      <c r="AD20" s="137">
        <v>392682.94</v>
      </c>
      <c r="AE20" s="168">
        <v>1</v>
      </c>
      <c r="AF20" t="s">
        <v>5832</v>
      </c>
      <c r="AG20" s="137">
        <v>374.14830000000001</v>
      </c>
      <c r="AH20" s="107"/>
      <c r="AI20" s="107"/>
      <c r="AJ20" s="108" t="s">
        <v>15</v>
      </c>
      <c r="AK20" s="130">
        <v>1.6121377769715162E-2</v>
      </c>
      <c r="AL20" s="130">
        <v>3.8806476775677258E-4</v>
      </c>
      <c r="AM20" s="181"/>
      <c r="AN20" s="135"/>
      <c r="AO20" s="153"/>
      <c r="AP20" s="4"/>
    </row>
    <row r="21" spans="1:42" customFormat="1" x14ac:dyDescent="0.25">
      <c r="A21" t="s">
        <v>1213</v>
      </c>
      <c r="B21" t="s">
        <v>1221</v>
      </c>
      <c r="C21" t="s">
        <v>5788</v>
      </c>
      <c r="D21" t="s">
        <v>5789</v>
      </c>
      <c r="E21" t="s">
        <v>309</v>
      </c>
      <c r="F21" t="s">
        <v>5840</v>
      </c>
      <c r="G21" t="s">
        <v>5841</v>
      </c>
      <c r="H21" t="s">
        <v>312</v>
      </c>
      <c r="I21" t="s">
        <v>754</v>
      </c>
      <c r="J21" t="s">
        <v>204</v>
      </c>
      <c r="K21" t="s">
        <v>204</v>
      </c>
      <c r="L21" s="108" t="s">
        <v>326</v>
      </c>
      <c r="M21" t="s">
        <v>446</v>
      </c>
      <c r="N21" t="s">
        <v>339</v>
      </c>
      <c r="O21" t="s">
        <v>5792</v>
      </c>
      <c r="P21" t="s">
        <v>1255</v>
      </c>
      <c r="Q21" t="s">
        <v>415</v>
      </c>
      <c r="R21" t="s">
        <v>407</v>
      </c>
      <c r="S21" t="s">
        <v>1212</v>
      </c>
      <c r="T21" s="129">
        <v>4856.7</v>
      </c>
      <c r="U21" t="s">
        <v>5793</v>
      </c>
      <c r="V21" s="130">
        <v>2.32063631021973E-2</v>
      </c>
      <c r="W21" s="130">
        <v>-4.4961816751960398E-3</v>
      </c>
      <c r="X21" t="s">
        <v>412</v>
      </c>
      <c r="Y21" t="s">
        <v>339</v>
      </c>
      <c r="Z21" t="s">
        <v>886</v>
      </c>
      <c r="AA21" t="s">
        <v>889</v>
      </c>
      <c r="AB21" t="s">
        <v>5783</v>
      </c>
      <c r="AC21" t="s">
        <v>5783</v>
      </c>
      <c r="AD21" s="137">
        <v>3158708.39</v>
      </c>
      <c r="AE21" s="168">
        <v>1</v>
      </c>
      <c r="AF21" t="s">
        <v>5842</v>
      </c>
      <c r="AG21" s="137">
        <v>3564.2865000000002</v>
      </c>
      <c r="AJ21" s="108" t="s">
        <v>15</v>
      </c>
      <c r="AK21" s="130">
        <v>0.15357869888658149</v>
      </c>
      <c r="AL21" s="130">
        <v>3.6968603407934136E-3</v>
      </c>
      <c r="AM21" s="181"/>
      <c r="AN21" s="135"/>
      <c r="AO21" s="153"/>
      <c r="AP21" s="4"/>
    </row>
    <row r="22" spans="1:42" x14ac:dyDescent="0.25">
      <c r="A22" t="s">
        <v>1213</v>
      </c>
      <c r="B22" t="s">
        <v>1221</v>
      </c>
      <c r="C22" t="s">
        <v>5833</v>
      </c>
      <c r="D22" t="s">
        <v>5834</v>
      </c>
      <c r="E22" t="s">
        <v>309</v>
      </c>
      <c r="F22" t="s">
        <v>5835</v>
      </c>
      <c r="G22" t="s">
        <v>5836</v>
      </c>
      <c r="H22" t="s">
        <v>312</v>
      </c>
      <c r="I22" t="s">
        <v>754</v>
      </c>
      <c r="J22" t="s">
        <v>204</v>
      </c>
      <c r="K22" t="s">
        <v>204</v>
      </c>
      <c r="L22" s="108" t="s">
        <v>326</v>
      </c>
      <c r="M22" t="s">
        <v>440</v>
      </c>
      <c r="N22" t="s">
        <v>339</v>
      </c>
      <c r="O22" t="s">
        <v>5837</v>
      </c>
      <c r="P22" t="s">
        <v>1255</v>
      </c>
      <c r="Q22" t="s">
        <v>415</v>
      </c>
      <c r="R22" t="s">
        <v>407</v>
      </c>
      <c r="S22" t="s">
        <v>1212</v>
      </c>
      <c r="T22" s="129">
        <v>7637.8</v>
      </c>
      <c r="U22" t="s">
        <v>5838</v>
      </c>
      <c r="V22" s="130">
        <v>3.0966642378568301E-2</v>
      </c>
      <c r="W22" s="130">
        <v>7.4209217488762297E-3</v>
      </c>
      <c r="X22" t="s">
        <v>412</v>
      </c>
      <c r="Y22" t="s">
        <v>339</v>
      </c>
      <c r="Z22" t="s">
        <v>886</v>
      </c>
      <c r="AA22" t="s">
        <v>889</v>
      </c>
      <c r="AB22" t="s">
        <v>5783</v>
      </c>
      <c r="AC22" t="s">
        <v>5783</v>
      </c>
      <c r="AD22" s="137">
        <v>2473362.6</v>
      </c>
      <c r="AE22" s="168">
        <v>1</v>
      </c>
      <c r="AF22" t="s">
        <v>5839</v>
      </c>
      <c r="AG22" s="137">
        <v>2341.7797</v>
      </c>
      <c r="AH22" s="107"/>
      <c r="AI22" s="107"/>
      <c r="AJ22" s="108" t="s">
        <v>15</v>
      </c>
      <c r="AK22" s="130">
        <v>0.10090307726984267</v>
      </c>
      <c r="AL22" s="130">
        <v>2.428882308075646E-3</v>
      </c>
      <c r="AM22" s="181"/>
      <c r="AN22" s="135"/>
      <c r="AO22" s="153"/>
      <c r="AP22" s="4"/>
    </row>
    <row r="23" spans="1:42" x14ac:dyDescent="0.25">
      <c r="A23" t="s">
        <v>1213</v>
      </c>
      <c r="B23" t="s">
        <v>1228</v>
      </c>
      <c r="C23" t="s">
        <v>5788</v>
      </c>
      <c r="D23" t="s">
        <v>5789</v>
      </c>
      <c r="E23" t="s">
        <v>309</v>
      </c>
      <c r="F23" t="s">
        <v>5795</v>
      </c>
      <c r="G23" t="s">
        <v>5796</v>
      </c>
      <c r="H23" t="s">
        <v>312</v>
      </c>
      <c r="I23" t="s">
        <v>951</v>
      </c>
      <c r="J23" t="s">
        <v>204</v>
      </c>
      <c r="K23" t="s">
        <v>204</v>
      </c>
      <c r="L23" s="108" t="s">
        <v>326</v>
      </c>
      <c r="M23" t="s">
        <v>446</v>
      </c>
      <c r="N23" t="s">
        <v>339</v>
      </c>
      <c r="O23" t="s">
        <v>5792</v>
      </c>
      <c r="P23" t="s">
        <v>1255</v>
      </c>
      <c r="Q23" t="s">
        <v>415</v>
      </c>
      <c r="R23" t="s">
        <v>407</v>
      </c>
      <c r="S23" t="s">
        <v>1212</v>
      </c>
      <c r="T23" s="129">
        <v>1188.9000000000001</v>
      </c>
      <c r="U23" t="s">
        <v>3593</v>
      </c>
      <c r="V23" s="130">
        <v>4.0263766418695099E-2</v>
      </c>
      <c r="W23" s="130">
        <v>2.31209308028187E-3</v>
      </c>
      <c r="X23" t="s">
        <v>412</v>
      </c>
      <c r="Y23" t="s">
        <v>339</v>
      </c>
      <c r="Z23" t="s">
        <v>886</v>
      </c>
      <c r="AA23" t="s">
        <v>889</v>
      </c>
      <c r="AB23" t="s">
        <v>5783</v>
      </c>
      <c r="AC23" t="s">
        <v>5783</v>
      </c>
      <c r="AD23" s="137">
        <v>679571.54</v>
      </c>
      <c r="AE23" s="168">
        <v>1</v>
      </c>
      <c r="AF23" t="s">
        <v>5797</v>
      </c>
      <c r="AG23" s="137">
        <v>665.23259999999993</v>
      </c>
      <c r="AH23" s="107"/>
      <c r="AI23" s="107"/>
      <c r="AJ23" s="108" t="s">
        <v>15</v>
      </c>
      <c r="AK23" s="130">
        <v>1</v>
      </c>
      <c r="AL23" s="130">
        <v>3.3283239905856511E-3</v>
      </c>
      <c r="AM23" s="181"/>
      <c r="AN23" s="135"/>
      <c r="AO23" s="153"/>
      <c r="AP23" s="4"/>
    </row>
    <row r="24" spans="1:42" x14ac:dyDescent="0.25">
      <c r="A24" t="s">
        <v>1213</v>
      </c>
      <c r="B24" t="s">
        <v>1232</v>
      </c>
      <c r="C24" t="s">
        <v>4003</v>
      </c>
      <c r="D24" t="s">
        <v>4004</v>
      </c>
      <c r="E24" t="s">
        <v>309</v>
      </c>
      <c r="F24" t="s">
        <v>5822</v>
      </c>
      <c r="G24" t="s">
        <v>5823</v>
      </c>
      <c r="H24" t="s">
        <v>312</v>
      </c>
      <c r="I24" t="s">
        <v>951</v>
      </c>
      <c r="J24" t="s">
        <v>204</v>
      </c>
      <c r="K24" t="s">
        <v>204</v>
      </c>
      <c r="L24" s="108" t="s">
        <v>326</v>
      </c>
      <c r="M24" t="s">
        <v>441</v>
      </c>
      <c r="N24" t="s">
        <v>339</v>
      </c>
      <c r="O24" t="s">
        <v>5824</v>
      </c>
      <c r="P24" t="s">
        <v>1647</v>
      </c>
      <c r="Q24" t="s">
        <v>413</v>
      </c>
      <c r="R24" t="s">
        <v>407</v>
      </c>
      <c r="S24" t="s">
        <v>1212</v>
      </c>
      <c r="T24" s="129">
        <v>3561.6</v>
      </c>
      <c r="U24" t="s">
        <v>5825</v>
      </c>
      <c r="V24" s="130">
        <v>6.3143346143960596E-2</v>
      </c>
      <c r="W24" s="130">
        <v>3.0114296733140599E-2</v>
      </c>
      <c r="X24" t="s">
        <v>412</v>
      </c>
      <c r="Y24" t="s">
        <v>339</v>
      </c>
      <c r="Z24" t="s">
        <v>886</v>
      </c>
      <c r="AA24" t="s">
        <v>889</v>
      </c>
      <c r="AB24" t="s">
        <v>5783</v>
      </c>
      <c r="AC24" t="s">
        <v>5783</v>
      </c>
      <c r="AD24" s="137">
        <v>2100000</v>
      </c>
      <c r="AE24" s="168">
        <v>1</v>
      </c>
      <c r="AF24" t="s">
        <v>5826</v>
      </c>
      <c r="AG24" s="137">
        <v>1889.16</v>
      </c>
      <c r="AH24" s="107"/>
      <c r="AI24" s="107"/>
      <c r="AJ24" s="108" t="s">
        <v>15</v>
      </c>
      <c r="AK24" s="130">
        <v>0.33219269538019264</v>
      </c>
      <c r="AL24" s="130">
        <v>5.0250316713917496E-3</v>
      </c>
      <c r="AM24" s="181"/>
      <c r="AN24" s="135"/>
      <c r="AO24" s="153"/>
      <c r="AP24" s="4"/>
    </row>
    <row r="25" spans="1:42" x14ac:dyDescent="0.25">
      <c r="A25" t="s">
        <v>1213</v>
      </c>
      <c r="B25" t="s">
        <v>1232</v>
      </c>
      <c r="C25" t="s">
        <v>5849</v>
      </c>
      <c r="D25" t="s">
        <v>5850</v>
      </c>
      <c r="E25" t="s">
        <v>309</v>
      </c>
      <c r="F25" t="s">
        <v>5851</v>
      </c>
      <c r="G25" t="s">
        <v>5852</v>
      </c>
      <c r="H25" t="s">
        <v>312</v>
      </c>
      <c r="I25" t="s">
        <v>951</v>
      </c>
      <c r="J25" t="s">
        <v>204</v>
      </c>
      <c r="K25" t="s">
        <v>204</v>
      </c>
      <c r="L25" s="108" t="s">
        <v>326</v>
      </c>
      <c r="M25" t="s">
        <v>445</v>
      </c>
      <c r="N25" t="s">
        <v>339</v>
      </c>
      <c r="O25" t="s">
        <v>5853</v>
      </c>
      <c r="P25" t="s">
        <v>1626</v>
      </c>
      <c r="Q25" t="s">
        <v>415</v>
      </c>
      <c r="R25" t="s">
        <v>407</v>
      </c>
      <c r="S25" t="s">
        <v>1212</v>
      </c>
      <c r="T25" s="129">
        <v>893.1</v>
      </c>
      <c r="U25" t="s">
        <v>5854</v>
      </c>
      <c r="V25" s="130">
        <v>6.2904689363240798E-2</v>
      </c>
      <c r="W25" s="130">
        <v>2.9526833888292001E-2</v>
      </c>
      <c r="X25" t="s">
        <v>412</v>
      </c>
      <c r="Y25" t="s">
        <v>339</v>
      </c>
      <c r="Z25" t="s">
        <v>886</v>
      </c>
      <c r="AA25" t="s">
        <v>889</v>
      </c>
      <c r="AB25" t="s">
        <v>5783</v>
      </c>
      <c r="AC25" t="s">
        <v>5783</v>
      </c>
      <c r="AD25" s="137">
        <v>1251400.8</v>
      </c>
      <c r="AE25" s="168">
        <v>1</v>
      </c>
      <c r="AF25" t="s">
        <v>5855</v>
      </c>
      <c r="AG25" s="137">
        <v>1246.5203000000001</v>
      </c>
      <c r="AH25" s="107"/>
      <c r="AI25" s="107"/>
      <c r="AJ25" s="108" t="s">
        <v>15</v>
      </c>
      <c r="AK25" s="130">
        <v>0.21918998420165203</v>
      </c>
      <c r="AL25" s="130">
        <v>3.3156557262782999E-3</v>
      </c>
      <c r="AM25" s="181"/>
      <c r="AN25" s="135"/>
      <c r="AO25" s="153"/>
      <c r="AP25" s="4"/>
    </row>
    <row r="26" spans="1:42" x14ac:dyDescent="0.25">
      <c r="A26" t="s">
        <v>1213</v>
      </c>
      <c r="B26" t="s">
        <v>1232</v>
      </c>
      <c r="C26" t="s">
        <v>5811</v>
      </c>
      <c r="D26" t="s">
        <v>5812</v>
      </c>
      <c r="E26" t="s">
        <v>309</v>
      </c>
      <c r="F26" t="s">
        <v>5813</v>
      </c>
      <c r="G26" t="s">
        <v>5814</v>
      </c>
      <c r="H26" t="s">
        <v>312</v>
      </c>
      <c r="I26" t="s">
        <v>951</v>
      </c>
      <c r="J26" t="s">
        <v>204</v>
      </c>
      <c r="K26" t="s">
        <v>204</v>
      </c>
      <c r="L26" s="108" t="s">
        <v>326</v>
      </c>
      <c r="M26" t="s">
        <v>464</v>
      </c>
      <c r="N26" t="s">
        <v>339</v>
      </c>
      <c r="O26" t="s">
        <v>5856</v>
      </c>
      <c r="P26" t="s">
        <v>1991</v>
      </c>
      <c r="Q26" t="s">
        <v>415</v>
      </c>
      <c r="R26" t="s">
        <v>407</v>
      </c>
      <c r="S26" t="s">
        <v>1212</v>
      </c>
      <c r="T26" s="129">
        <v>1922.9</v>
      </c>
      <c r="U26" t="s">
        <v>1664</v>
      </c>
      <c r="V26" s="130">
        <v>5.31223839557168E-2</v>
      </c>
      <c r="W26" s="130">
        <v>2.68738989743291E-2</v>
      </c>
      <c r="X26" t="s">
        <v>412</v>
      </c>
      <c r="Y26" t="s">
        <v>339</v>
      </c>
      <c r="Z26" t="s">
        <v>886</v>
      </c>
      <c r="AA26" t="s">
        <v>889</v>
      </c>
      <c r="AB26" t="s">
        <v>5783</v>
      </c>
      <c r="AC26" t="s">
        <v>5783</v>
      </c>
      <c r="AD26" s="137">
        <v>1056533.3500000001</v>
      </c>
      <c r="AE26" s="168">
        <v>1</v>
      </c>
      <c r="AF26" t="s">
        <v>5816</v>
      </c>
      <c r="AG26" s="137">
        <v>1014.8003</v>
      </c>
      <c r="AJ26" s="108" t="s">
        <v>15</v>
      </c>
      <c r="AK26" s="130">
        <v>0.17844398630840674</v>
      </c>
      <c r="AL26" s="130">
        <v>2.6992968094704394E-3</v>
      </c>
      <c r="AM26" s="181"/>
      <c r="AN26" s="135"/>
      <c r="AO26" s="153"/>
      <c r="AP26" s="4"/>
    </row>
    <row r="27" spans="1:42" x14ac:dyDescent="0.25">
      <c r="A27" t="s">
        <v>1213</v>
      </c>
      <c r="B27" t="s">
        <v>1232</v>
      </c>
      <c r="C27" t="s">
        <v>5857</v>
      </c>
      <c r="D27" t="s">
        <v>5858</v>
      </c>
      <c r="E27" t="s">
        <v>309</v>
      </c>
      <c r="F27" t="s">
        <v>5859</v>
      </c>
      <c r="G27" t="s">
        <v>5860</v>
      </c>
      <c r="H27" t="s">
        <v>312</v>
      </c>
      <c r="I27" t="s">
        <v>951</v>
      </c>
      <c r="J27" t="s">
        <v>204</v>
      </c>
      <c r="K27" t="s">
        <v>204</v>
      </c>
      <c r="L27" s="108" t="s">
        <v>326</v>
      </c>
      <c r="M27" t="s">
        <v>464</v>
      </c>
      <c r="N27" t="s">
        <v>339</v>
      </c>
      <c r="O27" t="s">
        <v>5861</v>
      </c>
      <c r="P27" t="s">
        <v>1619</v>
      </c>
      <c r="Q27" t="s">
        <v>413</v>
      </c>
      <c r="R27" t="s">
        <v>407</v>
      </c>
      <c r="S27" t="s">
        <v>1212</v>
      </c>
      <c r="T27" s="129">
        <v>504.1</v>
      </c>
      <c r="U27" t="s">
        <v>2539</v>
      </c>
      <c r="V27" s="130">
        <v>5.5089335445165297E-2</v>
      </c>
      <c r="W27" s="130">
        <v>3.3143402026891401E-2</v>
      </c>
      <c r="X27" t="s">
        <v>412</v>
      </c>
      <c r="Y27" t="s">
        <v>339</v>
      </c>
      <c r="Z27" t="s">
        <v>886</v>
      </c>
      <c r="AA27" t="s">
        <v>889</v>
      </c>
      <c r="AB27" t="s">
        <v>5783</v>
      </c>
      <c r="AC27" t="s">
        <v>5783</v>
      </c>
      <c r="AD27" s="137">
        <v>1020000</v>
      </c>
      <c r="AE27" s="168">
        <v>1</v>
      </c>
      <c r="AF27" t="s">
        <v>5862</v>
      </c>
      <c r="AG27" s="137">
        <v>1010.514</v>
      </c>
      <c r="AJ27" s="108" t="s">
        <v>15</v>
      </c>
      <c r="AK27" s="130">
        <v>0.17769028000773887</v>
      </c>
      <c r="AL27" s="130">
        <v>2.687895601423258E-3</v>
      </c>
      <c r="AM27" s="181"/>
      <c r="AN27" s="135"/>
      <c r="AO27" s="153"/>
      <c r="AP27" s="4"/>
    </row>
    <row r="28" spans="1:42" x14ac:dyDescent="0.25">
      <c r="A28" t="s">
        <v>1213</v>
      </c>
      <c r="B28" t="s">
        <v>1232</v>
      </c>
      <c r="C28" t="s">
        <v>5827</v>
      </c>
      <c r="D28" t="s">
        <v>5828</v>
      </c>
      <c r="E28" t="s">
        <v>309</v>
      </c>
      <c r="F28" t="s">
        <v>5829</v>
      </c>
      <c r="G28" t="s">
        <v>5830</v>
      </c>
      <c r="H28" t="s">
        <v>312</v>
      </c>
      <c r="I28" t="s">
        <v>951</v>
      </c>
      <c r="J28" t="s">
        <v>204</v>
      </c>
      <c r="K28" t="s">
        <v>204</v>
      </c>
      <c r="L28" s="108" t="s">
        <v>326</v>
      </c>
      <c r="M28" t="s">
        <v>451</v>
      </c>
      <c r="N28" t="s">
        <v>339</v>
      </c>
      <c r="O28" t="s">
        <v>5863</v>
      </c>
      <c r="P28" t="s">
        <v>1773</v>
      </c>
      <c r="Q28" t="s">
        <v>415</v>
      </c>
      <c r="R28" t="s">
        <v>407</v>
      </c>
      <c r="S28" t="s">
        <v>1212</v>
      </c>
      <c r="T28" s="129">
        <v>2746.1</v>
      </c>
      <c r="U28" t="s">
        <v>1742</v>
      </c>
      <c r="V28" s="130">
        <v>6.5005393553971905E-2</v>
      </c>
      <c r="W28" s="130">
        <v>4.1454427720308003E-2</v>
      </c>
      <c r="X28" t="s">
        <v>412</v>
      </c>
      <c r="Y28" t="s">
        <v>339</v>
      </c>
      <c r="Z28" t="s">
        <v>886</v>
      </c>
      <c r="AA28" t="s">
        <v>889</v>
      </c>
      <c r="AB28" t="s">
        <v>5783</v>
      </c>
      <c r="AC28" t="s">
        <v>5783</v>
      </c>
      <c r="AD28" s="137">
        <v>552000</v>
      </c>
      <c r="AE28" s="168">
        <v>1</v>
      </c>
      <c r="AF28" t="s">
        <v>5832</v>
      </c>
      <c r="AG28" s="137">
        <v>525.94560000000001</v>
      </c>
      <c r="AJ28" s="108" t="s">
        <v>15</v>
      </c>
      <c r="AK28" s="130">
        <v>9.2483054102009701E-2</v>
      </c>
      <c r="AL28" s="130">
        <v>1.3989780100304562E-3</v>
      </c>
      <c r="AM28" s="181"/>
      <c r="AN28" s="135"/>
      <c r="AO28" s="153"/>
      <c r="AP28" s="4"/>
    </row>
    <row r="29" spans="1:42" x14ac:dyDescent="0.25">
      <c r="A29" t="s">
        <v>1213</v>
      </c>
      <c r="B29" t="s">
        <v>1238</v>
      </c>
      <c r="C29" t="s">
        <v>5811</v>
      </c>
      <c r="D29" t="s">
        <v>5812</v>
      </c>
      <c r="E29" t="s">
        <v>309</v>
      </c>
      <c r="F29" t="s">
        <v>5813</v>
      </c>
      <c r="G29" t="s">
        <v>5814</v>
      </c>
      <c r="H29" t="s">
        <v>312</v>
      </c>
      <c r="I29" t="s">
        <v>951</v>
      </c>
      <c r="J29" t="s">
        <v>204</v>
      </c>
      <c r="K29" t="s">
        <v>204</v>
      </c>
      <c r="L29" s="108" t="s">
        <v>326</v>
      </c>
      <c r="M29" t="s">
        <v>464</v>
      </c>
      <c r="N29" t="s">
        <v>339</v>
      </c>
      <c r="O29" t="s">
        <v>5856</v>
      </c>
      <c r="P29" t="s">
        <v>1991</v>
      </c>
      <c r="Q29" t="s">
        <v>415</v>
      </c>
      <c r="R29" t="s">
        <v>407</v>
      </c>
      <c r="S29" t="s">
        <v>1212</v>
      </c>
      <c r="T29" s="129">
        <v>1922.9</v>
      </c>
      <c r="U29" t="s">
        <v>1664</v>
      </c>
      <c r="V29" s="130">
        <v>5.31223839557168E-2</v>
      </c>
      <c r="W29" s="130">
        <v>2.78199109148085E-2</v>
      </c>
      <c r="X29" t="s">
        <v>412</v>
      </c>
      <c r="Y29" t="s">
        <v>339</v>
      </c>
      <c r="Z29" t="s">
        <v>886</v>
      </c>
      <c r="AA29" t="s">
        <v>889</v>
      </c>
      <c r="AB29" t="s">
        <v>5783</v>
      </c>
      <c r="AC29" t="s">
        <v>5783</v>
      </c>
      <c r="AD29" s="137">
        <v>10015066.699999999</v>
      </c>
      <c r="AE29" s="168">
        <v>1</v>
      </c>
      <c r="AF29" t="s">
        <v>5816</v>
      </c>
      <c r="AG29" s="137">
        <v>9619.4715999999989</v>
      </c>
      <c r="AJ29" s="108" t="s">
        <v>15</v>
      </c>
      <c r="AK29" s="130">
        <v>0.29207732580286871</v>
      </c>
      <c r="AL29" s="130">
        <v>3.7297019137910612E-3</v>
      </c>
      <c r="AM29" s="181"/>
      <c r="AN29" s="135"/>
      <c r="AO29" s="153"/>
      <c r="AP29" s="4"/>
    </row>
    <row r="30" spans="1:42" x14ac:dyDescent="0.25">
      <c r="A30" t="s">
        <v>1213</v>
      </c>
      <c r="B30" t="s">
        <v>1238</v>
      </c>
      <c r="C30" t="s">
        <v>4003</v>
      </c>
      <c r="D30" t="s">
        <v>4004</v>
      </c>
      <c r="E30" t="s">
        <v>309</v>
      </c>
      <c r="F30" t="s">
        <v>5822</v>
      </c>
      <c r="G30" t="s">
        <v>5823</v>
      </c>
      <c r="H30" t="s">
        <v>312</v>
      </c>
      <c r="I30" t="s">
        <v>951</v>
      </c>
      <c r="J30" t="s">
        <v>204</v>
      </c>
      <c r="K30" t="s">
        <v>204</v>
      </c>
      <c r="L30" s="108" t="s">
        <v>326</v>
      </c>
      <c r="M30" t="s">
        <v>441</v>
      </c>
      <c r="N30" t="s">
        <v>339</v>
      </c>
      <c r="O30" t="s">
        <v>5824</v>
      </c>
      <c r="P30" t="s">
        <v>1647</v>
      </c>
      <c r="Q30" t="s">
        <v>413</v>
      </c>
      <c r="R30" t="s">
        <v>407</v>
      </c>
      <c r="S30" t="s">
        <v>1212</v>
      </c>
      <c r="T30" s="129">
        <v>3561.6</v>
      </c>
      <c r="U30" t="s">
        <v>5825</v>
      </c>
      <c r="V30" s="130">
        <v>6.3143346143960596E-2</v>
      </c>
      <c r="W30" s="130">
        <v>3.0114296733140599E-2</v>
      </c>
      <c r="X30" t="s">
        <v>412</v>
      </c>
      <c r="Y30" t="s">
        <v>339</v>
      </c>
      <c r="Z30" t="s">
        <v>886</v>
      </c>
      <c r="AA30" t="s">
        <v>889</v>
      </c>
      <c r="AB30" t="s">
        <v>5783</v>
      </c>
      <c r="AC30" t="s">
        <v>5783</v>
      </c>
      <c r="AD30" s="137">
        <v>10500000</v>
      </c>
      <c r="AE30" s="168">
        <v>1</v>
      </c>
      <c r="AF30" t="s">
        <v>5826</v>
      </c>
      <c r="AG30" s="137">
        <v>9445.7999999999993</v>
      </c>
      <c r="AJ30" s="108" t="s">
        <v>15</v>
      </c>
      <c r="AK30" s="130">
        <v>0.28680411240119469</v>
      </c>
      <c r="AL30" s="130">
        <v>3.6623652451126905E-3</v>
      </c>
      <c r="AM30" s="181"/>
      <c r="AN30" s="135"/>
      <c r="AO30" s="153"/>
      <c r="AP30" s="4"/>
    </row>
    <row r="31" spans="1:42" x14ac:dyDescent="0.25">
      <c r="A31" t="s">
        <v>1213</v>
      </c>
      <c r="B31" t="s">
        <v>1238</v>
      </c>
      <c r="C31" t="s">
        <v>5849</v>
      </c>
      <c r="D31" t="s">
        <v>5850</v>
      </c>
      <c r="E31" t="s">
        <v>309</v>
      </c>
      <c r="F31" t="s">
        <v>5851</v>
      </c>
      <c r="G31" t="s">
        <v>5852</v>
      </c>
      <c r="H31" t="s">
        <v>312</v>
      </c>
      <c r="I31" t="s">
        <v>951</v>
      </c>
      <c r="J31" t="s">
        <v>204</v>
      </c>
      <c r="K31" t="s">
        <v>204</v>
      </c>
      <c r="L31" s="108" t="s">
        <v>326</v>
      </c>
      <c r="M31" t="s">
        <v>445</v>
      </c>
      <c r="N31" t="s">
        <v>339</v>
      </c>
      <c r="O31" t="s">
        <v>5864</v>
      </c>
      <c r="P31" t="s">
        <v>1626</v>
      </c>
      <c r="Q31" t="s">
        <v>415</v>
      </c>
      <c r="R31" t="s">
        <v>407</v>
      </c>
      <c r="S31" t="s">
        <v>1212</v>
      </c>
      <c r="T31" s="129">
        <v>893.1</v>
      </c>
      <c r="U31" t="s">
        <v>5854</v>
      </c>
      <c r="V31" s="130">
        <v>6.2904689363240798E-2</v>
      </c>
      <c r="W31" s="130">
        <v>3.10976956427148E-2</v>
      </c>
      <c r="X31" t="s">
        <v>412</v>
      </c>
      <c r="Y31" t="s">
        <v>339</v>
      </c>
      <c r="Z31" t="s">
        <v>886</v>
      </c>
      <c r="AA31" t="s">
        <v>889</v>
      </c>
      <c r="AB31" t="s">
        <v>5783</v>
      </c>
      <c r="AC31" t="s">
        <v>5783</v>
      </c>
      <c r="AD31" s="137">
        <v>7716971.6100000003</v>
      </c>
      <c r="AE31" s="168">
        <v>1</v>
      </c>
      <c r="AF31" t="s">
        <v>5855</v>
      </c>
      <c r="AG31" s="137">
        <v>7686.8754000000008</v>
      </c>
      <c r="AJ31" s="108" t="s">
        <v>15</v>
      </c>
      <c r="AK31" s="130">
        <v>0.23339764574503444</v>
      </c>
      <c r="AL31" s="130">
        <v>2.9803876203560926E-3</v>
      </c>
      <c r="AM31" s="181"/>
      <c r="AN31" s="135"/>
      <c r="AO31" s="153"/>
      <c r="AP31" s="4"/>
    </row>
    <row r="32" spans="1:42" x14ac:dyDescent="0.25">
      <c r="A32" t="s">
        <v>1213</v>
      </c>
      <c r="B32" t="s">
        <v>1238</v>
      </c>
      <c r="C32" t="s">
        <v>5857</v>
      </c>
      <c r="D32" t="s">
        <v>5858</v>
      </c>
      <c r="E32" t="s">
        <v>309</v>
      </c>
      <c r="F32" t="s">
        <v>5859</v>
      </c>
      <c r="G32" t="s">
        <v>5860</v>
      </c>
      <c r="H32" t="s">
        <v>312</v>
      </c>
      <c r="I32" t="s">
        <v>951</v>
      </c>
      <c r="J32" t="s">
        <v>204</v>
      </c>
      <c r="K32" t="s">
        <v>204</v>
      </c>
      <c r="L32" s="108" t="s">
        <v>326</v>
      </c>
      <c r="M32" t="s">
        <v>464</v>
      </c>
      <c r="N32" t="s">
        <v>339</v>
      </c>
      <c r="O32" t="s">
        <v>5861</v>
      </c>
      <c r="P32" t="s">
        <v>1619</v>
      </c>
      <c r="Q32" t="s">
        <v>413</v>
      </c>
      <c r="R32" t="s">
        <v>407</v>
      </c>
      <c r="S32" t="s">
        <v>1212</v>
      </c>
      <c r="T32" s="129">
        <v>504.1</v>
      </c>
      <c r="U32" t="s">
        <v>2539</v>
      </c>
      <c r="V32" s="130">
        <v>5.5089335445165297E-2</v>
      </c>
      <c r="W32" s="130">
        <v>3.3143402026891401E-2</v>
      </c>
      <c r="X32" t="s">
        <v>412</v>
      </c>
      <c r="Y32" t="s">
        <v>339</v>
      </c>
      <c r="Z32" t="s">
        <v>886</v>
      </c>
      <c r="AA32" t="s">
        <v>889</v>
      </c>
      <c r="AB32" t="s">
        <v>5783</v>
      </c>
      <c r="AC32" t="s">
        <v>5783</v>
      </c>
      <c r="AD32" s="137">
        <v>5400000.0099999998</v>
      </c>
      <c r="AE32" s="168">
        <v>1</v>
      </c>
      <c r="AF32" t="s">
        <v>5862</v>
      </c>
      <c r="AG32" s="137">
        <v>5349.78</v>
      </c>
      <c r="AJ32" s="108" t="s">
        <v>15</v>
      </c>
      <c r="AK32" s="130">
        <v>0.16243609935453127</v>
      </c>
      <c r="AL32" s="130">
        <v>2.074239172678018E-3</v>
      </c>
      <c r="AM32" s="181"/>
      <c r="AN32" s="135"/>
      <c r="AO32" s="153"/>
      <c r="AP32" s="4"/>
    </row>
    <row r="33" spans="1:42" x14ac:dyDescent="0.25">
      <c r="A33" t="s">
        <v>1213</v>
      </c>
      <c r="B33" t="s">
        <v>1238</v>
      </c>
      <c r="C33" t="s">
        <v>5827</v>
      </c>
      <c r="D33" t="s">
        <v>5828</v>
      </c>
      <c r="E33" t="s">
        <v>309</v>
      </c>
      <c r="F33" t="s">
        <v>5829</v>
      </c>
      <c r="G33" t="s">
        <v>5830</v>
      </c>
      <c r="H33" t="s">
        <v>312</v>
      </c>
      <c r="I33" t="s">
        <v>951</v>
      </c>
      <c r="J33" t="s">
        <v>204</v>
      </c>
      <c r="K33" t="s">
        <v>204</v>
      </c>
      <c r="L33" s="108" t="s">
        <v>326</v>
      </c>
      <c r="M33" t="s">
        <v>451</v>
      </c>
      <c r="N33" t="s">
        <v>339</v>
      </c>
      <c r="O33" t="s">
        <v>5863</v>
      </c>
      <c r="P33" t="s">
        <v>1773</v>
      </c>
      <c r="Q33" t="s">
        <v>415</v>
      </c>
      <c r="R33" t="s">
        <v>407</v>
      </c>
      <c r="S33" t="s">
        <v>1212</v>
      </c>
      <c r="T33" s="129">
        <v>2746.1</v>
      </c>
      <c r="U33" t="s">
        <v>1742</v>
      </c>
      <c r="V33" s="130">
        <v>6.5005393553971905E-2</v>
      </c>
      <c r="W33" s="130">
        <v>4.1454427720308003E-2</v>
      </c>
      <c r="X33" t="s">
        <v>412</v>
      </c>
      <c r="Y33" t="s">
        <v>339</v>
      </c>
      <c r="Z33" t="s">
        <v>886</v>
      </c>
      <c r="AA33" t="s">
        <v>889</v>
      </c>
      <c r="AB33" t="s">
        <v>5783</v>
      </c>
      <c r="AC33" t="s">
        <v>5783</v>
      </c>
      <c r="AD33" s="137">
        <v>874000</v>
      </c>
      <c r="AE33" s="168">
        <v>1</v>
      </c>
      <c r="AF33" t="s">
        <v>5832</v>
      </c>
      <c r="AG33" s="137">
        <v>832.74719999999991</v>
      </c>
      <c r="AJ33" s="108" t="s">
        <v>15</v>
      </c>
      <c r="AK33" s="130">
        <v>2.528481669637089E-2</v>
      </c>
      <c r="AL33" s="130">
        <v>3.2287624163595532E-4</v>
      </c>
      <c r="AM33" s="181"/>
      <c r="AN33" s="135"/>
      <c r="AO33" s="153"/>
      <c r="AP33" s="4"/>
    </row>
    <row r="34" spans="1:42" x14ac:dyDescent="0.25">
      <c r="A34" t="s">
        <v>1213</v>
      </c>
      <c r="B34" t="s">
        <v>1241</v>
      </c>
      <c r="C34" t="s">
        <v>5865</v>
      </c>
      <c r="D34" t="s">
        <v>5866</v>
      </c>
      <c r="E34" t="s">
        <v>309</v>
      </c>
      <c r="F34" t="s">
        <v>5867</v>
      </c>
      <c r="G34" t="s">
        <v>5868</v>
      </c>
      <c r="H34" t="s">
        <v>312</v>
      </c>
      <c r="I34" t="s">
        <v>754</v>
      </c>
      <c r="J34" t="s">
        <v>204</v>
      </c>
      <c r="K34" t="s">
        <v>204</v>
      </c>
      <c r="L34" s="108" t="s">
        <v>326</v>
      </c>
      <c r="M34" t="s">
        <v>477</v>
      </c>
      <c r="N34" t="s">
        <v>339</v>
      </c>
      <c r="O34" t="s">
        <v>5869</v>
      </c>
      <c r="P34" t="s">
        <v>1647</v>
      </c>
      <c r="Q34" t="s">
        <v>413</v>
      </c>
      <c r="R34" t="s">
        <v>407</v>
      </c>
      <c r="S34" t="s">
        <v>1212</v>
      </c>
      <c r="T34" s="129">
        <v>3009</v>
      </c>
      <c r="U34" t="s">
        <v>2140</v>
      </c>
      <c r="V34" s="130">
        <v>3.3342719777822202E-2</v>
      </c>
      <c r="W34" s="130">
        <v>3.5899756714105301E-2</v>
      </c>
      <c r="X34" t="s">
        <v>412</v>
      </c>
      <c r="Y34" t="s">
        <v>339</v>
      </c>
      <c r="Z34" t="s">
        <v>886</v>
      </c>
      <c r="AA34" t="s">
        <v>889</v>
      </c>
      <c r="AB34" t="s">
        <v>5783</v>
      </c>
      <c r="AC34" t="s">
        <v>5783</v>
      </c>
      <c r="AD34" s="137">
        <v>727000</v>
      </c>
      <c r="AE34" s="168">
        <v>1</v>
      </c>
      <c r="AF34" t="s">
        <v>5870</v>
      </c>
      <c r="AG34" s="137">
        <v>750.11860000000001</v>
      </c>
      <c r="AJ34" s="108" t="s">
        <v>15</v>
      </c>
      <c r="AK34" s="130">
        <v>1</v>
      </c>
      <c r="AL34" s="130">
        <v>2.1407016047594769E-3</v>
      </c>
      <c r="AM34" s="181"/>
      <c r="AN34" s="135"/>
      <c r="AO34" s="153"/>
      <c r="AP34" s="4"/>
    </row>
    <row r="35" spans="1:42" x14ac:dyDescent="0.25">
      <c r="A35" t="s">
        <v>1213</v>
      </c>
      <c r="B35" t="s">
        <v>1242</v>
      </c>
      <c r="C35" t="s">
        <v>5805</v>
      </c>
      <c r="D35" t="s">
        <v>5806</v>
      </c>
      <c r="E35" t="s">
        <v>309</v>
      </c>
      <c r="F35" t="s">
        <v>5807</v>
      </c>
      <c r="G35" t="s">
        <v>5808</v>
      </c>
      <c r="H35" t="s">
        <v>312</v>
      </c>
      <c r="I35" t="s">
        <v>951</v>
      </c>
      <c r="J35" t="s">
        <v>204</v>
      </c>
      <c r="K35" t="s">
        <v>204</v>
      </c>
      <c r="L35" s="108" t="s">
        <v>326</v>
      </c>
      <c r="M35" t="s">
        <v>451</v>
      </c>
      <c r="N35" t="s">
        <v>339</v>
      </c>
      <c r="O35" t="s">
        <v>5871</v>
      </c>
      <c r="P35" t="s">
        <v>1773</v>
      </c>
      <c r="Q35" t="s">
        <v>415</v>
      </c>
      <c r="R35" t="s">
        <v>407</v>
      </c>
      <c r="S35" t="s">
        <v>1212</v>
      </c>
      <c r="T35" s="129">
        <v>2367.6</v>
      </c>
      <c r="U35" t="s">
        <v>1664</v>
      </c>
      <c r="V35" s="130">
        <v>6.2647674368619594E-2</v>
      </c>
      <c r="W35" s="130">
        <v>3.7389394642114299E-2</v>
      </c>
      <c r="X35" t="s">
        <v>412</v>
      </c>
      <c r="Y35" t="s">
        <v>339</v>
      </c>
      <c r="Z35" t="s">
        <v>886</v>
      </c>
      <c r="AA35" t="s">
        <v>889</v>
      </c>
      <c r="AB35" t="s">
        <v>5783</v>
      </c>
      <c r="AC35" t="s">
        <v>5783</v>
      </c>
      <c r="AD35" s="137">
        <v>111323.07</v>
      </c>
      <c r="AE35" s="168">
        <v>1</v>
      </c>
      <c r="AF35" t="s">
        <v>5810</v>
      </c>
      <c r="AG35" s="137">
        <v>107.026</v>
      </c>
      <c r="AJ35" s="108" t="s">
        <v>15</v>
      </c>
      <c r="AK35" s="130">
        <v>0.40570925371106697</v>
      </c>
      <c r="AL35" s="130">
        <v>1.6029339990235659E-3</v>
      </c>
      <c r="AM35" s="181"/>
      <c r="AN35" s="135"/>
      <c r="AO35" s="153"/>
      <c r="AP35" s="4"/>
    </row>
    <row r="36" spans="1:42" x14ac:dyDescent="0.25">
      <c r="A36" t="s">
        <v>1213</v>
      </c>
      <c r="B36" t="s">
        <v>1242</v>
      </c>
      <c r="C36" t="s">
        <v>5872</v>
      </c>
      <c r="D36" t="s">
        <v>5873</v>
      </c>
      <c r="E36" t="s">
        <v>309</v>
      </c>
      <c r="F36" t="s">
        <v>5874</v>
      </c>
      <c r="G36" t="s">
        <v>5875</v>
      </c>
      <c r="H36" t="s">
        <v>312</v>
      </c>
      <c r="I36" t="s">
        <v>951</v>
      </c>
      <c r="J36" t="s">
        <v>204</v>
      </c>
      <c r="K36" t="s">
        <v>204</v>
      </c>
      <c r="L36" s="108" t="s">
        <v>326</v>
      </c>
      <c r="M36" t="s">
        <v>462</v>
      </c>
      <c r="N36" t="s">
        <v>339</v>
      </c>
      <c r="O36" t="s">
        <v>5876</v>
      </c>
      <c r="P36" t="s">
        <v>1626</v>
      </c>
      <c r="Q36" t="s">
        <v>415</v>
      </c>
      <c r="R36" t="s">
        <v>407</v>
      </c>
      <c r="S36" t="s">
        <v>1212</v>
      </c>
      <c r="T36" s="129">
        <v>1661</v>
      </c>
      <c r="U36" t="s">
        <v>1796</v>
      </c>
      <c r="V36" s="130">
        <v>6.2637183960675899E-2</v>
      </c>
      <c r="W36" s="130">
        <v>3.5034298058747901E-2</v>
      </c>
      <c r="X36" t="s">
        <v>412</v>
      </c>
      <c r="Y36" t="s">
        <v>339</v>
      </c>
      <c r="Z36" t="s">
        <v>886</v>
      </c>
      <c r="AA36" t="s">
        <v>889</v>
      </c>
      <c r="AB36" t="s">
        <v>5783</v>
      </c>
      <c r="AC36" t="s">
        <v>5783</v>
      </c>
      <c r="AD36" s="137">
        <v>59500</v>
      </c>
      <c r="AE36" s="168">
        <v>1</v>
      </c>
      <c r="AF36" t="s">
        <v>5877</v>
      </c>
      <c r="AG36" s="137">
        <v>57.720999999999997</v>
      </c>
      <c r="AJ36" s="108" t="s">
        <v>15</v>
      </c>
      <c r="AK36" s="130">
        <v>0.21880593180941443</v>
      </c>
      <c r="AL36" s="130">
        <v>8.644896907752614E-4</v>
      </c>
      <c r="AM36" s="181"/>
      <c r="AN36" s="135"/>
      <c r="AO36" s="153"/>
      <c r="AP36" s="4"/>
    </row>
    <row r="37" spans="1:42" x14ac:dyDescent="0.25">
      <c r="A37" t="s">
        <v>1213</v>
      </c>
      <c r="B37" t="s">
        <v>1242</v>
      </c>
      <c r="C37" t="s">
        <v>5865</v>
      </c>
      <c r="D37" t="s">
        <v>5866</v>
      </c>
      <c r="E37" t="s">
        <v>309</v>
      </c>
      <c r="F37" t="s">
        <v>5867</v>
      </c>
      <c r="G37" t="s">
        <v>5868</v>
      </c>
      <c r="H37" t="s">
        <v>312</v>
      </c>
      <c r="I37" t="s">
        <v>754</v>
      </c>
      <c r="J37" t="s">
        <v>204</v>
      </c>
      <c r="K37" t="s">
        <v>204</v>
      </c>
      <c r="L37" s="108" t="s">
        <v>326</v>
      </c>
      <c r="M37" t="s">
        <v>477</v>
      </c>
      <c r="N37" t="s">
        <v>339</v>
      </c>
      <c r="O37" t="s">
        <v>5869</v>
      </c>
      <c r="P37" t="s">
        <v>1647</v>
      </c>
      <c r="Q37" t="s">
        <v>413</v>
      </c>
      <c r="R37" t="s">
        <v>407</v>
      </c>
      <c r="S37" t="s">
        <v>1212</v>
      </c>
      <c r="T37" s="129">
        <v>3009</v>
      </c>
      <c r="U37" t="s">
        <v>2140</v>
      </c>
      <c r="V37" s="130">
        <v>3.3342719777822202E-2</v>
      </c>
      <c r="W37" s="130">
        <v>3.5899756714105301E-2</v>
      </c>
      <c r="X37" t="s">
        <v>412</v>
      </c>
      <c r="Y37" t="s">
        <v>339</v>
      </c>
      <c r="Z37" t="s">
        <v>886</v>
      </c>
      <c r="AA37" t="s">
        <v>889</v>
      </c>
      <c r="AB37" t="s">
        <v>5783</v>
      </c>
      <c r="AC37" t="s">
        <v>5783</v>
      </c>
      <c r="AD37" s="137">
        <v>96000</v>
      </c>
      <c r="AE37" s="168">
        <v>1</v>
      </c>
      <c r="AF37" t="s">
        <v>5870</v>
      </c>
      <c r="AG37" s="137">
        <v>99.052800000000005</v>
      </c>
      <c r="AJ37" s="108" t="s">
        <v>15</v>
      </c>
      <c r="AK37" s="130">
        <v>0.37548481447951854</v>
      </c>
      <c r="AL37" s="130">
        <v>1.4835189726160746E-3</v>
      </c>
      <c r="AM37" s="181"/>
      <c r="AN37" s="135"/>
      <c r="AO37" s="153"/>
      <c r="AP37" s="4"/>
    </row>
    <row r="38" spans="1:42" x14ac:dyDescent="0.25">
      <c r="A38" t="s">
        <v>1213</v>
      </c>
      <c r="B38" t="s">
        <v>1245</v>
      </c>
      <c r="C38" t="s">
        <v>5805</v>
      </c>
      <c r="D38" t="s">
        <v>5806</v>
      </c>
      <c r="E38" t="s">
        <v>309</v>
      </c>
      <c r="F38" t="s">
        <v>5807</v>
      </c>
      <c r="G38" t="s">
        <v>5808</v>
      </c>
      <c r="H38" t="s">
        <v>312</v>
      </c>
      <c r="I38" t="s">
        <v>951</v>
      </c>
      <c r="J38" t="s">
        <v>204</v>
      </c>
      <c r="K38" t="s">
        <v>204</v>
      </c>
      <c r="L38" s="108" t="s">
        <v>326</v>
      </c>
      <c r="M38" t="s">
        <v>451</v>
      </c>
      <c r="N38" t="s">
        <v>339</v>
      </c>
      <c r="O38" t="s">
        <v>5871</v>
      </c>
      <c r="P38" t="s">
        <v>1773</v>
      </c>
      <c r="Q38" t="s">
        <v>415</v>
      </c>
      <c r="R38" t="s">
        <v>407</v>
      </c>
      <c r="S38" t="s">
        <v>1212</v>
      </c>
      <c r="T38" s="129">
        <v>2367.6</v>
      </c>
      <c r="U38" t="s">
        <v>1664</v>
      </c>
      <c r="V38" s="130">
        <v>6.2647674368619594E-2</v>
      </c>
      <c r="W38" s="130">
        <v>3.7389394642114299E-2</v>
      </c>
      <c r="X38" t="s">
        <v>412</v>
      </c>
      <c r="Y38" t="s">
        <v>339</v>
      </c>
      <c r="Z38" t="s">
        <v>886</v>
      </c>
      <c r="AA38" t="s">
        <v>889</v>
      </c>
      <c r="AB38" t="s">
        <v>5783</v>
      </c>
      <c r="AC38" t="s">
        <v>5783</v>
      </c>
      <c r="AD38" s="137">
        <v>3791942.68</v>
      </c>
      <c r="AE38" s="168">
        <v>1</v>
      </c>
      <c r="AF38" t="s">
        <v>5810</v>
      </c>
      <c r="AG38" s="137">
        <v>3645.5737000000004</v>
      </c>
      <c r="AJ38" s="108" t="s">
        <v>15</v>
      </c>
      <c r="AK38" s="130">
        <v>0.33723104300201084</v>
      </c>
      <c r="AL38" s="130">
        <v>2.0380798534568355E-3</v>
      </c>
      <c r="AM38" s="181"/>
      <c r="AN38" s="135"/>
      <c r="AO38" s="153"/>
      <c r="AP38" s="4"/>
    </row>
    <row r="39" spans="1:42" x14ac:dyDescent="0.25">
      <c r="A39" t="s">
        <v>1213</v>
      </c>
      <c r="B39" t="s">
        <v>1245</v>
      </c>
      <c r="C39" t="s">
        <v>5872</v>
      </c>
      <c r="D39" t="s">
        <v>5873</v>
      </c>
      <c r="E39" t="s">
        <v>309</v>
      </c>
      <c r="F39" t="s">
        <v>5874</v>
      </c>
      <c r="G39" t="s">
        <v>5875</v>
      </c>
      <c r="H39" t="s">
        <v>312</v>
      </c>
      <c r="I39" t="s">
        <v>951</v>
      </c>
      <c r="J39" t="s">
        <v>204</v>
      </c>
      <c r="K39" t="s">
        <v>204</v>
      </c>
      <c r="L39" s="108" t="s">
        <v>326</v>
      </c>
      <c r="M39" t="s">
        <v>462</v>
      </c>
      <c r="N39" t="s">
        <v>339</v>
      </c>
      <c r="O39" t="s">
        <v>5876</v>
      </c>
      <c r="P39" t="s">
        <v>1626</v>
      </c>
      <c r="Q39" t="s">
        <v>415</v>
      </c>
      <c r="R39" t="s">
        <v>407</v>
      </c>
      <c r="S39" t="s">
        <v>1212</v>
      </c>
      <c r="T39" s="129">
        <v>1661</v>
      </c>
      <c r="U39" t="s">
        <v>1796</v>
      </c>
      <c r="V39" s="130">
        <v>6.2637183960675899E-2</v>
      </c>
      <c r="W39" s="130">
        <v>3.5034298058747901E-2</v>
      </c>
      <c r="X39" t="s">
        <v>412</v>
      </c>
      <c r="Y39" t="s">
        <v>339</v>
      </c>
      <c r="Z39" t="s">
        <v>886</v>
      </c>
      <c r="AA39" t="s">
        <v>889</v>
      </c>
      <c r="AB39" t="s">
        <v>5783</v>
      </c>
      <c r="AC39" t="s">
        <v>5783</v>
      </c>
      <c r="AD39" s="137">
        <v>1919400</v>
      </c>
      <c r="AE39" s="168">
        <v>1</v>
      </c>
      <c r="AF39" t="s">
        <v>5877</v>
      </c>
      <c r="AG39" s="137">
        <v>1862.0099</v>
      </c>
      <c r="AJ39" s="108" t="s">
        <v>15</v>
      </c>
      <c r="AK39" s="130">
        <v>0.17224382418305892</v>
      </c>
      <c r="AL39" s="130">
        <v>1.0409678326907777E-3</v>
      </c>
      <c r="AM39" s="181"/>
      <c r="AN39" s="135"/>
      <c r="AO39" s="153"/>
      <c r="AP39" s="4"/>
    </row>
    <row r="40" spans="1:42" x14ac:dyDescent="0.25">
      <c r="A40" t="s">
        <v>1213</v>
      </c>
      <c r="B40" t="s">
        <v>1245</v>
      </c>
      <c r="C40" t="s">
        <v>5865</v>
      </c>
      <c r="D40" t="s">
        <v>5866</v>
      </c>
      <c r="E40" t="s">
        <v>309</v>
      </c>
      <c r="F40" t="s">
        <v>5867</v>
      </c>
      <c r="G40" t="s">
        <v>5868</v>
      </c>
      <c r="H40" t="s">
        <v>312</v>
      </c>
      <c r="I40" t="s">
        <v>754</v>
      </c>
      <c r="J40" t="s">
        <v>204</v>
      </c>
      <c r="K40" t="s">
        <v>204</v>
      </c>
      <c r="L40" s="108" t="s">
        <v>326</v>
      </c>
      <c r="M40" t="s">
        <v>477</v>
      </c>
      <c r="N40" t="s">
        <v>339</v>
      </c>
      <c r="O40" t="s">
        <v>5869</v>
      </c>
      <c r="P40" t="s">
        <v>1647</v>
      </c>
      <c r="Q40" t="s">
        <v>413</v>
      </c>
      <c r="R40" t="s">
        <v>407</v>
      </c>
      <c r="S40" t="s">
        <v>1212</v>
      </c>
      <c r="T40" s="129">
        <v>3009</v>
      </c>
      <c r="U40" t="s">
        <v>2140</v>
      </c>
      <c r="V40" s="130">
        <v>3.3342719777822202E-2</v>
      </c>
      <c r="W40" s="130">
        <v>3.5899756714105301E-2</v>
      </c>
      <c r="X40" t="s">
        <v>412</v>
      </c>
      <c r="Y40" t="s">
        <v>339</v>
      </c>
      <c r="Z40" t="s">
        <v>886</v>
      </c>
      <c r="AA40" t="s">
        <v>889</v>
      </c>
      <c r="AB40" t="s">
        <v>5783</v>
      </c>
      <c r="AC40" t="s">
        <v>5783</v>
      </c>
      <c r="AD40" s="137">
        <v>4695000</v>
      </c>
      <c r="AE40" s="168">
        <v>1</v>
      </c>
      <c r="AF40" t="s">
        <v>5870</v>
      </c>
      <c r="AG40" s="137">
        <v>4844.3010000000004</v>
      </c>
      <c r="AJ40" s="108" t="s">
        <v>15</v>
      </c>
      <c r="AK40" s="130">
        <v>0.44811840786081758</v>
      </c>
      <c r="AL40" s="130">
        <v>2.7082355494148259E-3</v>
      </c>
      <c r="AM40" s="181"/>
      <c r="AN40" s="135"/>
      <c r="AO40" s="153"/>
      <c r="AP40" s="4"/>
    </row>
    <row r="41" spans="1:42" x14ac:dyDescent="0.25">
      <c r="A41" t="s">
        <v>1213</v>
      </c>
      <c r="B41" t="s">
        <v>1245</v>
      </c>
      <c r="C41" t="s">
        <v>1873</v>
      </c>
      <c r="D41" t="s">
        <v>1874</v>
      </c>
      <c r="E41" t="s">
        <v>309</v>
      </c>
      <c r="F41" t="s">
        <v>5878</v>
      </c>
      <c r="G41" t="s">
        <v>5879</v>
      </c>
      <c r="H41" t="s">
        <v>312</v>
      </c>
      <c r="I41" t="s">
        <v>754</v>
      </c>
      <c r="J41" t="s">
        <v>204</v>
      </c>
      <c r="K41" t="s">
        <v>204</v>
      </c>
      <c r="L41" s="108" t="s">
        <v>326</v>
      </c>
      <c r="M41" t="s">
        <v>448</v>
      </c>
      <c r="N41" t="s">
        <v>339</v>
      </c>
      <c r="O41" t="s">
        <v>5880</v>
      </c>
      <c r="P41" t="s">
        <v>1984</v>
      </c>
      <c r="Q41" t="s">
        <v>413</v>
      </c>
      <c r="R41" t="s">
        <v>407</v>
      </c>
      <c r="S41" t="s">
        <v>1212</v>
      </c>
      <c r="T41" s="129">
        <v>1518.5</v>
      </c>
      <c r="U41" t="s">
        <v>3279</v>
      </c>
      <c r="V41" s="130">
        <v>1.9012822526693E-2</v>
      </c>
      <c r="W41" s="130">
        <v>5.9198952757119797E-2</v>
      </c>
      <c r="X41" t="s">
        <v>412</v>
      </c>
      <c r="Y41" t="s">
        <v>339</v>
      </c>
      <c r="Z41" t="s">
        <v>886</v>
      </c>
      <c r="AA41" t="s">
        <v>889</v>
      </c>
      <c r="AB41" t="s">
        <v>5783</v>
      </c>
      <c r="AC41" t="s">
        <v>5783</v>
      </c>
      <c r="AD41" s="137">
        <v>300000</v>
      </c>
      <c r="AE41" s="168">
        <v>1</v>
      </c>
      <c r="AF41" t="s">
        <v>5881</v>
      </c>
      <c r="AG41" s="137">
        <v>458.43</v>
      </c>
      <c r="AJ41" s="108" t="s">
        <v>15</v>
      </c>
      <c r="AK41" s="130">
        <v>4.2406721158663473E-2</v>
      </c>
      <c r="AL41" s="130">
        <v>2.5628804298457892E-4</v>
      </c>
      <c r="AM41" s="181"/>
      <c r="AN41" s="135"/>
      <c r="AO41" s="153"/>
      <c r="AP41" s="4"/>
    </row>
    <row r="42" spans="1:42" x14ac:dyDescent="0.25">
      <c r="A42" t="s">
        <v>1213</v>
      </c>
      <c r="B42" t="s">
        <v>1245</v>
      </c>
      <c r="C42" t="s">
        <v>5882</v>
      </c>
      <c r="D42" t="s">
        <v>5883</v>
      </c>
      <c r="E42" t="s">
        <v>80</v>
      </c>
      <c r="F42" t="s">
        <v>5884</v>
      </c>
      <c r="G42" t="s">
        <v>5885</v>
      </c>
      <c r="H42" t="s">
        <v>312</v>
      </c>
      <c r="I42" t="s">
        <v>754</v>
      </c>
      <c r="J42" t="s">
        <v>204</v>
      </c>
      <c r="K42" t="s">
        <v>204</v>
      </c>
      <c r="L42" t="s">
        <v>314</v>
      </c>
      <c r="M42" t="s">
        <v>464</v>
      </c>
      <c r="N42" t="s">
        <v>339</v>
      </c>
      <c r="O42" t="s">
        <v>5886</v>
      </c>
      <c r="Q42" t="s">
        <v>410</v>
      </c>
      <c r="R42" t="s">
        <v>410</v>
      </c>
      <c r="S42" t="s">
        <v>1212</v>
      </c>
      <c r="T42" s="129">
        <v>0</v>
      </c>
      <c r="U42" t="s">
        <v>5887</v>
      </c>
      <c r="V42" t="s">
        <v>1840</v>
      </c>
      <c r="W42" s="130">
        <v>10</v>
      </c>
      <c r="X42" t="s">
        <v>412</v>
      </c>
      <c r="Y42" t="s">
        <v>339</v>
      </c>
      <c r="Z42" t="s">
        <v>886</v>
      </c>
      <c r="AA42" t="s">
        <v>889</v>
      </c>
      <c r="AB42" t="s">
        <v>5888</v>
      </c>
      <c r="AC42" t="s">
        <v>5783</v>
      </c>
      <c r="AD42" s="137">
        <v>2815079.1</v>
      </c>
      <c r="AE42" s="168">
        <v>1</v>
      </c>
      <c r="AF42" s="2">
        <v>0</v>
      </c>
      <c r="AG42" s="137">
        <v>0</v>
      </c>
      <c r="AJ42" s="108" t="s">
        <v>15</v>
      </c>
      <c r="AK42" s="130">
        <v>2.6040870085673612E-9</v>
      </c>
      <c r="AL42" s="130">
        <v>1.5737985511547851E-11</v>
      </c>
      <c r="AM42" s="181"/>
      <c r="AN42" s="135"/>
      <c r="AO42" s="153"/>
      <c r="AP42" s="4"/>
    </row>
    <row r="43" spans="1:42" x14ac:dyDescent="0.25">
      <c r="A43" t="s">
        <v>1213</v>
      </c>
      <c r="B43" t="s">
        <v>1245</v>
      </c>
      <c r="C43" t="s">
        <v>5889</v>
      </c>
      <c r="D43" t="s">
        <v>5890</v>
      </c>
      <c r="E43" t="s">
        <v>80</v>
      </c>
      <c r="F43" t="s">
        <v>5891</v>
      </c>
      <c r="G43" t="s">
        <v>5892</v>
      </c>
      <c r="H43" t="s">
        <v>312</v>
      </c>
      <c r="I43" t="s">
        <v>754</v>
      </c>
      <c r="J43" t="s">
        <v>204</v>
      </c>
      <c r="K43" t="s">
        <v>204</v>
      </c>
      <c r="L43" t="s">
        <v>314</v>
      </c>
      <c r="M43" t="s">
        <v>451</v>
      </c>
      <c r="N43" t="s">
        <v>339</v>
      </c>
      <c r="O43" t="s">
        <v>5893</v>
      </c>
      <c r="Q43" t="s">
        <v>410</v>
      </c>
      <c r="R43" t="s">
        <v>410</v>
      </c>
      <c r="S43" t="s">
        <v>1212</v>
      </c>
      <c r="T43" s="129">
        <v>0</v>
      </c>
      <c r="U43" t="s">
        <v>5894</v>
      </c>
      <c r="V43" t="s">
        <v>1840</v>
      </c>
      <c r="W43" s="130">
        <v>1.0052790157639999</v>
      </c>
      <c r="X43" t="s">
        <v>412</v>
      </c>
      <c r="Y43" t="s">
        <v>339</v>
      </c>
      <c r="Z43" t="s">
        <v>886</v>
      </c>
      <c r="AA43" t="s">
        <v>889</v>
      </c>
      <c r="AB43" t="s">
        <v>5895</v>
      </c>
      <c r="AC43" t="s">
        <v>5783</v>
      </c>
      <c r="AD43" s="137">
        <v>608840</v>
      </c>
      <c r="AE43" s="168">
        <v>1</v>
      </c>
      <c r="AF43" s="2">
        <v>0</v>
      </c>
      <c r="AG43" s="137">
        <v>0</v>
      </c>
      <c r="AJ43" s="108" t="s">
        <v>15</v>
      </c>
      <c r="AK43" s="130">
        <v>5.6316584519761627E-10</v>
      </c>
      <c r="AL43" s="130">
        <v>3.4035329400129059E-12</v>
      </c>
      <c r="AM43" s="181"/>
      <c r="AN43" s="135"/>
      <c r="AO43" s="153"/>
      <c r="AP43" s="4"/>
    </row>
    <row r="44" spans="1:42" x14ac:dyDescent="0.25">
      <c r="A44" t="s">
        <v>1213</v>
      </c>
      <c r="B44" t="s">
        <v>1245</v>
      </c>
      <c r="C44" t="s">
        <v>5889</v>
      </c>
      <c r="D44" t="s">
        <v>5890</v>
      </c>
      <c r="E44" t="s">
        <v>80</v>
      </c>
      <c r="F44" t="s">
        <v>5896</v>
      </c>
      <c r="G44" t="s">
        <v>5897</v>
      </c>
      <c r="H44" t="s">
        <v>312</v>
      </c>
      <c r="I44" t="s">
        <v>754</v>
      </c>
      <c r="J44" t="s">
        <v>204</v>
      </c>
      <c r="K44" t="s">
        <v>204</v>
      </c>
      <c r="L44" t="s">
        <v>314</v>
      </c>
      <c r="M44" t="s">
        <v>451</v>
      </c>
      <c r="N44" t="s">
        <v>339</v>
      </c>
      <c r="O44" t="s">
        <v>5898</v>
      </c>
      <c r="Q44" t="s">
        <v>410</v>
      </c>
      <c r="R44" t="s">
        <v>410</v>
      </c>
      <c r="S44" t="s">
        <v>1212</v>
      </c>
      <c r="T44" s="129">
        <v>0</v>
      </c>
      <c r="U44" t="s">
        <v>5899</v>
      </c>
      <c r="V44" t="s">
        <v>1840</v>
      </c>
      <c r="W44" s="130">
        <v>8.6007190257310503E-2</v>
      </c>
      <c r="X44" t="s">
        <v>412</v>
      </c>
      <c r="Y44" t="s">
        <v>339</v>
      </c>
      <c r="Z44" t="s">
        <v>886</v>
      </c>
      <c r="AA44" t="s">
        <v>889</v>
      </c>
      <c r="AB44" t="s">
        <v>5900</v>
      </c>
      <c r="AC44" t="s">
        <v>5783</v>
      </c>
      <c r="AD44" s="137">
        <v>475854.14</v>
      </c>
      <c r="AE44" s="168">
        <v>1</v>
      </c>
      <c r="AF44" s="2">
        <v>0</v>
      </c>
      <c r="AG44" s="137">
        <v>0</v>
      </c>
      <c r="AJ44" s="108" t="s">
        <v>15</v>
      </c>
      <c r="AK44" s="130">
        <v>4.4022770323512739E-10</v>
      </c>
      <c r="AL44" s="130">
        <v>2.660547513390509E-12</v>
      </c>
      <c r="AM44" s="181"/>
      <c r="AN44" s="135"/>
      <c r="AO44" s="153"/>
      <c r="AP44" s="4"/>
    </row>
    <row r="45" spans="1:42" x14ac:dyDescent="0.25">
      <c r="A45" t="s">
        <v>1213</v>
      </c>
      <c r="B45" t="s">
        <v>1245</v>
      </c>
      <c r="C45" t="s">
        <v>5889</v>
      </c>
      <c r="D45" t="s">
        <v>5890</v>
      </c>
      <c r="E45" t="s">
        <v>80</v>
      </c>
      <c r="F45" t="s">
        <v>5901</v>
      </c>
      <c r="G45" t="s">
        <v>5902</v>
      </c>
      <c r="H45" t="s">
        <v>312</v>
      </c>
      <c r="I45" t="s">
        <v>754</v>
      </c>
      <c r="J45" t="s">
        <v>204</v>
      </c>
      <c r="K45" t="s">
        <v>204</v>
      </c>
      <c r="L45" t="s">
        <v>314</v>
      </c>
      <c r="M45" t="s">
        <v>451</v>
      </c>
      <c r="N45" t="s">
        <v>339</v>
      </c>
      <c r="Q45" t="s">
        <v>410</v>
      </c>
      <c r="R45" t="s">
        <v>410</v>
      </c>
      <c r="S45" t="s">
        <v>1212</v>
      </c>
      <c r="T45" s="129">
        <v>0</v>
      </c>
      <c r="U45" t="s">
        <v>5899</v>
      </c>
      <c r="V45" t="s">
        <v>1840</v>
      </c>
      <c r="W45" s="130">
        <v>7.4999999999999997E-2</v>
      </c>
      <c r="X45" t="s">
        <v>412</v>
      </c>
      <c r="Y45" t="s">
        <v>338</v>
      </c>
      <c r="Z45" t="s">
        <v>314</v>
      </c>
      <c r="AA45" t="s">
        <v>889</v>
      </c>
      <c r="AB45" t="s">
        <v>5900</v>
      </c>
      <c r="AC45" t="s">
        <v>5783</v>
      </c>
      <c r="AD45" s="137">
        <v>158617.87</v>
      </c>
      <c r="AE45" s="168">
        <v>1</v>
      </c>
      <c r="AF45" s="2">
        <v>0</v>
      </c>
      <c r="AG45" s="137">
        <v>0</v>
      </c>
      <c r="AJ45" s="108" t="s">
        <v>15</v>
      </c>
      <c r="AK45" s="130">
        <v>1.4671173299661948E-10</v>
      </c>
      <c r="AL45" s="130">
        <v>8.8666281912951191E-13</v>
      </c>
      <c r="AM45" s="181"/>
      <c r="AN45" s="135"/>
      <c r="AO45" s="153"/>
      <c r="AP45" s="4"/>
    </row>
    <row r="46" spans="1:42" x14ac:dyDescent="0.25">
      <c r="A46" t="s">
        <v>1213</v>
      </c>
      <c r="B46" t="s">
        <v>1245</v>
      </c>
      <c r="C46" t="s">
        <v>5903</v>
      </c>
      <c r="D46" t="s">
        <v>5904</v>
      </c>
      <c r="E46" t="s">
        <v>309</v>
      </c>
      <c r="F46" t="s">
        <v>5905</v>
      </c>
      <c r="G46" t="s">
        <v>5906</v>
      </c>
      <c r="H46" t="s">
        <v>312</v>
      </c>
      <c r="I46" t="s">
        <v>754</v>
      </c>
      <c r="J46" t="s">
        <v>204</v>
      </c>
      <c r="K46" t="s">
        <v>204</v>
      </c>
      <c r="L46" t="s">
        <v>314</v>
      </c>
      <c r="M46" t="s">
        <v>477</v>
      </c>
      <c r="N46" t="s">
        <v>339</v>
      </c>
      <c r="O46" t="s">
        <v>5907</v>
      </c>
      <c r="Q46" t="s">
        <v>410</v>
      </c>
      <c r="R46" t="s">
        <v>410</v>
      </c>
      <c r="S46" t="s">
        <v>1212</v>
      </c>
      <c r="T46" s="129">
        <v>0</v>
      </c>
      <c r="U46" t="s">
        <v>5908</v>
      </c>
      <c r="V46" t="s">
        <v>1840</v>
      </c>
      <c r="W46" s="130">
        <v>10</v>
      </c>
      <c r="X46" t="s">
        <v>412</v>
      </c>
      <c r="Y46" t="s">
        <v>339</v>
      </c>
      <c r="Z46" t="s">
        <v>886</v>
      </c>
      <c r="AA46" t="s">
        <v>889</v>
      </c>
      <c r="AB46" t="s">
        <v>5895</v>
      </c>
      <c r="AC46" t="s">
        <v>5783</v>
      </c>
      <c r="AD46" s="137">
        <v>44576.85</v>
      </c>
      <c r="AE46" s="168">
        <v>1</v>
      </c>
      <c r="AF46" s="2">
        <v>0</v>
      </c>
      <c r="AG46" s="137">
        <v>0</v>
      </c>
      <c r="AJ46" s="108" t="s">
        <v>15</v>
      </c>
      <c r="AK46" s="130">
        <v>4.1256893389969916E-11</v>
      </c>
      <c r="AL46" s="130">
        <v>2.4933897688005192E-13</v>
      </c>
      <c r="AM46" s="181"/>
      <c r="AN46" s="135"/>
      <c r="AO46" s="153"/>
      <c r="AP46" s="4"/>
    </row>
    <row r="47" spans="1:42" x14ac:dyDescent="0.25">
      <c r="A47" t="s">
        <v>1213</v>
      </c>
      <c r="B47" t="s">
        <v>1248</v>
      </c>
      <c r="C47" t="s">
        <v>5805</v>
      </c>
      <c r="D47" t="s">
        <v>5806</v>
      </c>
      <c r="E47" t="s">
        <v>309</v>
      </c>
      <c r="F47" t="s">
        <v>5807</v>
      </c>
      <c r="G47" t="s">
        <v>5808</v>
      </c>
      <c r="H47" t="s">
        <v>312</v>
      </c>
      <c r="I47" t="s">
        <v>951</v>
      </c>
      <c r="J47" t="s">
        <v>204</v>
      </c>
      <c r="K47" t="s">
        <v>204</v>
      </c>
      <c r="L47" s="108" t="s">
        <v>326</v>
      </c>
      <c r="M47" t="s">
        <v>451</v>
      </c>
      <c r="N47" t="s">
        <v>339</v>
      </c>
      <c r="O47" t="s">
        <v>5871</v>
      </c>
      <c r="P47" t="s">
        <v>1773</v>
      </c>
      <c r="Q47" t="s">
        <v>415</v>
      </c>
      <c r="R47" t="s">
        <v>407</v>
      </c>
      <c r="S47" t="s">
        <v>1212</v>
      </c>
      <c r="T47" s="129">
        <v>2367.6</v>
      </c>
      <c r="U47" t="s">
        <v>1664</v>
      </c>
      <c r="V47" s="130">
        <v>6.2647674368619594E-2</v>
      </c>
      <c r="W47" s="130">
        <v>3.7389394642114299E-2</v>
      </c>
      <c r="X47" t="s">
        <v>412</v>
      </c>
      <c r="Y47" t="s">
        <v>339</v>
      </c>
      <c r="Z47" t="s">
        <v>886</v>
      </c>
      <c r="AA47" t="s">
        <v>889</v>
      </c>
      <c r="AB47" t="s">
        <v>5783</v>
      </c>
      <c r="AC47" t="s">
        <v>5783</v>
      </c>
      <c r="AD47" s="137">
        <v>605319.30000000005</v>
      </c>
      <c r="AE47" s="168">
        <v>1</v>
      </c>
      <c r="AF47" t="s">
        <v>5810</v>
      </c>
      <c r="AG47" s="137">
        <v>581.95399999999995</v>
      </c>
      <c r="AJ47" s="108" t="s">
        <v>15</v>
      </c>
      <c r="AK47" s="130">
        <v>0.63107150390076527</v>
      </c>
      <c r="AL47" s="130">
        <v>1.5170249176433698E-3</v>
      </c>
      <c r="AM47" s="181"/>
      <c r="AN47" s="135"/>
      <c r="AO47" s="153"/>
      <c r="AP47" s="4"/>
    </row>
    <row r="48" spans="1:42" x14ac:dyDescent="0.25">
      <c r="A48" t="s">
        <v>1213</v>
      </c>
      <c r="B48" t="s">
        <v>1248</v>
      </c>
      <c r="C48" t="s">
        <v>5872</v>
      </c>
      <c r="D48" t="s">
        <v>5873</v>
      </c>
      <c r="E48" t="s">
        <v>309</v>
      </c>
      <c r="F48" t="s">
        <v>5874</v>
      </c>
      <c r="G48" t="s">
        <v>5875</v>
      </c>
      <c r="H48" t="s">
        <v>312</v>
      </c>
      <c r="I48" t="s">
        <v>951</v>
      </c>
      <c r="J48" t="s">
        <v>204</v>
      </c>
      <c r="K48" t="s">
        <v>204</v>
      </c>
      <c r="L48" s="108" t="s">
        <v>326</v>
      </c>
      <c r="M48" t="s">
        <v>462</v>
      </c>
      <c r="N48" t="s">
        <v>339</v>
      </c>
      <c r="O48" t="s">
        <v>5876</v>
      </c>
      <c r="P48" t="s">
        <v>1626</v>
      </c>
      <c r="Q48" t="s">
        <v>415</v>
      </c>
      <c r="R48" t="s">
        <v>407</v>
      </c>
      <c r="S48" t="s">
        <v>1212</v>
      </c>
      <c r="T48" s="129">
        <v>1661</v>
      </c>
      <c r="U48" t="s">
        <v>1796</v>
      </c>
      <c r="V48" s="130">
        <v>6.2637183960675899E-2</v>
      </c>
      <c r="W48" s="130">
        <v>3.5034298058747901E-2</v>
      </c>
      <c r="X48" t="s">
        <v>412</v>
      </c>
      <c r="Y48" t="s">
        <v>339</v>
      </c>
      <c r="Z48" t="s">
        <v>886</v>
      </c>
      <c r="AA48" t="s">
        <v>889</v>
      </c>
      <c r="AB48" t="s">
        <v>5783</v>
      </c>
      <c r="AC48" t="s">
        <v>5783</v>
      </c>
      <c r="AD48" s="137">
        <v>350700</v>
      </c>
      <c r="AE48" s="168">
        <v>1</v>
      </c>
      <c r="AF48" t="s">
        <v>5877</v>
      </c>
      <c r="AG48" s="137">
        <v>340.21409999999997</v>
      </c>
      <c r="AJ48" s="108" t="s">
        <v>15</v>
      </c>
      <c r="AK48" s="130">
        <v>0.36892849609923473</v>
      </c>
      <c r="AL48" s="130">
        <v>8.868626105786602E-4</v>
      </c>
      <c r="AM48" s="181"/>
      <c r="AN48" s="135"/>
      <c r="AO48" s="153"/>
      <c r="AP48" s="4"/>
    </row>
    <row r="49" spans="1:42" x14ac:dyDescent="0.25">
      <c r="A49" t="s">
        <v>1213</v>
      </c>
      <c r="B49" t="s">
        <v>1250</v>
      </c>
      <c r="C49" t="s">
        <v>5805</v>
      </c>
      <c r="D49" t="s">
        <v>5806</v>
      </c>
      <c r="E49" t="s">
        <v>309</v>
      </c>
      <c r="F49" t="s">
        <v>5807</v>
      </c>
      <c r="G49" t="s">
        <v>5808</v>
      </c>
      <c r="H49" t="s">
        <v>312</v>
      </c>
      <c r="I49" t="s">
        <v>951</v>
      </c>
      <c r="J49" t="s">
        <v>204</v>
      </c>
      <c r="K49" t="s">
        <v>204</v>
      </c>
      <c r="L49" s="108" t="s">
        <v>326</v>
      </c>
      <c r="M49" t="s">
        <v>451</v>
      </c>
      <c r="N49" t="s">
        <v>339</v>
      </c>
      <c r="O49" t="s">
        <v>5871</v>
      </c>
      <c r="P49" t="s">
        <v>1773</v>
      </c>
      <c r="Q49" t="s">
        <v>415</v>
      </c>
      <c r="R49" t="s">
        <v>407</v>
      </c>
      <c r="S49" t="s">
        <v>1212</v>
      </c>
      <c r="T49" s="129">
        <v>2367.6</v>
      </c>
      <c r="U49" t="s">
        <v>1664</v>
      </c>
      <c r="V49" s="130">
        <v>6.2647674368619594E-2</v>
      </c>
      <c r="W49" s="130">
        <v>3.7389394642114299E-2</v>
      </c>
      <c r="X49" t="s">
        <v>412</v>
      </c>
      <c r="Y49" t="s">
        <v>339</v>
      </c>
      <c r="Z49" t="s">
        <v>886</v>
      </c>
      <c r="AA49" t="s">
        <v>889</v>
      </c>
      <c r="AB49" t="s">
        <v>5783</v>
      </c>
      <c r="AC49" t="s">
        <v>5783</v>
      </c>
      <c r="AD49" s="137">
        <v>4529458.1500000004</v>
      </c>
      <c r="AE49" s="168">
        <v>1</v>
      </c>
      <c r="AF49" t="s">
        <v>5810</v>
      </c>
      <c r="AG49" s="137">
        <v>4354.6210999999994</v>
      </c>
      <c r="AJ49" s="108" t="s">
        <v>15</v>
      </c>
      <c r="AK49" s="130">
        <v>0.24113549548127036</v>
      </c>
      <c r="AL49" s="130">
        <v>9.8438731942865777E-4</v>
      </c>
      <c r="AM49" s="181"/>
      <c r="AN49" s="135"/>
      <c r="AO49" s="153"/>
      <c r="AP49" s="4"/>
    </row>
    <row r="50" spans="1:42" x14ac:dyDescent="0.25">
      <c r="A50" t="s">
        <v>1213</v>
      </c>
      <c r="B50" t="s">
        <v>1250</v>
      </c>
      <c r="C50" t="s">
        <v>5872</v>
      </c>
      <c r="D50" t="s">
        <v>5873</v>
      </c>
      <c r="E50" t="s">
        <v>309</v>
      </c>
      <c r="F50" t="s">
        <v>5874</v>
      </c>
      <c r="G50" t="s">
        <v>5875</v>
      </c>
      <c r="H50" t="s">
        <v>312</v>
      </c>
      <c r="I50" t="s">
        <v>951</v>
      </c>
      <c r="J50" t="s">
        <v>204</v>
      </c>
      <c r="K50" t="s">
        <v>204</v>
      </c>
      <c r="L50" s="108" t="s">
        <v>326</v>
      </c>
      <c r="M50" t="s">
        <v>462</v>
      </c>
      <c r="N50" t="s">
        <v>339</v>
      </c>
      <c r="O50" t="s">
        <v>5876</v>
      </c>
      <c r="P50" t="s">
        <v>1626</v>
      </c>
      <c r="Q50" t="s">
        <v>415</v>
      </c>
      <c r="R50" t="s">
        <v>407</v>
      </c>
      <c r="S50" t="s">
        <v>1212</v>
      </c>
      <c r="T50" s="129">
        <v>1661</v>
      </c>
      <c r="U50" t="s">
        <v>1796</v>
      </c>
      <c r="V50" s="130">
        <v>6.2637183960675899E-2</v>
      </c>
      <c r="W50" s="130">
        <v>3.5034298058747901E-2</v>
      </c>
      <c r="X50" t="s">
        <v>412</v>
      </c>
      <c r="Y50" t="s">
        <v>339</v>
      </c>
      <c r="Z50" t="s">
        <v>886</v>
      </c>
      <c r="AA50" t="s">
        <v>889</v>
      </c>
      <c r="AB50" t="s">
        <v>5783</v>
      </c>
      <c r="AC50" t="s">
        <v>5783</v>
      </c>
      <c r="AD50" s="137">
        <v>2285500</v>
      </c>
      <c r="AE50" s="168">
        <v>1</v>
      </c>
      <c r="AF50" t="s">
        <v>5877</v>
      </c>
      <c r="AG50" s="137">
        <v>2217.1636000000003</v>
      </c>
      <c r="AJ50" s="108" t="s">
        <v>15</v>
      </c>
      <c r="AK50" s="130">
        <v>0.12277459350918857</v>
      </c>
      <c r="AL50" s="130">
        <v>5.0120266515404216E-4</v>
      </c>
      <c r="AM50" s="181"/>
      <c r="AN50" s="135"/>
      <c r="AO50" s="153"/>
      <c r="AP50" s="4"/>
    </row>
    <row r="51" spans="1:42" x14ac:dyDescent="0.25">
      <c r="A51" t="s">
        <v>1213</v>
      </c>
      <c r="B51" t="s">
        <v>1250</v>
      </c>
      <c r="C51" t="s">
        <v>5865</v>
      </c>
      <c r="D51" t="s">
        <v>5866</v>
      </c>
      <c r="E51" t="s">
        <v>309</v>
      </c>
      <c r="F51" t="s">
        <v>5867</v>
      </c>
      <c r="G51" t="s">
        <v>5868</v>
      </c>
      <c r="H51" t="s">
        <v>312</v>
      </c>
      <c r="I51" t="s">
        <v>754</v>
      </c>
      <c r="J51" t="s">
        <v>204</v>
      </c>
      <c r="K51" t="s">
        <v>204</v>
      </c>
      <c r="L51" s="108" t="s">
        <v>326</v>
      </c>
      <c r="M51" t="s">
        <v>477</v>
      </c>
      <c r="N51" t="s">
        <v>339</v>
      </c>
      <c r="O51" t="s">
        <v>5869</v>
      </c>
      <c r="P51" t="s">
        <v>1647</v>
      </c>
      <c r="Q51" t="s">
        <v>413</v>
      </c>
      <c r="R51" t="s">
        <v>407</v>
      </c>
      <c r="S51" t="s">
        <v>1212</v>
      </c>
      <c r="T51" s="129">
        <v>3009</v>
      </c>
      <c r="U51" t="s">
        <v>2140</v>
      </c>
      <c r="V51" s="130">
        <v>3.3342719777822202E-2</v>
      </c>
      <c r="W51" s="130">
        <v>3.5899756714105301E-2</v>
      </c>
      <c r="X51" t="s">
        <v>412</v>
      </c>
      <c r="Y51" t="s">
        <v>339</v>
      </c>
      <c r="Z51" t="s">
        <v>886</v>
      </c>
      <c r="AA51" t="s">
        <v>889</v>
      </c>
      <c r="AB51" t="s">
        <v>5783</v>
      </c>
      <c r="AC51" t="s">
        <v>5783</v>
      </c>
      <c r="AD51" s="137">
        <v>11133000</v>
      </c>
      <c r="AE51" s="168">
        <v>1</v>
      </c>
      <c r="AF51" t="s">
        <v>5870</v>
      </c>
      <c r="AG51" s="137">
        <v>11487.029400000001</v>
      </c>
      <c r="AJ51" s="108" t="s">
        <v>15</v>
      </c>
      <c r="AK51" s="130">
        <v>0.63608991100954104</v>
      </c>
      <c r="AL51" s="130">
        <v>2.5967095435890774E-3</v>
      </c>
      <c r="AM51" s="181"/>
      <c r="AN51" s="135"/>
      <c r="AO51" s="153"/>
      <c r="AP51" s="4"/>
    </row>
    <row r="52" spans="1:42" x14ac:dyDescent="0.25">
      <c r="A52" t="s">
        <v>1213</v>
      </c>
      <c r="B52" t="s">
        <v>1256</v>
      </c>
      <c r="C52" t="s">
        <v>5872</v>
      </c>
      <c r="D52" t="s">
        <v>5873</v>
      </c>
      <c r="E52" t="s">
        <v>309</v>
      </c>
      <c r="F52" t="s">
        <v>5874</v>
      </c>
      <c r="G52" t="s">
        <v>5875</v>
      </c>
      <c r="H52" t="s">
        <v>312</v>
      </c>
      <c r="I52" t="s">
        <v>951</v>
      </c>
      <c r="J52" t="s">
        <v>204</v>
      </c>
      <c r="K52" t="s">
        <v>204</v>
      </c>
      <c r="L52" s="108" t="s">
        <v>326</v>
      </c>
      <c r="M52" t="s">
        <v>462</v>
      </c>
      <c r="N52" t="s">
        <v>339</v>
      </c>
      <c r="O52" t="s">
        <v>5876</v>
      </c>
      <c r="P52" t="s">
        <v>1626</v>
      </c>
      <c r="Q52" t="s">
        <v>415</v>
      </c>
      <c r="R52" t="s">
        <v>407</v>
      </c>
      <c r="S52" t="s">
        <v>1212</v>
      </c>
      <c r="T52" s="129">
        <v>1661</v>
      </c>
      <c r="U52" t="s">
        <v>1796</v>
      </c>
      <c r="V52" s="130">
        <v>6.2637183960675899E-2</v>
      </c>
      <c r="W52" s="130">
        <v>3.5034298058747901E-2</v>
      </c>
      <c r="X52" t="s">
        <v>412</v>
      </c>
      <c r="Y52" t="s">
        <v>339</v>
      </c>
      <c r="Z52" t="s">
        <v>886</v>
      </c>
      <c r="AA52" t="s">
        <v>889</v>
      </c>
      <c r="AB52" t="s">
        <v>5783</v>
      </c>
      <c r="AC52" t="s">
        <v>5783</v>
      </c>
      <c r="AD52" s="137">
        <v>280000</v>
      </c>
      <c r="AE52" s="168">
        <v>1</v>
      </c>
      <c r="AF52" t="s">
        <v>5877</v>
      </c>
      <c r="AG52" s="137">
        <v>271.62799999999999</v>
      </c>
      <c r="AJ52" s="108" t="s">
        <v>15</v>
      </c>
      <c r="AK52" s="130">
        <v>9.731430431472142E-2</v>
      </c>
      <c r="AL52" s="130">
        <v>9.0120628862745298E-4</v>
      </c>
      <c r="AM52" s="181"/>
      <c r="AN52" s="135"/>
      <c r="AO52" s="153"/>
      <c r="AP52" s="4"/>
    </row>
    <row r="53" spans="1:42" x14ac:dyDescent="0.25">
      <c r="A53" t="s">
        <v>1213</v>
      </c>
      <c r="B53" t="s">
        <v>1256</v>
      </c>
      <c r="C53" t="s">
        <v>4003</v>
      </c>
      <c r="D53" t="s">
        <v>4004</v>
      </c>
      <c r="E53" t="s">
        <v>309</v>
      </c>
      <c r="F53" t="s">
        <v>5822</v>
      </c>
      <c r="G53" t="s">
        <v>5823</v>
      </c>
      <c r="H53" t="s">
        <v>312</v>
      </c>
      <c r="I53" t="s">
        <v>951</v>
      </c>
      <c r="J53" t="s">
        <v>204</v>
      </c>
      <c r="K53" t="s">
        <v>204</v>
      </c>
      <c r="L53" s="108" t="s">
        <v>326</v>
      </c>
      <c r="M53" t="s">
        <v>441</v>
      </c>
      <c r="N53" t="s">
        <v>339</v>
      </c>
      <c r="O53" t="s">
        <v>5824</v>
      </c>
      <c r="P53" t="s">
        <v>1647</v>
      </c>
      <c r="Q53" t="s">
        <v>413</v>
      </c>
      <c r="R53" t="s">
        <v>407</v>
      </c>
      <c r="S53" t="s">
        <v>1212</v>
      </c>
      <c r="T53" s="129">
        <v>3561.6</v>
      </c>
      <c r="U53" t="s">
        <v>5825</v>
      </c>
      <c r="V53" s="130">
        <v>6.3143346143960596E-2</v>
      </c>
      <c r="W53" s="130">
        <v>3.0114296733140599E-2</v>
      </c>
      <c r="X53" t="s">
        <v>412</v>
      </c>
      <c r="Y53" t="s">
        <v>339</v>
      </c>
      <c r="Z53" t="s">
        <v>886</v>
      </c>
      <c r="AA53" t="s">
        <v>889</v>
      </c>
      <c r="AB53" t="s">
        <v>5783</v>
      </c>
      <c r="AC53" t="s">
        <v>5783</v>
      </c>
      <c r="AD53" s="137">
        <v>210000</v>
      </c>
      <c r="AE53" s="168">
        <v>1</v>
      </c>
      <c r="AF53" t="s">
        <v>5826</v>
      </c>
      <c r="AG53" s="137">
        <v>188.916</v>
      </c>
      <c r="AJ53" s="108" t="s">
        <v>15</v>
      </c>
      <c r="AK53" s="130">
        <v>6.768164222362906E-2</v>
      </c>
      <c r="AL53" s="130">
        <v>6.2678474686830485E-4</v>
      </c>
      <c r="AM53" s="181"/>
      <c r="AN53" s="135"/>
      <c r="AO53" s="153"/>
      <c r="AP53" s="4"/>
    </row>
    <row r="54" spans="1:42" x14ac:dyDescent="0.25">
      <c r="A54" t="s">
        <v>1213</v>
      </c>
      <c r="B54" t="s">
        <v>1256</v>
      </c>
      <c r="C54" t="s">
        <v>5843</v>
      </c>
      <c r="D54" t="s">
        <v>5844</v>
      </c>
      <c r="E54" t="s">
        <v>309</v>
      </c>
      <c r="F54" t="s">
        <v>5845</v>
      </c>
      <c r="G54" t="s">
        <v>5846</v>
      </c>
      <c r="H54" t="s">
        <v>312</v>
      </c>
      <c r="I54" t="s">
        <v>951</v>
      </c>
      <c r="J54" t="s">
        <v>204</v>
      </c>
      <c r="K54" t="s">
        <v>204</v>
      </c>
      <c r="L54" s="108" t="s">
        <v>326</v>
      </c>
      <c r="M54" t="s">
        <v>451</v>
      </c>
      <c r="N54" t="s">
        <v>339</v>
      </c>
      <c r="O54" t="s">
        <v>5847</v>
      </c>
      <c r="P54" t="s">
        <v>1619</v>
      </c>
      <c r="Q54" t="s">
        <v>413</v>
      </c>
      <c r="R54" t="s">
        <v>407</v>
      </c>
      <c r="S54" t="s">
        <v>1212</v>
      </c>
      <c r="T54" s="129">
        <v>2330.1</v>
      </c>
      <c r="U54" t="s">
        <v>1706</v>
      </c>
      <c r="V54" s="130">
        <v>6.3062045482396703E-2</v>
      </c>
      <c r="W54" s="130">
        <v>2.1325957478284498E-2</v>
      </c>
      <c r="X54" t="s">
        <v>412</v>
      </c>
      <c r="Y54" t="s">
        <v>339</v>
      </c>
      <c r="Z54" t="s">
        <v>886</v>
      </c>
      <c r="AA54" t="s">
        <v>889</v>
      </c>
      <c r="AB54" t="s">
        <v>5783</v>
      </c>
      <c r="AC54" t="s">
        <v>5783</v>
      </c>
      <c r="AD54" s="137">
        <v>164285.74</v>
      </c>
      <c r="AE54" s="168">
        <v>1</v>
      </c>
      <c r="AF54" t="s">
        <v>5848</v>
      </c>
      <c r="AG54" s="137">
        <v>154.1165</v>
      </c>
      <c r="AJ54" s="108" t="s">
        <v>15</v>
      </c>
      <c r="AK54" s="130">
        <v>5.5214246607011373E-2</v>
      </c>
      <c r="AL54" s="130">
        <v>5.1132694843237137E-4</v>
      </c>
      <c r="AM54" s="181"/>
      <c r="AN54" s="135"/>
      <c r="AO54" s="153"/>
      <c r="AP54" s="4"/>
    </row>
    <row r="55" spans="1:42" x14ac:dyDescent="0.25">
      <c r="A55" t="s">
        <v>1213</v>
      </c>
      <c r="B55" t="s">
        <v>1256</v>
      </c>
      <c r="C55" t="s">
        <v>5788</v>
      </c>
      <c r="D55" t="s">
        <v>5789</v>
      </c>
      <c r="E55" t="s">
        <v>309</v>
      </c>
      <c r="F55" t="s">
        <v>5790</v>
      </c>
      <c r="G55" t="s">
        <v>5791</v>
      </c>
      <c r="H55" t="s">
        <v>312</v>
      </c>
      <c r="I55" t="s">
        <v>951</v>
      </c>
      <c r="J55" t="s">
        <v>204</v>
      </c>
      <c r="K55" t="s">
        <v>204</v>
      </c>
      <c r="L55" s="108" t="s">
        <v>326</v>
      </c>
      <c r="M55" t="s">
        <v>446</v>
      </c>
      <c r="N55" t="s">
        <v>339</v>
      </c>
      <c r="O55" t="s">
        <v>5792</v>
      </c>
      <c r="P55" t="s">
        <v>1255</v>
      </c>
      <c r="Q55" t="s">
        <v>415</v>
      </c>
      <c r="R55" t="s">
        <v>407</v>
      </c>
      <c r="S55" t="s">
        <v>1212</v>
      </c>
      <c r="T55" s="129">
        <v>4526</v>
      </c>
      <c r="U55" t="s">
        <v>5793</v>
      </c>
      <c r="V55" s="130">
        <v>4.9629078110456103E-2</v>
      </c>
      <c r="W55" s="130">
        <v>1.02795579135414E-2</v>
      </c>
      <c r="X55" t="s">
        <v>412</v>
      </c>
      <c r="Y55" t="s">
        <v>339</v>
      </c>
      <c r="Z55" t="s">
        <v>886</v>
      </c>
      <c r="AA55" t="s">
        <v>889</v>
      </c>
      <c r="AB55" t="s">
        <v>5783</v>
      </c>
      <c r="AC55" t="s">
        <v>5783</v>
      </c>
      <c r="AD55" s="137">
        <v>157188.76999999999</v>
      </c>
      <c r="AE55" s="168">
        <v>1</v>
      </c>
      <c r="AF55" t="s">
        <v>5794</v>
      </c>
      <c r="AG55" s="137">
        <v>146.31129999999999</v>
      </c>
      <c r="AJ55" s="108" t="s">
        <v>15</v>
      </c>
      <c r="AK55" s="130">
        <v>5.2417950525612565E-2</v>
      </c>
      <c r="AL55" s="130">
        <v>4.854310677479561E-4</v>
      </c>
      <c r="AM55" s="181"/>
      <c r="AN55" s="135"/>
      <c r="AO55" s="153"/>
      <c r="AP55" s="4"/>
    </row>
    <row r="56" spans="1:42" x14ac:dyDescent="0.25">
      <c r="A56" t="s">
        <v>1213</v>
      </c>
      <c r="B56" t="s">
        <v>1256</v>
      </c>
      <c r="C56" t="s">
        <v>5805</v>
      </c>
      <c r="D56" t="s">
        <v>5806</v>
      </c>
      <c r="E56" t="s">
        <v>309</v>
      </c>
      <c r="F56" t="s">
        <v>5807</v>
      </c>
      <c r="G56" t="s">
        <v>5808</v>
      </c>
      <c r="H56" t="s">
        <v>312</v>
      </c>
      <c r="I56" t="s">
        <v>951</v>
      </c>
      <c r="J56" t="s">
        <v>204</v>
      </c>
      <c r="K56" t="s">
        <v>204</v>
      </c>
      <c r="L56" s="108" t="s">
        <v>326</v>
      </c>
      <c r="M56" t="s">
        <v>451</v>
      </c>
      <c r="N56" t="s">
        <v>339</v>
      </c>
      <c r="O56" t="s">
        <v>5871</v>
      </c>
      <c r="P56" t="s">
        <v>1773</v>
      </c>
      <c r="Q56" t="s">
        <v>415</v>
      </c>
      <c r="R56" t="s">
        <v>407</v>
      </c>
      <c r="S56" t="s">
        <v>1212</v>
      </c>
      <c r="T56" s="129">
        <v>2367.6</v>
      </c>
      <c r="U56" t="s">
        <v>1664</v>
      </c>
      <c r="V56" s="130">
        <v>6.2647674368619594E-2</v>
      </c>
      <c r="W56" s="130">
        <v>3.7389394642114299E-2</v>
      </c>
      <c r="X56" t="s">
        <v>412</v>
      </c>
      <c r="Y56" t="s">
        <v>339</v>
      </c>
      <c r="Z56" t="s">
        <v>886</v>
      </c>
      <c r="AA56" t="s">
        <v>889</v>
      </c>
      <c r="AB56" t="s">
        <v>5783</v>
      </c>
      <c r="AC56" t="s">
        <v>5783</v>
      </c>
      <c r="AD56" s="137">
        <v>108611.53</v>
      </c>
      <c r="AE56" s="168">
        <v>1</v>
      </c>
      <c r="AF56" t="s">
        <v>5810</v>
      </c>
      <c r="AG56" s="137">
        <v>104.4191</v>
      </c>
      <c r="AJ56" s="108" t="s">
        <v>15</v>
      </c>
      <c r="AK56" s="130">
        <v>3.7409525162658878E-2</v>
      </c>
      <c r="AL56" s="130">
        <v>3.4644135380264968E-4</v>
      </c>
      <c r="AM56" s="181"/>
      <c r="AN56" s="135"/>
      <c r="AO56" s="153"/>
      <c r="AP56" s="4"/>
    </row>
    <row r="57" spans="1:42" x14ac:dyDescent="0.25">
      <c r="A57" t="s">
        <v>1213</v>
      </c>
      <c r="B57" t="s">
        <v>1256</v>
      </c>
      <c r="C57" t="s">
        <v>5788</v>
      </c>
      <c r="D57" t="s">
        <v>5789</v>
      </c>
      <c r="E57" t="s">
        <v>309</v>
      </c>
      <c r="F57" t="s">
        <v>5795</v>
      </c>
      <c r="G57" t="s">
        <v>5796</v>
      </c>
      <c r="H57" t="s">
        <v>312</v>
      </c>
      <c r="I57" t="s">
        <v>951</v>
      </c>
      <c r="J57" t="s">
        <v>204</v>
      </c>
      <c r="K57" t="s">
        <v>204</v>
      </c>
      <c r="L57" s="108" t="s">
        <v>326</v>
      </c>
      <c r="M57" t="s">
        <v>446</v>
      </c>
      <c r="N57" t="s">
        <v>339</v>
      </c>
      <c r="O57" t="s">
        <v>5792</v>
      </c>
      <c r="P57" t="s">
        <v>1255</v>
      </c>
      <c r="Q57" t="s">
        <v>415</v>
      </c>
      <c r="R57" t="s">
        <v>407</v>
      </c>
      <c r="S57" t="s">
        <v>1212</v>
      </c>
      <c r="T57" s="129">
        <v>1188.9000000000001</v>
      </c>
      <c r="U57" t="s">
        <v>3593</v>
      </c>
      <c r="V57" s="130">
        <v>4.0263766418695099E-2</v>
      </c>
      <c r="W57" s="130">
        <v>2.31209308028187E-3</v>
      </c>
      <c r="X57" t="s">
        <v>412</v>
      </c>
      <c r="Y57" t="s">
        <v>339</v>
      </c>
      <c r="Z57" t="s">
        <v>886</v>
      </c>
      <c r="AA57" t="s">
        <v>889</v>
      </c>
      <c r="AB57" t="s">
        <v>5783</v>
      </c>
      <c r="AC57" t="s">
        <v>5783</v>
      </c>
      <c r="AD57" s="137">
        <v>79949.600000000006</v>
      </c>
      <c r="AE57" s="168">
        <v>1</v>
      </c>
      <c r="AF57" t="s">
        <v>5797</v>
      </c>
      <c r="AG57" s="137">
        <v>78.262699999999995</v>
      </c>
      <c r="AJ57" s="108" t="s">
        <v>15</v>
      </c>
      <c r="AK57" s="130">
        <v>2.8038628736657425E-2</v>
      </c>
      <c r="AL57" s="130">
        <v>2.59659550771135E-4</v>
      </c>
      <c r="AM57" s="181"/>
      <c r="AN57" s="135"/>
      <c r="AO57" s="153"/>
      <c r="AP57" s="4"/>
    </row>
    <row r="58" spans="1:42" x14ac:dyDescent="0.25">
      <c r="A58" t="s">
        <v>1213</v>
      </c>
      <c r="B58" t="s">
        <v>1256</v>
      </c>
      <c r="C58" t="s">
        <v>5909</v>
      </c>
      <c r="D58" t="s">
        <v>5910</v>
      </c>
      <c r="E58" t="s">
        <v>309</v>
      </c>
      <c r="F58" t="s">
        <v>5911</v>
      </c>
      <c r="G58" t="s">
        <v>5912</v>
      </c>
      <c r="H58" t="s">
        <v>312</v>
      </c>
      <c r="I58" t="s">
        <v>951</v>
      </c>
      <c r="J58" t="s">
        <v>204</v>
      </c>
      <c r="K58" t="s">
        <v>204</v>
      </c>
      <c r="L58" t="s">
        <v>314</v>
      </c>
      <c r="M58" t="s">
        <v>447</v>
      </c>
      <c r="N58" t="s">
        <v>339</v>
      </c>
      <c r="O58" t="s">
        <v>5913</v>
      </c>
      <c r="Q58" t="s">
        <v>410</v>
      </c>
      <c r="R58" t="s">
        <v>410</v>
      </c>
      <c r="S58" t="s">
        <v>1212</v>
      </c>
      <c r="T58" s="129">
        <v>0</v>
      </c>
      <c r="U58" t="s">
        <v>5914</v>
      </c>
      <c r="V58" t="s">
        <v>1840</v>
      </c>
      <c r="W58" s="130">
        <v>0.16478949826419301</v>
      </c>
      <c r="X58" t="s">
        <v>412</v>
      </c>
      <c r="Y58" t="s">
        <v>338</v>
      </c>
      <c r="Z58" t="s">
        <v>884</v>
      </c>
      <c r="AA58" t="s">
        <v>889</v>
      </c>
      <c r="AB58" t="s">
        <v>5915</v>
      </c>
      <c r="AC58" t="s">
        <v>5783</v>
      </c>
      <c r="AD58" s="137">
        <v>4199.99</v>
      </c>
      <c r="AE58" s="168">
        <v>1</v>
      </c>
      <c r="AF58" t="s">
        <v>5916</v>
      </c>
      <c r="AG58" s="137">
        <v>8.4420000000000002</v>
      </c>
      <c r="AJ58" s="108" t="s">
        <v>15</v>
      </c>
      <c r="AK58" s="130">
        <v>3.0244503549242403E-3</v>
      </c>
      <c r="AL58" s="130">
        <v>2.8008767042965219E-5</v>
      </c>
      <c r="AM58" s="181"/>
      <c r="AN58" s="135"/>
      <c r="AO58" s="153"/>
      <c r="AP58" s="4"/>
    </row>
    <row r="59" spans="1:42" x14ac:dyDescent="0.25">
      <c r="A59" t="s">
        <v>1213</v>
      </c>
      <c r="B59" t="s">
        <v>1256</v>
      </c>
      <c r="C59" t="s">
        <v>2710</v>
      </c>
      <c r="D59" t="s">
        <v>2711</v>
      </c>
      <c r="E59" t="s">
        <v>309</v>
      </c>
      <c r="F59" t="s">
        <v>5917</v>
      </c>
      <c r="G59" t="s">
        <v>5918</v>
      </c>
      <c r="H59" t="s">
        <v>312</v>
      </c>
      <c r="I59" t="s">
        <v>754</v>
      </c>
      <c r="J59" t="s">
        <v>204</v>
      </c>
      <c r="K59" t="s">
        <v>204</v>
      </c>
      <c r="L59" s="108" t="s">
        <v>326</v>
      </c>
      <c r="M59" t="s">
        <v>477</v>
      </c>
      <c r="N59" t="s">
        <v>339</v>
      </c>
      <c r="O59" t="s">
        <v>5919</v>
      </c>
      <c r="P59" t="s">
        <v>1211</v>
      </c>
      <c r="Q59" t="s">
        <v>413</v>
      </c>
      <c r="R59" t="s">
        <v>407</v>
      </c>
      <c r="S59" t="s">
        <v>1212</v>
      </c>
      <c r="T59" s="129">
        <v>9034.7999999999993</v>
      </c>
      <c r="U59" t="s">
        <v>5920</v>
      </c>
      <c r="V59" s="130">
        <v>3.4108519557714101E-2</v>
      </c>
      <c r="W59" s="130">
        <v>2.3407248638800501E-2</v>
      </c>
      <c r="X59" t="s">
        <v>412</v>
      </c>
      <c r="Y59" t="s">
        <v>339</v>
      </c>
      <c r="Z59" t="s">
        <v>886</v>
      </c>
      <c r="AA59" t="s">
        <v>889</v>
      </c>
      <c r="AB59" t="s">
        <v>5783</v>
      </c>
      <c r="AC59" t="s">
        <v>5783</v>
      </c>
      <c r="AD59" s="137">
        <v>769230.89</v>
      </c>
      <c r="AE59" s="168">
        <v>1</v>
      </c>
      <c r="AF59" t="s">
        <v>5921</v>
      </c>
      <c r="AG59" s="137">
        <v>998.00019999999995</v>
      </c>
      <c r="AJ59" s="108" t="s">
        <v>15</v>
      </c>
      <c r="AK59" s="130">
        <v>0.35754668500258097</v>
      </c>
      <c r="AL59" s="130">
        <v>3.3111609158724678E-3</v>
      </c>
      <c r="AM59" s="181"/>
      <c r="AN59" s="135"/>
      <c r="AO59" s="153"/>
      <c r="AP59" s="4"/>
    </row>
    <row r="60" spans="1:42" x14ac:dyDescent="0.25">
      <c r="A60" t="s">
        <v>1213</v>
      </c>
      <c r="B60" t="s">
        <v>1256</v>
      </c>
      <c r="C60" t="s">
        <v>5922</v>
      </c>
      <c r="D60" t="s">
        <v>5923</v>
      </c>
      <c r="E60" t="s">
        <v>309</v>
      </c>
      <c r="F60" t="s">
        <v>5924</v>
      </c>
      <c r="G60" t="s">
        <v>5925</v>
      </c>
      <c r="H60" t="s">
        <v>312</v>
      </c>
      <c r="I60" t="s">
        <v>754</v>
      </c>
      <c r="J60" t="s">
        <v>204</v>
      </c>
      <c r="K60" t="s">
        <v>204</v>
      </c>
      <c r="L60" s="108" t="s">
        <v>326</v>
      </c>
      <c r="M60" t="s">
        <v>477</v>
      </c>
      <c r="N60" t="s">
        <v>339</v>
      </c>
      <c r="O60" t="s">
        <v>5926</v>
      </c>
      <c r="P60" t="s">
        <v>1255</v>
      </c>
      <c r="Q60" t="s">
        <v>415</v>
      </c>
      <c r="R60" t="s">
        <v>407</v>
      </c>
      <c r="S60" t="s">
        <v>1212</v>
      </c>
      <c r="T60" s="129">
        <v>4107.2</v>
      </c>
      <c r="U60" t="s">
        <v>2390</v>
      </c>
      <c r="V60" s="130">
        <v>3.11764505374428E-2</v>
      </c>
      <c r="W60" s="130">
        <v>1.19982097329081E-2</v>
      </c>
      <c r="X60" t="s">
        <v>412</v>
      </c>
      <c r="Y60" t="s">
        <v>339</v>
      </c>
      <c r="Z60" t="s">
        <v>886</v>
      </c>
      <c r="AA60" t="s">
        <v>889</v>
      </c>
      <c r="AB60" t="s">
        <v>5783</v>
      </c>
      <c r="AC60" t="s">
        <v>5783</v>
      </c>
      <c r="AD60" s="137">
        <v>481074.3</v>
      </c>
      <c r="AE60" s="168">
        <v>1</v>
      </c>
      <c r="AF60" t="s">
        <v>5927</v>
      </c>
      <c r="AG60" s="137">
        <v>484.00890000000004</v>
      </c>
      <c r="AJ60" s="108" t="s">
        <v>15</v>
      </c>
      <c r="AK60" s="130">
        <v>0.17340253889232168</v>
      </c>
      <c r="AL60" s="130">
        <v>1.6058426314011734E-3</v>
      </c>
      <c r="AM60" s="181"/>
      <c r="AN60" s="135"/>
      <c r="AO60" s="153"/>
      <c r="AP60" s="4"/>
    </row>
    <row r="61" spans="1:42" x14ac:dyDescent="0.25">
      <c r="A61" t="s">
        <v>1213</v>
      </c>
      <c r="B61" t="s">
        <v>1256</v>
      </c>
      <c r="C61" t="s">
        <v>5922</v>
      </c>
      <c r="D61" t="s">
        <v>5923</v>
      </c>
      <c r="E61" t="s">
        <v>309</v>
      </c>
      <c r="F61" t="s">
        <v>5928</v>
      </c>
      <c r="G61" t="s">
        <v>5929</v>
      </c>
      <c r="H61" t="s">
        <v>312</v>
      </c>
      <c r="I61" t="s">
        <v>754</v>
      </c>
      <c r="J61" t="s">
        <v>204</v>
      </c>
      <c r="K61" t="s">
        <v>204</v>
      </c>
      <c r="L61" s="108" t="s">
        <v>326</v>
      </c>
      <c r="M61" t="s">
        <v>477</v>
      </c>
      <c r="N61" t="s">
        <v>339</v>
      </c>
      <c r="O61" t="s">
        <v>5926</v>
      </c>
      <c r="P61" t="s">
        <v>1255</v>
      </c>
      <c r="Q61" t="s">
        <v>415</v>
      </c>
      <c r="R61" t="s">
        <v>407</v>
      </c>
      <c r="S61" t="s">
        <v>1212</v>
      </c>
      <c r="T61" s="129">
        <v>6853.7</v>
      </c>
      <c r="U61" t="s">
        <v>5930</v>
      </c>
      <c r="V61" s="130">
        <v>3.2611013823747301E-2</v>
      </c>
      <c r="W61" s="130">
        <v>1.5354292756318701E-2</v>
      </c>
      <c r="X61" t="s">
        <v>412</v>
      </c>
      <c r="Y61" t="s">
        <v>339</v>
      </c>
      <c r="Z61" t="s">
        <v>886</v>
      </c>
      <c r="AA61" t="s">
        <v>889</v>
      </c>
      <c r="AB61" t="s">
        <v>5783</v>
      </c>
      <c r="AC61" t="s">
        <v>5783</v>
      </c>
      <c r="AD61" s="137">
        <v>142500</v>
      </c>
      <c r="AE61" s="168">
        <v>1</v>
      </c>
      <c r="AF61" t="s">
        <v>5816</v>
      </c>
      <c r="AG61" s="137">
        <v>136.87129999999999</v>
      </c>
      <c r="AJ61" s="108" t="s">
        <v>15</v>
      </c>
      <c r="AK61" s="130">
        <v>4.9035925878172779E-2</v>
      </c>
      <c r="AL61" s="130">
        <v>4.5411088412203554E-4</v>
      </c>
      <c r="AM61" s="181"/>
      <c r="AN61" s="135"/>
      <c r="AO61" s="153"/>
      <c r="AP61" s="4"/>
    </row>
    <row r="62" spans="1:42" x14ac:dyDescent="0.25">
      <c r="A62" t="s">
        <v>1213</v>
      </c>
      <c r="B62" t="s">
        <v>1256</v>
      </c>
      <c r="C62" t="s">
        <v>5833</v>
      </c>
      <c r="D62" t="s">
        <v>5834</v>
      </c>
      <c r="E62" t="s">
        <v>309</v>
      </c>
      <c r="F62" t="s">
        <v>5835</v>
      </c>
      <c r="G62" t="s">
        <v>5836</v>
      </c>
      <c r="H62" t="s">
        <v>312</v>
      </c>
      <c r="I62" t="s">
        <v>754</v>
      </c>
      <c r="J62" t="s">
        <v>204</v>
      </c>
      <c r="K62" t="s">
        <v>204</v>
      </c>
      <c r="L62" s="108" t="s">
        <v>326</v>
      </c>
      <c r="M62" t="s">
        <v>440</v>
      </c>
      <c r="N62" t="s">
        <v>339</v>
      </c>
      <c r="O62" t="s">
        <v>5837</v>
      </c>
      <c r="P62" t="s">
        <v>1255</v>
      </c>
      <c r="Q62" t="s">
        <v>415</v>
      </c>
      <c r="R62" t="s">
        <v>407</v>
      </c>
      <c r="S62" t="s">
        <v>1212</v>
      </c>
      <c r="T62" s="129">
        <v>7637.8</v>
      </c>
      <c r="U62" t="s">
        <v>5838</v>
      </c>
      <c r="V62" s="130">
        <v>3.0966642378568301E-2</v>
      </c>
      <c r="W62" s="130">
        <v>7.4209217488762297E-3</v>
      </c>
      <c r="X62" t="s">
        <v>412</v>
      </c>
      <c r="Y62" t="s">
        <v>339</v>
      </c>
      <c r="Z62" t="s">
        <v>886</v>
      </c>
      <c r="AA62" t="s">
        <v>889</v>
      </c>
      <c r="AB62" t="s">
        <v>5783</v>
      </c>
      <c r="AC62" t="s">
        <v>5783</v>
      </c>
      <c r="AD62" s="137">
        <v>123667.66</v>
      </c>
      <c r="AE62" s="168">
        <v>1</v>
      </c>
      <c r="AF62" t="s">
        <v>5839</v>
      </c>
      <c r="AG62" s="137">
        <v>117.0885</v>
      </c>
      <c r="AJ62" s="108" t="s">
        <v>15</v>
      </c>
      <c r="AK62" s="130">
        <v>4.194850995043152E-2</v>
      </c>
      <c r="AL62" s="130">
        <v>3.8847588987142616E-4</v>
      </c>
      <c r="AM62" s="181"/>
      <c r="AN62" s="135"/>
      <c r="AO62" s="153"/>
      <c r="AP62" s="4"/>
    </row>
    <row r="63" spans="1:42" x14ac:dyDescent="0.25">
      <c r="A63" t="s">
        <v>1213</v>
      </c>
      <c r="B63" t="s">
        <v>1256</v>
      </c>
      <c r="C63" t="s">
        <v>5865</v>
      </c>
      <c r="D63" t="s">
        <v>5866</v>
      </c>
      <c r="E63" t="s">
        <v>309</v>
      </c>
      <c r="F63" t="s">
        <v>5867</v>
      </c>
      <c r="G63" t="s">
        <v>5868</v>
      </c>
      <c r="H63" t="s">
        <v>312</v>
      </c>
      <c r="I63" t="s">
        <v>754</v>
      </c>
      <c r="J63" t="s">
        <v>204</v>
      </c>
      <c r="K63" t="s">
        <v>204</v>
      </c>
      <c r="L63" s="108" t="s">
        <v>326</v>
      </c>
      <c r="M63" t="s">
        <v>477</v>
      </c>
      <c r="N63" t="s">
        <v>339</v>
      </c>
      <c r="O63" t="s">
        <v>5869</v>
      </c>
      <c r="P63" t="s">
        <v>1647</v>
      </c>
      <c r="Q63" t="s">
        <v>413</v>
      </c>
      <c r="R63" t="s">
        <v>407</v>
      </c>
      <c r="S63" t="s">
        <v>1212</v>
      </c>
      <c r="T63" s="129">
        <v>3009</v>
      </c>
      <c r="U63" t="s">
        <v>2140</v>
      </c>
      <c r="V63" s="130">
        <v>3.3342719777822202E-2</v>
      </c>
      <c r="W63" s="130">
        <v>3.5899756714105301E-2</v>
      </c>
      <c r="X63" t="s">
        <v>412</v>
      </c>
      <c r="Y63" t="s">
        <v>339</v>
      </c>
      <c r="Z63" t="s">
        <v>886</v>
      </c>
      <c r="AA63" t="s">
        <v>889</v>
      </c>
      <c r="AB63" t="s">
        <v>5783</v>
      </c>
      <c r="AC63" t="s">
        <v>5783</v>
      </c>
      <c r="AD63" s="137">
        <v>100000</v>
      </c>
      <c r="AE63" s="168">
        <v>1</v>
      </c>
      <c r="AF63" t="s">
        <v>5870</v>
      </c>
      <c r="AG63" s="137">
        <v>103.18</v>
      </c>
      <c r="AJ63" s="108" t="s">
        <v>15</v>
      </c>
      <c r="AK63" s="130">
        <v>3.6965592351278061E-2</v>
      </c>
      <c r="AL63" s="130">
        <v>3.4233019004145594E-4</v>
      </c>
      <c r="AM63" s="181"/>
      <c r="AN63" s="135"/>
      <c r="AO63" s="153"/>
      <c r="AP63" s="4"/>
    </row>
    <row r="64" spans="1:42" x14ac:dyDescent="0.25">
      <c r="A64" t="s">
        <v>1213</v>
      </c>
      <c r="B64" t="s">
        <v>1257</v>
      </c>
      <c r="C64" t="s">
        <v>4003</v>
      </c>
      <c r="D64" t="s">
        <v>4004</v>
      </c>
      <c r="E64" t="s">
        <v>309</v>
      </c>
      <c r="F64" t="s">
        <v>5822</v>
      </c>
      <c r="G64" t="s">
        <v>5823</v>
      </c>
      <c r="H64" t="s">
        <v>312</v>
      </c>
      <c r="I64" t="s">
        <v>951</v>
      </c>
      <c r="J64" t="s">
        <v>204</v>
      </c>
      <c r="K64" t="s">
        <v>204</v>
      </c>
      <c r="L64" s="108" t="s">
        <v>326</v>
      </c>
      <c r="M64" t="s">
        <v>441</v>
      </c>
      <c r="N64" t="s">
        <v>339</v>
      </c>
      <c r="O64" t="s">
        <v>5824</v>
      </c>
      <c r="P64" t="s">
        <v>1647</v>
      </c>
      <c r="Q64" t="s">
        <v>413</v>
      </c>
      <c r="R64" t="s">
        <v>407</v>
      </c>
      <c r="S64" t="s">
        <v>1212</v>
      </c>
      <c r="T64" s="129">
        <v>3561.6</v>
      </c>
      <c r="U64" t="s">
        <v>5825</v>
      </c>
      <c r="V64" s="130">
        <v>6.3143346143960596E-2</v>
      </c>
      <c r="W64" s="130">
        <v>3.0114296733140599E-2</v>
      </c>
      <c r="X64" t="s">
        <v>412</v>
      </c>
      <c r="Y64" t="s">
        <v>339</v>
      </c>
      <c r="Z64" t="s">
        <v>886</v>
      </c>
      <c r="AA64" t="s">
        <v>889</v>
      </c>
      <c r="AB64" t="s">
        <v>5783</v>
      </c>
      <c r="AC64" t="s">
        <v>5783</v>
      </c>
      <c r="AD64" s="137">
        <v>70000</v>
      </c>
      <c r="AE64" s="168">
        <v>1</v>
      </c>
      <c r="AF64" t="s">
        <v>5826</v>
      </c>
      <c r="AG64" s="137">
        <v>62.972000000000001</v>
      </c>
      <c r="AJ64" s="108" t="s">
        <v>15</v>
      </c>
      <c r="AK64" s="130">
        <v>0.19490394754621382</v>
      </c>
      <c r="AL64" s="130">
        <v>9.300946806155672E-5</v>
      </c>
      <c r="AM64" s="181"/>
      <c r="AN64" s="135"/>
      <c r="AO64" s="153"/>
      <c r="AP64" s="4"/>
    </row>
    <row r="65" spans="1:42" x14ac:dyDescent="0.25">
      <c r="A65" t="s">
        <v>1213</v>
      </c>
      <c r="B65" t="s">
        <v>1257</v>
      </c>
      <c r="C65" t="s">
        <v>5872</v>
      </c>
      <c r="D65" t="s">
        <v>5873</v>
      </c>
      <c r="E65" t="s">
        <v>309</v>
      </c>
      <c r="F65" t="s">
        <v>5874</v>
      </c>
      <c r="G65" t="s">
        <v>5875</v>
      </c>
      <c r="H65" t="s">
        <v>312</v>
      </c>
      <c r="I65" t="s">
        <v>951</v>
      </c>
      <c r="J65" t="s">
        <v>204</v>
      </c>
      <c r="K65" t="s">
        <v>204</v>
      </c>
      <c r="L65" s="108" t="s">
        <v>326</v>
      </c>
      <c r="M65" t="s">
        <v>462</v>
      </c>
      <c r="N65" t="s">
        <v>339</v>
      </c>
      <c r="O65" t="s">
        <v>5876</v>
      </c>
      <c r="P65" t="s">
        <v>1626</v>
      </c>
      <c r="Q65" t="s">
        <v>415</v>
      </c>
      <c r="R65" t="s">
        <v>407</v>
      </c>
      <c r="S65" t="s">
        <v>1212</v>
      </c>
      <c r="T65" s="129">
        <v>1661</v>
      </c>
      <c r="U65" t="s">
        <v>1796</v>
      </c>
      <c r="V65" s="130">
        <v>6.2637183960675899E-2</v>
      </c>
      <c r="W65" s="130">
        <v>3.5034298058747901E-2</v>
      </c>
      <c r="X65" t="s">
        <v>412</v>
      </c>
      <c r="Y65" t="s">
        <v>339</v>
      </c>
      <c r="Z65" t="s">
        <v>886</v>
      </c>
      <c r="AA65" t="s">
        <v>889</v>
      </c>
      <c r="AB65" t="s">
        <v>5783</v>
      </c>
      <c r="AC65" t="s">
        <v>5783</v>
      </c>
      <c r="AD65" s="137">
        <v>49000</v>
      </c>
      <c r="AE65" s="168">
        <v>1</v>
      </c>
      <c r="AF65" t="s">
        <v>5877</v>
      </c>
      <c r="AG65" s="137">
        <v>47.5349</v>
      </c>
      <c r="AJ65" s="108" t="s">
        <v>15</v>
      </c>
      <c r="AK65" s="130">
        <v>0.14712474839951914</v>
      </c>
      <c r="AL65" s="130">
        <v>7.0208914491508807E-5</v>
      </c>
      <c r="AM65" s="181"/>
      <c r="AN65" s="135"/>
      <c r="AO65" s="153"/>
      <c r="AP65" s="4"/>
    </row>
    <row r="66" spans="1:42" x14ac:dyDescent="0.25">
      <c r="A66" t="s">
        <v>1213</v>
      </c>
      <c r="B66" t="s">
        <v>1257</v>
      </c>
      <c r="C66" t="s">
        <v>5843</v>
      </c>
      <c r="D66" t="s">
        <v>5844</v>
      </c>
      <c r="E66" t="s">
        <v>309</v>
      </c>
      <c r="F66" t="s">
        <v>5845</v>
      </c>
      <c r="G66" t="s">
        <v>5846</v>
      </c>
      <c r="H66" t="s">
        <v>312</v>
      </c>
      <c r="I66" t="s">
        <v>951</v>
      </c>
      <c r="J66" t="s">
        <v>204</v>
      </c>
      <c r="K66" t="s">
        <v>204</v>
      </c>
      <c r="L66" s="108" t="s">
        <v>326</v>
      </c>
      <c r="M66" t="s">
        <v>451</v>
      </c>
      <c r="N66" t="s">
        <v>339</v>
      </c>
      <c r="O66" t="s">
        <v>5847</v>
      </c>
      <c r="P66" t="s">
        <v>1619</v>
      </c>
      <c r="Q66" t="s">
        <v>413</v>
      </c>
      <c r="R66" t="s">
        <v>407</v>
      </c>
      <c r="S66" t="s">
        <v>1212</v>
      </c>
      <c r="T66" s="129">
        <v>2330.1</v>
      </c>
      <c r="U66" t="s">
        <v>1706</v>
      </c>
      <c r="V66" s="130">
        <v>6.3062045482396703E-2</v>
      </c>
      <c r="W66" s="130">
        <v>2.1325957478284498E-2</v>
      </c>
      <c r="X66" t="s">
        <v>412</v>
      </c>
      <c r="Y66" t="s">
        <v>339</v>
      </c>
      <c r="Z66" t="s">
        <v>886</v>
      </c>
      <c r="AA66" t="s">
        <v>889</v>
      </c>
      <c r="AB66" t="s">
        <v>5783</v>
      </c>
      <c r="AC66" t="s">
        <v>5783</v>
      </c>
      <c r="AD66" s="137">
        <v>50000</v>
      </c>
      <c r="AE66" s="168">
        <v>1</v>
      </c>
      <c r="AF66" t="s">
        <v>5848</v>
      </c>
      <c r="AG66" s="137">
        <v>46.905000000000001</v>
      </c>
      <c r="AJ66" s="108" t="s">
        <v>15</v>
      </c>
      <c r="AK66" s="130">
        <v>0.14517515180802831</v>
      </c>
      <c r="AL66" s="130">
        <v>6.9278553951396143E-5</v>
      </c>
      <c r="AM66" s="181"/>
      <c r="AN66" s="135"/>
      <c r="AO66" s="153"/>
      <c r="AP66" s="4"/>
    </row>
    <row r="67" spans="1:42" x14ac:dyDescent="0.25">
      <c r="A67" t="s">
        <v>1213</v>
      </c>
      <c r="B67" t="s">
        <v>1257</v>
      </c>
      <c r="C67" t="s">
        <v>5909</v>
      </c>
      <c r="D67" t="s">
        <v>5910</v>
      </c>
      <c r="E67" t="s">
        <v>309</v>
      </c>
      <c r="F67" t="s">
        <v>5911</v>
      </c>
      <c r="G67" t="s">
        <v>5912</v>
      </c>
      <c r="H67" t="s">
        <v>312</v>
      </c>
      <c r="I67" t="s">
        <v>951</v>
      </c>
      <c r="J67" t="s">
        <v>204</v>
      </c>
      <c r="K67" t="s">
        <v>204</v>
      </c>
      <c r="L67" t="s">
        <v>314</v>
      </c>
      <c r="M67" t="s">
        <v>447</v>
      </c>
      <c r="N67" t="s">
        <v>339</v>
      </c>
      <c r="O67" t="s">
        <v>5931</v>
      </c>
      <c r="Q67" t="s">
        <v>410</v>
      </c>
      <c r="R67" t="s">
        <v>410</v>
      </c>
      <c r="S67" t="s">
        <v>1212</v>
      </c>
      <c r="T67" s="129">
        <v>0</v>
      </c>
      <c r="U67" t="s">
        <v>5914</v>
      </c>
      <c r="V67" t="s">
        <v>1840</v>
      </c>
      <c r="W67" s="130">
        <v>0.18573294207334501</v>
      </c>
      <c r="X67" t="s">
        <v>412</v>
      </c>
      <c r="Y67" t="s">
        <v>338</v>
      </c>
      <c r="Z67" t="s">
        <v>884</v>
      </c>
      <c r="AA67" t="s">
        <v>889</v>
      </c>
      <c r="AB67" t="s">
        <v>5915</v>
      </c>
      <c r="AC67" t="s">
        <v>5783</v>
      </c>
      <c r="AD67" s="137">
        <v>899.99</v>
      </c>
      <c r="AE67" s="168">
        <v>1</v>
      </c>
      <c r="AF67" t="s">
        <v>5916</v>
      </c>
      <c r="AG67" s="137">
        <v>1.8089999999999999</v>
      </c>
      <c r="AJ67" s="108" t="s">
        <v>15</v>
      </c>
      <c r="AK67" s="130">
        <v>5.5989538769890598E-3</v>
      </c>
      <c r="AL67" s="130">
        <v>2.6718582581631214E-6</v>
      </c>
      <c r="AM67" s="181"/>
      <c r="AN67" s="135"/>
      <c r="AO67" s="153"/>
      <c r="AP67" s="4"/>
    </row>
    <row r="68" spans="1:42" x14ac:dyDescent="0.25">
      <c r="A68" t="s">
        <v>1213</v>
      </c>
      <c r="B68" t="s">
        <v>1257</v>
      </c>
      <c r="C68" t="s">
        <v>5922</v>
      </c>
      <c r="D68" t="s">
        <v>5923</v>
      </c>
      <c r="E68" t="s">
        <v>309</v>
      </c>
      <c r="F68" t="s">
        <v>5924</v>
      </c>
      <c r="G68" t="s">
        <v>5925</v>
      </c>
      <c r="H68" t="s">
        <v>312</v>
      </c>
      <c r="I68" t="s">
        <v>754</v>
      </c>
      <c r="J68" t="s">
        <v>204</v>
      </c>
      <c r="K68" t="s">
        <v>204</v>
      </c>
      <c r="L68" s="108" t="s">
        <v>326</v>
      </c>
      <c r="M68" t="s">
        <v>477</v>
      </c>
      <c r="N68" t="s">
        <v>339</v>
      </c>
      <c r="O68" t="s">
        <v>5926</v>
      </c>
      <c r="P68" t="s">
        <v>1255</v>
      </c>
      <c r="Q68" t="s">
        <v>415</v>
      </c>
      <c r="R68" t="s">
        <v>407</v>
      </c>
      <c r="S68" t="s">
        <v>1212</v>
      </c>
      <c r="T68" s="129">
        <v>4107.2</v>
      </c>
      <c r="U68" t="s">
        <v>2390</v>
      </c>
      <c r="V68" s="130">
        <v>3.11764505374428E-2</v>
      </c>
      <c r="W68" s="130">
        <v>1.2212418832302001E-2</v>
      </c>
      <c r="X68" t="s">
        <v>412</v>
      </c>
      <c r="Y68" t="s">
        <v>339</v>
      </c>
      <c r="Z68" t="s">
        <v>886</v>
      </c>
      <c r="AA68" t="s">
        <v>889</v>
      </c>
      <c r="AB68" t="s">
        <v>5783</v>
      </c>
      <c r="AC68" t="s">
        <v>5783</v>
      </c>
      <c r="AD68" s="137">
        <v>94144.05</v>
      </c>
      <c r="AE68" s="168">
        <v>1</v>
      </c>
      <c r="AF68" t="s">
        <v>5927</v>
      </c>
      <c r="AG68" s="137">
        <v>94.718299999999999</v>
      </c>
      <c r="AJ68" s="108" t="s">
        <v>15</v>
      </c>
      <c r="AK68" s="130">
        <v>0.29316166184311054</v>
      </c>
      <c r="AL68" s="130">
        <v>1.3989870686228369E-4</v>
      </c>
      <c r="AM68" s="181"/>
      <c r="AN68" s="135"/>
      <c r="AO68" s="153"/>
      <c r="AP68" s="4"/>
    </row>
    <row r="69" spans="1:42" x14ac:dyDescent="0.25">
      <c r="A69" t="s">
        <v>1213</v>
      </c>
      <c r="B69" t="s">
        <v>1257</v>
      </c>
      <c r="C69" t="s">
        <v>5865</v>
      </c>
      <c r="D69" t="s">
        <v>5866</v>
      </c>
      <c r="E69" t="s">
        <v>309</v>
      </c>
      <c r="F69" t="s">
        <v>5867</v>
      </c>
      <c r="G69" t="s">
        <v>5868</v>
      </c>
      <c r="H69" t="s">
        <v>312</v>
      </c>
      <c r="I69" t="s">
        <v>754</v>
      </c>
      <c r="J69" t="s">
        <v>204</v>
      </c>
      <c r="K69" t="s">
        <v>204</v>
      </c>
      <c r="L69" s="108" t="s">
        <v>326</v>
      </c>
      <c r="M69" t="s">
        <v>477</v>
      </c>
      <c r="N69" t="s">
        <v>339</v>
      </c>
      <c r="O69" t="s">
        <v>5869</v>
      </c>
      <c r="P69" t="s">
        <v>1647</v>
      </c>
      <c r="Q69" t="s">
        <v>413</v>
      </c>
      <c r="R69" t="s">
        <v>407</v>
      </c>
      <c r="S69" t="s">
        <v>1212</v>
      </c>
      <c r="T69" s="129">
        <v>3009</v>
      </c>
      <c r="U69" t="s">
        <v>2140</v>
      </c>
      <c r="V69" s="130">
        <v>3.3342719777822202E-2</v>
      </c>
      <c r="W69" s="130">
        <v>3.5899756714105301E-2</v>
      </c>
      <c r="X69" t="s">
        <v>412</v>
      </c>
      <c r="Y69" t="s">
        <v>339</v>
      </c>
      <c r="Z69" t="s">
        <v>886</v>
      </c>
      <c r="AA69" t="s">
        <v>889</v>
      </c>
      <c r="AB69" t="s">
        <v>5783</v>
      </c>
      <c r="AC69" t="s">
        <v>5783</v>
      </c>
      <c r="AD69" s="137">
        <v>50000</v>
      </c>
      <c r="AE69" s="168">
        <v>1</v>
      </c>
      <c r="AF69" t="s">
        <v>5870</v>
      </c>
      <c r="AG69" s="137">
        <v>51.59</v>
      </c>
      <c r="AJ69" s="108" t="s">
        <v>15</v>
      </c>
      <c r="AK69" s="130">
        <v>0.15967564399906578</v>
      </c>
      <c r="AL69" s="130">
        <v>7.6198285861902296E-5</v>
      </c>
      <c r="AM69" s="181"/>
      <c r="AN69" s="135"/>
      <c r="AO69" s="153"/>
      <c r="AP69" s="4"/>
    </row>
    <row r="70" spans="1:42" x14ac:dyDescent="0.25">
      <c r="A70" t="s">
        <v>1213</v>
      </c>
      <c r="B70" t="s">
        <v>1257</v>
      </c>
      <c r="C70" t="s">
        <v>5833</v>
      </c>
      <c r="D70" t="s">
        <v>5834</v>
      </c>
      <c r="E70" t="s">
        <v>309</v>
      </c>
      <c r="F70" t="s">
        <v>5835</v>
      </c>
      <c r="G70" t="s">
        <v>5836</v>
      </c>
      <c r="H70" t="s">
        <v>312</v>
      </c>
      <c r="I70" t="s">
        <v>754</v>
      </c>
      <c r="J70" t="s">
        <v>204</v>
      </c>
      <c r="K70" t="s">
        <v>204</v>
      </c>
      <c r="L70" s="108" t="s">
        <v>326</v>
      </c>
      <c r="M70" t="s">
        <v>440</v>
      </c>
      <c r="N70" t="s">
        <v>339</v>
      </c>
      <c r="O70" t="s">
        <v>5837</v>
      </c>
      <c r="P70" t="s">
        <v>1255</v>
      </c>
      <c r="Q70" t="s">
        <v>415</v>
      </c>
      <c r="R70" t="s">
        <v>407</v>
      </c>
      <c r="S70" t="s">
        <v>1212</v>
      </c>
      <c r="T70" s="129">
        <v>7637.8</v>
      </c>
      <c r="U70" t="s">
        <v>5838</v>
      </c>
      <c r="V70" s="130">
        <v>3.0966642378568301E-2</v>
      </c>
      <c r="W70" s="130">
        <v>7.4209217488762297E-3</v>
      </c>
      <c r="X70" t="s">
        <v>412</v>
      </c>
      <c r="Y70" t="s">
        <v>339</v>
      </c>
      <c r="Z70" t="s">
        <v>886</v>
      </c>
      <c r="AA70" t="s">
        <v>889</v>
      </c>
      <c r="AB70" t="s">
        <v>5783</v>
      </c>
      <c r="AC70" t="s">
        <v>5783</v>
      </c>
      <c r="AD70" s="137">
        <v>18550.14</v>
      </c>
      <c r="AE70" s="168">
        <v>1</v>
      </c>
      <c r="AF70" t="s">
        <v>5839</v>
      </c>
      <c r="AG70" s="137">
        <v>17.563299999999998</v>
      </c>
      <c r="AJ70" s="108" t="s">
        <v>15</v>
      </c>
      <c r="AK70" s="130">
        <v>5.4359892527073378E-2</v>
      </c>
      <c r="AL70" s="130">
        <v>2.5940904489005587E-5</v>
      </c>
      <c r="AM70" s="181"/>
      <c r="AN70" s="135"/>
      <c r="AO70" s="153"/>
      <c r="AP70" s="4"/>
    </row>
    <row r="71" spans="1:42" x14ac:dyDescent="0.25">
      <c r="A71" t="s">
        <v>1213</v>
      </c>
      <c r="B71" t="s">
        <v>1260</v>
      </c>
      <c r="C71" t="s">
        <v>4003</v>
      </c>
      <c r="D71" t="s">
        <v>4004</v>
      </c>
      <c r="E71" t="s">
        <v>309</v>
      </c>
      <c r="F71" t="s">
        <v>5822</v>
      </c>
      <c r="G71" t="s">
        <v>5823</v>
      </c>
      <c r="H71" t="s">
        <v>312</v>
      </c>
      <c r="I71" t="s">
        <v>951</v>
      </c>
      <c r="J71" t="s">
        <v>204</v>
      </c>
      <c r="K71" t="s">
        <v>204</v>
      </c>
      <c r="L71" s="108" t="s">
        <v>326</v>
      </c>
      <c r="M71" t="s">
        <v>441</v>
      </c>
      <c r="N71" t="s">
        <v>339</v>
      </c>
      <c r="O71" t="s">
        <v>5824</v>
      </c>
      <c r="P71" t="s">
        <v>1647</v>
      </c>
      <c r="Q71" t="s">
        <v>413</v>
      </c>
      <c r="R71" t="s">
        <v>407</v>
      </c>
      <c r="S71" t="s">
        <v>1212</v>
      </c>
      <c r="T71" s="129">
        <v>3561.6</v>
      </c>
      <c r="U71" t="s">
        <v>5825</v>
      </c>
      <c r="V71" s="130">
        <v>6.3143346143960596E-2</v>
      </c>
      <c r="W71" s="130">
        <v>3.0114296733140599E-2</v>
      </c>
      <c r="X71" t="s">
        <v>412</v>
      </c>
      <c r="Y71" t="s">
        <v>339</v>
      </c>
      <c r="Z71" t="s">
        <v>886</v>
      </c>
      <c r="AA71" t="s">
        <v>889</v>
      </c>
      <c r="AB71" t="s">
        <v>5783</v>
      </c>
      <c r="AC71" t="s">
        <v>5783</v>
      </c>
      <c r="AD71" s="137">
        <v>3220000</v>
      </c>
      <c r="AE71" s="168">
        <v>1</v>
      </c>
      <c r="AF71" t="s">
        <v>5826</v>
      </c>
      <c r="AG71" s="137">
        <v>2896.712</v>
      </c>
      <c r="AJ71" s="108" t="s">
        <v>15</v>
      </c>
      <c r="AK71" s="130">
        <v>8.3893812803728887E-2</v>
      </c>
      <c r="AL71" s="130">
        <v>9.2188583629264765E-4</v>
      </c>
      <c r="AM71" s="181"/>
      <c r="AN71" s="135"/>
      <c r="AO71" s="153"/>
      <c r="AP71" s="4"/>
    </row>
    <row r="72" spans="1:42" x14ac:dyDescent="0.25">
      <c r="A72" t="s">
        <v>1213</v>
      </c>
      <c r="B72" t="s">
        <v>1260</v>
      </c>
      <c r="C72" t="s">
        <v>5872</v>
      </c>
      <c r="D72" t="s">
        <v>5873</v>
      </c>
      <c r="E72" t="s">
        <v>309</v>
      </c>
      <c r="F72" t="s">
        <v>5874</v>
      </c>
      <c r="G72" t="s">
        <v>5875</v>
      </c>
      <c r="H72" t="s">
        <v>312</v>
      </c>
      <c r="I72" t="s">
        <v>951</v>
      </c>
      <c r="J72" t="s">
        <v>204</v>
      </c>
      <c r="K72" t="s">
        <v>204</v>
      </c>
      <c r="L72" s="108" t="s">
        <v>326</v>
      </c>
      <c r="M72" t="s">
        <v>462</v>
      </c>
      <c r="N72" t="s">
        <v>339</v>
      </c>
      <c r="O72" t="s">
        <v>5876</v>
      </c>
      <c r="P72" t="s">
        <v>1626</v>
      </c>
      <c r="Q72" t="s">
        <v>415</v>
      </c>
      <c r="R72" t="s">
        <v>407</v>
      </c>
      <c r="S72" t="s">
        <v>1212</v>
      </c>
      <c r="T72" s="129">
        <v>1661</v>
      </c>
      <c r="U72" t="s">
        <v>1796</v>
      </c>
      <c r="V72" s="130">
        <v>6.2637183960675899E-2</v>
      </c>
      <c r="W72" s="130">
        <v>3.5034298058747901E-2</v>
      </c>
      <c r="X72" t="s">
        <v>412</v>
      </c>
      <c r="Y72" t="s">
        <v>339</v>
      </c>
      <c r="Z72" t="s">
        <v>886</v>
      </c>
      <c r="AA72" t="s">
        <v>889</v>
      </c>
      <c r="AB72" t="s">
        <v>5783</v>
      </c>
      <c r="AC72" t="s">
        <v>5783</v>
      </c>
      <c r="AD72" s="137">
        <v>2471000</v>
      </c>
      <c r="AE72" s="168">
        <v>1</v>
      </c>
      <c r="AF72" t="s">
        <v>5877</v>
      </c>
      <c r="AG72" s="137">
        <v>2397.1170999999999</v>
      </c>
      <c r="AJ72" s="108" t="s">
        <v>15</v>
      </c>
      <c r="AK72" s="130">
        <v>6.942467641105414E-2</v>
      </c>
      <c r="AL72" s="130">
        <v>7.628885102919815E-4</v>
      </c>
      <c r="AM72" s="181"/>
      <c r="AN72" s="135"/>
      <c r="AO72" s="153"/>
      <c r="AP72" s="4"/>
    </row>
    <row r="73" spans="1:42" x14ac:dyDescent="0.25">
      <c r="A73" t="s">
        <v>1213</v>
      </c>
      <c r="B73" t="s">
        <v>1260</v>
      </c>
      <c r="C73" t="s">
        <v>5843</v>
      </c>
      <c r="D73" t="s">
        <v>5844</v>
      </c>
      <c r="E73" t="s">
        <v>309</v>
      </c>
      <c r="F73" t="s">
        <v>5845</v>
      </c>
      <c r="G73" t="s">
        <v>5846</v>
      </c>
      <c r="H73" t="s">
        <v>312</v>
      </c>
      <c r="I73" t="s">
        <v>951</v>
      </c>
      <c r="J73" t="s">
        <v>204</v>
      </c>
      <c r="K73" t="s">
        <v>204</v>
      </c>
      <c r="L73" s="108" t="s">
        <v>326</v>
      </c>
      <c r="M73" t="s">
        <v>451</v>
      </c>
      <c r="N73" t="s">
        <v>339</v>
      </c>
      <c r="O73" t="s">
        <v>5847</v>
      </c>
      <c r="P73" t="s">
        <v>1619</v>
      </c>
      <c r="Q73" t="s">
        <v>413</v>
      </c>
      <c r="R73" t="s">
        <v>407</v>
      </c>
      <c r="S73" t="s">
        <v>1212</v>
      </c>
      <c r="T73" s="129">
        <v>2330.1</v>
      </c>
      <c r="U73" t="s">
        <v>1706</v>
      </c>
      <c r="V73" s="130">
        <v>6.3062045482396703E-2</v>
      </c>
      <c r="W73" s="130">
        <v>2.1325957478284498E-2</v>
      </c>
      <c r="X73" t="s">
        <v>412</v>
      </c>
      <c r="Y73" t="s">
        <v>339</v>
      </c>
      <c r="Z73" t="s">
        <v>886</v>
      </c>
      <c r="AA73" t="s">
        <v>889</v>
      </c>
      <c r="AB73" t="s">
        <v>5783</v>
      </c>
      <c r="AC73" t="s">
        <v>5783</v>
      </c>
      <c r="AD73" s="137">
        <v>2285714.56</v>
      </c>
      <c r="AE73" s="168">
        <v>1</v>
      </c>
      <c r="AF73" t="s">
        <v>5848</v>
      </c>
      <c r="AG73" s="137">
        <v>2144.2287999999999</v>
      </c>
      <c r="AJ73" s="108" t="s">
        <v>15</v>
      </c>
      <c r="AK73" s="130">
        <v>6.2100592660346225E-2</v>
      </c>
      <c r="AL73" s="130">
        <v>6.8240618569678031E-4</v>
      </c>
      <c r="AM73" s="181"/>
      <c r="AN73" s="135"/>
      <c r="AO73" s="153"/>
      <c r="AP73" s="4"/>
    </row>
    <row r="74" spans="1:42" x14ac:dyDescent="0.25">
      <c r="A74" t="s">
        <v>1213</v>
      </c>
      <c r="B74" t="s">
        <v>1260</v>
      </c>
      <c r="C74" t="s">
        <v>5805</v>
      </c>
      <c r="D74" t="s">
        <v>5806</v>
      </c>
      <c r="E74" t="s">
        <v>309</v>
      </c>
      <c r="F74" t="s">
        <v>5807</v>
      </c>
      <c r="G74" t="s">
        <v>5808</v>
      </c>
      <c r="H74" t="s">
        <v>312</v>
      </c>
      <c r="I74" t="s">
        <v>951</v>
      </c>
      <c r="J74" t="s">
        <v>204</v>
      </c>
      <c r="K74" t="s">
        <v>204</v>
      </c>
      <c r="L74" s="108" t="s">
        <v>326</v>
      </c>
      <c r="M74" t="s">
        <v>451</v>
      </c>
      <c r="N74" t="s">
        <v>339</v>
      </c>
      <c r="O74" t="s">
        <v>5871</v>
      </c>
      <c r="P74" t="s">
        <v>1773</v>
      </c>
      <c r="Q74" t="s">
        <v>415</v>
      </c>
      <c r="R74" t="s">
        <v>407</v>
      </c>
      <c r="S74" t="s">
        <v>1212</v>
      </c>
      <c r="T74" s="129">
        <v>2367.6</v>
      </c>
      <c r="U74" t="s">
        <v>1664</v>
      </c>
      <c r="V74" s="130">
        <v>6.2647674368619594E-2</v>
      </c>
      <c r="W74" s="130">
        <v>3.7389394642114299E-2</v>
      </c>
      <c r="X74" t="s">
        <v>412</v>
      </c>
      <c r="Y74" t="s">
        <v>339</v>
      </c>
      <c r="Z74" t="s">
        <v>886</v>
      </c>
      <c r="AA74" t="s">
        <v>889</v>
      </c>
      <c r="AB74" t="s">
        <v>5783</v>
      </c>
      <c r="AC74" t="s">
        <v>5783</v>
      </c>
      <c r="AD74" s="137">
        <v>2118760.4700000002</v>
      </c>
      <c r="AE74" s="168">
        <v>1</v>
      </c>
      <c r="AF74" t="s">
        <v>5810</v>
      </c>
      <c r="AG74" s="137">
        <v>2036.9763</v>
      </c>
      <c r="AJ74" s="108" t="s">
        <v>15</v>
      </c>
      <c r="AK74" s="130">
        <v>5.899437352702664E-2</v>
      </c>
      <c r="AL74" s="130">
        <v>6.4827280532309345E-4</v>
      </c>
      <c r="AM74" s="181"/>
      <c r="AN74" s="135"/>
      <c r="AO74" s="153"/>
      <c r="AP74" s="4"/>
    </row>
    <row r="75" spans="1:42" x14ac:dyDescent="0.25">
      <c r="A75" t="s">
        <v>1213</v>
      </c>
      <c r="B75" t="s">
        <v>1260</v>
      </c>
      <c r="C75" t="s">
        <v>5788</v>
      </c>
      <c r="D75" t="s">
        <v>5789</v>
      </c>
      <c r="E75" t="s">
        <v>309</v>
      </c>
      <c r="F75" t="s">
        <v>5790</v>
      </c>
      <c r="G75" t="s">
        <v>5791</v>
      </c>
      <c r="H75" t="s">
        <v>312</v>
      </c>
      <c r="I75" t="s">
        <v>951</v>
      </c>
      <c r="J75" t="s">
        <v>204</v>
      </c>
      <c r="K75" t="s">
        <v>204</v>
      </c>
      <c r="L75" s="108" t="s">
        <v>326</v>
      </c>
      <c r="M75" t="s">
        <v>446</v>
      </c>
      <c r="N75" t="s">
        <v>339</v>
      </c>
      <c r="O75" t="s">
        <v>5792</v>
      </c>
      <c r="P75" t="s">
        <v>1255</v>
      </c>
      <c r="Q75" t="s">
        <v>415</v>
      </c>
      <c r="R75" t="s">
        <v>407</v>
      </c>
      <c r="S75" t="s">
        <v>1212</v>
      </c>
      <c r="T75" s="129">
        <v>4526</v>
      </c>
      <c r="U75" t="s">
        <v>5793</v>
      </c>
      <c r="V75" s="130">
        <v>4.9629078110456103E-2</v>
      </c>
      <c r="W75" s="130">
        <v>1.02795579135414E-2</v>
      </c>
      <c r="X75" t="s">
        <v>412</v>
      </c>
      <c r="Y75" t="s">
        <v>339</v>
      </c>
      <c r="Z75" t="s">
        <v>886</v>
      </c>
      <c r="AA75" t="s">
        <v>889</v>
      </c>
      <c r="AB75" t="s">
        <v>5783</v>
      </c>
      <c r="AC75" t="s">
        <v>5783</v>
      </c>
      <c r="AD75" s="137">
        <v>1414698.96</v>
      </c>
      <c r="AE75" s="168">
        <v>1</v>
      </c>
      <c r="AF75" t="s">
        <v>5794</v>
      </c>
      <c r="AG75" s="137">
        <v>1316.8018</v>
      </c>
      <c r="AJ75" s="108" t="s">
        <v>15</v>
      </c>
      <c r="AK75" s="130">
        <v>3.8136867950620615E-2</v>
      </c>
      <c r="AL75" s="130">
        <v>4.1907546253133786E-4</v>
      </c>
      <c r="AM75" s="181"/>
      <c r="AN75" s="135"/>
      <c r="AO75" s="153"/>
      <c r="AP75" s="4"/>
    </row>
    <row r="76" spans="1:42" x14ac:dyDescent="0.25">
      <c r="A76" t="s">
        <v>1213</v>
      </c>
      <c r="B76" t="s">
        <v>1260</v>
      </c>
      <c r="C76" t="s">
        <v>5788</v>
      </c>
      <c r="D76" t="s">
        <v>5789</v>
      </c>
      <c r="E76" t="s">
        <v>309</v>
      </c>
      <c r="F76" t="s">
        <v>5795</v>
      </c>
      <c r="G76" t="s">
        <v>5796</v>
      </c>
      <c r="H76" t="s">
        <v>312</v>
      </c>
      <c r="I76" t="s">
        <v>951</v>
      </c>
      <c r="J76" t="s">
        <v>204</v>
      </c>
      <c r="K76" t="s">
        <v>204</v>
      </c>
      <c r="L76" s="108" t="s">
        <v>326</v>
      </c>
      <c r="M76" t="s">
        <v>446</v>
      </c>
      <c r="N76" t="s">
        <v>339</v>
      </c>
      <c r="O76" t="s">
        <v>5792</v>
      </c>
      <c r="P76" t="s">
        <v>1255</v>
      </c>
      <c r="Q76" t="s">
        <v>415</v>
      </c>
      <c r="R76" t="s">
        <v>407</v>
      </c>
      <c r="S76" t="s">
        <v>1212</v>
      </c>
      <c r="T76" s="129">
        <v>1188.9000000000001</v>
      </c>
      <c r="U76" t="s">
        <v>3593</v>
      </c>
      <c r="V76" s="130">
        <v>4.0263766418695099E-2</v>
      </c>
      <c r="W76" s="130">
        <v>2.31209308028187E-3</v>
      </c>
      <c r="X76" t="s">
        <v>412</v>
      </c>
      <c r="Y76" t="s">
        <v>339</v>
      </c>
      <c r="Z76" t="s">
        <v>886</v>
      </c>
      <c r="AA76" t="s">
        <v>889</v>
      </c>
      <c r="AB76" t="s">
        <v>5783</v>
      </c>
      <c r="AC76" t="s">
        <v>5783</v>
      </c>
      <c r="AD76" s="137">
        <v>719546.34</v>
      </c>
      <c r="AE76" s="168">
        <v>1</v>
      </c>
      <c r="AF76" t="s">
        <v>5797</v>
      </c>
      <c r="AG76" s="137">
        <v>704.36390000000006</v>
      </c>
      <c r="AJ76" s="108" t="s">
        <v>15</v>
      </c>
      <c r="AK76" s="130">
        <v>2.0399602790332684E-2</v>
      </c>
      <c r="AL76" s="130">
        <v>2.2416557610036039E-4</v>
      </c>
      <c r="AM76" s="181"/>
      <c r="AN76" s="135"/>
      <c r="AO76" s="153"/>
      <c r="AP76" s="4"/>
    </row>
    <row r="77" spans="1:42" x14ac:dyDescent="0.25">
      <c r="A77" t="s">
        <v>1213</v>
      </c>
      <c r="B77" t="s">
        <v>1260</v>
      </c>
      <c r="C77" t="s">
        <v>5909</v>
      </c>
      <c r="D77" t="s">
        <v>5910</v>
      </c>
      <c r="E77" t="s">
        <v>309</v>
      </c>
      <c r="F77" t="s">
        <v>5911</v>
      </c>
      <c r="G77" t="s">
        <v>5912</v>
      </c>
      <c r="H77" t="s">
        <v>312</v>
      </c>
      <c r="I77" t="s">
        <v>951</v>
      </c>
      <c r="J77" t="s">
        <v>204</v>
      </c>
      <c r="K77" t="s">
        <v>204</v>
      </c>
      <c r="L77" t="s">
        <v>314</v>
      </c>
      <c r="M77" t="s">
        <v>447</v>
      </c>
      <c r="N77" t="s">
        <v>339</v>
      </c>
      <c r="O77" t="s">
        <v>5913</v>
      </c>
      <c r="Q77" t="s">
        <v>410</v>
      </c>
      <c r="R77" t="s">
        <v>410</v>
      </c>
      <c r="S77" t="s">
        <v>1212</v>
      </c>
      <c r="T77" s="129">
        <v>0</v>
      </c>
      <c r="U77" t="s">
        <v>5914</v>
      </c>
      <c r="V77" t="s">
        <v>1840</v>
      </c>
      <c r="W77" s="130">
        <v>0.141852230973467</v>
      </c>
      <c r="X77" t="s">
        <v>412</v>
      </c>
      <c r="Y77" t="s">
        <v>338</v>
      </c>
      <c r="Z77" t="s">
        <v>884</v>
      </c>
      <c r="AA77" t="s">
        <v>889</v>
      </c>
      <c r="AB77" t="s">
        <v>5915</v>
      </c>
      <c r="AC77" t="s">
        <v>5783</v>
      </c>
      <c r="AD77" s="137">
        <v>16577.849999999999</v>
      </c>
      <c r="AE77" s="168">
        <v>1</v>
      </c>
      <c r="AF77" t="s">
        <v>5916</v>
      </c>
      <c r="AG77" s="137">
        <v>33.3215</v>
      </c>
      <c r="AJ77" s="108" t="s">
        <v>15</v>
      </c>
      <c r="AK77" s="130">
        <v>9.65047916265917E-4</v>
      </c>
      <c r="AL77" s="130">
        <v>1.0604643842218342E-5</v>
      </c>
      <c r="AM77" s="181"/>
      <c r="AN77" s="135"/>
      <c r="AO77" s="153"/>
      <c r="AP77" s="4"/>
    </row>
    <row r="78" spans="1:42" x14ac:dyDescent="0.25">
      <c r="A78" t="s">
        <v>1213</v>
      </c>
      <c r="B78" t="s">
        <v>1260</v>
      </c>
      <c r="C78" t="s">
        <v>2710</v>
      </c>
      <c r="D78" t="s">
        <v>2711</v>
      </c>
      <c r="E78" t="s">
        <v>309</v>
      </c>
      <c r="F78" t="s">
        <v>5917</v>
      </c>
      <c r="G78" t="s">
        <v>5918</v>
      </c>
      <c r="H78" t="s">
        <v>312</v>
      </c>
      <c r="I78" t="s">
        <v>754</v>
      </c>
      <c r="J78" t="s">
        <v>204</v>
      </c>
      <c r="K78" t="s">
        <v>204</v>
      </c>
      <c r="L78" s="108" t="s">
        <v>326</v>
      </c>
      <c r="M78" t="s">
        <v>477</v>
      </c>
      <c r="N78" t="s">
        <v>339</v>
      </c>
      <c r="O78" t="s">
        <v>5919</v>
      </c>
      <c r="P78" t="s">
        <v>1211</v>
      </c>
      <c r="Q78" t="s">
        <v>413</v>
      </c>
      <c r="R78" t="s">
        <v>407</v>
      </c>
      <c r="S78" t="s">
        <v>1212</v>
      </c>
      <c r="T78" s="129">
        <v>9034.7999999999993</v>
      </c>
      <c r="U78" t="s">
        <v>5920</v>
      </c>
      <c r="V78" s="130">
        <v>3.4108519557714101E-2</v>
      </c>
      <c r="W78" s="130">
        <v>2.3348413326730801E-2</v>
      </c>
      <c r="X78" t="s">
        <v>412</v>
      </c>
      <c r="Y78" t="s">
        <v>339</v>
      </c>
      <c r="Z78" t="s">
        <v>886</v>
      </c>
      <c r="AA78" t="s">
        <v>889</v>
      </c>
      <c r="AB78" t="s">
        <v>5783</v>
      </c>
      <c r="AC78" t="s">
        <v>5783</v>
      </c>
      <c r="AD78" s="137">
        <v>7115385.75</v>
      </c>
      <c r="AE78" s="168">
        <v>1</v>
      </c>
      <c r="AF78" t="s">
        <v>5921</v>
      </c>
      <c r="AG78" s="137">
        <v>9231.5015000000003</v>
      </c>
      <c r="AJ78" s="108" t="s">
        <v>15</v>
      </c>
      <c r="AK78" s="130">
        <v>0.26736032315035474</v>
      </c>
      <c r="AL78" s="130">
        <v>2.9379484238673441E-3</v>
      </c>
      <c r="AM78" s="181"/>
      <c r="AN78" s="135"/>
      <c r="AO78" s="153"/>
      <c r="AP78" s="4"/>
    </row>
    <row r="79" spans="1:42" x14ac:dyDescent="0.25">
      <c r="A79" t="s">
        <v>1213</v>
      </c>
      <c r="B79" t="s">
        <v>1260</v>
      </c>
      <c r="C79" t="s">
        <v>5922</v>
      </c>
      <c r="D79" t="s">
        <v>5923</v>
      </c>
      <c r="E79" t="s">
        <v>309</v>
      </c>
      <c r="F79" t="s">
        <v>5924</v>
      </c>
      <c r="G79" t="s">
        <v>5925</v>
      </c>
      <c r="H79" t="s">
        <v>312</v>
      </c>
      <c r="I79" t="s">
        <v>754</v>
      </c>
      <c r="J79" t="s">
        <v>204</v>
      </c>
      <c r="K79" t="s">
        <v>204</v>
      </c>
      <c r="L79" s="108" t="s">
        <v>326</v>
      </c>
      <c r="M79" t="s">
        <v>477</v>
      </c>
      <c r="N79" t="s">
        <v>339</v>
      </c>
      <c r="O79" t="s">
        <v>5926</v>
      </c>
      <c r="P79" t="s">
        <v>1255</v>
      </c>
      <c r="Q79" t="s">
        <v>415</v>
      </c>
      <c r="R79" t="s">
        <v>407</v>
      </c>
      <c r="S79" t="s">
        <v>1212</v>
      </c>
      <c r="T79" s="129">
        <v>4107.2</v>
      </c>
      <c r="U79" t="s">
        <v>2390</v>
      </c>
      <c r="V79" s="130">
        <v>3.11764505374428E-2</v>
      </c>
      <c r="W79" s="130">
        <v>1.22006154151478E-2</v>
      </c>
      <c r="X79" t="s">
        <v>412</v>
      </c>
      <c r="Y79" t="s">
        <v>339</v>
      </c>
      <c r="Z79" t="s">
        <v>886</v>
      </c>
      <c r="AA79" t="s">
        <v>889</v>
      </c>
      <c r="AB79" t="s">
        <v>5783</v>
      </c>
      <c r="AC79" t="s">
        <v>5783</v>
      </c>
      <c r="AD79" s="137">
        <v>7146278.0999999996</v>
      </c>
      <c r="AE79" s="168">
        <v>1</v>
      </c>
      <c r="AF79" t="s">
        <v>5927</v>
      </c>
      <c r="AG79" s="137">
        <v>7189.8704000000007</v>
      </c>
      <c r="AJ79" s="108" t="s">
        <v>15</v>
      </c>
      <c r="AK79" s="130">
        <v>0.20823113969199997</v>
      </c>
      <c r="AL79" s="130">
        <v>2.2881942296059058E-3</v>
      </c>
      <c r="AM79" s="181"/>
      <c r="AN79" s="135"/>
      <c r="AO79" s="153"/>
      <c r="AP79" s="4"/>
    </row>
    <row r="80" spans="1:42" x14ac:dyDescent="0.25">
      <c r="A80" t="s">
        <v>1213</v>
      </c>
      <c r="B80" t="s">
        <v>1260</v>
      </c>
      <c r="C80" t="s">
        <v>5865</v>
      </c>
      <c r="D80" t="s">
        <v>5866</v>
      </c>
      <c r="E80" t="s">
        <v>309</v>
      </c>
      <c r="F80" t="s">
        <v>5867</v>
      </c>
      <c r="G80" t="s">
        <v>5868</v>
      </c>
      <c r="H80" t="s">
        <v>312</v>
      </c>
      <c r="I80" t="s">
        <v>754</v>
      </c>
      <c r="J80" t="s">
        <v>204</v>
      </c>
      <c r="K80" t="s">
        <v>204</v>
      </c>
      <c r="L80" s="108" t="s">
        <v>326</v>
      </c>
      <c r="M80" t="s">
        <v>477</v>
      </c>
      <c r="N80" t="s">
        <v>339</v>
      </c>
      <c r="O80" t="s">
        <v>5869</v>
      </c>
      <c r="P80" t="s">
        <v>1647</v>
      </c>
      <c r="Q80" t="s">
        <v>413</v>
      </c>
      <c r="R80" t="s">
        <v>407</v>
      </c>
      <c r="S80" t="s">
        <v>1212</v>
      </c>
      <c r="T80" s="129">
        <v>3009</v>
      </c>
      <c r="U80" t="s">
        <v>2140</v>
      </c>
      <c r="V80" s="130">
        <v>3.3342719777822202E-2</v>
      </c>
      <c r="W80" s="130">
        <v>3.5899756714105301E-2</v>
      </c>
      <c r="X80" t="s">
        <v>412</v>
      </c>
      <c r="Y80" t="s">
        <v>339</v>
      </c>
      <c r="Z80" t="s">
        <v>886</v>
      </c>
      <c r="AA80" t="s">
        <v>889</v>
      </c>
      <c r="AB80" t="s">
        <v>5783</v>
      </c>
      <c r="AC80" t="s">
        <v>5783</v>
      </c>
      <c r="AD80" s="137">
        <v>2850000</v>
      </c>
      <c r="AE80" s="168">
        <v>1</v>
      </c>
      <c r="AF80" t="s">
        <v>5870</v>
      </c>
      <c r="AG80" s="137">
        <v>2940.63</v>
      </c>
      <c r="AJ80" s="108" t="s">
        <v>15</v>
      </c>
      <c r="AK80" s="130">
        <v>8.5165754394993118E-2</v>
      </c>
      <c r="AL80" s="130">
        <v>9.3586284959542014E-4</v>
      </c>
      <c r="AM80" s="181"/>
      <c r="AN80" s="135"/>
      <c r="AO80" s="153"/>
      <c r="AP80" s="4"/>
    </row>
    <row r="81" spans="1:42" x14ac:dyDescent="0.25">
      <c r="A81" t="s">
        <v>1213</v>
      </c>
      <c r="B81" t="s">
        <v>1260</v>
      </c>
      <c r="C81" t="s">
        <v>5922</v>
      </c>
      <c r="D81" t="s">
        <v>5923</v>
      </c>
      <c r="E81" t="s">
        <v>309</v>
      </c>
      <c r="F81" t="s">
        <v>5928</v>
      </c>
      <c r="G81" t="s">
        <v>5929</v>
      </c>
      <c r="H81" t="s">
        <v>312</v>
      </c>
      <c r="I81" t="s">
        <v>754</v>
      </c>
      <c r="J81" t="s">
        <v>204</v>
      </c>
      <c r="K81" t="s">
        <v>204</v>
      </c>
      <c r="L81" s="108" t="s">
        <v>326</v>
      </c>
      <c r="M81" t="s">
        <v>477</v>
      </c>
      <c r="N81" t="s">
        <v>339</v>
      </c>
      <c r="O81" t="s">
        <v>5926</v>
      </c>
      <c r="P81" t="s">
        <v>1255</v>
      </c>
      <c r="Q81" t="s">
        <v>415</v>
      </c>
      <c r="R81" t="s">
        <v>407</v>
      </c>
      <c r="S81" t="s">
        <v>1212</v>
      </c>
      <c r="T81" s="129">
        <v>6853.7</v>
      </c>
      <c r="U81" t="s">
        <v>5930</v>
      </c>
      <c r="V81" s="130">
        <v>3.2611013823747301E-2</v>
      </c>
      <c r="W81" s="130">
        <v>1.5354292756318701E-2</v>
      </c>
      <c r="X81" t="s">
        <v>412</v>
      </c>
      <c r="Y81" t="s">
        <v>339</v>
      </c>
      <c r="Z81" t="s">
        <v>886</v>
      </c>
      <c r="AA81" t="s">
        <v>889</v>
      </c>
      <c r="AB81" t="s">
        <v>5783</v>
      </c>
      <c r="AC81" t="s">
        <v>5783</v>
      </c>
      <c r="AD81" s="137">
        <v>2707500</v>
      </c>
      <c r="AE81" s="168">
        <v>1</v>
      </c>
      <c r="AF81" t="s">
        <v>5816</v>
      </c>
      <c r="AG81" s="137">
        <v>2600.5537999999997</v>
      </c>
      <c r="AJ81" s="108" t="s">
        <v>15</v>
      </c>
      <c r="AK81" s="130">
        <v>7.5316555283554312E-2</v>
      </c>
      <c r="AL81" s="130">
        <v>8.2763273278210986E-4</v>
      </c>
      <c r="AM81" s="181"/>
      <c r="AN81" s="135"/>
      <c r="AO81" s="153"/>
      <c r="AP81" s="4"/>
    </row>
    <row r="82" spans="1:42" x14ac:dyDescent="0.25">
      <c r="A82" t="s">
        <v>1213</v>
      </c>
      <c r="B82" t="s">
        <v>1260</v>
      </c>
      <c r="C82" t="s">
        <v>5833</v>
      </c>
      <c r="D82" t="s">
        <v>5834</v>
      </c>
      <c r="E82" t="s">
        <v>309</v>
      </c>
      <c r="F82" t="s">
        <v>5835</v>
      </c>
      <c r="G82" t="s">
        <v>5836</v>
      </c>
      <c r="H82" t="s">
        <v>312</v>
      </c>
      <c r="I82" t="s">
        <v>754</v>
      </c>
      <c r="J82" t="s">
        <v>204</v>
      </c>
      <c r="K82" t="s">
        <v>204</v>
      </c>
      <c r="L82" s="108" t="s">
        <v>326</v>
      </c>
      <c r="M82" t="s">
        <v>440</v>
      </c>
      <c r="N82" t="s">
        <v>339</v>
      </c>
      <c r="O82" t="s">
        <v>5837</v>
      </c>
      <c r="P82" t="s">
        <v>1255</v>
      </c>
      <c r="Q82" t="s">
        <v>415</v>
      </c>
      <c r="R82" t="s">
        <v>407</v>
      </c>
      <c r="S82" t="s">
        <v>1212</v>
      </c>
      <c r="T82" s="129">
        <v>7637.8</v>
      </c>
      <c r="U82" t="s">
        <v>5838</v>
      </c>
      <c r="V82" s="130">
        <v>3.0966642378568301E-2</v>
      </c>
      <c r="W82" s="130">
        <v>7.4209217488762297E-3</v>
      </c>
      <c r="X82" t="s">
        <v>412</v>
      </c>
      <c r="Y82" t="s">
        <v>339</v>
      </c>
      <c r="Z82" t="s">
        <v>886</v>
      </c>
      <c r="AA82" t="s">
        <v>889</v>
      </c>
      <c r="AB82" t="s">
        <v>5783</v>
      </c>
      <c r="AC82" t="s">
        <v>5783</v>
      </c>
      <c r="AD82" s="137">
        <v>1094463.47</v>
      </c>
      <c r="AE82" s="168">
        <v>1</v>
      </c>
      <c r="AF82" t="s">
        <v>5839</v>
      </c>
      <c r="AG82" s="137">
        <v>1036.2380000000001</v>
      </c>
      <c r="AJ82" s="108" t="s">
        <v>15</v>
      </c>
      <c r="AK82" s="130">
        <v>3.0011253419722755E-2</v>
      </c>
      <c r="AL82" s="130">
        <v>3.2978533854169948E-4</v>
      </c>
      <c r="AM82" s="181"/>
      <c r="AN82" s="135"/>
      <c r="AO82" s="153"/>
      <c r="AP82" s="4"/>
    </row>
    <row r="83" spans="1:42" x14ac:dyDescent="0.25">
      <c r="A83" t="s">
        <v>1213</v>
      </c>
      <c r="B83" t="s">
        <v>1261</v>
      </c>
      <c r="C83" t="s">
        <v>5805</v>
      </c>
      <c r="D83" t="s">
        <v>5806</v>
      </c>
      <c r="E83" t="s">
        <v>309</v>
      </c>
      <c r="F83" t="s">
        <v>5807</v>
      </c>
      <c r="G83" t="s">
        <v>5808</v>
      </c>
      <c r="H83" t="s">
        <v>312</v>
      </c>
      <c r="I83" t="s">
        <v>951</v>
      </c>
      <c r="J83" t="s">
        <v>204</v>
      </c>
      <c r="K83" t="s">
        <v>204</v>
      </c>
      <c r="L83" s="108" t="s">
        <v>326</v>
      </c>
      <c r="M83" t="s">
        <v>451</v>
      </c>
      <c r="N83" t="s">
        <v>339</v>
      </c>
      <c r="O83" t="s">
        <v>5871</v>
      </c>
      <c r="P83" t="s">
        <v>1773</v>
      </c>
      <c r="Q83" t="s">
        <v>415</v>
      </c>
      <c r="R83" t="s">
        <v>407</v>
      </c>
      <c r="S83" t="s">
        <v>1212</v>
      </c>
      <c r="T83" s="129">
        <v>2367.6</v>
      </c>
      <c r="U83" t="s">
        <v>1664</v>
      </c>
      <c r="V83" s="130">
        <v>6.2647674368619594E-2</v>
      </c>
      <c r="W83" s="130">
        <v>3.7389394642114299E-2</v>
      </c>
      <c r="X83" t="s">
        <v>412</v>
      </c>
      <c r="Y83" t="s">
        <v>339</v>
      </c>
      <c r="Z83" t="s">
        <v>886</v>
      </c>
      <c r="AA83" t="s">
        <v>889</v>
      </c>
      <c r="AB83" t="s">
        <v>5783</v>
      </c>
      <c r="AC83" t="s">
        <v>5783</v>
      </c>
      <c r="AD83" s="137">
        <v>688811.63</v>
      </c>
      <c r="AE83" s="168">
        <v>1</v>
      </c>
      <c r="AF83" t="s">
        <v>5810</v>
      </c>
      <c r="AG83" s="137">
        <v>662.22349999999994</v>
      </c>
      <c r="AJ83" s="108" t="s">
        <v>15</v>
      </c>
      <c r="AK83" s="130">
        <v>0.40690586088425817</v>
      </c>
      <c r="AL83" s="130">
        <v>2.384154558088737E-3</v>
      </c>
      <c r="AM83" s="181"/>
      <c r="AN83" s="135"/>
      <c r="AO83" s="153"/>
      <c r="AP83" s="4"/>
    </row>
    <row r="84" spans="1:42" x14ac:dyDescent="0.25">
      <c r="A84" t="s">
        <v>1213</v>
      </c>
      <c r="B84" t="s">
        <v>1261</v>
      </c>
      <c r="C84" t="s">
        <v>5872</v>
      </c>
      <c r="D84" t="s">
        <v>5873</v>
      </c>
      <c r="E84" t="s">
        <v>309</v>
      </c>
      <c r="F84" t="s">
        <v>5874</v>
      </c>
      <c r="G84" t="s">
        <v>5875</v>
      </c>
      <c r="H84" t="s">
        <v>312</v>
      </c>
      <c r="I84" t="s">
        <v>951</v>
      </c>
      <c r="J84" t="s">
        <v>204</v>
      </c>
      <c r="K84" t="s">
        <v>204</v>
      </c>
      <c r="L84" s="108" t="s">
        <v>326</v>
      </c>
      <c r="M84" t="s">
        <v>462</v>
      </c>
      <c r="N84" t="s">
        <v>339</v>
      </c>
      <c r="O84" t="s">
        <v>5876</v>
      </c>
      <c r="P84" t="s">
        <v>1626</v>
      </c>
      <c r="Q84" t="s">
        <v>415</v>
      </c>
      <c r="R84" t="s">
        <v>407</v>
      </c>
      <c r="S84" t="s">
        <v>1212</v>
      </c>
      <c r="T84" s="129">
        <v>1661</v>
      </c>
      <c r="U84" t="s">
        <v>1796</v>
      </c>
      <c r="V84" s="130">
        <v>6.2637183960675899E-2</v>
      </c>
      <c r="W84" s="130">
        <v>3.5034298058747901E-2</v>
      </c>
      <c r="X84" t="s">
        <v>412</v>
      </c>
      <c r="Y84" t="s">
        <v>339</v>
      </c>
      <c r="Z84" t="s">
        <v>886</v>
      </c>
      <c r="AA84" t="s">
        <v>889</v>
      </c>
      <c r="AB84" t="s">
        <v>5783</v>
      </c>
      <c r="AC84" t="s">
        <v>5783</v>
      </c>
      <c r="AD84" s="137">
        <v>343000</v>
      </c>
      <c r="AE84" s="168">
        <v>1</v>
      </c>
      <c r="AF84" t="s">
        <v>5877</v>
      </c>
      <c r="AG84" s="137">
        <v>332.74430000000001</v>
      </c>
      <c r="AJ84" s="108" t="s">
        <v>15</v>
      </c>
      <c r="AK84" s="130">
        <v>0.20445605694241961</v>
      </c>
      <c r="AL84" s="130">
        <v>1.1979548267720174E-3</v>
      </c>
      <c r="AM84" s="181"/>
      <c r="AN84" s="135"/>
      <c r="AO84" s="153"/>
      <c r="AP84" s="4"/>
    </row>
    <row r="85" spans="1:42" x14ac:dyDescent="0.25">
      <c r="A85" t="s">
        <v>1213</v>
      </c>
      <c r="B85" t="s">
        <v>1261</v>
      </c>
      <c r="C85" t="s">
        <v>5865</v>
      </c>
      <c r="D85" t="s">
        <v>5866</v>
      </c>
      <c r="E85" t="s">
        <v>309</v>
      </c>
      <c r="F85" t="s">
        <v>5867</v>
      </c>
      <c r="G85" t="s">
        <v>5868</v>
      </c>
      <c r="H85" t="s">
        <v>312</v>
      </c>
      <c r="I85" t="s">
        <v>754</v>
      </c>
      <c r="J85" t="s">
        <v>204</v>
      </c>
      <c r="K85" t="s">
        <v>204</v>
      </c>
      <c r="L85" s="108" t="s">
        <v>326</v>
      </c>
      <c r="M85" t="s">
        <v>477</v>
      </c>
      <c r="N85" t="s">
        <v>339</v>
      </c>
      <c r="O85" t="s">
        <v>5869</v>
      </c>
      <c r="P85" t="s">
        <v>1647</v>
      </c>
      <c r="Q85" t="s">
        <v>413</v>
      </c>
      <c r="R85" t="s">
        <v>407</v>
      </c>
      <c r="S85" t="s">
        <v>1212</v>
      </c>
      <c r="T85" s="129">
        <v>3009</v>
      </c>
      <c r="U85" t="s">
        <v>2140</v>
      </c>
      <c r="V85" s="130">
        <v>3.3342719777822202E-2</v>
      </c>
      <c r="W85" s="130">
        <v>3.5899756714105301E-2</v>
      </c>
      <c r="X85" t="s">
        <v>412</v>
      </c>
      <c r="Y85" t="s">
        <v>339</v>
      </c>
      <c r="Z85" t="s">
        <v>886</v>
      </c>
      <c r="AA85" t="s">
        <v>889</v>
      </c>
      <c r="AB85" t="s">
        <v>5783</v>
      </c>
      <c r="AC85" t="s">
        <v>5783</v>
      </c>
      <c r="AD85" s="137">
        <v>613000</v>
      </c>
      <c r="AE85" s="168">
        <v>1</v>
      </c>
      <c r="AF85" t="s">
        <v>5870</v>
      </c>
      <c r="AG85" s="137">
        <v>632.49340000000007</v>
      </c>
      <c r="AJ85" s="108" t="s">
        <v>15</v>
      </c>
      <c r="AK85" s="130">
        <v>0.38863808217332224</v>
      </c>
      <c r="AL85" s="130">
        <v>2.2771194620958024E-3</v>
      </c>
      <c r="AM85" s="181"/>
      <c r="AN85" s="135"/>
      <c r="AO85" s="153"/>
      <c r="AP85" s="4"/>
    </row>
    <row r="86" spans="1:42" x14ac:dyDescent="0.25">
      <c r="A86" t="s">
        <v>1213</v>
      </c>
      <c r="B86" t="s">
        <v>1262</v>
      </c>
      <c r="C86" t="s">
        <v>5805</v>
      </c>
      <c r="D86" t="s">
        <v>5806</v>
      </c>
      <c r="E86" t="s">
        <v>309</v>
      </c>
      <c r="F86" t="s">
        <v>5807</v>
      </c>
      <c r="G86" t="s">
        <v>5808</v>
      </c>
      <c r="H86" t="s">
        <v>312</v>
      </c>
      <c r="I86" t="s">
        <v>951</v>
      </c>
      <c r="J86" t="s">
        <v>204</v>
      </c>
      <c r="K86" t="s">
        <v>204</v>
      </c>
      <c r="L86" s="108" t="s">
        <v>326</v>
      </c>
      <c r="M86" t="s">
        <v>451</v>
      </c>
      <c r="N86" t="s">
        <v>339</v>
      </c>
      <c r="O86" t="s">
        <v>5871</v>
      </c>
      <c r="P86" t="s">
        <v>1773</v>
      </c>
      <c r="Q86" t="s">
        <v>415</v>
      </c>
      <c r="R86" t="s">
        <v>407</v>
      </c>
      <c r="S86" t="s">
        <v>1212</v>
      </c>
      <c r="T86" s="129">
        <v>2367.6</v>
      </c>
      <c r="U86" t="s">
        <v>1664</v>
      </c>
      <c r="V86" s="130">
        <v>6.2647674368619594E-2</v>
      </c>
      <c r="W86" s="130">
        <v>3.7389394642114299E-2</v>
      </c>
      <c r="X86" t="s">
        <v>412</v>
      </c>
      <c r="Y86" t="s">
        <v>339</v>
      </c>
      <c r="Z86" t="s">
        <v>886</v>
      </c>
      <c r="AA86" t="s">
        <v>889</v>
      </c>
      <c r="AB86" t="s">
        <v>5783</v>
      </c>
      <c r="AC86" t="s">
        <v>5783</v>
      </c>
      <c r="AD86" s="137">
        <v>243519.25</v>
      </c>
      <c r="AE86" s="168">
        <v>1</v>
      </c>
      <c r="AF86" t="s">
        <v>5810</v>
      </c>
      <c r="AG86" s="137">
        <v>234.11939999999998</v>
      </c>
      <c r="AJ86" s="108" t="s">
        <v>15</v>
      </c>
      <c r="AK86" s="130">
        <v>0.26354253501251668</v>
      </c>
      <c r="AL86" s="130">
        <v>1.3841395340103112E-3</v>
      </c>
      <c r="AM86" s="181"/>
      <c r="AN86" s="135"/>
      <c r="AO86" s="153"/>
      <c r="AP86" s="4"/>
    </row>
    <row r="87" spans="1:42" x14ac:dyDescent="0.25">
      <c r="A87" t="s">
        <v>1213</v>
      </c>
      <c r="B87" t="s">
        <v>1262</v>
      </c>
      <c r="C87" t="s">
        <v>5872</v>
      </c>
      <c r="D87" t="s">
        <v>5873</v>
      </c>
      <c r="E87" t="s">
        <v>309</v>
      </c>
      <c r="F87" t="s">
        <v>5874</v>
      </c>
      <c r="G87" t="s">
        <v>5875</v>
      </c>
      <c r="H87" t="s">
        <v>312</v>
      </c>
      <c r="I87" t="s">
        <v>951</v>
      </c>
      <c r="J87" t="s">
        <v>204</v>
      </c>
      <c r="K87" t="s">
        <v>204</v>
      </c>
      <c r="L87" s="108" t="s">
        <v>326</v>
      </c>
      <c r="M87" t="s">
        <v>462</v>
      </c>
      <c r="N87" t="s">
        <v>339</v>
      </c>
      <c r="O87" t="s">
        <v>5876</v>
      </c>
      <c r="P87" t="s">
        <v>1626</v>
      </c>
      <c r="Q87" t="s">
        <v>415</v>
      </c>
      <c r="R87" t="s">
        <v>407</v>
      </c>
      <c r="S87" t="s">
        <v>1212</v>
      </c>
      <c r="T87" s="129">
        <v>1661</v>
      </c>
      <c r="U87" t="s">
        <v>1796</v>
      </c>
      <c r="V87" s="130">
        <v>6.2637183960675899E-2</v>
      </c>
      <c r="W87" s="130">
        <v>3.5034298058747901E-2</v>
      </c>
      <c r="X87" t="s">
        <v>412</v>
      </c>
      <c r="Y87" t="s">
        <v>339</v>
      </c>
      <c r="Z87" t="s">
        <v>886</v>
      </c>
      <c r="AA87" t="s">
        <v>889</v>
      </c>
      <c r="AB87" t="s">
        <v>5783</v>
      </c>
      <c r="AC87" t="s">
        <v>5783</v>
      </c>
      <c r="AD87" s="137">
        <v>130900</v>
      </c>
      <c r="AE87" s="168">
        <v>1</v>
      </c>
      <c r="AF87" t="s">
        <v>5877</v>
      </c>
      <c r="AG87" s="137">
        <v>126.98610000000001</v>
      </c>
      <c r="AJ87" s="108" t="s">
        <v>15</v>
      </c>
      <c r="AK87" s="130">
        <v>0.14294515993317397</v>
      </c>
      <c r="AL87" s="130">
        <v>7.5075564955590893E-4</v>
      </c>
      <c r="AM87" s="181"/>
      <c r="AN87" s="135"/>
      <c r="AO87" s="153"/>
      <c r="AP87" s="4"/>
    </row>
    <row r="88" spans="1:42" x14ac:dyDescent="0.25">
      <c r="A88" t="s">
        <v>1213</v>
      </c>
      <c r="B88" t="s">
        <v>1262</v>
      </c>
      <c r="C88" t="s">
        <v>5865</v>
      </c>
      <c r="D88" t="s">
        <v>5866</v>
      </c>
      <c r="E88" t="s">
        <v>309</v>
      </c>
      <c r="F88" t="s">
        <v>5867</v>
      </c>
      <c r="G88" t="s">
        <v>5868</v>
      </c>
      <c r="H88" t="s">
        <v>312</v>
      </c>
      <c r="I88" t="s">
        <v>754</v>
      </c>
      <c r="J88" t="s">
        <v>204</v>
      </c>
      <c r="K88" t="s">
        <v>204</v>
      </c>
      <c r="L88" s="108" t="s">
        <v>326</v>
      </c>
      <c r="M88" t="s">
        <v>477</v>
      </c>
      <c r="N88" t="s">
        <v>339</v>
      </c>
      <c r="O88" t="s">
        <v>5869</v>
      </c>
      <c r="P88" t="s">
        <v>1647</v>
      </c>
      <c r="Q88" t="s">
        <v>413</v>
      </c>
      <c r="R88" t="s">
        <v>407</v>
      </c>
      <c r="S88" t="s">
        <v>1212</v>
      </c>
      <c r="T88" s="129">
        <v>3009</v>
      </c>
      <c r="U88" t="s">
        <v>2140</v>
      </c>
      <c r="V88" s="130">
        <v>3.3342719777822202E-2</v>
      </c>
      <c r="W88" s="130">
        <v>3.5899756714105301E-2</v>
      </c>
      <c r="X88" t="s">
        <v>412</v>
      </c>
      <c r="Y88" t="s">
        <v>339</v>
      </c>
      <c r="Z88" t="s">
        <v>886</v>
      </c>
      <c r="AA88" t="s">
        <v>889</v>
      </c>
      <c r="AB88" t="s">
        <v>5783</v>
      </c>
      <c r="AC88" t="s">
        <v>5783</v>
      </c>
      <c r="AD88" s="137">
        <v>511000</v>
      </c>
      <c r="AE88" s="168">
        <v>1</v>
      </c>
      <c r="AF88" t="s">
        <v>5870</v>
      </c>
      <c r="AG88" s="137">
        <v>527.24980000000005</v>
      </c>
      <c r="AJ88" s="108" t="s">
        <v>15</v>
      </c>
      <c r="AK88" s="130">
        <v>0.59351230505430941</v>
      </c>
      <c r="AL88" s="130">
        <v>3.1171584704846262E-3</v>
      </c>
      <c r="AM88" s="181"/>
      <c r="AN88" s="135"/>
      <c r="AO88" s="153"/>
      <c r="AP88" s="4"/>
    </row>
    <row r="89" spans="1:42" x14ac:dyDescent="0.25">
      <c r="A89" t="s">
        <v>1213</v>
      </c>
      <c r="B89" t="s">
        <v>1263</v>
      </c>
      <c r="C89" t="s">
        <v>5805</v>
      </c>
      <c r="D89" t="s">
        <v>5806</v>
      </c>
      <c r="E89" t="s">
        <v>309</v>
      </c>
      <c r="F89" t="s">
        <v>5807</v>
      </c>
      <c r="G89" t="s">
        <v>5808</v>
      </c>
      <c r="H89" t="s">
        <v>312</v>
      </c>
      <c r="I89" t="s">
        <v>951</v>
      </c>
      <c r="J89" t="s">
        <v>204</v>
      </c>
      <c r="K89" t="s">
        <v>204</v>
      </c>
      <c r="L89" s="108" t="s">
        <v>326</v>
      </c>
      <c r="M89" t="s">
        <v>451</v>
      </c>
      <c r="N89" t="s">
        <v>339</v>
      </c>
      <c r="O89" t="s">
        <v>5871</v>
      </c>
      <c r="P89" t="s">
        <v>1773</v>
      </c>
      <c r="Q89" t="s">
        <v>415</v>
      </c>
      <c r="R89" t="s">
        <v>407</v>
      </c>
      <c r="S89" t="s">
        <v>1212</v>
      </c>
      <c r="T89" s="129">
        <v>2367.6</v>
      </c>
      <c r="U89" t="s">
        <v>1664</v>
      </c>
      <c r="V89" s="130">
        <v>6.2647674368619594E-2</v>
      </c>
      <c r="W89" s="130">
        <v>3.7389394642114299E-2</v>
      </c>
      <c r="X89" t="s">
        <v>412</v>
      </c>
      <c r="Y89" t="s">
        <v>339</v>
      </c>
      <c r="Z89" t="s">
        <v>886</v>
      </c>
      <c r="AA89" t="s">
        <v>889</v>
      </c>
      <c r="AB89" t="s">
        <v>5783</v>
      </c>
      <c r="AC89" t="s">
        <v>5783</v>
      </c>
      <c r="AD89" s="137">
        <v>194815.39</v>
      </c>
      <c r="AE89" s="168">
        <v>1</v>
      </c>
      <c r="AF89" t="s">
        <v>5810</v>
      </c>
      <c r="AG89" s="137">
        <v>187.2955</v>
      </c>
      <c r="AJ89" s="108" t="s">
        <v>15</v>
      </c>
      <c r="AK89" s="130">
        <v>0.27083124138152553</v>
      </c>
      <c r="AL89" s="130">
        <v>1.5755035668964658E-3</v>
      </c>
      <c r="AM89" s="181"/>
      <c r="AN89" s="135"/>
      <c r="AO89" s="153"/>
      <c r="AP89" s="4"/>
    </row>
    <row r="90" spans="1:42" x14ac:dyDescent="0.25">
      <c r="A90" t="s">
        <v>1213</v>
      </c>
      <c r="B90" t="s">
        <v>1263</v>
      </c>
      <c r="C90" t="s">
        <v>5872</v>
      </c>
      <c r="D90" t="s">
        <v>5873</v>
      </c>
      <c r="E90" t="s">
        <v>309</v>
      </c>
      <c r="F90" t="s">
        <v>5874</v>
      </c>
      <c r="G90" t="s">
        <v>5875</v>
      </c>
      <c r="H90" t="s">
        <v>312</v>
      </c>
      <c r="I90" t="s">
        <v>951</v>
      </c>
      <c r="J90" t="s">
        <v>204</v>
      </c>
      <c r="K90" t="s">
        <v>204</v>
      </c>
      <c r="L90" s="108" t="s">
        <v>326</v>
      </c>
      <c r="M90" t="s">
        <v>462</v>
      </c>
      <c r="N90" t="s">
        <v>339</v>
      </c>
      <c r="O90" t="s">
        <v>5876</v>
      </c>
      <c r="P90" t="s">
        <v>1626</v>
      </c>
      <c r="Q90" t="s">
        <v>415</v>
      </c>
      <c r="R90" t="s">
        <v>407</v>
      </c>
      <c r="S90" t="s">
        <v>1212</v>
      </c>
      <c r="T90" s="129">
        <v>1661</v>
      </c>
      <c r="U90" t="s">
        <v>1796</v>
      </c>
      <c r="V90" s="130">
        <v>6.2637183960675899E-2</v>
      </c>
      <c r="W90" s="130">
        <v>3.5034298058747901E-2</v>
      </c>
      <c r="X90" t="s">
        <v>412</v>
      </c>
      <c r="Y90" t="s">
        <v>339</v>
      </c>
      <c r="Z90" t="s">
        <v>886</v>
      </c>
      <c r="AA90" t="s">
        <v>889</v>
      </c>
      <c r="AB90" t="s">
        <v>5783</v>
      </c>
      <c r="AC90" t="s">
        <v>5783</v>
      </c>
      <c r="AD90" s="137">
        <v>105000</v>
      </c>
      <c r="AE90" s="168">
        <v>1</v>
      </c>
      <c r="AF90" t="s">
        <v>5877</v>
      </c>
      <c r="AG90" s="137">
        <v>101.8605</v>
      </c>
      <c r="AJ90" s="108" t="s">
        <v>15</v>
      </c>
      <c r="AK90" s="130">
        <v>0.14729133008553505</v>
      </c>
      <c r="AL90" s="130">
        <v>8.5683621556709676E-4</v>
      </c>
      <c r="AM90" s="181"/>
      <c r="AN90" s="135"/>
      <c r="AO90" s="153"/>
      <c r="AP90" s="4"/>
    </row>
    <row r="91" spans="1:42" x14ac:dyDescent="0.25">
      <c r="A91" t="s">
        <v>1213</v>
      </c>
      <c r="B91" t="s">
        <v>1263</v>
      </c>
      <c r="C91" t="s">
        <v>5865</v>
      </c>
      <c r="D91" t="s">
        <v>5866</v>
      </c>
      <c r="E91" t="s">
        <v>309</v>
      </c>
      <c r="F91" t="s">
        <v>5867</v>
      </c>
      <c r="G91" t="s">
        <v>5868</v>
      </c>
      <c r="H91" t="s">
        <v>312</v>
      </c>
      <c r="I91" t="s">
        <v>754</v>
      </c>
      <c r="J91" t="s">
        <v>204</v>
      </c>
      <c r="K91" t="s">
        <v>204</v>
      </c>
      <c r="L91" s="108" t="s">
        <v>326</v>
      </c>
      <c r="M91" t="s">
        <v>477</v>
      </c>
      <c r="N91" t="s">
        <v>339</v>
      </c>
      <c r="O91" t="s">
        <v>5869</v>
      </c>
      <c r="P91" t="s">
        <v>1647</v>
      </c>
      <c r="Q91" t="s">
        <v>413</v>
      </c>
      <c r="R91" t="s">
        <v>407</v>
      </c>
      <c r="S91" t="s">
        <v>1212</v>
      </c>
      <c r="T91" s="129">
        <v>3009</v>
      </c>
      <c r="U91" t="s">
        <v>2140</v>
      </c>
      <c r="V91" s="130">
        <v>3.3342719777822202E-2</v>
      </c>
      <c r="W91" s="130">
        <v>3.5899756714105301E-2</v>
      </c>
      <c r="X91" t="s">
        <v>412</v>
      </c>
      <c r="Y91" t="s">
        <v>339</v>
      </c>
      <c r="Z91" t="s">
        <v>886</v>
      </c>
      <c r="AA91" t="s">
        <v>889</v>
      </c>
      <c r="AB91" t="s">
        <v>5783</v>
      </c>
      <c r="AC91" t="s">
        <v>5783</v>
      </c>
      <c r="AD91" s="137">
        <v>390000</v>
      </c>
      <c r="AE91" s="168">
        <v>1</v>
      </c>
      <c r="AF91" t="s">
        <v>5870</v>
      </c>
      <c r="AG91" s="137">
        <v>402.40199999999999</v>
      </c>
      <c r="AJ91" s="108" t="s">
        <v>15</v>
      </c>
      <c r="AK91" s="130">
        <v>0.58187742853293944</v>
      </c>
      <c r="AL91" s="130">
        <v>3.3849490903405232E-3</v>
      </c>
      <c r="AM91" s="181"/>
      <c r="AN91" s="135"/>
      <c r="AO91" s="153"/>
      <c r="AP91" s="4"/>
    </row>
    <row r="92" spans="1:42" x14ac:dyDescent="0.25">
      <c r="A92" t="s">
        <v>1213</v>
      </c>
      <c r="B92" t="s">
        <v>1264</v>
      </c>
      <c r="C92" t="s">
        <v>5805</v>
      </c>
      <c r="D92" t="s">
        <v>5806</v>
      </c>
      <c r="E92" t="s">
        <v>309</v>
      </c>
      <c r="F92" t="s">
        <v>5807</v>
      </c>
      <c r="G92" t="s">
        <v>5808</v>
      </c>
      <c r="H92" t="s">
        <v>312</v>
      </c>
      <c r="I92" t="s">
        <v>951</v>
      </c>
      <c r="J92" t="s">
        <v>204</v>
      </c>
      <c r="K92" t="s">
        <v>204</v>
      </c>
      <c r="L92" s="108" t="s">
        <v>326</v>
      </c>
      <c r="M92" t="s">
        <v>451</v>
      </c>
      <c r="N92" t="s">
        <v>339</v>
      </c>
      <c r="O92" t="s">
        <v>5871</v>
      </c>
      <c r="P92" t="s">
        <v>1773</v>
      </c>
      <c r="Q92" t="s">
        <v>415</v>
      </c>
      <c r="R92" t="s">
        <v>407</v>
      </c>
      <c r="S92" t="s">
        <v>1212</v>
      </c>
      <c r="T92" s="129">
        <v>2367.6</v>
      </c>
      <c r="U92" t="s">
        <v>1664</v>
      </c>
      <c r="V92" s="130">
        <v>6.2647674368619594E-2</v>
      </c>
      <c r="W92" s="130">
        <v>3.7389394642114299E-2</v>
      </c>
      <c r="X92" t="s">
        <v>412</v>
      </c>
      <c r="Y92" t="s">
        <v>339</v>
      </c>
      <c r="Z92" t="s">
        <v>886</v>
      </c>
      <c r="AA92" t="s">
        <v>889</v>
      </c>
      <c r="AB92" t="s">
        <v>5783</v>
      </c>
      <c r="AC92" t="s">
        <v>5783</v>
      </c>
      <c r="AD92" s="137">
        <v>1530692.46</v>
      </c>
      <c r="AE92" s="168">
        <v>1</v>
      </c>
      <c r="AF92" t="s">
        <v>5810</v>
      </c>
      <c r="AG92" s="137">
        <v>1471.6077</v>
      </c>
      <c r="AJ92" s="108" t="s">
        <v>15</v>
      </c>
      <c r="AK92" s="130">
        <v>0.65084554362895242</v>
      </c>
      <c r="AL92" s="130">
        <v>4.9975170714842455E-4</v>
      </c>
      <c r="AM92" s="181"/>
      <c r="AN92" s="135"/>
      <c r="AO92" s="153"/>
      <c r="AP92" s="4"/>
    </row>
    <row r="93" spans="1:42" x14ac:dyDescent="0.25">
      <c r="A93" t="s">
        <v>1213</v>
      </c>
      <c r="B93" t="s">
        <v>1264</v>
      </c>
      <c r="C93" t="s">
        <v>5849</v>
      </c>
      <c r="D93" t="s">
        <v>5850</v>
      </c>
      <c r="E93" t="s">
        <v>309</v>
      </c>
      <c r="F93" t="s">
        <v>5851</v>
      </c>
      <c r="G93" t="s">
        <v>5852</v>
      </c>
      <c r="H93" t="s">
        <v>312</v>
      </c>
      <c r="I93" t="s">
        <v>951</v>
      </c>
      <c r="J93" t="s">
        <v>204</v>
      </c>
      <c r="K93" t="s">
        <v>204</v>
      </c>
      <c r="L93" s="108" t="s">
        <v>326</v>
      </c>
      <c r="M93" t="s">
        <v>445</v>
      </c>
      <c r="N93" t="s">
        <v>339</v>
      </c>
      <c r="O93" t="s">
        <v>5864</v>
      </c>
      <c r="P93" t="s">
        <v>1626</v>
      </c>
      <c r="Q93" t="s">
        <v>415</v>
      </c>
      <c r="R93" t="s">
        <v>407</v>
      </c>
      <c r="S93" t="s">
        <v>1212</v>
      </c>
      <c r="T93" s="129">
        <v>893.1</v>
      </c>
      <c r="U93" t="s">
        <v>5854</v>
      </c>
      <c r="V93" s="130">
        <v>6.2904689363240798E-2</v>
      </c>
      <c r="W93" s="130">
        <v>3.1795384606122599E-2</v>
      </c>
      <c r="X93" t="s">
        <v>412</v>
      </c>
      <c r="Y93" t="s">
        <v>339</v>
      </c>
      <c r="Z93" t="s">
        <v>886</v>
      </c>
      <c r="AA93" t="s">
        <v>889</v>
      </c>
      <c r="AB93" t="s">
        <v>5783</v>
      </c>
      <c r="AC93" t="s">
        <v>5783</v>
      </c>
      <c r="AD93" s="137">
        <v>792553.84</v>
      </c>
      <c r="AE93" s="168">
        <v>1</v>
      </c>
      <c r="AF93" t="s">
        <v>5855</v>
      </c>
      <c r="AG93" s="137">
        <v>789.46289999999999</v>
      </c>
      <c r="AJ93" s="108" t="s">
        <v>15</v>
      </c>
      <c r="AK93" s="130">
        <v>0.34915445637104764</v>
      </c>
      <c r="AL93" s="130">
        <v>2.6809822597385468E-4</v>
      </c>
      <c r="AM93" s="181"/>
      <c r="AN93" s="135"/>
      <c r="AO93" s="153"/>
      <c r="AP93" s="4"/>
    </row>
    <row r="94" spans="1:42" x14ac:dyDescent="0.25">
      <c r="A94" t="s">
        <v>1213</v>
      </c>
      <c r="B94" t="s">
        <v>1265</v>
      </c>
      <c r="C94" t="s">
        <v>5849</v>
      </c>
      <c r="D94" t="s">
        <v>5850</v>
      </c>
      <c r="E94" t="s">
        <v>309</v>
      </c>
      <c r="F94" t="s">
        <v>5851</v>
      </c>
      <c r="G94" t="s">
        <v>5852</v>
      </c>
      <c r="H94" t="s">
        <v>312</v>
      </c>
      <c r="I94" t="s">
        <v>951</v>
      </c>
      <c r="J94" t="s">
        <v>204</v>
      </c>
      <c r="K94" t="s">
        <v>204</v>
      </c>
      <c r="L94" s="108" t="s">
        <v>326</v>
      </c>
      <c r="M94" t="s">
        <v>445</v>
      </c>
      <c r="N94" t="s">
        <v>339</v>
      </c>
      <c r="O94" t="s">
        <v>5864</v>
      </c>
      <c r="P94" t="s">
        <v>1626</v>
      </c>
      <c r="Q94" t="s">
        <v>415</v>
      </c>
      <c r="R94" t="s">
        <v>407</v>
      </c>
      <c r="S94" t="s">
        <v>1212</v>
      </c>
      <c r="T94" s="129">
        <v>893.1</v>
      </c>
      <c r="U94" t="s">
        <v>5854</v>
      </c>
      <c r="V94" s="130">
        <v>6.2904689363240798E-2</v>
      </c>
      <c r="W94" s="130">
        <v>3.1795384606122599E-2</v>
      </c>
      <c r="X94" t="s">
        <v>412</v>
      </c>
      <c r="Y94" t="s">
        <v>339</v>
      </c>
      <c r="Z94" t="s">
        <v>886</v>
      </c>
      <c r="AA94" t="s">
        <v>889</v>
      </c>
      <c r="AB94" t="s">
        <v>5783</v>
      </c>
      <c r="AC94" t="s">
        <v>5783</v>
      </c>
      <c r="AD94" s="137">
        <v>54227.37</v>
      </c>
      <c r="AE94" s="168">
        <v>1</v>
      </c>
      <c r="AF94" t="s">
        <v>5855</v>
      </c>
      <c r="AG94" s="137">
        <v>54.015900000000002</v>
      </c>
      <c r="AJ94" s="108" t="s">
        <v>15</v>
      </c>
      <c r="AK94" s="130">
        <v>1</v>
      </c>
      <c r="AL94" s="130">
        <v>5.2942093878254145E-5</v>
      </c>
      <c r="AM94" s="181"/>
      <c r="AN94" s="135"/>
      <c r="AO94" s="153"/>
      <c r="AP94" s="4"/>
    </row>
    <row r="95" spans="1:42" x14ac:dyDescent="0.25">
      <c r="A95" t="s">
        <v>1213</v>
      </c>
      <c r="B95" t="s">
        <v>1266</v>
      </c>
      <c r="C95" t="s">
        <v>5849</v>
      </c>
      <c r="D95" t="s">
        <v>5850</v>
      </c>
      <c r="E95" t="s">
        <v>309</v>
      </c>
      <c r="F95" t="s">
        <v>5851</v>
      </c>
      <c r="G95" t="s">
        <v>5852</v>
      </c>
      <c r="H95" t="s">
        <v>312</v>
      </c>
      <c r="I95" t="s">
        <v>951</v>
      </c>
      <c r="J95" t="s">
        <v>204</v>
      </c>
      <c r="K95" t="s">
        <v>204</v>
      </c>
      <c r="L95" s="108" t="s">
        <v>326</v>
      </c>
      <c r="M95" t="s">
        <v>445</v>
      </c>
      <c r="N95" t="s">
        <v>339</v>
      </c>
      <c r="O95" t="s">
        <v>5864</v>
      </c>
      <c r="P95" t="s">
        <v>1626</v>
      </c>
      <c r="Q95" t="s">
        <v>415</v>
      </c>
      <c r="R95" t="s">
        <v>407</v>
      </c>
      <c r="S95" t="s">
        <v>1212</v>
      </c>
      <c r="T95" s="129">
        <v>893.1</v>
      </c>
      <c r="U95" t="s">
        <v>5854</v>
      </c>
      <c r="V95" s="130">
        <v>6.2904689363240798E-2</v>
      </c>
      <c r="W95" s="130">
        <v>3.1795384606122599E-2</v>
      </c>
      <c r="X95" t="s">
        <v>412</v>
      </c>
      <c r="Y95" t="s">
        <v>339</v>
      </c>
      <c r="Z95" t="s">
        <v>886</v>
      </c>
      <c r="AA95" t="s">
        <v>889</v>
      </c>
      <c r="AB95" t="s">
        <v>5783</v>
      </c>
      <c r="AC95" t="s">
        <v>5783</v>
      </c>
      <c r="AD95" s="137">
        <v>135568.42000000001</v>
      </c>
      <c r="AE95" s="168">
        <v>1</v>
      </c>
      <c r="AF95" t="s">
        <v>5855</v>
      </c>
      <c r="AG95" s="137">
        <v>135.03970000000001</v>
      </c>
      <c r="AJ95" s="108" t="s">
        <v>15</v>
      </c>
      <c r="AK95" s="130">
        <v>1</v>
      </c>
      <c r="AL95" s="130">
        <v>6.8673104576104534E-4</v>
      </c>
      <c r="AM95" s="181"/>
      <c r="AN95" s="135"/>
      <c r="AO95" s="153"/>
      <c r="AP95" s="4"/>
    </row>
    <row r="96" spans="1:42" x14ac:dyDescent="0.25">
      <c r="A96" t="s">
        <v>1213</v>
      </c>
      <c r="B96" t="s">
        <v>1267</v>
      </c>
      <c r="C96" t="s">
        <v>5805</v>
      </c>
      <c r="D96" t="s">
        <v>5806</v>
      </c>
      <c r="E96" t="s">
        <v>309</v>
      </c>
      <c r="F96" t="s">
        <v>5807</v>
      </c>
      <c r="G96" t="s">
        <v>5808</v>
      </c>
      <c r="H96" t="s">
        <v>312</v>
      </c>
      <c r="I96" t="s">
        <v>951</v>
      </c>
      <c r="J96" t="s">
        <v>204</v>
      </c>
      <c r="K96" t="s">
        <v>204</v>
      </c>
      <c r="L96" s="108" t="s">
        <v>326</v>
      </c>
      <c r="M96" t="s">
        <v>451</v>
      </c>
      <c r="N96" t="s">
        <v>339</v>
      </c>
      <c r="O96" t="s">
        <v>5871</v>
      </c>
      <c r="P96" t="s">
        <v>1773</v>
      </c>
      <c r="Q96" t="s">
        <v>415</v>
      </c>
      <c r="R96" t="s">
        <v>407</v>
      </c>
      <c r="S96" t="s">
        <v>1212</v>
      </c>
      <c r="T96" s="129">
        <v>2367.6</v>
      </c>
      <c r="U96" t="s">
        <v>1664</v>
      </c>
      <c r="V96" s="130">
        <v>6.2647674368619594E-2</v>
      </c>
      <c r="W96" s="130">
        <v>3.7389394642114299E-2</v>
      </c>
      <c r="X96" t="s">
        <v>412</v>
      </c>
      <c r="Y96" t="s">
        <v>339</v>
      </c>
      <c r="Z96" t="s">
        <v>886</v>
      </c>
      <c r="AA96" t="s">
        <v>889</v>
      </c>
      <c r="AB96" t="s">
        <v>5783</v>
      </c>
      <c r="AC96" t="s">
        <v>5783</v>
      </c>
      <c r="AD96" s="137">
        <v>104365.39</v>
      </c>
      <c r="AE96" s="168">
        <v>1</v>
      </c>
      <c r="AF96" t="s">
        <v>5810</v>
      </c>
      <c r="AG96" s="137">
        <v>100.3369</v>
      </c>
      <c r="AJ96" s="108" t="s">
        <v>15</v>
      </c>
      <c r="AK96" s="130">
        <v>0.10964592521942577</v>
      </c>
      <c r="AL96" s="130">
        <v>3.8479507405412715E-4</v>
      </c>
      <c r="AM96" s="181"/>
      <c r="AN96" s="135"/>
      <c r="AO96" s="153"/>
      <c r="AP96" s="4"/>
    </row>
    <row r="97" spans="1:42" x14ac:dyDescent="0.25">
      <c r="A97" t="s">
        <v>1213</v>
      </c>
      <c r="B97" t="s">
        <v>1267</v>
      </c>
      <c r="C97" t="s">
        <v>5872</v>
      </c>
      <c r="D97" t="s">
        <v>5873</v>
      </c>
      <c r="E97" t="s">
        <v>309</v>
      </c>
      <c r="F97" t="s">
        <v>5874</v>
      </c>
      <c r="G97" t="s">
        <v>5875</v>
      </c>
      <c r="H97" t="s">
        <v>312</v>
      </c>
      <c r="I97" t="s">
        <v>951</v>
      </c>
      <c r="J97" t="s">
        <v>204</v>
      </c>
      <c r="K97" t="s">
        <v>204</v>
      </c>
      <c r="L97" s="108" t="s">
        <v>326</v>
      </c>
      <c r="M97" t="s">
        <v>462</v>
      </c>
      <c r="N97" t="s">
        <v>339</v>
      </c>
      <c r="O97" t="s">
        <v>5876</v>
      </c>
      <c r="P97" t="s">
        <v>1626</v>
      </c>
      <c r="Q97" t="s">
        <v>415</v>
      </c>
      <c r="R97" t="s">
        <v>407</v>
      </c>
      <c r="S97" t="s">
        <v>1212</v>
      </c>
      <c r="T97" s="129">
        <v>1661</v>
      </c>
      <c r="U97" t="s">
        <v>1796</v>
      </c>
      <c r="V97" s="130">
        <v>6.2637183960675899E-2</v>
      </c>
      <c r="W97" s="130">
        <v>3.5034298058747901E-2</v>
      </c>
      <c r="X97" t="s">
        <v>412</v>
      </c>
      <c r="Y97" t="s">
        <v>339</v>
      </c>
      <c r="Z97" t="s">
        <v>886</v>
      </c>
      <c r="AA97" t="s">
        <v>889</v>
      </c>
      <c r="AB97" t="s">
        <v>5783</v>
      </c>
      <c r="AC97" t="s">
        <v>5783</v>
      </c>
      <c r="AD97" s="137">
        <v>56000</v>
      </c>
      <c r="AE97" s="168">
        <v>1</v>
      </c>
      <c r="AF97" t="s">
        <v>5877</v>
      </c>
      <c r="AG97" s="137">
        <v>54.325600000000001</v>
      </c>
      <c r="AJ97" s="108" t="s">
        <v>15</v>
      </c>
      <c r="AK97" s="130">
        <v>5.9365811674743335E-2</v>
      </c>
      <c r="AL97" s="130">
        <v>2.0834036334638957E-4</v>
      </c>
      <c r="AM97" s="181"/>
      <c r="AN97" s="135"/>
      <c r="AO97" s="153"/>
      <c r="AP97" s="4"/>
    </row>
    <row r="98" spans="1:42" x14ac:dyDescent="0.25">
      <c r="A98" t="s">
        <v>1213</v>
      </c>
      <c r="B98" t="s">
        <v>1267</v>
      </c>
      <c r="C98" t="s">
        <v>5865</v>
      </c>
      <c r="D98" t="s">
        <v>5866</v>
      </c>
      <c r="E98" t="s">
        <v>309</v>
      </c>
      <c r="F98" t="s">
        <v>5867</v>
      </c>
      <c r="G98" t="s">
        <v>5868</v>
      </c>
      <c r="H98" t="s">
        <v>312</v>
      </c>
      <c r="I98" t="s">
        <v>754</v>
      </c>
      <c r="J98" t="s">
        <v>204</v>
      </c>
      <c r="K98" t="s">
        <v>204</v>
      </c>
      <c r="L98" s="108" t="s">
        <v>326</v>
      </c>
      <c r="M98" t="s">
        <v>477</v>
      </c>
      <c r="N98" t="s">
        <v>339</v>
      </c>
      <c r="O98" t="s">
        <v>5869</v>
      </c>
      <c r="P98" t="s">
        <v>1647</v>
      </c>
      <c r="Q98" t="s">
        <v>413</v>
      </c>
      <c r="R98" t="s">
        <v>407</v>
      </c>
      <c r="S98" t="s">
        <v>1212</v>
      </c>
      <c r="T98" s="129">
        <v>3009</v>
      </c>
      <c r="U98" t="s">
        <v>2140</v>
      </c>
      <c r="V98" s="130">
        <v>3.3342719777822202E-2</v>
      </c>
      <c r="W98" s="130">
        <v>3.5899756714105301E-2</v>
      </c>
      <c r="X98" t="s">
        <v>412</v>
      </c>
      <c r="Y98" t="s">
        <v>339</v>
      </c>
      <c r="Z98" t="s">
        <v>886</v>
      </c>
      <c r="AA98" t="s">
        <v>889</v>
      </c>
      <c r="AB98" t="s">
        <v>5783</v>
      </c>
      <c r="AC98" t="s">
        <v>5783</v>
      </c>
      <c r="AD98" s="137">
        <v>737000</v>
      </c>
      <c r="AE98" s="168">
        <v>1</v>
      </c>
      <c r="AF98" t="s">
        <v>5870</v>
      </c>
      <c r="AG98" s="137">
        <v>760.4366</v>
      </c>
      <c r="AJ98" s="108" t="s">
        <v>15</v>
      </c>
      <c r="AK98" s="130">
        <v>0.83098826310583085</v>
      </c>
      <c r="AL98" s="130">
        <v>2.916297980066361E-3</v>
      </c>
      <c r="AM98" s="181"/>
      <c r="AN98" s="135"/>
      <c r="AO98" s="153"/>
      <c r="AP98" s="4"/>
    </row>
    <row r="99" spans="1:42" x14ac:dyDescent="0.25">
      <c r="A99" s="181" t="s">
        <v>6393</v>
      </c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</row>
  </sheetData>
  <sheetProtection formatColumns="0"/>
  <autoFilter ref="A1:AL98" xr:uid="{00000000-0009-0000-0000-000011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M1:AM99"/>
    <mergeCell ref="A99:AL99"/>
  </mergeCells>
  <conditionalFormatting sqref="AP2:AP98">
    <cfRule type="containsText" dxfId="4" priority="1" operator="containsText" text="FALSE">
      <formula>NOT(ISERROR(SEARCH("FALSE",AP2)))</formula>
    </cfRule>
  </conditionalFormatting>
  <dataValidations count="15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Y2:Y20" xr:uid="{00000000-0002-0000-1100-000009000000}">
      <formula1>Yes_No_Bad_Debt</formula1>
    </dataValidation>
    <dataValidation type="list" allowBlank="1" showInputMessage="1" showErrorMessage="1" sqref="H2:H20" xr:uid="{00000000-0002-0000-1100-00000A000000}">
      <formula1>Type_of_Security_ID_Fund</formula1>
    </dataValidation>
    <dataValidation type="list" allowBlank="1" showInputMessage="1" showErrorMessage="1" sqref="E2" xr:uid="{00000000-0002-0000-1100-00000B000000}">
      <formula1>Issuer_Number_Type_3</formula1>
    </dataValidation>
    <dataValidation type="list" allowBlank="1" showInputMessage="1" showErrorMessage="1" sqref="AJ2:AJ98" xr:uid="{00000000-0002-0000-1100-00000C000000}">
      <formula1>In_the_books</formula1>
    </dataValidation>
    <dataValidation type="list" allowBlank="1" showInputMessage="1" showErrorMessage="1" sqref="M2:M20" xr:uid="{00000000-0002-0000-1100-00000D000000}">
      <formula1>Industry_Sector</formula1>
    </dataValidation>
    <dataValidation type="list" allowBlank="1" showInputMessage="1" showErrorMessage="1" sqref="L2:L41 L47:L57 L59:L66 L68:L76 L78:L98" xr:uid="{00000000-0002-0000-1100-00000E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0F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D117"/>
  <sheetViews>
    <sheetView rightToLeft="1" topLeftCell="L1" workbookViewId="0">
      <selection activeCell="AA1" sqref="AA1:AA117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6" width="33" style="2" bestFit="1" customWidth="1"/>
    <col min="7" max="11" width="11.59765625" style="2" customWidth="1"/>
    <col min="12" max="12" width="11.59765625" style="4" customWidth="1"/>
    <col min="13" max="26" width="11.59765625" style="2" customWidth="1"/>
    <col min="27" max="27" width="9" style="2"/>
    <col min="28" max="29" width="9" style="135"/>
    <col min="30" max="16384" width="9" style="2"/>
  </cols>
  <sheetData>
    <row r="1" spans="1:30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83</v>
      </c>
      <c r="N1" s="15" t="s">
        <v>56</v>
      </c>
      <c r="O1" s="15" t="s">
        <v>97</v>
      </c>
      <c r="P1" s="15" t="s">
        <v>59</v>
      </c>
      <c r="Q1" s="15" t="s">
        <v>103</v>
      </c>
      <c r="R1" s="15" t="s">
        <v>104</v>
      </c>
      <c r="S1" s="15" t="s">
        <v>106</v>
      </c>
      <c r="T1" s="15" t="s">
        <v>107</v>
      </c>
      <c r="U1" s="15" t="s">
        <v>76</v>
      </c>
      <c r="V1" s="15" t="s">
        <v>61</v>
      </c>
      <c r="W1" s="15" t="s">
        <v>77</v>
      </c>
      <c r="X1" s="15" t="s">
        <v>63</v>
      </c>
      <c r="Y1" s="15" t="s">
        <v>64</v>
      </c>
      <c r="Z1" s="15" t="s">
        <v>65</v>
      </c>
      <c r="AA1" s="181" t="s">
        <v>6394</v>
      </c>
      <c r="AD1" s="4"/>
    </row>
    <row r="2" spans="1:30" x14ac:dyDescent="0.25">
      <c r="A2" t="s">
        <v>1213</v>
      </c>
      <c r="B2" t="s">
        <v>1242</v>
      </c>
      <c r="C2" t="s">
        <v>3814</v>
      </c>
      <c r="D2" t="s">
        <v>3815</v>
      </c>
      <c r="E2" t="s">
        <v>80</v>
      </c>
      <c r="F2" t="s">
        <v>5932</v>
      </c>
      <c r="G2" t="s">
        <v>5933</v>
      </c>
      <c r="H2" t="s">
        <v>312</v>
      </c>
      <c r="I2" t="s">
        <v>765</v>
      </c>
      <c r="J2" t="s">
        <v>204</v>
      </c>
      <c r="K2" t="s">
        <v>238</v>
      </c>
      <c r="L2" s="108" t="s">
        <v>326</v>
      </c>
      <c r="M2" t="s">
        <v>464</v>
      </c>
      <c r="N2" t="s">
        <v>339</v>
      </c>
      <c r="O2" t="s">
        <v>5934</v>
      </c>
      <c r="P2" t="s">
        <v>1212</v>
      </c>
      <c r="Q2" t="s">
        <v>314</v>
      </c>
      <c r="R2" s="132" t="s">
        <v>889</v>
      </c>
      <c r="S2" t="s">
        <v>5934</v>
      </c>
      <c r="T2" s="108"/>
      <c r="U2" s="137">
        <v>11.79</v>
      </c>
      <c r="V2" s="167">
        <v>1</v>
      </c>
      <c r="W2" t="s">
        <v>5935</v>
      </c>
      <c r="X2" s="137">
        <v>1326.9782</v>
      </c>
      <c r="Y2" s="130">
        <v>0.49878858198322301</v>
      </c>
      <c r="Z2" s="130">
        <v>1.9874221569255092E-2</v>
      </c>
      <c r="AA2" s="181"/>
      <c r="AC2" s="172"/>
      <c r="AD2" s="4"/>
    </row>
    <row r="3" spans="1:30" x14ac:dyDescent="0.25">
      <c r="A3" t="s">
        <v>1213</v>
      </c>
      <c r="B3" t="s">
        <v>1242</v>
      </c>
      <c r="C3" t="s">
        <v>5936</v>
      </c>
      <c r="D3" t="s">
        <v>5937</v>
      </c>
      <c r="E3" t="s">
        <v>309</v>
      </c>
      <c r="F3" t="s">
        <v>5938</v>
      </c>
      <c r="G3" t="s">
        <v>5939</v>
      </c>
      <c r="H3" t="s">
        <v>312</v>
      </c>
      <c r="I3" t="s">
        <v>765</v>
      </c>
      <c r="J3" t="s">
        <v>204</v>
      </c>
      <c r="K3" t="s">
        <v>204</v>
      </c>
      <c r="L3" s="108" t="s">
        <v>326</v>
      </c>
      <c r="M3" t="s">
        <v>461</v>
      </c>
      <c r="N3" t="s">
        <v>339</v>
      </c>
      <c r="O3" t="s">
        <v>5940</v>
      </c>
      <c r="P3" t="s">
        <v>1212</v>
      </c>
      <c r="Q3" t="s">
        <v>887</v>
      </c>
      <c r="R3" t="s">
        <v>889</v>
      </c>
      <c r="S3" t="s">
        <v>5941</v>
      </c>
      <c r="T3" s="142">
        <v>45473</v>
      </c>
      <c r="U3" s="137">
        <v>4</v>
      </c>
      <c r="V3" s="167">
        <v>1</v>
      </c>
      <c r="W3" t="s">
        <v>5943</v>
      </c>
      <c r="X3" s="137">
        <v>580.52700000000004</v>
      </c>
      <c r="Y3" s="130">
        <v>0.21821025572035141</v>
      </c>
      <c r="Z3" s="130">
        <v>8.6945834919211241E-3</v>
      </c>
      <c r="AA3" s="181"/>
      <c r="AC3" s="172"/>
      <c r="AD3" s="4"/>
    </row>
    <row r="4" spans="1:30" x14ac:dyDescent="0.25">
      <c r="A4" t="s">
        <v>1213</v>
      </c>
      <c r="B4" t="s">
        <v>1242</v>
      </c>
      <c r="C4" t="s">
        <v>3814</v>
      </c>
      <c r="D4" t="s">
        <v>3815</v>
      </c>
      <c r="E4" t="s">
        <v>80</v>
      </c>
      <c r="F4" t="s">
        <v>5944</v>
      </c>
      <c r="G4" t="s">
        <v>5945</v>
      </c>
      <c r="H4" t="s">
        <v>312</v>
      </c>
      <c r="I4" t="s">
        <v>765</v>
      </c>
      <c r="J4" t="s">
        <v>204</v>
      </c>
      <c r="K4" t="s">
        <v>238</v>
      </c>
      <c r="L4" s="108" t="s">
        <v>326</v>
      </c>
      <c r="M4" t="s">
        <v>464</v>
      </c>
      <c r="N4" t="s">
        <v>339</v>
      </c>
      <c r="O4" t="s">
        <v>5946</v>
      </c>
      <c r="P4" t="s">
        <v>1212</v>
      </c>
      <c r="Q4" t="s">
        <v>314</v>
      </c>
      <c r="R4" s="108" t="s">
        <v>889</v>
      </c>
      <c r="S4" t="s">
        <v>5946</v>
      </c>
      <c r="T4" s="108"/>
      <c r="U4" s="137">
        <v>410149.4</v>
      </c>
      <c r="V4" s="167">
        <v>1</v>
      </c>
      <c r="W4" t="s">
        <v>2676</v>
      </c>
      <c r="X4" s="137">
        <v>410.14940000000001</v>
      </c>
      <c r="Y4" s="130">
        <v>0.15416820107520443</v>
      </c>
      <c r="Z4" s="130">
        <v>6.1428290417544929E-3</v>
      </c>
      <c r="AA4" s="181"/>
      <c r="AC4" s="172"/>
      <c r="AD4" s="4"/>
    </row>
    <row r="5" spans="1:30" x14ac:dyDescent="0.25">
      <c r="A5" t="s">
        <v>1213</v>
      </c>
      <c r="B5" t="s">
        <v>1242</v>
      </c>
      <c r="C5" t="s">
        <v>3814</v>
      </c>
      <c r="D5" t="s">
        <v>3815</v>
      </c>
      <c r="E5" t="s">
        <v>80</v>
      </c>
      <c r="F5" t="s">
        <v>5947</v>
      </c>
      <c r="G5" t="s">
        <v>5948</v>
      </c>
      <c r="H5" t="s">
        <v>312</v>
      </c>
      <c r="I5" t="s">
        <v>765</v>
      </c>
      <c r="J5" t="s">
        <v>204</v>
      </c>
      <c r="K5" t="s">
        <v>238</v>
      </c>
      <c r="L5" s="108" t="s">
        <v>326</v>
      </c>
      <c r="M5" t="s">
        <v>464</v>
      </c>
      <c r="N5" t="s">
        <v>339</v>
      </c>
      <c r="O5" t="s">
        <v>5934</v>
      </c>
      <c r="P5" t="s">
        <v>1212</v>
      </c>
      <c r="Q5" t="s">
        <v>314</v>
      </c>
      <c r="R5" s="132" t="s">
        <v>889</v>
      </c>
      <c r="S5" t="s">
        <v>5934</v>
      </c>
      <c r="T5" s="108"/>
      <c r="U5" s="137">
        <v>281415</v>
      </c>
      <c r="V5" s="167">
        <v>1</v>
      </c>
      <c r="W5" t="s">
        <v>2676</v>
      </c>
      <c r="X5" s="137">
        <v>281.41500000000002</v>
      </c>
      <c r="Y5" s="130">
        <v>0.10577912415714531</v>
      </c>
      <c r="Z5" s="130">
        <v>4.2147671916266134E-3</v>
      </c>
      <c r="AA5" s="181"/>
      <c r="AC5" s="172"/>
      <c r="AD5" s="4"/>
    </row>
    <row r="6" spans="1:30" x14ac:dyDescent="0.25">
      <c r="A6" t="s">
        <v>1213</v>
      </c>
      <c r="B6" t="s">
        <v>1242</v>
      </c>
      <c r="C6" t="s">
        <v>4487</v>
      </c>
      <c r="D6" t="s">
        <v>4488</v>
      </c>
      <c r="E6" t="s">
        <v>309</v>
      </c>
      <c r="F6" t="s">
        <v>5949</v>
      </c>
      <c r="G6" t="s">
        <v>5950</v>
      </c>
      <c r="H6" t="s">
        <v>312</v>
      </c>
      <c r="I6" t="s">
        <v>765</v>
      </c>
      <c r="J6" t="s">
        <v>204</v>
      </c>
      <c r="K6" t="s">
        <v>204</v>
      </c>
      <c r="L6" s="108" t="s">
        <v>326</v>
      </c>
      <c r="M6" t="s">
        <v>450</v>
      </c>
      <c r="N6" t="s">
        <v>339</v>
      </c>
      <c r="O6" t="s">
        <v>5951</v>
      </c>
      <c r="P6" t="s">
        <v>1212</v>
      </c>
      <c r="Q6" t="s">
        <v>314</v>
      </c>
      <c r="R6" s="132" t="s">
        <v>889</v>
      </c>
      <c r="S6" t="s">
        <v>5952</v>
      </c>
      <c r="T6" s="142">
        <v>45473</v>
      </c>
      <c r="U6" s="137">
        <v>341</v>
      </c>
      <c r="V6" s="167">
        <v>1</v>
      </c>
      <c r="W6" s="108">
        <v>0</v>
      </c>
      <c r="X6" s="137">
        <v>0</v>
      </c>
      <c r="Y6" s="108"/>
      <c r="Z6" s="108"/>
      <c r="AA6" s="181"/>
      <c r="AC6" s="172"/>
      <c r="AD6" s="4"/>
    </row>
    <row r="7" spans="1:30" x14ac:dyDescent="0.25">
      <c r="A7" t="s">
        <v>1213</v>
      </c>
      <c r="B7" t="s">
        <v>1242</v>
      </c>
      <c r="C7" t="s">
        <v>5936</v>
      </c>
      <c r="D7" t="s">
        <v>5937</v>
      </c>
      <c r="E7" t="s">
        <v>309</v>
      </c>
      <c r="F7" t="s">
        <v>5953</v>
      </c>
      <c r="G7" t="s">
        <v>5954</v>
      </c>
      <c r="H7" t="s">
        <v>312</v>
      </c>
      <c r="I7" t="s">
        <v>765</v>
      </c>
      <c r="J7" t="s">
        <v>205</v>
      </c>
      <c r="K7" t="s">
        <v>204</v>
      </c>
      <c r="L7" s="108" t="s">
        <v>326</v>
      </c>
      <c r="M7" t="s">
        <v>541</v>
      </c>
      <c r="N7" t="s">
        <v>339</v>
      </c>
      <c r="O7" t="s">
        <v>5940</v>
      </c>
      <c r="P7" t="s">
        <v>1217</v>
      </c>
      <c r="Q7" t="s">
        <v>887</v>
      </c>
      <c r="R7" t="s">
        <v>889</v>
      </c>
      <c r="S7" t="s">
        <v>5955</v>
      </c>
      <c r="T7" s="142">
        <v>45473</v>
      </c>
      <c r="U7" s="137">
        <v>24143.83</v>
      </c>
      <c r="V7" s="162" t="s">
        <v>1218</v>
      </c>
      <c r="W7" t="s">
        <v>5956</v>
      </c>
      <c r="X7" s="137">
        <v>61.332500000000003</v>
      </c>
      <c r="Y7" s="130">
        <v>2.3053837064075818E-2</v>
      </c>
      <c r="Z7" s="130">
        <v>9.1857969966192821E-4</v>
      </c>
      <c r="AA7" s="181"/>
      <c r="AC7" s="172"/>
      <c r="AD7" s="4"/>
    </row>
    <row r="8" spans="1:30" x14ac:dyDescent="0.25">
      <c r="A8" t="s">
        <v>1213</v>
      </c>
      <c r="B8" t="s">
        <v>1245</v>
      </c>
      <c r="C8" t="s">
        <v>3814</v>
      </c>
      <c r="D8" t="s">
        <v>3815</v>
      </c>
      <c r="E8" t="s">
        <v>80</v>
      </c>
      <c r="F8" t="s">
        <v>5932</v>
      </c>
      <c r="G8" t="s">
        <v>5933</v>
      </c>
      <c r="H8" t="s">
        <v>312</v>
      </c>
      <c r="I8" t="s">
        <v>765</v>
      </c>
      <c r="J8" t="s">
        <v>204</v>
      </c>
      <c r="K8" t="s">
        <v>238</v>
      </c>
      <c r="L8" s="108" t="s">
        <v>326</v>
      </c>
      <c r="M8" t="s">
        <v>464</v>
      </c>
      <c r="N8" t="s">
        <v>339</v>
      </c>
      <c r="O8" t="s">
        <v>5934</v>
      </c>
      <c r="P8" t="s">
        <v>1212</v>
      </c>
      <c r="Q8" t="s">
        <v>314</v>
      </c>
      <c r="R8" s="132" t="s">
        <v>889</v>
      </c>
      <c r="S8" t="s">
        <v>5934</v>
      </c>
      <c r="T8" s="108"/>
      <c r="U8" s="137">
        <v>280.54000000000002</v>
      </c>
      <c r="V8" s="167">
        <v>1</v>
      </c>
      <c r="W8" t="s">
        <v>5935</v>
      </c>
      <c r="X8" s="137">
        <v>31575.102300000002</v>
      </c>
      <c r="Y8" s="130">
        <v>0.22013604335453857</v>
      </c>
      <c r="Z8" s="130">
        <v>1.7652250464487127E-2</v>
      </c>
      <c r="AA8" s="181"/>
      <c r="AC8" s="172"/>
      <c r="AD8" s="4"/>
    </row>
    <row r="9" spans="1:30" x14ac:dyDescent="0.25">
      <c r="A9" t="s">
        <v>1213</v>
      </c>
      <c r="B9" t="s">
        <v>1245</v>
      </c>
      <c r="C9" t="s">
        <v>5957</v>
      </c>
      <c r="D9" t="s">
        <v>5958</v>
      </c>
      <c r="E9" t="s">
        <v>309</v>
      </c>
      <c r="F9" t="s">
        <v>5959</v>
      </c>
      <c r="G9" t="s">
        <v>5960</v>
      </c>
      <c r="H9" t="s">
        <v>312</v>
      </c>
      <c r="I9" t="s">
        <v>765</v>
      </c>
      <c r="J9" t="s">
        <v>204</v>
      </c>
      <c r="K9" t="s">
        <v>204</v>
      </c>
      <c r="L9" s="108" t="s">
        <v>326</v>
      </c>
      <c r="M9" t="s">
        <v>451</v>
      </c>
      <c r="N9" t="s">
        <v>339</v>
      </c>
      <c r="O9" t="s">
        <v>5961</v>
      </c>
      <c r="P9" t="s">
        <v>1212</v>
      </c>
      <c r="Q9" t="s">
        <v>887</v>
      </c>
      <c r="R9" t="s">
        <v>889</v>
      </c>
      <c r="S9" t="s">
        <v>5962</v>
      </c>
      <c r="T9" s="142">
        <v>45473</v>
      </c>
      <c r="U9" s="137">
        <v>66273</v>
      </c>
      <c r="V9" s="167">
        <v>1</v>
      </c>
      <c r="W9" t="s">
        <v>5963</v>
      </c>
      <c r="X9" s="137">
        <v>24920.189899999998</v>
      </c>
      <c r="Y9" s="130">
        <v>0.17373916808416062</v>
      </c>
      <c r="Z9" s="130">
        <v>1.3931781746317106E-2</v>
      </c>
      <c r="AA9" s="181"/>
      <c r="AC9" s="172"/>
      <c r="AD9" s="4"/>
    </row>
    <row r="10" spans="1:30" x14ac:dyDescent="0.25">
      <c r="A10" t="s">
        <v>1213</v>
      </c>
      <c r="B10" t="s">
        <v>1245</v>
      </c>
      <c r="C10" t="s">
        <v>5936</v>
      </c>
      <c r="D10" t="s">
        <v>5937</v>
      </c>
      <c r="E10" t="s">
        <v>309</v>
      </c>
      <c r="F10" t="s">
        <v>5938</v>
      </c>
      <c r="G10" t="s">
        <v>5939</v>
      </c>
      <c r="H10" t="s">
        <v>312</v>
      </c>
      <c r="I10" t="s">
        <v>765</v>
      </c>
      <c r="J10" t="s">
        <v>204</v>
      </c>
      <c r="K10" t="s">
        <v>204</v>
      </c>
      <c r="L10" s="108" t="s">
        <v>326</v>
      </c>
      <c r="M10" t="s">
        <v>461</v>
      </c>
      <c r="N10" t="s">
        <v>339</v>
      </c>
      <c r="O10" t="s">
        <v>5940</v>
      </c>
      <c r="P10" t="s">
        <v>1212</v>
      </c>
      <c r="Q10" t="s">
        <v>887</v>
      </c>
      <c r="R10" t="s">
        <v>889</v>
      </c>
      <c r="S10" t="s">
        <v>5941</v>
      </c>
      <c r="T10" s="142">
        <v>45473</v>
      </c>
      <c r="U10" s="137">
        <v>81</v>
      </c>
      <c r="V10" s="167">
        <v>1</v>
      </c>
      <c r="W10" t="s">
        <v>5943</v>
      </c>
      <c r="X10" s="137">
        <v>11755.672</v>
      </c>
      <c r="Y10" s="130">
        <v>8.1958471685566636E-2</v>
      </c>
      <c r="Z10" s="130">
        <v>6.5720790100244654E-3</v>
      </c>
      <c r="AA10" s="181"/>
      <c r="AC10" s="172"/>
      <c r="AD10" s="4"/>
    </row>
    <row r="11" spans="1:30" x14ac:dyDescent="0.25">
      <c r="A11" t="s">
        <v>1213</v>
      </c>
      <c r="B11" t="s">
        <v>1245</v>
      </c>
      <c r="C11" t="s">
        <v>5964</v>
      </c>
      <c r="D11" t="s">
        <v>5965</v>
      </c>
      <c r="E11" t="s">
        <v>309</v>
      </c>
      <c r="F11" t="s">
        <v>5966</v>
      </c>
      <c r="G11" t="s">
        <v>5967</v>
      </c>
      <c r="H11" t="s">
        <v>312</v>
      </c>
      <c r="I11" t="s">
        <v>765</v>
      </c>
      <c r="J11" t="s">
        <v>204</v>
      </c>
      <c r="K11" t="s">
        <v>204</v>
      </c>
      <c r="L11" s="108" t="s">
        <v>326</v>
      </c>
      <c r="M11" t="s">
        <v>478</v>
      </c>
      <c r="N11" t="s">
        <v>339</v>
      </c>
      <c r="O11" t="s">
        <v>5968</v>
      </c>
      <c r="P11" t="s">
        <v>1215</v>
      </c>
      <c r="Q11" t="s">
        <v>887</v>
      </c>
      <c r="R11" t="s">
        <v>889</v>
      </c>
      <c r="S11" t="s">
        <v>5969</v>
      </c>
      <c r="T11" s="142">
        <v>45473</v>
      </c>
      <c r="U11" s="137">
        <v>781628.2</v>
      </c>
      <c r="V11" s="162" t="s">
        <v>1216</v>
      </c>
      <c r="W11" t="s">
        <v>5970</v>
      </c>
      <c r="X11" s="137">
        <v>11075.4756</v>
      </c>
      <c r="Y11" s="130">
        <v>7.7216262052167611E-2</v>
      </c>
      <c r="Z11" s="130">
        <v>6.1918111041956879E-3</v>
      </c>
      <c r="AA11" s="181"/>
      <c r="AC11" s="172"/>
      <c r="AD11" s="4"/>
    </row>
    <row r="12" spans="1:30" x14ac:dyDescent="0.25">
      <c r="A12" t="s">
        <v>1213</v>
      </c>
      <c r="B12" t="s">
        <v>1245</v>
      </c>
      <c r="C12" t="s">
        <v>5971</v>
      </c>
      <c r="D12" t="s">
        <v>5972</v>
      </c>
      <c r="E12" t="s">
        <v>309</v>
      </c>
      <c r="F12" t="s">
        <v>5973</v>
      </c>
      <c r="G12" t="s">
        <v>5974</v>
      </c>
      <c r="H12" t="s">
        <v>312</v>
      </c>
      <c r="I12" t="s">
        <v>765</v>
      </c>
      <c r="J12" t="s">
        <v>204</v>
      </c>
      <c r="K12" t="s">
        <v>204</v>
      </c>
      <c r="L12" s="108" t="s">
        <v>326</v>
      </c>
      <c r="M12" t="s">
        <v>464</v>
      </c>
      <c r="N12" t="s">
        <v>339</v>
      </c>
      <c r="O12" t="s">
        <v>5975</v>
      </c>
      <c r="P12" t="s">
        <v>1212</v>
      </c>
      <c r="Q12" t="s">
        <v>314</v>
      </c>
      <c r="R12" t="s">
        <v>889</v>
      </c>
      <c r="S12" t="s">
        <v>5976</v>
      </c>
      <c r="T12" s="142">
        <v>45473</v>
      </c>
      <c r="U12" s="137">
        <v>540.12</v>
      </c>
      <c r="V12" s="167">
        <v>1</v>
      </c>
      <c r="W12" t="s">
        <v>5977</v>
      </c>
      <c r="X12" s="137">
        <v>10684.529199999999</v>
      </c>
      <c r="Y12" s="130">
        <v>7.4490652514596342E-2</v>
      </c>
      <c r="Z12" s="130">
        <v>5.9732501566451112E-3</v>
      </c>
      <c r="AA12" s="181"/>
      <c r="AC12" s="172"/>
      <c r="AD12" s="4"/>
    </row>
    <row r="13" spans="1:30" x14ac:dyDescent="0.25">
      <c r="A13" t="s">
        <v>1213</v>
      </c>
      <c r="B13" t="s">
        <v>1245</v>
      </c>
      <c r="C13" t="s">
        <v>3814</v>
      </c>
      <c r="D13" t="s">
        <v>3815</v>
      </c>
      <c r="E13" t="s">
        <v>80</v>
      </c>
      <c r="F13" t="s">
        <v>5944</v>
      </c>
      <c r="G13" t="s">
        <v>5945</v>
      </c>
      <c r="H13" t="s">
        <v>312</v>
      </c>
      <c r="I13" t="s">
        <v>765</v>
      </c>
      <c r="J13" t="s">
        <v>204</v>
      </c>
      <c r="K13" t="s">
        <v>238</v>
      </c>
      <c r="L13" s="108" t="s">
        <v>326</v>
      </c>
      <c r="M13" t="s">
        <v>464</v>
      </c>
      <c r="N13" t="s">
        <v>339</v>
      </c>
      <c r="O13" t="s">
        <v>5946</v>
      </c>
      <c r="P13" t="s">
        <v>1212</v>
      </c>
      <c r="Q13" t="s">
        <v>314</v>
      </c>
      <c r="R13" s="108" t="s">
        <v>889</v>
      </c>
      <c r="S13" t="s">
        <v>5946</v>
      </c>
      <c r="T13" s="108"/>
      <c r="U13" s="137">
        <v>9761515</v>
      </c>
      <c r="V13" s="167">
        <v>1</v>
      </c>
      <c r="W13" t="s">
        <v>2676</v>
      </c>
      <c r="X13" s="137">
        <v>9761.5149999999994</v>
      </c>
      <c r="Y13" s="130">
        <v>6.8055560597086701E-2</v>
      </c>
      <c r="Z13" s="130">
        <v>5.4572335491015244E-3</v>
      </c>
      <c r="AA13" s="181"/>
      <c r="AC13" s="172"/>
      <c r="AD13" s="4"/>
    </row>
    <row r="14" spans="1:30" x14ac:dyDescent="0.25">
      <c r="A14" t="s">
        <v>1213</v>
      </c>
      <c r="B14" t="s">
        <v>1245</v>
      </c>
      <c r="C14" t="s">
        <v>5978</v>
      </c>
      <c r="D14" t="s">
        <v>5979</v>
      </c>
      <c r="E14" t="s">
        <v>309</v>
      </c>
      <c r="F14" t="s">
        <v>5980</v>
      </c>
      <c r="G14" t="s">
        <v>5981</v>
      </c>
      <c r="H14" t="s">
        <v>312</v>
      </c>
      <c r="I14" t="s">
        <v>765</v>
      </c>
      <c r="J14" t="s">
        <v>204</v>
      </c>
      <c r="K14" t="s">
        <v>204</v>
      </c>
      <c r="L14" s="108" t="s">
        <v>326</v>
      </c>
      <c r="M14" t="s">
        <v>462</v>
      </c>
      <c r="N14" t="s">
        <v>339</v>
      </c>
      <c r="O14" t="s">
        <v>5982</v>
      </c>
      <c r="P14" t="s">
        <v>1215</v>
      </c>
      <c r="Q14" t="s">
        <v>885</v>
      </c>
      <c r="R14" t="s">
        <v>889</v>
      </c>
      <c r="S14" t="s">
        <v>5983</v>
      </c>
      <c r="T14" s="142">
        <v>45473</v>
      </c>
      <c r="U14" s="137">
        <v>3148</v>
      </c>
      <c r="V14" s="162" t="s">
        <v>1216</v>
      </c>
      <c r="W14" s="139">
        <f>X14*1000/U14/V14*100</f>
        <v>69861.984773181379</v>
      </c>
      <c r="X14" s="137">
        <v>8267.0005999999994</v>
      </c>
      <c r="Y14" s="130">
        <v>5.7636069862665833E-2</v>
      </c>
      <c r="Z14" s="130">
        <v>4.6217163055205764E-3</v>
      </c>
      <c r="AA14" s="181"/>
      <c r="AC14" s="172"/>
      <c r="AD14" s="4"/>
    </row>
    <row r="15" spans="1:30" x14ac:dyDescent="0.25">
      <c r="A15" t="s">
        <v>1213</v>
      </c>
      <c r="B15" t="s">
        <v>1245</v>
      </c>
      <c r="C15" t="s">
        <v>5984</v>
      </c>
      <c r="D15" t="s">
        <v>5985</v>
      </c>
      <c r="E15" t="s">
        <v>309</v>
      </c>
      <c r="F15" t="s">
        <v>5986</v>
      </c>
      <c r="G15" t="s">
        <v>5987</v>
      </c>
      <c r="H15" t="s">
        <v>312</v>
      </c>
      <c r="I15" t="s">
        <v>765</v>
      </c>
      <c r="J15" t="s">
        <v>204</v>
      </c>
      <c r="K15" t="s">
        <v>204</v>
      </c>
      <c r="L15" s="108" t="s">
        <v>326</v>
      </c>
      <c r="M15" t="s">
        <v>446</v>
      </c>
      <c r="N15" t="s">
        <v>339</v>
      </c>
      <c r="O15" t="s">
        <v>5988</v>
      </c>
      <c r="P15" t="s">
        <v>1215</v>
      </c>
      <c r="Q15" t="s">
        <v>887</v>
      </c>
      <c r="R15" t="s">
        <v>889</v>
      </c>
      <c r="S15" t="s">
        <v>5989</v>
      </c>
      <c r="T15" s="142">
        <v>45473</v>
      </c>
      <c r="U15" s="137">
        <v>464817.15</v>
      </c>
      <c r="V15" s="162" t="s">
        <v>1216</v>
      </c>
      <c r="W15" s="139">
        <f>X15*1000/U15/V15*100</f>
        <v>428.05690011215131</v>
      </c>
      <c r="X15" s="137">
        <v>7479.2142000000003</v>
      </c>
      <c r="Y15" s="130">
        <v>5.2143762015763172E-2</v>
      </c>
      <c r="Z15" s="130">
        <v>4.1812995874575144E-3</v>
      </c>
      <c r="AA15" s="181"/>
      <c r="AC15" s="172"/>
      <c r="AD15" s="4"/>
    </row>
    <row r="16" spans="1:30" x14ac:dyDescent="0.25">
      <c r="A16" t="s">
        <v>1213</v>
      </c>
      <c r="B16" t="s">
        <v>1245</v>
      </c>
      <c r="C16" t="s">
        <v>5990</v>
      </c>
      <c r="D16" t="s">
        <v>5991</v>
      </c>
      <c r="E16" t="s">
        <v>309</v>
      </c>
      <c r="F16" t="s">
        <v>5990</v>
      </c>
      <c r="G16" t="s">
        <v>5992</v>
      </c>
      <c r="H16" t="s">
        <v>312</v>
      </c>
      <c r="I16" t="s">
        <v>765</v>
      </c>
      <c r="J16" t="s">
        <v>204</v>
      </c>
      <c r="K16" t="s">
        <v>204</v>
      </c>
      <c r="L16" s="108" t="s">
        <v>326</v>
      </c>
      <c r="M16" t="s">
        <v>464</v>
      </c>
      <c r="N16" t="s">
        <v>339</v>
      </c>
      <c r="O16" t="s">
        <v>5993</v>
      </c>
      <c r="P16" t="s">
        <v>1212</v>
      </c>
      <c r="Q16" t="s">
        <v>314</v>
      </c>
      <c r="R16" t="s">
        <v>889</v>
      </c>
      <c r="S16" t="s">
        <v>5994</v>
      </c>
      <c r="T16" s="142">
        <v>45473</v>
      </c>
      <c r="U16" s="137">
        <v>140541</v>
      </c>
      <c r="V16" s="167">
        <v>1</v>
      </c>
      <c r="W16" t="s">
        <v>5995</v>
      </c>
      <c r="X16" s="137">
        <v>7120.6355000000003</v>
      </c>
      <c r="Y16" s="130">
        <v>4.964381454905481E-2</v>
      </c>
      <c r="Z16" s="130">
        <v>3.9808340109988545E-3</v>
      </c>
      <c r="AA16" s="181"/>
      <c r="AC16" s="172"/>
      <c r="AD16" s="4"/>
    </row>
    <row r="17" spans="1:30" x14ac:dyDescent="0.25">
      <c r="A17" t="s">
        <v>1213</v>
      </c>
      <c r="B17" t="s">
        <v>1245</v>
      </c>
      <c r="C17" t="s">
        <v>3814</v>
      </c>
      <c r="D17" t="s">
        <v>3815</v>
      </c>
      <c r="E17" t="s">
        <v>80</v>
      </c>
      <c r="F17" t="s">
        <v>5947</v>
      </c>
      <c r="G17" t="s">
        <v>5948</v>
      </c>
      <c r="H17" t="s">
        <v>312</v>
      </c>
      <c r="I17" t="s">
        <v>765</v>
      </c>
      <c r="J17" t="s">
        <v>204</v>
      </c>
      <c r="K17" t="s">
        <v>238</v>
      </c>
      <c r="L17" s="108" t="s">
        <v>326</v>
      </c>
      <c r="M17" t="s">
        <v>464</v>
      </c>
      <c r="N17" t="s">
        <v>339</v>
      </c>
      <c r="O17" t="s">
        <v>5934</v>
      </c>
      <c r="P17" t="s">
        <v>1212</v>
      </c>
      <c r="Q17" t="s">
        <v>314</v>
      </c>
      <c r="R17" s="132" t="s">
        <v>889</v>
      </c>
      <c r="S17" t="s">
        <v>5934</v>
      </c>
      <c r="T17" s="108"/>
      <c r="U17" s="137">
        <v>6697648</v>
      </c>
      <c r="V17" s="167">
        <v>1</v>
      </c>
      <c r="W17" t="s">
        <v>2676</v>
      </c>
      <c r="X17" s="137">
        <v>6697.6480000000001</v>
      </c>
      <c r="Y17" s="130">
        <v>4.6694820355442423E-2</v>
      </c>
      <c r="Z17" s="130">
        <v>3.7443603135038695E-3</v>
      </c>
      <c r="AA17" s="181"/>
      <c r="AC17" s="172"/>
      <c r="AD17" s="4"/>
    </row>
    <row r="18" spans="1:30" x14ac:dyDescent="0.25">
      <c r="A18" t="s">
        <v>1213</v>
      </c>
      <c r="B18" t="s">
        <v>1245</v>
      </c>
      <c r="C18" t="s">
        <v>5978</v>
      </c>
      <c r="D18" t="s">
        <v>5979</v>
      </c>
      <c r="E18" t="s">
        <v>309</v>
      </c>
      <c r="F18" t="s">
        <v>5996</v>
      </c>
      <c r="G18" t="s">
        <v>5997</v>
      </c>
      <c r="H18" t="s">
        <v>312</v>
      </c>
      <c r="I18" t="s">
        <v>765</v>
      </c>
      <c r="J18" t="s">
        <v>204</v>
      </c>
      <c r="K18" t="s">
        <v>204</v>
      </c>
      <c r="L18" s="108" t="s">
        <v>326</v>
      </c>
      <c r="M18" t="s">
        <v>462</v>
      </c>
      <c r="N18" t="s">
        <v>339</v>
      </c>
      <c r="O18" t="s">
        <v>5998</v>
      </c>
      <c r="P18" t="s">
        <v>1215</v>
      </c>
      <c r="Q18" t="s">
        <v>885</v>
      </c>
      <c r="R18" t="s">
        <v>889</v>
      </c>
      <c r="S18" t="s">
        <v>5983</v>
      </c>
      <c r="T18" s="142">
        <v>45473</v>
      </c>
      <c r="U18" s="137">
        <v>1376</v>
      </c>
      <c r="V18" s="162" t="s">
        <v>1216</v>
      </c>
      <c r="W18" t="s">
        <v>5999</v>
      </c>
      <c r="X18" s="137">
        <v>3720.0104000000001</v>
      </c>
      <c r="Y18" s="130">
        <v>2.5935256117933635E-2</v>
      </c>
      <c r="Z18" s="130">
        <v>2.0796941285850896E-3</v>
      </c>
      <c r="AA18" s="181"/>
      <c r="AC18" s="172"/>
      <c r="AD18" s="4"/>
    </row>
    <row r="19" spans="1:30" x14ac:dyDescent="0.25">
      <c r="A19" t="s">
        <v>1213</v>
      </c>
      <c r="B19" t="s">
        <v>1245</v>
      </c>
      <c r="C19" t="s">
        <v>4487</v>
      </c>
      <c r="D19" t="s">
        <v>4488</v>
      </c>
      <c r="E19" t="s">
        <v>309</v>
      </c>
      <c r="F19" t="s">
        <v>5949</v>
      </c>
      <c r="G19" t="s">
        <v>5950</v>
      </c>
      <c r="H19" t="s">
        <v>312</v>
      </c>
      <c r="I19" t="s">
        <v>765</v>
      </c>
      <c r="J19" t="s">
        <v>204</v>
      </c>
      <c r="K19" t="s">
        <v>204</v>
      </c>
      <c r="L19" s="108" t="s">
        <v>326</v>
      </c>
      <c r="M19" t="s">
        <v>450</v>
      </c>
      <c r="N19" t="s">
        <v>339</v>
      </c>
      <c r="O19" t="s">
        <v>5951</v>
      </c>
      <c r="P19" t="s">
        <v>1212</v>
      </c>
      <c r="Q19" t="s">
        <v>314</v>
      </c>
      <c r="R19" s="132" t="s">
        <v>889</v>
      </c>
      <c r="S19" t="s">
        <v>5952</v>
      </c>
      <c r="T19" s="142">
        <v>45473</v>
      </c>
      <c r="U19" s="137">
        <v>9219</v>
      </c>
      <c r="V19" s="167">
        <v>1</v>
      </c>
      <c r="W19" s="108">
        <v>0</v>
      </c>
      <c r="X19" s="137">
        <v>0</v>
      </c>
      <c r="Y19" s="108"/>
      <c r="Z19" s="108"/>
      <c r="AA19" s="181"/>
      <c r="AC19" s="172"/>
      <c r="AD19" s="4"/>
    </row>
    <row r="20" spans="1:30" x14ac:dyDescent="0.25">
      <c r="A20" t="s">
        <v>1213</v>
      </c>
      <c r="B20" t="s">
        <v>1245</v>
      </c>
      <c r="C20" t="s">
        <v>6000</v>
      </c>
      <c r="D20" t="s">
        <v>6001</v>
      </c>
      <c r="E20" t="s">
        <v>80</v>
      </c>
      <c r="F20" t="s">
        <v>6000</v>
      </c>
      <c r="G20" t="s">
        <v>6002</v>
      </c>
      <c r="H20" t="s">
        <v>312</v>
      </c>
      <c r="I20" t="s">
        <v>765</v>
      </c>
      <c r="J20" t="s">
        <v>205</v>
      </c>
      <c r="K20" t="s">
        <v>281</v>
      </c>
      <c r="L20" s="108" t="s">
        <v>326</v>
      </c>
      <c r="M20" t="s">
        <v>465</v>
      </c>
      <c r="N20" t="s">
        <v>339</v>
      </c>
      <c r="O20" t="s">
        <v>6003</v>
      </c>
      <c r="P20" t="s">
        <v>1217</v>
      </c>
      <c r="Q20" t="s">
        <v>314</v>
      </c>
      <c r="R20" t="s">
        <v>889</v>
      </c>
      <c r="S20" t="s">
        <v>6004</v>
      </c>
      <c r="T20" s="142">
        <v>45473</v>
      </c>
      <c r="U20" s="137">
        <v>2804215</v>
      </c>
      <c r="V20" s="162" t="s">
        <v>1218</v>
      </c>
      <c r="W20" t="s">
        <v>6005</v>
      </c>
      <c r="X20" s="137">
        <v>4856.0859</v>
      </c>
      <c r="Y20" s="130">
        <v>3.3855774269299581E-2</v>
      </c>
      <c r="Z20" s="130">
        <v>2.7148239695954975E-3</v>
      </c>
      <c r="AA20" s="181"/>
      <c r="AC20" s="172"/>
      <c r="AD20" s="4"/>
    </row>
    <row r="21" spans="1:30" customFormat="1" x14ac:dyDescent="0.25">
      <c r="A21" t="s">
        <v>1213</v>
      </c>
      <c r="B21" t="s">
        <v>1245</v>
      </c>
      <c r="C21" t="s">
        <v>6006</v>
      </c>
      <c r="D21" t="s">
        <v>6007</v>
      </c>
      <c r="E21" t="s">
        <v>80</v>
      </c>
      <c r="F21" t="s">
        <v>6006</v>
      </c>
      <c r="G21" t="s">
        <v>6008</v>
      </c>
      <c r="H21" t="s">
        <v>312</v>
      </c>
      <c r="I21" t="s">
        <v>765</v>
      </c>
      <c r="J21" t="s">
        <v>205</v>
      </c>
      <c r="K21" t="s">
        <v>238</v>
      </c>
      <c r="L21" s="108" t="s">
        <v>326</v>
      </c>
      <c r="M21" t="s">
        <v>541</v>
      </c>
      <c r="N21" t="s">
        <v>339</v>
      </c>
      <c r="O21" t="s">
        <v>6009</v>
      </c>
      <c r="P21" t="s">
        <v>1217</v>
      </c>
      <c r="Q21" t="s">
        <v>314</v>
      </c>
      <c r="R21" t="s">
        <v>889</v>
      </c>
      <c r="S21" t="s">
        <v>5942</v>
      </c>
      <c r="T21" s="142">
        <v>45473</v>
      </c>
      <c r="U21" s="137">
        <v>3489.31</v>
      </c>
      <c r="V21" s="162" t="s">
        <v>1218</v>
      </c>
      <c r="W21" t="s">
        <v>6010</v>
      </c>
      <c r="X21" s="137">
        <v>4061.7096000000001</v>
      </c>
      <c r="Y21" s="130">
        <v>2.8317522771114351E-2</v>
      </c>
      <c r="Z21" s="130">
        <v>2.2707231259011464E-3</v>
      </c>
      <c r="AA21" s="181"/>
      <c r="AB21" s="135"/>
      <c r="AC21" s="172"/>
      <c r="AD21" s="4"/>
    </row>
    <row r="22" spans="1:30" x14ac:dyDescent="0.25">
      <c r="A22" t="s">
        <v>1213</v>
      </c>
      <c r="B22" t="s">
        <v>1245</v>
      </c>
      <c r="C22" t="s">
        <v>5936</v>
      </c>
      <c r="D22" t="s">
        <v>5937</v>
      </c>
      <c r="E22" t="s">
        <v>309</v>
      </c>
      <c r="F22" t="s">
        <v>5953</v>
      </c>
      <c r="G22" t="s">
        <v>5954</v>
      </c>
      <c r="H22" t="s">
        <v>312</v>
      </c>
      <c r="I22" t="s">
        <v>765</v>
      </c>
      <c r="J22" t="s">
        <v>205</v>
      </c>
      <c r="K22" t="s">
        <v>204</v>
      </c>
      <c r="L22" s="108" t="s">
        <v>326</v>
      </c>
      <c r="M22" t="s">
        <v>541</v>
      </c>
      <c r="N22" t="s">
        <v>339</v>
      </c>
      <c r="O22" t="s">
        <v>5940</v>
      </c>
      <c r="P22" t="s">
        <v>1217</v>
      </c>
      <c r="Q22" t="s">
        <v>887</v>
      </c>
      <c r="R22" t="s">
        <v>889</v>
      </c>
      <c r="S22" t="s">
        <v>5955</v>
      </c>
      <c r="T22" s="142">
        <v>45473</v>
      </c>
      <c r="U22" s="137">
        <v>574620.93999999994</v>
      </c>
      <c r="V22" s="162" t="s">
        <v>1218</v>
      </c>
      <c r="W22" t="s">
        <v>5956</v>
      </c>
      <c r="X22" s="137">
        <v>1459.7073</v>
      </c>
      <c r="Y22" s="130">
        <v>1.0176821770609726E-2</v>
      </c>
      <c r="Z22" s="130">
        <v>8.1605812519272081E-4</v>
      </c>
      <c r="AA22" s="181"/>
      <c r="AC22" s="172"/>
      <c r="AD22" s="4"/>
    </row>
    <row r="23" spans="1:30" x14ac:dyDescent="0.25">
      <c r="A23" t="s">
        <v>1213</v>
      </c>
      <c r="B23" t="s">
        <v>1245</v>
      </c>
      <c r="C23" t="s">
        <v>6011</v>
      </c>
      <c r="D23" t="s">
        <v>6012</v>
      </c>
      <c r="E23" t="s">
        <v>309</v>
      </c>
      <c r="F23" t="s">
        <v>6013</v>
      </c>
      <c r="G23" t="s">
        <v>6014</v>
      </c>
      <c r="H23" t="s">
        <v>312</v>
      </c>
      <c r="I23" t="s">
        <v>765</v>
      </c>
      <c r="J23" t="s">
        <v>205</v>
      </c>
      <c r="K23" t="s">
        <v>204</v>
      </c>
      <c r="L23" s="108" t="s">
        <v>326</v>
      </c>
      <c r="M23" t="s">
        <v>464</v>
      </c>
      <c r="N23" t="s">
        <v>339</v>
      </c>
      <c r="O23" t="s">
        <v>6015</v>
      </c>
      <c r="P23" t="s">
        <v>1217</v>
      </c>
      <c r="Q23" t="s">
        <v>314</v>
      </c>
      <c r="R23" s="135" t="s">
        <v>889</v>
      </c>
      <c r="S23" t="s">
        <v>6016</v>
      </c>
      <c r="U23" s="137">
        <v>500000</v>
      </c>
      <c r="V23" s="162" t="s">
        <v>1218</v>
      </c>
      <c r="W23" s="2">
        <v>0</v>
      </c>
      <c r="X23" s="137">
        <v>0</v>
      </c>
      <c r="AA23" s="181"/>
      <c r="AC23" s="172"/>
      <c r="AD23" s="4"/>
    </row>
    <row r="24" spans="1:30" x14ac:dyDescent="0.25">
      <c r="A24" t="s">
        <v>1213</v>
      </c>
      <c r="B24" t="s">
        <v>1248</v>
      </c>
      <c r="C24" t="s">
        <v>3814</v>
      </c>
      <c r="D24" t="s">
        <v>3815</v>
      </c>
      <c r="E24" t="s">
        <v>80</v>
      </c>
      <c r="F24" t="s">
        <v>5932</v>
      </c>
      <c r="G24" t="s">
        <v>5933</v>
      </c>
      <c r="H24" t="s">
        <v>312</v>
      </c>
      <c r="I24" t="s">
        <v>765</v>
      </c>
      <c r="J24" t="s">
        <v>204</v>
      </c>
      <c r="K24" t="s">
        <v>238</v>
      </c>
      <c r="L24" s="108" t="s">
        <v>326</v>
      </c>
      <c r="M24" t="s">
        <v>464</v>
      </c>
      <c r="N24" t="s">
        <v>339</v>
      </c>
      <c r="O24" t="s">
        <v>5934</v>
      </c>
      <c r="P24" t="s">
        <v>1212</v>
      </c>
      <c r="Q24" t="s">
        <v>314</v>
      </c>
      <c r="R24" s="132" t="s">
        <v>889</v>
      </c>
      <c r="S24" t="s">
        <v>5934</v>
      </c>
      <c r="U24" s="137">
        <v>41.2</v>
      </c>
      <c r="V24" s="167">
        <v>1</v>
      </c>
      <c r="W24" t="s">
        <v>5935</v>
      </c>
      <c r="X24" s="137">
        <v>4637.1077999999998</v>
      </c>
      <c r="Y24" s="130">
        <v>0.27576354021213412</v>
      </c>
      <c r="Z24" s="130">
        <v>1.2087911320041301E-2</v>
      </c>
      <c r="AA24" s="181"/>
      <c r="AC24" s="172"/>
      <c r="AD24" s="4"/>
    </row>
    <row r="25" spans="1:30" x14ac:dyDescent="0.25">
      <c r="A25" t="s">
        <v>1213</v>
      </c>
      <c r="B25" t="s">
        <v>1248</v>
      </c>
      <c r="C25" t="s">
        <v>5964</v>
      </c>
      <c r="D25" t="s">
        <v>5965</v>
      </c>
      <c r="E25" t="s">
        <v>309</v>
      </c>
      <c r="F25" t="s">
        <v>5966</v>
      </c>
      <c r="G25" t="s">
        <v>5967</v>
      </c>
      <c r="H25" t="s">
        <v>312</v>
      </c>
      <c r="I25" t="s">
        <v>765</v>
      </c>
      <c r="J25" t="s">
        <v>204</v>
      </c>
      <c r="K25" t="s">
        <v>204</v>
      </c>
      <c r="L25" s="108" t="s">
        <v>326</v>
      </c>
      <c r="M25" t="s">
        <v>478</v>
      </c>
      <c r="N25" t="s">
        <v>339</v>
      </c>
      <c r="O25" t="s">
        <v>5968</v>
      </c>
      <c r="P25" t="s">
        <v>1215</v>
      </c>
      <c r="Q25" t="s">
        <v>887</v>
      </c>
      <c r="R25" t="s">
        <v>889</v>
      </c>
      <c r="S25" t="s">
        <v>5969</v>
      </c>
      <c r="T25" s="142">
        <v>45473</v>
      </c>
      <c r="U25" s="137">
        <v>244336.33</v>
      </c>
      <c r="V25" s="162" t="s">
        <v>1216</v>
      </c>
      <c r="W25" t="s">
        <v>5970</v>
      </c>
      <c r="X25" s="137">
        <v>3462.1844999999998</v>
      </c>
      <c r="Y25" s="130">
        <v>0.2058921870699626</v>
      </c>
      <c r="Z25" s="130">
        <v>9.0251470403829304E-3</v>
      </c>
      <c r="AA25" s="181"/>
      <c r="AC25" s="172"/>
      <c r="AD25" s="4"/>
    </row>
    <row r="26" spans="1:30" x14ac:dyDescent="0.25">
      <c r="A26" t="s">
        <v>1213</v>
      </c>
      <c r="B26" t="s">
        <v>1248</v>
      </c>
      <c r="C26" t="s">
        <v>5971</v>
      </c>
      <c r="D26" t="s">
        <v>5972</v>
      </c>
      <c r="E26" t="s">
        <v>309</v>
      </c>
      <c r="F26" t="s">
        <v>5973</v>
      </c>
      <c r="G26" t="s">
        <v>5974</v>
      </c>
      <c r="H26" t="s">
        <v>312</v>
      </c>
      <c r="I26" t="s">
        <v>765</v>
      </c>
      <c r="J26" t="s">
        <v>204</v>
      </c>
      <c r="K26" t="s">
        <v>204</v>
      </c>
      <c r="L26" s="108" t="s">
        <v>326</v>
      </c>
      <c r="M26" t="s">
        <v>464</v>
      </c>
      <c r="N26" t="s">
        <v>339</v>
      </c>
      <c r="O26" t="s">
        <v>5975</v>
      </c>
      <c r="P26" t="s">
        <v>1212</v>
      </c>
      <c r="Q26" t="s">
        <v>314</v>
      </c>
      <c r="R26" t="s">
        <v>889</v>
      </c>
      <c r="S26" t="s">
        <v>5976</v>
      </c>
      <c r="T26" s="142">
        <v>45473</v>
      </c>
      <c r="U26" s="137">
        <v>123.09</v>
      </c>
      <c r="V26" s="167">
        <v>1</v>
      </c>
      <c r="W26" t="s">
        <v>5977</v>
      </c>
      <c r="X26" s="137">
        <v>2434.9380000000001</v>
      </c>
      <c r="Y26" s="130">
        <v>0.14480299926631934</v>
      </c>
      <c r="Z26" s="130">
        <v>6.3473431355747225E-3</v>
      </c>
      <c r="AA26" s="181"/>
      <c r="AC26" s="172"/>
      <c r="AD26" s="4"/>
    </row>
    <row r="27" spans="1:30" x14ac:dyDescent="0.25">
      <c r="A27" t="s">
        <v>1213</v>
      </c>
      <c r="B27" t="s">
        <v>1248</v>
      </c>
      <c r="C27" t="s">
        <v>5936</v>
      </c>
      <c r="D27" t="s">
        <v>5937</v>
      </c>
      <c r="E27" t="s">
        <v>309</v>
      </c>
      <c r="F27" t="s">
        <v>5938</v>
      </c>
      <c r="G27" t="s">
        <v>5939</v>
      </c>
      <c r="H27" t="s">
        <v>312</v>
      </c>
      <c r="I27" t="s">
        <v>765</v>
      </c>
      <c r="J27" t="s">
        <v>204</v>
      </c>
      <c r="K27" t="s">
        <v>204</v>
      </c>
      <c r="L27" s="108" t="s">
        <v>326</v>
      </c>
      <c r="M27" t="s">
        <v>461</v>
      </c>
      <c r="N27" t="s">
        <v>339</v>
      </c>
      <c r="O27" t="s">
        <v>5940</v>
      </c>
      <c r="P27" t="s">
        <v>1212</v>
      </c>
      <c r="Q27" t="s">
        <v>887</v>
      </c>
      <c r="R27" t="s">
        <v>889</v>
      </c>
      <c r="S27" t="s">
        <v>5941</v>
      </c>
      <c r="T27" s="142">
        <v>45473</v>
      </c>
      <c r="U27" s="137">
        <v>12</v>
      </c>
      <c r="V27" s="167">
        <v>1</v>
      </c>
      <c r="W27" t="s">
        <v>5943</v>
      </c>
      <c r="X27" s="137">
        <v>1741.5809999999999</v>
      </c>
      <c r="Y27" s="130">
        <v>0.10356984936756224</v>
      </c>
      <c r="Z27" s="130">
        <v>4.5399154421286326E-3</v>
      </c>
      <c r="AA27" s="181"/>
      <c r="AC27" s="172"/>
      <c r="AD27" s="4"/>
    </row>
    <row r="28" spans="1:30" x14ac:dyDescent="0.25">
      <c r="A28" t="s">
        <v>1213</v>
      </c>
      <c r="B28" t="s">
        <v>1248</v>
      </c>
      <c r="C28" t="s">
        <v>3814</v>
      </c>
      <c r="D28" t="s">
        <v>3815</v>
      </c>
      <c r="E28" t="s">
        <v>80</v>
      </c>
      <c r="F28" t="s">
        <v>5944</v>
      </c>
      <c r="G28" t="s">
        <v>5945</v>
      </c>
      <c r="H28" t="s">
        <v>312</v>
      </c>
      <c r="I28" t="s">
        <v>765</v>
      </c>
      <c r="J28" t="s">
        <v>204</v>
      </c>
      <c r="K28" t="s">
        <v>238</v>
      </c>
      <c r="L28" s="108" t="s">
        <v>326</v>
      </c>
      <c r="M28" t="s">
        <v>464</v>
      </c>
      <c r="N28" t="s">
        <v>339</v>
      </c>
      <c r="O28" t="s">
        <v>5946</v>
      </c>
      <c r="P28" t="s">
        <v>1212</v>
      </c>
      <c r="Q28" t="s">
        <v>314</v>
      </c>
      <c r="R28" s="108" t="s">
        <v>889</v>
      </c>
      <c r="S28" t="s">
        <v>5946</v>
      </c>
      <c r="U28" s="137">
        <v>1433595.2</v>
      </c>
      <c r="V28" s="167">
        <v>1</v>
      </c>
      <c r="W28" t="s">
        <v>2676</v>
      </c>
      <c r="X28" s="137">
        <v>1433.5952</v>
      </c>
      <c r="Y28" s="130">
        <v>8.5254280611481284E-2</v>
      </c>
      <c r="Z28" s="130">
        <v>3.7370646710320845E-3</v>
      </c>
      <c r="AA28" s="181"/>
      <c r="AC28" s="172"/>
      <c r="AD28" s="4"/>
    </row>
    <row r="29" spans="1:30" x14ac:dyDescent="0.25">
      <c r="A29" t="s">
        <v>1213</v>
      </c>
      <c r="B29" t="s">
        <v>1248</v>
      </c>
      <c r="C29" t="s">
        <v>3814</v>
      </c>
      <c r="D29" t="s">
        <v>3815</v>
      </c>
      <c r="E29" t="s">
        <v>80</v>
      </c>
      <c r="F29" t="s">
        <v>5947</v>
      </c>
      <c r="G29" t="s">
        <v>5948</v>
      </c>
      <c r="H29" t="s">
        <v>312</v>
      </c>
      <c r="I29" t="s">
        <v>765</v>
      </c>
      <c r="J29" t="s">
        <v>204</v>
      </c>
      <c r="K29" t="s">
        <v>238</v>
      </c>
      <c r="L29" s="108" t="s">
        <v>326</v>
      </c>
      <c r="M29" t="s">
        <v>464</v>
      </c>
      <c r="N29" t="s">
        <v>339</v>
      </c>
      <c r="O29" t="s">
        <v>5934</v>
      </c>
      <c r="P29" t="s">
        <v>1212</v>
      </c>
      <c r="Q29" t="s">
        <v>314</v>
      </c>
      <c r="R29" s="132" t="s">
        <v>889</v>
      </c>
      <c r="S29" t="s">
        <v>5934</v>
      </c>
      <c r="U29" s="137">
        <v>983629</v>
      </c>
      <c r="V29" s="167">
        <v>1</v>
      </c>
      <c r="W29" t="s">
        <v>2676</v>
      </c>
      <c r="X29" s="137">
        <v>983.62900000000002</v>
      </c>
      <c r="Y29" s="130">
        <v>5.8495301033088504E-2</v>
      </c>
      <c r="Z29" s="130">
        <v>2.5641026039307457E-3</v>
      </c>
      <c r="AA29" s="181"/>
      <c r="AC29" s="172"/>
      <c r="AD29" s="4"/>
    </row>
    <row r="30" spans="1:30" x14ac:dyDescent="0.25">
      <c r="A30" t="s">
        <v>1213</v>
      </c>
      <c r="B30" t="s">
        <v>1248</v>
      </c>
      <c r="C30" t="s">
        <v>6006</v>
      </c>
      <c r="D30" t="s">
        <v>6007</v>
      </c>
      <c r="E30" t="s">
        <v>80</v>
      </c>
      <c r="F30" t="s">
        <v>6006</v>
      </c>
      <c r="G30" t="s">
        <v>6008</v>
      </c>
      <c r="H30" t="s">
        <v>312</v>
      </c>
      <c r="I30" t="s">
        <v>765</v>
      </c>
      <c r="J30" t="s">
        <v>205</v>
      </c>
      <c r="K30" t="s">
        <v>238</v>
      </c>
      <c r="L30" s="108" t="s">
        <v>326</v>
      </c>
      <c r="M30" t="s">
        <v>541</v>
      </c>
      <c r="N30" t="s">
        <v>339</v>
      </c>
      <c r="O30" t="s">
        <v>6009</v>
      </c>
      <c r="P30" t="s">
        <v>1217</v>
      </c>
      <c r="Q30" t="s">
        <v>314</v>
      </c>
      <c r="R30" t="s">
        <v>889</v>
      </c>
      <c r="S30" t="s">
        <v>5942</v>
      </c>
      <c r="T30" s="142">
        <v>45473</v>
      </c>
      <c r="U30" s="137">
        <v>1025.07</v>
      </c>
      <c r="V30" s="162" t="s">
        <v>1218</v>
      </c>
      <c r="W30" t="s">
        <v>6010</v>
      </c>
      <c r="X30" s="137">
        <v>1193.2264</v>
      </c>
      <c r="Y30" s="130">
        <v>7.0959818001992747E-2</v>
      </c>
      <c r="Z30" s="130">
        <v>3.1104764126342454E-3</v>
      </c>
      <c r="AA30" s="181"/>
      <c r="AC30" s="172"/>
      <c r="AD30" s="4"/>
    </row>
    <row r="31" spans="1:30" x14ac:dyDescent="0.25">
      <c r="A31" t="s">
        <v>1213</v>
      </c>
      <c r="B31" t="s">
        <v>1248</v>
      </c>
      <c r="C31" t="s">
        <v>6000</v>
      </c>
      <c r="D31" t="s">
        <v>6001</v>
      </c>
      <c r="E31" t="s">
        <v>80</v>
      </c>
      <c r="F31" t="s">
        <v>6000</v>
      </c>
      <c r="G31" t="s">
        <v>6002</v>
      </c>
      <c r="H31" t="s">
        <v>312</v>
      </c>
      <c r="I31" t="s">
        <v>765</v>
      </c>
      <c r="J31" t="s">
        <v>205</v>
      </c>
      <c r="K31" t="s">
        <v>281</v>
      </c>
      <c r="L31" s="108" t="s">
        <v>326</v>
      </c>
      <c r="M31" t="s">
        <v>465</v>
      </c>
      <c r="N31" t="s">
        <v>339</v>
      </c>
      <c r="O31" t="s">
        <v>6003</v>
      </c>
      <c r="P31" t="s">
        <v>1217</v>
      </c>
      <c r="Q31" t="s">
        <v>314</v>
      </c>
      <c r="R31" t="s">
        <v>889</v>
      </c>
      <c r="S31" t="s">
        <v>6004</v>
      </c>
      <c r="T31" s="142">
        <v>45473</v>
      </c>
      <c r="U31" s="137">
        <v>412820</v>
      </c>
      <c r="V31" s="162" t="s">
        <v>1218</v>
      </c>
      <c r="W31" t="s">
        <v>6005</v>
      </c>
      <c r="X31" s="137">
        <v>714.88430000000005</v>
      </c>
      <c r="Y31" s="130">
        <v>4.2513360745720957E-2</v>
      </c>
      <c r="Z31" s="130">
        <v>1.8635448841999864E-3</v>
      </c>
      <c r="AA31" s="181"/>
      <c r="AC31" s="172"/>
      <c r="AD31" s="4"/>
    </row>
    <row r="32" spans="1:30" x14ac:dyDescent="0.25">
      <c r="A32" t="s">
        <v>1213</v>
      </c>
      <c r="B32" t="s">
        <v>1248</v>
      </c>
      <c r="C32" t="s">
        <v>5936</v>
      </c>
      <c r="D32" t="s">
        <v>5937</v>
      </c>
      <c r="E32" t="s">
        <v>309</v>
      </c>
      <c r="F32" t="s">
        <v>5953</v>
      </c>
      <c r="G32" t="s">
        <v>5954</v>
      </c>
      <c r="H32" t="s">
        <v>312</v>
      </c>
      <c r="I32" t="s">
        <v>765</v>
      </c>
      <c r="J32" t="s">
        <v>205</v>
      </c>
      <c r="K32" t="s">
        <v>204</v>
      </c>
      <c r="L32" s="108" t="s">
        <v>326</v>
      </c>
      <c r="M32" t="s">
        <v>541</v>
      </c>
      <c r="N32" t="s">
        <v>339</v>
      </c>
      <c r="O32" t="s">
        <v>5940</v>
      </c>
      <c r="P32" t="s">
        <v>1217</v>
      </c>
      <c r="Q32" t="s">
        <v>887</v>
      </c>
      <c r="R32" t="s">
        <v>889</v>
      </c>
      <c r="S32" t="s">
        <v>5955</v>
      </c>
      <c r="T32" s="142">
        <v>45473</v>
      </c>
      <c r="U32" s="137">
        <v>84389.94</v>
      </c>
      <c r="V32" s="162" t="s">
        <v>1218</v>
      </c>
      <c r="W32" t="s">
        <v>5956</v>
      </c>
      <c r="X32" s="137">
        <v>214.37539999999998</v>
      </c>
      <c r="Y32" s="130">
        <v>1.2748663691738217E-2</v>
      </c>
      <c r="Z32" s="130">
        <v>5.5882919125644802E-4</v>
      </c>
      <c r="AA32" s="181"/>
      <c r="AC32" s="172"/>
      <c r="AD32" s="4"/>
    </row>
    <row r="33" spans="1:30" x14ac:dyDescent="0.25">
      <c r="A33" t="s">
        <v>1213</v>
      </c>
      <c r="B33" t="s">
        <v>1249</v>
      </c>
      <c r="C33" t="s">
        <v>5964</v>
      </c>
      <c r="D33" t="s">
        <v>5965</v>
      </c>
      <c r="E33" t="s">
        <v>309</v>
      </c>
      <c r="F33" t="s">
        <v>5966</v>
      </c>
      <c r="G33" t="s">
        <v>5967</v>
      </c>
      <c r="H33" t="s">
        <v>312</v>
      </c>
      <c r="I33" t="s">
        <v>765</v>
      </c>
      <c r="J33" t="s">
        <v>204</v>
      </c>
      <c r="K33" t="s">
        <v>204</v>
      </c>
      <c r="L33" s="108" t="s">
        <v>326</v>
      </c>
      <c r="M33" t="s">
        <v>478</v>
      </c>
      <c r="N33" t="s">
        <v>339</v>
      </c>
      <c r="O33" t="s">
        <v>5968</v>
      </c>
      <c r="P33" t="s">
        <v>1215</v>
      </c>
      <c r="Q33" t="s">
        <v>887</v>
      </c>
      <c r="R33" t="s">
        <v>889</v>
      </c>
      <c r="S33" t="s">
        <v>5969</v>
      </c>
      <c r="T33" s="142">
        <v>45473</v>
      </c>
      <c r="U33" s="137">
        <v>216634.68</v>
      </c>
      <c r="V33" s="162" t="s">
        <v>1216</v>
      </c>
      <c r="W33" t="s">
        <v>5970</v>
      </c>
      <c r="X33" s="137">
        <v>3069.6591000000003</v>
      </c>
      <c r="Y33" s="130">
        <v>0.24993645614289456</v>
      </c>
      <c r="Z33" s="130">
        <v>8.1404717387092967E-3</v>
      </c>
      <c r="AA33" s="181"/>
      <c r="AC33" s="172"/>
      <c r="AD33" s="4"/>
    </row>
    <row r="34" spans="1:30" x14ac:dyDescent="0.25">
      <c r="A34" t="s">
        <v>1213</v>
      </c>
      <c r="B34" t="s">
        <v>1249</v>
      </c>
      <c r="C34" t="s">
        <v>5978</v>
      </c>
      <c r="D34" t="s">
        <v>5979</v>
      </c>
      <c r="E34" t="s">
        <v>309</v>
      </c>
      <c r="F34" t="s">
        <v>5980</v>
      </c>
      <c r="G34" t="s">
        <v>5981</v>
      </c>
      <c r="H34" t="s">
        <v>312</v>
      </c>
      <c r="I34" t="s">
        <v>765</v>
      </c>
      <c r="J34" t="s">
        <v>204</v>
      </c>
      <c r="K34" t="s">
        <v>204</v>
      </c>
      <c r="L34" s="108" t="s">
        <v>326</v>
      </c>
      <c r="M34" t="s">
        <v>462</v>
      </c>
      <c r="N34" t="s">
        <v>339</v>
      </c>
      <c r="O34" t="s">
        <v>5982</v>
      </c>
      <c r="P34" t="s">
        <v>1215</v>
      </c>
      <c r="Q34" t="s">
        <v>885</v>
      </c>
      <c r="R34" t="s">
        <v>889</v>
      </c>
      <c r="S34" t="s">
        <v>5983</v>
      </c>
      <c r="T34" s="142">
        <v>45473</v>
      </c>
      <c r="U34" s="137">
        <v>813</v>
      </c>
      <c r="V34" s="162" t="s">
        <v>1216</v>
      </c>
      <c r="W34" s="139">
        <f>X34*1000/U34/V34*100</f>
        <v>69861.986010123481</v>
      </c>
      <c r="X34" s="137">
        <v>2135.0291000000002</v>
      </c>
      <c r="Y34" s="130">
        <v>0.17383741379502593</v>
      </c>
      <c r="Z34" s="130">
        <v>5.661913335762693E-3</v>
      </c>
      <c r="AA34" s="181"/>
      <c r="AC34" s="172"/>
      <c r="AD34" s="4"/>
    </row>
    <row r="35" spans="1:30" x14ac:dyDescent="0.25">
      <c r="A35" t="s">
        <v>1213</v>
      </c>
      <c r="B35" t="s">
        <v>1249</v>
      </c>
      <c r="C35" t="s">
        <v>5990</v>
      </c>
      <c r="D35" t="s">
        <v>5991</v>
      </c>
      <c r="E35" t="s">
        <v>309</v>
      </c>
      <c r="F35" t="s">
        <v>5990</v>
      </c>
      <c r="G35" t="s">
        <v>5992</v>
      </c>
      <c r="H35" t="s">
        <v>312</v>
      </c>
      <c r="I35" t="s">
        <v>765</v>
      </c>
      <c r="J35" t="s">
        <v>204</v>
      </c>
      <c r="K35" t="s">
        <v>204</v>
      </c>
      <c r="L35" s="108" t="s">
        <v>326</v>
      </c>
      <c r="M35" t="s">
        <v>464</v>
      </c>
      <c r="N35" t="s">
        <v>339</v>
      </c>
      <c r="O35" t="s">
        <v>5993</v>
      </c>
      <c r="P35" t="s">
        <v>1212</v>
      </c>
      <c r="Q35" t="s">
        <v>314</v>
      </c>
      <c r="R35" t="s">
        <v>889</v>
      </c>
      <c r="S35" t="s">
        <v>5994</v>
      </c>
      <c r="T35" s="142">
        <v>45473</v>
      </c>
      <c r="U35" s="137">
        <v>27000</v>
      </c>
      <c r="V35" s="167">
        <v>1</v>
      </c>
      <c r="W35" t="s">
        <v>5995</v>
      </c>
      <c r="X35" s="137">
        <v>1367.9792</v>
      </c>
      <c r="Y35" s="130">
        <v>0.11138300759354404</v>
      </c>
      <c r="Z35" s="130">
        <v>3.6277629901629894E-3</v>
      </c>
      <c r="AA35" s="181"/>
      <c r="AC35" s="172"/>
      <c r="AD35" s="4"/>
    </row>
    <row r="36" spans="1:30" x14ac:dyDescent="0.25">
      <c r="A36" t="s">
        <v>1213</v>
      </c>
      <c r="B36" t="s">
        <v>1249</v>
      </c>
      <c r="C36" t="s">
        <v>5971</v>
      </c>
      <c r="D36" t="s">
        <v>5972</v>
      </c>
      <c r="E36" t="s">
        <v>309</v>
      </c>
      <c r="F36" t="s">
        <v>5973</v>
      </c>
      <c r="G36" t="s">
        <v>5974</v>
      </c>
      <c r="H36" t="s">
        <v>312</v>
      </c>
      <c r="I36" t="s">
        <v>765</v>
      </c>
      <c r="J36" t="s">
        <v>204</v>
      </c>
      <c r="K36" t="s">
        <v>204</v>
      </c>
      <c r="L36" s="108" t="s">
        <v>326</v>
      </c>
      <c r="M36" t="s">
        <v>464</v>
      </c>
      <c r="N36" t="s">
        <v>339</v>
      </c>
      <c r="O36" t="s">
        <v>5975</v>
      </c>
      <c r="P36" t="s">
        <v>1212</v>
      </c>
      <c r="Q36" t="s">
        <v>314</v>
      </c>
      <c r="R36" t="s">
        <v>889</v>
      </c>
      <c r="S36" t="s">
        <v>5976</v>
      </c>
      <c r="T36" s="142">
        <v>45473</v>
      </c>
      <c r="U36" s="137">
        <v>58.16</v>
      </c>
      <c r="V36" s="167">
        <v>1</v>
      </c>
      <c r="W36" t="s">
        <v>5977</v>
      </c>
      <c r="X36" s="137">
        <v>1150.5076999999999</v>
      </c>
      <c r="Y36" s="130">
        <v>9.3676140374279959E-2</v>
      </c>
      <c r="Z36" s="130">
        <v>3.0510473945113982E-3</v>
      </c>
      <c r="AA36" s="181"/>
      <c r="AC36" s="172"/>
      <c r="AD36" s="4"/>
    </row>
    <row r="37" spans="1:30" x14ac:dyDescent="0.25">
      <c r="A37" t="s">
        <v>1213</v>
      </c>
      <c r="B37" t="s">
        <v>1249</v>
      </c>
      <c r="C37" t="s">
        <v>5978</v>
      </c>
      <c r="D37" t="s">
        <v>5979</v>
      </c>
      <c r="E37" t="s">
        <v>309</v>
      </c>
      <c r="F37" t="s">
        <v>5996</v>
      </c>
      <c r="G37" t="s">
        <v>5997</v>
      </c>
      <c r="H37" t="s">
        <v>312</v>
      </c>
      <c r="I37" t="s">
        <v>765</v>
      </c>
      <c r="J37" t="s">
        <v>204</v>
      </c>
      <c r="K37" t="s">
        <v>204</v>
      </c>
      <c r="L37" s="108" t="s">
        <v>326</v>
      </c>
      <c r="M37" t="s">
        <v>462</v>
      </c>
      <c r="N37" t="s">
        <v>339</v>
      </c>
      <c r="O37" t="s">
        <v>5998</v>
      </c>
      <c r="P37" t="s">
        <v>1215</v>
      </c>
      <c r="Q37" t="s">
        <v>885</v>
      </c>
      <c r="R37" t="s">
        <v>889</v>
      </c>
      <c r="S37" t="s">
        <v>5983</v>
      </c>
      <c r="T37" s="142">
        <v>45473</v>
      </c>
      <c r="U37" s="137">
        <v>355</v>
      </c>
      <c r="V37" s="162" t="s">
        <v>1216</v>
      </c>
      <c r="W37" t="s">
        <v>5999</v>
      </c>
      <c r="X37" s="137">
        <v>959.74099999999999</v>
      </c>
      <c r="Y37" s="130">
        <v>7.8143620996331181E-2</v>
      </c>
      <c r="Z37" s="130">
        <v>2.5451506678855849E-3</v>
      </c>
      <c r="AA37" s="181"/>
      <c r="AC37" s="172"/>
      <c r="AD37" s="4"/>
    </row>
    <row r="38" spans="1:30" x14ac:dyDescent="0.25">
      <c r="A38" t="s">
        <v>1213</v>
      </c>
      <c r="B38" t="s">
        <v>1249</v>
      </c>
      <c r="C38" t="s">
        <v>3814</v>
      </c>
      <c r="D38" t="s">
        <v>3815</v>
      </c>
      <c r="E38" t="s">
        <v>80</v>
      </c>
      <c r="F38" t="s">
        <v>5932</v>
      </c>
      <c r="G38" t="s">
        <v>5933</v>
      </c>
      <c r="H38" t="s">
        <v>312</v>
      </c>
      <c r="I38" t="s">
        <v>765</v>
      </c>
      <c r="J38" t="s">
        <v>204</v>
      </c>
      <c r="K38" t="s">
        <v>238</v>
      </c>
      <c r="L38" s="108" t="s">
        <v>326</v>
      </c>
      <c r="M38" t="s">
        <v>464</v>
      </c>
      <c r="N38" t="s">
        <v>339</v>
      </c>
      <c r="O38" t="s">
        <v>5934</v>
      </c>
      <c r="P38" t="s">
        <v>1212</v>
      </c>
      <c r="Q38" t="s">
        <v>314</v>
      </c>
      <c r="R38" s="132" t="s">
        <v>889</v>
      </c>
      <c r="S38" t="s">
        <v>5934</v>
      </c>
      <c r="U38" s="137">
        <v>8.1300000000000008</v>
      </c>
      <c r="V38" s="167">
        <v>1</v>
      </c>
      <c r="W38" t="s">
        <v>5935</v>
      </c>
      <c r="X38" s="137">
        <v>915.04090000000008</v>
      </c>
      <c r="Y38" s="130">
        <v>7.450406701352956E-2</v>
      </c>
      <c r="Z38" s="130">
        <v>2.4266097923537474E-3</v>
      </c>
      <c r="AA38" s="181"/>
      <c r="AC38" s="172"/>
      <c r="AD38" s="4"/>
    </row>
    <row r="39" spans="1:30" x14ac:dyDescent="0.25">
      <c r="A39" t="s">
        <v>1213</v>
      </c>
      <c r="B39" t="s">
        <v>1249</v>
      </c>
      <c r="C39" t="s">
        <v>5984</v>
      </c>
      <c r="D39" t="s">
        <v>5985</v>
      </c>
      <c r="E39" t="s">
        <v>309</v>
      </c>
      <c r="F39" t="s">
        <v>5986</v>
      </c>
      <c r="G39" t="s">
        <v>5987</v>
      </c>
      <c r="H39" t="s">
        <v>312</v>
      </c>
      <c r="I39" t="s">
        <v>765</v>
      </c>
      <c r="J39" t="s">
        <v>204</v>
      </c>
      <c r="K39" t="s">
        <v>204</v>
      </c>
      <c r="L39" s="108" t="s">
        <v>326</v>
      </c>
      <c r="M39" t="s">
        <v>446</v>
      </c>
      <c r="N39" t="s">
        <v>339</v>
      </c>
      <c r="O39" t="s">
        <v>5988</v>
      </c>
      <c r="P39" t="s">
        <v>1215</v>
      </c>
      <c r="Q39" t="s">
        <v>887</v>
      </c>
      <c r="R39" t="s">
        <v>889</v>
      </c>
      <c r="S39" t="s">
        <v>5989</v>
      </c>
      <c r="T39" s="142">
        <v>45473</v>
      </c>
      <c r="U39" s="137">
        <v>48611.14</v>
      </c>
      <c r="V39" s="162" t="s">
        <v>1216</v>
      </c>
      <c r="W39" s="139">
        <f>X39*1000/U39/V39*100</f>
        <v>428.05691583193334</v>
      </c>
      <c r="X39" s="137">
        <v>782.1853000000001</v>
      </c>
      <c r="Y39" s="130">
        <v>6.3686751148559775E-2</v>
      </c>
      <c r="Z39" s="130">
        <v>2.0742880244675396E-3</v>
      </c>
      <c r="AA39" s="181"/>
      <c r="AC39" s="172"/>
      <c r="AD39" s="4"/>
    </row>
    <row r="40" spans="1:30" x14ac:dyDescent="0.25">
      <c r="A40" t="s">
        <v>1213</v>
      </c>
      <c r="B40" t="s">
        <v>1249</v>
      </c>
      <c r="C40" t="s">
        <v>5936</v>
      </c>
      <c r="D40" t="s">
        <v>5937</v>
      </c>
      <c r="E40" t="s">
        <v>309</v>
      </c>
      <c r="F40" t="s">
        <v>5938</v>
      </c>
      <c r="G40" t="s">
        <v>5939</v>
      </c>
      <c r="H40" t="s">
        <v>312</v>
      </c>
      <c r="I40" t="s">
        <v>765</v>
      </c>
      <c r="J40" t="s">
        <v>204</v>
      </c>
      <c r="K40" t="s">
        <v>204</v>
      </c>
      <c r="L40" s="108" t="s">
        <v>326</v>
      </c>
      <c r="M40" t="s">
        <v>461</v>
      </c>
      <c r="N40" t="s">
        <v>339</v>
      </c>
      <c r="O40" t="s">
        <v>5940</v>
      </c>
      <c r="P40" t="s">
        <v>1212</v>
      </c>
      <c r="Q40" t="s">
        <v>887</v>
      </c>
      <c r="R40" t="s">
        <v>889</v>
      </c>
      <c r="S40" t="s">
        <v>5941</v>
      </c>
      <c r="T40" s="142">
        <v>45473</v>
      </c>
      <c r="U40" s="137">
        <v>2</v>
      </c>
      <c r="V40" s="167">
        <v>1</v>
      </c>
      <c r="W40" t="s">
        <v>5943</v>
      </c>
      <c r="X40" s="137">
        <v>290.26350000000002</v>
      </c>
      <c r="Y40" s="130">
        <v>2.363370984916531E-2</v>
      </c>
      <c r="Z40" s="130">
        <v>7.6975384094424423E-4</v>
      </c>
      <c r="AA40" s="181"/>
      <c r="AC40" s="172"/>
      <c r="AD40" s="4"/>
    </row>
    <row r="41" spans="1:30" x14ac:dyDescent="0.25">
      <c r="A41" t="s">
        <v>1213</v>
      </c>
      <c r="B41" t="s">
        <v>1249</v>
      </c>
      <c r="C41" t="s">
        <v>3814</v>
      </c>
      <c r="D41" t="s">
        <v>3815</v>
      </c>
      <c r="E41" t="s">
        <v>80</v>
      </c>
      <c r="F41" t="s">
        <v>5944</v>
      </c>
      <c r="G41" t="s">
        <v>5945</v>
      </c>
      <c r="H41" t="s">
        <v>312</v>
      </c>
      <c r="I41" t="s">
        <v>765</v>
      </c>
      <c r="J41" t="s">
        <v>204</v>
      </c>
      <c r="K41" t="s">
        <v>238</v>
      </c>
      <c r="L41" s="108" t="s">
        <v>326</v>
      </c>
      <c r="M41" t="s">
        <v>464</v>
      </c>
      <c r="N41" t="s">
        <v>339</v>
      </c>
      <c r="O41" t="s">
        <v>5946</v>
      </c>
      <c r="P41" t="s">
        <v>1212</v>
      </c>
      <c r="Q41" t="s">
        <v>314</v>
      </c>
      <c r="R41" s="108" t="s">
        <v>889</v>
      </c>
      <c r="S41" t="s">
        <v>5946</v>
      </c>
      <c r="U41" s="137">
        <v>282738.8</v>
      </c>
      <c r="V41" s="167">
        <v>1</v>
      </c>
      <c r="W41" t="s">
        <v>2676</v>
      </c>
      <c r="X41" s="137">
        <v>282.73879999999997</v>
      </c>
      <c r="Y41" s="130">
        <v>2.3021036398460822E-2</v>
      </c>
      <c r="Z41" s="130">
        <v>7.4979896526309936E-4</v>
      </c>
      <c r="AA41" s="181"/>
      <c r="AC41" s="172"/>
      <c r="AD41" s="4"/>
    </row>
    <row r="42" spans="1:30" x14ac:dyDescent="0.25">
      <c r="A42" t="s">
        <v>1213</v>
      </c>
      <c r="B42" t="s">
        <v>1249</v>
      </c>
      <c r="C42" t="s">
        <v>3814</v>
      </c>
      <c r="D42" t="s">
        <v>3815</v>
      </c>
      <c r="E42" t="s">
        <v>80</v>
      </c>
      <c r="F42" t="s">
        <v>5947</v>
      </c>
      <c r="G42" t="s">
        <v>5948</v>
      </c>
      <c r="H42" t="s">
        <v>312</v>
      </c>
      <c r="I42" t="s">
        <v>765</v>
      </c>
      <c r="J42" t="s">
        <v>204</v>
      </c>
      <c r="K42" t="s">
        <v>238</v>
      </c>
      <c r="L42" s="108" t="s">
        <v>326</v>
      </c>
      <c r="M42" t="s">
        <v>464</v>
      </c>
      <c r="N42" t="s">
        <v>339</v>
      </c>
      <c r="O42" t="s">
        <v>5934</v>
      </c>
      <c r="P42" t="s">
        <v>1212</v>
      </c>
      <c r="Q42" t="s">
        <v>314</v>
      </c>
      <c r="R42" s="132" t="s">
        <v>889</v>
      </c>
      <c r="S42" t="s">
        <v>5934</v>
      </c>
      <c r="U42" s="137">
        <v>193995</v>
      </c>
      <c r="V42" s="167">
        <v>1</v>
      </c>
      <c r="W42" t="s">
        <v>2676</v>
      </c>
      <c r="X42" s="137">
        <v>193.995</v>
      </c>
      <c r="Y42" s="130">
        <v>1.5795377062219288E-2</v>
      </c>
      <c r="Z42" s="130">
        <v>5.1445804490298094E-4</v>
      </c>
      <c r="AA42" s="181"/>
      <c r="AC42" s="172"/>
      <c r="AD42" s="4"/>
    </row>
    <row r="43" spans="1:30" x14ac:dyDescent="0.25">
      <c r="A43" t="s">
        <v>1213</v>
      </c>
      <c r="B43" t="s">
        <v>1249</v>
      </c>
      <c r="C43" t="s">
        <v>4487</v>
      </c>
      <c r="D43" t="s">
        <v>4488</v>
      </c>
      <c r="E43" t="s">
        <v>309</v>
      </c>
      <c r="F43" t="s">
        <v>5949</v>
      </c>
      <c r="G43" t="s">
        <v>5950</v>
      </c>
      <c r="H43" t="s">
        <v>312</v>
      </c>
      <c r="I43" t="s">
        <v>765</v>
      </c>
      <c r="J43" t="s">
        <v>204</v>
      </c>
      <c r="K43" t="s">
        <v>204</v>
      </c>
      <c r="L43" s="108" t="s">
        <v>326</v>
      </c>
      <c r="M43" t="s">
        <v>450</v>
      </c>
      <c r="N43" t="s">
        <v>339</v>
      </c>
      <c r="O43" t="s">
        <v>5951</v>
      </c>
      <c r="P43" t="s">
        <v>1212</v>
      </c>
      <c r="Q43" t="s">
        <v>314</v>
      </c>
      <c r="R43" s="132" t="s">
        <v>889</v>
      </c>
      <c r="S43" t="s">
        <v>5952</v>
      </c>
      <c r="T43" s="142">
        <v>45473</v>
      </c>
      <c r="U43" s="137">
        <v>1068</v>
      </c>
      <c r="V43" s="167">
        <v>1</v>
      </c>
      <c r="W43" s="2">
        <v>0</v>
      </c>
      <c r="X43" s="137">
        <v>0</v>
      </c>
      <c r="AA43" s="181"/>
      <c r="AC43" s="172"/>
      <c r="AD43" s="4"/>
    </row>
    <row r="44" spans="1:30" x14ac:dyDescent="0.25">
      <c r="A44" t="s">
        <v>1213</v>
      </c>
      <c r="B44" t="s">
        <v>1249</v>
      </c>
      <c r="C44" t="s">
        <v>6006</v>
      </c>
      <c r="D44" t="s">
        <v>6007</v>
      </c>
      <c r="E44" t="s">
        <v>80</v>
      </c>
      <c r="F44" t="s">
        <v>6006</v>
      </c>
      <c r="G44" t="s">
        <v>6008</v>
      </c>
      <c r="H44" t="s">
        <v>312</v>
      </c>
      <c r="I44" t="s">
        <v>765</v>
      </c>
      <c r="J44" t="s">
        <v>205</v>
      </c>
      <c r="K44" t="s">
        <v>238</v>
      </c>
      <c r="L44" s="108" t="s">
        <v>326</v>
      </c>
      <c r="M44" t="s">
        <v>541</v>
      </c>
      <c r="N44" t="s">
        <v>339</v>
      </c>
      <c r="O44" t="s">
        <v>6009</v>
      </c>
      <c r="P44" t="s">
        <v>1217</v>
      </c>
      <c r="Q44" t="s">
        <v>314</v>
      </c>
      <c r="R44" t="s">
        <v>889</v>
      </c>
      <c r="S44" t="s">
        <v>5942</v>
      </c>
      <c r="T44" s="142">
        <v>45473</v>
      </c>
      <c r="U44" s="137">
        <v>938.4</v>
      </c>
      <c r="V44" s="162" t="s">
        <v>1218</v>
      </c>
      <c r="W44" t="s">
        <v>6010</v>
      </c>
      <c r="X44" s="137">
        <v>1092.3387</v>
      </c>
      <c r="Y44" s="130">
        <v>8.893992803559915E-2</v>
      </c>
      <c r="Z44" s="130">
        <v>2.8967881748419213E-3</v>
      </c>
      <c r="AA44" s="181"/>
      <c r="AC44" s="172"/>
      <c r="AD44" s="4"/>
    </row>
    <row r="45" spans="1:30" x14ac:dyDescent="0.25">
      <c r="A45" t="s">
        <v>1213</v>
      </c>
      <c r="B45" t="s">
        <v>1249</v>
      </c>
      <c r="C45" t="s">
        <v>5936</v>
      </c>
      <c r="D45" t="s">
        <v>5937</v>
      </c>
      <c r="E45" t="s">
        <v>309</v>
      </c>
      <c r="F45" t="s">
        <v>5953</v>
      </c>
      <c r="G45" t="s">
        <v>5954</v>
      </c>
      <c r="H45" t="s">
        <v>312</v>
      </c>
      <c r="I45" t="s">
        <v>765</v>
      </c>
      <c r="J45" t="s">
        <v>205</v>
      </c>
      <c r="K45" t="s">
        <v>204</v>
      </c>
      <c r="L45" s="108" t="s">
        <v>326</v>
      </c>
      <c r="M45" t="s">
        <v>541</v>
      </c>
      <c r="N45" t="s">
        <v>339</v>
      </c>
      <c r="O45" t="s">
        <v>5940</v>
      </c>
      <c r="P45" t="s">
        <v>1217</v>
      </c>
      <c r="Q45" t="s">
        <v>887</v>
      </c>
      <c r="R45" t="s">
        <v>889</v>
      </c>
      <c r="S45" t="s">
        <v>5955</v>
      </c>
      <c r="T45" s="142">
        <v>45473</v>
      </c>
      <c r="U45" s="137">
        <v>16643.669999999998</v>
      </c>
      <c r="V45" s="162" t="s">
        <v>1218</v>
      </c>
      <c r="W45" t="s">
        <v>5956</v>
      </c>
      <c r="X45" s="137">
        <v>42.279800000000002</v>
      </c>
      <c r="Y45" s="130">
        <v>3.4424915903904277E-3</v>
      </c>
      <c r="Z45" s="130">
        <v>1.1212252079903059E-4</v>
      </c>
      <c r="AA45" s="181"/>
      <c r="AC45" s="172"/>
      <c r="AD45" s="4"/>
    </row>
    <row r="46" spans="1:30" x14ac:dyDescent="0.25">
      <c r="A46" t="s">
        <v>1213</v>
      </c>
      <c r="B46" t="s">
        <v>1250</v>
      </c>
      <c r="C46" t="s">
        <v>3814</v>
      </c>
      <c r="D46" t="s">
        <v>3815</v>
      </c>
      <c r="E46" t="s">
        <v>80</v>
      </c>
      <c r="F46" t="s">
        <v>5932</v>
      </c>
      <c r="G46" t="s">
        <v>5933</v>
      </c>
      <c r="H46" t="s">
        <v>312</v>
      </c>
      <c r="I46" t="s">
        <v>765</v>
      </c>
      <c r="J46" t="s">
        <v>204</v>
      </c>
      <c r="K46" t="s">
        <v>238</v>
      </c>
      <c r="L46" s="108" t="s">
        <v>326</v>
      </c>
      <c r="M46" t="s">
        <v>464</v>
      </c>
      <c r="N46" t="s">
        <v>339</v>
      </c>
      <c r="O46" t="s">
        <v>5934</v>
      </c>
      <c r="P46" t="s">
        <v>1212</v>
      </c>
      <c r="Q46" t="s">
        <v>314</v>
      </c>
      <c r="R46" s="132" t="s">
        <v>889</v>
      </c>
      <c r="S46" t="s">
        <v>5934</v>
      </c>
      <c r="U46" s="137">
        <v>326.37</v>
      </c>
      <c r="V46" s="167">
        <v>1</v>
      </c>
      <c r="W46" t="s">
        <v>5935</v>
      </c>
      <c r="X46" s="137">
        <v>36733.322</v>
      </c>
      <c r="Y46" s="130">
        <v>0.15369572949738877</v>
      </c>
      <c r="Z46" s="130">
        <v>8.3037802369536305E-3</v>
      </c>
      <c r="AA46" s="181"/>
      <c r="AC46" s="172"/>
      <c r="AD46" s="4"/>
    </row>
    <row r="47" spans="1:30" x14ac:dyDescent="0.25">
      <c r="A47" t="s">
        <v>1213</v>
      </c>
      <c r="B47" t="s">
        <v>1250</v>
      </c>
      <c r="C47" t="s">
        <v>5964</v>
      </c>
      <c r="D47" t="s">
        <v>5965</v>
      </c>
      <c r="E47" t="s">
        <v>309</v>
      </c>
      <c r="F47" t="s">
        <v>5966</v>
      </c>
      <c r="G47" t="s">
        <v>5967</v>
      </c>
      <c r="H47" t="s">
        <v>312</v>
      </c>
      <c r="I47" t="s">
        <v>765</v>
      </c>
      <c r="J47" t="s">
        <v>204</v>
      </c>
      <c r="K47" t="s">
        <v>204</v>
      </c>
      <c r="L47" s="108" t="s">
        <v>326</v>
      </c>
      <c r="M47" t="s">
        <v>478</v>
      </c>
      <c r="N47" t="s">
        <v>339</v>
      </c>
      <c r="O47" t="s">
        <v>5968</v>
      </c>
      <c r="P47" t="s">
        <v>1215</v>
      </c>
      <c r="Q47" t="s">
        <v>887</v>
      </c>
      <c r="R47" t="s">
        <v>889</v>
      </c>
      <c r="S47" t="s">
        <v>5969</v>
      </c>
      <c r="T47" s="142">
        <v>45473</v>
      </c>
      <c r="U47" s="137">
        <v>2509302.5499999998</v>
      </c>
      <c r="V47" s="162" t="s">
        <v>1216</v>
      </c>
      <c r="W47" t="s">
        <v>5970</v>
      </c>
      <c r="X47" s="137">
        <v>35556.187899999997</v>
      </c>
      <c r="Y47" s="130">
        <v>0.14877048806506962</v>
      </c>
      <c r="Z47" s="130">
        <v>8.0376822614167641E-3</v>
      </c>
      <c r="AA47" s="181"/>
      <c r="AC47" s="172"/>
      <c r="AD47" s="4"/>
    </row>
    <row r="48" spans="1:30" x14ac:dyDescent="0.25">
      <c r="A48" t="s">
        <v>1213</v>
      </c>
      <c r="B48" t="s">
        <v>1250</v>
      </c>
      <c r="C48" t="s">
        <v>5978</v>
      </c>
      <c r="D48" t="s">
        <v>5979</v>
      </c>
      <c r="E48" t="s">
        <v>309</v>
      </c>
      <c r="F48" t="s">
        <v>5980</v>
      </c>
      <c r="G48" t="s">
        <v>5981</v>
      </c>
      <c r="H48" t="s">
        <v>312</v>
      </c>
      <c r="I48" t="s">
        <v>765</v>
      </c>
      <c r="J48" t="s">
        <v>204</v>
      </c>
      <c r="K48" t="s">
        <v>204</v>
      </c>
      <c r="L48" s="108" t="s">
        <v>326</v>
      </c>
      <c r="M48" t="s">
        <v>462</v>
      </c>
      <c r="N48" t="s">
        <v>339</v>
      </c>
      <c r="O48" t="s">
        <v>5982</v>
      </c>
      <c r="P48" t="s">
        <v>1215</v>
      </c>
      <c r="Q48" t="s">
        <v>885</v>
      </c>
      <c r="R48" t="s">
        <v>889</v>
      </c>
      <c r="S48" t="s">
        <v>5983</v>
      </c>
      <c r="T48" s="142">
        <v>45473</v>
      </c>
      <c r="U48" s="137">
        <v>9790</v>
      </c>
      <c r="V48" s="162" t="s">
        <v>1216</v>
      </c>
      <c r="W48" s="139">
        <f>X48*1000/U48/V48*100</f>
        <v>69861.984896446011</v>
      </c>
      <c r="X48" s="137">
        <v>25709.636600000002</v>
      </c>
      <c r="Y48" s="130">
        <v>0.107571576311835</v>
      </c>
      <c r="Z48" s="130">
        <v>5.8118122888465859E-3</v>
      </c>
      <c r="AA48" s="181"/>
      <c r="AC48" s="172"/>
      <c r="AD48" s="4"/>
    </row>
    <row r="49" spans="1:30" x14ac:dyDescent="0.25">
      <c r="A49" t="s">
        <v>1213</v>
      </c>
      <c r="B49" t="s">
        <v>1250</v>
      </c>
      <c r="C49" t="s">
        <v>5971</v>
      </c>
      <c r="D49" t="s">
        <v>5972</v>
      </c>
      <c r="E49" t="s">
        <v>309</v>
      </c>
      <c r="F49" t="s">
        <v>5973</v>
      </c>
      <c r="G49" t="s">
        <v>5974</v>
      </c>
      <c r="H49" t="s">
        <v>312</v>
      </c>
      <c r="I49" t="s">
        <v>765</v>
      </c>
      <c r="J49" t="s">
        <v>204</v>
      </c>
      <c r="K49" t="s">
        <v>204</v>
      </c>
      <c r="L49" s="108" t="s">
        <v>326</v>
      </c>
      <c r="M49" t="s">
        <v>464</v>
      </c>
      <c r="N49" t="s">
        <v>339</v>
      </c>
      <c r="O49" t="s">
        <v>5975</v>
      </c>
      <c r="P49" t="s">
        <v>1212</v>
      </c>
      <c r="Q49" t="s">
        <v>314</v>
      </c>
      <c r="R49" t="s">
        <v>889</v>
      </c>
      <c r="S49" t="s">
        <v>5976</v>
      </c>
      <c r="T49" s="142">
        <v>45473</v>
      </c>
      <c r="U49" s="137">
        <v>1202.93</v>
      </c>
      <c r="V49" s="167">
        <v>1</v>
      </c>
      <c r="W49" t="s">
        <v>5977</v>
      </c>
      <c r="X49" s="137">
        <v>23796.083600000002</v>
      </c>
      <c r="Y49" s="130">
        <v>9.9565087775813493E-2</v>
      </c>
      <c r="Z49" s="130">
        <v>5.3792425519370076E-3</v>
      </c>
      <c r="AA49" s="181"/>
      <c r="AC49" s="172"/>
      <c r="AD49" s="4"/>
    </row>
    <row r="50" spans="1:30" x14ac:dyDescent="0.25">
      <c r="A50" t="s">
        <v>1213</v>
      </c>
      <c r="B50" t="s">
        <v>1250</v>
      </c>
      <c r="C50" t="s">
        <v>5957</v>
      </c>
      <c r="D50" t="s">
        <v>5958</v>
      </c>
      <c r="E50" t="s">
        <v>309</v>
      </c>
      <c r="F50" t="s">
        <v>5959</v>
      </c>
      <c r="G50" t="s">
        <v>5960</v>
      </c>
      <c r="H50" t="s">
        <v>312</v>
      </c>
      <c r="I50" t="s">
        <v>765</v>
      </c>
      <c r="J50" t="s">
        <v>204</v>
      </c>
      <c r="K50" t="s">
        <v>204</v>
      </c>
      <c r="L50" s="108" t="s">
        <v>326</v>
      </c>
      <c r="M50" t="s">
        <v>451</v>
      </c>
      <c r="N50" t="s">
        <v>339</v>
      </c>
      <c r="O50" t="s">
        <v>5961</v>
      </c>
      <c r="P50" t="s">
        <v>1212</v>
      </c>
      <c r="Q50" t="s">
        <v>887</v>
      </c>
      <c r="R50" t="s">
        <v>889</v>
      </c>
      <c r="S50" t="s">
        <v>5962</v>
      </c>
      <c r="T50" s="142">
        <v>45473</v>
      </c>
      <c r="U50" s="137">
        <v>49320</v>
      </c>
      <c r="V50" s="167">
        <v>1</v>
      </c>
      <c r="W50" t="s">
        <v>5963</v>
      </c>
      <c r="X50" s="137">
        <v>18545.467499999999</v>
      </c>
      <c r="Y50" s="130">
        <v>7.7596008264468358E-2</v>
      </c>
      <c r="Z50" s="130">
        <v>4.1923103654218962E-3</v>
      </c>
      <c r="AA50" s="181"/>
      <c r="AC50" s="172"/>
      <c r="AD50" s="4"/>
    </row>
    <row r="51" spans="1:30" x14ac:dyDescent="0.25">
      <c r="A51" t="s">
        <v>1213</v>
      </c>
      <c r="B51" t="s">
        <v>1250</v>
      </c>
      <c r="C51" t="s">
        <v>5990</v>
      </c>
      <c r="D51" t="s">
        <v>5991</v>
      </c>
      <c r="E51" t="s">
        <v>309</v>
      </c>
      <c r="F51" t="s">
        <v>5990</v>
      </c>
      <c r="G51" t="s">
        <v>5992</v>
      </c>
      <c r="H51" t="s">
        <v>312</v>
      </c>
      <c r="I51" t="s">
        <v>765</v>
      </c>
      <c r="J51" t="s">
        <v>204</v>
      </c>
      <c r="K51" t="s">
        <v>204</v>
      </c>
      <c r="L51" s="108" t="s">
        <v>326</v>
      </c>
      <c r="M51" t="s">
        <v>464</v>
      </c>
      <c r="N51" t="s">
        <v>339</v>
      </c>
      <c r="O51" t="s">
        <v>5993</v>
      </c>
      <c r="P51" t="s">
        <v>1212</v>
      </c>
      <c r="Q51" t="s">
        <v>314</v>
      </c>
      <c r="R51" t="s">
        <v>889</v>
      </c>
      <c r="S51" t="s">
        <v>5994</v>
      </c>
      <c r="T51" s="142">
        <v>45473</v>
      </c>
      <c r="U51" s="137">
        <v>349519</v>
      </c>
      <c r="V51" s="167">
        <v>1</v>
      </c>
      <c r="W51" t="s">
        <v>5995</v>
      </c>
      <c r="X51" s="137">
        <v>17708.692800000001</v>
      </c>
      <c r="Y51" s="130">
        <v>7.409486307188573E-2</v>
      </c>
      <c r="Z51" s="130">
        <v>4.0031526031864351E-3</v>
      </c>
      <c r="AA51" s="181"/>
      <c r="AC51" s="172"/>
      <c r="AD51" s="4"/>
    </row>
    <row r="52" spans="1:30" x14ac:dyDescent="0.25">
      <c r="A52" t="s">
        <v>1213</v>
      </c>
      <c r="B52" t="s">
        <v>1250</v>
      </c>
      <c r="C52" t="s">
        <v>5984</v>
      </c>
      <c r="D52" t="s">
        <v>5985</v>
      </c>
      <c r="E52" t="s">
        <v>309</v>
      </c>
      <c r="F52" t="s">
        <v>5986</v>
      </c>
      <c r="G52" t="s">
        <v>5987</v>
      </c>
      <c r="H52" t="s">
        <v>312</v>
      </c>
      <c r="I52" t="s">
        <v>765</v>
      </c>
      <c r="J52" t="s">
        <v>204</v>
      </c>
      <c r="K52" t="s">
        <v>204</v>
      </c>
      <c r="L52" s="108" t="s">
        <v>326</v>
      </c>
      <c r="M52" t="s">
        <v>446</v>
      </c>
      <c r="N52" t="s">
        <v>339</v>
      </c>
      <c r="O52" t="s">
        <v>5988</v>
      </c>
      <c r="P52" t="s">
        <v>1215</v>
      </c>
      <c r="Q52" t="s">
        <v>887</v>
      </c>
      <c r="R52" t="s">
        <v>889</v>
      </c>
      <c r="S52" t="s">
        <v>5989</v>
      </c>
      <c r="T52" s="142">
        <v>45473</v>
      </c>
      <c r="U52" s="137">
        <v>1022499.32</v>
      </c>
      <c r="V52" s="162" t="s">
        <v>1216</v>
      </c>
      <c r="W52" s="139">
        <f>X52*1000/U52/V52*100</f>
        <v>428.05690119811715</v>
      </c>
      <c r="X52" s="137">
        <v>16452.6878</v>
      </c>
      <c r="Y52" s="130">
        <v>6.8839617853725332E-2</v>
      </c>
      <c r="Z52" s="130">
        <v>3.7192253820098262E-3</v>
      </c>
      <c r="AA52" s="181"/>
      <c r="AC52" s="172"/>
      <c r="AD52" s="4"/>
    </row>
    <row r="53" spans="1:30" x14ac:dyDescent="0.25">
      <c r="A53" t="s">
        <v>1213</v>
      </c>
      <c r="B53" t="s">
        <v>1250</v>
      </c>
      <c r="C53" t="s">
        <v>5936</v>
      </c>
      <c r="D53" t="s">
        <v>5937</v>
      </c>
      <c r="E53" t="s">
        <v>309</v>
      </c>
      <c r="F53" t="s">
        <v>5938</v>
      </c>
      <c r="G53" t="s">
        <v>5939</v>
      </c>
      <c r="H53" t="s">
        <v>312</v>
      </c>
      <c r="I53" t="s">
        <v>765</v>
      </c>
      <c r="J53" t="s">
        <v>204</v>
      </c>
      <c r="K53" t="s">
        <v>204</v>
      </c>
      <c r="L53" s="108" t="s">
        <v>326</v>
      </c>
      <c r="M53" t="s">
        <v>461</v>
      </c>
      <c r="N53" t="s">
        <v>339</v>
      </c>
      <c r="O53" t="s">
        <v>5940</v>
      </c>
      <c r="P53" t="s">
        <v>1212</v>
      </c>
      <c r="Q53" t="s">
        <v>887</v>
      </c>
      <c r="R53" t="s">
        <v>889</v>
      </c>
      <c r="S53" t="s">
        <v>5941</v>
      </c>
      <c r="T53" s="142">
        <v>45473</v>
      </c>
      <c r="U53" s="137">
        <v>93</v>
      </c>
      <c r="V53" s="167">
        <v>1</v>
      </c>
      <c r="W53" t="s">
        <v>5943</v>
      </c>
      <c r="X53" s="137">
        <v>13497.2531</v>
      </c>
      <c r="Y53" s="130">
        <v>5.6473796745960037E-2</v>
      </c>
      <c r="Z53" s="130">
        <v>3.0511322523948618E-3</v>
      </c>
      <c r="AA53" s="181"/>
      <c r="AC53" s="172"/>
      <c r="AD53" s="4"/>
    </row>
    <row r="54" spans="1:30" x14ac:dyDescent="0.25">
      <c r="A54" t="s">
        <v>1213</v>
      </c>
      <c r="B54" t="s">
        <v>1250</v>
      </c>
      <c r="C54" t="s">
        <v>5978</v>
      </c>
      <c r="D54" t="s">
        <v>5979</v>
      </c>
      <c r="E54" t="s">
        <v>309</v>
      </c>
      <c r="F54" t="s">
        <v>5996</v>
      </c>
      <c r="G54" t="s">
        <v>5997</v>
      </c>
      <c r="H54" t="s">
        <v>312</v>
      </c>
      <c r="I54" t="s">
        <v>765</v>
      </c>
      <c r="J54" t="s">
        <v>204</v>
      </c>
      <c r="K54" t="s">
        <v>204</v>
      </c>
      <c r="L54" s="108" t="s">
        <v>326</v>
      </c>
      <c r="M54" t="s">
        <v>462</v>
      </c>
      <c r="N54" t="s">
        <v>339</v>
      </c>
      <c r="O54" t="s">
        <v>5998</v>
      </c>
      <c r="P54" t="s">
        <v>1215</v>
      </c>
      <c r="Q54" t="s">
        <v>885</v>
      </c>
      <c r="R54" t="s">
        <v>889</v>
      </c>
      <c r="S54" t="s">
        <v>5983</v>
      </c>
      <c r="T54" s="142">
        <v>45473</v>
      </c>
      <c r="U54" s="137">
        <v>4279</v>
      </c>
      <c r="V54" s="162" t="s">
        <v>1216</v>
      </c>
      <c r="W54" t="s">
        <v>5999</v>
      </c>
      <c r="X54" s="137">
        <v>11568.259</v>
      </c>
      <c r="Y54" s="130">
        <v>4.8402701226191017E-2</v>
      </c>
      <c r="Z54" s="130">
        <v>2.6150719683076477E-3</v>
      </c>
      <c r="AA54" s="181"/>
      <c r="AC54" s="172"/>
      <c r="AD54" s="4"/>
    </row>
    <row r="55" spans="1:30" x14ac:dyDescent="0.25">
      <c r="A55" t="s">
        <v>1213</v>
      </c>
      <c r="B55" t="s">
        <v>1250</v>
      </c>
      <c r="C55" t="s">
        <v>3814</v>
      </c>
      <c r="D55" t="s">
        <v>3815</v>
      </c>
      <c r="E55" t="s">
        <v>80</v>
      </c>
      <c r="F55" t="s">
        <v>5944</v>
      </c>
      <c r="G55" t="s">
        <v>5945</v>
      </c>
      <c r="H55" t="s">
        <v>312</v>
      </c>
      <c r="I55" t="s">
        <v>765</v>
      </c>
      <c r="J55" t="s">
        <v>204</v>
      </c>
      <c r="K55" t="s">
        <v>238</v>
      </c>
      <c r="L55" s="108" t="s">
        <v>326</v>
      </c>
      <c r="M55" t="s">
        <v>464</v>
      </c>
      <c r="N55" t="s">
        <v>339</v>
      </c>
      <c r="O55" t="s">
        <v>5946</v>
      </c>
      <c r="P55" t="s">
        <v>1212</v>
      </c>
      <c r="Q55" t="s">
        <v>314</v>
      </c>
      <c r="R55" s="108" t="s">
        <v>889</v>
      </c>
      <c r="S55" t="s">
        <v>5946</v>
      </c>
      <c r="U55" s="137">
        <v>11356835.4</v>
      </c>
      <c r="V55" s="167">
        <v>1</v>
      </c>
      <c r="W55" t="s">
        <v>2676</v>
      </c>
      <c r="X55" s="137">
        <v>11356.8354</v>
      </c>
      <c r="Y55" s="130">
        <v>4.7518084622736698E-2</v>
      </c>
      <c r="Z55" s="130">
        <v>2.5672784356371783E-3</v>
      </c>
      <c r="AA55" s="181"/>
      <c r="AC55" s="172"/>
      <c r="AD55" s="4"/>
    </row>
    <row r="56" spans="1:30" x14ac:dyDescent="0.25">
      <c r="A56" t="s">
        <v>1213</v>
      </c>
      <c r="B56" t="s">
        <v>1250</v>
      </c>
      <c r="C56" t="s">
        <v>3814</v>
      </c>
      <c r="D56" t="s">
        <v>3815</v>
      </c>
      <c r="E56" t="s">
        <v>80</v>
      </c>
      <c r="F56" t="s">
        <v>5947</v>
      </c>
      <c r="G56" t="s">
        <v>5948</v>
      </c>
      <c r="H56" t="s">
        <v>312</v>
      </c>
      <c r="I56" t="s">
        <v>765</v>
      </c>
      <c r="J56" t="s">
        <v>204</v>
      </c>
      <c r="K56" t="s">
        <v>238</v>
      </c>
      <c r="L56" s="108" t="s">
        <v>326</v>
      </c>
      <c r="M56" t="s">
        <v>464</v>
      </c>
      <c r="N56" t="s">
        <v>339</v>
      </c>
      <c r="O56" t="s">
        <v>5934</v>
      </c>
      <c r="P56" t="s">
        <v>1212</v>
      </c>
      <c r="Q56" t="s">
        <v>314</v>
      </c>
      <c r="R56" s="132" t="s">
        <v>889</v>
      </c>
      <c r="S56" t="s">
        <v>5934</v>
      </c>
      <c r="U56" s="137">
        <v>7792242</v>
      </c>
      <c r="V56" s="167">
        <v>1</v>
      </c>
      <c r="W56" t="s">
        <v>2676</v>
      </c>
      <c r="X56" s="137">
        <v>7792.2420000000002</v>
      </c>
      <c r="Y56" s="130">
        <v>3.2603485188914774E-2</v>
      </c>
      <c r="Z56" s="130">
        <v>1.7614814468356491E-3</v>
      </c>
      <c r="AA56" s="181"/>
      <c r="AC56" s="172"/>
      <c r="AD56" s="4"/>
    </row>
    <row r="57" spans="1:30" x14ac:dyDescent="0.25">
      <c r="A57" t="s">
        <v>1213</v>
      </c>
      <c r="B57" t="s">
        <v>1250</v>
      </c>
      <c r="C57" t="s">
        <v>4487</v>
      </c>
      <c r="D57" t="s">
        <v>4488</v>
      </c>
      <c r="E57" t="s">
        <v>309</v>
      </c>
      <c r="F57" t="s">
        <v>5949</v>
      </c>
      <c r="G57" t="s">
        <v>5950</v>
      </c>
      <c r="H57" t="s">
        <v>312</v>
      </c>
      <c r="I57" t="s">
        <v>765</v>
      </c>
      <c r="J57" t="s">
        <v>204</v>
      </c>
      <c r="K57" t="s">
        <v>204</v>
      </c>
      <c r="L57" s="108" t="s">
        <v>326</v>
      </c>
      <c r="M57" t="s">
        <v>450</v>
      </c>
      <c r="N57" t="s">
        <v>339</v>
      </c>
      <c r="O57" t="s">
        <v>5951</v>
      </c>
      <c r="P57" t="s">
        <v>1212</v>
      </c>
      <c r="Q57" t="s">
        <v>314</v>
      </c>
      <c r="R57" s="132" t="s">
        <v>889</v>
      </c>
      <c r="S57" t="s">
        <v>5952</v>
      </c>
      <c r="T57" s="142">
        <v>45473</v>
      </c>
      <c r="U57" s="137">
        <v>12724</v>
      </c>
      <c r="V57" s="167">
        <v>1</v>
      </c>
      <c r="W57" s="2">
        <v>0</v>
      </c>
      <c r="X57" s="137">
        <v>0</v>
      </c>
      <c r="AA57" s="181"/>
      <c r="AC57" s="172"/>
      <c r="AD57" s="4"/>
    </row>
    <row r="58" spans="1:30" x14ac:dyDescent="0.25">
      <c r="A58" t="s">
        <v>1213</v>
      </c>
      <c r="B58" t="s">
        <v>1250</v>
      </c>
      <c r="C58" t="s">
        <v>6006</v>
      </c>
      <c r="D58" t="s">
        <v>6007</v>
      </c>
      <c r="E58" t="s">
        <v>80</v>
      </c>
      <c r="F58" t="s">
        <v>6006</v>
      </c>
      <c r="G58" t="s">
        <v>6008</v>
      </c>
      <c r="H58" t="s">
        <v>312</v>
      </c>
      <c r="I58" t="s">
        <v>765</v>
      </c>
      <c r="J58" t="s">
        <v>205</v>
      </c>
      <c r="K58" t="s">
        <v>238</v>
      </c>
      <c r="L58" s="108" t="s">
        <v>326</v>
      </c>
      <c r="M58" t="s">
        <v>541</v>
      </c>
      <c r="N58" t="s">
        <v>339</v>
      </c>
      <c r="O58" t="s">
        <v>6009</v>
      </c>
      <c r="P58" t="s">
        <v>1217</v>
      </c>
      <c r="Q58" t="s">
        <v>314</v>
      </c>
      <c r="R58" t="s">
        <v>889</v>
      </c>
      <c r="S58" t="s">
        <v>5942</v>
      </c>
      <c r="T58" s="142">
        <v>45473</v>
      </c>
      <c r="U58" s="137">
        <v>11070.21</v>
      </c>
      <c r="V58" s="162" t="s">
        <v>1218</v>
      </c>
      <c r="W58" t="s">
        <v>6010</v>
      </c>
      <c r="X58" s="137">
        <v>12886.2091</v>
      </c>
      <c r="Y58" s="130">
        <v>5.3917130183862162E-2</v>
      </c>
      <c r="Z58" s="130">
        <v>2.9130022123459013E-3</v>
      </c>
      <c r="AA58" s="181"/>
      <c r="AC58" s="172"/>
      <c r="AD58" s="4"/>
    </row>
    <row r="59" spans="1:30" x14ac:dyDescent="0.25">
      <c r="A59" t="s">
        <v>1213</v>
      </c>
      <c r="B59" t="s">
        <v>1250</v>
      </c>
      <c r="C59" t="s">
        <v>6000</v>
      </c>
      <c r="D59" t="s">
        <v>6001</v>
      </c>
      <c r="E59" t="s">
        <v>80</v>
      </c>
      <c r="F59" t="s">
        <v>6000</v>
      </c>
      <c r="G59" t="s">
        <v>6002</v>
      </c>
      <c r="H59" t="s">
        <v>312</v>
      </c>
      <c r="I59" t="s">
        <v>765</v>
      </c>
      <c r="J59" t="s">
        <v>205</v>
      </c>
      <c r="K59" t="s">
        <v>281</v>
      </c>
      <c r="L59" s="108" t="s">
        <v>326</v>
      </c>
      <c r="M59" t="s">
        <v>465</v>
      </c>
      <c r="N59" t="s">
        <v>339</v>
      </c>
      <c r="O59" t="s">
        <v>6003</v>
      </c>
      <c r="P59" t="s">
        <v>1217</v>
      </c>
      <c r="Q59" t="s">
        <v>314</v>
      </c>
      <c r="R59" t="s">
        <v>889</v>
      </c>
      <c r="S59" t="s">
        <v>6004</v>
      </c>
      <c r="T59" s="142">
        <v>45473</v>
      </c>
      <c r="U59" s="137">
        <v>3291045</v>
      </c>
      <c r="V59" s="162" t="s">
        <v>1218</v>
      </c>
      <c r="W59" t="s">
        <v>6005</v>
      </c>
      <c r="X59" s="137">
        <v>5699.1340999999993</v>
      </c>
      <c r="Y59" s="130">
        <v>2.3845721555074466E-2</v>
      </c>
      <c r="Z59" s="130">
        <v>1.2883222717537553E-3</v>
      </c>
      <c r="AA59" s="181"/>
      <c r="AC59" s="172"/>
      <c r="AD59" s="4"/>
    </row>
    <row r="60" spans="1:30" x14ac:dyDescent="0.25">
      <c r="A60" t="s">
        <v>1213</v>
      </c>
      <c r="B60" t="s">
        <v>1250</v>
      </c>
      <c r="C60" t="s">
        <v>5936</v>
      </c>
      <c r="D60" t="s">
        <v>5937</v>
      </c>
      <c r="E60" t="s">
        <v>309</v>
      </c>
      <c r="F60" t="s">
        <v>5953</v>
      </c>
      <c r="G60" t="s">
        <v>5954</v>
      </c>
      <c r="H60" t="s">
        <v>312</v>
      </c>
      <c r="I60" t="s">
        <v>765</v>
      </c>
      <c r="J60" t="s">
        <v>205</v>
      </c>
      <c r="K60" t="s">
        <v>204</v>
      </c>
      <c r="L60" s="108" t="s">
        <v>326</v>
      </c>
      <c r="M60" t="s">
        <v>541</v>
      </c>
      <c r="N60" t="s">
        <v>339</v>
      </c>
      <c r="O60" t="s">
        <v>5940</v>
      </c>
      <c r="P60" t="s">
        <v>1217</v>
      </c>
      <c r="Q60" t="s">
        <v>887</v>
      </c>
      <c r="R60" t="s">
        <v>889</v>
      </c>
      <c r="S60" t="s">
        <v>5955</v>
      </c>
      <c r="T60" s="142">
        <v>45473</v>
      </c>
      <c r="U60" s="137">
        <v>668530.97</v>
      </c>
      <c r="V60" s="162" t="s">
        <v>1218</v>
      </c>
      <c r="W60" t="s">
        <v>5956</v>
      </c>
      <c r="X60" s="137">
        <v>1698.2666000000002</v>
      </c>
      <c r="Y60" s="130">
        <v>7.1057096370745511E-3</v>
      </c>
      <c r="Z60" s="130">
        <v>3.8390299747966043E-4</v>
      </c>
      <c r="AA60" s="181"/>
      <c r="AC60" s="172"/>
      <c r="AD60" s="4"/>
    </row>
    <row r="61" spans="1:30" x14ac:dyDescent="0.25">
      <c r="A61" t="s">
        <v>1213</v>
      </c>
      <c r="B61" t="s">
        <v>1261</v>
      </c>
      <c r="C61" t="s">
        <v>3814</v>
      </c>
      <c r="D61" t="s">
        <v>3815</v>
      </c>
      <c r="E61" t="s">
        <v>80</v>
      </c>
      <c r="F61" t="s">
        <v>5932</v>
      </c>
      <c r="G61" t="s">
        <v>5933</v>
      </c>
      <c r="H61" t="s">
        <v>312</v>
      </c>
      <c r="I61" t="s">
        <v>765</v>
      </c>
      <c r="J61" t="s">
        <v>204</v>
      </c>
      <c r="K61" t="s">
        <v>238</v>
      </c>
      <c r="L61" s="108" t="s">
        <v>326</v>
      </c>
      <c r="M61" t="s">
        <v>464</v>
      </c>
      <c r="N61" t="s">
        <v>339</v>
      </c>
      <c r="O61" t="s">
        <v>5934</v>
      </c>
      <c r="P61" t="s">
        <v>1212</v>
      </c>
      <c r="Q61" t="s">
        <v>314</v>
      </c>
      <c r="R61" s="132" t="s">
        <v>889</v>
      </c>
      <c r="S61" t="s">
        <v>5934</v>
      </c>
      <c r="U61" s="137">
        <v>39.19</v>
      </c>
      <c r="V61" s="167">
        <v>1</v>
      </c>
      <c r="W61" t="s">
        <v>5935</v>
      </c>
      <c r="X61" s="137">
        <v>4410.8799000000008</v>
      </c>
      <c r="Y61" s="130">
        <v>0.22591607511481238</v>
      </c>
      <c r="Z61" s="130">
        <v>1.588016660522738E-2</v>
      </c>
      <c r="AA61" s="181"/>
      <c r="AC61" s="172"/>
      <c r="AD61" s="4"/>
    </row>
    <row r="62" spans="1:30" x14ac:dyDescent="0.25">
      <c r="A62" t="s">
        <v>1213</v>
      </c>
      <c r="B62" t="s">
        <v>1261</v>
      </c>
      <c r="C62" t="s">
        <v>5971</v>
      </c>
      <c r="D62" t="s">
        <v>5972</v>
      </c>
      <c r="E62" t="s">
        <v>309</v>
      </c>
      <c r="F62" t="s">
        <v>5973</v>
      </c>
      <c r="G62" t="s">
        <v>5974</v>
      </c>
      <c r="H62" t="s">
        <v>312</v>
      </c>
      <c r="I62" t="s">
        <v>765</v>
      </c>
      <c r="J62" t="s">
        <v>204</v>
      </c>
      <c r="K62" t="s">
        <v>204</v>
      </c>
      <c r="L62" s="108" t="s">
        <v>326</v>
      </c>
      <c r="M62" t="s">
        <v>464</v>
      </c>
      <c r="N62" t="s">
        <v>339</v>
      </c>
      <c r="O62" t="s">
        <v>5975</v>
      </c>
      <c r="P62" t="s">
        <v>1212</v>
      </c>
      <c r="Q62" t="s">
        <v>314</v>
      </c>
      <c r="R62" t="s">
        <v>889</v>
      </c>
      <c r="S62" t="s">
        <v>5976</v>
      </c>
      <c r="T62" s="142">
        <v>45473</v>
      </c>
      <c r="U62" s="137">
        <v>112.71</v>
      </c>
      <c r="V62" s="167">
        <v>1</v>
      </c>
      <c r="W62" t="s">
        <v>5977</v>
      </c>
      <c r="X62" s="137">
        <v>2229.6032</v>
      </c>
      <c r="Y62" s="130">
        <v>0.11419562783008565</v>
      </c>
      <c r="Z62" s="130">
        <v>8.0270764026362119E-3</v>
      </c>
      <c r="AA62" s="181"/>
      <c r="AC62" s="172"/>
      <c r="AD62" s="4"/>
    </row>
    <row r="63" spans="1:30" x14ac:dyDescent="0.25">
      <c r="A63" t="s">
        <v>1213</v>
      </c>
      <c r="B63" t="s">
        <v>1261</v>
      </c>
      <c r="C63" t="s">
        <v>5964</v>
      </c>
      <c r="D63" t="s">
        <v>5965</v>
      </c>
      <c r="E63" t="s">
        <v>309</v>
      </c>
      <c r="F63" t="s">
        <v>5966</v>
      </c>
      <c r="G63" t="s">
        <v>5967</v>
      </c>
      <c r="H63" t="s">
        <v>312</v>
      </c>
      <c r="I63" t="s">
        <v>765</v>
      </c>
      <c r="J63" t="s">
        <v>204</v>
      </c>
      <c r="K63" t="s">
        <v>204</v>
      </c>
      <c r="L63" s="108" t="s">
        <v>326</v>
      </c>
      <c r="M63" t="s">
        <v>478</v>
      </c>
      <c r="N63" t="s">
        <v>339</v>
      </c>
      <c r="O63" t="s">
        <v>5968</v>
      </c>
      <c r="P63" t="s">
        <v>1215</v>
      </c>
      <c r="Q63" t="s">
        <v>887</v>
      </c>
      <c r="R63" t="s">
        <v>889</v>
      </c>
      <c r="S63" t="s">
        <v>5969</v>
      </c>
      <c r="T63" s="142">
        <v>45473</v>
      </c>
      <c r="U63" s="137">
        <v>156242.23999999999</v>
      </c>
      <c r="V63" s="162" t="s">
        <v>1216</v>
      </c>
      <c r="W63" t="s">
        <v>5970</v>
      </c>
      <c r="X63" s="137">
        <v>2213.9133999999999</v>
      </c>
      <c r="Y63" s="130">
        <v>0.11339202685229612</v>
      </c>
      <c r="Z63" s="130">
        <v>7.9705894200036761E-3</v>
      </c>
      <c r="AA63" s="181"/>
      <c r="AC63" s="172"/>
      <c r="AD63" s="4"/>
    </row>
    <row r="64" spans="1:30" x14ac:dyDescent="0.25">
      <c r="A64" t="s">
        <v>1213</v>
      </c>
      <c r="B64" t="s">
        <v>1261</v>
      </c>
      <c r="C64" t="s">
        <v>5978</v>
      </c>
      <c r="D64" t="s">
        <v>5979</v>
      </c>
      <c r="E64" t="s">
        <v>309</v>
      </c>
      <c r="F64" t="s">
        <v>5980</v>
      </c>
      <c r="G64" t="s">
        <v>5981</v>
      </c>
      <c r="H64" t="s">
        <v>312</v>
      </c>
      <c r="I64" t="s">
        <v>765</v>
      </c>
      <c r="J64" t="s">
        <v>204</v>
      </c>
      <c r="K64" t="s">
        <v>204</v>
      </c>
      <c r="L64" s="108" t="s">
        <v>326</v>
      </c>
      <c r="M64" t="s">
        <v>462</v>
      </c>
      <c r="N64" t="s">
        <v>339</v>
      </c>
      <c r="O64" t="s">
        <v>5982</v>
      </c>
      <c r="P64" t="s">
        <v>1215</v>
      </c>
      <c r="Q64" t="s">
        <v>885</v>
      </c>
      <c r="R64" t="s">
        <v>889</v>
      </c>
      <c r="S64" t="s">
        <v>5983</v>
      </c>
      <c r="T64" s="142">
        <v>45473</v>
      </c>
      <c r="U64" s="137">
        <v>648</v>
      </c>
      <c r="V64" s="162" t="s">
        <v>1216</v>
      </c>
      <c r="W64" s="139">
        <f>X64*1000/U64/V64*100</f>
        <v>69861.985555654086</v>
      </c>
      <c r="X64" s="137">
        <v>1701.7206000000001</v>
      </c>
      <c r="Y64" s="130">
        <v>8.71585804855394E-2</v>
      </c>
      <c r="Z64" s="130">
        <v>6.1265794321279637E-3</v>
      </c>
      <c r="AA64" s="181"/>
      <c r="AC64" s="172"/>
      <c r="AD64" s="4"/>
    </row>
    <row r="65" spans="1:30" x14ac:dyDescent="0.25">
      <c r="A65" t="s">
        <v>1213</v>
      </c>
      <c r="B65" t="s">
        <v>1261</v>
      </c>
      <c r="C65" t="s">
        <v>5936</v>
      </c>
      <c r="D65" t="s">
        <v>5937</v>
      </c>
      <c r="E65" t="s">
        <v>309</v>
      </c>
      <c r="F65" t="s">
        <v>5938</v>
      </c>
      <c r="G65" t="s">
        <v>5939</v>
      </c>
      <c r="H65" t="s">
        <v>312</v>
      </c>
      <c r="I65" t="s">
        <v>765</v>
      </c>
      <c r="J65" t="s">
        <v>204</v>
      </c>
      <c r="K65" t="s">
        <v>204</v>
      </c>
      <c r="L65" s="108" t="s">
        <v>326</v>
      </c>
      <c r="M65" t="s">
        <v>461</v>
      </c>
      <c r="N65" t="s">
        <v>339</v>
      </c>
      <c r="O65" t="s">
        <v>5940</v>
      </c>
      <c r="P65" t="s">
        <v>1212</v>
      </c>
      <c r="Q65" t="s">
        <v>887</v>
      </c>
      <c r="R65" t="s">
        <v>889</v>
      </c>
      <c r="S65" t="s">
        <v>5941</v>
      </c>
      <c r="T65" s="142">
        <v>45473</v>
      </c>
      <c r="U65" s="137">
        <v>11</v>
      </c>
      <c r="V65" s="167">
        <v>1</v>
      </c>
      <c r="W65" t="s">
        <v>5943</v>
      </c>
      <c r="X65" s="137">
        <v>1596.4493</v>
      </c>
      <c r="Y65" s="130">
        <v>8.176680435090479E-2</v>
      </c>
      <c r="Z65" s="130">
        <v>5.7475789414697734E-3</v>
      </c>
      <c r="AA65" s="181"/>
      <c r="AC65" s="172"/>
      <c r="AD65" s="4"/>
    </row>
    <row r="66" spans="1:30" x14ac:dyDescent="0.25">
      <c r="A66" t="s">
        <v>1213</v>
      </c>
      <c r="B66" t="s">
        <v>1261</v>
      </c>
      <c r="C66" t="s">
        <v>5984</v>
      </c>
      <c r="D66" t="s">
        <v>5985</v>
      </c>
      <c r="E66" t="s">
        <v>309</v>
      </c>
      <c r="F66" t="s">
        <v>5986</v>
      </c>
      <c r="G66" t="s">
        <v>5987</v>
      </c>
      <c r="H66" t="s">
        <v>312</v>
      </c>
      <c r="I66" t="s">
        <v>765</v>
      </c>
      <c r="J66" t="s">
        <v>204</v>
      </c>
      <c r="K66" t="s">
        <v>204</v>
      </c>
      <c r="L66" s="108" t="s">
        <v>326</v>
      </c>
      <c r="M66" t="s">
        <v>446</v>
      </c>
      <c r="N66" t="s">
        <v>339</v>
      </c>
      <c r="O66" t="s">
        <v>5988</v>
      </c>
      <c r="P66" t="s">
        <v>1215</v>
      </c>
      <c r="Q66" t="s">
        <v>887</v>
      </c>
      <c r="R66" t="s">
        <v>889</v>
      </c>
      <c r="S66" t="s">
        <v>5989</v>
      </c>
      <c r="T66" s="142">
        <v>45473</v>
      </c>
      <c r="U66" s="137">
        <v>96380.08</v>
      </c>
      <c r="V66" s="162" t="s">
        <v>1216</v>
      </c>
      <c r="W66" s="139">
        <f>X66*1000/U66/V66*100</f>
        <v>428.05690297005975</v>
      </c>
      <c r="X66" s="137">
        <v>1550.819</v>
      </c>
      <c r="Y66" s="130">
        <v>7.9429715520961994E-2</v>
      </c>
      <c r="Z66" s="130">
        <v>5.583299529427729E-3</v>
      </c>
      <c r="AA66" s="181"/>
      <c r="AC66" s="172"/>
      <c r="AD66" s="4"/>
    </row>
    <row r="67" spans="1:30" x14ac:dyDescent="0.25">
      <c r="A67" t="s">
        <v>1213</v>
      </c>
      <c r="B67" t="s">
        <v>1261</v>
      </c>
      <c r="C67" t="s">
        <v>3814</v>
      </c>
      <c r="D67" t="s">
        <v>3815</v>
      </c>
      <c r="E67" t="s">
        <v>80</v>
      </c>
      <c r="F67" t="s">
        <v>5944</v>
      </c>
      <c r="G67" t="s">
        <v>5945</v>
      </c>
      <c r="H67" t="s">
        <v>312</v>
      </c>
      <c r="I67" t="s">
        <v>765</v>
      </c>
      <c r="J67" t="s">
        <v>204</v>
      </c>
      <c r="K67" t="s">
        <v>238</v>
      </c>
      <c r="L67" s="108" t="s">
        <v>326</v>
      </c>
      <c r="M67" t="s">
        <v>464</v>
      </c>
      <c r="N67" t="s">
        <v>339</v>
      </c>
      <c r="O67" t="s">
        <v>5946</v>
      </c>
      <c r="P67" t="s">
        <v>1212</v>
      </c>
      <c r="Q67" t="s">
        <v>314</v>
      </c>
      <c r="R67" s="108" t="s">
        <v>889</v>
      </c>
      <c r="S67" t="s">
        <v>5946</v>
      </c>
      <c r="U67" s="137">
        <v>1363649.8</v>
      </c>
      <c r="V67" s="167">
        <v>1</v>
      </c>
      <c r="W67" t="s">
        <v>2676</v>
      </c>
      <c r="X67" s="137">
        <v>1363.6498000000001</v>
      </c>
      <c r="Y67" s="130">
        <v>6.9843299853645471E-2</v>
      </c>
      <c r="Z67" s="130">
        <v>4.9094480654866095E-3</v>
      </c>
      <c r="AA67" s="181"/>
      <c r="AC67" s="172"/>
      <c r="AD67" s="4"/>
    </row>
    <row r="68" spans="1:30" x14ac:dyDescent="0.25">
      <c r="A68" t="s">
        <v>1213</v>
      </c>
      <c r="B68" t="s">
        <v>1261</v>
      </c>
      <c r="C68" t="s">
        <v>5990</v>
      </c>
      <c r="D68" t="s">
        <v>5991</v>
      </c>
      <c r="E68" t="s">
        <v>309</v>
      </c>
      <c r="F68" t="s">
        <v>5990</v>
      </c>
      <c r="G68" t="s">
        <v>5992</v>
      </c>
      <c r="H68" t="s">
        <v>312</v>
      </c>
      <c r="I68" t="s">
        <v>765</v>
      </c>
      <c r="J68" t="s">
        <v>204</v>
      </c>
      <c r="K68" t="s">
        <v>204</v>
      </c>
      <c r="L68" s="108" t="s">
        <v>326</v>
      </c>
      <c r="M68" t="s">
        <v>464</v>
      </c>
      <c r="N68" t="s">
        <v>339</v>
      </c>
      <c r="O68" t="s">
        <v>5993</v>
      </c>
      <c r="P68" t="s">
        <v>1212</v>
      </c>
      <c r="Q68" t="s">
        <v>314</v>
      </c>
      <c r="R68" t="s">
        <v>889</v>
      </c>
      <c r="S68" t="s">
        <v>5994</v>
      </c>
      <c r="T68" s="142">
        <v>45473</v>
      </c>
      <c r="U68" s="137">
        <v>20289</v>
      </c>
      <c r="V68" s="167">
        <v>1</v>
      </c>
      <c r="W68" t="s">
        <v>5995</v>
      </c>
      <c r="X68" s="137">
        <v>1027.9603</v>
      </c>
      <c r="Y68" s="130">
        <v>5.2649985331191758E-2</v>
      </c>
      <c r="Z68" s="130">
        <v>3.7008899804814458E-3</v>
      </c>
      <c r="AA68" s="181"/>
      <c r="AC68" s="172"/>
      <c r="AD68" s="4"/>
    </row>
    <row r="69" spans="1:30" x14ac:dyDescent="0.25">
      <c r="A69" t="s">
        <v>1213</v>
      </c>
      <c r="B69" t="s">
        <v>1261</v>
      </c>
      <c r="C69" t="s">
        <v>3814</v>
      </c>
      <c r="D69" t="s">
        <v>3815</v>
      </c>
      <c r="E69" t="s">
        <v>80</v>
      </c>
      <c r="F69" t="s">
        <v>5947</v>
      </c>
      <c r="G69" t="s">
        <v>5948</v>
      </c>
      <c r="H69" t="s">
        <v>312</v>
      </c>
      <c r="I69" t="s">
        <v>765</v>
      </c>
      <c r="J69" t="s">
        <v>204</v>
      </c>
      <c r="K69" t="s">
        <v>238</v>
      </c>
      <c r="L69" s="108" t="s">
        <v>326</v>
      </c>
      <c r="M69" t="s">
        <v>464</v>
      </c>
      <c r="N69" t="s">
        <v>339</v>
      </c>
      <c r="O69" t="s">
        <v>5934</v>
      </c>
      <c r="P69" t="s">
        <v>1212</v>
      </c>
      <c r="Q69" t="s">
        <v>314</v>
      </c>
      <c r="R69" s="132" t="s">
        <v>889</v>
      </c>
      <c r="S69" t="s">
        <v>5934</v>
      </c>
      <c r="U69" s="137">
        <v>935638</v>
      </c>
      <c r="V69" s="167">
        <v>1</v>
      </c>
      <c r="W69" t="s">
        <v>2676</v>
      </c>
      <c r="X69" s="137">
        <v>935.63800000000003</v>
      </c>
      <c r="Y69" s="130">
        <v>4.7921427765739516E-2</v>
      </c>
      <c r="Z69" s="130">
        <v>3.3685086662981656E-3</v>
      </c>
      <c r="AA69" s="181"/>
      <c r="AC69" s="172"/>
      <c r="AD69" s="4"/>
    </row>
    <row r="70" spans="1:30" x14ac:dyDescent="0.25">
      <c r="A70" t="s">
        <v>1213</v>
      </c>
      <c r="B70" t="s">
        <v>1261</v>
      </c>
      <c r="C70" t="s">
        <v>5978</v>
      </c>
      <c r="D70" t="s">
        <v>5979</v>
      </c>
      <c r="E70" t="s">
        <v>309</v>
      </c>
      <c r="F70" t="s">
        <v>5996</v>
      </c>
      <c r="G70" t="s">
        <v>5997</v>
      </c>
      <c r="H70" t="s">
        <v>312</v>
      </c>
      <c r="I70" t="s">
        <v>765</v>
      </c>
      <c r="J70" t="s">
        <v>204</v>
      </c>
      <c r="K70" t="s">
        <v>204</v>
      </c>
      <c r="L70" s="108" t="s">
        <v>326</v>
      </c>
      <c r="M70" t="s">
        <v>462</v>
      </c>
      <c r="N70" t="s">
        <v>339</v>
      </c>
      <c r="O70" t="s">
        <v>5998</v>
      </c>
      <c r="P70" t="s">
        <v>1215</v>
      </c>
      <c r="Q70" t="s">
        <v>885</v>
      </c>
      <c r="R70" t="s">
        <v>889</v>
      </c>
      <c r="S70" t="s">
        <v>5983</v>
      </c>
      <c r="T70" s="142">
        <v>45473</v>
      </c>
      <c r="U70" s="137">
        <v>283</v>
      </c>
      <c r="V70" s="162" t="s">
        <v>1216</v>
      </c>
      <c r="W70" t="s">
        <v>5999</v>
      </c>
      <c r="X70" s="137">
        <v>765.08930000000009</v>
      </c>
      <c r="Y70" s="130">
        <v>3.9186281135097797E-2</v>
      </c>
      <c r="Z70" s="130">
        <v>2.7544948837677071E-3</v>
      </c>
      <c r="AA70" s="181"/>
      <c r="AC70" s="172"/>
      <c r="AD70" s="4"/>
    </row>
    <row r="71" spans="1:30" x14ac:dyDescent="0.25">
      <c r="A71" t="s">
        <v>1213</v>
      </c>
      <c r="B71" t="s">
        <v>1261</v>
      </c>
      <c r="C71" t="s">
        <v>4487</v>
      </c>
      <c r="D71" t="s">
        <v>4488</v>
      </c>
      <c r="E71" t="s">
        <v>309</v>
      </c>
      <c r="F71" t="s">
        <v>5949</v>
      </c>
      <c r="G71" t="s">
        <v>5950</v>
      </c>
      <c r="H71" t="s">
        <v>312</v>
      </c>
      <c r="I71" t="s">
        <v>765</v>
      </c>
      <c r="J71" t="s">
        <v>204</v>
      </c>
      <c r="K71" t="s">
        <v>204</v>
      </c>
      <c r="L71" s="108" t="s">
        <v>326</v>
      </c>
      <c r="M71" t="s">
        <v>450</v>
      </c>
      <c r="N71" t="s">
        <v>339</v>
      </c>
      <c r="O71" t="s">
        <v>5951</v>
      </c>
      <c r="P71" t="s">
        <v>1212</v>
      </c>
      <c r="Q71" t="s">
        <v>314</v>
      </c>
      <c r="R71" s="132" t="s">
        <v>889</v>
      </c>
      <c r="S71" t="s">
        <v>5952</v>
      </c>
      <c r="T71" s="142">
        <v>45473</v>
      </c>
      <c r="U71" s="137">
        <v>1476</v>
      </c>
      <c r="V71" s="167">
        <v>1</v>
      </c>
      <c r="W71" s="2">
        <v>0</v>
      </c>
      <c r="X71" s="137">
        <v>0</v>
      </c>
      <c r="AA71" s="181"/>
      <c r="AC71" s="172"/>
      <c r="AD71" s="4"/>
    </row>
    <row r="72" spans="1:30" x14ac:dyDescent="0.25">
      <c r="A72" t="s">
        <v>1213</v>
      </c>
      <c r="B72" t="s">
        <v>1261</v>
      </c>
      <c r="C72" t="s">
        <v>6006</v>
      </c>
      <c r="D72" t="s">
        <v>6007</v>
      </c>
      <c r="E72" t="s">
        <v>80</v>
      </c>
      <c r="F72" t="s">
        <v>6006</v>
      </c>
      <c r="G72" t="s">
        <v>6008</v>
      </c>
      <c r="H72" t="s">
        <v>312</v>
      </c>
      <c r="I72" t="s">
        <v>765</v>
      </c>
      <c r="J72" t="s">
        <v>205</v>
      </c>
      <c r="K72" t="s">
        <v>238</v>
      </c>
      <c r="L72" s="108" t="s">
        <v>326</v>
      </c>
      <c r="M72" t="s">
        <v>541</v>
      </c>
      <c r="N72" t="s">
        <v>339</v>
      </c>
      <c r="O72" t="s">
        <v>6009</v>
      </c>
      <c r="P72" t="s">
        <v>1217</v>
      </c>
      <c r="Q72" t="s">
        <v>314</v>
      </c>
      <c r="R72" t="s">
        <v>889</v>
      </c>
      <c r="S72" t="s">
        <v>5942</v>
      </c>
      <c r="T72" s="142">
        <v>45473</v>
      </c>
      <c r="U72" s="137">
        <v>695.76</v>
      </c>
      <c r="V72" s="162" t="s">
        <v>1218</v>
      </c>
      <c r="W72" t="s">
        <v>6010</v>
      </c>
      <c r="X72" s="137">
        <v>809.89509999999996</v>
      </c>
      <c r="Y72" s="130">
        <v>4.1481138494406454E-2</v>
      </c>
      <c r="Z72" s="130">
        <v>2.9158057474702264E-3</v>
      </c>
      <c r="AA72" s="181"/>
      <c r="AC72" s="172"/>
      <c r="AD72" s="4"/>
    </row>
    <row r="73" spans="1:30" x14ac:dyDescent="0.25">
      <c r="A73" t="s">
        <v>1213</v>
      </c>
      <c r="B73" t="s">
        <v>1261</v>
      </c>
      <c r="C73" t="s">
        <v>6000</v>
      </c>
      <c r="D73" t="s">
        <v>6001</v>
      </c>
      <c r="E73" t="s">
        <v>80</v>
      </c>
      <c r="F73" t="s">
        <v>6000</v>
      </c>
      <c r="G73" t="s">
        <v>6002</v>
      </c>
      <c r="H73" t="s">
        <v>312</v>
      </c>
      <c r="I73" t="s">
        <v>765</v>
      </c>
      <c r="J73" t="s">
        <v>205</v>
      </c>
      <c r="K73" t="s">
        <v>281</v>
      </c>
      <c r="L73" s="108" t="s">
        <v>326</v>
      </c>
      <c r="M73" t="s">
        <v>465</v>
      </c>
      <c r="N73" t="s">
        <v>339</v>
      </c>
      <c r="O73" t="s">
        <v>6003</v>
      </c>
      <c r="P73" t="s">
        <v>1217</v>
      </c>
      <c r="Q73" t="s">
        <v>314</v>
      </c>
      <c r="R73" t="s">
        <v>889</v>
      </c>
      <c r="S73" t="s">
        <v>6004</v>
      </c>
      <c r="T73" s="142">
        <v>45473</v>
      </c>
      <c r="U73" s="137">
        <v>412820</v>
      </c>
      <c r="V73" s="162" t="s">
        <v>1218</v>
      </c>
      <c r="W73" t="s">
        <v>6005</v>
      </c>
      <c r="X73" s="137">
        <v>714.88430000000005</v>
      </c>
      <c r="Y73" s="130">
        <v>3.6614885386263514E-2</v>
      </c>
      <c r="Z73" s="130">
        <v>2.5737454931866713E-3</v>
      </c>
      <c r="AA73" s="181"/>
      <c r="AC73" s="172"/>
      <c r="AD73" s="4"/>
    </row>
    <row r="74" spans="1:30" x14ac:dyDescent="0.25">
      <c r="A74" t="s">
        <v>1213</v>
      </c>
      <c r="B74" t="s">
        <v>1261</v>
      </c>
      <c r="C74" t="s">
        <v>5936</v>
      </c>
      <c r="D74" t="s">
        <v>5937</v>
      </c>
      <c r="E74" t="s">
        <v>309</v>
      </c>
      <c r="F74" t="s">
        <v>5953</v>
      </c>
      <c r="G74" t="s">
        <v>5954</v>
      </c>
      <c r="H74" t="s">
        <v>312</v>
      </c>
      <c r="I74" t="s">
        <v>765</v>
      </c>
      <c r="J74" t="s">
        <v>205</v>
      </c>
      <c r="K74" t="s">
        <v>204</v>
      </c>
      <c r="L74" s="108" t="s">
        <v>326</v>
      </c>
      <c r="M74" t="s">
        <v>541</v>
      </c>
      <c r="N74" t="s">
        <v>339</v>
      </c>
      <c r="O74" t="s">
        <v>5940</v>
      </c>
      <c r="P74" t="s">
        <v>1217</v>
      </c>
      <c r="Q74" t="s">
        <v>887</v>
      </c>
      <c r="R74" t="s">
        <v>889</v>
      </c>
      <c r="S74" t="s">
        <v>5955</v>
      </c>
      <c r="T74" s="142">
        <v>45473</v>
      </c>
      <c r="U74" s="137">
        <v>80272.53</v>
      </c>
      <c r="V74" s="162" t="s">
        <v>1218</v>
      </c>
      <c r="W74" t="s">
        <v>5956</v>
      </c>
      <c r="X74" s="137">
        <v>203.916</v>
      </c>
      <c r="Y74" s="130">
        <v>1.0444151879055176E-2</v>
      </c>
      <c r="Z74" s="130">
        <v>7.3414373813552669E-4</v>
      </c>
      <c r="AA74" s="181"/>
      <c r="AC74" s="172"/>
      <c r="AD74" s="4"/>
    </row>
    <row r="75" spans="1:30" x14ac:dyDescent="0.25">
      <c r="A75" t="s">
        <v>1213</v>
      </c>
      <c r="B75" t="s">
        <v>1262</v>
      </c>
      <c r="C75" t="s">
        <v>3814</v>
      </c>
      <c r="D75" t="s">
        <v>3815</v>
      </c>
      <c r="E75" t="s">
        <v>80</v>
      </c>
      <c r="F75" t="s">
        <v>5932</v>
      </c>
      <c r="G75" t="s">
        <v>5933</v>
      </c>
      <c r="H75" t="s">
        <v>312</v>
      </c>
      <c r="I75" t="s">
        <v>765</v>
      </c>
      <c r="J75" t="s">
        <v>204</v>
      </c>
      <c r="K75" t="s">
        <v>238</v>
      </c>
      <c r="L75" s="108" t="s">
        <v>326</v>
      </c>
      <c r="M75" t="s">
        <v>464</v>
      </c>
      <c r="N75" t="s">
        <v>339</v>
      </c>
      <c r="O75" t="s">
        <v>5934</v>
      </c>
      <c r="P75" t="s">
        <v>1212</v>
      </c>
      <c r="Q75" t="s">
        <v>314</v>
      </c>
      <c r="R75" s="132" t="s">
        <v>889</v>
      </c>
      <c r="S75" t="s">
        <v>5934</v>
      </c>
      <c r="U75" s="137">
        <v>12.25</v>
      </c>
      <c r="V75" s="167">
        <v>1</v>
      </c>
      <c r="W75" t="s">
        <v>5935</v>
      </c>
      <c r="X75" s="137">
        <v>1378.7517</v>
      </c>
      <c r="Y75" s="130">
        <v>0.19346813016316872</v>
      </c>
      <c r="Z75" s="130">
        <v>8.1513308434379272E-3</v>
      </c>
      <c r="AA75" s="181"/>
      <c r="AC75" s="172"/>
      <c r="AD75" s="4"/>
    </row>
    <row r="76" spans="1:30" x14ac:dyDescent="0.25">
      <c r="A76" t="s">
        <v>1213</v>
      </c>
      <c r="B76" t="s">
        <v>1262</v>
      </c>
      <c r="C76" t="s">
        <v>5964</v>
      </c>
      <c r="D76" t="s">
        <v>5965</v>
      </c>
      <c r="E76" t="s">
        <v>309</v>
      </c>
      <c r="F76" t="s">
        <v>5966</v>
      </c>
      <c r="G76" t="s">
        <v>5967</v>
      </c>
      <c r="H76" t="s">
        <v>312</v>
      </c>
      <c r="I76" t="s">
        <v>765</v>
      </c>
      <c r="J76" t="s">
        <v>204</v>
      </c>
      <c r="K76" t="s">
        <v>204</v>
      </c>
      <c r="L76" s="108" t="s">
        <v>326</v>
      </c>
      <c r="M76" t="s">
        <v>478</v>
      </c>
      <c r="N76" t="s">
        <v>339</v>
      </c>
      <c r="O76" t="s">
        <v>5968</v>
      </c>
      <c r="P76" t="s">
        <v>1215</v>
      </c>
      <c r="Q76" t="s">
        <v>887</v>
      </c>
      <c r="R76" t="s">
        <v>889</v>
      </c>
      <c r="S76" t="s">
        <v>5969</v>
      </c>
      <c r="T76" s="142">
        <v>45473</v>
      </c>
      <c r="U76" s="137">
        <v>63715.97</v>
      </c>
      <c r="V76" s="162" t="s">
        <v>1216</v>
      </c>
      <c r="W76" t="s">
        <v>5970</v>
      </c>
      <c r="X76" s="137">
        <v>902.83930000000009</v>
      </c>
      <c r="Y76" s="130">
        <v>0.12668752023777416</v>
      </c>
      <c r="Z76" s="130">
        <v>5.3376847665912311E-3</v>
      </c>
      <c r="AA76" s="181"/>
      <c r="AC76" s="172"/>
      <c r="AD76" s="4"/>
    </row>
    <row r="77" spans="1:30" x14ac:dyDescent="0.25">
      <c r="A77" t="s">
        <v>1213</v>
      </c>
      <c r="B77" t="s">
        <v>1262</v>
      </c>
      <c r="C77" t="s">
        <v>5971</v>
      </c>
      <c r="D77" t="s">
        <v>5972</v>
      </c>
      <c r="E77" t="s">
        <v>309</v>
      </c>
      <c r="F77" t="s">
        <v>5973</v>
      </c>
      <c r="G77" t="s">
        <v>5974</v>
      </c>
      <c r="H77" t="s">
        <v>312</v>
      </c>
      <c r="I77" t="s">
        <v>765</v>
      </c>
      <c r="J77" t="s">
        <v>204</v>
      </c>
      <c r="K77" t="s">
        <v>204</v>
      </c>
      <c r="L77" s="108" t="s">
        <v>326</v>
      </c>
      <c r="M77" t="s">
        <v>464</v>
      </c>
      <c r="N77" t="s">
        <v>339</v>
      </c>
      <c r="O77" t="s">
        <v>5975</v>
      </c>
      <c r="P77" t="s">
        <v>1212</v>
      </c>
      <c r="Q77" t="s">
        <v>314</v>
      </c>
      <c r="R77" t="s">
        <v>889</v>
      </c>
      <c r="S77" t="s">
        <v>5976</v>
      </c>
      <c r="T77" s="142">
        <v>45473</v>
      </c>
      <c r="U77" s="137">
        <v>43.81</v>
      </c>
      <c r="V77" s="167">
        <v>1</v>
      </c>
      <c r="W77" t="s">
        <v>5977</v>
      </c>
      <c r="X77" s="137">
        <v>866.63930000000005</v>
      </c>
      <c r="Y77" s="130">
        <v>0.12160789041774178</v>
      </c>
      <c r="Z77" s="130">
        <v>5.1236663482069943E-3</v>
      </c>
      <c r="AA77" s="181"/>
      <c r="AC77" s="172"/>
      <c r="AD77" s="4"/>
    </row>
    <row r="78" spans="1:30" x14ac:dyDescent="0.25">
      <c r="A78" t="s">
        <v>1213</v>
      </c>
      <c r="B78" t="s">
        <v>1262</v>
      </c>
      <c r="C78" t="s">
        <v>5978</v>
      </c>
      <c r="D78" t="s">
        <v>5979</v>
      </c>
      <c r="E78" t="s">
        <v>309</v>
      </c>
      <c r="F78" t="s">
        <v>5980</v>
      </c>
      <c r="G78" t="s">
        <v>5981</v>
      </c>
      <c r="H78" t="s">
        <v>312</v>
      </c>
      <c r="I78" t="s">
        <v>765</v>
      </c>
      <c r="J78" t="s">
        <v>204</v>
      </c>
      <c r="K78" t="s">
        <v>204</v>
      </c>
      <c r="L78" s="108" t="s">
        <v>326</v>
      </c>
      <c r="M78" t="s">
        <v>462</v>
      </c>
      <c r="N78" t="s">
        <v>339</v>
      </c>
      <c r="O78" t="s">
        <v>5982</v>
      </c>
      <c r="P78" t="s">
        <v>1215</v>
      </c>
      <c r="Q78" t="s">
        <v>885</v>
      </c>
      <c r="R78" t="s">
        <v>889</v>
      </c>
      <c r="S78" t="s">
        <v>5983</v>
      </c>
      <c r="T78" s="142">
        <v>45473</v>
      </c>
      <c r="U78" s="137">
        <v>264</v>
      </c>
      <c r="V78" s="162" t="s">
        <v>1216</v>
      </c>
      <c r="W78" s="139">
        <f>X78*1000/U78/V78*100</f>
        <v>69861.987794948684</v>
      </c>
      <c r="X78" s="137">
        <v>693.29359999999997</v>
      </c>
      <c r="Y78" s="130">
        <v>9.7283804022419998E-2</v>
      </c>
      <c r="Z78" s="130">
        <v>4.0988273966679799E-3</v>
      </c>
      <c r="AA78" s="181"/>
      <c r="AC78" s="172"/>
      <c r="AD78" s="4"/>
    </row>
    <row r="79" spans="1:30" x14ac:dyDescent="0.25">
      <c r="A79" t="s">
        <v>1213</v>
      </c>
      <c r="B79" t="s">
        <v>1262</v>
      </c>
      <c r="C79" t="s">
        <v>5984</v>
      </c>
      <c r="D79" t="s">
        <v>5985</v>
      </c>
      <c r="E79" t="s">
        <v>309</v>
      </c>
      <c r="F79" t="s">
        <v>5986</v>
      </c>
      <c r="G79" t="s">
        <v>5987</v>
      </c>
      <c r="H79" t="s">
        <v>312</v>
      </c>
      <c r="I79" t="s">
        <v>765</v>
      </c>
      <c r="J79" t="s">
        <v>204</v>
      </c>
      <c r="K79" t="s">
        <v>204</v>
      </c>
      <c r="L79" s="108" t="s">
        <v>326</v>
      </c>
      <c r="M79" t="s">
        <v>446</v>
      </c>
      <c r="N79" t="s">
        <v>339</v>
      </c>
      <c r="O79" t="s">
        <v>5988</v>
      </c>
      <c r="P79" t="s">
        <v>1215</v>
      </c>
      <c r="Q79" t="s">
        <v>887</v>
      </c>
      <c r="R79" t="s">
        <v>889</v>
      </c>
      <c r="S79" t="s">
        <v>5989</v>
      </c>
      <c r="T79" s="142">
        <v>45473</v>
      </c>
      <c r="U79" s="137">
        <v>37290.839999999997</v>
      </c>
      <c r="V79" s="162" t="s">
        <v>1216</v>
      </c>
      <c r="W79" s="139">
        <f>X79*1000/U79/V79*100</f>
        <v>428.05691037761858</v>
      </c>
      <c r="X79" s="137">
        <v>600.03419999999994</v>
      </c>
      <c r="Y79" s="130">
        <v>8.4197532772258304E-2</v>
      </c>
      <c r="Z79" s="130">
        <v>3.5474677159956476E-3</v>
      </c>
      <c r="AA79" s="181"/>
      <c r="AC79" s="172"/>
      <c r="AD79" s="4"/>
    </row>
    <row r="80" spans="1:30" x14ac:dyDescent="0.25">
      <c r="A80" t="s">
        <v>1213</v>
      </c>
      <c r="B80" t="s">
        <v>1262</v>
      </c>
      <c r="C80" t="s">
        <v>5936</v>
      </c>
      <c r="D80" t="s">
        <v>5937</v>
      </c>
      <c r="E80" t="s">
        <v>309</v>
      </c>
      <c r="F80" t="s">
        <v>5938</v>
      </c>
      <c r="G80" t="s">
        <v>5939</v>
      </c>
      <c r="H80" t="s">
        <v>312</v>
      </c>
      <c r="I80" t="s">
        <v>765</v>
      </c>
      <c r="J80" t="s">
        <v>204</v>
      </c>
      <c r="K80" t="s">
        <v>204</v>
      </c>
      <c r="L80" s="108" t="s">
        <v>326</v>
      </c>
      <c r="M80" t="s">
        <v>461</v>
      </c>
      <c r="N80" t="s">
        <v>339</v>
      </c>
      <c r="O80" t="s">
        <v>5940</v>
      </c>
      <c r="P80" t="s">
        <v>1212</v>
      </c>
      <c r="Q80" t="s">
        <v>887</v>
      </c>
      <c r="R80" t="s">
        <v>889</v>
      </c>
      <c r="S80" t="s">
        <v>5941</v>
      </c>
      <c r="T80" s="142">
        <v>45473</v>
      </c>
      <c r="U80" s="137">
        <v>4</v>
      </c>
      <c r="V80" s="167">
        <v>1</v>
      </c>
      <c r="W80" t="s">
        <v>5943</v>
      </c>
      <c r="X80" s="137">
        <v>580.52700000000004</v>
      </c>
      <c r="Y80" s="130">
        <v>8.1460262581372456E-2</v>
      </c>
      <c r="Z80" s="130">
        <v>3.4321391866147461E-3</v>
      </c>
      <c r="AA80" s="181"/>
      <c r="AC80" s="172"/>
      <c r="AD80" s="4"/>
    </row>
    <row r="81" spans="1:30" x14ac:dyDescent="0.25">
      <c r="A81" t="s">
        <v>1213</v>
      </c>
      <c r="B81" t="s">
        <v>1262</v>
      </c>
      <c r="C81" t="s">
        <v>5990</v>
      </c>
      <c r="D81" t="s">
        <v>5991</v>
      </c>
      <c r="E81" t="s">
        <v>309</v>
      </c>
      <c r="F81" t="s">
        <v>5990</v>
      </c>
      <c r="G81" t="s">
        <v>5992</v>
      </c>
      <c r="H81" t="s">
        <v>312</v>
      </c>
      <c r="I81" t="s">
        <v>765</v>
      </c>
      <c r="J81" t="s">
        <v>204</v>
      </c>
      <c r="K81" t="s">
        <v>204</v>
      </c>
      <c r="L81" s="108" t="s">
        <v>326</v>
      </c>
      <c r="M81" t="s">
        <v>464</v>
      </c>
      <c r="N81" t="s">
        <v>339</v>
      </c>
      <c r="O81" t="s">
        <v>5993</v>
      </c>
      <c r="P81" t="s">
        <v>1212</v>
      </c>
      <c r="Q81" t="s">
        <v>314</v>
      </c>
      <c r="R81" t="s">
        <v>889</v>
      </c>
      <c r="S81" t="s">
        <v>5994</v>
      </c>
      <c r="T81" s="142">
        <v>45473</v>
      </c>
      <c r="U81" s="137">
        <v>8974</v>
      </c>
      <c r="V81" s="167">
        <v>1</v>
      </c>
      <c r="W81" t="s">
        <v>5995</v>
      </c>
      <c r="X81" s="137">
        <v>454.67570000000001</v>
      </c>
      <c r="Y81" s="130">
        <v>6.3800657193338842E-2</v>
      </c>
      <c r="Z81" s="130">
        <v>2.6880926815856451E-3</v>
      </c>
      <c r="AA81" s="181"/>
      <c r="AC81" s="172"/>
      <c r="AD81" s="4"/>
    </row>
    <row r="82" spans="1:30" x14ac:dyDescent="0.25">
      <c r="A82" t="s">
        <v>1213</v>
      </c>
      <c r="B82" t="s">
        <v>1262</v>
      </c>
      <c r="C82" t="s">
        <v>3814</v>
      </c>
      <c r="D82" t="s">
        <v>3815</v>
      </c>
      <c r="E82" t="s">
        <v>80</v>
      </c>
      <c r="F82" t="s">
        <v>5944</v>
      </c>
      <c r="G82" t="s">
        <v>5945</v>
      </c>
      <c r="H82" t="s">
        <v>312</v>
      </c>
      <c r="I82" t="s">
        <v>765</v>
      </c>
      <c r="J82" t="s">
        <v>204</v>
      </c>
      <c r="K82" t="s">
        <v>238</v>
      </c>
      <c r="L82" s="108" t="s">
        <v>326</v>
      </c>
      <c r="M82" t="s">
        <v>464</v>
      </c>
      <c r="N82" t="s">
        <v>339</v>
      </c>
      <c r="O82" t="s">
        <v>5946</v>
      </c>
      <c r="P82" t="s">
        <v>1212</v>
      </c>
      <c r="Q82" t="s">
        <v>314</v>
      </c>
      <c r="R82" s="108" t="s">
        <v>889</v>
      </c>
      <c r="S82" t="s">
        <v>5946</v>
      </c>
      <c r="U82" s="137">
        <v>426216</v>
      </c>
      <c r="V82" s="167">
        <v>1</v>
      </c>
      <c r="W82" t="s">
        <v>2676</v>
      </c>
      <c r="X82" s="137">
        <v>426.21600000000001</v>
      </c>
      <c r="Y82" s="130">
        <v>5.980715182247192E-2</v>
      </c>
      <c r="Z82" s="130">
        <v>2.5198355971990417E-3</v>
      </c>
      <c r="AA82" s="181"/>
      <c r="AC82" s="172"/>
      <c r="AD82" s="4"/>
    </row>
    <row r="83" spans="1:30" x14ac:dyDescent="0.25">
      <c r="A83" t="s">
        <v>1213</v>
      </c>
      <c r="B83" t="s">
        <v>1262</v>
      </c>
      <c r="C83" t="s">
        <v>5978</v>
      </c>
      <c r="D83" t="s">
        <v>5979</v>
      </c>
      <c r="E83" t="s">
        <v>309</v>
      </c>
      <c r="F83" t="s">
        <v>5996</v>
      </c>
      <c r="G83" t="s">
        <v>5997</v>
      </c>
      <c r="H83" t="s">
        <v>312</v>
      </c>
      <c r="I83" t="s">
        <v>765</v>
      </c>
      <c r="J83" t="s">
        <v>204</v>
      </c>
      <c r="K83" t="s">
        <v>204</v>
      </c>
      <c r="L83" s="108" t="s">
        <v>326</v>
      </c>
      <c r="M83" t="s">
        <v>462</v>
      </c>
      <c r="N83" t="s">
        <v>339</v>
      </c>
      <c r="O83" t="s">
        <v>5998</v>
      </c>
      <c r="P83" t="s">
        <v>1215</v>
      </c>
      <c r="Q83" t="s">
        <v>885</v>
      </c>
      <c r="R83" t="s">
        <v>889</v>
      </c>
      <c r="S83" t="s">
        <v>5983</v>
      </c>
      <c r="T83" s="142">
        <v>45473</v>
      </c>
      <c r="U83" s="137">
        <v>115</v>
      </c>
      <c r="V83" s="162" t="s">
        <v>1216</v>
      </c>
      <c r="W83" t="s">
        <v>5999</v>
      </c>
      <c r="X83" s="137">
        <v>310.90199999999999</v>
      </c>
      <c r="Y83" s="130">
        <v>4.3626154139442035E-2</v>
      </c>
      <c r="Z83" s="130">
        <v>1.8380867976420345E-3</v>
      </c>
      <c r="AA83" s="181"/>
      <c r="AC83" s="172"/>
      <c r="AD83" s="4"/>
    </row>
    <row r="84" spans="1:30" x14ac:dyDescent="0.25">
      <c r="A84" t="s">
        <v>1213</v>
      </c>
      <c r="B84" t="s">
        <v>1262</v>
      </c>
      <c r="C84" t="s">
        <v>3814</v>
      </c>
      <c r="D84" t="s">
        <v>3815</v>
      </c>
      <c r="E84" t="s">
        <v>80</v>
      </c>
      <c r="F84" t="s">
        <v>5947</v>
      </c>
      <c r="G84" t="s">
        <v>5948</v>
      </c>
      <c r="H84" t="s">
        <v>312</v>
      </c>
      <c r="I84" t="s">
        <v>765</v>
      </c>
      <c r="J84" t="s">
        <v>204</v>
      </c>
      <c r="K84" t="s">
        <v>238</v>
      </c>
      <c r="L84" s="108" t="s">
        <v>326</v>
      </c>
      <c r="M84" t="s">
        <v>464</v>
      </c>
      <c r="N84" t="s">
        <v>339</v>
      </c>
      <c r="O84" t="s">
        <v>5934</v>
      </c>
      <c r="P84" t="s">
        <v>1212</v>
      </c>
      <c r="Q84" t="s">
        <v>314</v>
      </c>
      <c r="R84" s="132" t="s">
        <v>889</v>
      </c>
      <c r="S84" t="s">
        <v>5934</v>
      </c>
      <c r="U84" s="137">
        <v>292439</v>
      </c>
      <c r="V84" s="167">
        <v>1</v>
      </c>
      <c r="W84" t="s">
        <v>2676</v>
      </c>
      <c r="X84" s="137">
        <v>292.43900000000002</v>
      </c>
      <c r="Y84" s="130">
        <v>4.1035399121130758E-2</v>
      </c>
      <c r="Z84" s="130">
        <v>1.7289313451613515E-3</v>
      </c>
      <c r="AA84" s="181"/>
      <c r="AC84" s="172"/>
      <c r="AD84" s="4"/>
    </row>
    <row r="85" spans="1:30" x14ac:dyDescent="0.25">
      <c r="A85" t="s">
        <v>1213</v>
      </c>
      <c r="B85" t="s">
        <v>1262</v>
      </c>
      <c r="C85" t="s">
        <v>4487</v>
      </c>
      <c r="D85" t="s">
        <v>4488</v>
      </c>
      <c r="E85" t="s">
        <v>309</v>
      </c>
      <c r="F85" t="s">
        <v>5949</v>
      </c>
      <c r="G85" t="s">
        <v>5950</v>
      </c>
      <c r="H85" t="s">
        <v>312</v>
      </c>
      <c r="I85" t="s">
        <v>765</v>
      </c>
      <c r="J85" t="s">
        <v>204</v>
      </c>
      <c r="K85" t="s">
        <v>204</v>
      </c>
      <c r="L85" s="108" t="s">
        <v>326</v>
      </c>
      <c r="M85" t="s">
        <v>450</v>
      </c>
      <c r="N85" t="s">
        <v>339</v>
      </c>
      <c r="O85" t="s">
        <v>5951</v>
      </c>
      <c r="P85" t="s">
        <v>1212</v>
      </c>
      <c r="Q85" t="s">
        <v>314</v>
      </c>
      <c r="R85" s="132" t="s">
        <v>889</v>
      </c>
      <c r="S85" t="s">
        <v>5952</v>
      </c>
      <c r="T85" s="142">
        <v>45473</v>
      </c>
      <c r="U85" s="137">
        <v>497</v>
      </c>
      <c r="V85" s="167">
        <v>1</v>
      </c>
      <c r="W85" s="2">
        <v>0</v>
      </c>
      <c r="X85" s="137">
        <v>0</v>
      </c>
      <c r="AA85" s="181"/>
      <c r="AC85" s="172"/>
      <c r="AD85" s="4"/>
    </row>
    <row r="86" spans="1:30" x14ac:dyDescent="0.25">
      <c r="A86" t="s">
        <v>1213</v>
      </c>
      <c r="B86" t="s">
        <v>1262</v>
      </c>
      <c r="C86" t="s">
        <v>6006</v>
      </c>
      <c r="D86" t="s">
        <v>6007</v>
      </c>
      <c r="E86" t="s">
        <v>80</v>
      </c>
      <c r="F86" t="s">
        <v>6006</v>
      </c>
      <c r="G86" t="s">
        <v>6008</v>
      </c>
      <c r="H86" t="s">
        <v>312</v>
      </c>
      <c r="I86" t="s">
        <v>765</v>
      </c>
      <c r="J86" t="s">
        <v>205</v>
      </c>
      <c r="K86" t="s">
        <v>238</v>
      </c>
      <c r="L86" s="108" t="s">
        <v>326</v>
      </c>
      <c r="M86" t="s">
        <v>541</v>
      </c>
      <c r="N86" t="s">
        <v>339</v>
      </c>
      <c r="O86" t="s">
        <v>6009</v>
      </c>
      <c r="P86" t="s">
        <v>1217</v>
      </c>
      <c r="Q86" t="s">
        <v>314</v>
      </c>
      <c r="R86" t="s">
        <v>889</v>
      </c>
      <c r="S86" t="s">
        <v>5942</v>
      </c>
      <c r="T86" s="142">
        <v>45473</v>
      </c>
      <c r="U86" s="137">
        <v>284.74</v>
      </c>
      <c r="V86" s="162" t="s">
        <v>1218</v>
      </c>
      <c r="W86" t="s">
        <v>6010</v>
      </c>
      <c r="X86" s="137">
        <v>331.44979999999998</v>
      </c>
      <c r="Y86" s="130">
        <v>4.6509445946001343E-2</v>
      </c>
      <c r="Z86" s="130">
        <v>1.9595676090481138E-3</v>
      </c>
      <c r="AA86" s="181"/>
      <c r="AC86" s="172"/>
      <c r="AD86" s="4"/>
    </row>
    <row r="87" spans="1:30" x14ac:dyDescent="0.25">
      <c r="A87" t="s">
        <v>1213</v>
      </c>
      <c r="B87" t="s">
        <v>1262</v>
      </c>
      <c r="C87" t="s">
        <v>6000</v>
      </c>
      <c r="D87" t="s">
        <v>6001</v>
      </c>
      <c r="E87" t="s">
        <v>80</v>
      </c>
      <c r="F87" t="s">
        <v>6000</v>
      </c>
      <c r="G87" t="s">
        <v>6002</v>
      </c>
      <c r="H87" t="s">
        <v>312</v>
      </c>
      <c r="I87" t="s">
        <v>765</v>
      </c>
      <c r="J87" t="s">
        <v>205</v>
      </c>
      <c r="K87" t="s">
        <v>281</v>
      </c>
      <c r="L87" s="108" t="s">
        <v>326</v>
      </c>
      <c r="M87" t="s">
        <v>465</v>
      </c>
      <c r="N87" t="s">
        <v>339</v>
      </c>
      <c r="O87" t="s">
        <v>6003</v>
      </c>
      <c r="P87" t="s">
        <v>1217</v>
      </c>
      <c r="Q87" t="s">
        <v>314</v>
      </c>
      <c r="R87" t="s">
        <v>889</v>
      </c>
      <c r="S87" t="s">
        <v>6004</v>
      </c>
      <c r="T87" s="142">
        <v>45473</v>
      </c>
      <c r="U87" s="137">
        <v>129931</v>
      </c>
      <c r="V87" s="162" t="s">
        <v>1218</v>
      </c>
      <c r="W87" t="s">
        <v>6005</v>
      </c>
      <c r="X87" s="137">
        <v>225.00279999999998</v>
      </c>
      <c r="Y87" s="130">
        <v>3.1572662356000897E-2</v>
      </c>
      <c r="Z87" s="130">
        <v>1.3302408838854647E-3</v>
      </c>
      <c r="AA87" s="181"/>
      <c r="AC87" s="172"/>
      <c r="AD87" s="4"/>
    </row>
    <row r="88" spans="1:30" x14ac:dyDescent="0.25">
      <c r="A88" t="s">
        <v>1213</v>
      </c>
      <c r="B88" t="s">
        <v>1262</v>
      </c>
      <c r="C88" t="s">
        <v>5936</v>
      </c>
      <c r="D88" t="s">
        <v>5937</v>
      </c>
      <c r="E88" t="s">
        <v>309</v>
      </c>
      <c r="F88" t="s">
        <v>5953</v>
      </c>
      <c r="G88" t="s">
        <v>5954</v>
      </c>
      <c r="H88" t="s">
        <v>312</v>
      </c>
      <c r="I88" t="s">
        <v>765</v>
      </c>
      <c r="J88" t="s">
        <v>205</v>
      </c>
      <c r="K88" t="s">
        <v>204</v>
      </c>
      <c r="L88" s="108" t="s">
        <v>326</v>
      </c>
      <c r="M88" t="s">
        <v>541</v>
      </c>
      <c r="N88" t="s">
        <v>339</v>
      </c>
      <c r="O88" t="s">
        <v>5940</v>
      </c>
      <c r="P88" t="s">
        <v>1217</v>
      </c>
      <c r="Q88" t="s">
        <v>887</v>
      </c>
      <c r="R88" t="s">
        <v>889</v>
      </c>
      <c r="S88" t="s">
        <v>5955</v>
      </c>
      <c r="T88" s="142">
        <v>45473</v>
      </c>
      <c r="U88" s="137">
        <v>25089.64</v>
      </c>
      <c r="V88" s="162" t="s">
        <v>1218</v>
      </c>
      <c r="W88" t="s">
        <v>5956</v>
      </c>
      <c r="X88" s="137">
        <v>63.735099999999996</v>
      </c>
      <c r="Y88" s="130">
        <v>8.9433892268788017E-3</v>
      </c>
      <c r="Z88" s="130">
        <v>3.7680895757065635E-4</v>
      </c>
      <c r="AA88" s="181"/>
      <c r="AC88" s="172"/>
      <c r="AD88" s="4"/>
    </row>
    <row r="89" spans="1:30" x14ac:dyDescent="0.25">
      <c r="A89" t="s">
        <v>1213</v>
      </c>
      <c r="B89" t="s">
        <v>1263</v>
      </c>
      <c r="C89" t="s">
        <v>3814</v>
      </c>
      <c r="D89" t="s">
        <v>3815</v>
      </c>
      <c r="E89" t="s">
        <v>80</v>
      </c>
      <c r="F89" t="s">
        <v>5932</v>
      </c>
      <c r="G89" t="s">
        <v>5933</v>
      </c>
      <c r="H89" t="s">
        <v>312</v>
      </c>
      <c r="I89" t="s">
        <v>765</v>
      </c>
      <c r="J89" t="s">
        <v>204</v>
      </c>
      <c r="K89" t="s">
        <v>238</v>
      </c>
      <c r="L89" s="108" t="s">
        <v>326</v>
      </c>
      <c r="M89" t="s">
        <v>464</v>
      </c>
      <c r="N89" t="s">
        <v>339</v>
      </c>
      <c r="O89" t="s">
        <v>5934</v>
      </c>
      <c r="P89" t="s">
        <v>1212</v>
      </c>
      <c r="Q89" t="s">
        <v>314</v>
      </c>
      <c r="R89" s="132" t="s">
        <v>889</v>
      </c>
      <c r="S89" t="s">
        <v>5934</v>
      </c>
      <c r="U89" s="137">
        <v>10.039999999999999</v>
      </c>
      <c r="V89" s="167">
        <v>1</v>
      </c>
      <c r="W89" t="s">
        <v>5935</v>
      </c>
      <c r="X89" s="137">
        <v>1130.0136</v>
      </c>
      <c r="Y89" s="130">
        <v>0.20960297171970646</v>
      </c>
      <c r="Z89" s="130">
        <v>9.5055160050714904E-3</v>
      </c>
      <c r="AA89" s="181"/>
      <c r="AC89" s="172"/>
      <c r="AD89" s="4"/>
    </row>
    <row r="90" spans="1:30" x14ac:dyDescent="0.25">
      <c r="A90" t="s">
        <v>1213</v>
      </c>
      <c r="B90" t="s">
        <v>1263</v>
      </c>
      <c r="C90" t="s">
        <v>5964</v>
      </c>
      <c r="D90" t="s">
        <v>5965</v>
      </c>
      <c r="E90" t="s">
        <v>309</v>
      </c>
      <c r="F90" t="s">
        <v>5966</v>
      </c>
      <c r="G90" t="s">
        <v>5967</v>
      </c>
      <c r="H90" t="s">
        <v>312</v>
      </c>
      <c r="I90" t="s">
        <v>765</v>
      </c>
      <c r="J90" t="s">
        <v>204</v>
      </c>
      <c r="K90" t="s">
        <v>204</v>
      </c>
      <c r="L90" s="108" t="s">
        <v>326</v>
      </c>
      <c r="M90" t="s">
        <v>478</v>
      </c>
      <c r="N90" t="s">
        <v>339</v>
      </c>
      <c r="O90" t="s">
        <v>5968</v>
      </c>
      <c r="P90" t="s">
        <v>1215</v>
      </c>
      <c r="Q90" t="s">
        <v>887</v>
      </c>
      <c r="R90" t="s">
        <v>889</v>
      </c>
      <c r="S90" t="s">
        <v>5969</v>
      </c>
      <c r="T90" s="142">
        <v>45473</v>
      </c>
      <c r="U90" s="137">
        <v>47093.83</v>
      </c>
      <c r="V90" s="162" t="s">
        <v>1216</v>
      </c>
      <c r="W90" t="s">
        <v>5970</v>
      </c>
      <c r="X90" s="137">
        <v>667.30780000000004</v>
      </c>
      <c r="Y90" s="130">
        <v>0.12377699228617201</v>
      </c>
      <c r="Z90" s="130">
        <v>5.6132991416228102E-3</v>
      </c>
      <c r="AA90" s="181"/>
      <c r="AC90" s="172"/>
      <c r="AD90" s="4"/>
    </row>
    <row r="91" spans="1:30" x14ac:dyDescent="0.25">
      <c r="A91" t="s">
        <v>1213</v>
      </c>
      <c r="B91" t="s">
        <v>1263</v>
      </c>
      <c r="C91" t="s">
        <v>5971</v>
      </c>
      <c r="D91" t="s">
        <v>5972</v>
      </c>
      <c r="E91" t="s">
        <v>309</v>
      </c>
      <c r="F91" t="s">
        <v>5973</v>
      </c>
      <c r="G91" t="s">
        <v>5974</v>
      </c>
      <c r="H91" t="s">
        <v>312</v>
      </c>
      <c r="I91" t="s">
        <v>765</v>
      </c>
      <c r="J91" t="s">
        <v>204</v>
      </c>
      <c r="K91" t="s">
        <v>204</v>
      </c>
      <c r="L91" s="108" t="s">
        <v>326</v>
      </c>
      <c r="M91" t="s">
        <v>464</v>
      </c>
      <c r="N91" t="s">
        <v>339</v>
      </c>
      <c r="O91" t="s">
        <v>5975</v>
      </c>
      <c r="P91" t="s">
        <v>1212</v>
      </c>
      <c r="Q91" t="s">
        <v>314</v>
      </c>
      <c r="R91" t="s">
        <v>889</v>
      </c>
      <c r="S91" t="s">
        <v>5976</v>
      </c>
      <c r="T91" s="142">
        <v>45473</v>
      </c>
      <c r="U91" s="137">
        <v>31.08</v>
      </c>
      <c r="V91" s="167">
        <v>1</v>
      </c>
      <c r="W91" t="s">
        <v>5977</v>
      </c>
      <c r="X91" s="137">
        <v>614.81740000000002</v>
      </c>
      <c r="Y91" s="130">
        <v>0.11404070380915775</v>
      </c>
      <c r="Z91" s="130">
        <v>5.1717574726811433E-3</v>
      </c>
      <c r="AA91" s="181"/>
      <c r="AC91" s="172"/>
      <c r="AD91" s="4"/>
    </row>
    <row r="92" spans="1:30" x14ac:dyDescent="0.25">
      <c r="A92" t="s">
        <v>1213</v>
      </c>
      <c r="B92" t="s">
        <v>1263</v>
      </c>
      <c r="C92" t="s">
        <v>5978</v>
      </c>
      <c r="D92" t="s">
        <v>5979</v>
      </c>
      <c r="E92" t="s">
        <v>309</v>
      </c>
      <c r="F92" t="s">
        <v>5980</v>
      </c>
      <c r="G92" t="s">
        <v>5981</v>
      </c>
      <c r="H92" t="s">
        <v>312</v>
      </c>
      <c r="I92" t="s">
        <v>765</v>
      </c>
      <c r="J92" t="s">
        <v>204</v>
      </c>
      <c r="K92" t="s">
        <v>204</v>
      </c>
      <c r="L92" s="108" t="s">
        <v>326</v>
      </c>
      <c r="M92" t="s">
        <v>462</v>
      </c>
      <c r="N92" t="s">
        <v>339</v>
      </c>
      <c r="O92" t="s">
        <v>5982</v>
      </c>
      <c r="P92" t="s">
        <v>1215</v>
      </c>
      <c r="Q92" t="s">
        <v>885</v>
      </c>
      <c r="R92" t="s">
        <v>889</v>
      </c>
      <c r="S92" t="s">
        <v>5983</v>
      </c>
      <c r="T92" s="142">
        <v>45473</v>
      </c>
      <c r="U92" s="137">
        <v>189</v>
      </c>
      <c r="V92" s="162" t="s">
        <v>1216</v>
      </c>
      <c r="W92" s="139">
        <f>X92*1000/U92/V92*100</f>
        <v>69861.989074545607</v>
      </c>
      <c r="X92" s="137">
        <v>496.33519999999999</v>
      </c>
      <c r="Y92" s="130">
        <v>9.2063779236787449E-2</v>
      </c>
      <c r="Z92" s="130">
        <v>4.1751017165582247E-3</v>
      </c>
      <c r="AA92" s="181"/>
      <c r="AC92" s="172"/>
      <c r="AD92" s="4"/>
    </row>
    <row r="93" spans="1:30" x14ac:dyDescent="0.25">
      <c r="A93" t="s">
        <v>1213</v>
      </c>
      <c r="B93" t="s">
        <v>1263</v>
      </c>
      <c r="C93" t="s">
        <v>5936</v>
      </c>
      <c r="D93" t="s">
        <v>5937</v>
      </c>
      <c r="E93" t="s">
        <v>309</v>
      </c>
      <c r="F93" t="s">
        <v>5938</v>
      </c>
      <c r="G93" t="s">
        <v>5939</v>
      </c>
      <c r="H93" t="s">
        <v>312</v>
      </c>
      <c r="I93" t="s">
        <v>765</v>
      </c>
      <c r="J93" t="s">
        <v>204</v>
      </c>
      <c r="K93" t="s">
        <v>204</v>
      </c>
      <c r="L93" s="108" t="s">
        <v>326</v>
      </c>
      <c r="M93" t="s">
        <v>461</v>
      </c>
      <c r="N93" t="s">
        <v>339</v>
      </c>
      <c r="O93" t="s">
        <v>5940</v>
      </c>
      <c r="P93" t="s">
        <v>1212</v>
      </c>
      <c r="Q93" t="s">
        <v>887</v>
      </c>
      <c r="R93" t="s">
        <v>889</v>
      </c>
      <c r="S93" t="s">
        <v>5941</v>
      </c>
      <c r="T93" s="142">
        <v>45473</v>
      </c>
      <c r="U93" s="137">
        <v>3</v>
      </c>
      <c r="V93" s="167">
        <v>1</v>
      </c>
      <c r="W93" t="s">
        <v>5943</v>
      </c>
      <c r="X93" s="137">
        <v>435.39529999999996</v>
      </c>
      <c r="Y93" s="130">
        <v>8.0760211266742474E-2</v>
      </c>
      <c r="Z93" s="130">
        <v>3.6624837638062975E-3</v>
      </c>
      <c r="AA93" s="181"/>
      <c r="AC93" s="172"/>
      <c r="AD93" s="4"/>
    </row>
    <row r="94" spans="1:30" x14ac:dyDescent="0.25">
      <c r="A94" t="s">
        <v>1213</v>
      </c>
      <c r="B94" t="s">
        <v>1263</v>
      </c>
      <c r="C94" t="s">
        <v>5984</v>
      </c>
      <c r="D94" t="s">
        <v>5985</v>
      </c>
      <c r="E94" t="s">
        <v>309</v>
      </c>
      <c r="F94" t="s">
        <v>5986</v>
      </c>
      <c r="G94" t="s">
        <v>5987</v>
      </c>
      <c r="H94" t="s">
        <v>312</v>
      </c>
      <c r="I94" t="s">
        <v>765</v>
      </c>
      <c r="J94" t="s">
        <v>204</v>
      </c>
      <c r="K94" t="s">
        <v>204</v>
      </c>
      <c r="L94" s="108" t="s">
        <v>326</v>
      </c>
      <c r="M94" t="s">
        <v>446</v>
      </c>
      <c r="N94" t="s">
        <v>339</v>
      </c>
      <c r="O94" t="s">
        <v>5988</v>
      </c>
      <c r="P94" t="s">
        <v>1215</v>
      </c>
      <c r="Q94" t="s">
        <v>887</v>
      </c>
      <c r="R94" t="s">
        <v>889</v>
      </c>
      <c r="S94" t="s">
        <v>5989</v>
      </c>
      <c r="T94" s="142">
        <v>45473</v>
      </c>
      <c r="U94" s="137">
        <v>26498.57</v>
      </c>
      <c r="V94" s="162" t="s">
        <v>1216</v>
      </c>
      <c r="W94" s="139">
        <f>X94*1000/U94/V94*100</f>
        <v>428.0569497556657</v>
      </c>
      <c r="X94" s="137">
        <v>426.37950000000001</v>
      </c>
      <c r="Y94" s="130">
        <v>7.9087894628749128E-2</v>
      </c>
      <c r="Z94" s="130">
        <v>3.586644034829313E-3</v>
      </c>
      <c r="AA94" s="181"/>
      <c r="AC94" s="172"/>
      <c r="AD94" s="4"/>
    </row>
    <row r="95" spans="1:30" x14ac:dyDescent="0.25">
      <c r="A95" t="s">
        <v>1213</v>
      </c>
      <c r="B95" t="s">
        <v>1263</v>
      </c>
      <c r="C95" t="s">
        <v>3814</v>
      </c>
      <c r="D95" t="s">
        <v>3815</v>
      </c>
      <c r="E95" t="s">
        <v>80</v>
      </c>
      <c r="F95" t="s">
        <v>5944</v>
      </c>
      <c r="G95" t="s">
        <v>5945</v>
      </c>
      <c r="H95" t="s">
        <v>312</v>
      </c>
      <c r="I95" t="s">
        <v>765</v>
      </c>
      <c r="J95" t="s">
        <v>204</v>
      </c>
      <c r="K95" t="s">
        <v>238</v>
      </c>
      <c r="L95" s="108" t="s">
        <v>326</v>
      </c>
      <c r="M95" t="s">
        <v>464</v>
      </c>
      <c r="N95" t="s">
        <v>339</v>
      </c>
      <c r="O95" t="s">
        <v>5946</v>
      </c>
      <c r="P95" t="s">
        <v>1212</v>
      </c>
      <c r="Q95" t="s">
        <v>314</v>
      </c>
      <c r="R95" s="108" t="s">
        <v>889</v>
      </c>
      <c r="S95" t="s">
        <v>5946</v>
      </c>
      <c r="U95" s="137">
        <v>349295.5</v>
      </c>
      <c r="V95" s="167">
        <v>1</v>
      </c>
      <c r="W95" t="s">
        <v>2676</v>
      </c>
      <c r="X95" s="137">
        <v>349.2955</v>
      </c>
      <c r="Y95" s="130">
        <v>6.4789814963768802E-2</v>
      </c>
      <c r="Z95" s="130">
        <v>2.9382246732994324E-3</v>
      </c>
      <c r="AA95" s="181"/>
      <c r="AC95" s="172"/>
      <c r="AD95" s="4"/>
    </row>
    <row r="96" spans="1:30" x14ac:dyDescent="0.25">
      <c r="A96" t="s">
        <v>1213</v>
      </c>
      <c r="B96" t="s">
        <v>1263</v>
      </c>
      <c r="C96" t="s">
        <v>5990</v>
      </c>
      <c r="D96" t="s">
        <v>5991</v>
      </c>
      <c r="E96" t="s">
        <v>309</v>
      </c>
      <c r="F96" t="s">
        <v>5990</v>
      </c>
      <c r="G96" t="s">
        <v>5992</v>
      </c>
      <c r="H96" t="s">
        <v>312</v>
      </c>
      <c r="I96" t="s">
        <v>765</v>
      </c>
      <c r="J96" t="s">
        <v>204</v>
      </c>
      <c r="K96" t="s">
        <v>204</v>
      </c>
      <c r="L96" s="108" t="s">
        <v>326</v>
      </c>
      <c r="M96" t="s">
        <v>464</v>
      </c>
      <c r="N96" t="s">
        <v>339</v>
      </c>
      <c r="O96" t="s">
        <v>5993</v>
      </c>
      <c r="P96" t="s">
        <v>1212</v>
      </c>
      <c r="Q96" t="s">
        <v>314</v>
      </c>
      <c r="R96" t="s">
        <v>889</v>
      </c>
      <c r="S96" t="s">
        <v>5994</v>
      </c>
      <c r="T96" s="142">
        <v>45473</v>
      </c>
      <c r="U96" s="137">
        <v>6868</v>
      </c>
      <c r="V96" s="167">
        <v>1</v>
      </c>
      <c r="W96" t="s">
        <v>5995</v>
      </c>
      <c r="X96" s="137">
        <v>347.97340000000003</v>
      </c>
      <c r="Y96" s="130">
        <v>6.4544575803602178E-2</v>
      </c>
      <c r="Z96" s="130">
        <v>2.9271030525375311E-3</v>
      </c>
      <c r="AA96" s="181"/>
      <c r="AC96" s="172"/>
      <c r="AD96" s="4"/>
    </row>
    <row r="97" spans="1:30" x14ac:dyDescent="0.25">
      <c r="A97" t="s">
        <v>1213</v>
      </c>
      <c r="B97" t="s">
        <v>1263</v>
      </c>
      <c r="C97" t="s">
        <v>3814</v>
      </c>
      <c r="D97" t="s">
        <v>3815</v>
      </c>
      <c r="E97" t="s">
        <v>80</v>
      </c>
      <c r="F97" t="s">
        <v>5947</v>
      </c>
      <c r="G97" t="s">
        <v>5948</v>
      </c>
      <c r="H97" t="s">
        <v>312</v>
      </c>
      <c r="I97" t="s">
        <v>765</v>
      </c>
      <c r="J97" t="s">
        <v>204</v>
      </c>
      <c r="K97" t="s">
        <v>238</v>
      </c>
      <c r="L97" s="108" t="s">
        <v>326</v>
      </c>
      <c r="M97" t="s">
        <v>464</v>
      </c>
      <c r="N97" t="s">
        <v>339</v>
      </c>
      <c r="O97" t="s">
        <v>5934</v>
      </c>
      <c r="P97" t="s">
        <v>1212</v>
      </c>
      <c r="Q97" t="s">
        <v>314</v>
      </c>
      <c r="R97" s="132" t="s">
        <v>889</v>
      </c>
      <c r="S97" t="s">
        <v>5934</v>
      </c>
      <c r="U97" s="137">
        <v>239662</v>
      </c>
      <c r="V97" s="167">
        <v>1</v>
      </c>
      <c r="W97" t="s">
        <v>2676</v>
      </c>
      <c r="X97" s="137">
        <v>239.66200000000001</v>
      </c>
      <c r="Y97" s="130">
        <v>4.4454213220172484E-2</v>
      </c>
      <c r="Z97" s="130">
        <v>2.0160030737650173E-3</v>
      </c>
      <c r="AA97" s="181"/>
      <c r="AC97" s="172"/>
      <c r="AD97" s="4"/>
    </row>
    <row r="98" spans="1:30" x14ac:dyDescent="0.25">
      <c r="A98" t="s">
        <v>1213</v>
      </c>
      <c r="B98" t="s">
        <v>1263</v>
      </c>
      <c r="C98" t="s">
        <v>5978</v>
      </c>
      <c r="D98" t="s">
        <v>5979</v>
      </c>
      <c r="E98" t="s">
        <v>309</v>
      </c>
      <c r="F98" t="s">
        <v>5996</v>
      </c>
      <c r="G98" t="s">
        <v>5997</v>
      </c>
      <c r="H98" t="s">
        <v>312</v>
      </c>
      <c r="I98" t="s">
        <v>765</v>
      </c>
      <c r="J98" t="s">
        <v>204</v>
      </c>
      <c r="K98" t="s">
        <v>204</v>
      </c>
      <c r="L98" s="108" t="s">
        <v>326</v>
      </c>
      <c r="M98" t="s">
        <v>462</v>
      </c>
      <c r="N98" t="s">
        <v>339</v>
      </c>
      <c r="O98" t="s">
        <v>5998</v>
      </c>
      <c r="P98" t="s">
        <v>1215</v>
      </c>
      <c r="Q98" t="s">
        <v>885</v>
      </c>
      <c r="R98" t="s">
        <v>889</v>
      </c>
      <c r="S98" t="s">
        <v>5983</v>
      </c>
      <c r="T98" s="142">
        <v>45473</v>
      </c>
      <c r="U98" s="137">
        <v>82</v>
      </c>
      <c r="V98" s="162" t="s">
        <v>1216</v>
      </c>
      <c r="W98" t="s">
        <v>5999</v>
      </c>
      <c r="X98" s="137">
        <v>221.6867</v>
      </c>
      <c r="Y98" s="130">
        <v>4.1120020151436308E-2</v>
      </c>
      <c r="Z98" s="130">
        <v>1.864797080267691E-3</v>
      </c>
      <c r="AA98" s="181"/>
      <c r="AC98" s="172"/>
      <c r="AD98" s="4"/>
    </row>
    <row r="99" spans="1:30" x14ac:dyDescent="0.25">
      <c r="A99" t="s">
        <v>1213</v>
      </c>
      <c r="B99" t="s">
        <v>1263</v>
      </c>
      <c r="C99" t="s">
        <v>4487</v>
      </c>
      <c r="D99" t="s">
        <v>4488</v>
      </c>
      <c r="E99" t="s">
        <v>309</v>
      </c>
      <c r="F99" t="s">
        <v>5949</v>
      </c>
      <c r="G99" t="s">
        <v>5950</v>
      </c>
      <c r="H99" t="s">
        <v>312</v>
      </c>
      <c r="I99" t="s">
        <v>765</v>
      </c>
      <c r="J99" t="s">
        <v>204</v>
      </c>
      <c r="K99" t="s">
        <v>204</v>
      </c>
      <c r="L99" s="108" t="s">
        <v>326</v>
      </c>
      <c r="M99" t="s">
        <v>450</v>
      </c>
      <c r="N99" t="s">
        <v>339</v>
      </c>
      <c r="O99" t="s">
        <v>5951</v>
      </c>
      <c r="P99" t="s">
        <v>1212</v>
      </c>
      <c r="Q99" t="s">
        <v>314</v>
      </c>
      <c r="R99" s="132" t="s">
        <v>889</v>
      </c>
      <c r="S99" t="s">
        <v>5952</v>
      </c>
      <c r="T99" s="142">
        <v>45473</v>
      </c>
      <c r="U99" s="137">
        <v>165</v>
      </c>
      <c r="V99" s="167">
        <v>1</v>
      </c>
      <c r="W99" s="2">
        <v>0</v>
      </c>
      <c r="X99" s="137">
        <v>0</v>
      </c>
      <c r="AA99" s="181"/>
      <c r="AC99" s="172"/>
      <c r="AD99" s="4"/>
    </row>
    <row r="100" spans="1:30" x14ac:dyDescent="0.25">
      <c r="A100" t="s">
        <v>1213</v>
      </c>
      <c r="B100" t="s">
        <v>1263</v>
      </c>
      <c r="C100" t="s">
        <v>6006</v>
      </c>
      <c r="D100" t="s">
        <v>6007</v>
      </c>
      <c r="E100" t="s">
        <v>80</v>
      </c>
      <c r="F100" t="s">
        <v>6006</v>
      </c>
      <c r="G100" t="s">
        <v>6008</v>
      </c>
      <c r="H100" t="s">
        <v>312</v>
      </c>
      <c r="I100" t="s">
        <v>765</v>
      </c>
      <c r="J100" t="s">
        <v>205</v>
      </c>
      <c r="K100" t="s">
        <v>238</v>
      </c>
      <c r="L100" s="108" t="s">
        <v>326</v>
      </c>
      <c r="M100" t="s">
        <v>541</v>
      </c>
      <c r="N100" t="s">
        <v>339</v>
      </c>
      <c r="O100" t="s">
        <v>6009</v>
      </c>
      <c r="P100" t="s">
        <v>1217</v>
      </c>
      <c r="Q100" t="s">
        <v>314</v>
      </c>
      <c r="R100" t="s">
        <v>889</v>
      </c>
      <c r="S100" t="s">
        <v>5942</v>
      </c>
      <c r="T100" s="142">
        <v>45473</v>
      </c>
      <c r="U100" s="137">
        <v>205.51</v>
      </c>
      <c r="V100" s="162" t="s">
        <v>1218</v>
      </c>
      <c r="W100" t="s">
        <v>6010</v>
      </c>
      <c r="X100" s="137">
        <v>239.2226</v>
      </c>
      <c r="Y100" s="130">
        <v>4.4372716981869689E-2</v>
      </c>
      <c r="Z100" s="130">
        <v>2.0123072111005494E-3</v>
      </c>
      <c r="AA100" s="181"/>
      <c r="AC100" s="172"/>
      <c r="AD100" s="4"/>
    </row>
    <row r="101" spans="1:30" x14ac:dyDescent="0.25">
      <c r="A101" t="s">
        <v>1213</v>
      </c>
      <c r="B101" t="s">
        <v>1263</v>
      </c>
      <c r="C101" t="s">
        <v>6000</v>
      </c>
      <c r="D101" t="s">
        <v>6001</v>
      </c>
      <c r="E101" t="s">
        <v>80</v>
      </c>
      <c r="F101" t="s">
        <v>6000</v>
      </c>
      <c r="G101" t="s">
        <v>6002</v>
      </c>
      <c r="H101" t="s">
        <v>312</v>
      </c>
      <c r="I101" t="s">
        <v>765</v>
      </c>
      <c r="J101" t="s">
        <v>205</v>
      </c>
      <c r="K101" t="s">
        <v>281</v>
      </c>
      <c r="L101" s="108" t="s">
        <v>326</v>
      </c>
      <c r="M101" t="s">
        <v>465</v>
      </c>
      <c r="N101" t="s">
        <v>339</v>
      </c>
      <c r="O101" t="s">
        <v>6003</v>
      </c>
      <c r="P101" t="s">
        <v>1217</v>
      </c>
      <c r="Q101" t="s">
        <v>314</v>
      </c>
      <c r="R101" t="s">
        <v>889</v>
      </c>
      <c r="S101" t="s">
        <v>6004</v>
      </c>
      <c r="T101" s="142">
        <v>45473</v>
      </c>
      <c r="U101" s="137">
        <v>98682</v>
      </c>
      <c r="V101" s="162" t="s">
        <v>1218</v>
      </c>
      <c r="W101" t="s">
        <v>6005</v>
      </c>
      <c r="X101" s="137">
        <v>170.8886</v>
      </c>
      <c r="Y101" s="130">
        <v>3.1697626546800077E-2</v>
      </c>
      <c r="Z101" s="130">
        <v>1.4374905755931097E-3</v>
      </c>
      <c r="AA101" s="181"/>
      <c r="AC101" s="172"/>
      <c r="AD101" s="4"/>
    </row>
    <row r="102" spans="1:30" x14ac:dyDescent="0.25">
      <c r="A102" t="s">
        <v>1213</v>
      </c>
      <c r="B102" t="s">
        <v>1263</v>
      </c>
      <c r="C102" t="s">
        <v>5936</v>
      </c>
      <c r="D102" t="s">
        <v>5937</v>
      </c>
      <c r="E102" t="s">
        <v>309</v>
      </c>
      <c r="F102" t="s">
        <v>5953</v>
      </c>
      <c r="G102" t="s">
        <v>5954</v>
      </c>
      <c r="H102" t="s">
        <v>312</v>
      </c>
      <c r="I102" t="s">
        <v>765</v>
      </c>
      <c r="J102" t="s">
        <v>205</v>
      </c>
      <c r="K102" t="s">
        <v>204</v>
      </c>
      <c r="L102" s="108" t="s">
        <v>326</v>
      </c>
      <c r="M102" t="s">
        <v>541</v>
      </c>
      <c r="N102" t="s">
        <v>339</v>
      </c>
      <c r="O102" t="s">
        <v>5940</v>
      </c>
      <c r="P102" t="s">
        <v>1217</v>
      </c>
      <c r="Q102" t="s">
        <v>887</v>
      </c>
      <c r="R102" t="s">
        <v>889</v>
      </c>
      <c r="S102" t="s">
        <v>5955</v>
      </c>
      <c r="T102" s="142">
        <v>45473</v>
      </c>
      <c r="U102" s="137">
        <v>20561.63</v>
      </c>
      <c r="V102" s="162" t="s">
        <v>1218</v>
      </c>
      <c r="W102" t="s">
        <v>5956</v>
      </c>
      <c r="X102" s="137">
        <v>52.232599999999998</v>
      </c>
      <c r="Y102" s="130">
        <v>9.6884793850352154E-3</v>
      </c>
      <c r="Z102" s="130">
        <v>4.3937352177626088E-4</v>
      </c>
      <c r="AA102" s="181"/>
      <c r="AC102" s="172"/>
      <c r="AD102" s="4"/>
    </row>
    <row r="103" spans="1:30" x14ac:dyDescent="0.25">
      <c r="A103" t="s">
        <v>1213</v>
      </c>
      <c r="B103" t="s">
        <v>1267</v>
      </c>
      <c r="C103" t="s">
        <v>5971</v>
      </c>
      <c r="D103" t="s">
        <v>5972</v>
      </c>
      <c r="E103" t="s">
        <v>309</v>
      </c>
      <c r="F103" t="s">
        <v>5973</v>
      </c>
      <c r="G103" t="s">
        <v>5974</v>
      </c>
      <c r="H103" t="s">
        <v>312</v>
      </c>
      <c r="I103" t="s">
        <v>765</v>
      </c>
      <c r="J103" t="s">
        <v>204</v>
      </c>
      <c r="K103" t="s">
        <v>204</v>
      </c>
      <c r="L103" s="108" t="s">
        <v>326</v>
      </c>
      <c r="M103" t="s">
        <v>464</v>
      </c>
      <c r="N103" t="s">
        <v>339</v>
      </c>
      <c r="O103" t="s">
        <v>5975</v>
      </c>
      <c r="P103" t="s">
        <v>1212</v>
      </c>
      <c r="Q103" t="s">
        <v>314</v>
      </c>
      <c r="R103" t="s">
        <v>889</v>
      </c>
      <c r="S103" t="s">
        <v>5976</v>
      </c>
      <c r="T103" s="142">
        <v>45473</v>
      </c>
      <c r="U103" s="137">
        <v>99.59</v>
      </c>
      <c r="V103" s="167">
        <v>1</v>
      </c>
      <c r="W103" t="s">
        <v>5977</v>
      </c>
      <c r="X103" s="137">
        <v>1970.0663999999999</v>
      </c>
      <c r="Y103" s="130">
        <v>0.19747463442417651</v>
      </c>
      <c r="Z103" s="130">
        <v>7.5552658009405875E-3</v>
      </c>
      <c r="AA103" s="181"/>
      <c r="AC103" s="172"/>
      <c r="AD103" s="4"/>
    </row>
    <row r="104" spans="1:30" x14ac:dyDescent="0.25">
      <c r="A104" t="s">
        <v>1213</v>
      </c>
      <c r="B104" t="s">
        <v>1267</v>
      </c>
      <c r="C104" t="s">
        <v>5964</v>
      </c>
      <c r="D104" t="s">
        <v>5965</v>
      </c>
      <c r="E104" t="s">
        <v>309</v>
      </c>
      <c r="F104" t="s">
        <v>5966</v>
      </c>
      <c r="G104" t="s">
        <v>5967</v>
      </c>
      <c r="H104" t="s">
        <v>312</v>
      </c>
      <c r="I104" t="s">
        <v>765</v>
      </c>
      <c r="J104" t="s">
        <v>204</v>
      </c>
      <c r="K104" t="s">
        <v>204</v>
      </c>
      <c r="L104" s="108" t="s">
        <v>326</v>
      </c>
      <c r="M104" t="s">
        <v>478</v>
      </c>
      <c r="N104" t="s">
        <v>339</v>
      </c>
      <c r="O104" t="s">
        <v>5968</v>
      </c>
      <c r="P104" t="s">
        <v>1215</v>
      </c>
      <c r="Q104" t="s">
        <v>887</v>
      </c>
      <c r="R104" t="s">
        <v>889</v>
      </c>
      <c r="S104" t="s">
        <v>5969</v>
      </c>
      <c r="T104" s="142">
        <v>45473</v>
      </c>
      <c r="U104" s="137">
        <v>138513.19</v>
      </c>
      <c r="V104" s="162" t="s">
        <v>1216</v>
      </c>
      <c r="W104" t="s">
        <v>5970</v>
      </c>
      <c r="X104" s="137">
        <v>1962.6972000000001</v>
      </c>
      <c r="Y104" s="130">
        <v>0.19673596155538159</v>
      </c>
      <c r="Z104" s="130">
        <v>7.5270046023316502E-3</v>
      </c>
      <c r="AA104" s="181"/>
      <c r="AC104" s="172"/>
      <c r="AD104" s="4"/>
    </row>
    <row r="105" spans="1:30" x14ac:dyDescent="0.25">
      <c r="A105" t="s">
        <v>1213</v>
      </c>
      <c r="B105" t="s">
        <v>1267</v>
      </c>
      <c r="C105" t="s">
        <v>5978</v>
      </c>
      <c r="D105" t="s">
        <v>5979</v>
      </c>
      <c r="E105" t="s">
        <v>309</v>
      </c>
      <c r="F105" t="s">
        <v>5980</v>
      </c>
      <c r="G105" t="s">
        <v>5981</v>
      </c>
      <c r="H105" t="s">
        <v>312</v>
      </c>
      <c r="I105" t="s">
        <v>765</v>
      </c>
      <c r="J105" t="s">
        <v>204</v>
      </c>
      <c r="K105" t="s">
        <v>204</v>
      </c>
      <c r="L105" s="108" t="s">
        <v>326</v>
      </c>
      <c r="M105" t="s">
        <v>462</v>
      </c>
      <c r="N105" t="s">
        <v>339</v>
      </c>
      <c r="O105" t="s">
        <v>5982</v>
      </c>
      <c r="P105" t="s">
        <v>1215</v>
      </c>
      <c r="Q105" t="s">
        <v>885</v>
      </c>
      <c r="R105" t="s">
        <v>889</v>
      </c>
      <c r="S105" t="s">
        <v>5983</v>
      </c>
      <c r="T105" s="142">
        <v>45473</v>
      </c>
      <c r="U105" s="137">
        <v>555</v>
      </c>
      <c r="V105" s="162" t="s">
        <v>1216</v>
      </c>
      <c r="W105" s="139">
        <f>X105*1000/U105/V105*100</f>
        <v>69861.986487684801</v>
      </c>
      <c r="X105" s="137">
        <v>1457.4921999999999</v>
      </c>
      <c r="Y105" s="130">
        <v>0.14609544819315612</v>
      </c>
      <c r="Z105" s="130">
        <v>5.5895277214991247E-3</v>
      </c>
      <c r="AA105" s="181"/>
      <c r="AC105" s="172"/>
      <c r="AD105" s="4"/>
    </row>
    <row r="106" spans="1:30" x14ac:dyDescent="0.25">
      <c r="A106" t="s">
        <v>1213</v>
      </c>
      <c r="B106" t="s">
        <v>1267</v>
      </c>
      <c r="C106" t="s">
        <v>5984</v>
      </c>
      <c r="D106" t="s">
        <v>5985</v>
      </c>
      <c r="E106" t="s">
        <v>309</v>
      </c>
      <c r="F106" t="s">
        <v>5986</v>
      </c>
      <c r="G106" t="s">
        <v>5987</v>
      </c>
      <c r="H106" t="s">
        <v>312</v>
      </c>
      <c r="I106" t="s">
        <v>765</v>
      </c>
      <c r="J106" t="s">
        <v>204</v>
      </c>
      <c r="K106" t="s">
        <v>204</v>
      </c>
      <c r="L106" s="108" t="s">
        <v>326</v>
      </c>
      <c r="M106" t="s">
        <v>446</v>
      </c>
      <c r="N106" t="s">
        <v>339</v>
      </c>
      <c r="O106" t="s">
        <v>5988</v>
      </c>
      <c r="P106" t="s">
        <v>1215</v>
      </c>
      <c r="Q106" t="s">
        <v>887</v>
      </c>
      <c r="R106" t="s">
        <v>889</v>
      </c>
      <c r="S106" t="s">
        <v>5989</v>
      </c>
      <c r="T106" s="142">
        <v>45473</v>
      </c>
      <c r="U106" s="137">
        <v>85908.9</v>
      </c>
      <c r="V106" s="162" t="s">
        <v>1216</v>
      </c>
      <c r="W106" s="139">
        <f>X106*1000/U106/V106*100</f>
        <v>428.056898797624</v>
      </c>
      <c r="X106" s="137">
        <v>1382.3308</v>
      </c>
      <c r="Y106" s="130">
        <v>0.13856145729157457</v>
      </c>
      <c r="Z106" s="130">
        <v>5.3012815679144088E-3</v>
      </c>
      <c r="AA106" s="181"/>
      <c r="AC106" s="172"/>
      <c r="AD106" s="4"/>
    </row>
    <row r="107" spans="1:30" x14ac:dyDescent="0.25">
      <c r="A107" t="s">
        <v>1213</v>
      </c>
      <c r="B107" t="s">
        <v>1267</v>
      </c>
      <c r="C107" t="s">
        <v>5990</v>
      </c>
      <c r="D107" t="s">
        <v>5991</v>
      </c>
      <c r="E107" t="s">
        <v>309</v>
      </c>
      <c r="F107" t="s">
        <v>5990</v>
      </c>
      <c r="G107" t="s">
        <v>5992</v>
      </c>
      <c r="H107" t="s">
        <v>312</v>
      </c>
      <c r="I107" t="s">
        <v>765</v>
      </c>
      <c r="J107" t="s">
        <v>204</v>
      </c>
      <c r="K107" t="s">
        <v>204</v>
      </c>
      <c r="L107" s="108" t="s">
        <v>326</v>
      </c>
      <c r="M107" t="s">
        <v>464</v>
      </c>
      <c r="N107" t="s">
        <v>339</v>
      </c>
      <c r="O107" t="s">
        <v>5993</v>
      </c>
      <c r="P107" t="s">
        <v>1212</v>
      </c>
      <c r="Q107" t="s">
        <v>314</v>
      </c>
      <c r="R107" t="s">
        <v>889</v>
      </c>
      <c r="S107" t="s">
        <v>5994</v>
      </c>
      <c r="T107" s="142">
        <v>45473</v>
      </c>
      <c r="U107" s="137">
        <v>19509</v>
      </c>
      <c r="V107" s="167">
        <v>1</v>
      </c>
      <c r="W107" t="s">
        <v>5995</v>
      </c>
      <c r="X107" s="137">
        <v>988.44090000000006</v>
      </c>
      <c r="Y107" s="130">
        <v>9.907890095751698E-2</v>
      </c>
      <c r="Z107" s="130">
        <v>3.7907016978756926E-3</v>
      </c>
      <c r="AA107" s="181"/>
      <c r="AC107" s="172"/>
      <c r="AD107" s="4"/>
    </row>
    <row r="108" spans="1:30" x14ac:dyDescent="0.25">
      <c r="A108" t="s">
        <v>1213</v>
      </c>
      <c r="B108" t="s">
        <v>1267</v>
      </c>
      <c r="C108" t="s">
        <v>5978</v>
      </c>
      <c r="D108" t="s">
        <v>5979</v>
      </c>
      <c r="E108" t="s">
        <v>309</v>
      </c>
      <c r="F108" t="s">
        <v>5996</v>
      </c>
      <c r="G108" t="s">
        <v>5997</v>
      </c>
      <c r="H108" t="s">
        <v>312</v>
      </c>
      <c r="I108" t="s">
        <v>765</v>
      </c>
      <c r="J108" t="s">
        <v>204</v>
      </c>
      <c r="K108" t="s">
        <v>204</v>
      </c>
      <c r="L108" s="108" t="s">
        <v>326</v>
      </c>
      <c r="M108" t="s">
        <v>462</v>
      </c>
      <c r="N108" t="s">
        <v>339</v>
      </c>
      <c r="O108" t="s">
        <v>5998</v>
      </c>
      <c r="P108" t="s">
        <v>1215</v>
      </c>
      <c r="Q108" t="s">
        <v>885</v>
      </c>
      <c r="R108" t="s">
        <v>889</v>
      </c>
      <c r="S108" t="s">
        <v>5983</v>
      </c>
      <c r="T108" s="142">
        <v>45473</v>
      </c>
      <c r="U108" s="137">
        <v>243</v>
      </c>
      <c r="V108" s="162" t="s">
        <v>1216</v>
      </c>
      <c r="W108" t="s">
        <v>5999</v>
      </c>
      <c r="X108" s="137">
        <v>656.94949999999994</v>
      </c>
      <c r="Y108" s="130">
        <v>6.5851011057309533E-2</v>
      </c>
      <c r="Z108" s="130">
        <v>2.5194217639617029E-3</v>
      </c>
      <c r="AA108" s="181"/>
      <c r="AC108" s="172"/>
      <c r="AD108" s="4"/>
    </row>
    <row r="109" spans="1:30" x14ac:dyDescent="0.25">
      <c r="A109" t="s">
        <v>1213</v>
      </c>
      <c r="B109" t="s">
        <v>1267</v>
      </c>
      <c r="C109" t="s">
        <v>3814</v>
      </c>
      <c r="D109" t="s">
        <v>3815</v>
      </c>
      <c r="E109" t="s">
        <v>80</v>
      </c>
      <c r="F109" t="s">
        <v>5932</v>
      </c>
      <c r="G109" t="s">
        <v>5933</v>
      </c>
      <c r="H109" t="s">
        <v>312</v>
      </c>
      <c r="I109" t="s">
        <v>765</v>
      </c>
      <c r="J109" t="s">
        <v>204</v>
      </c>
      <c r="K109" t="s">
        <v>238</v>
      </c>
      <c r="L109" s="108" t="s">
        <v>326</v>
      </c>
      <c r="M109" t="s">
        <v>464</v>
      </c>
      <c r="N109" t="s">
        <v>339</v>
      </c>
      <c r="O109" t="s">
        <v>5934</v>
      </c>
      <c r="P109" t="s">
        <v>1212</v>
      </c>
      <c r="Q109" t="s">
        <v>314</v>
      </c>
      <c r="R109" s="132" t="s">
        <v>889</v>
      </c>
      <c r="S109" t="s">
        <v>5934</v>
      </c>
      <c r="U109" s="137">
        <v>3.49</v>
      </c>
      <c r="V109" s="167">
        <v>1</v>
      </c>
      <c r="W109" t="s">
        <v>5935</v>
      </c>
      <c r="X109" s="137">
        <v>392.80349999999999</v>
      </c>
      <c r="Y109" s="130">
        <v>3.9373666388693045E-2</v>
      </c>
      <c r="Z109" s="130">
        <v>1.5064138034313365E-3</v>
      </c>
      <c r="AA109" s="181"/>
      <c r="AC109" s="172"/>
      <c r="AD109" s="4"/>
    </row>
    <row r="110" spans="1:30" x14ac:dyDescent="0.25">
      <c r="A110" t="s">
        <v>1213</v>
      </c>
      <c r="B110" t="s">
        <v>1267</v>
      </c>
      <c r="C110" t="s">
        <v>5936</v>
      </c>
      <c r="D110" t="s">
        <v>5937</v>
      </c>
      <c r="E110" t="s">
        <v>309</v>
      </c>
      <c r="F110" t="s">
        <v>5938</v>
      </c>
      <c r="G110" t="s">
        <v>5939</v>
      </c>
      <c r="H110" t="s">
        <v>312</v>
      </c>
      <c r="I110" t="s">
        <v>765</v>
      </c>
      <c r="J110" t="s">
        <v>204</v>
      </c>
      <c r="K110" t="s">
        <v>204</v>
      </c>
      <c r="L110" s="108" t="s">
        <v>326</v>
      </c>
      <c r="M110" t="s">
        <v>461</v>
      </c>
      <c r="N110" t="s">
        <v>339</v>
      </c>
      <c r="O110" t="s">
        <v>5940</v>
      </c>
      <c r="P110" t="s">
        <v>1212</v>
      </c>
      <c r="Q110" t="s">
        <v>887</v>
      </c>
      <c r="R110" t="s">
        <v>889</v>
      </c>
      <c r="S110" t="s">
        <v>5941</v>
      </c>
      <c r="T110" s="142">
        <v>45473</v>
      </c>
      <c r="U110" s="137">
        <v>1</v>
      </c>
      <c r="V110" s="167">
        <v>1</v>
      </c>
      <c r="W110" t="s">
        <v>5943</v>
      </c>
      <c r="X110" s="137">
        <v>145.1318</v>
      </c>
      <c r="Y110" s="130">
        <v>1.4547651846602392E-2</v>
      </c>
      <c r="Z110" s="130">
        <v>5.565847826538322E-4</v>
      </c>
      <c r="AA110" s="181"/>
      <c r="AC110" s="172"/>
      <c r="AD110" s="4"/>
    </row>
    <row r="111" spans="1:30" x14ac:dyDescent="0.25">
      <c r="A111" t="s">
        <v>1213</v>
      </c>
      <c r="B111" t="s">
        <v>1267</v>
      </c>
      <c r="C111" t="s">
        <v>3814</v>
      </c>
      <c r="D111" t="s">
        <v>3815</v>
      </c>
      <c r="E111" t="s">
        <v>80</v>
      </c>
      <c r="F111" t="s">
        <v>5944</v>
      </c>
      <c r="G111" t="s">
        <v>5945</v>
      </c>
      <c r="H111" t="s">
        <v>312</v>
      </c>
      <c r="I111" t="s">
        <v>765</v>
      </c>
      <c r="J111" t="s">
        <v>204</v>
      </c>
      <c r="K111" t="s">
        <v>238</v>
      </c>
      <c r="L111" s="108" t="s">
        <v>326</v>
      </c>
      <c r="M111" t="s">
        <v>464</v>
      </c>
      <c r="N111" t="s">
        <v>339</v>
      </c>
      <c r="O111" t="s">
        <v>5946</v>
      </c>
      <c r="P111" t="s">
        <v>1212</v>
      </c>
      <c r="Q111" t="s">
        <v>314</v>
      </c>
      <c r="R111" s="108" t="s">
        <v>889</v>
      </c>
      <c r="S111" t="s">
        <v>5946</v>
      </c>
      <c r="U111" s="137">
        <v>121451.9</v>
      </c>
      <c r="V111" s="167">
        <v>1</v>
      </c>
      <c r="W111" t="s">
        <v>2676</v>
      </c>
      <c r="X111" s="137">
        <v>121.45189999999999</v>
      </c>
      <c r="Y111" s="130">
        <v>1.217404126968652E-2</v>
      </c>
      <c r="Z111" s="130">
        <v>4.6577180878093147E-4</v>
      </c>
      <c r="AA111" s="181"/>
      <c r="AC111" s="172"/>
      <c r="AD111" s="4"/>
    </row>
    <row r="112" spans="1:30" x14ac:dyDescent="0.25">
      <c r="A112" t="s">
        <v>1213</v>
      </c>
      <c r="B112" t="s">
        <v>1267</v>
      </c>
      <c r="C112" t="s">
        <v>3814</v>
      </c>
      <c r="D112" t="s">
        <v>3815</v>
      </c>
      <c r="E112" t="s">
        <v>80</v>
      </c>
      <c r="F112" t="s">
        <v>5947</v>
      </c>
      <c r="G112" t="s">
        <v>5948</v>
      </c>
      <c r="H112" t="s">
        <v>312</v>
      </c>
      <c r="I112" t="s">
        <v>765</v>
      </c>
      <c r="J112" t="s">
        <v>204</v>
      </c>
      <c r="K112" t="s">
        <v>238</v>
      </c>
      <c r="L112" s="108" t="s">
        <v>326</v>
      </c>
      <c r="M112" t="s">
        <v>464</v>
      </c>
      <c r="N112" t="s">
        <v>339</v>
      </c>
      <c r="O112" t="s">
        <v>5934</v>
      </c>
      <c r="P112" t="s">
        <v>1212</v>
      </c>
      <c r="Q112" t="s">
        <v>314</v>
      </c>
      <c r="R112" s="132" t="s">
        <v>889</v>
      </c>
      <c r="S112" t="s">
        <v>5934</v>
      </c>
      <c r="U112" s="137">
        <v>83332</v>
      </c>
      <c r="V112" s="167">
        <v>1</v>
      </c>
      <c r="W112" t="s">
        <v>2676</v>
      </c>
      <c r="X112" s="137">
        <v>83.331999999999994</v>
      </c>
      <c r="Y112" s="130">
        <v>8.3529957710461265E-3</v>
      </c>
      <c r="Z112" s="130">
        <v>3.1958080828157142E-4</v>
      </c>
      <c r="AA112" s="181"/>
      <c r="AC112" s="172"/>
      <c r="AD112" s="4"/>
    </row>
    <row r="113" spans="1:30" x14ac:dyDescent="0.25">
      <c r="A113" t="s">
        <v>1213</v>
      </c>
      <c r="B113" t="s">
        <v>1267</v>
      </c>
      <c r="C113" t="s">
        <v>4487</v>
      </c>
      <c r="D113" t="s">
        <v>4488</v>
      </c>
      <c r="E113" t="s">
        <v>309</v>
      </c>
      <c r="F113" t="s">
        <v>5949</v>
      </c>
      <c r="G113" t="s">
        <v>5950</v>
      </c>
      <c r="H113" t="s">
        <v>312</v>
      </c>
      <c r="I113" t="s">
        <v>765</v>
      </c>
      <c r="J113" t="s">
        <v>204</v>
      </c>
      <c r="K113" t="s">
        <v>204</v>
      </c>
      <c r="L113" s="108" t="s">
        <v>326</v>
      </c>
      <c r="M113" t="s">
        <v>450</v>
      </c>
      <c r="N113" t="s">
        <v>339</v>
      </c>
      <c r="O113" t="s">
        <v>5951</v>
      </c>
      <c r="P113" t="s">
        <v>1212</v>
      </c>
      <c r="Q113" t="s">
        <v>314</v>
      </c>
      <c r="R113" s="132" t="s">
        <v>889</v>
      </c>
      <c r="S113" t="s">
        <v>5952</v>
      </c>
      <c r="T113" s="142">
        <v>45473</v>
      </c>
      <c r="U113" s="137">
        <v>160</v>
      </c>
      <c r="V113" s="167">
        <v>1</v>
      </c>
      <c r="W113" s="2">
        <v>0</v>
      </c>
      <c r="X113" s="137">
        <v>0</v>
      </c>
      <c r="AA113" s="181"/>
      <c r="AC113" s="172"/>
      <c r="AD113" s="4"/>
    </row>
    <row r="114" spans="1:30" x14ac:dyDescent="0.25">
      <c r="A114" t="s">
        <v>1213</v>
      </c>
      <c r="B114" t="s">
        <v>1267</v>
      </c>
      <c r="C114" t="s">
        <v>6006</v>
      </c>
      <c r="D114" t="s">
        <v>6007</v>
      </c>
      <c r="E114" t="s">
        <v>80</v>
      </c>
      <c r="F114" t="s">
        <v>6006</v>
      </c>
      <c r="G114" t="s">
        <v>6008</v>
      </c>
      <c r="H114" t="s">
        <v>312</v>
      </c>
      <c r="I114" t="s">
        <v>765</v>
      </c>
      <c r="J114" t="s">
        <v>205</v>
      </c>
      <c r="K114" t="s">
        <v>238</v>
      </c>
      <c r="L114" s="108" t="s">
        <v>326</v>
      </c>
      <c r="M114" t="s">
        <v>541</v>
      </c>
      <c r="N114" t="s">
        <v>339</v>
      </c>
      <c r="O114" t="s">
        <v>6009</v>
      </c>
      <c r="P114" t="s">
        <v>1217</v>
      </c>
      <c r="Q114" t="s">
        <v>314</v>
      </c>
      <c r="R114" t="s">
        <v>889</v>
      </c>
      <c r="S114" t="s">
        <v>5942</v>
      </c>
      <c r="T114" s="142">
        <v>45473</v>
      </c>
      <c r="U114" s="137">
        <v>619</v>
      </c>
      <c r="V114" s="162" t="s">
        <v>1218</v>
      </c>
      <c r="W114" t="s">
        <v>6010</v>
      </c>
      <c r="X114" s="137">
        <v>720.54309999999998</v>
      </c>
      <c r="Y114" s="130">
        <v>7.2225477024865939E-2</v>
      </c>
      <c r="Z114" s="130">
        <v>2.7633051612616765E-3</v>
      </c>
      <c r="AA114" s="181"/>
      <c r="AC114" s="172"/>
      <c r="AD114" s="4"/>
    </row>
    <row r="115" spans="1:30" x14ac:dyDescent="0.25">
      <c r="A115" t="s">
        <v>1213</v>
      </c>
      <c r="B115" t="s">
        <v>1267</v>
      </c>
      <c r="C115" t="s">
        <v>6000</v>
      </c>
      <c r="D115" t="s">
        <v>6001</v>
      </c>
      <c r="E115" t="s">
        <v>80</v>
      </c>
      <c r="F115" t="s">
        <v>6000</v>
      </c>
      <c r="G115" t="s">
        <v>6002</v>
      </c>
      <c r="H115" t="s">
        <v>312</v>
      </c>
      <c r="I115" t="s">
        <v>765</v>
      </c>
      <c r="J115" t="s">
        <v>205</v>
      </c>
      <c r="K115" t="s">
        <v>281</v>
      </c>
      <c r="L115" s="108" t="s">
        <v>326</v>
      </c>
      <c r="M115" t="s">
        <v>465</v>
      </c>
      <c r="N115" t="s">
        <v>339</v>
      </c>
      <c r="O115" t="s">
        <v>6003</v>
      </c>
      <c r="P115" t="s">
        <v>1217</v>
      </c>
      <c r="Q115" t="s">
        <v>314</v>
      </c>
      <c r="R115" t="s">
        <v>889</v>
      </c>
      <c r="S115" t="s">
        <v>6004</v>
      </c>
      <c r="T115" s="142">
        <v>45473</v>
      </c>
      <c r="U115" s="137">
        <v>44407</v>
      </c>
      <c r="V115" s="162" t="s">
        <v>1218</v>
      </c>
      <c r="W115" t="s">
        <v>6005</v>
      </c>
      <c r="X115" s="137">
        <v>76.900000000000006</v>
      </c>
      <c r="Y115" s="130">
        <v>7.7082704445032135E-3</v>
      </c>
      <c r="Z115" s="130">
        <v>2.9491398854123536E-4</v>
      </c>
      <c r="AA115" s="181"/>
      <c r="AC115" s="172"/>
      <c r="AD115" s="4"/>
    </row>
    <row r="116" spans="1:30" x14ac:dyDescent="0.25">
      <c r="A116" t="s">
        <v>1213</v>
      </c>
      <c r="B116" t="s">
        <v>1267</v>
      </c>
      <c r="C116" t="s">
        <v>5936</v>
      </c>
      <c r="D116" t="s">
        <v>5937</v>
      </c>
      <c r="E116" t="s">
        <v>309</v>
      </c>
      <c r="F116" t="s">
        <v>5953</v>
      </c>
      <c r="G116" t="s">
        <v>5954</v>
      </c>
      <c r="H116" t="s">
        <v>312</v>
      </c>
      <c r="I116" t="s">
        <v>765</v>
      </c>
      <c r="J116" t="s">
        <v>205</v>
      </c>
      <c r="K116" t="s">
        <v>204</v>
      </c>
      <c r="L116" s="108" t="s">
        <v>326</v>
      </c>
      <c r="M116" t="s">
        <v>541</v>
      </c>
      <c r="N116" t="s">
        <v>339</v>
      </c>
      <c r="O116" t="s">
        <v>5940</v>
      </c>
      <c r="P116" t="s">
        <v>1217</v>
      </c>
      <c r="Q116" t="s">
        <v>887</v>
      </c>
      <c r="R116" t="s">
        <v>889</v>
      </c>
      <c r="S116" t="s">
        <v>5955</v>
      </c>
      <c r="T116" s="142">
        <v>45473</v>
      </c>
      <c r="U116" s="137">
        <v>7149.44</v>
      </c>
      <c r="V116" s="162" t="s">
        <v>1218</v>
      </c>
      <c r="W116" t="s">
        <v>5956</v>
      </c>
      <c r="X116" s="137">
        <v>18.1617</v>
      </c>
      <c r="Y116" s="130">
        <v>1.8204837754874645E-3</v>
      </c>
      <c r="Z116" s="130">
        <v>6.9650660958123207E-5</v>
      </c>
      <c r="AA116" s="181"/>
      <c r="AC116" s="172"/>
      <c r="AD116" s="4"/>
    </row>
    <row r="117" spans="1:30" x14ac:dyDescent="0.25">
      <c r="A117" s="181" t="s">
        <v>6393</v>
      </c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</row>
  </sheetData>
  <sheetProtection formatColumns="0"/>
  <autoFilter ref="A1:AD116" xr:uid="{00000000-0009-0000-0000-000012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A1:AA117"/>
    <mergeCell ref="A117:Z117"/>
  </mergeCells>
  <conditionalFormatting sqref="AD2:AD116">
    <cfRule type="containsText" dxfId="3" priority="1" operator="containsText" text="FALSE">
      <formula>NOT(ISERROR(SEARCH("FALSE",AD2)))</formula>
    </cfRule>
  </conditionalFormatting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 Q34 Q48 Q64 Q78 Q92 Q105 Q37 Q54 Q70 Q83 Q98 Q108" xr:uid="{00000000-0002-0000-1200-000002000000}">
      <formula1>Valuation</formula1>
    </dataValidation>
    <dataValidation type="list" allowBlank="1" showInputMessage="1" showErrorMessage="1" sqref="R28:R29 R67 R82 R95 R111:R113 R41:R43 R55:R57 R71 R84:R85 R99 R2:R20 R24 R38 R46 R61 R69 R75 R89 R97 R109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116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33"/>
  <sheetViews>
    <sheetView showGridLines="0" rightToLeft="1" workbookViewId="0">
      <selection activeCell="F1" sqref="F1:F33"/>
    </sheetView>
  </sheetViews>
  <sheetFormatPr defaultColWidth="9" defaultRowHeight="13.2" x14ac:dyDescent="0.25"/>
  <cols>
    <col min="1" max="1" width="42.69921875" style="7" customWidth="1"/>
    <col min="2" max="5" width="13" style="8" customWidth="1"/>
    <col min="6" max="6" width="11.09765625" style="7" customWidth="1"/>
    <col min="7" max="7" width="8.59765625" style="7" customWidth="1"/>
    <col min="8" max="16384" width="9" style="7"/>
  </cols>
  <sheetData>
    <row r="1" spans="1:6" ht="18.75" customHeight="1" x14ac:dyDescent="0.25">
      <c r="A1" s="35"/>
      <c r="B1" s="36"/>
      <c r="C1" s="85" t="s">
        <v>14</v>
      </c>
      <c r="D1" s="84"/>
      <c r="E1" s="36"/>
      <c r="F1" s="179" t="s">
        <v>6394</v>
      </c>
    </row>
    <row r="2" spans="1:6" ht="39.75" customHeight="1" x14ac:dyDescent="0.25">
      <c r="A2" s="35"/>
      <c r="B2" s="36" t="s">
        <v>15</v>
      </c>
      <c r="C2" s="36" t="s">
        <v>16</v>
      </c>
      <c r="D2" s="36" t="s">
        <v>17</v>
      </c>
      <c r="E2" s="36" t="s">
        <v>18</v>
      </c>
      <c r="F2" s="179"/>
    </row>
    <row r="3" spans="1:6" ht="13.8" x14ac:dyDescent="0.25">
      <c r="A3" s="38" t="s">
        <v>19</v>
      </c>
      <c r="B3" s="128">
        <v>2217538.2958181999</v>
      </c>
      <c r="C3" s="39"/>
      <c r="D3" s="39"/>
      <c r="E3" s="128">
        <f>B3/$B$30*100</f>
        <v>9.5662890840431203</v>
      </c>
      <c r="F3" s="179"/>
    </row>
    <row r="4" spans="1:6" ht="13.8" x14ac:dyDescent="0.25">
      <c r="A4" s="38" t="s">
        <v>20</v>
      </c>
      <c r="B4" s="128">
        <v>6976397.2049000002</v>
      </c>
      <c r="C4" s="39"/>
      <c r="D4" s="39"/>
      <c r="E4" s="128">
        <f t="shared" ref="E4:E12" si="0">B4/$B$30*100</f>
        <v>30.095639183791214</v>
      </c>
      <c r="F4" s="179"/>
    </row>
    <row r="5" spans="1:6" ht="13.8" x14ac:dyDescent="0.25">
      <c r="A5" s="38" t="s">
        <v>21</v>
      </c>
      <c r="B5" s="128">
        <v>4011.48</v>
      </c>
      <c r="C5" s="39"/>
      <c r="D5" s="39"/>
      <c r="E5" s="128">
        <f t="shared" si="0"/>
        <v>1.73052151600828E-2</v>
      </c>
      <c r="F5" s="179"/>
    </row>
    <row r="6" spans="1:6" ht="13.8" x14ac:dyDescent="0.25">
      <c r="A6" s="38" t="s">
        <v>22</v>
      </c>
      <c r="B6" s="128">
        <v>2567084.1077000001</v>
      </c>
      <c r="C6" s="39"/>
      <c r="D6" s="39"/>
      <c r="E6" s="128">
        <f t="shared" si="0"/>
        <v>11.074202742573233</v>
      </c>
      <c r="F6" s="179"/>
    </row>
    <row r="7" spans="1:6" ht="13.8" x14ac:dyDescent="0.25">
      <c r="A7" s="38" t="s">
        <v>23</v>
      </c>
      <c r="B7" s="128">
        <v>3033820.6954000001</v>
      </c>
      <c r="C7" s="39"/>
      <c r="D7" s="39"/>
      <c r="E7" s="128">
        <f t="shared" si="0"/>
        <v>13.08766836454601</v>
      </c>
      <c r="F7" s="179"/>
    </row>
    <row r="8" spans="1:6" ht="13.8" x14ac:dyDescent="0.25">
      <c r="A8" s="38" t="s">
        <v>24</v>
      </c>
      <c r="B8" s="128">
        <v>4869682.7961999997</v>
      </c>
      <c r="C8" s="39"/>
      <c r="D8" s="39"/>
      <c r="E8" s="128">
        <f t="shared" si="0"/>
        <v>21.007435796662239</v>
      </c>
      <c r="F8" s="179"/>
    </row>
    <row r="9" spans="1:6" ht="13.8" x14ac:dyDescent="0.25">
      <c r="A9" s="38" t="s">
        <v>25</v>
      </c>
      <c r="B9" s="128">
        <v>662283.89379999996</v>
      </c>
      <c r="C9" s="39"/>
      <c r="D9" s="39"/>
      <c r="E9" s="128">
        <f t="shared" si="0"/>
        <v>2.8570416103947736</v>
      </c>
      <c r="F9" s="179"/>
    </row>
    <row r="10" spans="1:6" ht="13.8" x14ac:dyDescent="0.25">
      <c r="A10" s="38" t="s">
        <v>26</v>
      </c>
      <c r="B10" s="128">
        <v>1248.9652000000001</v>
      </c>
      <c r="C10" s="39"/>
      <c r="D10" s="39"/>
      <c r="E10" s="128">
        <f t="shared" si="0"/>
        <v>5.3879394920218595E-3</v>
      </c>
      <c r="F10" s="179"/>
    </row>
    <row r="11" spans="1:6" ht="13.8" x14ac:dyDescent="0.25">
      <c r="A11" s="38" t="s">
        <v>27</v>
      </c>
      <c r="B11" s="128">
        <v>652.0444</v>
      </c>
      <c r="C11" s="39"/>
      <c r="D11" s="39"/>
      <c r="E11" s="128">
        <f t="shared" si="0"/>
        <v>2.8128692243080096E-3</v>
      </c>
      <c r="F11" s="179"/>
    </row>
    <row r="12" spans="1:6" ht="13.8" x14ac:dyDescent="0.25">
      <c r="A12" s="38" t="s">
        <v>28</v>
      </c>
      <c r="B12" s="128">
        <v>-407.45460000000003</v>
      </c>
      <c r="C12" s="39"/>
      <c r="D12" s="39"/>
      <c r="E12" s="128">
        <f t="shared" si="0"/>
        <v>-1.7577277017373823E-3</v>
      </c>
      <c r="F12" s="179"/>
    </row>
    <row r="13" spans="1:6" x14ac:dyDescent="0.25">
      <c r="A13" s="38" t="s">
        <v>29</v>
      </c>
      <c r="B13" s="39"/>
      <c r="C13" s="39"/>
      <c r="D13" s="39"/>
      <c r="E13" s="39"/>
      <c r="F13" s="179"/>
    </row>
    <row r="14" spans="1:6" x14ac:dyDescent="0.25">
      <c r="A14" s="38" t="s">
        <v>30</v>
      </c>
      <c r="B14" s="39"/>
      <c r="C14" s="39"/>
      <c r="D14" s="39"/>
      <c r="E14" s="39"/>
      <c r="F14" s="179"/>
    </row>
    <row r="15" spans="1:6" ht="13.8" x14ac:dyDescent="0.25">
      <c r="A15" s="38" t="s">
        <v>31</v>
      </c>
      <c r="B15" s="128">
        <v>21287.936799999999</v>
      </c>
      <c r="C15" s="39"/>
      <c r="D15" s="39"/>
      <c r="E15" s="128">
        <f>B15/$B$30*100</f>
        <v>9.1834516596927956E-2</v>
      </c>
      <c r="F15" s="179"/>
    </row>
    <row r="16" spans="1:6" x14ac:dyDescent="0.25">
      <c r="A16" s="38" t="s">
        <v>32</v>
      </c>
      <c r="B16" s="39"/>
      <c r="C16" s="39"/>
      <c r="D16" s="39"/>
      <c r="E16" s="39"/>
      <c r="F16" s="179"/>
    </row>
    <row r="17" spans="1:6" ht="13.8" x14ac:dyDescent="0.25">
      <c r="A17" s="38" t="s">
        <v>33</v>
      </c>
      <c r="B17" s="128">
        <v>28887.938300000002</v>
      </c>
      <c r="C17" s="39"/>
      <c r="D17" s="39"/>
      <c r="E17" s="128">
        <f t="shared" ref="E17:E21" si="1">B17/$B$30*100</f>
        <v>0.12462033658716896</v>
      </c>
      <c r="F17" s="179"/>
    </row>
    <row r="18" spans="1:6" ht="13.8" x14ac:dyDescent="0.25">
      <c r="A18" s="38" t="s">
        <v>34</v>
      </c>
      <c r="B18" s="128">
        <v>140028.5803</v>
      </c>
      <c r="C18" s="39"/>
      <c r="D18" s="39"/>
      <c r="E18" s="128">
        <f t="shared" si="1"/>
        <v>0.60407248961790461</v>
      </c>
      <c r="F18" s="179"/>
    </row>
    <row r="19" spans="1:6" ht="13.8" x14ac:dyDescent="0.25">
      <c r="A19" s="38" t="s">
        <v>35</v>
      </c>
      <c r="B19" s="128">
        <v>456210.88939999999</v>
      </c>
      <c r="C19" s="39"/>
      <c r="D19" s="39"/>
      <c r="E19" s="128">
        <f t="shared" si="1"/>
        <v>1.9680585717589862</v>
      </c>
      <c r="F19" s="179"/>
    </row>
    <row r="20" spans="1:6" ht="13.8" x14ac:dyDescent="0.25">
      <c r="A20" s="38" t="s">
        <v>36</v>
      </c>
      <c r="B20" s="128">
        <v>1563130.2779999999</v>
      </c>
      <c r="C20" s="39"/>
      <c r="D20" s="39"/>
      <c r="E20" s="128">
        <f t="shared" si="1"/>
        <v>6.7432233948642502</v>
      </c>
      <c r="F20" s="179"/>
    </row>
    <row r="21" spans="1:6" ht="13.8" x14ac:dyDescent="0.25">
      <c r="A21" s="38" t="s">
        <v>37</v>
      </c>
      <c r="B21" s="128">
        <v>5759.8253000000004</v>
      </c>
      <c r="C21" s="39"/>
      <c r="D21" s="39"/>
      <c r="E21" s="128">
        <f t="shared" si="1"/>
        <v>2.4847441867088576E-2</v>
      </c>
      <c r="F21" s="179"/>
    </row>
    <row r="22" spans="1:6" x14ac:dyDescent="0.25">
      <c r="A22" s="38" t="s">
        <v>38</v>
      </c>
      <c r="B22" s="39"/>
      <c r="C22" s="39"/>
      <c r="D22" s="39"/>
      <c r="E22" s="39"/>
      <c r="F22" s="179"/>
    </row>
    <row r="23" spans="1:6" ht="13.8" x14ac:dyDescent="0.25">
      <c r="A23" s="38" t="s">
        <v>39</v>
      </c>
      <c r="B23" s="128">
        <v>-11920.2012</v>
      </c>
      <c r="C23" s="39"/>
      <c r="D23" s="39"/>
      <c r="E23" s="128">
        <f t="shared" ref="E23:E24" si="2">B23/$B$30*100</f>
        <v>-5.1422828112685892E-2</v>
      </c>
      <c r="F23" s="179"/>
    </row>
    <row r="24" spans="1:6" ht="13.8" x14ac:dyDescent="0.25">
      <c r="A24" s="38" t="s">
        <v>40</v>
      </c>
      <c r="B24" s="128">
        <v>265616.72700000001</v>
      </c>
      <c r="C24" s="39"/>
      <c r="D24" s="39"/>
      <c r="E24" s="128">
        <f t="shared" si="2"/>
        <v>1.1458500630320918</v>
      </c>
      <c r="F24" s="179"/>
    </row>
    <row r="25" spans="1:6" x14ac:dyDescent="0.25">
      <c r="A25" s="38" t="s">
        <v>41</v>
      </c>
      <c r="B25" s="39"/>
      <c r="C25" s="39"/>
      <c r="D25" s="39"/>
      <c r="E25" s="39"/>
      <c r="F25" s="179"/>
    </row>
    <row r="26" spans="1:6" ht="13.8" x14ac:dyDescent="0.25">
      <c r="A26" s="38" t="s">
        <v>42</v>
      </c>
      <c r="B26" s="128">
        <v>20057.0841</v>
      </c>
      <c r="C26" s="39"/>
      <c r="D26" s="39"/>
      <c r="E26" s="128">
        <f t="shared" ref="E26:E27" si="3">B26/$B$30*100</f>
        <v>8.652471303219153E-2</v>
      </c>
      <c r="F26" s="179"/>
    </row>
    <row r="27" spans="1:6" ht="13.8" x14ac:dyDescent="0.25">
      <c r="A27" s="38" t="s">
        <v>43</v>
      </c>
      <c r="B27" s="128">
        <v>357223.43489999999</v>
      </c>
      <c r="C27" s="39"/>
      <c r="D27" s="39"/>
      <c r="E27" s="128">
        <f t="shared" si="3"/>
        <v>1.5410343317599318</v>
      </c>
      <c r="F27" s="179"/>
    </row>
    <row r="28" spans="1:6" x14ac:dyDescent="0.25">
      <c r="A28" s="38" t="s">
        <v>44</v>
      </c>
      <c r="B28" s="39"/>
      <c r="C28" s="39"/>
      <c r="D28" s="39"/>
      <c r="E28" s="39"/>
      <c r="F28" s="179"/>
    </row>
    <row r="29" spans="1:6" ht="13.8" x14ac:dyDescent="0.25">
      <c r="A29" s="38" t="s">
        <v>45</v>
      </c>
      <c r="B29" s="128">
        <v>2163.203</v>
      </c>
      <c r="C29" s="39"/>
      <c r="D29" s="39"/>
      <c r="E29" s="128">
        <f>B29/$B$30*100</f>
        <v>9.3318908108569899E-3</v>
      </c>
      <c r="F29" s="179"/>
    </row>
    <row r="30" spans="1:6" x14ac:dyDescent="0.25">
      <c r="A30" s="37" t="s">
        <v>46</v>
      </c>
      <c r="B30" s="40">
        <f>SUM(B3:B29)</f>
        <v>23180757.724718206</v>
      </c>
      <c r="C30" s="40">
        <f>SUM(C3:C29)</f>
        <v>0</v>
      </c>
      <c r="D30" s="40">
        <f>SUM(D3:D29)</f>
        <v>0</v>
      </c>
      <c r="E30" s="40">
        <f>SUM(E3:E29)</f>
        <v>99.999999999999986</v>
      </c>
      <c r="F30" s="179"/>
    </row>
    <row r="31" spans="1:6" x14ac:dyDescent="0.25">
      <c r="A31" s="38" t="s">
        <v>47</v>
      </c>
      <c r="B31" s="39"/>
      <c r="C31" s="39"/>
      <c r="D31" s="39"/>
      <c r="E31" s="39"/>
      <c r="F31" s="179"/>
    </row>
    <row r="32" spans="1:6" ht="13.8" x14ac:dyDescent="0.25">
      <c r="A32" s="38" t="s">
        <v>48</v>
      </c>
      <c r="B32" s="131">
        <v>376306.66350375576</v>
      </c>
      <c r="C32" s="39"/>
      <c r="D32" s="39"/>
      <c r="E32" s="128">
        <f>B32/B30*100</f>
        <v>1.6233579073322992</v>
      </c>
      <c r="F32" s="179"/>
    </row>
    <row r="33" spans="1:6" x14ac:dyDescent="0.25">
      <c r="A33" s="179" t="s">
        <v>6393</v>
      </c>
      <c r="B33" s="179"/>
      <c r="C33" s="179"/>
      <c r="D33" s="179"/>
      <c r="E33" s="179"/>
      <c r="F33" s="179"/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mergeCells count="2">
    <mergeCell ref="F1:F33"/>
    <mergeCell ref="A33:E33"/>
  </mergeCell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F1048574"/>
  <sheetViews>
    <sheetView rightToLeft="1" topLeftCell="L1" workbookViewId="0">
      <selection activeCell="AA1" sqref="AA1:AA391"/>
    </sheetView>
  </sheetViews>
  <sheetFormatPr defaultColWidth="9" defaultRowHeight="13.8" x14ac:dyDescent="0.25"/>
  <cols>
    <col min="1" max="5" width="11.59765625" style="2" customWidth="1"/>
    <col min="6" max="6" width="35.5" style="2" bestFit="1" customWidth="1"/>
    <col min="7" max="15" width="11.59765625" style="2" customWidth="1"/>
    <col min="16" max="16" width="11.59765625" style="142" customWidth="1"/>
    <col min="17" max="23" width="11.59765625" style="2" customWidth="1"/>
    <col min="24" max="24" width="11.59765625" style="146" customWidth="1"/>
    <col min="25" max="26" width="11.59765625" style="2" customWidth="1"/>
    <col min="27" max="16384" width="9" style="2"/>
  </cols>
  <sheetData>
    <row r="1" spans="1:32" ht="66.75" customHeight="1" x14ac:dyDescent="0.25">
      <c r="A1" s="15" t="s">
        <v>49</v>
      </c>
      <c r="B1" s="15" t="s">
        <v>50</v>
      </c>
      <c r="C1" s="15" t="s">
        <v>108</v>
      </c>
      <c r="D1" s="15" t="s">
        <v>109</v>
      </c>
      <c r="E1" s="15" t="s">
        <v>110</v>
      </c>
      <c r="F1" s="15" t="s">
        <v>111</v>
      </c>
      <c r="G1" s="15" t="s">
        <v>112</v>
      </c>
      <c r="H1" s="15" t="s">
        <v>113</v>
      </c>
      <c r="I1" s="15" t="s">
        <v>54</v>
      </c>
      <c r="J1" s="15" t="s">
        <v>114</v>
      </c>
      <c r="K1" s="15" t="s">
        <v>55</v>
      </c>
      <c r="L1" s="15" t="s">
        <v>115</v>
      </c>
      <c r="M1" s="15" t="s">
        <v>116</v>
      </c>
      <c r="N1" s="15" t="s">
        <v>69</v>
      </c>
      <c r="O1" s="15" t="s">
        <v>56</v>
      </c>
      <c r="P1" s="143" t="s">
        <v>97</v>
      </c>
      <c r="Q1" s="15" t="s">
        <v>59</v>
      </c>
      <c r="R1" s="15" t="s">
        <v>103</v>
      </c>
      <c r="S1" s="15" t="s">
        <v>104</v>
      </c>
      <c r="T1" s="15" t="s">
        <v>106</v>
      </c>
      <c r="U1" s="15" t="s">
        <v>61</v>
      </c>
      <c r="V1" s="86" t="s">
        <v>117</v>
      </c>
      <c r="W1" s="15" t="s">
        <v>63</v>
      </c>
      <c r="X1" s="144" t="s">
        <v>118</v>
      </c>
      <c r="Y1" s="15" t="s">
        <v>64</v>
      </c>
      <c r="Z1" s="15" t="s">
        <v>65</v>
      </c>
      <c r="AA1" s="181" t="s">
        <v>6394</v>
      </c>
      <c r="AD1" s="135"/>
      <c r="AE1" s="135"/>
      <c r="AF1" s="4"/>
    </row>
    <row r="2" spans="1:32" x14ac:dyDescent="0.25">
      <c r="A2" t="s">
        <v>1213</v>
      </c>
      <c r="B2" t="s">
        <v>1214</v>
      </c>
      <c r="C2" t="s">
        <v>6017</v>
      </c>
      <c r="D2" t="s">
        <v>6018</v>
      </c>
      <c r="E2" t="s">
        <v>309</v>
      </c>
      <c r="F2" t="s">
        <v>6019</v>
      </c>
      <c r="G2">
        <v>74252</v>
      </c>
      <c r="H2" t="s">
        <v>312</v>
      </c>
      <c r="I2" t="s">
        <v>1003</v>
      </c>
      <c r="J2" t="s">
        <v>839</v>
      </c>
      <c r="K2" t="s">
        <v>204</v>
      </c>
      <c r="L2" t="s">
        <v>204</v>
      </c>
      <c r="M2" t="s">
        <v>204</v>
      </c>
      <c r="N2" t="s">
        <v>204</v>
      </c>
      <c r="O2" t="s">
        <v>339</v>
      </c>
      <c r="P2" s="142">
        <v>45036</v>
      </c>
      <c r="Q2" t="s">
        <v>1212</v>
      </c>
      <c r="R2" t="s">
        <v>885</v>
      </c>
      <c r="S2" t="s">
        <v>889</v>
      </c>
      <c r="T2" t="s">
        <v>6020</v>
      </c>
      <c r="U2" s="167">
        <v>1</v>
      </c>
      <c r="V2" s="140">
        <f>IF(U2="",W2,W2/U2)</f>
        <v>783.27869999999996</v>
      </c>
      <c r="W2" s="141">
        <v>783.27869999999996</v>
      </c>
      <c r="X2" s="147">
        <v>2.07E-2</v>
      </c>
      <c r="Y2" s="130">
        <v>1</v>
      </c>
      <c r="Z2" s="130">
        <v>7.6571781767775429E-3</v>
      </c>
      <c r="AA2" s="181"/>
      <c r="AD2" s="173"/>
      <c r="AE2" s="174"/>
      <c r="AF2" s="175"/>
    </row>
    <row r="3" spans="1:32" x14ac:dyDescent="0.25">
      <c r="A3" t="s">
        <v>1213</v>
      </c>
      <c r="B3" t="s">
        <v>1221</v>
      </c>
      <c r="C3" s="108"/>
      <c r="D3" t="s">
        <v>6021</v>
      </c>
      <c r="E3" t="s">
        <v>309</v>
      </c>
      <c r="F3" t="s">
        <v>6022</v>
      </c>
      <c r="G3">
        <v>74254</v>
      </c>
      <c r="H3" t="s">
        <v>312</v>
      </c>
      <c r="I3" t="s">
        <v>1000</v>
      </c>
      <c r="J3" t="s">
        <v>845</v>
      </c>
      <c r="K3" t="s">
        <v>204</v>
      </c>
      <c r="L3" t="s">
        <v>204</v>
      </c>
      <c r="M3" t="s">
        <v>204</v>
      </c>
      <c r="N3" t="s">
        <v>204</v>
      </c>
      <c r="O3" t="s">
        <v>339</v>
      </c>
      <c r="P3" s="142">
        <v>45124</v>
      </c>
      <c r="Q3" t="s">
        <v>1215</v>
      </c>
      <c r="R3" t="s">
        <v>885</v>
      </c>
      <c r="S3" t="s">
        <v>889</v>
      </c>
      <c r="T3" t="s">
        <v>6023</v>
      </c>
      <c r="U3" s="11" t="s">
        <v>1216</v>
      </c>
      <c r="V3" s="140">
        <f t="shared" ref="V3:V12" si="0">IF(U3="",W3,W3/U3)</f>
        <v>333.8805533386539</v>
      </c>
      <c r="W3" s="141">
        <v>1255.057</v>
      </c>
      <c r="X3" s="147">
        <v>7.0800000000000002E-2</v>
      </c>
      <c r="Y3" s="130">
        <v>0.19919968951411862</v>
      </c>
      <c r="Z3" s="130">
        <v>1.3017388586776424E-3</v>
      </c>
      <c r="AA3" s="181"/>
      <c r="AD3" s="173"/>
      <c r="AE3" s="174"/>
      <c r="AF3" s="175"/>
    </row>
    <row r="4" spans="1:32" x14ac:dyDescent="0.25">
      <c r="A4" t="s">
        <v>1213</v>
      </c>
      <c r="B4" t="s">
        <v>1221</v>
      </c>
      <c r="C4" t="s">
        <v>6017</v>
      </c>
      <c r="D4" t="s">
        <v>6018</v>
      </c>
      <c r="E4" t="s">
        <v>309</v>
      </c>
      <c r="F4" t="s">
        <v>6019</v>
      </c>
      <c r="G4">
        <v>74252</v>
      </c>
      <c r="H4" t="s">
        <v>312</v>
      </c>
      <c r="I4" t="s">
        <v>1003</v>
      </c>
      <c r="J4" t="s">
        <v>839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42">
        <v>45036</v>
      </c>
      <c r="Q4" t="s">
        <v>1212</v>
      </c>
      <c r="R4" t="s">
        <v>885</v>
      </c>
      <c r="S4" t="s">
        <v>889</v>
      </c>
      <c r="T4" t="s">
        <v>6020</v>
      </c>
      <c r="U4" s="167">
        <v>1</v>
      </c>
      <c r="V4" s="140">
        <f t="shared" si="0"/>
        <v>3831.2545</v>
      </c>
      <c r="W4" s="141">
        <v>3831.2545</v>
      </c>
      <c r="X4" s="147">
        <v>2.07E-2</v>
      </c>
      <c r="Y4" s="130">
        <v>0.60808769874771873</v>
      </c>
      <c r="Z4" s="130">
        <v>3.9737581362428043E-3</v>
      </c>
      <c r="AA4" s="181"/>
      <c r="AD4" s="173"/>
      <c r="AE4" s="174"/>
      <c r="AF4" s="175"/>
    </row>
    <row r="5" spans="1:32" x14ac:dyDescent="0.25">
      <c r="A5" t="s">
        <v>1213</v>
      </c>
      <c r="B5" t="s">
        <v>1221</v>
      </c>
      <c r="C5" s="108"/>
      <c r="D5" t="s">
        <v>6024</v>
      </c>
      <c r="E5" t="s">
        <v>311</v>
      </c>
      <c r="F5" t="s">
        <v>6025</v>
      </c>
      <c r="G5">
        <v>74253</v>
      </c>
      <c r="H5" t="s">
        <v>312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42">
        <v>45098</v>
      </c>
      <c r="Q5" t="s">
        <v>1215</v>
      </c>
      <c r="R5" t="s">
        <v>885</v>
      </c>
      <c r="S5" t="s">
        <v>889</v>
      </c>
      <c r="T5" t="s">
        <v>6026</v>
      </c>
      <c r="U5" s="11" t="s">
        <v>1216</v>
      </c>
      <c r="V5" s="140">
        <f t="shared" si="0"/>
        <v>323.00747539239165</v>
      </c>
      <c r="W5" s="141">
        <v>1214.1851000000001</v>
      </c>
      <c r="X5" s="147">
        <v>4.0000000000000002E-4</v>
      </c>
      <c r="Y5" s="130">
        <v>0.19271261173816268</v>
      </c>
      <c r="Z5" s="130">
        <v>1.2593468186055745E-3</v>
      </c>
      <c r="AA5" s="181"/>
      <c r="AD5" s="173"/>
      <c r="AE5" s="174"/>
      <c r="AF5" s="175"/>
    </row>
    <row r="6" spans="1:32" x14ac:dyDescent="0.25">
      <c r="A6" t="s">
        <v>1213</v>
      </c>
      <c r="B6" t="s">
        <v>1228</v>
      </c>
      <c r="C6" s="108"/>
      <c r="D6" t="s">
        <v>6021</v>
      </c>
      <c r="E6" t="s">
        <v>309</v>
      </c>
      <c r="F6" t="s">
        <v>6022</v>
      </c>
      <c r="G6">
        <v>74254</v>
      </c>
      <c r="H6" t="s">
        <v>312</v>
      </c>
      <c r="I6" t="s">
        <v>1000</v>
      </c>
      <c r="J6" t="s">
        <v>845</v>
      </c>
      <c r="K6" t="s">
        <v>204</v>
      </c>
      <c r="L6" t="s">
        <v>204</v>
      </c>
      <c r="M6" t="s">
        <v>204</v>
      </c>
      <c r="N6" t="s">
        <v>204</v>
      </c>
      <c r="O6" t="s">
        <v>339</v>
      </c>
      <c r="P6" s="142">
        <v>45124</v>
      </c>
      <c r="Q6" t="s">
        <v>1215</v>
      </c>
      <c r="R6" t="s">
        <v>885</v>
      </c>
      <c r="S6" t="s">
        <v>889</v>
      </c>
      <c r="T6" t="s">
        <v>6023</v>
      </c>
      <c r="U6" s="11" t="s">
        <v>1216</v>
      </c>
      <c r="V6" s="140">
        <f t="shared" si="0"/>
        <v>147.46403298749669</v>
      </c>
      <c r="W6" s="141">
        <v>554.31730000000005</v>
      </c>
      <c r="X6" s="147">
        <v>7.0800000000000002E-2</v>
      </c>
      <c r="Y6" s="130">
        <v>0.46747228909575028</v>
      </c>
      <c r="Z6" s="130">
        <v>2.773387151805997E-3</v>
      </c>
      <c r="AA6" s="181"/>
      <c r="AD6" s="173"/>
      <c r="AE6" s="174"/>
      <c r="AF6" s="175"/>
    </row>
    <row r="7" spans="1:32" x14ac:dyDescent="0.25">
      <c r="A7" t="s">
        <v>1213</v>
      </c>
      <c r="B7" t="s">
        <v>1228</v>
      </c>
      <c r="C7" t="s">
        <v>6017</v>
      </c>
      <c r="D7" t="s">
        <v>6018</v>
      </c>
      <c r="E7" t="s">
        <v>309</v>
      </c>
      <c r="F7" t="s">
        <v>6019</v>
      </c>
      <c r="G7">
        <v>74252</v>
      </c>
      <c r="H7" t="s">
        <v>312</v>
      </c>
      <c r="I7" t="s">
        <v>1003</v>
      </c>
      <c r="J7" t="s">
        <v>839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42">
        <v>45036</v>
      </c>
      <c r="Q7" t="s">
        <v>1212</v>
      </c>
      <c r="R7" t="s">
        <v>885</v>
      </c>
      <c r="S7" t="s">
        <v>889</v>
      </c>
      <c r="T7" t="s">
        <v>6020</v>
      </c>
      <c r="U7" s="167">
        <v>1</v>
      </c>
      <c r="V7" s="140">
        <f t="shared" si="0"/>
        <v>374.61149999999998</v>
      </c>
      <c r="W7" s="141">
        <v>374.61149999999998</v>
      </c>
      <c r="X7" s="147">
        <v>2.07E-2</v>
      </c>
      <c r="Y7" s="130">
        <v>0.31592108256135476</v>
      </c>
      <c r="Z7" s="130">
        <v>1.874274672098993E-3</v>
      </c>
      <c r="AA7" s="181"/>
      <c r="AD7" s="173"/>
      <c r="AE7" s="174"/>
      <c r="AF7" s="175"/>
    </row>
    <row r="8" spans="1:32" x14ac:dyDescent="0.25">
      <c r="A8" t="s">
        <v>1213</v>
      </c>
      <c r="B8" t="s">
        <v>1228</v>
      </c>
      <c r="C8" s="108"/>
      <c r="D8" t="s">
        <v>6024</v>
      </c>
      <c r="E8" t="s">
        <v>311</v>
      </c>
      <c r="F8" t="s">
        <v>6025</v>
      </c>
      <c r="G8">
        <v>74253</v>
      </c>
      <c r="H8" t="s">
        <v>312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42">
        <v>45098</v>
      </c>
      <c r="Q8" t="s">
        <v>1215</v>
      </c>
      <c r="R8" t="s">
        <v>885</v>
      </c>
      <c r="S8" t="s">
        <v>889</v>
      </c>
      <c r="T8" t="s">
        <v>6026</v>
      </c>
      <c r="U8" s="11" t="s">
        <v>1216</v>
      </c>
      <c r="V8" s="140">
        <f t="shared" si="0"/>
        <v>68.328518222931635</v>
      </c>
      <c r="W8" s="141">
        <v>256.84690000000001</v>
      </c>
      <c r="X8" s="147">
        <v>4.0000000000000002E-4</v>
      </c>
      <c r="Y8" s="130">
        <v>0.21660662834289493</v>
      </c>
      <c r="Z8" s="130">
        <v>1.285068771037155E-3</v>
      </c>
      <c r="AA8" s="181"/>
      <c r="AD8" s="173"/>
      <c r="AE8" s="174"/>
      <c r="AF8" s="175"/>
    </row>
    <row r="9" spans="1:32" x14ac:dyDescent="0.25">
      <c r="A9" t="s">
        <v>1213</v>
      </c>
      <c r="B9" t="s">
        <v>1241</v>
      </c>
      <c r="C9" t="s">
        <v>6027</v>
      </c>
      <c r="D9" t="s">
        <v>6028</v>
      </c>
      <c r="E9" t="s">
        <v>309</v>
      </c>
      <c r="F9" t="s">
        <v>6029</v>
      </c>
      <c r="G9">
        <v>74268</v>
      </c>
      <c r="H9" t="s">
        <v>312</v>
      </c>
      <c r="I9" t="s">
        <v>1003</v>
      </c>
      <c r="J9" t="s">
        <v>836</v>
      </c>
      <c r="K9" t="s">
        <v>204</v>
      </c>
      <c r="L9" t="s">
        <v>204</v>
      </c>
      <c r="M9" t="s">
        <v>204</v>
      </c>
      <c r="N9" t="s">
        <v>204</v>
      </c>
      <c r="O9" t="s">
        <v>339</v>
      </c>
      <c r="P9" s="142">
        <v>45469</v>
      </c>
      <c r="Q9" t="s">
        <v>1212</v>
      </c>
      <c r="R9" t="s">
        <v>885</v>
      </c>
      <c r="S9" t="s">
        <v>889</v>
      </c>
      <c r="T9" t="s">
        <v>5934</v>
      </c>
      <c r="U9" s="167">
        <v>1</v>
      </c>
      <c r="V9" s="140">
        <f t="shared" si="0"/>
        <v>5000</v>
      </c>
      <c r="W9" s="141">
        <v>5000</v>
      </c>
      <c r="X9" s="147">
        <v>3.5000000000000003E-2</v>
      </c>
      <c r="Y9" s="130">
        <v>6.7916189979822364E-2</v>
      </c>
      <c r="Z9" s="130">
        <v>1.4269087613341924E-2</v>
      </c>
      <c r="AA9" s="181"/>
      <c r="AD9" s="173"/>
      <c r="AE9" s="174"/>
      <c r="AF9" s="175"/>
    </row>
    <row r="10" spans="1:32" x14ac:dyDescent="0.25">
      <c r="A10" t="s">
        <v>1213</v>
      </c>
      <c r="B10" t="s">
        <v>1241</v>
      </c>
      <c r="C10" t="s">
        <v>6017</v>
      </c>
      <c r="D10" t="s">
        <v>6018</v>
      </c>
      <c r="E10" t="s">
        <v>309</v>
      </c>
      <c r="F10" t="s">
        <v>6019</v>
      </c>
      <c r="G10">
        <v>74252</v>
      </c>
      <c r="H10" t="s">
        <v>312</v>
      </c>
      <c r="I10" t="s">
        <v>1003</v>
      </c>
      <c r="J10" t="s">
        <v>839</v>
      </c>
      <c r="K10" t="s">
        <v>204</v>
      </c>
      <c r="L10" t="s">
        <v>204</v>
      </c>
      <c r="M10" t="s">
        <v>204</v>
      </c>
      <c r="N10" t="s">
        <v>204</v>
      </c>
      <c r="O10" t="s">
        <v>339</v>
      </c>
      <c r="P10" s="142">
        <v>45036</v>
      </c>
      <c r="Q10" t="s">
        <v>1212</v>
      </c>
      <c r="R10" t="s">
        <v>885</v>
      </c>
      <c r="S10" t="s">
        <v>889</v>
      </c>
      <c r="T10" t="s">
        <v>6020</v>
      </c>
      <c r="U10" s="167">
        <v>1</v>
      </c>
      <c r="V10" s="140">
        <f t="shared" si="0"/>
        <v>2350.7934</v>
      </c>
      <c r="W10" s="141">
        <v>2350.7934</v>
      </c>
      <c r="X10" s="147">
        <v>2.07E-2</v>
      </c>
      <c r="Y10" s="130">
        <v>3.1931385852135501E-2</v>
      </c>
      <c r="Z10" s="130">
        <v>6.7087353173803576E-3</v>
      </c>
      <c r="AA10" s="181"/>
      <c r="AD10" s="173"/>
      <c r="AE10" s="174"/>
      <c r="AF10" s="175"/>
    </row>
    <row r="11" spans="1:32" x14ac:dyDescent="0.25">
      <c r="A11" t="s">
        <v>1213</v>
      </c>
      <c r="B11" t="s">
        <v>1241</v>
      </c>
      <c r="C11" t="s">
        <v>6030</v>
      </c>
      <c r="D11" t="s">
        <v>6031</v>
      </c>
      <c r="E11" t="s">
        <v>313</v>
      </c>
      <c r="F11" t="s">
        <v>6032</v>
      </c>
      <c r="G11" t="s">
        <v>6033</v>
      </c>
      <c r="H11" t="s">
        <v>321</v>
      </c>
      <c r="I11" t="s">
        <v>1003</v>
      </c>
      <c r="J11" t="s">
        <v>836</v>
      </c>
      <c r="K11" t="s">
        <v>205</v>
      </c>
      <c r="L11" t="s">
        <v>204</v>
      </c>
      <c r="M11" t="s">
        <v>204</v>
      </c>
      <c r="N11" t="s">
        <v>303</v>
      </c>
      <c r="O11" t="s">
        <v>339</v>
      </c>
      <c r="P11" s="142">
        <v>45259</v>
      </c>
      <c r="Q11" t="s">
        <v>1217</v>
      </c>
      <c r="R11" t="s">
        <v>885</v>
      </c>
      <c r="S11" t="s">
        <v>889</v>
      </c>
      <c r="T11" t="s">
        <v>6034</v>
      </c>
      <c r="U11" s="11" t="s">
        <v>1218</v>
      </c>
      <c r="V11" s="140">
        <f t="shared" si="0"/>
        <v>2563.223297348391</v>
      </c>
      <c r="W11" s="2">
        <v>10304.670300000002</v>
      </c>
      <c r="X11" s="147">
        <v>0.2162</v>
      </c>
      <c r="Y11" s="130">
        <v>0.13997078905390958</v>
      </c>
      <c r="Z11" s="130">
        <v>2.940764864625376E-2</v>
      </c>
      <c r="AA11" s="181"/>
      <c r="AD11" s="173"/>
      <c r="AE11" s="174"/>
      <c r="AF11" s="175"/>
    </row>
    <row r="12" spans="1:32" x14ac:dyDescent="0.25">
      <c r="A12" t="s">
        <v>1213</v>
      </c>
      <c r="B12" t="s">
        <v>1241</v>
      </c>
      <c r="C12" t="s">
        <v>6035</v>
      </c>
      <c r="D12" t="s">
        <v>6036</v>
      </c>
      <c r="E12" t="s">
        <v>309</v>
      </c>
      <c r="F12" t="s">
        <v>6037</v>
      </c>
      <c r="G12" t="s">
        <v>6038</v>
      </c>
      <c r="H12" t="s">
        <v>321</v>
      </c>
      <c r="I12" t="s">
        <v>1003</v>
      </c>
      <c r="J12" t="s">
        <v>836</v>
      </c>
      <c r="K12" t="s">
        <v>205</v>
      </c>
      <c r="L12" t="s">
        <v>204</v>
      </c>
      <c r="M12" t="s">
        <v>204</v>
      </c>
      <c r="N12" t="s">
        <v>224</v>
      </c>
      <c r="O12" t="s">
        <v>339</v>
      </c>
      <c r="P12" s="142">
        <v>45168</v>
      </c>
      <c r="Q12" t="s">
        <v>1215</v>
      </c>
      <c r="R12" t="s">
        <v>885</v>
      </c>
      <c r="S12" t="s">
        <v>889</v>
      </c>
      <c r="T12" t="s">
        <v>6039</v>
      </c>
      <c r="U12" s="11" t="s">
        <v>1216</v>
      </c>
      <c r="V12" s="140">
        <f t="shared" si="0"/>
        <v>1600.1265496142594</v>
      </c>
      <c r="W12" s="2">
        <v>6014.8757000000005</v>
      </c>
      <c r="X12" s="147">
        <v>3.5000000000000001E-3</v>
      </c>
      <c r="Y12" s="130">
        <v>8.1701488806006542E-2</v>
      </c>
      <c r="Z12" s="130">
        <v>1.7165357807317198E-2</v>
      </c>
      <c r="AA12" s="181"/>
      <c r="AD12" s="173"/>
      <c r="AE12" s="174"/>
      <c r="AF12" s="175"/>
    </row>
    <row r="13" spans="1:32" x14ac:dyDescent="0.25">
      <c r="A13" t="s">
        <v>1213</v>
      </c>
      <c r="B13" t="s">
        <v>1241</v>
      </c>
      <c r="C13" t="s">
        <v>6040</v>
      </c>
      <c r="D13" t="s">
        <v>6041</v>
      </c>
      <c r="E13" t="s">
        <v>309</v>
      </c>
      <c r="F13" t="s">
        <v>6042</v>
      </c>
      <c r="G13">
        <v>74260</v>
      </c>
      <c r="H13" t="s">
        <v>312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224</v>
      </c>
      <c r="O13" t="s">
        <v>339</v>
      </c>
      <c r="P13" s="142">
        <v>45182</v>
      </c>
      <c r="Q13" t="s">
        <v>1215</v>
      </c>
      <c r="R13" t="s">
        <v>885</v>
      </c>
      <c r="S13" t="s">
        <v>889</v>
      </c>
      <c r="T13" t="s">
        <v>5744</v>
      </c>
      <c r="U13" s="11" t="s">
        <v>1216</v>
      </c>
      <c r="V13" s="140">
        <f t="shared" ref="V13:V76" si="1">IF(U13="",W13,W13/U13)</f>
        <v>2981.3144453312052</v>
      </c>
      <c r="W13" s="141">
        <v>11206.761</v>
      </c>
      <c r="X13" s="147">
        <v>2.4899999999999999E-2</v>
      </c>
      <c r="Y13" s="130">
        <v>0.15222410155468472</v>
      </c>
      <c r="Z13" s="130">
        <v>3.1982050856966163E-2</v>
      </c>
      <c r="AA13" s="181"/>
      <c r="AD13" s="173"/>
      <c r="AE13" s="174"/>
      <c r="AF13" s="175"/>
    </row>
    <row r="14" spans="1:32" x14ac:dyDescent="0.25">
      <c r="A14" t="s">
        <v>1213</v>
      </c>
      <c r="B14" t="s">
        <v>1241</v>
      </c>
      <c r="C14" t="s">
        <v>6043</v>
      </c>
      <c r="D14" t="s">
        <v>2376</v>
      </c>
      <c r="E14" t="s">
        <v>309</v>
      </c>
      <c r="F14" t="s">
        <v>6044</v>
      </c>
      <c r="G14">
        <v>74264</v>
      </c>
      <c r="H14" t="s">
        <v>312</v>
      </c>
      <c r="I14" t="s">
        <v>1003</v>
      </c>
      <c r="J14" t="s">
        <v>836</v>
      </c>
      <c r="K14" t="s">
        <v>205</v>
      </c>
      <c r="L14" t="s">
        <v>204</v>
      </c>
      <c r="M14" t="s">
        <v>204</v>
      </c>
      <c r="N14" t="s">
        <v>224</v>
      </c>
      <c r="O14" t="s">
        <v>339</v>
      </c>
      <c r="P14" s="142">
        <v>45348</v>
      </c>
      <c r="Q14" t="s">
        <v>1215</v>
      </c>
      <c r="R14" t="s">
        <v>885</v>
      </c>
      <c r="S14" t="s">
        <v>889</v>
      </c>
      <c r="T14" t="s">
        <v>6004</v>
      </c>
      <c r="U14" s="11" t="s">
        <v>1216</v>
      </c>
      <c r="V14" s="140">
        <f t="shared" si="1"/>
        <v>2026.1451715881883</v>
      </c>
      <c r="W14" s="141">
        <v>7616.2797</v>
      </c>
      <c r="X14" s="147">
        <v>3.1800000000000001E-3</v>
      </c>
      <c r="Y14" s="130">
        <v>0.10345373998740305</v>
      </c>
      <c r="Z14" s="130">
        <v>2.1735472502899814E-2</v>
      </c>
      <c r="AA14" s="181"/>
      <c r="AD14" s="173"/>
      <c r="AE14" s="174"/>
      <c r="AF14" s="175"/>
    </row>
    <row r="15" spans="1:32" x14ac:dyDescent="0.25">
      <c r="A15" t="s">
        <v>1213</v>
      </c>
      <c r="B15" t="s">
        <v>1241</v>
      </c>
      <c r="C15" t="s">
        <v>6045</v>
      </c>
      <c r="D15" t="s">
        <v>6046</v>
      </c>
      <c r="E15" t="s">
        <v>309</v>
      </c>
      <c r="F15" t="s">
        <v>6047</v>
      </c>
      <c r="G15">
        <v>74258</v>
      </c>
      <c r="H15" t="s">
        <v>312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42">
        <v>45168</v>
      </c>
      <c r="Q15" t="s">
        <v>1215</v>
      </c>
      <c r="R15" t="s">
        <v>885</v>
      </c>
      <c r="S15" t="s">
        <v>889</v>
      </c>
      <c r="T15" t="s">
        <v>5983</v>
      </c>
      <c r="U15" s="11" t="s">
        <v>1216</v>
      </c>
      <c r="V15" s="140">
        <f t="shared" si="1"/>
        <v>1684.7847033785581</v>
      </c>
      <c r="W15" s="141">
        <v>6333.1057000000001</v>
      </c>
      <c r="X15" s="147">
        <v>1.2500000000000001E-2</v>
      </c>
      <c r="Y15" s="130">
        <v>8.6024081804192049E-2</v>
      </c>
      <c r="Z15" s="130">
        <v>1.8073527983327543E-2</v>
      </c>
      <c r="AA15" s="181"/>
      <c r="AD15" s="173"/>
      <c r="AE15" s="174"/>
      <c r="AF15" s="175"/>
    </row>
    <row r="16" spans="1:32" x14ac:dyDescent="0.25">
      <c r="A16" t="s">
        <v>1213</v>
      </c>
      <c r="B16" t="s">
        <v>1241</v>
      </c>
      <c r="C16" t="s">
        <v>6048</v>
      </c>
      <c r="D16" t="s">
        <v>6049</v>
      </c>
      <c r="E16" t="s">
        <v>309</v>
      </c>
      <c r="F16" t="s">
        <v>6050</v>
      </c>
      <c r="G16">
        <v>74261</v>
      </c>
      <c r="H16" t="s">
        <v>312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42">
        <v>45225</v>
      </c>
      <c r="Q16" t="s">
        <v>1215</v>
      </c>
      <c r="R16" t="s">
        <v>885</v>
      </c>
      <c r="S16" t="s">
        <v>889</v>
      </c>
      <c r="T16" t="s">
        <v>6051</v>
      </c>
      <c r="U16" s="11" t="s">
        <v>1216</v>
      </c>
      <c r="V16" s="140">
        <f t="shared" si="1"/>
        <v>1587.5837988826815</v>
      </c>
      <c r="W16" s="141">
        <v>5967.7275</v>
      </c>
      <c r="X16" s="147">
        <v>1.2E-2</v>
      </c>
      <c r="Y16" s="130">
        <v>8.1061062984611673E-2</v>
      </c>
      <c r="Z16" s="130">
        <v>1.7030805321996027E-2</v>
      </c>
      <c r="AA16" s="181"/>
      <c r="AD16" s="173"/>
      <c r="AE16" s="174"/>
      <c r="AF16" s="175"/>
    </row>
    <row r="17" spans="1:32" x14ac:dyDescent="0.25">
      <c r="A17" t="s">
        <v>1213</v>
      </c>
      <c r="B17" t="s">
        <v>1241</v>
      </c>
      <c r="C17" t="s">
        <v>6052</v>
      </c>
      <c r="D17" t="s">
        <v>6053</v>
      </c>
      <c r="E17" t="s">
        <v>309</v>
      </c>
      <c r="F17" t="s">
        <v>6054</v>
      </c>
      <c r="G17">
        <v>74263</v>
      </c>
      <c r="H17" t="s">
        <v>312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42">
        <v>45288</v>
      </c>
      <c r="Q17" t="s">
        <v>1215</v>
      </c>
      <c r="R17" t="s">
        <v>885</v>
      </c>
      <c r="S17" t="s">
        <v>889</v>
      </c>
      <c r="T17" t="s">
        <v>5744</v>
      </c>
      <c r="U17" s="11" t="s">
        <v>1216</v>
      </c>
      <c r="V17" s="140">
        <f t="shared" si="1"/>
        <v>1572.6579941473797</v>
      </c>
      <c r="W17" s="141">
        <v>5911.6214</v>
      </c>
      <c r="X17" s="147">
        <v>2.3E-2</v>
      </c>
      <c r="Y17" s="130">
        <v>8.0298960972364886E-2</v>
      </c>
      <c r="Z17" s="130">
        <v>1.6870688855122894E-2</v>
      </c>
      <c r="AA17" s="181"/>
      <c r="AD17" s="173"/>
      <c r="AE17" s="174"/>
      <c r="AF17" s="175"/>
    </row>
    <row r="18" spans="1:32" x14ac:dyDescent="0.25">
      <c r="A18" t="s">
        <v>1213</v>
      </c>
      <c r="B18" t="s">
        <v>1241</v>
      </c>
      <c r="C18" s="108"/>
      <c r="D18" t="s">
        <v>6055</v>
      </c>
      <c r="E18" t="s">
        <v>311</v>
      </c>
      <c r="F18" t="s">
        <v>6056</v>
      </c>
      <c r="G18">
        <v>74203</v>
      </c>
      <c r="H18" t="s">
        <v>312</v>
      </c>
      <c r="I18" t="s">
        <v>1003</v>
      </c>
      <c r="J18" t="s">
        <v>833</v>
      </c>
      <c r="K18" t="s">
        <v>205</v>
      </c>
      <c r="L18" t="s">
        <v>224</v>
      </c>
      <c r="M18" t="s">
        <v>224</v>
      </c>
      <c r="N18" t="s">
        <v>224</v>
      </c>
      <c r="O18" t="s">
        <v>339</v>
      </c>
      <c r="P18" s="142">
        <v>43770</v>
      </c>
      <c r="Q18" t="s">
        <v>1215</v>
      </c>
      <c r="R18" t="s">
        <v>885</v>
      </c>
      <c r="S18" t="s">
        <v>889</v>
      </c>
      <c r="T18" t="s">
        <v>5951</v>
      </c>
      <c r="U18" s="11" t="s">
        <v>1216</v>
      </c>
      <c r="V18" s="140">
        <f t="shared" si="1"/>
        <v>1500</v>
      </c>
      <c r="W18" s="141">
        <v>5638.5</v>
      </c>
      <c r="X18" s="147">
        <v>6.8529999999999994E-2</v>
      </c>
      <c r="Y18" s="130">
        <v>7.6589087440245673E-2</v>
      </c>
      <c r="Z18" s="130">
        <v>1.6091250101565688E-2</v>
      </c>
      <c r="AA18" s="181"/>
      <c r="AD18" s="173"/>
      <c r="AE18" s="174"/>
      <c r="AF18" s="175"/>
    </row>
    <row r="19" spans="1:32" x14ac:dyDescent="0.25">
      <c r="A19" t="s">
        <v>1213</v>
      </c>
      <c r="B19" t="s">
        <v>1241</v>
      </c>
      <c r="C19" t="s">
        <v>6057</v>
      </c>
      <c r="D19" t="s">
        <v>6058</v>
      </c>
      <c r="E19" t="s">
        <v>309</v>
      </c>
      <c r="F19" t="s">
        <v>6059</v>
      </c>
      <c r="G19">
        <v>74257</v>
      </c>
      <c r="H19" t="s">
        <v>312</v>
      </c>
      <c r="I19" t="s">
        <v>1003</v>
      </c>
      <c r="J19" t="s">
        <v>836</v>
      </c>
      <c r="K19" t="s">
        <v>205</v>
      </c>
      <c r="L19" t="s">
        <v>204</v>
      </c>
      <c r="M19" t="s">
        <v>204</v>
      </c>
      <c r="N19" t="s">
        <v>224</v>
      </c>
      <c r="O19" t="s">
        <v>339</v>
      </c>
      <c r="P19" s="142">
        <v>45167</v>
      </c>
      <c r="Q19" t="s">
        <v>1215</v>
      </c>
      <c r="R19" t="s">
        <v>885</v>
      </c>
      <c r="S19" t="s">
        <v>889</v>
      </c>
      <c r="T19" t="s">
        <v>6060</v>
      </c>
      <c r="U19" s="11" t="s">
        <v>1216</v>
      </c>
      <c r="V19" s="140">
        <f t="shared" si="1"/>
        <v>1491.8216280925778</v>
      </c>
      <c r="W19" s="141">
        <v>5607.7574999999997</v>
      </c>
      <c r="X19" s="147">
        <v>2.5000000000000001E-3</v>
      </c>
      <c r="Y19" s="130">
        <v>7.6171505033426637E-2</v>
      </c>
      <c r="Z19" s="130">
        <v>1.6003516676730441E-2</v>
      </c>
      <c r="AA19" s="181"/>
      <c r="AD19" s="173"/>
      <c r="AE19" s="174"/>
      <c r="AF19" s="175"/>
    </row>
    <row r="20" spans="1:32" x14ac:dyDescent="0.25">
      <c r="A20" t="s">
        <v>1213</v>
      </c>
      <c r="B20" t="s">
        <v>1241</v>
      </c>
      <c r="C20" t="s">
        <v>6057</v>
      </c>
      <c r="D20" t="s">
        <v>6058</v>
      </c>
      <c r="E20" t="s">
        <v>309</v>
      </c>
      <c r="F20" t="s">
        <v>6061</v>
      </c>
      <c r="G20">
        <v>742572</v>
      </c>
      <c r="H20" t="s">
        <v>312</v>
      </c>
      <c r="I20" t="s">
        <v>1003</v>
      </c>
      <c r="J20" t="s">
        <v>836</v>
      </c>
      <c r="K20" t="s">
        <v>205</v>
      </c>
      <c r="L20" t="s">
        <v>204</v>
      </c>
      <c r="M20" t="s">
        <v>204</v>
      </c>
      <c r="N20" t="s">
        <v>224</v>
      </c>
      <c r="O20" t="s">
        <v>339</v>
      </c>
      <c r="P20" s="142">
        <v>45292</v>
      </c>
      <c r="Q20" t="s">
        <v>1215</v>
      </c>
      <c r="R20" t="s">
        <v>885</v>
      </c>
      <c r="S20" t="s">
        <v>889</v>
      </c>
      <c r="T20" t="s">
        <v>6060</v>
      </c>
      <c r="U20" s="11" t="s">
        <v>1216</v>
      </c>
      <c r="V20" s="140">
        <f t="shared" si="1"/>
        <v>133.11758446395319</v>
      </c>
      <c r="W20" s="141">
        <v>500.38900000000001</v>
      </c>
      <c r="X20" s="147">
        <v>4.7999999999999996E-3</v>
      </c>
      <c r="Y20" s="130">
        <v>6.7969026190057309E-3</v>
      </c>
      <c r="Z20" s="130">
        <v>1.4280188420280938E-3</v>
      </c>
      <c r="AA20" s="181"/>
      <c r="AD20" s="173"/>
      <c r="AE20" s="174"/>
      <c r="AF20" s="175"/>
    </row>
    <row r="21" spans="1:32" x14ac:dyDescent="0.25">
      <c r="A21" t="s">
        <v>1213</v>
      </c>
      <c r="B21" t="s">
        <v>1241</v>
      </c>
      <c r="C21" t="s">
        <v>6062</v>
      </c>
      <c r="D21" t="s">
        <v>6063</v>
      </c>
      <c r="E21" t="s">
        <v>311</v>
      </c>
      <c r="F21" t="s">
        <v>6064</v>
      </c>
      <c r="G21">
        <v>74266</v>
      </c>
      <c r="H21" t="s">
        <v>312</v>
      </c>
      <c r="I21" t="s">
        <v>1004</v>
      </c>
      <c r="J21" t="s">
        <v>832</v>
      </c>
      <c r="K21" t="s">
        <v>205</v>
      </c>
      <c r="L21" t="s">
        <v>224</v>
      </c>
      <c r="M21" t="s">
        <v>224</v>
      </c>
      <c r="N21" t="s">
        <v>224</v>
      </c>
      <c r="O21" t="s">
        <v>339</v>
      </c>
      <c r="P21" s="142">
        <v>45400</v>
      </c>
      <c r="Q21" t="s">
        <v>1215</v>
      </c>
      <c r="R21" t="s">
        <v>885</v>
      </c>
      <c r="S21" t="s">
        <v>889</v>
      </c>
      <c r="T21" t="s">
        <v>5946</v>
      </c>
      <c r="U21" s="11" t="s">
        <v>1216</v>
      </c>
      <c r="V21" s="140">
        <f t="shared" si="1"/>
        <v>58.269007714817775</v>
      </c>
      <c r="W21" s="141">
        <v>219.03320000000002</v>
      </c>
      <c r="X21" s="147">
        <v>0.4</v>
      </c>
      <c r="Y21" s="130">
        <v>2.9751796907037833E-3</v>
      </c>
      <c r="Z21" s="130">
        <v>6.2508070144542071E-4</v>
      </c>
      <c r="AA21" s="181"/>
      <c r="AD21" s="173"/>
      <c r="AE21" s="174"/>
      <c r="AF21" s="175"/>
    </row>
    <row r="22" spans="1:32" x14ac:dyDescent="0.25">
      <c r="A22" t="s">
        <v>1213</v>
      </c>
      <c r="B22" t="s">
        <v>1241</v>
      </c>
      <c r="C22" t="s">
        <v>6065</v>
      </c>
      <c r="D22" t="s">
        <v>6066</v>
      </c>
      <c r="E22" t="s">
        <v>309</v>
      </c>
      <c r="F22" t="s">
        <v>6067</v>
      </c>
      <c r="G22">
        <v>74255</v>
      </c>
      <c r="H22" t="s">
        <v>312</v>
      </c>
      <c r="I22" t="s">
        <v>1005</v>
      </c>
      <c r="J22" t="s">
        <v>831</v>
      </c>
      <c r="K22" t="s">
        <v>205</v>
      </c>
      <c r="L22" t="s">
        <v>233</v>
      </c>
      <c r="M22" t="s">
        <v>233</v>
      </c>
      <c r="N22" t="s">
        <v>233</v>
      </c>
      <c r="O22" t="s">
        <v>339</v>
      </c>
      <c r="P22" s="142">
        <v>45208</v>
      </c>
      <c r="Q22" t="s">
        <v>1224</v>
      </c>
      <c r="R22" t="s">
        <v>885</v>
      </c>
      <c r="S22" t="s">
        <v>889</v>
      </c>
      <c r="T22" t="s">
        <v>6068</v>
      </c>
      <c r="U22" s="11" t="s">
        <v>1225</v>
      </c>
      <c r="V22" s="140">
        <f t="shared" si="1"/>
        <v>199.69144300599936</v>
      </c>
      <c r="W22" s="141">
        <v>948.63419999999996</v>
      </c>
      <c r="X22" s="147">
        <v>0.107</v>
      </c>
      <c r="Y22" s="130">
        <v>1.2885524221487825E-2</v>
      </c>
      <c r="Z22" s="130">
        <v>2.7072289260465692E-3</v>
      </c>
      <c r="AA22" s="181"/>
      <c r="AD22" s="173"/>
      <c r="AE22" s="174"/>
      <c r="AF22" s="175"/>
    </row>
    <row r="23" spans="1:32" x14ac:dyDescent="0.25">
      <c r="A23" t="s">
        <v>1213</v>
      </c>
      <c r="B23" t="s">
        <v>1242</v>
      </c>
      <c r="C23" t="s">
        <v>6069</v>
      </c>
      <c r="D23" t="s">
        <v>6070</v>
      </c>
      <c r="E23" t="s">
        <v>309</v>
      </c>
      <c r="F23" t="s">
        <v>6071</v>
      </c>
      <c r="G23">
        <v>74173</v>
      </c>
      <c r="H23" t="s">
        <v>312</v>
      </c>
      <c r="I23" t="s">
        <v>1000</v>
      </c>
      <c r="J23" t="s">
        <v>845</v>
      </c>
      <c r="K23" t="s">
        <v>204</v>
      </c>
      <c r="L23" t="s">
        <v>204</v>
      </c>
      <c r="M23" t="s">
        <v>204</v>
      </c>
      <c r="N23" t="s">
        <v>204</v>
      </c>
      <c r="O23" t="s">
        <v>339</v>
      </c>
      <c r="P23" s="142">
        <v>43157</v>
      </c>
      <c r="Q23" t="s">
        <v>1215</v>
      </c>
      <c r="R23" t="s">
        <v>885</v>
      </c>
      <c r="S23" t="s">
        <v>889</v>
      </c>
      <c r="T23" t="s">
        <v>6068</v>
      </c>
      <c r="U23" s="11" t="s">
        <v>1216</v>
      </c>
      <c r="V23" s="140">
        <f t="shared" si="1"/>
        <v>64.620617185421651</v>
      </c>
      <c r="W23" s="141">
        <v>242.90889999999999</v>
      </c>
      <c r="X23" s="147">
        <v>0.10349999999999999</v>
      </c>
      <c r="Y23" s="130">
        <v>3.0783001614297353E-2</v>
      </c>
      <c r="Z23" s="130">
        <v>3.6380600061313526E-3</v>
      </c>
      <c r="AA23" s="181"/>
      <c r="AD23" s="173"/>
      <c r="AE23" s="174"/>
      <c r="AF23" s="175"/>
    </row>
    <row r="24" spans="1:32" x14ac:dyDescent="0.25">
      <c r="A24" t="s">
        <v>1213</v>
      </c>
      <c r="B24" t="s">
        <v>1242</v>
      </c>
      <c r="C24" s="107"/>
      <c r="D24" t="s">
        <v>6072</v>
      </c>
      <c r="E24" t="s">
        <v>311</v>
      </c>
      <c r="F24" t="s">
        <v>6073</v>
      </c>
      <c r="G24">
        <v>74180</v>
      </c>
      <c r="H24" t="s">
        <v>312</v>
      </c>
      <c r="I24" t="s">
        <v>1000</v>
      </c>
      <c r="J24" t="s">
        <v>844</v>
      </c>
      <c r="K24" t="s">
        <v>205</v>
      </c>
      <c r="L24" t="s">
        <v>224</v>
      </c>
      <c r="M24" t="s">
        <v>224</v>
      </c>
      <c r="N24" t="s">
        <v>224</v>
      </c>
      <c r="O24" t="s">
        <v>339</v>
      </c>
      <c r="P24" s="142">
        <v>43411</v>
      </c>
      <c r="Q24" t="s">
        <v>1215</v>
      </c>
      <c r="R24" t="s">
        <v>885</v>
      </c>
      <c r="S24" t="s">
        <v>889</v>
      </c>
      <c r="T24" t="s">
        <v>6074</v>
      </c>
      <c r="U24" s="11" t="s">
        <v>1216</v>
      </c>
      <c r="V24" s="140">
        <f t="shared" si="1"/>
        <v>161.26014897579145</v>
      </c>
      <c r="W24" s="141">
        <v>606.17690000000005</v>
      </c>
      <c r="X24" s="147">
        <v>5.8900000000000001E-2</v>
      </c>
      <c r="Y24" s="130">
        <v>7.6818675380118037E-2</v>
      </c>
      <c r="Z24" s="130">
        <v>9.0787426816296129E-3</v>
      </c>
      <c r="AA24" s="181"/>
      <c r="AD24" s="173"/>
      <c r="AE24" s="174"/>
      <c r="AF24" s="175"/>
    </row>
    <row r="25" spans="1:32" x14ac:dyDescent="0.25">
      <c r="A25" t="s">
        <v>1213</v>
      </c>
      <c r="B25" t="s">
        <v>1242</v>
      </c>
      <c r="C25" s="107"/>
      <c r="D25" t="s">
        <v>6075</v>
      </c>
      <c r="E25" t="s">
        <v>311</v>
      </c>
      <c r="F25" t="s">
        <v>6076</v>
      </c>
      <c r="G25">
        <v>74183</v>
      </c>
      <c r="H25" t="s">
        <v>312</v>
      </c>
      <c r="I25" t="s">
        <v>1000</v>
      </c>
      <c r="J25" t="s">
        <v>844</v>
      </c>
      <c r="K25" t="s">
        <v>205</v>
      </c>
      <c r="L25" t="s">
        <v>224</v>
      </c>
      <c r="M25" t="s">
        <v>224</v>
      </c>
      <c r="N25" t="s">
        <v>224</v>
      </c>
      <c r="O25" t="s">
        <v>339</v>
      </c>
      <c r="P25" s="142">
        <v>43482</v>
      </c>
      <c r="Q25" t="s">
        <v>1215</v>
      </c>
      <c r="R25" t="s">
        <v>885</v>
      </c>
      <c r="S25" t="s">
        <v>889</v>
      </c>
      <c r="T25" t="s">
        <v>6020</v>
      </c>
      <c r="U25" s="11" t="s">
        <v>1216</v>
      </c>
      <c r="V25" s="140">
        <f t="shared" si="1"/>
        <v>83.040649108805525</v>
      </c>
      <c r="W25" s="141">
        <v>312.14979999999997</v>
      </c>
      <c r="X25" s="147">
        <v>5.2000000000000005E-2</v>
      </c>
      <c r="Y25" s="130">
        <v>3.9557648696155676E-2</v>
      </c>
      <c r="Z25" s="130">
        <v>4.6750833937921343E-3</v>
      </c>
      <c r="AA25" s="181"/>
      <c r="AD25" s="173"/>
      <c r="AE25" s="174"/>
      <c r="AF25" s="175"/>
    </row>
    <row r="26" spans="1:32" x14ac:dyDescent="0.25">
      <c r="A26" t="s">
        <v>1213</v>
      </c>
      <c r="B26" t="s">
        <v>1242</v>
      </c>
      <c r="C26" t="s">
        <v>6077</v>
      </c>
      <c r="D26" t="s">
        <v>6078</v>
      </c>
      <c r="E26" t="s">
        <v>309</v>
      </c>
      <c r="F26" t="s">
        <v>6079</v>
      </c>
      <c r="G26">
        <v>74185</v>
      </c>
      <c r="H26" t="s">
        <v>312</v>
      </c>
      <c r="I26" t="s">
        <v>1001</v>
      </c>
      <c r="J26" t="s">
        <v>831</v>
      </c>
      <c r="K26" t="s">
        <v>204</v>
      </c>
      <c r="L26" t="s">
        <v>204</v>
      </c>
      <c r="M26" t="s">
        <v>204</v>
      </c>
      <c r="N26" t="s">
        <v>204</v>
      </c>
      <c r="O26" t="s">
        <v>339</v>
      </c>
      <c r="P26" s="142">
        <v>43524</v>
      </c>
      <c r="Q26" t="s">
        <v>1212</v>
      </c>
      <c r="R26" t="s">
        <v>885</v>
      </c>
      <c r="S26" t="s">
        <v>889</v>
      </c>
      <c r="T26" t="s">
        <v>5942</v>
      </c>
      <c r="U26" s="167">
        <v>1</v>
      </c>
      <c r="V26" s="140">
        <f t="shared" si="1"/>
        <v>1184.6695</v>
      </c>
      <c r="W26" s="141">
        <v>1184.6695</v>
      </c>
      <c r="X26" s="147">
        <v>0.1298</v>
      </c>
      <c r="Y26" s="130">
        <v>0.15012903004980813</v>
      </c>
      <c r="Z26" s="130">
        <v>1.7742857789729741E-2</v>
      </c>
      <c r="AA26" s="181"/>
      <c r="AD26" s="173"/>
      <c r="AE26" s="174"/>
      <c r="AF26" s="175"/>
    </row>
    <row r="27" spans="1:32" x14ac:dyDescent="0.25">
      <c r="A27" t="s">
        <v>1213</v>
      </c>
      <c r="B27" t="s">
        <v>1242</v>
      </c>
      <c r="C27" t="s">
        <v>6077</v>
      </c>
      <c r="D27" t="s">
        <v>6080</v>
      </c>
      <c r="E27" t="s">
        <v>309</v>
      </c>
      <c r="F27" t="s">
        <v>6081</v>
      </c>
      <c r="G27">
        <v>74202</v>
      </c>
      <c r="H27" t="s">
        <v>312</v>
      </c>
      <c r="I27" t="s">
        <v>1001</v>
      </c>
      <c r="J27" t="s">
        <v>831</v>
      </c>
      <c r="K27" t="s">
        <v>204</v>
      </c>
      <c r="L27" t="s">
        <v>204</v>
      </c>
      <c r="M27" t="s">
        <v>204</v>
      </c>
      <c r="N27" t="s">
        <v>204</v>
      </c>
      <c r="O27" t="s">
        <v>339</v>
      </c>
      <c r="P27" s="142">
        <v>43913</v>
      </c>
      <c r="Q27" t="s">
        <v>1212</v>
      </c>
      <c r="R27" t="s">
        <v>885</v>
      </c>
      <c r="S27" t="s">
        <v>889</v>
      </c>
      <c r="T27" t="s">
        <v>5942</v>
      </c>
      <c r="U27" s="167">
        <v>1</v>
      </c>
      <c r="V27" s="140">
        <f t="shared" si="1"/>
        <v>581.99019999999996</v>
      </c>
      <c r="W27" s="141">
        <v>581.99019999999996</v>
      </c>
      <c r="X27" s="147">
        <v>0.1036</v>
      </c>
      <c r="Y27" s="130">
        <v>7.375358353802651E-2</v>
      </c>
      <c r="Z27" s="130">
        <v>8.7164976937771765E-3</v>
      </c>
      <c r="AA27" s="181"/>
      <c r="AD27" s="173"/>
      <c r="AE27" s="174"/>
      <c r="AF27" s="175"/>
    </row>
    <row r="28" spans="1:32" x14ac:dyDescent="0.25">
      <c r="A28" t="s">
        <v>1213</v>
      </c>
      <c r="B28" t="s">
        <v>1242</v>
      </c>
      <c r="C28" t="s">
        <v>6082</v>
      </c>
      <c r="D28" t="s">
        <v>6083</v>
      </c>
      <c r="E28" t="s">
        <v>309</v>
      </c>
      <c r="F28" t="s">
        <v>6084</v>
      </c>
      <c r="G28">
        <v>74176</v>
      </c>
      <c r="H28" t="s">
        <v>312</v>
      </c>
      <c r="I28" t="s">
        <v>1002</v>
      </c>
      <c r="J28" t="s">
        <v>569</v>
      </c>
      <c r="K28" t="s">
        <v>204</v>
      </c>
      <c r="L28" t="s">
        <v>204</v>
      </c>
      <c r="M28" t="s">
        <v>204</v>
      </c>
      <c r="N28" t="s">
        <v>204</v>
      </c>
      <c r="O28" t="s">
        <v>339</v>
      </c>
      <c r="P28" s="142">
        <v>43306</v>
      </c>
      <c r="Q28" t="s">
        <v>1212</v>
      </c>
      <c r="R28" t="s">
        <v>885</v>
      </c>
      <c r="S28" t="s">
        <v>889</v>
      </c>
      <c r="T28" t="s">
        <v>6020</v>
      </c>
      <c r="U28" s="167">
        <v>1</v>
      </c>
      <c r="V28" s="140">
        <f t="shared" si="1"/>
        <v>462.54649999999998</v>
      </c>
      <c r="W28" s="141">
        <v>462.54649999999998</v>
      </c>
      <c r="X28" s="147">
        <v>1.7500000000000002E-2</v>
      </c>
      <c r="Y28" s="130">
        <v>5.8616899800591371E-2</v>
      </c>
      <c r="Z28" s="130">
        <v>6.9275830057096916E-3</v>
      </c>
      <c r="AA28" s="181"/>
      <c r="AD28" s="173"/>
      <c r="AE28" s="174"/>
      <c r="AF28" s="175"/>
    </row>
    <row r="29" spans="1:32" x14ac:dyDescent="0.25">
      <c r="A29" t="s">
        <v>1213</v>
      </c>
      <c r="B29" t="s">
        <v>1242</v>
      </c>
      <c r="C29" t="s">
        <v>6085</v>
      </c>
      <c r="D29" t="s">
        <v>6086</v>
      </c>
      <c r="E29" t="s">
        <v>309</v>
      </c>
      <c r="F29" t="s">
        <v>6087</v>
      </c>
      <c r="G29">
        <v>74177</v>
      </c>
      <c r="H29" t="s">
        <v>312</v>
      </c>
      <c r="I29" t="s">
        <v>1002</v>
      </c>
      <c r="J29" t="s">
        <v>569</v>
      </c>
      <c r="K29" t="s">
        <v>204</v>
      </c>
      <c r="L29" t="s">
        <v>204</v>
      </c>
      <c r="M29" t="s">
        <v>204</v>
      </c>
      <c r="N29" t="s">
        <v>204</v>
      </c>
      <c r="O29" t="s">
        <v>339</v>
      </c>
      <c r="P29" s="142">
        <v>43312</v>
      </c>
      <c r="Q29" t="s">
        <v>1212</v>
      </c>
      <c r="R29" t="s">
        <v>885</v>
      </c>
      <c r="S29" t="s">
        <v>889</v>
      </c>
      <c r="T29" t="s">
        <v>5744</v>
      </c>
      <c r="U29" s="167">
        <v>1</v>
      </c>
      <c r="V29" s="140">
        <f t="shared" si="1"/>
        <v>229.56370000000001</v>
      </c>
      <c r="W29" s="141">
        <v>229.56370000000001</v>
      </c>
      <c r="X29" s="147">
        <v>2.9600000000000001E-2</v>
      </c>
      <c r="Y29" s="130">
        <v>2.9091799287923093E-2</v>
      </c>
      <c r="Z29" s="130">
        <v>3.4381868546125341E-3</v>
      </c>
      <c r="AA29" s="181"/>
      <c r="AD29" s="173"/>
      <c r="AE29" s="174"/>
      <c r="AF29" s="175"/>
    </row>
    <row r="30" spans="1:32" x14ac:dyDescent="0.25">
      <c r="A30" t="s">
        <v>1213</v>
      </c>
      <c r="B30" t="s">
        <v>1242</v>
      </c>
      <c r="C30" t="s">
        <v>6088</v>
      </c>
      <c r="D30" t="s">
        <v>6089</v>
      </c>
      <c r="E30" t="s">
        <v>309</v>
      </c>
      <c r="F30" t="s">
        <v>6090</v>
      </c>
      <c r="G30">
        <v>74189</v>
      </c>
      <c r="H30" t="s">
        <v>312</v>
      </c>
      <c r="I30" t="s">
        <v>1002</v>
      </c>
      <c r="J30" t="s">
        <v>569</v>
      </c>
      <c r="K30" t="s">
        <v>205</v>
      </c>
      <c r="L30" t="s">
        <v>224</v>
      </c>
      <c r="M30" t="s">
        <v>224</v>
      </c>
      <c r="N30" t="s">
        <v>224</v>
      </c>
      <c r="O30" t="s">
        <v>339</v>
      </c>
      <c r="P30" s="142">
        <v>43586</v>
      </c>
      <c r="Q30" t="s">
        <v>1215</v>
      </c>
      <c r="R30" t="s">
        <v>885</v>
      </c>
      <c r="S30" t="s">
        <v>889</v>
      </c>
      <c r="T30" t="s">
        <v>6091</v>
      </c>
      <c r="U30" s="11" t="s">
        <v>1216</v>
      </c>
      <c r="V30" s="140">
        <f t="shared" si="1"/>
        <v>167.56054801808992</v>
      </c>
      <c r="W30" s="141">
        <v>629.86009999999999</v>
      </c>
      <c r="X30" s="147">
        <v>3.3799999999999997E-2</v>
      </c>
      <c r="Y30" s="130">
        <v>7.9819970469461501E-2</v>
      </c>
      <c r="Z30" s="130">
        <v>9.4334479104422417E-3</v>
      </c>
      <c r="AA30" s="181"/>
      <c r="AD30" s="173"/>
      <c r="AE30" s="174"/>
      <c r="AF30" s="175"/>
    </row>
    <row r="31" spans="1:32" x14ac:dyDescent="0.25">
      <c r="A31" t="s">
        <v>1213</v>
      </c>
      <c r="B31" t="s">
        <v>1242</v>
      </c>
      <c r="C31" s="107"/>
      <c r="D31" t="s">
        <v>6092</v>
      </c>
      <c r="E31" t="s">
        <v>311</v>
      </c>
      <c r="F31" t="s">
        <v>6093</v>
      </c>
      <c r="G31">
        <v>74188</v>
      </c>
      <c r="H31" t="s">
        <v>312</v>
      </c>
      <c r="I31" t="s">
        <v>1002</v>
      </c>
      <c r="J31" t="s">
        <v>569</v>
      </c>
      <c r="K31" t="s">
        <v>205</v>
      </c>
      <c r="L31" t="s">
        <v>224</v>
      </c>
      <c r="M31" t="s">
        <v>224</v>
      </c>
      <c r="N31" t="s">
        <v>224</v>
      </c>
      <c r="O31" t="s">
        <v>339</v>
      </c>
      <c r="P31" s="142">
        <v>43578</v>
      </c>
      <c r="Q31" t="s">
        <v>1215</v>
      </c>
      <c r="R31" t="s">
        <v>885</v>
      </c>
      <c r="S31" t="s">
        <v>889</v>
      </c>
      <c r="T31" t="s">
        <v>6094</v>
      </c>
      <c r="U31" s="11" t="s">
        <v>1216</v>
      </c>
      <c r="V31" s="140">
        <f t="shared" si="1"/>
        <v>6.7167065708965144</v>
      </c>
      <c r="W31" s="141">
        <v>25.248099999999997</v>
      </c>
      <c r="X31" s="147">
        <v>1.7999999999999999E-2</v>
      </c>
      <c r="Y31" s="130">
        <v>3.1995987697182146E-3</v>
      </c>
      <c r="Z31" s="130">
        <v>3.7814156220465823E-4</v>
      </c>
      <c r="AA31" s="181"/>
      <c r="AD31" s="173"/>
      <c r="AE31" s="174"/>
      <c r="AF31" s="175"/>
    </row>
    <row r="32" spans="1:32" x14ac:dyDescent="0.25">
      <c r="A32" t="s">
        <v>1213</v>
      </c>
      <c r="B32" t="s">
        <v>1242</v>
      </c>
      <c r="C32" s="107"/>
      <c r="D32" t="s">
        <v>6095</v>
      </c>
      <c r="E32" t="s">
        <v>311</v>
      </c>
      <c r="F32" t="s">
        <v>6096</v>
      </c>
      <c r="G32">
        <v>74197</v>
      </c>
      <c r="H32" t="s">
        <v>312</v>
      </c>
      <c r="I32" t="s">
        <v>1003</v>
      </c>
      <c r="J32" t="s">
        <v>836</v>
      </c>
      <c r="K32" t="s">
        <v>205</v>
      </c>
      <c r="L32" t="s">
        <v>224</v>
      </c>
      <c r="M32" t="s">
        <v>224</v>
      </c>
      <c r="N32" t="s">
        <v>224</v>
      </c>
      <c r="O32" t="s">
        <v>339</v>
      </c>
      <c r="P32" s="142">
        <v>43857</v>
      </c>
      <c r="Q32" t="s">
        <v>1215</v>
      </c>
      <c r="R32" t="s">
        <v>885</v>
      </c>
      <c r="S32" t="s">
        <v>889</v>
      </c>
      <c r="T32" t="s">
        <v>6097</v>
      </c>
      <c r="U32" s="11" t="s">
        <v>1216</v>
      </c>
      <c r="V32" s="140">
        <f t="shared" si="1"/>
        <v>80.845889864325613</v>
      </c>
      <c r="W32" s="141">
        <v>303.8997</v>
      </c>
      <c r="X32" s="147">
        <v>2.53E-2</v>
      </c>
      <c r="Y32" s="130">
        <v>3.8512141158904452E-2</v>
      </c>
      <c r="Z32" s="130">
        <v>4.5515210717989489E-3</v>
      </c>
      <c r="AA32" s="181"/>
      <c r="AD32" s="173"/>
      <c r="AE32" s="174"/>
      <c r="AF32" s="175"/>
    </row>
    <row r="33" spans="1:32" x14ac:dyDescent="0.25">
      <c r="A33" t="s">
        <v>1213</v>
      </c>
      <c r="B33" t="s">
        <v>1242</v>
      </c>
      <c r="C33" t="s">
        <v>6098</v>
      </c>
      <c r="D33" t="s">
        <v>6099</v>
      </c>
      <c r="E33" t="s">
        <v>310</v>
      </c>
      <c r="F33" t="s">
        <v>6100</v>
      </c>
      <c r="G33">
        <v>74187</v>
      </c>
      <c r="H33" t="s">
        <v>312</v>
      </c>
      <c r="I33" t="s">
        <v>1003</v>
      </c>
      <c r="J33" t="s">
        <v>836</v>
      </c>
      <c r="K33" t="s">
        <v>205</v>
      </c>
      <c r="L33" t="s">
        <v>204</v>
      </c>
      <c r="M33" t="s">
        <v>204</v>
      </c>
      <c r="N33" t="s">
        <v>303</v>
      </c>
      <c r="O33" t="s">
        <v>339</v>
      </c>
      <c r="P33" s="142">
        <v>43571</v>
      </c>
      <c r="Q33" t="s">
        <v>1215</v>
      </c>
      <c r="R33" t="s">
        <v>885</v>
      </c>
      <c r="S33" t="s">
        <v>889</v>
      </c>
      <c r="T33" t="s">
        <v>6101</v>
      </c>
      <c r="U33" s="11" t="s">
        <v>1216</v>
      </c>
      <c r="V33" s="140">
        <f t="shared" si="1"/>
        <v>9.1542165469539771</v>
      </c>
      <c r="W33" s="141">
        <v>34.410699999999999</v>
      </c>
      <c r="X33" s="147">
        <v>3.3300000000000003E-2</v>
      </c>
      <c r="Y33" s="130">
        <v>4.3607527767051402E-3</v>
      </c>
      <c r="Z33" s="130">
        <v>5.1537145312654533E-4</v>
      </c>
      <c r="AA33" s="181"/>
      <c r="AD33" s="173"/>
      <c r="AE33" s="174"/>
      <c r="AF33" s="175"/>
    </row>
    <row r="34" spans="1:32" x14ac:dyDescent="0.25">
      <c r="A34" t="s">
        <v>1213</v>
      </c>
      <c r="B34" t="s">
        <v>1242</v>
      </c>
      <c r="C34" t="s">
        <v>6102</v>
      </c>
      <c r="D34" t="s">
        <v>6103</v>
      </c>
      <c r="E34" t="s">
        <v>310</v>
      </c>
      <c r="F34" t="s">
        <v>6104</v>
      </c>
      <c r="G34">
        <v>74186</v>
      </c>
      <c r="H34" t="s">
        <v>312</v>
      </c>
      <c r="I34" t="s">
        <v>1004</v>
      </c>
      <c r="J34" t="s">
        <v>833</v>
      </c>
      <c r="K34" t="s">
        <v>204</v>
      </c>
      <c r="L34" t="s">
        <v>204</v>
      </c>
      <c r="M34" t="s">
        <v>204</v>
      </c>
      <c r="N34" t="s">
        <v>204</v>
      </c>
      <c r="O34" t="s">
        <v>339</v>
      </c>
      <c r="P34" s="142">
        <v>43542</v>
      </c>
      <c r="Q34" t="s">
        <v>1212</v>
      </c>
      <c r="R34" t="s">
        <v>885</v>
      </c>
      <c r="S34" t="s">
        <v>889</v>
      </c>
      <c r="T34" t="s">
        <v>6105</v>
      </c>
      <c r="U34" s="167">
        <v>1</v>
      </c>
      <c r="V34" s="140">
        <f t="shared" si="1"/>
        <v>1390.0221000000001</v>
      </c>
      <c r="W34" s="141">
        <v>1390.0221000000001</v>
      </c>
      <c r="X34" s="147">
        <v>7.8700000000000006E-2</v>
      </c>
      <c r="Y34" s="130">
        <v>0.17615263868639169</v>
      </c>
      <c r="Z34" s="130">
        <v>2.0818433426642181E-2</v>
      </c>
      <c r="AA34" s="181"/>
      <c r="AD34" s="173"/>
      <c r="AE34" s="174"/>
      <c r="AF34" s="175"/>
    </row>
    <row r="35" spans="1:32" x14ac:dyDescent="0.25">
      <c r="A35" t="s">
        <v>1213</v>
      </c>
      <c r="B35" t="s">
        <v>1242</v>
      </c>
      <c r="C35" t="s">
        <v>6106</v>
      </c>
      <c r="D35" t="s">
        <v>6107</v>
      </c>
      <c r="E35" t="s">
        <v>311</v>
      </c>
      <c r="F35" t="s">
        <v>6108</v>
      </c>
      <c r="G35">
        <v>74178</v>
      </c>
      <c r="H35" t="s">
        <v>312</v>
      </c>
      <c r="I35" t="s">
        <v>1004</v>
      </c>
      <c r="J35" t="s">
        <v>833</v>
      </c>
      <c r="K35" t="s">
        <v>205</v>
      </c>
      <c r="L35" t="s">
        <v>224</v>
      </c>
      <c r="M35" t="s">
        <v>224</v>
      </c>
      <c r="N35" t="s">
        <v>224</v>
      </c>
      <c r="O35" t="s">
        <v>339</v>
      </c>
      <c r="P35" s="142">
        <v>43321</v>
      </c>
      <c r="Q35" t="s">
        <v>1215</v>
      </c>
      <c r="R35" t="s">
        <v>885</v>
      </c>
      <c r="S35" t="s">
        <v>889</v>
      </c>
      <c r="T35" t="s">
        <v>5983</v>
      </c>
      <c r="U35" s="11" t="s">
        <v>1216</v>
      </c>
      <c r="V35" s="140">
        <f t="shared" si="1"/>
        <v>148.08302740090448</v>
      </c>
      <c r="W35" s="141">
        <v>556.64409999999998</v>
      </c>
      <c r="X35" s="147">
        <v>3.4639999999999997E-2</v>
      </c>
      <c r="Y35" s="130">
        <v>7.0541558564934659E-2</v>
      </c>
      <c r="Z35" s="130">
        <v>8.3368875524492698E-3</v>
      </c>
      <c r="AA35" s="181"/>
      <c r="AD35" s="173"/>
      <c r="AE35" s="174"/>
      <c r="AF35" s="175"/>
    </row>
    <row r="36" spans="1:32" x14ac:dyDescent="0.25">
      <c r="A36" t="s">
        <v>1213</v>
      </c>
      <c r="B36" t="s">
        <v>1242</v>
      </c>
      <c r="D36" t="s">
        <v>6109</v>
      </c>
      <c r="E36" t="s">
        <v>309</v>
      </c>
      <c r="F36" t="s">
        <v>6110</v>
      </c>
      <c r="G36">
        <v>74181</v>
      </c>
      <c r="H36" t="s">
        <v>312</v>
      </c>
      <c r="I36" t="s">
        <v>1004</v>
      </c>
      <c r="J36" t="s">
        <v>833</v>
      </c>
      <c r="K36" t="s">
        <v>205</v>
      </c>
      <c r="L36" t="s">
        <v>204</v>
      </c>
      <c r="M36" t="s">
        <v>204</v>
      </c>
      <c r="N36" t="s">
        <v>224</v>
      </c>
      <c r="O36" t="s">
        <v>339</v>
      </c>
      <c r="P36" s="142">
        <v>43412</v>
      </c>
      <c r="Q36" t="s">
        <v>1215</v>
      </c>
      <c r="R36" t="s">
        <v>885</v>
      </c>
      <c r="S36" t="s">
        <v>889</v>
      </c>
      <c r="T36" t="s">
        <v>6101</v>
      </c>
      <c r="U36" s="11" t="s">
        <v>1216</v>
      </c>
      <c r="V36" s="140">
        <f t="shared" si="1"/>
        <v>110.28552806597499</v>
      </c>
      <c r="W36" s="141">
        <v>414.56329999999997</v>
      </c>
      <c r="X36" s="147">
        <v>0.19900000000000001</v>
      </c>
      <c r="Y36" s="130">
        <v>5.253615564304645E-2</v>
      </c>
      <c r="Z36" s="130">
        <v>6.2089359938209514E-3</v>
      </c>
      <c r="AA36" s="181"/>
      <c r="AD36" s="173"/>
      <c r="AE36" s="174"/>
      <c r="AF36" s="175"/>
    </row>
    <row r="37" spans="1:32" x14ac:dyDescent="0.25">
      <c r="A37" t="s">
        <v>1213</v>
      </c>
      <c r="B37" t="s">
        <v>1242</v>
      </c>
      <c r="C37" t="s">
        <v>6111</v>
      </c>
      <c r="D37" t="s">
        <v>6112</v>
      </c>
      <c r="E37" t="s">
        <v>311</v>
      </c>
      <c r="F37" t="s">
        <v>6113</v>
      </c>
      <c r="G37">
        <v>74208</v>
      </c>
      <c r="H37" t="s">
        <v>312</v>
      </c>
      <c r="I37" t="s">
        <v>1004</v>
      </c>
      <c r="J37" t="s">
        <v>833</v>
      </c>
      <c r="K37" t="s">
        <v>205</v>
      </c>
      <c r="L37" t="s">
        <v>224</v>
      </c>
      <c r="M37" t="s">
        <v>224</v>
      </c>
      <c r="N37" t="s">
        <v>224</v>
      </c>
      <c r="O37" t="s">
        <v>339</v>
      </c>
      <c r="P37" s="142">
        <v>44186</v>
      </c>
      <c r="Q37" t="s">
        <v>1215</v>
      </c>
      <c r="R37" t="s">
        <v>885</v>
      </c>
      <c r="S37" t="s">
        <v>889</v>
      </c>
      <c r="T37" t="s">
        <v>5983</v>
      </c>
      <c r="U37" s="11" t="s">
        <v>1216</v>
      </c>
      <c r="V37" s="140">
        <f t="shared" si="1"/>
        <v>55.357515296621443</v>
      </c>
      <c r="W37" s="141">
        <v>208.0889</v>
      </c>
      <c r="X37" s="147">
        <v>4.7000000000000002E-3</v>
      </c>
      <c r="Y37" s="130">
        <v>2.6370382893022244E-2</v>
      </c>
      <c r="Z37" s="130">
        <v>3.1165588252744037E-3</v>
      </c>
      <c r="AA37" s="181"/>
      <c r="AD37" s="173"/>
      <c r="AE37" s="174"/>
      <c r="AF37" s="175"/>
    </row>
    <row r="38" spans="1:32" x14ac:dyDescent="0.25">
      <c r="A38" t="s">
        <v>1213</v>
      </c>
      <c r="B38" t="s">
        <v>1242</v>
      </c>
      <c r="C38" t="s">
        <v>6114</v>
      </c>
      <c r="D38" t="s">
        <v>2376</v>
      </c>
      <c r="E38" t="s">
        <v>309</v>
      </c>
      <c r="F38" t="s">
        <v>6115</v>
      </c>
      <c r="G38">
        <v>74190</v>
      </c>
      <c r="H38" t="s">
        <v>312</v>
      </c>
      <c r="I38" t="s">
        <v>1005</v>
      </c>
      <c r="J38" t="s">
        <v>569</v>
      </c>
      <c r="K38" t="s">
        <v>204</v>
      </c>
      <c r="L38" t="s">
        <v>204</v>
      </c>
      <c r="M38" t="s">
        <v>204</v>
      </c>
      <c r="N38" t="s">
        <v>224</v>
      </c>
      <c r="O38" t="s">
        <v>339</v>
      </c>
      <c r="P38" s="142">
        <v>43691</v>
      </c>
      <c r="Q38" t="s">
        <v>1215</v>
      </c>
      <c r="R38" t="s">
        <v>885</v>
      </c>
      <c r="S38" t="s">
        <v>889</v>
      </c>
      <c r="T38" t="s">
        <v>6116</v>
      </c>
      <c r="U38" s="11" t="s">
        <v>1216</v>
      </c>
      <c r="V38" s="140">
        <f t="shared" si="1"/>
        <v>188.4189146049481</v>
      </c>
      <c r="W38" s="141">
        <v>708.2666999999999</v>
      </c>
      <c r="X38" s="147">
        <v>0.19874</v>
      </c>
      <c r="Y38" s="130">
        <v>8.9756162670895479E-2</v>
      </c>
      <c r="Z38" s="130">
        <v>1.0607747412297247E-2</v>
      </c>
      <c r="AA38" s="181"/>
      <c r="AD38" s="173"/>
      <c r="AE38" s="174"/>
      <c r="AF38" s="175"/>
    </row>
    <row r="39" spans="1:32" x14ac:dyDescent="0.25">
      <c r="A39" t="s">
        <v>1213</v>
      </c>
      <c r="B39" t="s">
        <v>1245</v>
      </c>
      <c r="C39" t="s">
        <v>6117</v>
      </c>
      <c r="D39" t="s">
        <v>6118</v>
      </c>
      <c r="E39" t="s">
        <v>309</v>
      </c>
      <c r="F39" t="s">
        <v>6119</v>
      </c>
      <c r="G39">
        <v>74228</v>
      </c>
      <c r="H39" t="s">
        <v>312</v>
      </c>
      <c r="I39" t="s">
        <v>1000</v>
      </c>
      <c r="J39" t="s">
        <v>844</v>
      </c>
      <c r="K39" t="s">
        <v>204</v>
      </c>
      <c r="L39" t="s">
        <v>204</v>
      </c>
      <c r="M39" t="s">
        <v>204</v>
      </c>
      <c r="N39" t="s">
        <v>204</v>
      </c>
      <c r="O39" t="s">
        <v>339</v>
      </c>
      <c r="P39" s="142">
        <v>44560</v>
      </c>
      <c r="Q39" t="s">
        <v>1215</v>
      </c>
      <c r="R39" t="s">
        <v>885</v>
      </c>
      <c r="S39" t="s">
        <v>889</v>
      </c>
      <c r="T39" t="s">
        <v>6120</v>
      </c>
      <c r="U39" s="11" t="s">
        <v>1216</v>
      </c>
      <c r="V39" s="140">
        <f t="shared" si="1"/>
        <v>1529.2045224793828</v>
      </c>
      <c r="W39" s="141">
        <v>5748.2798000000003</v>
      </c>
      <c r="X39" s="147">
        <v>6.7400000000000002E-2</v>
      </c>
      <c r="Y39" s="130">
        <v>1.26380327594811E-2</v>
      </c>
      <c r="Z39" s="130">
        <v>3.2136103122046718E-3</v>
      </c>
      <c r="AA39" s="181"/>
      <c r="AD39" s="173"/>
      <c r="AE39" s="174"/>
      <c r="AF39" s="175"/>
    </row>
    <row r="40" spans="1:32" x14ac:dyDescent="0.25">
      <c r="A40" t="s">
        <v>1213</v>
      </c>
      <c r="B40" t="s">
        <v>1245</v>
      </c>
      <c r="C40" t="s">
        <v>6069</v>
      </c>
      <c r="D40" t="s">
        <v>6070</v>
      </c>
      <c r="E40" t="s">
        <v>309</v>
      </c>
      <c r="F40" t="s">
        <v>6071</v>
      </c>
      <c r="G40">
        <v>74173</v>
      </c>
      <c r="H40" t="s">
        <v>312</v>
      </c>
      <c r="I40" t="s">
        <v>1000</v>
      </c>
      <c r="J40" t="s">
        <v>845</v>
      </c>
      <c r="K40" t="s">
        <v>204</v>
      </c>
      <c r="L40" t="s">
        <v>204</v>
      </c>
      <c r="M40" t="s">
        <v>204</v>
      </c>
      <c r="N40" t="s">
        <v>204</v>
      </c>
      <c r="O40" t="s">
        <v>339</v>
      </c>
      <c r="P40" s="142">
        <v>43157</v>
      </c>
      <c r="Q40" t="s">
        <v>1215</v>
      </c>
      <c r="R40" t="s">
        <v>885</v>
      </c>
      <c r="S40" t="s">
        <v>889</v>
      </c>
      <c r="T40" t="s">
        <v>6068</v>
      </c>
      <c r="U40" s="11" t="s">
        <v>1216</v>
      </c>
      <c r="V40" s="140">
        <f t="shared" si="1"/>
        <v>1526.2875498802875</v>
      </c>
      <c r="W40" s="141">
        <v>5737.3149000000003</v>
      </c>
      <c r="X40" s="147">
        <v>0.10349999999999999</v>
      </c>
      <c r="Y40" s="130">
        <v>1.2613925541804859E-2</v>
      </c>
      <c r="Z40" s="130">
        <v>3.2074803072587037E-3</v>
      </c>
      <c r="AA40" s="181"/>
      <c r="AD40" s="173"/>
      <c r="AE40" s="174"/>
      <c r="AF40" s="175"/>
    </row>
    <row r="41" spans="1:32" x14ac:dyDescent="0.25">
      <c r="A41" t="s">
        <v>1213</v>
      </c>
      <c r="B41" t="s">
        <v>1245</v>
      </c>
      <c r="C41" t="s">
        <v>6121</v>
      </c>
      <c r="D41" t="s">
        <v>6122</v>
      </c>
      <c r="E41" t="s">
        <v>309</v>
      </c>
      <c r="F41" t="s">
        <v>6123</v>
      </c>
      <c r="G41">
        <v>74221</v>
      </c>
      <c r="H41" t="s">
        <v>312</v>
      </c>
      <c r="I41" t="s">
        <v>1000</v>
      </c>
      <c r="J41" t="s">
        <v>844</v>
      </c>
      <c r="K41" t="s">
        <v>204</v>
      </c>
      <c r="L41" t="s">
        <v>204</v>
      </c>
      <c r="M41" t="s">
        <v>204</v>
      </c>
      <c r="N41" t="s">
        <v>296</v>
      </c>
      <c r="O41" t="s">
        <v>339</v>
      </c>
      <c r="P41" s="142">
        <v>44409</v>
      </c>
      <c r="Q41" t="s">
        <v>1215</v>
      </c>
      <c r="R41" t="s">
        <v>885</v>
      </c>
      <c r="S41" t="s">
        <v>889</v>
      </c>
      <c r="T41" t="s">
        <v>6020</v>
      </c>
      <c r="U41" s="11" t="s">
        <v>1216</v>
      </c>
      <c r="V41" s="140">
        <f t="shared" si="1"/>
        <v>909.18143123171058</v>
      </c>
      <c r="W41" s="141">
        <v>3417.6129999999998</v>
      </c>
      <c r="X41" s="147">
        <v>7.5700000000000003E-2</v>
      </c>
      <c r="Y41" s="130">
        <v>7.5138836541817954E-3</v>
      </c>
      <c r="Z41" s="130">
        <v>1.9106370789923614E-3</v>
      </c>
      <c r="AA41" s="181"/>
      <c r="AD41" s="173"/>
      <c r="AE41" s="174"/>
      <c r="AF41" s="175"/>
    </row>
    <row r="42" spans="1:32" x14ac:dyDescent="0.25">
      <c r="A42" t="s">
        <v>1213</v>
      </c>
      <c r="B42" t="s">
        <v>1245</v>
      </c>
      <c r="C42" t="s">
        <v>6124</v>
      </c>
      <c r="D42" t="s">
        <v>6125</v>
      </c>
      <c r="E42" t="s">
        <v>311</v>
      </c>
      <c r="F42" t="s">
        <v>6126</v>
      </c>
      <c r="G42">
        <v>74243</v>
      </c>
      <c r="H42" t="s">
        <v>312</v>
      </c>
      <c r="I42" t="s">
        <v>1000</v>
      </c>
      <c r="J42" t="s">
        <v>844</v>
      </c>
      <c r="K42" t="s">
        <v>204</v>
      </c>
      <c r="L42" t="s">
        <v>204</v>
      </c>
      <c r="M42" t="s">
        <v>204</v>
      </c>
      <c r="N42" t="s">
        <v>204</v>
      </c>
      <c r="O42" t="s">
        <v>339</v>
      </c>
      <c r="P42" s="142">
        <v>44823</v>
      </c>
      <c r="Q42" t="s">
        <v>1215</v>
      </c>
      <c r="R42" t="s">
        <v>885</v>
      </c>
      <c r="S42" t="s">
        <v>889</v>
      </c>
      <c r="T42" t="s">
        <v>6068</v>
      </c>
      <c r="U42" s="11" t="s">
        <v>1216</v>
      </c>
      <c r="V42" s="140">
        <f t="shared" si="1"/>
        <v>539.35192870444268</v>
      </c>
      <c r="W42" s="141">
        <v>2027.4239</v>
      </c>
      <c r="X42" s="147">
        <v>0.1371</v>
      </c>
      <c r="Y42" s="130">
        <v>4.4574465688915852E-3</v>
      </c>
      <c r="Z42" s="130">
        <v>1.1334435139159643E-3</v>
      </c>
      <c r="AA42" s="181"/>
      <c r="AD42" s="173"/>
      <c r="AE42" s="174"/>
      <c r="AF42" s="175"/>
    </row>
    <row r="43" spans="1:32" x14ac:dyDescent="0.25">
      <c r="A43" t="s">
        <v>1213</v>
      </c>
      <c r="B43" t="s">
        <v>1245</v>
      </c>
      <c r="D43" t="s">
        <v>6021</v>
      </c>
      <c r="E43" t="s">
        <v>309</v>
      </c>
      <c r="F43" t="s">
        <v>6022</v>
      </c>
      <c r="G43">
        <v>74254</v>
      </c>
      <c r="H43" t="s">
        <v>312</v>
      </c>
      <c r="I43" t="s">
        <v>1000</v>
      </c>
      <c r="J43" t="s">
        <v>845</v>
      </c>
      <c r="K43" t="s">
        <v>204</v>
      </c>
      <c r="L43" t="s">
        <v>204</v>
      </c>
      <c r="M43" t="s">
        <v>204</v>
      </c>
      <c r="N43" t="s">
        <v>204</v>
      </c>
      <c r="O43" t="s">
        <v>339</v>
      </c>
      <c r="P43" s="142">
        <v>45124</v>
      </c>
      <c r="Q43" t="s">
        <v>1215</v>
      </c>
      <c r="R43" t="s">
        <v>885</v>
      </c>
      <c r="S43" t="s">
        <v>889</v>
      </c>
      <c r="T43" t="s">
        <v>6023</v>
      </c>
      <c r="U43" s="11" t="s">
        <v>1216</v>
      </c>
      <c r="V43" s="140">
        <f t="shared" si="1"/>
        <v>63.602580473530196</v>
      </c>
      <c r="W43" s="141">
        <v>239.0821</v>
      </c>
      <c r="X43" s="147">
        <v>7.0800000000000002E-2</v>
      </c>
      <c r="Y43" s="130">
        <v>5.2564025394186598E-4</v>
      </c>
      <c r="Z43" s="130">
        <v>1.3366027551322944E-4</v>
      </c>
      <c r="AA43" s="181"/>
      <c r="AD43" s="173"/>
      <c r="AE43" s="174"/>
      <c r="AF43" s="175"/>
    </row>
    <row r="44" spans="1:32" x14ac:dyDescent="0.25">
      <c r="A44" t="s">
        <v>1213</v>
      </c>
      <c r="B44" t="s">
        <v>1245</v>
      </c>
      <c r="D44" t="s">
        <v>6072</v>
      </c>
      <c r="E44" t="s">
        <v>311</v>
      </c>
      <c r="F44" t="s">
        <v>6073</v>
      </c>
      <c r="G44">
        <v>74180</v>
      </c>
      <c r="H44" t="s">
        <v>312</v>
      </c>
      <c r="I44" t="s">
        <v>1000</v>
      </c>
      <c r="J44" t="s">
        <v>844</v>
      </c>
      <c r="K44" t="s">
        <v>205</v>
      </c>
      <c r="L44" t="s">
        <v>224</v>
      </c>
      <c r="M44" t="s">
        <v>224</v>
      </c>
      <c r="N44" t="s">
        <v>224</v>
      </c>
      <c r="O44" t="s">
        <v>339</v>
      </c>
      <c r="P44" s="142">
        <v>43411</v>
      </c>
      <c r="Q44" t="s">
        <v>1215</v>
      </c>
      <c r="R44" t="s">
        <v>885</v>
      </c>
      <c r="S44" t="s">
        <v>889</v>
      </c>
      <c r="T44" t="s">
        <v>6074</v>
      </c>
      <c r="U44" s="11" t="s">
        <v>1216</v>
      </c>
      <c r="V44" s="140">
        <f t="shared" si="1"/>
        <v>3778.1080340516091</v>
      </c>
      <c r="W44" s="141">
        <v>14201.908099999999</v>
      </c>
      <c r="X44" s="147">
        <v>5.8900000000000001E-2</v>
      </c>
      <c r="Y44" s="130">
        <v>3.1223981298264702E-2</v>
      </c>
      <c r="Z44" s="130">
        <v>7.9396619867844968E-3</v>
      </c>
      <c r="AA44" s="181"/>
      <c r="AD44" s="173"/>
      <c r="AE44" s="174"/>
      <c r="AF44" s="175"/>
    </row>
    <row r="45" spans="1:32" x14ac:dyDescent="0.25">
      <c r="A45" t="s">
        <v>1213</v>
      </c>
      <c r="B45" t="s">
        <v>1245</v>
      </c>
      <c r="D45" t="s">
        <v>6072</v>
      </c>
      <c r="E45" t="s">
        <v>311</v>
      </c>
      <c r="F45" t="s">
        <v>6127</v>
      </c>
      <c r="G45">
        <v>74200</v>
      </c>
      <c r="H45" t="s">
        <v>312</v>
      </c>
      <c r="I45" t="s">
        <v>1000</v>
      </c>
      <c r="J45" t="s">
        <v>844</v>
      </c>
      <c r="K45" t="s">
        <v>205</v>
      </c>
      <c r="L45" t="s">
        <v>224</v>
      </c>
      <c r="M45" t="s">
        <v>224</v>
      </c>
      <c r="N45" t="s">
        <v>224</v>
      </c>
      <c r="O45" t="s">
        <v>339</v>
      </c>
      <c r="P45" s="142">
        <v>43891</v>
      </c>
      <c r="Q45" t="s">
        <v>1215</v>
      </c>
      <c r="R45" t="s">
        <v>885</v>
      </c>
      <c r="S45" t="s">
        <v>889</v>
      </c>
      <c r="T45" t="s">
        <v>6074</v>
      </c>
      <c r="U45" s="11" t="s">
        <v>1216</v>
      </c>
      <c r="V45" s="140">
        <f t="shared" si="1"/>
        <v>3423.9702580473531</v>
      </c>
      <c r="W45" s="141">
        <v>12870.7042</v>
      </c>
      <c r="X45" s="147">
        <v>5.6800000000000003E-2</v>
      </c>
      <c r="Y45" s="130">
        <v>2.8297227561707293E-2</v>
      </c>
      <c r="Z45" s="130">
        <v>7.1954444200094426E-3</v>
      </c>
      <c r="AA45" s="181"/>
      <c r="AD45" s="173"/>
      <c r="AE45" s="174"/>
      <c r="AF45" s="175"/>
    </row>
    <row r="46" spans="1:32" x14ac:dyDescent="0.25">
      <c r="A46" t="s">
        <v>1213</v>
      </c>
      <c r="B46" t="s">
        <v>1245</v>
      </c>
      <c r="D46" t="s">
        <v>6075</v>
      </c>
      <c r="E46" t="s">
        <v>311</v>
      </c>
      <c r="F46" t="s">
        <v>6076</v>
      </c>
      <c r="G46">
        <v>74183</v>
      </c>
      <c r="H46" t="s">
        <v>312</v>
      </c>
      <c r="I46" t="s">
        <v>1000</v>
      </c>
      <c r="J46" t="s">
        <v>844</v>
      </c>
      <c r="K46" t="s">
        <v>205</v>
      </c>
      <c r="L46" t="s">
        <v>224</v>
      </c>
      <c r="M46" t="s">
        <v>224</v>
      </c>
      <c r="N46" t="s">
        <v>224</v>
      </c>
      <c r="O46" t="s">
        <v>339</v>
      </c>
      <c r="P46" s="142">
        <v>43482</v>
      </c>
      <c r="Q46" t="s">
        <v>1215</v>
      </c>
      <c r="R46" t="s">
        <v>885</v>
      </c>
      <c r="S46" t="s">
        <v>889</v>
      </c>
      <c r="T46" t="s">
        <v>6020</v>
      </c>
      <c r="U46" s="11" t="s">
        <v>1216</v>
      </c>
      <c r="V46" s="140">
        <f t="shared" si="1"/>
        <v>2000.3498802873105</v>
      </c>
      <c r="W46" s="141">
        <v>7519.3152</v>
      </c>
      <c r="X46" s="147">
        <v>5.2000000000000005E-2</v>
      </c>
      <c r="Y46" s="130">
        <v>1.6531789579272961E-2</v>
      </c>
      <c r="Z46" s="130">
        <v>4.2037182908307817E-3</v>
      </c>
      <c r="AA46" s="181"/>
      <c r="AD46" s="173"/>
      <c r="AE46" s="174"/>
      <c r="AF46" s="175"/>
    </row>
    <row r="47" spans="1:32" x14ac:dyDescent="0.25">
      <c r="A47" t="s">
        <v>1213</v>
      </c>
      <c r="B47" t="s">
        <v>1245</v>
      </c>
      <c r="D47" t="s">
        <v>6072</v>
      </c>
      <c r="E47" t="s">
        <v>311</v>
      </c>
      <c r="F47" t="s">
        <v>6128</v>
      </c>
      <c r="G47">
        <v>74215</v>
      </c>
      <c r="H47" t="s">
        <v>312</v>
      </c>
      <c r="I47" t="s">
        <v>1000</v>
      </c>
      <c r="J47" t="s">
        <v>844</v>
      </c>
      <c r="K47" t="s">
        <v>205</v>
      </c>
      <c r="L47" t="s">
        <v>224</v>
      </c>
      <c r="M47" t="s">
        <v>224</v>
      </c>
      <c r="N47" t="s">
        <v>224</v>
      </c>
      <c r="O47" t="s">
        <v>339</v>
      </c>
      <c r="P47" s="142">
        <v>44308</v>
      </c>
      <c r="Q47" t="s">
        <v>1215</v>
      </c>
      <c r="R47" t="s">
        <v>885</v>
      </c>
      <c r="S47" t="s">
        <v>889</v>
      </c>
      <c r="T47" t="s">
        <v>6074</v>
      </c>
      <c r="U47" s="11" t="s">
        <v>1216</v>
      </c>
      <c r="V47" s="140">
        <f t="shared" si="1"/>
        <v>1111.0889864325618</v>
      </c>
      <c r="W47" s="141">
        <v>4176.5834999999997</v>
      </c>
      <c r="X47" s="147">
        <v>3.5400000000000001E-2</v>
      </c>
      <c r="Y47" s="130">
        <v>9.1825383166363912E-3</v>
      </c>
      <c r="Z47" s="130">
        <v>2.3349440841114611E-3</v>
      </c>
      <c r="AA47" s="181"/>
      <c r="AD47" s="173"/>
      <c r="AE47" s="174"/>
      <c r="AF47" s="175"/>
    </row>
    <row r="48" spans="1:32" x14ac:dyDescent="0.25">
      <c r="A48" t="s">
        <v>1213</v>
      </c>
      <c r="B48" t="s">
        <v>1245</v>
      </c>
      <c r="D48" t="s">
        <v>6075</v>
      </c>
      <c r="E48" t="s">
        <v>311</v>
      </c>
      <c r="F48" t="s">
        <v>6129</v>
      </c>
      <c r="G48">
        <v>74216</v>
      </c>
      <c r="H48" t="s">
        <v>312</v>
      </c>
      <c r="I48" t="s">
        <v>1000</v>
      </c>
      <c r="J48" t="s">
        <v>844</v>
      </c>
      <c r="K48" t="s">
        <v>205</v>
      </c>
      <c r="L48" t="s">
        <v>224</v>
      </c>
      <c r="M48" t="s">
        <v>224</v>
      </c>
      <c r="N48" t="s">
        <v>224</v>
      </c>
      <c r="O48" t="s">
        <v>339</v>
      </c>
      <c r="P48" s="142">
        <v>44371</v>
      </c>
      <c r="Q48" t="s">
        <v>1215</v>
      </c>
      <c r="R48" t="s">
        <v>885</v>
      </c>
      <c r="S48" t="s">
        <v>889</v>
      </c>
      <c r="T48" t="s">
        <v>6020</v>
      </c>
      <c r="U48" s="11" t="s">
        <v>1216</v>
      </c>
      <c r="V48" s="140">
        <f t="shared" si="1"/>
        <v>813.50156956637409</v>
      </c>
      <c r="W48" s="141">
        <v>3057.9524000000001</v>
      </c>
      <c r="X48" s="147">
        <v>1.6000000000000004E-2</v>
      </c>
      <c r="Y48" s="130">
        <v>6.7231422781230529E-3</v>
      </c>
      <c r="Z48" s="130">
        <v>1.7095666522297056E-3</v>
      </c>
      <c r="AA48" s="181"/>
      <c r="AD48" s="173"/>
      <c r="AE48" s="174"/>
      <c r="AF48" s="175"/>
    </row>
    <row r="49" spans="1:32" x14ac:dyDescent="0.25">
      <c r="A49" t="s">
        <v>1213</v>
      </c>
      <c r="B49" t="s">
        <v>1245</v>
      </c>
      <c r="D49" t="s">
        <v>6072</v>
      </c>
      <c r="E49" t="s">
        <v>311</v>
      </c>
      <c r="F49" t="s">
        <v>6130</v>
      </c>
      <c r="G49">
        <v>74235</v>
      </c>
      <c r="H49" t="s">
        <v>312</v>
      </c>
      <c r="I49" t="s">
        <v>1000</v>
      </c>
      <c r="J49" t="s">
        <v>844</v>
      </c>
      <c r="K49" t="s">
        <v>205</v>
      </c>
      <c r="L49" t="s">
        <v>224</v>
      </c>
      <c r="M49" t="s">
        <v>224</v>
      </c>
      <c r="N49" t="s">
        <v>224</v>
      </c>
      <c r="O49" t="s">
        <v>339</v>
      </c>
      <c r="P49" s="142">
        <v>44712</v>
      </c>
      <c r="Q49" t="s">
        <v>1215</v>
      </c>
      <c r="R49" t="s">
        <v>885</v>
      </c>
      <c r="S49" t="s">
        <v>889</v>
      </c>
      <c r="T49" t="s">
        <v>6074</v>
      </c>
      <c r="U49" s="11" t="s">
        <v>1216</v>
      </c>
      <c r="V49" s="140">
        <f t="shared" si="1"/>
        <v>765.88757648310718</v>
      </c>
      <c r="W49" s="141">
        <v>2878.9713999999999</v>
      </c>
      <c r="X49" s="147">
        <v>6.13E-2</v>
      </c>
      <c r="Y49" s="130">
        <v>6.3296387569658497E-3</v>
      </c>
      <c r="Z49" s="130">
        <v>1.6095062237163396E-3</v>
      </c>
      <c r="AA49" s="181"/>
      <c r="AD49" s="173"/>
      <c r="AE49" s="174"/>
      <c r="AF49" s="175"/>
    </row>
    <row r="50" spans="1:32" x14ac:dyDescent="0.25">
      <c r="A50" t="s">
        <v>1213</v>
      </c>
      <c r="B50" t="s">
        <v>1245</v>
      </c>
      <c r="C50" t="s">
        <v>6077</v>
      </c>
      <c r="D50" t="s">
        <v>6078</v>
      </c>
      <c r="E50" t="s">
        <v>309</v>
      </c>
      <c r="F50" t="s">
        <v>6079</v>
      </c>
      <c r="G50">
        <v>74185</v>
      </c>
      <c r="H50" t="s">
        <v>312</v>
      </c>
      <c r="I50" t="s">
        <v>1001</v>
      </c>
      <c r="J50" t="s">
        <v>831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42">
        <v>43524</v>
      </c>
      <c r="Q50" t="s">
        <v>1212</v>
      </c>
      <c r="R50" t="s">
        <v>885</v>
      </c>
      <c r="S50" t="s">
        <v>889</v>
      </c>
      <c r="T50" t="s">
        <v>5942</v>
      </c>
      <c r="U50" s="167">
        <v>1</v>
      </c>
      <c r="V50" s="140">
        <f t="shared" si="1"/>
        <v>28364.374</v>
      </c>
      <c r="W50" s="141">
        <v>28364.374</v>
      </c>
      <c r="X50" s="147">
        <v>0.1298</v>
      </c>
      <c r="Y50" s="130">
        <v>6.2361245778181716E-2</v>
      </c>
      <c r="Z50" s="130">
        <v>1.5857273543174705E-2</v>
      </c>
      <c r="AA50" s="181"/>
      <c r="AD50" s="173"/>
      <c r="AE50" s="174"/>
      <c r="AF50" s="175"/>
    </row>
    <row r="51" spans="1:32" x14ac:dyDescent="0.25">
      <c r="A51" t="s">
        <v>1213</v>
      </c>
      <c r="B51" t="s">
        <v>1245</v>
      </c>
      <c r="C51" t="s">
        <v>6077</v>
      </c>
      <c r="D51" t="s">
        <v>6080</v>
      </c>
      <c r="E51" t="s">
        <v>309</v>
      </c>
      <c r="F51" t="s">
        <v>6081</v>
      </c>
      <c r="G51">
        <v>74202</v>
      </c>
      <c r="H51" t="s">
        <v>312</v>
      </c>
      <c r="I51" t="s">
        <v>1001</v>
      </c>
      <c r="J51" t="s">
        <v>831</v>
      </c>
      <c r="K51" t="s">
        <v>204</v>
      </c>
      <c r="L51" t="s">
        <v>204</v>
      </c>
      <c r="M51" t="s">
        <v>204</v>
      </c>
      <c r="N51" t="s">
        <v>204</v>
      </c>
      <c r="O51" t="s">
        <v>339</v>
      </c>
      <c r="P51" s="142">
        <v>43913</v>
      </c>
      <c r="Q51" t="s">
        <v>1212</v>
      </c>
      <c r="R51" t="s">
        <v>885</v>
      </c>
      <c r="S51" t="s">
        <v>889</v>
      </c>
      <c r="T51" t="s">
        <v>5942</v>
      </c>
      <c r="U51" s="167">
        <v>1</v>
      </c>
      <c r="V51" s="140">
        <f t="shared" si="1"/>
        <v>14567.9609</v>
      </c>
      <c r="W51" s="141">
        <v>14567.9609</v>
      </c>
      <c r="X51" s="147">
        <v>0.1036</v>
      </c>
      <c r="Y51" s="130">
        <v>3.2028776290642415E-2</v>
      </c>
      <c r="Z51" s="130">
        <v>8.1443059797172944E-3</v>
      </c>
      <c r="AA51" s="181"/>
      <c r="AD51" s="173"/>
      <c r="AE51" s="174"/>
      <c r="AF51" s="175"/>
    </row>
    <row r="52" spans="1:32" x14ac:dyDescent="0.25">
      <c r="A52" t="s">
        <v>1213</v>
      </c>
      <c r="B52" t="s">
        <v>1245</v>
      </c>
      <c r="C52" t="s">
        <v>6131</v>
      </c>
      <c r="D52" t="s">
        <v>6132</v>
      </c>
      <c r="E52" t="s">
        <v>309</v>
      </c>
      <c r="F52" t="s">
        <v>6133</v>
      </c>
      <c r="G52">
        <v>74179</v>
      </c>
      <c r="H52" t="s">
        <v>312</v>
      </c>
      <c r="I52" t="s">
        <v>1001</v>
      </c>
      <c r="J52" t="s">
        <v>831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42">
        <v>43394</v>
      </c>
      <c r="Q52" t="s">
        <v>1212</v>
      </c>
      <c r="R52" t="s">
        <v>885</v>
      </c>
      <c r="S52" t="s">
        <v>889</v>
      </c>
      <c r="T52" t="s">
        <v>6120</v>
      </c>
      <c r="U52" s="167">
        <v>1</v>
      </c>
      <c r="V52" s="140">
        <f t="shared" si="1"/>
        <v>3087.8154</v>
      </c>
      <c r="W52" s="141">
        <v>3087.8154</v>
      </c>
      <c r="X52" s="147">
        <v>0.11990000000000001</v>
      </c>
      <c r="Y52" s="130">
        <v>6.7887983541282714E-3</v>
      </c>
      <c r="Z52" s="130">
        <v>1.7262617381599884E-3</v>
      </c>
      <c r="AA52" s="181"/>
      <c r="AD52" s="173"/>
      <c r="AE52" s="174"/>
      <c r="AF52" s="175"/>
    </row>
    <row r="53" spans="1:32" x14ac:dyDescent="0.25">
      <c r="A53" t="s">
        <v>1213</v>
      </c>
      <c r="B53" t="s">
        <v>1245</v>
      </c>
      <c r="C53" t="s">
        <v>6134</v>
      </c>
      <c r="D53" t="s">
        <v>6135</v>
      </c>
      <c r="E53" t="s">
        <v>310</v>
      </c>
      <c r="F53" t="s">
        <v>6136</v>
      </c>
      <c r="G53">
        <v>74205</v>
      </c>
      <c r="H53" t="s">
        <v>312</v>
      </c>
      <c r="I53" t="s">
        <v>1001</v>
      </c>
      <c r="J53" t="s">
        <v>831</v>
      </c>
      <c r="K53" t="s">
        <v>205</v>
      </c>
      <c r="L53" t="s">
        <v>286</v>
      </c>
      <c r="M53" t="s">
        <v>286</v>
      </c>
      <c r="N53" t="s">
        <v>286</v>
      </c>
      <c r="O53" t="s">
        <v>339</v>
      </c>
      <c r="P53" s="142">
        <v>44159</v>
      </c>
      <c r="Q53" t="s">
        <v>1217</v>
      </c>
      <c r="R53" t="s">
        <v>885</v>
      </c>
      <c r="S53" t="s">
        <v>889</v>
      </c>
      <c r="T53" t="s">
        <v>6137</v>
      </c>
      <c r="U53" s="11" t="s">
        <v>1218</v>
      </c>
      <c r="V53" s="140">
        <f t="shared" si="1"/>
        <v>2156.743569971643</v>
      </c>
      <c r="W53" s="141">
        <v>8670.5404999999992</v>
      </c>
      <c r="X53" s="147">
        <v>0.19639999999999999</v>
      </c>
      <c r="Y53" s="130">
        <v>1.9062846408292006E-2</v>
      </c>
      <c r="Z53" s="130">
        <v>4.8473176928349928E-3</v>
      </c>
      <c r="AA53" s="181"/>
      <c r="AD53" s="173"/>
      <c r="AE53" s="174"/>
      <c r="AF53" s="175"/>
    </row>
    <row r="54" spans="1:32" x14ac:dyDescent="0.25">
      <c r="A54" t="s">
        <v>1213</v>
      </c>
      <c r="B54" t="s">
        <v>1245</v>
      </c>
      <c r="C54" t="s">
        <v>6082</v>
      </c>
      <c r="D54" t="s">
        <v>6083</v>
      </c>
      <c r="E54" t="s">
        <v>309</v>
      </c>
      <c r="F54" t="s">
        <v>6084</v>
      </c>
      <c r="G54">
        <v>74176</v>
      </c>
      <c r="H54" t="s">
        <v>312</v>
      </c>
      <c r="I54" t="s">
        <v>1002</v>
      </c>
      <c r="J54" t="s">
        <v>569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42">
        <v>43306</v>
      </c>
      <c r="Q54" t="s">
        <v>1212</v>
      </c>
      <c r="R54" t="s">
        <v>885</v>
      </c>
      <c r="S54" t="s">
        <v>889</v>
      </c>
      <c r="T54" t="s">
        <v>6020</v>
      </c>
      <c r="U54" s="167">
        <v>1</v>
      </c>
      <c r="V54" s="140">
        <f t="shared" si="1"/>
        <v>10971.2438</v>
      </c>
      <c r="W54" s="141">
        <v>10971.2438</v>
      </c>
      <c r="X54" s="147">
        <v>1.7500000000000002E-2</v>
      </c>
      <c r="Y54" s="130">
        <v>2.412111858612816E-2</v>
      </c>
      <c r="Z54" s="130">
        <v>6.1335396818100922E-3</v>
      </c>
      <c r="AA54" s="181"/>
      <c r="AD54" s="173"/>
      <c r="AE54" s="174"/>
      <c r="AF54" s="175"/>
    </row>
    <row r="55" spans="1:32" x14ac:dyDescent="0.25">
      <c r="A55" t="s">
        <v>1213</v>
      </c>
      <c r="B55" t="s">
        <v>1245</v>
      </c>
      <c r="C55" t="s">
        <v>6138</v>
      </c>
      <c r="D55" t="s">
        <v>6139</v>
      </c>
      <c r="E55" t="s">
        <v>309</v>
      </c>
      <c r="F55" t="s">
        <v>6140</v>
      </c>
      <c r="G55">
        <v>74233</v>
      </c>
      <c r="H55" t="s">
        <v>312</v>
      </c>
      <c r="I55" t="s">
        <v>1002</v>
      </c>
      <c r="J55" t="s">
        <v>569</v>
      </c>
      <c r="K55" t="s">
        <v>204</v>
      </c>
      <c r="L55" t="s">
        <v>204</v>
      </c>
      <c r="M55" t="s">
        <v>204</v>
      </c>
      <c r="N55" t="s">
        <v>224</v>
      </c>
      <c r="O55" t="s">
        <v>339</v>
      </c>
      <c r="P55" s="142">
        <v>44622</v>
      </c>
      <c r="Q55" t="s">
        <v>1212</v>
      </c>
      <c r="R55" t="s">
        <v>885</v>
      </c>
      <c r="S55" t="s">
        <v>889</v>
      </c>
      <c r="T55" t="s">
        <v>6051</v>
      </c>
      <c r="U55" s="167">
        <v>1</v>
      </c>
      <c r="V55" s="140">
        <f t="shared" si="1"/>
        <v>5491.8967000000002</v>
      </c>
      <c r="W55" s="141">
        <v>5491.8967000000002</v>
      </c>
      <c r="X55" s="147">
        <v>0.104</v>
      </c>
      <c r="Y55" s="130">
        <v>1.2074355005904824E-2</v>
      </c>
      <c r="Z55" s="130">
        <v>3.0702778271472857E-3</v>
      </c>
      <c r="AA55" s="181"/>
      <c r="AD55" s="173"/>
      <c r="AE55" s="174"/>
      <c r="AF55" s="175"/>
    </row>
    <row r="56" spans="1:32" x14ac:dyDescent="0.25">
      <c r="A56" t="s">
        <v>1213</v>
      </c>
      <c r="B56" t="s">
        <v>1245</v>
      </c>
      <c r="C56" t="s">
        <v>6085</v>
      </c>
      <c r="D56" t="s">
        <v>6086</v>
      </c>
      <c r="E56" t="s">
        <v>309</v>
      </c>
      <c r="F56" t="s">
        <v>6087</v>
      </c>
      <c r="G56">
        <v>74177</v>
      </c>
      <c r="H56" t="s">
        <v>312</v>
      </c>
      <c r="I56" t="s">
        <v>1002</v>
      </c>
      <c r="J56" t="s">
        <v>569</v>
      </c>
      <c r="K56" t="s">
        <v>204</v>
      </c>
      <c r="L56" t="s">
        <v>204</v>
      </c>
      <c r="M56" t="s">
        <v>204</v>
      </c>
      <c r="N56" t="s">
        <v>204</v>
      </c>
      <c r="O56" t="s">
        <v>339</v>
      </c>
      <c r="P56" s="142">
        <v>43312</v>
      </c>
      <c r="Q56" t="s">
        <v>1212</v>
      </c>
      <c r="R56" t="s">
        <v>885</v>
      </c>
      <c r="S56" t="s">
        <v>889</v>
      </c>
      <c r="T56" t="s">
        <v>5744</v>
      </c>
      <c r="U56" s="167">
        <v>1</v>
      </c>
      <c r="V56" s="140">
        <f t="shared" si="1"/>
        <v>5384.9009000000005</v>
      </c>
      <c r="W56" s="141">
        <v>5384.9009000000005</v>
      </c>
      <c r="X56" s="147">
        <v>2.9600000000000001E-2</v>
      </c>
      <c r="Y56" s="130">
        <v>1.1839116604340925E-2</v>
      </c>
      <c r="Z56" s="130">
        <v>3.0104611952806552E-3</v>
      </c>
      <c r="AA56" s="181"/>
      <c r="AD56" s="173"/>
      <c r="AE56" s="174"/>
      <c r="AF56" s="175"/>
    </row>
    <row r="57" spans="1:32" x14ac:dyDescent="0.25">
      <c r="A57" t="s">
        <v>1213</v>
      </c>
      <c r="B57" t="s">
        <v>1245</v>
      </c>
      <c r="C57" t="s">
        <v>6088</v>
      </c>
      <c r="D57" t="s">
        <v>6089</v>
      </c>
      <c r="E57" t="s">
        <v>309</v>
      </c>
      <c r="F57" t="s">
        <v>6090</v>
      </c>
      <c r="G57">
        <v>74189</v>
      </c>
      <c r="H57" t="s">
        <v>312</v>
      </c>
      <c r="I57" t="s">
        <v>1002</v>
      </c>
      <c r="J57" t="s">
        <v>569</v>
      </c>
      <c r="K57" t="s">
        <v>205</v>
      </c>
      <c r="L57" t="s">
        <v>224</v>
      </c>
      <c r="M57" t="s">
        <v>224</v>
      </c>
      <c r="N57" t="s">
        <v>224</v>
      </c>
      <c r="O57" t="s">
        <v>339</v>
      </c>
      <c r="P57" s="142">
        <v>43586</v>
      </c>
      <c r="Q57" t="s">
        <v>1215</v>
      </c>
      <c r="R57" t="s">
        <v>885</v>
      </c>
      <c r="S57" t="s">
        <v>889</v>
      </c>
      <c r="T57" t="s">
        <v>6091</v>
      </c>
      <c r="U57" s="11" t="s">
        <v>1216</v>
      </c>
      <c r="V57" s="140">
        <f t="shared" si="1"/>
        <v>4005.2643522213352</v>
      </c>
      <c r="W57" s="141">
        <v>15055.788699999999</v>
      </c>
      <c r="X57" s="147">
        <v>3.3799999999999997E-2</v>
      </c>
      <c r="Y57" s="130">
        <v>3.3101302905604764E-2</v>
      </c>
      <c r="Z57" s="130">
        <v>8.4170290099192246E-3</v>
      </c>
      <c r="AA57" s="181"/>
      <c r="AD57" s="173"/>
      <c r="AE57" s="174"/>
      <c r="AF57" s="175"/>
    </row>
    <row r="58" spans="1:32" x14ac:dyDescent="0.25">
      <c r="A58" t="s">
        <v>1213</v>
      </c>
      <c r="B58" t="s">
        <v>1245</v>
      </c>
      <c r="D58" t="s">
        <v>6092</v>
      </c>
      <c r="E58" t="s">
        <v>311</v>
      </c>
      <c r="F58" t="s">
        <v>6093</v>
      </c>
      <c r="G58">
        <v>74188</v>
      </c>
      <c r="H58" t="s">
        <v>312</v>
      </c>
      <c r="I58" t="s">
        <v>1002</v>
      </c>
      <c r="J58" t="s">
        <v>569</v>
      </c>
      <c r="K58" t="s">
        <v>205</v>
      </c>
      <c r="L58" t="s">
        <v>224</v>
      </c>
      <c r="M58" t="s">
        <v>224</v>
      </c>
      <c r="N58" t="s">
        <v>224</v>
      </c>
      <c r="O58" t="s">
        <v>339</v>
      </c>
      <c r="P58" s="142">
        <v>43578</v>
      </c>
      <c r="Q58" t="s">
        <v>1215</v>
      </c>
      <c r="R58" t="s">
        <v>885</v>
      </c>
      <c r="S58" t="s">
        <v>889</v>
      </c>
      <c r="T58" t="s">
        <v>6094</v>
      </c>
      <c r="U58" s="11" t="s">
        <v>1216</v>
      </c>
      <c r="V58" s="140">
        <f t="shared" si="1"/>
        <v>161.65552008512901</v>
      </c>
      <c r="W58" s="141">
        <v>607.66309999999999</v>
      </c>
      <c r="X58" s="147">
        <v>1.7999999999999999E-2</v>
      </c>
      <c r="Y58" s="130">
        <v>1.3359937582953746E-3</v>
      </c>
      <c r="Z58" s="130">
        <v>3.3971769185977098E-4</v>
      </c>
      <c r="AA58" s="181"/>
      <c r="AD58" s="173"/>
      <c r="AE58" s="174"/>
      <c r="AF58" s="175"/>
    </row>
    <row r="59" spans="1:32" x14ac:dyDescent="0.25">
      <c r="A59" t="s">
        <v>1213</v>
      </c>
      <c r="B59" t="s">
        <v>1245</v>
      </c>
      <c r="C59" t="s">
        <v>6141</v>
      </c>
      <c r="D59" t="s">
        <v>6142</v>
      </c>
      <c r="E59" t="s">
        <v>310</v>
      </c>
      <c r="F59" t="s">
        <v>6143</v>
      </c>
      <c r="G59">
        <v>74171</v>
      </c>
      <c r="H59" t="s">
        <v>312</v>
      </c>
      <c r="I59" t="s">
        <v>1003</v>
      </c>
      <c r="J59" t="s">
        <v>836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42">
        <v>42736</v>
      </c>
      <c r="Q59" t="s">
        <v>1212</v>
      </c>
      <c r="R59" t="s">
        <v>885</v>
      </c>
      <c r="S59" t="s">
        <v>889</v>
      </c>
      <c r="T59" t="s">
        <v>6020</v>
      </c>
      <c r="U59" s="167">
        <v>1</v>
      </c>
      <c r="V59" s="140">
        <f t="shared" si="1"/>
        <v>6444.9435000000003</v>
      </c>
      <c r="W59" s="141">
        <v>6444.9435000000003</v>
      </c>
      <c r="X59" s="147">
        <v>8.1039999999999987E-2</v>
      </c>
      <c r="Y59" s="130">
        <v>1.4169701328069141E-2</v>
      </c>
      <c r="Z59" s="130">
        <v>3.6030843704358989E-3</v>
      </c>
      <c r="AA59" s="181"/>
      <c r="AD59" s="173"/>
      <c r="AE59" s="174"/>
      <c r="AF59" s="175"/>
    </row>
    <row r="60" spans="1:32" x14ac:dyDescent="0.25">
      <c r="A60" t="s">
        <v>1213</v>
      </c>
      <c r="B60" t="s">
        <v>1245</v>
      </c>
      <c r="C60" t="s">
        <v>6144</v>
      </c>
      <c r="D60" t="s">
        <v>6145</v>
      </c>
      <c r="E60" t="s">
        <v>309</v>
      </c>
      <c r="F60" t="s">
        <v>6146</v>
      </c>
      <c r="G60">
        <v>74217</v>
      </c>
      <c r="H60" t="s">
        <v>312</v>
      </c>
      <c r="I60" t="s">
        <v>1003</v>
      </c>
      <c r="J60" t="s">
        <v>836</v>
      </c>
      <c r="K60" t="s">
        <v>204</v>
      </c>
      <c r="L60" t="s">
        <v>204</v>
      </c>
      <c r="M60" t="s">
        <v>204</v>
      </c>
      <c r="N60" t="s">
        <v>204</v>
      </c>
      <c r="O60" t="s">
        <v>339</v>
      </c>
      <c r="P60" s="142">
        <v>44370</v>
      </c>
      <c r="Q60" t="s">
        <v>1212</v>
      </c>
      <c r="R60" t="s">
        <v>885</v>
      </c>
      <c r="S60" t="s">
        <v>889</v>
      </c>
      <c r="T60" t="s">
        <v>6039</v>
      </c>
      <c r="U60" s="167">
        <v>1</v>
      </c>
      <c r="V60" s="140">
        <f t="shared" si="1"/>
        <v>5795.3660999999993</v>
      </c>
      <c r="W60" s="141">
        <v>5795.3660999999993</v>
      </c>
      <c r="X60" s="147">
        <v>0.25196850393700787</v>
      </c>
      <c r="Y60" s="130">
        <v>1.2741555534696216E-2</v>
      </c>
      <c r="Z60" s="130">
        <v>3.2399341763938798E-3</v>
      </c>
      <c r="AA60" s="181"/>
      <c r="AD60" s="173"/>
      <c r="AE60" s="174"/>
      <c r="AF60" s="175"/>
    </row>
    <row r="61" spans="1:32" x14ac:dyDescent="0.25">
      <c r="A61" t="s">
        <v>1213</v>
      </c>
      <c r="B61" t="s">
        <v>1245</v>
      </c>
      <c r="C61" t="s">
        <v>6147</v>
      </c>
      <c r="D61" t="s">
        <v>6148</v>
      </c>
      <c r="E61" t="s">
        <v>309</v>
      </c>
      <c r="F61" t="s">
        <v>6149</v>
      </c>
      <c r="G61">
        <v>74241</v>
      </c>
      <c r="H61" t="s">
        <v>312</v>
      </c>
      <c r="I61" t="s">
        <v>1003</v>
      </c>
      <c r="J61" t="s">
        <v>837</v>
      </c>
      <c r="K61" t="s">
        <v>204</v>
      </c>
      <c r="L61" t="s">
        <v>204</v>
      </c>
      <c r="M61" t="s">
        <v>204</v>
      </c>
      <c r="N61" t="s">
        <v>204</v>
      </c>
      <c r="O61" t="s">
        <v>339</v>
      </c>
      <c r="P61" s="142">
        <v>44752</v>
      </c>
      <c r="Q61" t="s">
        <v>1212</v>
      </c>
      <c r="R61" t="s">
        <v>885</v>
      </c>
      <c r="S61" t="s">
        <v>889</v>
      </c>
      <c r="T61" t="s">
        <v>5983</v>
      </c>
      <c r="U61" s="167">
        <v>1</v>
      </c>
      <c r="V61" s="140">
        <f t="shared" si="1"/>
        <v>5165.8541999999998</v>
      </c>
      <c r="W61" s="141">
        <v>5165.8541999999998</v>
      </c>
      <c r="X61" s="147">
        <v>5.8299999999999998E-2</v>
      </c>
      <c r="Y61" s="130">
        <v>1.1357525668440182E-2</v>
      </c>
      <c r="Z61" s="130">
        <v>2.8880018198914064E-3</v>
      </c>
      <c r="AA61" s="181"/>
      <c r="AD61" s="173"/>
      <c r="AE61" s="174"/>
      <c r="AF61" s="175"/>
    </row>
    <row r="62" spans="1:32" x14ac:dyDescent="0.25">
      <c r="A62" t="s">
        <v>1213</v>
      </c>
      <c r="B62" t="s">
        <v>1245</v>
      </c>
      <c r="C62" t="s">
        <v>6150</v>
      </c>
      <c r="D62" t="s">
        <v>6142</v>
      </c>
      <c r="E62" t="s">
        <v>309</v>
      </c>
      <c r="F62" t="s">
        <v>6151</v>
      </c>
      <c r="G62">
        <v>74231</v>
      </c>
      <c r="H62" t="s">
        <v>312</v>
      </c>
      <c r="I62" t="s">
        <v>1003</v>
      </c>
      <c r="J62" t="s">
        <v>836</v>
      </c>
      <c r="K62" t="s">
        <v>204</v>
      </c>
      <c r="L62" t="s">
        <v>204</v>
      </c>
      <c r="M62" t="s">
        <v>204</v>
      </c>
      <c r="N62" t="s">
        <v>204</v>
      </c>
      <c r="O62" t="s">
        <v>339</v>
      </c>
      <c r="P62" s="142">
        <v>44591</v>
      </c>
      <c r="Q62" t="s">
        <v>1212</v>
      </c>
      <c r="R62" t="s">
        <v>885</v>
      </c>
      <c r="S62" t="s">
        <v>889</v>
      </c>
      <c r="T62" t="s">
        <v>5983</v>
      </c>
      <c r="U62" s="167">
        <v>1</v>
      </c>
      <c r="V62" s="140">
        <f t="shared" si="1"/>
        <v>4599.8170999999993</v>
      </c>
      <c r="W62" s="141">
        <v>4599.8170999999993</v>
      </c>
      <c r="X62" s="147">
        <v>5.2600000000000001E-2</v>
      </c>
      <c r="Y62" s="130">
        <v>1.0113049726680546E-2</v>
      </c>
      <c r="Z62" s="130">
        <v>2.5715553605538859E-3</v>
      </c>
      <c r="AA62" s="181"/>
      <c r="AD62" s="173"/>
      <c r="AE62" s="174"/>
      <c r="AF62" s="175"/>
    </row>
    <row r="63" spans="1:32" x14ac:dyDescent="0.25">
      <c r="A63" t="s">
        <v>1213</v>
      </c>
      <c r="B63" t="s">
        <v>1245</v>
      </c>
      <c r="C63" t="s">
        <v>6152</v>
      </c>
      <c r="D63" t="s">
        <v>6153</v>
      </c>
      <c r="E63" t="s">
        <v>309</v>
      </c>
      <c r="F63" t="s">
        <v>6154</v>
      </c>
      <c r="G63">
        <v>74170</v>
      </c>
      <c r="H63" t="s">
        <v>312</v>
      </c>
      <c r="I63" t="s">
        <v>1003</v>
      </c>
      <c r="J63" t="s">
        <v>836</v>
      </c>
      <c r="K63" t="s">
        <v>204</v>
      </c>
      <c r="L63" t="s">
        <v>204</v>
      </c>
      <c r="M63" t="s">
        <v>204</v>
      </c>
      <c r="N63" t="s">
        <v>204</v>
      </c>
      <c r="O63" t="s">
        <v>339</v>
      </c>
      <c r="P63" s="142">
        <v>42583</v>
      </c>
      <c r="Q63" t="s">
        <v>1212</v>
      </c>
      <c r="R63" t="s">
        <v>885</v>
      </c>
      <c r="S63" t="s">
        <v>889</v>
      </c>
      <c r="T63" t="s">
        <v>6155</v>
      </c>
      <c r="U63" s="167">
        <v>1</v>
      </c>
      <c r="V63" s="140">
        <f t="shared" si="1"/>
        <v>3543.4587000000001</v>
      </c>
      <c r="W63" s="141">
        <v>3543.4587000000001</v>
      </c>
      <c r="X63" s="147">
        <v>4.0399999999999998E-2</v>
      </c>
      <c r="Y63" s="130">
        <v>7.7905650569502728E-3</v>
      </c>
      <c r="Z63" s="130">
        <v>1.9809918743987106E-3</v>
      </c>
      <c r="AA63" s="181"/>
      <c r="AD63" s="173"/>
      <c r="AE63" s="174"/>
      <c r="AF63" s="175"/>
    </row>
    <row r="64" spans="1:32" x14ac:dyDescent="0.25">
      <c r="A64" t="s">
        <v>1213</v>
      </c>
      <c r="B64" t="s">
        <v>1245</v>
      </c>
      <c r="C64" t="s">
        <v>6156</v>
      </c>
      <c r="D64" t="s">
        <v>6157</v>
      </c>
      <c r="E64" t="s">
        <v>309</v>
      </c>
      <c r="F64" t="s">
        <v>6158</v>
      </c>
      <c r="G64">
        <v>74239</v>
      </c>
      <c r="H64" t="s">
        <v>312</v>
      </c>
      <c r="I64" t="s">
        <v>1003</v>
      </c>
      <c r="J64" t="s">
        <v>837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42">
        <v>44741</v>
      </c>
      <c r="Q64" t="s">
        <v>1212</v>
      </c>
      <c r="R64" t="s">
        <v>885</v>
      </c>
      <c r="S64" t="s">
        <v>889</v>
      </c>
      <c r="T64" t="s">
        <v>5983</v>
      </c>
      <c r="U64" s="167">
        <v>1</v>
      </c>
      <c r="V64" s="140">
        <f t="shared" si="1"/>
        <v>3472.8692999999998</v>
      </c>
      <c r="W64" s="141">
        <v>3472.8692999999998</v>
      </c>
      <c r="X64" s="147">
        <v>3.4099999999999998E-2</v>
      </c>
      <c r="Y64" s="130">
        <v>7.6353687832262738E-3</v>
      </c>
      <c r="Z64" s="130">
        <v>1.9415284266337865E-3</v>
      </c>
      <c r="AA64" s="181"/>
      <c r="AD64" s="173"/>
      <c r="AE64" s="174"/>
      <c r="AF64" s="175"/>
    </row>
    <row r="65" spans="1:32" x14ac:dyDescent="0.25">
      <c r="A65" t="s">
        <v>1213</v>
      </c>
      <c r="B65" t="s">
        <v>1245</v>
      </c>
      <c r="C65" t="s">
        <v>6159</v>
      </c>
      <c r="D65" t="s">
        <v>6160</v>
      </c>
      <c r="E65" t="s">
        <v>309</v>
      </c>
      <c r="F65" t="s">
        <v>6161</v>
      </c>
      <c r="G65">
        <v>74167</v>
      </c>
      <c r="H65" t="s">
        <v>312</v>
      </c>
      <c r="I65" t="s">
        <v>1003</v>
      </c>
      <c r="J65" t="s">
        <v>836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42">
        <v>42125</v>
      </c>
      <c r="Q65" t="s">
        <v>1212</v>
      </c>
      <c r="R65" t="s">
        <v>885</v>
      </c>
      <c r="S65" t="s">
        <v>889</v>
      </c>
      <c r="T65" t="s">
        <v>6051</v>
      </c>
      <c r="U65" s="167">
        <v>1</v>
      </c>
      <c r="V65" s="140">
        <f t="shared" si="1"/>
        <v>2719.4537</v>
      </c>
      <c r="W65" s="141">
        <v>2719.4537</v>
      </c>
      <c r="X65" s="147">
        <v>0.30430000000000001</v>
      </c>
      <c r="Y65" s="130">
        <v>5.9789269557108463E-3</v>
      </c>
      <c r="Z65" s="130">
        <v>1.5203269121435445E-3</v>
      </c>
      <c r="AA65" s="181"/>
      <c r="AD65" s="173"/>
      <c r="AE65" s="174"/>
      <c r="AF65" s="175"/>
    </row>
    <row r="66" spans="1:32" x14ac:dyDescent="0.25">
      <c r="A66" t="s">
        <v>1213</v>
      </c>
      <c r="B66" t="s">
        <v>1245</v>
      </c>
      <c r="C66" t="s">
        <v>6162</v>
      </c>
      <c r="D66" t="s">
        <v>6163</v>
      </c>
      <c r="E66" t="s">
        <v>309</v>
      </c>
      <c r="F66" t="s">
        <v>6164</v>
      </c>
      <c r="G66">
        <v>74166</v>
      </c>
      <c r="H66" t="s">
        <v>312</v>
      </c>
      <c r="I66" t="s">
        <v>1003</v>
      </c>
      <c r="J66" t="s">
        <v>836</v>
      </c>
      <c r="K66" t="s">
        <v>204</v>
      </c>
      <c r="L66" t="s">
        <v>204</v>
      </c>
      <c r="M66" t="s">
        <v>204</v>
      </c>
      <c r="N66" t="s">
        <v>204</v>
      </c>
      <c r="O66" t="s">
        <v>339</v>
      </c>
      <c r="P66" s="142">
        <v>41334</v>
      </c>
      <c r="Q66" t="s">
        <v>1212</v>
      </c>
      <c r="R66" t="s">
        <v>885</v>
      </c>
      <c r="S66" t="s">
        <v>889</v>
      </c>
      <c r="T66" t="s">
        <v>6165</v>
      </c>
      <c r="U66" s="167">
        <v>1</v>
      </c>
      <c r="V66" s="140">
        <f t="shared" si="1"/>
        <v>2189.9180000000001</v>
      </c>
      <c r="W66" s="141">
        <v>2189.9180000000001</v>
      </c>
      <c r="X66" s="147">
        <v>0.16389999999999999</v>
      </c>
      <c r="Y66" s="130">
        <v>4.8147021717802971E-3</v>
      </c>
      <c r="Z66" s="130">
        <v>1.2242867892409764E-3</v>
      </c>
      <c r="AA66" s="181"/>
      <c r="AD66" s="173"/>
      <c r="AE66" s="174"/>
      <c r="AF66" s="175"/>
    </row>
    <row r="67" spans="1:32" x14ac:dyDescent="0.25">
      <c r="A67" t="s">
        <v>1213</v>
      </c>
      <c r="B67" t="s">
        <v>1245</v>
      </c>
      <c r="C67" t="s">
        <v>6017</v>
      </c>
      <c r="D67" t="s">
        <v>6018</v>
      </c>
      <c r="E67" t="s">
        <v>309</v>
      </c>
      <c r="F67" t="s">
        <v>6019</v>
      </c>
      <c r="G67">
        <v>74252</v>
      </c>
      <c r="H67" t="s">
        <v>312</v>
      </c>
      <c r="I67" t="s">
        <v>1003</v>
      </c>
      <c r="J67" t="s">
        <v>839</v>
      </c>
      <c r="K67" t="s">
        <v>204</v>
      </c>
      <c r="L67" t="s">
        <v>204</v>
      </c>
      <c r="M67" t="s">
        <v>204</v>
      </c>
      <c r="N67" t="s">
        <v>204</v>
      </c>
      <c r="O67" t="s">
        <v>339</v>
      </c>
      <c r="P67" s="142">
        <v>45036</v>
      </c>
      <c r="Q67" t="s">
        <v>1212</v>
      </c>
      <c r="R67" t="s">
        <v>885</v>
      </c>
      <c r="S67" t="s">
        <v>889</v>
      </c>
      <c r="T67" t="s">
        <v>6020</v>
      </c>
      <c r="U67" s="167">
        <v>1</v>
      </c>
      <c r="V67" s="140">
        <f t="shared" si="1"/>
        <v>1695.4717000000001</v>
      </c>
      <c r="W67" s="141">
        <v>1695.4717000000001</v>
      </c>
      <c r="X67" s="147">
        <v>2.07E-2</v>
      </c>
      <c r="Y67" s="130">
        <v>3.7276242607001187E-3</v>
      </c>
      <c r="Z67" s="130">
        <v>9.4786364240300196E-4</v>
      </c>
      <c r="AA67" s="181"/>
      <c r="AD67" s="173"/>
      <c r="AE67" s="174"/>
      <c r="AF67" s="175"/>
    </row>
    <row r="68" spans="1:32" x14ac:dyDescent="0.25">
      <c r="A68" t="s">
        <v>1213</v>
      </c>
      <c r="B68" t="s">
        <v>1245</v>
      </c>
      <c r="D68" t="s">
        <v>6055</v>
      </c>
      <c r="E68" t="s">
        <v>311</v>
      </c>
      <c r="F68" t="s">
        <v>6056</v>
      </c>
      <c r="G68">
        <v>74203</v>
      </c>
      <c r="H68" t="s">
        <v>312</v>
      </c>
      <c r="I68" t="s">
        <v>1003</v>
      </c>
      <c r="J68" t="s">
        <v>833</v>
      </c>
      <c r="K68" t="s">
        <v>205</v>
      </c>
      <c r="L68" t="s">
        <v>224</v>
      </c>
      <c r="M68" t="s">
        <v>224</v>
      </c>
      <c r="N68" t="s">
        <v>224</v>
      </c>
      <c r="O68" t="s">
        <v>339</v>
      </c>
      <c r="P68" s="142">
        <v>43770</v>
      </c>
      <c r="Q68" t="s">
        <v>1215</v>
      </c>
      <c r="R68" t="s">
        <v>885</v>
      </c>
      <c r="S68" t="s">
        <v>889</v>
      </c>
      <c r="T68" t="s">
        <v>5951</v>
      </c>
      <c r="U68" s="11" t="s">
        <v>1216</v>
      </c>
      <c r="V68" s="140">
        <f t="shared" si="1"/>
        <v>2706.2209896249001</v>
      </c>
      <c r="W68" s="141">
        <v>10172.6847</v>
      </c>
      <c r="X68" s="147">
        <v>6.8529999999999994E-2</v>
      </c>
      <c r="Y68" s="130">
        <v>2.2365425465838657E-2</v>
      </c>
      <c r="Z68" s="130">
        <v>5.687100459519233E-3</v>
      </c>
      <c r="AA68" s="181"/>
      <c r="AD68" s="173"/>
      <c r="AE68" s="174"/>
      <c r="AF68" s="175"/>
    </row>
    <row r="69" spans="1:32" x14ac:dyDescent="0.25">
      <c r="A69" t="s">
        <v>1213</v>
      </c>
      <c r="B69" t="s">
        <v>1245</v>
      </c>
      <c r="C69" t="s">
        <v>6166</v>
      </c>
      <c r="D69" t="s">
        <v>6167</v>
      </c>
      <c r="E69" t="s">
        <v>311</v>
      </c>
      <c r="F69" t="s">
        <v>6168</v>
      </c>
      <c r="G69">
        <v>74199</v>
      </c>
      <c r="H69" t="s">
        <v>312</v>
      </c>
      <c r="I69" t="s">
        <v>1003</v>
      </c>
      <c r="J69" t="s">
        <v>837</v>
      </c>
      <c r="K69" t="s">
        <v>205</v>
      </c>
      <c r="L69" t="s">
        <v>224</v>
      </c>
      <c r="M69" t="s">
        <v>224</v>
      </c>
      <c r="N69" t="s">
        <v>224</v>
      </c>
      <c r="O69" t="s">
        <v>339</v>
      </c>
      <c r="P69" s="142">
        <v>43881</v>
      </c>
      <c r="Q69" t="s">
        <v>1215</v>
      </c>
      <c r="R69" t="s">
        <v>885</v>
      </c>
      <c r="S69" t="s">
        <v>889</v>
      </c>
      <c r="T69" t="s">
        <v>5983</v>
      </c>
      <c r="U69" s="11" t="s">
        <v>1216</v>
      </c>
      <c r="V69" s="140">
        <f t="shared" si="1"/>
        <v>2146.2765363128492</v>
      </c>
      <c r="W69" s="141">
        <v>8067.8535000000002</v>
      </c>
      <c r="X69" s="147">
        <v>2.6270000000000002E-2</v>
      </c>
      <c r="Y69" s="130">
        <v>1.7737793012057232E-2</v>
      </c>
      <c r="Z69" s="130">
        <v>4.5103819260585249E-3</v>
      </c>
      <c r="AA69" s="181"/>
      <c r="AD69" s="173"/>
      <c r="AE69" s="174"/>
      <c r="AF69" s="175"/>
    </row>
    <row r="70" spans="1:32" x14ac:dyDescent="0.25">
      <c r="A70" t="s">
        <v>1213</v>
      </c>
      <c r="B70" t="s">
        <v>1245</v>
      </c>
      <c r="D70" t="s">
        <v>6095</v>
      </c>
      <c r="E70" t="s">
        <v>311</v>
      </c>
      <c r="F70" t="s">
        <v>6096</v>
      </c>
      <c r="G70">
        <v>74197</v>
      </c>
      <c r="H70" t="s">
        <v>312</v>
      </c>
      <c r="I70" t="s">
        <v>1003</v>
      </c>
      <c r="J70" t="s">
        <v>836</v>
      </c>
      <c r="K70" t="s">
        <v>205</v>
      </c>
      <c r="L70" t="s">
        <v>224</v>
      </c>
      <c r="M70" t="s">
        <v>224</v>
      </c>
      <c r="N70" t="s">
        <v>224</v>
      </c>
      <c r="O70" t="s">
        <v>339</v>
      </c>
      <c r="P70" s="142">
        <v>43857</v>
      </c>
      <c r="Q70" t="s">
        <v>1215</v>
      </c>
      <c r="R70" t="s">
        <v>885</v>
      </c>
      <c r="S70" t="s">
        <v>889</v>
      </c>
      <c r="T70" t="s">
        <v>6097</v>
      </c>
      <c r="U70" s="11" t="s">
        <v>1216</v>
      </c>
      <c r="V70" s="140">
        <f t="shared" si="1"/>
        <v>1920.1234370843308</v>
      </c>
      <c r="W70" s="141">
        <v>7217.7439999999997</v>
      </c>
      <c r="X70" s="147">
        <v>2.53E-2</v>
      </c>
      <c r="Y70" s="130">
        <v>1.586876214890259E-2</v>
      </c>
      <c r="Z70" s="130">
        <v>4.0351230807958716E-3</v>
      </c>
      <c r="AA70" s="181"/>
      <c r="AD70" s="173"/>
      <c r="AE70" s="174"/>
      <c r="AF70" s="175"/>
    </row>
    <row r="71" spans="1:32" x14ac:dyDescent="0.25">
      <c r="A71" t="s">
        <v>1213</v>
      </c>
      <c r="B71" t="s">
        <v>1245</v>
      </c>
      <c r="D71" t="s">
        <v>6169</v>
      </c>
      <c r="E71" t="s">
        <v>311</v>
      </c>
      <c r="F71" t="s">
        <v>6170</v>
      </c>
      <c r="G71">
        <v>74193</v>
      </c>
      <c r="H71" t="s">
        <v>312</v>
      </c>
      <c r="I71" t="s">
        <v>1003</v>
      </c>
      <c r="J71" t="s">
        <v>836</v>
      </c>
      <c r="K71" t="s">
        <v>205</v>
      </c>
      <c r="L71" t="s">
        <v>224</v>
      </c>
      <c r="M71" t="s">
        <v>224</v>
      </c>
      <c r="N71" t="s">
        <v>224</v>
      </c>
      <c r="O71" t="s">
        <v>339</v>
      </c>
      <c r="P71" s="142">
        <v>43790</v>
      </c>
      <c r="Q71" t="s">
        <v>1215</v>
      </c>
      <c r="R71" t="s">
        <v>885</v>
      </c>
      <c r="S71" t="s">
        <v>889</v>
      </c>
      <c r="T71" t="s">
        <v>6074</v>
      </c>
      <c r="U71" s="11" t="s">
        <v>1216</v>
      </c>
      <c r="V71" s="140">
        <f t="shared" si="1"/>
        <v>251.93750997605747</v>
      </c>
      <c r="W71" s="141">
        <v>947.03309999999999</v>
      </c>
      <c r="X71" s="147">
        <v>1.0200000000000001E-2</v>
      </c>
      <c r="Y71" s="130">
        <v>2.0821247571186394E-3</v>
      </c>
      <c r="Z71" s="130">
        <v>5.2944455186297807E-4</v>
      </c>
      <c r="AA71" s="181"/>
      <c r="AD71" s="173"/>
      <c r="AE71" s="174"/>
      <c r="AF71" s="175"/>
    </row>
    <row r="72" spans="1:32" x14ac:dyDescent="0.25">
      <c r="A72" t="s">
        <v>1213</v>
      </c>
      <c r="B72" t="s">
        <v>1245</v>
      </c>
      <c r="C72" t="s">
        <v>6098</v>
      </c>
      <c r="D72" t="s">
        <v>6099</v>
      </c>
      <c r="E72" t="s">
        <v>310</v>
      </c>
      <c r="F72" t="s">
        <v>6100</v>
      </c>
      <c r="G72">
        <v>74187</v>
      </c>
      <c r="H72" t="s">
        <v>312</v>
      </c>
      <c r="I72" t="s">
        <v>1003</v>
      </c>
      <c r="J72" t="s">
        <v>836</v>
      </c>
      <c r="K72" t="s">
        <v>205</v>
      </c>
      <c r="L72" t="s">
        <v>204</v>
      </c>
      <c r="M72" t="s">
        <v>204</v>
      </c>
      <c r="N72" t="s">
        <v>303</v>
      </c>
      <c r="O72" t="s">
        <v>339</v>
      </c>
      <c r="P72" s="142">
        <v>43571</v>
      </c>
      <c r="Q72" t="s">
        <v>1215</v>
      </c>
      <c r="R72" t="s">
        <v>885</v>
      </c>
      <c r="S72" t="s">
        <v>889</v>
      </c>
      <c r="T72" t="s">
        <v>6101</v>
      </c>
      <c r="U72" s="11" t="s">
        <v>1216</v>
      </c>
      <c r="V72" s="140">
        <f t="shared" si="1"/>
        <v>218.54256451183826</v>
      </c>
      <c r="W72" s="141">
        <v>821.50149999999996</v>
      </c>
      <c r="X72" s="147">
        <v>3.3300000000000003E-2</v>
      </c>
      <c r="Y72" s="130">
        <v>1.8061339137691015E-3</v>
      </c>
      <c r="Z72" s="130">
        <v>4.5926535252542589E-4</v>
      </c>
      <c r="AA72" s="181"/>
      <c r="AD72" s="173"/>
      <c r="AE72" s="174"/>
      <c r="AF72" s="175"/>
    </row>
    <row r="73" spans="1:32" x14ac:dyDescent="0.25">
      <c r="A73" t="s">
        <v>1213</v>
      </c>
      <c r="B73" t="s">
        <v>1245</v>
      </c>
      <c r="C73" t="s">
        <v>6102</v>
      </c>
      <c r="D73" t="s">
        <v>6103</v>
      </c>
      <c r="E73" t="s">
        <v>310</v>
      </c>
      <c r="F73" t="s">
        <v>6104</v>
      </c>
      <c r="G73">
        <v>74186</v>
      </c>
      <c r="H73" t="s">
        <v>312</v>
      </c>
      <c r="I73" t="s">
        <v>1004</v>
      </c>
      <c r="J73" t="s">
        <v>833</v>
      </c>
      <c r="K73" t="s">
        <v>204</v>
      </c>
      <c r="L73" t="s">
        <v>204</v>
      </c>
      <c r="M73" t="s">
        <v>204</v>
      </c>
      <c r="N73" t="s">
        <v>204</v>
      </c>
      <c r="O73" t="s">
        <v>339</v>
      </c>
      <c r="P73" s="142">
        <v>43542</v>
      </c>
      <c r="Q73" t="s">
        <v>1212</v>
      </c>
      <c r="R73" t="s">
        <v>885</v>
      </c>
      <c r="S73" t="s">
        <v>889</v>
      </c>
      <c r="T73" t="s">
        <v>6105</v>
      </c>
      <c r="U73" s="167">
        <v>1</v>
      </c>
      <c r="V73" s="140">
        <f t="shared" si="1"/>
        <v>32730.093000000001</v>
      </c>
      <c r="W73" s="141">
        <v>32730.093000000001</v>
      </c>
      <c r="X73" s="147">
        <v>7.8700000000000006E-2</v>
      </c>
      <c r="Y73" s="130">
        <v>7.195961286113893E-2</v>
      </c>
      <c r="Z73" s="130">
        <v>1.8297954939175739E-2</v>
      </c>
      <c r="AA73" s="181"/>
      <c r="AD73" s="173"/>
      <c r="AE73" s="174"/>
      <c r="AF73" s="175"/>
    </row>
    <row r="74" spans="1:32" x14ac:dyDescent="0.25">
      <c r="A74" t="s">
        <v>1213</v>
      </c>
      <c r="B74" t="s">
        <v>1245</v>
      </c>
      <c r="C74" t="s">
        <v>6102</v>
      </c>
      <c r="D74" t="s">
        <v>6103</v>
      </c>
      <c r="E74" t="s">
        <v>310</v>
      </c>
      <c r="F74" t="s">
        <v>6171</v>
      </c>
      <c r="G74">
        <v>74204</v>
      </c>
      <c r="H74" t="s">
        <v>312</v>
      </c>
      <c r="I74" t="s">
        <v>1004</v>
      </c>
      <c r="J74" t="s">
        <v>833</v>
      </c>
      <c r="K74" t="s">
        <v>204</v>
      </c>
      <c r="L74" t="s">
        <v>204</v>
      </c>
      <c r="M74" t="s">
        <v>204</v>
      </c>
      <c r="N74" t="s">
        <v>204</v>
      </c>
      <c r="O74" t="s">
        <v>339</v>
      </c>
      <c r="P74" s="142">
        <v>44084</v>
      </c>
      <c r="Q74" t="s">
        <v>1212</v>
      </c>
      <c r="R74" t="s">
        <v>885</v>
      </c>
      <c r="S74" t="s">
        <v>889</v>
      </c>
      <c r="T74" t="s">
        <v>6172</v>
      </c>
      <c r="U74" s="167">
        <v>1</v>
      </c>
      <c r="V74" s="140">
        <f t="shared" si="1"/>
        <v>13316.9866</v>
      </c>
      <c r="W74" s="141">
        <v>13316.9866</v>
      </c>
      <c r="X74" s="147">
        <v>7.8700000000000006E-2</v>
      </c>
      <c r="Y74" s="130">
        <v>2.9278413497614352E-2</v>
      </c>
      <c r="Z74" s="130">
        <v>7.4449412603666268E-3</v>
      </c>
      <c r="AA74" s="181"/>
      <c r="AD74" s="173"/>
      <c r="AE74" s="174"/>
      <c r="AF74" s="175"/>
    </row>
    <row r="75" spans="1:32" x14ac:dyDescent="0.25">
      <c r="A75" t="s">
        <v>1213</v>
      </c>
      <c r="B75" t="s">
        <v>1245</v>
      </c>
      <c r="C75" t="s">
        <v>6173</v>
      </c>
      <c r="D75" t="s">
        <v>6174</v>
      </c>
      <c r="E75" t="s">
        <v>310</v>
      </c>
      <c r="F75" t="s">
        <v>6175</v>
      </c>
      <c r="G75">
        <v>74238</v>
      </c>
      <c r="H75" t="s">
        <v>312</v>
      </c>
      <c r="I75" t="s">
        <v>1004</v>
      </c>
      <c r="J75" t="s">
        <v>833</v>
      </c>
      <c r="K75" t="s">
        <v>204</v>
      </c>
      <c r="L75" t="s">
        <v>204</v>
      </c>
      <c r="M75" t="s">
        <v>204</v>
      </c>
      <c r="N75" t="s">
        <v>204</v>
      </c>
      <c r="O75" t="s">
        <v>339</v>
      </c>
      <c r="P75" s="142">
        <v>44721</v>
      </c>
      <c r="Q75" t="s">
        <v>1212</v>
      </c>
      <c r="R75" t="s">
        <v>885</v>
      </c>
      <c r="S75" t="s">
        <v>889</v>
      </c>
      <c r="T75" t="s">
        <v>6105</v>
      </c>
      <c r="U75" s="167">
        <v>1</v>
      </c>
      <c r="V75" s="140">
        <f t="shared" si="1"/>
        <v>5297.6122000000005</v>
      </c>
      <c r="W75" s="141">
        <v>5297.6122000000005</v>
      </c>
      <c r="X75" s="147">
        <v>1.89E-2</v>
      </c>
      <c r="Y75" s="130">
        <v>1.1647205582552696E-2</v>
      </c>
      <c r="Z75" s="130">
        <v>2.9616618884279562E-3</v>
      </c>
      <c r="AA75" s="181"/>
      <c r="AD75" s="173"/>
      <c r="AE75" s="174"/>
      <c r="AF75" s="175"/>
    </row>
    <row r="76" spans="1:32" x14ac:dyDescent="0.25">
      <c r="A76" t="s">
        <v>1213</v>
      </c>
      <c r="B76" t="s">
        <v>1245</v>
      </c>
      <c r="C76" t="s">
        <v>6106</v>
      </c>
      <c r="D76" t="s">
        <v>6107</v>
      </c>
      <c r="E76" t="s">
        <v>311</v>
      </c>
      <c r="F76" t="s">
        <v>6108</v>
      </c>
      <c r="G76">
        <v>74178</v>
      </c>
      <c r="H76" t="s">
        <v>312</v>
      </c>
      <c r="I76" t="s">
        <v>1004</v>
      </c>
      <c r="J76" t="s">
        <v>833</v>
      </c>
      <c r="K76" t="s">
        <v>205</v>
      </c>
      <c r="L76" t="s">
        <v>224</v>
      </c>
      <c r="M76" t="s">
        <v>224</v>
      </c>
      <c r="N76" t="s">
        <v>224</v>
      </c>
      <c r="O76" t="s">
        <v>339</v>
      </c>
      <c r="P76" s="142">
        <v>43321</v>
      </c>
      <c r="Q76" t="s">
        <v>1215</v>
      </c>
      <c r="R76" t="s">
        <v>885</v>
      </c>
      <c r="S76" t="s">
        <v>889</v>
      </c>
      <c r="T76" t="s">
        <v>5983</v>
      </c>
      <c r="U76" s="11" t="s">
        <v>1216</v>
      </c>
      <c r="V76" s="140">
        <f t="shared" si="1"/>
        <v>3542.2993083266829</v>
      </c>
      <c r="W76" s="141">
        <v>13315.5031</v>
      </c>
      <c r="X76" s="147">
        <v>3.4639999999999997E-2</v>
      </c>
      <c r="Y76" s="130">
        <v>2.9275151987475538E-2</v>
      </c>
      <c r="Z76" s="130">
        <v>7.4441119206414552E-3</v>
      </c>
      <c r="AA76" s="181"/>
      <c r="AD76" s="173"/>
      <c r="AE76" s="174"/>
      <c r="AF76" s="175"/>
    </row>
    <row r="77" spans="1:32" x14ac:dyDescent="0.25">
      <c r="A77" t="s">
        <v>1213</v>
      </c>
      <c r="B77" t="s">
        <v>1245</v>
      </c>
      <c r="D77" t="s">
        <v>6176</v>
      </c>
      <c r="E77" t="s">
        <v>311</v>
      </c>
      <c r="F77" t="s">
        <v>6177</v>
      </c>
      <c r="G77">
        <v>74169</v>
      </c>
      <c r="H77" t="s">
        <v>312</v>
      </c>
      <c r="I77" t="s">
        <v>1004</v>
      </c>
      <c r="J77" t="s">
        <v>833</v>
      </c>
      <c r="K77" t="s">
        <v>205</v>
      </c>
      <c r="L77" t="s">
        <v>224</v>
      </c>
      <c r="M77" t="s">
        <v>224</v>
      </c>
      <c r="N77" t="s">
        <v>224</v>
      </c>
      <c r="O77" t="s">
        <v>339</v>
      </c>
      <c r="P77" s="142">
        <v>42583</v>
      </c>
      <c r="Q77" t="s">
        <v>1215</v>
      </c>
      <c r="R77" t="s">
        <v>885</v>
      </c>
      <c r="S77" t="s">
        <v>889</v>
      </c>
      <c r="T77" t="s">
        <v>6178</v>
      </c>
      <c r="U77" s="11" t="s">
        <v>1216</v>
      </c>
      <c r="V77" s="140">
        <f t="shared" ref="V77:V90" si="2">IF(U77="",W77,W77/U77)</f>
        <v>3474.7147379622243</v>
      </c>
      <c r="W77" s="141">
        <v>13061.4527</v>
      </c>
      <c r="X77" s="147">
        <v>0.02</v>
      </c>
      <c r="Y77" s="130">
        <v>2.8716602676238587E-2</v>
      </c>
      <c r="Z77" s="130">
        <v>7.3020835005046828E-3</v>
      </c>
      <c r="AA77" s="181"/>
      <c r="AD77" s="173"/>
      <c r="AE77" s="174"/>
      <c r="AF77" s="175"/>
    </row>
    <row r="78" spans="1:32" x14ac:dyDescent="0.25">
      <c r="A78" t="s">
        <v>1213</v>
      </c>
      <c r="B78" t="s">
        <v>1245</v>
      </c>
      <c r="D78" t="s">
        <v>6109</v>
      </c>
      <c r="E78" t="s">
        <v>309</v>
      </c>
      <c r="F78" t="s">
        <v>6110</v>
      </c>
      <c r="G78">
        <v>74181</v>
      </c>
      <c r="H78" t="s">
        <v>312</v>
      </c>
      <c r="I78" t="s">
        <v>1004</v>
      </c>
      <c r="J78" t="s">
        <v>833</v>
      </c>
      <c r="K78" t="s">
        <v>205</v>
      </c>
      <c r="L78" t="s">
        <v>204</v>
      </c>
      <c r="M78" t="s">
        <v>204</v>
      </c>
      <c r="N78" t="s">
        <v>224</v>
      </c>
      <c r="O78" t="s">
        <v>339</v>
      </c>
      <c r="P78" s="142">
        <v>43412</v>
      </c>
      <c r="Q78" t="s">
        <v>1215</v>
      </c>
      <c r="R78" t="s">
        <v>885</v>
      </c>
      <c r="S78" t="s">
        <v>889</v>
      </c>
      <c r="T78" t="s">
        <v>6101</v>
      </c>
      <c r="U78" s="11" t="s">
        <v>1216</v>
      </c>
      <c r="V78" s="140">
        <f t="shared" si="2"/>
        <v>2646.8389465283321</v>
      </c>
      <c r="W78" s="141">
        <v>9949.4675999999999</v>
      </c>
      <c r="X78" s="147">
        <v>0.19900000000000001</v>
      </c>
      <c r="Y78" s="130">
        <v>2.1874665496111598E-2</v>
      </c>
      <c r="Z78" s="130">
        <v>5.5623095739797913E-3</v>
      </c>
      <c r="AA78" s="181"/>
      <c r="AD78" s="173"/>
      <c r="AE78" s="174"/>
      <c r="AF78" s="175"/>
    </row>
    <row r="79" spans="1:32" x14ac:dyDescent="0.25">
      <c r="A79" t="s">
        <v>1213</v>
      </c>
      <c r="B79" t="s">
        <v>1245</v>
      </c>
      <c r="C79" t="s">
        <v>6179</v>
      </c>
      <c r="D79" t="s">
        <v>6180</v>
      </c>
      <c r="E79" t="s">
        <v>311</v>
      </c>
      <c r="F79" t="s">
        <v>6181</v>
      </c>
      <c r="G79">
        <v>74237</v>
      </c>
      <c r="H79" t="s">
        <v>312</v>
      </c>
      <c r="I79" t="s">
        <v>1004</v>
      </c>
      <c r="J79" t="s">
        <v>833</v>
      </c>
      <c r="K79" t="s">
        <v>205</v>
      </c>
      <c r="L79" t="s">
        <v>233</v>
      </c>
      <c r="M79" t="s">
        <v>233</v>
      </c>
      <c r="N79" t="s">
        <v>233</v>
      </c>
      <c r="O79" t="s">
        <v>339</v>
      </c>
      <c r="P79" s="142">
        <v>44721</v>
      </c>
      <c r="Q79" t="s">
        <v>1224</v>
      </c>
      <c r="R79" t="s">
        <v>885</v>
      </c>
      <c r="S79" t="s">
        <v>889</v>
      </c>
      <c r="T79" t="s">
        <v>6182</v>
      </c>
      <c r="U79" s="11" t="s">
        <v>1225</v>
      </c>
      <c r="V79" s="140">
        <f t="shared" si="2"/>
        <v>1076.5571624039576</v>
      </c>
      <c r="W79" s="141">
        <v>5114.1848</v>
      </c>
      <c r="X79" s="147">
        <v>4.5373999999999998E-2</v>
      </c>
      <c r="Y79" s="130">
        <v>1.1243926452806825E-2</v>
      </c>
      <c r="Z79" s="130">
        <v>2.8591157093894497E-3</v>
      </c>
      <c r="AA79" s="181"/>
      <c r="AD79" s="173"/>
      <c r="AE79" s="174"/>
      <c r="AF79" s="175"/>
    </row>
    <row r="80" spans="1:32" x14ac:dyDescent="0.25">
      <c r="A80" t="s">
        <v>1213</v>
      </c>
      <c r="B80" t="s">
        <v>1245</v>
      </c>
      <c r="C80" t="s">
        <v>6183</v>
      </c>
      <c r="D80" t="s">
        <v>6184</v>
      </c>
      <c r="E80" t="s">
        <v>310</v>
      </c>
      <c r="F80" t="s">
        <v>6185</v>
      </c>
      <c r="G80">
        <v>74256</v>
      </c>
      <c r="H80" t="s">
        <v>312</v>
      </c>
      <c r="I80" t="s">
        <v>1004</v>
      </c>
      <c r="J80" t="s">
        <v>832</v>
      </c>
      <c r="K80" t="s">
        <v>205</v>
      </c>
      <c r="L80" t="s">
        <v>272</v>
      </c>
      <c r="M80" t="s">
        <v>272</v>
      </c>
      <c r="N80" t="s">
        <v>272</v>
      </c>
      <c r="O80" t="s">
        <v>339</v>
      </c>
      <c r="P80" s="142">
        <v>45166</v>
      </c>
      <c r="Q80" t="s">
        <v>1217</v>
      </c>
      <c r="R80" t="s">
        <v>885</v>
      </c>
      <c r="S80" t="s">
        <v>889</v>
      </c>
      <c r="T80" t="s">
        <v>5969</v>
      </c>
      <c r="U80" s="11" t="s">
        <v>1218</v>
      </c>
      <c r="V80" s="140">
        <f t="shared" si="2"/>
        <v>1059.9773145614645</v>
      </c>
      <c r="W80" s="141">
        <v>4261.3207999999995</v>
      </c>
      <c r="X80" s="147">
        <v>0.18</v>
      </c>
      <c r="Y80" s="130">
        <v>9.3688396309376237E-3</v>
      </c>
      <c r="Z80" s="130">
        <v>2.3823169495098815E-3</v>
      </c>
      <c r="AA80" s="181"/>
      <c r="AD80" s="173"/>
      <c r="AE80" s="174"/>
      <c r="AF80" s="175"/>
    </row>
    <row r="81" spans="1:32" x14ac:dyDescent="0.25">
      <c r="A81" t="s">
        <v>1213</v>
      </c>
      <c r="B81" t="s">
        <v>1245</v>
      </c>
      <c r="C81" t="s">
        <v>6111</v>
      </c>
      <c r="D81" t="s">
        <v>6112</v>
      </c>
      <c r="E81" t="s">
        <v>311</v>
      </c>
      <c r="F81" t="s">
        <v>6113</v>
      </c>
      <c r="G81">
        <v>74208</v>
      </c>
      <c r="H81" t="s">
        <v>312</v>
      </c>
      <c r="I81" t="s">
        <v>1004</v>
      </c>
      <c r="J81" t="s">
        <v>833</v>
      </c>
      <c r="K81" t="s">
        <v>205</v>
      </c>
      <c r="L81" t="s">
        <v>224</v>
      </c>
      <c r="M81" t="s">
        <v>224</v>
      </c>
      <c r="N81" t="s">
        <v>224</v>
      </c>
      <c r="O81" t="s">
        <v>339</v>
      </c>
      <c r="P81" s="142">
        <v>44186</v>
      </c>
      <c r="Q81" t="s">
        <v>1215</v>
      </c>
      <c r="R81" t="s">
        <v>885</v>
      </c>
      <c r="S81" t="s">
        <v>889</v>
      </c>
      <c r="T81" t="s">
        <v>5983</v>
      </c>
      <c r="U81" s="11" t="s">
        <v>1216</v>
      </c>
      <c r="V81" s="140">
        <f t="shared" si="2"/>
        <v>1023.7404894918861</v>
      </c>
      <c r="W81" s="141">
        <v>3848.2404999999999</v>
      </c>
      <c r="X81" s="147">
        <v>4.7000000000000002E-3</v>
      </c>
      <c r="Y81" s="130">
        <v>8.4606511752569058E-3</v>
      </c>
      <c r="Z81" s="130">
        <v>2.1513819739369406E-3</v>
      </c>
      <c r="AA81" s="181"/>
      <c r="AD81" s="173"/>
      <c r="AE81" s="174"/>
      <c r="AF81" s="175"/>
    </row>
    <row r="82" spans="1:32" x14ac:dyDescent="0.25">
      <c r="A82" t="s">
        <v>1213</v>
      </c>
      <c r="B82" t="s">
        <v>1245</v>
      </c>
      <c r="D82" t="s">
        <v>4532</v>
      </c>
      <c r="E82" t="s">
        <v>311</v>
      </c>
      <c r="F82" t="s">
        <v>4531</v>
      </c>
      <c r="G82">
        <v>74242</v>
      </c>
      <c r="H82" t="s">
        <v>312</v>
      </c>
      <c r="I82" t="s">
        <v>1004</v>
      </c>
      <c r="J82" t="s">
        <v>833</v>
      </c>
      <c r="K82" t="s">
        <v>205</v>
      </c>
      <c r="L82" t="s">
        <v>272</v>
      </c>
      <c r="M82" t="s">
        <v>272</v>
      </c>
      <c r="N82" t="s">
        <v>272</v>
      </c>
      <c r="O82" t="s">
        <v>339</v>
      </c>
      <c r="P82" s="142">
        <v>44812</v>
      </c>
      <c r="Q82" t="s">
        <v>1217</v>
      </c>
      <c r="R82" t="s">
        <v>885</v>
      </c>
      <c r="S82" t="s">
        <v>889</v>
      </c>
      <c r="T82" t="s">
        <v>6186</v>
      </c>
      <c r="U82" s="11" t="s">
        <v>1218</v>
      </c>
      <c r="V82" s="140">
        <f t="shared" si="2"/>
        <v>726.68700562161087</v>
      </c>
      <c r="W82" s="141">
        <v>2921.4270999999999</v>
      </c>
      <c r="X82" s="147">
        <v>0.127</v>
      </c>
      <c r="Y82" s="130">
        <v>6.4229808777004861E-3</v>
      </c>
      <c r="Z82" s="130">
        <v>1.6332413419475251E-3</v>
      </c>
      <c r="AA82" s="181"/>
      <c r="AD82" s="173"/>
      <c r="AE82" s="174"/>
      <c r="AF82" s="175"/>
    </row>
    <row r="83" spans="1:32" x14ac:dyDescent="0.25">
      <c r="A83" t="s">
        <v>1213</v>
      </c>
      <c r="B83" t="s">
        <v>1245</v>
      </c>
      <c r="D83" t="s">
        <v>6187</v>
      </c>
      <c r="E83" t="s">
        <v>311</v>
      </c>
      <c r="F83" t="s">
        <v>6188</v>
      </c>
      <c r="G83">
        <v>74247</v>
      </c>
      <c r="H83" t="s">
        <v>312</v>
      </c>
      <c r="I83" t="s">
        <v>1004</v>
      </c>
      <c r="J83" t="s">
        <v>833</v>
      </c>
      <c r="K83" t="s">
        <v>205</v>
      </c>
      <c r="L83" t="s">
        <v>233</v>
      </c>
      <c r="M83" t="s">
        <v>233</v>
      </c>
      <c r="N83" t="s">
        <v>233</v>
      </c>
      <c r="O83" t="s">
        <v>339</v>
      </c>
      <c r="P83" s="142">
        <v>44938</v>
      </c>
      <c r="Q83" t="s">
        <v>1224</v>
      </c>
      <c r="R83" t="s">
        <v>885</v>
      </c>
      <c r="S83" t="s">
        <v>889</v>
      </c>
      <c r="T83" t="s">
        <v>6189</v>
      </c>
      <c r="U83" s="11" t="s">
        <v>1225</v>
      </c>
      <c r="V83" s="140">
        <f t="shared" si="2"/>
        <v>181.62067150826229</v>
      </c>
      <c r="W83" s="141">
        <v>862.78899999999999</v>
      </c>
      <c r="X83" s="147">
        <v>2.8799999999999999E-2</v>
      </c>
      <c r="Y83" s="130">
        <v>1.8969076416297315E-3</v>
      </c>
      <c r="Z83" s="130">
        <v>4.8234737751158037E-4</v>
      </c>
      <c r="AA83" s="181"/>
      <c r="AD83" s="173"/>
      <c r="AE83" s="174"/>
      <c r="AF83" s="175"/>
    </row>
    <row r="84" spans="1:32" x14ac:dyDescent="0.25">
      <c r="A84" t="s">
        <v>1213</v>
      </c>
      <c r="B84" t="s">
        <v>1245</v>
      </c>
      <c r="C84" t="s">
        <v>6062</v>
      </c>
      <c r="D84" t="s">
        <v>6063</v>
      </c>
      <c r="E84" t="s">
        <v>311</v>
      </c>
      <c r="F84" t="s">
        <v>6064</v>
      </c>
      <c r="G84">
        <v>74266</v>
      </c>
      <c r="H84" t="s">
        <v>312</v>
      </c>
      <c r="I84" t="s">
        <v>1004</v>
      </c>
      <c r="J84" t="s">
        <v>832</v>
      </c>
      <c r="K84" t="s">
        <v>205</v>
      </c>
      <c r="L84" t="s">
        <v>224</v>
      </c>
      <c r="M84" t="s">
        <v>224</v>
      </c>
      <c r="N84" t="s">
        <v>224</v>
      </c>
      <c r="O84" t="s">
        <v>339</v>
      </c>
      <c r="P84" s="142">
        <v>45400</v>
      </c>
      <c r="Q84" t="s">
        <v>1215</v>
      </c>
      <c r="R84" t="s">
        <v>885</v>
      </c>
      <c r="S84" t="s">
        <v>889</v>
      </c>
      <c r="T84" t="s">
        <v>5946</v>
      </c>
      <c r="U84" s="11" t="s">
        <v>1216</v>
      </c>
      <c r="V84" s="140">
        <f t="shared" si="2"/>
        <v>157.62200053205638</v>
      </c>
      <c r="W84" s="141">
        <v>592.50109999999995</v>
      </c>
      <c r="X84" s="147">
        <v>0.4</v>
      </c>
      <c r="Y84" s="130">
        <v>1.30265898194435E-3</v>
      </c>
      <c r="Z84" s="130">
        <v>3.3124129501261744E-4</v>
      </c>
      <c r="AA84" s="181"/>
      <c r="AD84" s="173"/>
      <c r="AE84" s="174"/>
      <c r="AF84" s="175"/>
    </row>
    <row r="85" spans="1:32" x14ac:dyDescent="0.25">
      <c r="A85" t="s">
        <v>1213</v>
      </c>
      <c r="B85" t="s">
        <v>1245</v>
      </c>
      <c r="C85" t="s">
        <v>6190</v>
      </c>
      <c r="D85" t="s">
        <v>6191</v>
      </c>
      <c r="E85" t="s">
        <v>309</v>
      </c>
      <c r="F85" t="s">
        <v>6192</v>
      </c>
      <c r="G85">
        <v>74192</v>
      </c>
      <c r="H85" t="s">
        <v>312</v>
      </c>
      <c r="I85" t="s">
        <v>1004</v>
      </c>
      <c r="J85" t="s">
        <v>833</v>
      </c>
      <c r="K85" t="s">
        <v>205</v>
      </c>
      <c r="L85" t="s">
        <v>224</v>
      </c>
      <c r="M85" t="s">
        <v>224</v>
      </c>
      <c r="N85" t="s">
        <v>224</v>
      </c>
      <c r="O85" t="s">
        <v>339</v>
      </c>
      <c r="P85" s="142">
        <v>43761</v>
      </c>
      <c r="Q85" t="s">
        <v>1215</v>
      </c>
      <c r="R85" t="s">
        <v>885</v>
      </c>
      <c r="S85" t="s">
        <v>889</v>
      </c>
      <c r="T85" t="s">
        <v>6004</v>
      </c>
      <c r="U85" s="11" t="s">
        <v>1216</v>
      </c>
      <c r="V85" s="140">
        <f t="shared" si="2"/>
        <v>151.97882415536048</v>
      </c>
      <c r="W85" s="141">
        <v>571.28840000000002</v>
      </c>
      <c r="X85" s="147">
        <v>3.5400000000000001E-2</v>
      </c>
      <c r="Y85" s="130">
        <v>1.2560213459197457E-3</v>
      </c>
      <c r="Z85" s="130">
        <v>3.1938223506888694E-4</v>
      </c>
      <c r="AA85" s="181"/>
      <c r="AD85" s="173"/>
      <c r="AE85" s="174"/>
      <c r="AF85" s="175"/>
    </row>
    <row r="86" spans="1:32" x14ac:dyDescent="0.25">
      <c r="A86" t="s">
        <v>1213</v>
      </c>
      <c r="B86" t="s">
        <v>1245</v>
      </c>
      <c r="C86" t="s">
        <v>6193</v>
      </c>
      <c r="D86" t="s">
        <v>6194</v>
      </c>
      <c r="E86" t="s">
        <v>309</v>
      </c>
      <c r="F86" t="s">
        <v>6195</v>
      </c>
      <c r="G86">
        <v>74196</v>
      </c>
      <c r="H86" t="s">
        <v>312</v>
      </c>
      <c r="I86" t="s">
        <v>1005</v>
      </c>
      <c r="J86" t="s">
        <v>826</v>
      </c>
      <c r="K86" t="s">
        <v>204</v>
      </c>
      <c r="L86" t="s">
        <v>204</v>
      </c>
      <c r="M86" t="s">
        <v>204</v>
      </c>
      <c r="N86" t="s">
        <v>204</v>
      </c>
      <c r="O86" t="s">
        <v>339</v>
      </c>
      <c r="P86" s="142">
        <v>43831</v>
      </c>
      <c r="Q86" t="s">
        <v>1212</v>
      </c>
      <c r="R86" t="s">
        <v>885</v>
      </c>
      <c r="S86" t="s">
        <v>889</v>
      </c>
      <c r="T86" t="s">
        <v>6097</v>
      </c>
      <c r="U86" s="167">
        <v>1</v>
      </c>
      <c r="V86" s="140">
        <f t="shared" si="2"/>
        <v>59512.251200000006</v>
      </c>
      <c r="W86" s="141">
        <v>59512.251200000006</v>
      </c>
      <c r="X86" s="147">
        <v>0.14119999999999999</v>
      </c>
      <c r="Y86" s="130">
        <v>0.13084223618688284</v>
      </c>
      <c r="Z86" s="130">
        <v>3.3270681243221446E-2</v>
      </c>
      <c r="AA86" s="181"/>
      <c r="AD86" s="173"/>
      <c r="AE86" s="174"/>
      <c r="AF86" s="175"/>
    </row>
    <row r="87" spans="1:32" x14ac:dyDescent="0.25">
      <c r="A87" t="s">
        <v>1213</v>
      </c>
      <c r="B87" t="s">
        <v>1245</v>
      </c>
      <c r="C87" t="s">
        <v>6196</v>
      </c>
      <c r="D87" t="s">
        <v>6197</v>
      </c>
      <c r="E87" t="s">
        <v>309</v>
      </c>
      <c r="F87" t="s">
        <v>6198</v>
      </c>
      <c r="G87">
        <v>74168</v>
      </c>
      <c r="H87" t="s">
        <v>312</v>
      </c>
      <c r="I87" t="s">
        <v>1005</v>
      </c>
      <c r="J87" t="s">
        <v>842</v>
      </c>
      <c r="K87" t="s">
        <v>204</v>
      </c>
      <c r="L87" t="s">
        <v>204</v>
      </c>
      <c r="M87" t="s">
        <v>204</v>
      </c>
      <c r="N87" t="s">
        <v>204</v>
      </c>
      <c r="O87" t="s">
        <v>339</v>
      </c>
      <c r="P87" s="142">
        <v>42565</v>
      </c>
      <c r="Q87" t="s">
        <v>1215</v>
      </c>
      <c r="R87" t="s">
        <v>885</v>
      </c>
      <c r="S87" t="s">
        <v>889</v>
      </c>
      <c r="T87" t="s">
        <v>6199</v>
      </c>
      <c r="U87" s="11" t="s">
        <v>1216</v>
      </c>
      <c r="V87" s="140">
        <f t="shared" si="2"/>
        <v>7464.5605214152702</v>
      </c>
      <c r="W87" s="141">
        <v>28059.282999999999</v>
      </c>
      <c r="X87" s="147">
        <v>1.09E-2</v>
      </c>
      <c r="Y87" s="130">
        <v>6.1690479895743715E-2</v>
      </c>
      <c r="Z87" s="130">
        <v>1.5686710592603088E-2</v>
      </c>
      <c r="AA87" s="181"/>
      <c r="AD87" s="173"/>
      <c r="AE87" s="174"/>
      <c r="AF87" s="175"/>
    </row>
    <row r="88" spans="1:32" x14ac:dyDescent="0.25">
      <c r="A88" t="s">
        <v>1213</v>
      </c>
      <c r="B88" t="s">
        <v>1245</v>
      </c>
      <c r="C88" t="s">
        <v>6114</v>
      </c>
      <c r="D88" t="s">
        <v>2376</v>
      </c>
      <c r="E88" t="s">
        <v>309</v>
      </c>
      <c r="F88" t="s">
        <v>6115</v>
      </c>
      <c r="G88">
        <v>74190</v>
      </c>
      <c r="H88" t="s">
        <v>312</v>
      </c>
      <c r="I88" t="s">
        <v>1005</v>
      </c>
      <c r="J88" t="s">
        <v>569</v>
      </c>
      <c r="K88" t="s">
        <v>204</v>
      </c>
      <c r="L88" t="s">
        <v>204</v>
      </c>
      <c r="M88" t="s">
        <v>204</v>
      </c>
      <c r="N88" t="s">
        <v>224</v>
      </c>
      <c r="O88" t="s">
        <v>339</v>
      </c>
      <c r="P88" s="142">
        <v>43691</v>
      </c>
      <c r="Q88" t="s">
        <v>1215</v>
      </c>
      <c r="R88" t="s">
        <v>885</v>
      </c>
      <c r="S88" t="s">
        <v>889</v>
      </c>
      <c r="T88" t="s">
        <v>6116</v>
      </c>
      <c r="U88" s="11" t="s">
        <v>1216</v>
      </c>
      <c r="V88" s="140">
        <f t="shared" si="2"/>
        <v>4506.5602553870713</v>
      </c>
      <c r="W88" s="141">
        <v>16940.16</v>
      </c>
      <c r="X88" s="147">
        <v>0.19874</v>
      </c>
      <c r="Y88" s="130">
        <v>3.7244237465895162E-2</v>
      </c>
      <c r="Z88" s="130">
        <v>9.4704981280262588E-3</v>
      </c>
      <c r="AA88" s="181"/>
      <c r="AD88" s="173"/>
      <c r="AE88" s="174"/>
      <c r="AF88" s="175"/>
    </row>
    <row r="89" spans="1:32" x14ac:dyDescent="0.25">
      <c r="A89" t="s">
        <v>1213</v>
      </c>
      <c r="B89" t="s">
        <v>1245</v>
      </c>
      <c r="D89" t="s">
        <v>6200</v>
      </c>
      <c r="E89" t="s">
        <v>309</v>
      </c>
      <c r="F89" t="s">
        <v>6201</v>
      </c>
      <c r="G89">
        <v>74249</v>
      </c>
      <c r="H89" t="s">
        <v>312</v>
      </c>
      <c r="I89" t="s">
        <v>1005</v>
      </c>
      <c r="J89" t="s">
        <v>832</v>
      </c>
      <c r="K89" t="s">
        <v>204</v>
      </c>
      <c r="L89" t="s">
        <v>204</v>
      </c>
      <c r="M89" t="s">
        <v>204</v>
      </c>
      <c r="N89" t="s">
        <v>204</v>
      </c>
      <c r="O89" t="s">
        <v>339</v>
      </c>
      <c r="P89" s="142">
        <v>45006</v>
      </c>
      <c r="Q89" t="s">
        <v>1212</v>
      </c>
      <c r="R89" t="s">
        <v>885</v>
      </c>
      <c r="S89" t="s">
        <v>889</v>
      </c>
      <c r="T89" t="s">
        <v>6202</v>
      </c>
      <c r="U89" s="167">
        <v>1</v>
      </c>
      <c r="V89" s="140">
        <f t="shared" si="2"/>
        <v>6710.7130999999999</v>
      </c>
      <c r="W89" s="141">
        <v>6710.7130999999999</v>
      </c>
      <c r="X89" s="147">
        <v>0.19600000000000001</v>
      </c>
      <c r="Y89" s="130">
        <v>1.4754016037498261E-2</v>
      </c>
      <c r="Z89" s="130">
        <v>3.7516644391483809E-3</v>
      </c>
      <c r="AA89" s="181"/>
      <c r="AD89" s="173"/>
      <c r="AE89" s="174"/>
      <c r="AF89" s="175"/>
    </row>
    <row r="90" spans="1:32" x14ac:dyDescent="0.25">
      <c r="A90" t="s">
        <v>1213</v>
      </c>
      <c r="B90" t="s">
        <v>1245</v>
      </c>
      <c r="D90" t="s">
        <v>6203</v>
      </c>
      <c r="E90" t="s">
        <v>311</v>
      </c>
      <c r="F90" t="s">
        <v>6204</v>
      </c>
      <c r="G90">
        <v>74163</v>
      </c>
      <c r="H90" t="s">
        <v>312</v>
      </c>
      <c r="I90" t="s">
        <v>1005</v>
      </c>
      <c r="J90" t="s">
        <v>845</v>
      </c>
      <c r="K90" t="s">
        <v>205</v>
      </c>
      <c r="L90" t="s">
        <v>243</v>
      </c>
      <c r="M90" t="s">
        <v>243</v>
      </c>
      <c r="N90" t="s">
        <v>243</v>
      </c>
      <c r="O90" t="s">
        <v>339</v>
      </c>
      <c r="P90" s="142">
        <v>39569</v>
      </c>
      <c r="Q90" t="s">
        <v>1215</v>
      </c>
      <c r="R90" t="s">
        <v>885</v>
      </c>
      <c r="S90" t="s">
        <v>889</v>
      </c>
      <c r="T90" t="s">
        <v>6205</v>
      </c>
      <c r="U90" s="11" t="s">
        <v>1216</v>
      </c>
      <c r="V90" s="140">
        <f t="shared" si="2"/>
        <v>74.286991221069428</v>
      </c>
      <c r="W90" s="2">
        <v>279.2448</v>
      </c>
      <c r="X90" s="147">
        <v>2.9499999999999998E-2</v>
      </c>
      <c r="Y90" s="130">
        <v>6.1394112331856164E-4</v>
      </c>
      <c r="Z90" s="130">
        <v>1.5611349982479845E-4</v>
      </c>
      <c r="AA90" s="181"/>
      <c r="AD90" s="173"/>
      <c r="AE90" s="174"/>
      <c r="AF90" s="175"/>
    </row>
    <row r="91" spans="1:32" x14ac:dyDescent="0.25">
      <c r="A91" t="s">
        <v>1213</v>
      </c>
      <c r="B91" t="s">
        <v>1245</v>
      </c>
      <c r="D91" t="s">
        <v>6206</v>
      </c>
      <c r="E91" t="s">
        <v>309</v>
      </c>
      <c r="F91" t="s">
        <v>6207</v>
      </c>
      <c r="G91">
        <v>74240</v>
      </c>
      <c r="H91" t="s">
        <v>312</v>
      </c>
      <c r="I91" t="s">
        <v>1005</v>
      </c>
      <c r="J91" t="s">
        <v>832</v>
      </c>
      <c r="K91" t="s">
        <v>205</v>
      </c>
      <c r="L91" t="s">
        <v>204</v>
      </c>
      <c r="M91" t="s">
        <v>204</v>
      </c>
      <c r="N91" t="s">
        <v>303</v>
      </c>
      <c r="O91" t="s">
        <v>339</v>
      </c>
      <c r="P91" s="142">
        <v>44748</v>
      </c>
      <c r="Q91" t="s">
        <v>1217</v>
      </c>
      <c r="R91" t="s">
        <v>885</v>
      </c>
      <c r="S91" t="s">
        <v>889</v>
      </c>
      <c r="T91" t="s">
        <v>6208</v>
      </c>
      <c r="U91" s="11" t="s">
        <v>1218</v>
      </c>
      <c r="V91" s="140">
        <f t="shared" ref="V91:V154" si="3">IF(U91="",W91,W91/U91)</f>
        <v>2564.0971344709219</v>
      </c>
      <c r="W91" s="141">
        <v>10308.183300000001</v>
      </c>
      <c r="X91" s="147">
        <v>2.6239999999999999E-2</v>
      </c>
      <c r="Y91" s="130">
        <v>2.266332936321833E-2</v>
      </c>
      <c r="Z91" s="130">
        <v>5.7628517299016481E-3</v>
      </c>
      <c r="AA91" s="181"/>
      <c r="AD91" s="173"/>
      <c r="AE91" s="174"/>
      <c r="AF91" s="175"/>
    </row>
    <row r="92" spans="1:32" x14ac:dyDescent="0.25">
      <c r="A92" t="s">
        <v>1213</v>
      </c>
      <c r="B92" t="s">
        <v>1245</v>
      </c>
      <c r="D92" t="s">
        <v>6209</v>
      </c>
      <c r="E92" t="s">
        <v>311</v>
      </c>
      <c r="F92" t="s">
        <v>6210</v>
      </c>
      <c r="G92">
        <v>74207</v>
      </c>
      <c r="H92" t="s">
        <v>312</v>
      </c>
      <c r="I92" t="s">
        <v>1005</v>
      </c>
      <c r="J92" t="s">
        <v>569</v>
      </c>
      <c r="K92" t="s">
        <v>205</v>
      </c>
      <c r="L92" t="s">
        <v>233</v>
      </c>
      <c r="M92" t="s">
        <v>224</v>
      </c>
      <c r="N92" t="s">
        <v>296</v>
      </c>
      <c r="O92" t="s">
        <v>339</v>
      </c>
      <c r="P92" s="142">
        <v>44166</v>
      </c>
      <c r="Q92" t="s">
        <v>1215</v>
      </c>
      <c r="R92" t="s">
        <v>885</v>
      </c>
      <c r="S92" t="s">
        <v>889</v>
      </c>
      <c r="T92" t="s">
        <v>6211</v>
      </c>
      <c r="U92" s="11" t="s">
        <v>1216</v>
      </c>
      <c r="V92" s="140">
        <f t="shared" si="3"/>
        <v>2094.8273476988561</v>
      </c>
      <c r="W92" s="141">
        <v>7874.4560000000001</v>
      </c>
      <c r="X92" s="147">
        <v>1.1111111111111111E-3</v>
      </c>
      <c r="Y92" s="130">
        <v>1.7312593893117942E-2</v>
      </c>
      <c r="Z92" s="130">
        <v>4.4022619124956105E-3</v>
      </c>
      <c r="AA92" s="181"/>
      <c r="AD92" s="173"/>
      <c r="AE92" s="174"/>
      <c r="AF92" s="175"/>
    </row>
    <row r="93" spans="1:32" x14ac:dyDescent="0.25">
      <c r="A93" t="s">
        <v>1213</v>
      </c>
      <c r="B93" t="s">
        <v>1245</v>
      </c>
      <c r="C93" t="s">
        <v>6065</v>
      </c>
      <c r="D93" t="s">
        <v>6066</v>
      </c>
      <c r="E93" t="s">
        <v>309</v>
      </c>
      <c r="F93" t="s">
        <v>6067</v>
      </c>
      <c r="G93">
        <v>74255</v>
      </c>
      <c r="H93" t="s">
        <v>312</v>
      </c>
      <c r="I93" t="s">
        <v>1005</v>
      </c>
      <c r="J93" t="s">
        <v>831</v>
      </c>
      <c r="K93" t="s">
        <v>205</v>
      </c>
      <c r="L93" t="s">
        <v>233</v>
      </c>
      <c r="M93" t="s">
        <v>233</v>
      </c>
      <c r="N93" t="s">
        <v>233</v>
      </c>
      <c r="O93" t="s">
        <v>339</v>
      </c>
      <c r="P93" s="142">
        <v>45208</v>
      </c>
      <c r="Q93" t="s">
        <v>1224</v>
      </c>
      <c r="R93" t="s">
        <v>885</v>
      </c>
      <c r="S93" t="s">
        <v>889</v>
      </c>
      <c r="T93" t="s">
        <v>6068</v>
      </c>
      <c r="U93" s="11" t="s">
        <v>1225</v>
      </c>
      <c r="V93" s="140">
        <f t="shared" si="3"/>
        <v>370.652815493106</v>
      </c>
      <c r="W93" s="141">
        <v>1760.7862</v>
      </c>
      <c r="X93" s="147">
        <v>0.107</v>
      </c>
      <c r="Y93" s="130">
        <v>3.8712231463410799E-3</v>
      </c>
      <c r="Z93" s="130">
        <v>9.84378095917984E-4</v>
      </c>
      <c r="AA93" s="181"/>
      <c r="AD93" s="173"/>
      <c r="AE93" s="174"/>
      <c r="AF93" s="175"/>
    </row>
    <row r="94" spans="1:32" x14ac:dyDescent="0.25">
      <c r="A94" t="s">
        <v>1213</v>
      </c>
      <c r="B94" t="s">
        <v>1245</v>
      </c>
      <c r="D94" t="s">
        <v>6203</v>
      </c>
      <c r="E94" t="s">
        <v>311</v>
      </c>
      <c r="F94" t="s">
        <v>6212</v>
      </c>
      <c r="G94">
        <v>74165</v>
      </c>
      <c r="H94" t="s">
        <v>312</v>
      </c>
      <c r="I94" t="s">
        <v>1005</v>
      </c>
      <c r="J94" t="s">
        <v>845</v>
      </c>
      <c r="K94" t="s">
        <v>205</v>
      </c>
      <c r="L94" t="s">
        <v>243</v>
      </c>
      <c r="M94" t="s">
        <v>243</v>
      </c>
      <c r="N94" t="s">
        <v>243</v>
      </c>
      <c r="O94" t="s">
        <v>339</v>
      </c>
      <c r="P94" s="142">
        <v>40940</v>
      </c>
      <c r="Q94" t="s">
        <v>1215</v>
      </c>
      <c r="R94" t="s">
        <v>885</v>
      </c>
      <c r="S94" t="s">
        <v>889</v>
      </c>
      <c r="T94" t="s">
        <v>6213</v>
      </c>
      <c r="U94" s="11" t="s">
        <v>1216</v>
      </c>
      <c r="V94" s="140">
        <f t="shared" si="3"/>
        <v>165.07400904495876</v>
      </c>
      <c r="W94" s="141">
        <v>620.51319999999998</v>
      </c>
      <c r="X94" s="147">
        <v>0.106</v>
      </c>
      <c r="Y94" s="130">
        <v>1.3642456359267091E-3</v>
      </c>
      <c r="Z94" s="130">
        <v>3.4690160465878554E-4</v>
      </c>
      <c r="AA94" s="181"/>
      <c r="AD94" s="173"/>
      <c r="AE94" s="174"/>
      <c r="AF94" s="175"/>
    </row>
    <row r="95" spans="1:32" x14ac:dyDescent="0.25">
      <c r="A95" t="s">
        <v>1213</v>
      </c>
      <c r="B95" t="s">
        <v>1248</v>
      </c>
      <c r="D95" t="s">
        <v>6072</v>
      </c>
      <c r="E95" t="s">
        <v>311</v>
      </c>
      <c r="F95" t="s">
        <v>6128</v>
      </c>
      <c r="G95">
        <v>74215</v>
      </c>
      <c r="H95" t="s">
        <v>312</v>
      </c>
      <c r="I95" t="s">
        <v>1000</v>
      </c>
      <c r="J95" t="s">
        <v>844</v>
      </c>
      <c r="K95" t="s">
        <v>205</v>
      </c>
      <c r="L95" t="s">
        <v>224</v>
      </c>
      <c r="M95" t="s">
        <v>224</v>
      </c>
      <c r="N95" t="s">
        <v>224</v>
      </c>
      <c r="O95" t="s">
        <v>339</v>
      </c>
      <c r="P95" s="142">
        <v>44308</v>
      </c>
      <c r="Q95" t="s">
        <v>1215</v>
      </c>
      <c r="R95" t="s">
        <v>885</v>
      </c>
      <c r="S95" t="s">
        <v>889</v>
      </c>
      <c r="T95" t="s">
        <v>6074</v>
      </c>
      <c r="U95" s="11" t="s">
        <v>1216</v>
      </c>
      <c r="V95" s="140">
        <f t="shared" si="3"/>
        <v>279.05533386538974</v>
      </c>
      <c r="W95" s="141">
        <v>1048.9690000000001</v>
      </c>
      <c r="X95" s="147">
        <v>3.5400000000000001E-2</v>
      </c>
      <c r="Y95" s="130">
        <v>3.6629325725611096E-2</v>
      </c>
      <c r="Z95" s="130">
        <v>2.7344295022913084E-3</v>
      </c>
      <c r="AA95" s="181"/>
      <c r="AD95" s="173"/>
      <c r="AE95" s="174"/>
      <c r="AF95" s="175"/>
    </row>
    <row r="96" spans="1:32" x14ac:dyDescent="0.25">
      <c r="A96" t="s">
        <v>1213</v>
      </c>
      <c r="B96" t="s">
        <v>1248</v>
      </c>
      <c r="C96" t="s">
        <v>6134</v>
      </c>
      <c r="D96" t="s">
        <v>6135</v>
      </c>
      <c r="E96" t="s">
        <v>310</v>
      </c>
      <c r="F96" t="s">
        <v>6136</v>
      </c>
      <c r="G96">
        <v>74205</v>
      </c>
      <c r="H96" t="s">
        <v>312</v>
      </c>
      <c r="I96" t="s">
        <v>1001</v>
      </c>
      <c r="J96" t="s">
        <v>831</v>
      </c>
      <c r="K96" t="s">
        <v>205</v>
      </c>
      <c r="L96" t="s">
        <v>286</v>
      </c>
      <c r="M96" t="s">
        <v>286</v>
      </c>
      <c r="N96" t="s">
        <v>286</v>
      </c>
      <c r="O96" t="s">
        <v>339</v>
      </c>
      <c r="P96" s="142">
        <v>44159</v>
      </c>
      <c r="Q96" t="s">
        <v>1217</v>
      </c>
      <c r="R96" t="s">
        <v>885</v>
      </c>
      <c r="S96" t="s">
        <v>889</v>
      </c>
      <c r="T96" t="s">
        <v>6137</v>
      </c>
      <c r="U96" s="11" t="s">
        <v>1218</v>
      </c>
      <c r="V96" s="140">
        <f t="shared" si="3"/>
        <v>502.72414307745885</v>
      </c>
      <c r="W96" s="141">
        <v>2021.0516</v>
      </c>
      <c r="X96" s="147">
        <v>0.19639999999999999</v>
      </c>
      <c r="Y96" s="130">
        <v>7.057382620460248E-2</v>
      </c>
      <c r="Z96" s="130">
        <v>5.268433110372929E-3</v>
      </c>
      <c r="AA96" s="181"/>
      <c r="AD96" s="173"/>
      <c r="AE96" s="174"/>
      <c r="AF96" s="175"/>
    </row>
    <row r="97" spans="1:32" x14ac:dyDescent="0.25">
      <c r="A97" t="s">
        <v>1213</v>
      </c>
      <c r="B97" t="s">
        <v>1248</v>
      </c>
      <c r="C97" t="s">
        <v>6138</v>
      </c>
      <c r="D97" t="s">
        <v>6139</v>
      </c>
      <c r="E97" t="s">
        <v>309</v>
      </c>
      <c r="F97" t="s">
        <v>6140</v>
      </c>
      <c r="G97">
        <v>74233</v>
      </c>
      <c r="H97" t="s">
        <v>312</v>
      </c>
      <c r="I97" t="s">
        <v>1002</v>
      </c>
      <c r="J97" t="s">
        <v>569</v>
      </c>
      <c r="K97" t="s">
        <v>204</v>
      </c>
      <c r="L97" t="s">
        <v>204</v>
      </c>
      <c r="M97" t="s">
        <v>204</v>
      </c>
      <c r="N97" t="s">
        <v>224</v>
      </c>
      <c r="O97" t="s">
        <v>339</v>
      </c>
      <c r="P97" s="142">
        <v>44622</v>
      </c>
      <c r="Q97" t="s">
        <v>1212</v>
      </c>
      <c r="R97" t="s">
        <v>885</v>
      </c>
      <c r="S97" t="s">
        <v>889</v>
      </c>
      <c r="T97" t="s">
        <v>6051</v>
      </c>
      <c r="U97" s="167">
        <v>1</v>
      </c>
      <c r="V97" s="140">
        <f t="shared" si="3"/>
        <v>1768.9694</v>
      </c>
      <c r="W97" s="141">
        <v>1768.9694</v>
      </c>
      <c r="X97" s="147">
        <v>0.104</v>
      </c>
      <c r="Y97" s="130">
        <v>6.1771277376589544E-2</v>
      </c>
      <c r="Z97" s="130">
        <v>4.6113107436936886E-3</v>
      </c>
      <c r="AA97" s="181"/>
      <c r="AD97" s="173"/>
      <c r="AE97" s="174"/>
      <c r="AF97" s="175"/>
    </row>
    <row r="98" spans="1:32" x14ac:dyDescent="0.25">
      <c r="A98" t="s">
        <v>1213</v>
      </c>
      <c r="B98" t="s">
        <v>1248</v>
      </c>
      <c r="C98" t="s">
        <v>6147</v>
      </c>
      <c r="D98" t="s">
        <v>6148</v>
      </c>
      <c r="E98" t="s">
        <v>309</v>
      </c>
      <c r="F98" t="s">
        <v>6149</v>
      </c>
      <c r="G98">
        <v>74241</v>
      </c>
      <c r="H98" t="s">
        <v>312</v>
      </c>
      <c r="I98" t="s">
        <v>1003</v>
      </c>
      <c r="J98" t="s">
        <v>837</v>
      </c>
      <c r="K98" t="s">
        <v>204</v>
      </c>
      <c r="L98" t="s">
        <v>204</v>
      </c>
      <c r="M98" t="s">
        <v>204</v>
      </c>
      <c r="N98" t="s">
        <v>204</v>
      </c>
      <c r="O98" t="s">
        <v>339</v>
      </c>
      <c r="P98" s="142">
        <v>44752</v>
      </c>
      <c r="Q98" t="s">
        <v>1212</v>
      </c>
      <c r="R98" t="s">
        <v>885</v>
      </c>
      <c r="S98" t="s">
        <v>889</v>
      </c>
      <c r="T98" t="s">
        <v>5983</v>
      </c>
      <c r="U98" s="167">
        <v>1</v>
      </c>
      <c r="V98" s="140">
        <f t="shared" si="3"/>
        <v>2742.1167</v>
      </c>
      <c r="W98" s="141">
        <v>2742.1167</v>
      </c>
      <c r="X98" s="147">
        <v>5.8299999999999998E-2</v>
      </c>
      <c r="Y98" s="130">
        <v>9.5752959211022518E-2</v>
      </c>
      <c r="Z98" s="130">
        <v>7.1480899910545117E-3</v>
      </c>
      <c r="AA98" s="181"/>
      <c r="AD98" s="173"/>
      <c r="AE98" s="174"/>
      <c r="AF98" s="175"/>
    </row>
    <row r="99" spans="1:32" x14ac:dyDescent="0.25">
      <c r="A99" t="s">
        <v>1213</v>
      </c>
      <c r="B99" t="s">
        <v>1248</v>
      </c>
      <c r="C99" t="s">
        <v>6156</v>
      </c>
      <c r="D99" t="s">
        <v>6157</v>
      </c>
      <c r="E99" t="s">
        <v>309</v>
      </c>
      <c r="F99" t="s">
        <v>6158</v>
      </c>
      <c r="G99">
        <v>74239</v>
      </c>
      <c r="H99" t="s">
        <v>312</v>
      </c>
      <c r="I99" t="s">
        <v>1003</v>
      </c>
      <c r="J99" t="s">
        <v>837</v>
      </c>
      <c r="K99" t="s">
        <v>204</v>
      </c>
      <c r="L99" t="s">
        <v>204</v>
      </c>
      <c r="M99" t="s">
        <v>204</v>
      </c>
      <c r="N99" t="s">
        <v>204</v>
      </c>
      <c r="O99" t="s">
        <v>339</v>
      </c>
      <c r="P99" s="142">
        <v>44741</v>
      </c>
      <c r="Q99" t="s">
        <v>1212</v>
      </c>
      <c r="R99" t="s">
        <v>885</v>
      </c>
      <c r="S99" t="s">
        <v>889</v>
      </c>
      <c r="T99" t="s">
        <v>5983</v>
      </c>
      <c r="U99" s="167">
        <v>1</v>
      </c>
      <c r="V99" s="140">
        <f t="shared" si="3"/>
        <v>1843.4547</v>
      </c>
      <c r="W99" s="141">
        <v>1843.4547</v>
      </c>
      <c r="X99" s="147">
        <v>3.4099999999999998E-2</v>
      </c>
      <c r="Y99" s="130">
        <v>6.4372257758157622E-2</v>
      </c>
      <c r="Z99" s="130">
        <v>4.8054775035056996E-3</v>
      </c>
      <c r="AA99" s="181"/>
      <c r="AD99" s="173"/>
      <c r="AE99" s="174"/>
      <c r="AF99" s="175"/>
    </row>
    <row r="100" spans="1:32" x14ac:dyDescent="0.25">
      <c r="A100" t="s">
        <v>1213</v>
      </c>
      <c r="B100" t="s">
        <v>1248</v>
      </c>
      <c r="C100" t="s">
        <v>6144</v>
      </c>
      <c r="D100" t="s">
        <v>6145</v>
      </c>
      <c r="E100" t="s">
        <v>309</v>
      </c>
      <c r="F100" t="s">
        <v>6146</v>
      </c>
      <c r="G100">
        <v>74217</v>
      </c>
      <c r="H100" t="s">
        <v>312</v>
      </c>
      <c r="I100" t="s">
        <v>1003</v>
      </c>
      <c r="J100" t="s">
        <v>836</v>
      </c>
      <c r="K100" t="s">
        <v>204</v>
      </c>
      <c r="L100" t="s">
        <v>204</v>
      </c>
      <c r="M100" t="s">
        <v>204</v>
      </c>
      <c r="N100" t="s">
        <v>204</v>
      </c>
      <c r="O100" t="s">
        <v>339</v>
      </c>
      <c r="P100" s="142">
        <v>44370</v>
      </c>
      <c r="Q100" t="s">
        <v>1212</v>
      </c>
      <c r="R100" t="s">
        <v>885</v>
      </c>
      <c r="S100" t="s">
        <v>889</v>
      </c>
      <c r="T100" t="s">
        <v>6039</v>
      </c>
      <c r="U100" s="167">
        <v>1</v>
      </c>
      <c r="V100" s="140">
        <f t="shared" si="3"/>
        <v>1395.5969</v>
      </c>
      <c r="W100" s="141">
        <v>1395.5969</v>
      </c>
      <c r="X100" s="147">
        <v>0.25196850393700787</v>
      </c>
      <c r="Y100" s="130">
        <v>4.8733351155462595E-2</v>
      </c>
      <c r="Z100" s="130">
        <v>3.638011634264009E-3</v>
      </c>
      <c r="AA100" s="181"/>
      <c r="AD100" s="173"/>
      <c r="AE100" s="174"/>
      <c r="AF100" s="175"/>
    </row>
    <row r="101" spans="1:32" x14ac:dyDescent="0.25">
      <c r="A101" t="s">
        <v>1213</v>
      </c>
      <c r="B101" t="s">
        <v>1248</v>
      </c>
      <c r="C101" t="s">
        <v>6150</v>
      </c>
      <c r="D101" t="s">
        <v>6142</v>
      </c>
      <c r="E101" t="s">
        <v>309</v>
      </c>
      <c r="F101" t="s">
        <v>6151</v>
      </c>
      <c r="G101">
        <v>74231</v>
      </c>
      <c r="H101" t="s">
        <v>312</v>
      </c>
      <c r="I101" t="s">
        <v>1003</v>
      </c>
      <c r="J101" t="s">
        <v>836</v>
      </c>
      <c r="K101" t="s">
        <v>204</v>
      </c>
      <c r="L101" t="s">
        <v>204</v>
      </c>
      <c r="M101" t="s">
        <v>204</v>
      </c>
      <c r="N101" t="s">
        <v>204</v>
      </c>
      <c r="O101" t="s">
        <v>339</v>
      </c>
      <c r="P101" s="142">
        <v>44591</v>
      </c>
      <c r="Q101" t="s">
        <v>1212</v>
      </c>
      <c r="R101" t="s">
        <v>885</v>
      </c>
      <c r="S101" t="s">
        <v>889</v>
      </c>
      <c r="T101" t="s">
        <v>5983</v>
      </c>
      <c r="U101" s="167">
        <v>1</v>
      </c>
      <c r="V101" s="140">
        <f t="shared" si="3"/>
        <v>1259.4137000000001</v>
      </c>
      <c r="W101" s="141">
        <v>1259.4137000000001</v>
      </c>
      <c r="X101" s="147">
        <v>5.2600000000000001E-2</v>
      </c>
      <c r="Y101" s="130">
        <v>4.3977921284532692E-2</v>
      </c>
      <c r="Z101" s="130">
        <v>3.2830122593763586E-3</v>
      </c>
      <c r="AA101" s="181"/>
      <c r="AD101" s="173"/>
      <c r="AE101" s="174"/>
      <c r="AF101" s="175"/>
    </row>
    <row r="102" spans="1:32" x14ac:dyDescent="0.25">
      <c r="A102" t="s">
        <v>1213</v>
      </c>
      <c r="B102" t="s">
        <v>1248</v>
      </c>
      <c r="C102" t="s">
        <v>6017</v>
      </c>
      <c r="D102" t="s">
        <v>6018</v>
      </c>
      <c r="E102" t="s">
        <v>309</v>
      </c>
      <c r="F102" t="s">
        <v>6019</v>
      </c>
      <c r="G102">
        <v>74252</v>
      </c>
      <c r="H102" t="s">
        <v>312</v>
      </c>
      <c r="I102" t="s">
        <v>1003</v>
      </c>
      <c r="J102" t="s">
        <v>839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42">
        <v>45036</v>
      </c>
      <c r="Q102" t="s">
        <v>1212</v>
      </c>
      <c r="R102" t="s">
        <v>885</v>
      </c>
      <c r="S102" t="s">
        <v>889</v>
      </c>
      <c r="T102" t="s">
        <v>6020</v>
      </c>
      <c r="U102" s="167">
        <v>1</v>
      </c>
      <c r="V102" s="140">
        <f t="shared" si="3"/>
        <v>653.19069999999999</v>
      </c>
      <c r="W102" s="141">
        <v>653.19069999999999</v>
      </c>
      <c r="X102" s="147">
        <v>2.07E-2</v>
      </c>
      <c r="Y102" s="130">
        <v>2.2809002355318918E-2</v>
      </c>
      <c r="Z102" s="130">
        <v>1.7027233704880178E-3</v>
      </c>
      <c r="AA102" s="181"/>
      <c r="AD102" s="173"/>
      <c r="AE102" s="174"/>
      <c r="AF102" s="175"/>
    </row>
    <row r="103" spans="1:32" x14ac:dyDescent="0.25">
      <c r="A103" t="s">
        <v>1213</v>
      </c>
      <c r="B103" t="s">
        <v>1248</v>
      </c>
      <c r="D103" t="s">
        <v>6095</v>
      </c>
      <c r="E103" t="s">
        <v>311</v>
      </c>
      <c r="F103" t="s">
        <v>6096</v>
      </c>
      <c r="G103">
        <v>74197</v>
      </c>
      <c r="H103" t="s">
        <v>312</v>
      </c>
      <c r="I103" t="s">
        <v>1003</v>
      </c>
      <c r="J103" t="s">
        <v>836</v>
      </c>
      <c r="K103" t="s">
        <v>205</v>
      </c>
      <c r="L103" t="s">
        <v>224</v>
      </c>
      <c r="M103" t="s">
        <v>224</v>
      </c>
      <c r="N103" t="s">
        <v>224</v>
      </c>
      <c r="O103" t="s">
        <v>339</v>
      </c>
      <c r="P103" s="142">
        <v>43857</v>
      </c>
      <c r="Q103" t="s">
        <v>1215</v>
      </c>
      <c r="R103" t="s">
        <v>885</v>
      </c>
      <c r="S103" t="s">
        <v>889</v>
      </c>
      <c r="T103" t="s">
        <v>6097</v>
      </c>
      <c r="U103" s="11" t="s">
        <v>1216</v>
      </c>
      <c r="V103" s="140">
        <f t="shared" si="3"/>
        <v>284.08858739026334</v>
      </c>
      <c r="W103" s="141">
        <v>1067.8889999999999</v>
      </c>
      <c r="X103" s="147">
        <v>2.53E-2</v>
      </c>
      <c r="Y103" s="130">
        <v>3.7290000776574017E-2</v>
      </c>
      <c r="Z103" s="130">
        <v>2.783749802760767E-3</v>
      </c>
      <c r="AA103" s="181"/>
      <c r="AD103" s="173"/>
      <c r="AE103" s="174"/>
      <c r="AF103" s="175"/>
    </row>
    <row r="104" spans="1:32" x14ac:dyDescent="0.25">
      <c r="A104" t="s">
        <v>1213</v>
      </c>
      <c r="B104" t="s">
        <v>1248</v>
      </c>
      <c r="D104" t="s">
        <v>6169</v>
      </c>
      <c r="E104" t="s">
        <v>311</v>
      </c>
      <c r="F104" t="s">
        <v>6170</v>
      </c>
      <c r="G104">
        <v>74193</v>
      </c>
      <c r="H104" t="s">
        <v>312</v>
      </c>
      <c r="I104" t="s">
        <v>1003</v>
      </c>
      <c r="J104" t="s">
        <v>836</v>
      </c>
      <c r="K104" t="s">
        <v>205</v>
      </c>
      <c r="L104" t="s">
        <v>224</v>
      </c>
      <c r="M104" t="s">
        <v>224</v>
      </c>
      <c r="N104" t="s">
        <v>224</v>
      </c>
      <c r="O104" t="s">
        <v>339</v>
      </c>
      <c r="P104" s="142">
        <v>43790</v>
      </c>
      <c r="Q104" t="s">
        <v>1215</v>
      </c>
      <c r="R104" t="s">
        <v>885</v>
      </c>
      <c r="S104" t="s">
        <v>889</v>
      </c>
      <c r="T104" t="s">
        <v>6074</v>
      </c>
      <c r="U104" s="11" t="s">
        <v>1216</v>
      </c>
      <c r="V104" s="140">
        <f t="shared" si="3"/>
        <v>37.200079808459698</v>
      </c>
      <c r="W104" s="141">
        <v>139.83510000000001</v>
      </c>
      <c r="X104" s="147">
        <v>1.0200000000000001E-2</v>
      </c>
      <c r="Y104" s="130">
        <v>4.8829524829428449E-3</v>
      </c>
      <c r="Z104" s="130">
        <v>3.6451911311896672E-4</v>
      </c>
      <c r="AA104" s="181"/>
      <c r="AD104" s="173"/>
      <c r="AE104" s="174"/>
      <c r="AF104" s="175"/>
    </row>
    <row r="105" spans="1:32" x14ac:dyDescent="0.25">
      <c r="A105" t="s">
        <v>1213</v>
      </c>
      <c r="B105" t="s">
        <v>1248</v>
      </c>
      <c r="C105" t="s">
        <v>6102</v>
      </c>
      <c r="D105" t="s">
        <v>6103</v>
      </c>
      <c r="E105" t="s">
        <v>310</v>
      </c>
      <c r="F105" t="s">
        <v>6171</v>
      </c>
      <c r="G105">
        <v>74204</v>
      </c>
      <c r="H105" t="s">
        <v>312</v>
      </c>
      <c r="I105" t="s">
        <v>1004</v>
      </c>
      <c r="J105" t="s">
        <v>833</v>
      </c>
      <c r="K105" t="s">
        <v>204</v>
      </c>
      <c r="L105" t="s">
        <v>204</v>
      </c>
      <c r="M105" t="s">
        <v>204</v>
      </c>
      <c r="N105" t="s">
        <v>204</v>
      </c>
      <c r="O105" t="s">
        <v>339</v>
      </c>
      <c r="P105" s="142">
        <v>44084</v>
      </c>
      <c r="Q105" t="s">
        <v>1212</v>
      </c>
      <c r="R105" t="s">
        <v>885</v>
      </c>
      <c r="S105" t="s">
        <v>889</v>
      </c>
      <c r="T105" t="s">
        <v>6172</v>
      </c>
      <c r="U105" s="167">
        <v>1</v>
      </c>
      <c r="V105" s="140">
        <f t="shared" si="3"/>
        <v>2264.0467999999996</v>
      </c>
      <c r="W105" s="141">
        <v>2264.0467999999996</v>
      </c>
      <c r="X105" s="147">
        <v>7.8700000000000006E-2</v>
      </c>
      <c r="Y105" s="130">
        <v>7.9059065205342463E-2</v>
      </c>
      <c r="Z105" s="130">
        <v>5.9018678623916727E-3</v>
      </c>
      <c r="AA105" s="181"/>
      <c r="AD105" s="173"/>
      <c r="AE105" s="174"/>
      <c r="AF105" s="175"/>
    </row>
    <row r="106" spans="1:32" x14ac:dyDescent="0.25">
      <c r="A106" t="s">
        <v>1213</v>
      </c>
      <c r="B106" t="s">
        <v>1248</v>
      </c>
      <c r="D106" t="s">
        <v>4532</v>
      </c>
      <c r="E106" t="s">
        <v>311</v>
      </c>
      <c r="F106" t="s">
        <v>4531</v>
      </c>
      <c r="G106">
        <v>74242</v>
      </c>
      <c r="H106" t="s">
        <v>312</v>
      </c>
      <c r="I106" t="s">
        <v>1004</v>
      </c>
      <c r="J106" t="s">
        <v>833</v>
      </c>
      <c r="K106" t="s">
        <v>205</v>
      </c>
      <c r="L106" t="s">
        <v>272</v>
      </c>
      <c r="M106" t="s">
        <v>272</v>
      </c>
      <c r="N106" t="s">
        <v>272</v>
      </c>
      <c r="O106" t="s">
        <v>339</v>
      </c>
      <c r="P106" s="142">
        <v>44812</v>
      </c>
      <c r="Q106" t="s">
        <v>1217</v>
      </c>
      <c r="R106" t="s">
        <v>885</v>
      </c>
      <c r="S106" t="s">
        <v>889</v>
      </c>
      <c r="T106" t="s">
        <v>6186</v>
      </c>
      <c r="U106" s="11" t="s">
        <v>1218</v>
      </c>
      <c r="V106" s="140">
        <f t="shared" si="3"/>
        <v>375.42798865728076</v>
      </c>
      <c r="W106" s="141">
        <v>1509.2956000000001</v>
      </c>
      <c r="X106" s="147">
        <v>0.127</v>
      </c>
      <c r="Y106" s="130">
        <v>5.2703637152888567E-2</v>
      </c>
      <c r="Z106" s="130">
        <v>3.9343989400315521E-3</v>
      </c>
      <c r="AA106" s="181"/>
      <c r="AD106" s="173"/>
      <c r="AE106" s="174"/>
      <c r="AF106" s="175"/>
    </row>
    <row r="107" spans="1:32" x14ac:dyDescent="0.25">
      <c r="A107" t="s">
        <v>1213</v>
      </c>
      <c r="B107" t="s">
        <v>1248</v>
      </c>
      <c r="D107" t="s">
        <v>6187</v>
      </c>
      <c r="E107" t="s">
        <v>311</v>
      </c>
      <c r="F107" t="s">
        <v>6188</v>
      </c>
      <c r="G107">
        <v>74247</v>
      </c>
      <c r="H107" t="s">
        <v>312</v>
      </c>
      <c r="I107" t="s">
        <v>1004</v>
      </c>
      <c r="J107" t="s">
        <v>833</v>
      </c>
      <c r="K107" t="s">
        <v>205</v>
      </c>
      <c r="L107" t="s">
        <v>233</v>
      </c>
      <c r="M107" t="s">
        <v>233</v>
      </c>
      <c r="N107" t="s">
        <v>233</v>
      </c>
      <c r="O107" t="s">
        <v>339</v>
      </c>
      <c r="P107" s="142">
        <v>44938</v>
      </c>
      <c r="Q107" t="s">
        <v>1224</v>
      </c>
      <c r="R107" t="s">
        <v>885</v>
      </c>
      <c r="S107" t="s">
        <v>889</v>
      </c>
      <c r="T107" t="s">
        <v>6189</v>
      </c>
      <c r="U107" s="11" t="s">
        <v>1225</v>
      </c>
      <c r="V107" s="140">
        <f t="shared" si="3"/>
        <v>97.844311125144742</v>
      </c>
      <c r="W107" s="141">
        <v>464.80940000000004</v>
      </c>
      <c r="X107" s="147">
        <v>2.8799999999999999E-2</v>
      </c>
      <c r="Y107" s="130">
        <v>1.6230846506166109E-2</v>
      </c>
      <c r="Z107" s="130">
        <v>1.2116549964934407E-3</v>
      </c>
      <c r="AA107" s="181"/>
      <c r="AD107" s="173"/>
      <c r="AE107" s="174"/>
      <c r="AF107" s="175"/>
    </row>
    <row r="108" spans="1:32" x14ac:dyDescent="0.25">
      <c r="A108" t="s">
        <v>1213</v>
      </c>
      <c r="B108" t="s">
        <v>1248</v>
      </c>
      <c r="C108" t="s">
        <v>6190</v>
      </c>
      <c r="D108" t="s">
        <v>6191</v>
      </c>
      <c r="E108" t="s">
        <v>309</v>
      </c>
      <c r="F108" t="s">
        <v>6192</v>
      </c>
      <c r="G108">
        <v>74192</v>
      </c>
      <c r="H108" t="s">
        <v>312</v>
      </c>
      <c r="I108" t="s">
        <v>1004</v>
      </c>
      <c r="J108" t="s">
        <v>833</v>
      </c>
      <c r="K108" t="s">
        <v>205</v>
      </c>
      <c r="L108" t="s">
        <v>224</v>
      </c>
      <c r="M108" t="s">
        <v>224</v>
      </c>
      <c r="N108" t="s">
        <v>224</v>
      </c>
      <c r="O108" t="s">
        <v>339</v>
      </c>
      <c r="P108" s="142">
        <v>43761</v>
      </c>
      <c r="Q108" t="s">
        <v>1215</v>
      </c>
      <c r="R108" t="s">
        <v>885</v>
      </c>
      <c r="S108" t="s">
        <v>889</v>
      </c>
      <c r="T108" t="s">
        <v>6004</v>
      </c>
      <c r="U108" s="11" t="s">
        <v>1216</v>
      </c>
      <c r="V108" s="140">
        <f t="shared" si="3"/>
        <v>22.362756052141531</v>
      </c>
      <c r="W108" s="141">
        <v>84.061600000000013</v>
      </c>
      <c r="X108" s="147">
        <v>3.5400000000000001E-2</v>
      </c>
      <c r="Y108" s="130">
        <v>2.9353757774555089E-3</v>
      </c>
      <c r="Z108" s="130">
        <v>2.1912983564896673E-4</v>
      </c>
      <c r="AA108" s="181"/>
      <c r="AD108" s="173"/>
      <c r="AE108" s="174"/>
      <c r="AF108" s="175"/>
    </row>
    <row r="109" spans="1:32" x14ac:dyDescent="0.25">
      <c r="A109" t="s">
        <v>1213</v>
      </c>
      <c r="B109" t="s">
        <v>1248</v>
      </c>
      <c r="C109" t="s">
        <v>6193</v>
      </c>
      <c r="D109" t="s">
        <v>6194</v>
      </c>
      <c r="E109" t="s">
        <v>309</v>
      </c>
      <c r="F109" t="s">
        <v>6195</v>
      </c>
      <c r="G109">
        <v>74196</v>
      </c>
      <c r="H109" t="s">
        <v>312</v>
      </c>
      <c r="I109" t="s">
        <v>1005</v>
      </c>
      <c r="J109" t="s">
        <v>826</v>
      </c>
      <c r="K109" t="s">
        <v>204</v>
      </c>
      <c r="L109" t="s">
        <v>204</v>
      </c>
      <c r="M109" t="s">
        <v>204</v>
      </c>
      <c r="N109" t="s">
        <v>204</v>
      </c>
      <c r="O109" t="s">
        <v>339</v>
      </c>
      <c r="P109" s="142">
        <v>43831</v>
      </c>
      <c r="Q109" t="s">
        <v>1212</v>
      </c>
      <c r="R109" t="s">
        <v>885</v>
      </c>
      <c r="S109" t="s">
        <v>889</v>
      </c>
      <c r="T109" t="s">
        <v>6097</v>
      </c>
      <c r="U109" s="167">
        <v>1</v>
      </c>
      <c r="V109" s="140">
        <f t="shared" si="3"/>
        <v>8580.5414999999994</v>
      </c>
      <c r="W109" s="141">
        <v>8580.5414999999994</v>
      </c>
      <c r="X109" s="147">
        <v>0.14119999999999999</v>
      </c>
      <c r="Y109" s="130">
        <v>0.29962701385612339</v>
      </c>
      <c r="Z109" s="130">
        <v>2.2367568338796159E-2</v>
      </c>
      <c r="AA109" s="181"/>
      <c r="AD109" s="173"/>
      <c r="AE109" s="174"/>
      <c r="AF109" s="175"/>
    </row>
    <row r="110" spans="1:32" x14ac:dyDescent="0.25">
      <c r="A110" t="s">
        <v>1213</v>
      </c>
      <c r="B110" t="s">
        <v>1248</v>
      </c>
      <c r="D110" t="s">
        <v>6209</v>
      </c>
      <c r="E110" t="s">
        <v>311</v>
      </c>
      <c r="F110" t="s">
        <v>6210</v>
      </c>
      <c r="G110">
        <v>74207</v>
      </c>
      <c r="H110" t="s">
        <v>312</v>
      </c>
      <c r="I110" t="s">
        <v>1005</v>
      </c>
      <c r="J110" t="s">
        <v>569</v>
      </c>
      <c r="K110" t="s">
        <v>205</v>
      </c>
      <c r="L110" t="s">
        <v>233</v>
      </c>
      <c r="M110" t="s">
        <v>224</v>
      </c>
      <c r="N110" t="s">
        <v>296</v>
      </c>
      <c r="O110" t="s">
        <v>339</v>
      </c>
      <c r="P110" s="142">
        <v>44166</v>
      </c>
      <c r="Q110" t="s">
        <v>1215</v>
      </c>
      <c r="R110" t="s">
        <v>885</v>
      </c>
      <c r="S110" t="s">
        <v>889</v>
      </c>
      <c r="T110" t="s">
        <v>6211</v>
      </c>
      <c r="U110" s="11" t="s">
        <v>1216</v>
      </c>
      <c r="V110" s="140">
        <f t="shared" si="3"/>
        <v>477.29920191540305</v>
      </c>
      <c r="W110" s="141">
        <v>1794.1677</v>
      </c>
      <c r="X110" s="147">
        <v>1.1111111111111111E-3</v>
      </c>
      <c r="Y110" s="130">
        <v>6.2651187171209641E-2</v>
      </c>
      <c r="Z110" s="130">
        <v>4.6769972190546585E-3</v>
      </c>
      <c r="AA110" s="181"/>
      <c r="AD110" s="173"/>
      <c r="AE110" s="174"/>
      <c r="AF110" s="175"/>
    </row>
    <row r="111" spans="1:32" x14ac:dyDescent="0.25">
      <c r="A111" t="s">
        <v>1213</v>
      </c>
      <c r="B111" t="s">
        <v>1249</v>
      </c>
      <c r="C111" t="s">
        <v>6117</v>
      </c>
      <c r="D111" t="s">
        <v>6118</v>
      </c>
      <c r="E111" t="s">
        <v>309</v>
      </c>
      <c r="F111" t="s">
        <v>6119</v>
      </c>
      <c r="G111">
        <v>74228</v>
      </c>
      <c r="H111" t="s">
        <v>312</v>
      </c>
      <c r="I111" t="s">
        <v>1000</v>
      </c>
      <c r="J111" t="s">
        <v>844</v>
      </c>
      <c r="K111" t="s">
        <v>204</v>
      </c>
      <c r="L111" t="s">
        <v>204</v>
      </c>
      <c r="M111" t="s">
        <v>204</v>
      </c>
      <c r="N111" t="s">
        <v>204</v>
      </c>
      <c r="O111" t="s">
        <v>339</v>
      </c>
      <c r="P111" s="142">
        <v>44560</v>
      </c>
      <c r="Q111" t="s">
        <v>1215</v>
      </c>
      <c r="R111" t="s">
        <v>885</v>
      </c>
      <c r="S111" t="s">
        <v>889</v>
      </c>
      <c r="T111" t="s">
        <v>6120</v>
      </c>
      <c r="U111" s="11" t="s">
        <v>1216</v>
      </c>
      <c r="V111" s="140">
        <f t="shared" si="3"/>
        <v>422.74570364458634</v>
      </c>
      <c r="W111" s="141">
        <v>1589.1011000000001</v>
      </c>
      <c r="X111" s="147">
        <v>6.7400000000000002E-2</v>
      </c>
      <c r="Y111" s="130">
        <v>5.9383964879051253E-2</v>
      </c>
      <c r="Z111" s="130">
        <v>4.2141594764642503E-3</v>
      </c>
      <c r="AA111" s="181"/>
      <c r="AD111" s="173"/>
      <c r="AE111" s="174"/>
      <c r="AF111" s="175"/>
    </row>
    <row r="112" spans="1:32" x14ac:dyDescent="0.25">
      <c r="A112" t="s">
        <v>1213</v>
      </c>
      <c r="B112" t="s">
        <v>1249</v>
      </c>
      <c r="C112" t="s">
        <v>6124</v>
      </c>
      <c r="D112" t="s">
        <v>6125</v>
      </c>
      <c r="E112" t="s">
        <v>311</v>
      </c>
      <c r="F112" t="s">
        <v>6126</v>
      </c>
      <c r="G112">
        <v>74243</v>
      </c>
      <c r="H112" t="s">
        <v>312</v>
      </c>
      <c r="I112" t="s">
        <v>1000</v>
      </c>
      <c r="J112" t="s">
        <v>844</v>
      </c>
      <c r="K112" t="s">
        <v>204</v>
      </c>
      <c r="L112" t="s">
        <v>204</v>
      </c>
      <c r="M112" t="s">
        <v>204</v>
      </c>
      <c r="N112" t="s">
        <v>204</v>
      </c>
      <c r="O112" t="s">
        <v>339</v>
      </c>
      <c r="P112" s="142">
        <v>44823</v>
      </c>
      <c r="Q112" t="s">
        <v>1215</v>
      </c>
      <c r="R112" t="s">
        <v>885</v>
      </c>
      <c r="S112" t="s">
        <v>889</v>
      </c>
      <c r="T112" t="s">
        <v>6068</v>
      </c>
      <c r="U112" s="11" t="s">
        <v>1216</v>
      </c>
      <c r="V112" s="140">
        <f t="shared" si="3"/>
        <v>202.25807395583931</v>
      </c>
      <c r="W112" s="141">
        <v>760.28809999999999</v>
      </c>
      <c r="X112" s="147">
        <v>0.1371</v>
      </c>
      <c r="Y112" s="130">
        <v>2.8411609330368619E-2</v>
      </c>
      <c r="Z112" s="130">
        <v>2.0162185691883681E-3</v>
      </c>
      <c r="AA112" s="181"/>
      <c r="AD112" s="173"/>
      <c r="AE112" s="174"/>
      <c r="AF112" s="175"/>
    </row>
    <row r="113" spans="1:32" x14ac:dyDescent="0.25">
      <c r="A113" t="s">
        <v>1213</v>
      </c>
      <c r="B113" t="s">
        <v>1249</v>
      </c>
      <c r="C113" t="s">
        <v>6121</v>
      </c>
      <c r="D113" t="s">
        <v>6122</v>
      </c>
      <c r="E113" t="s">
        <v>309</v>
      </c>
      <c r="F113" t="s">
        <v>6123</v>
      </c>
      <c r="G113">
        <v>74221</v>
      </c>
      <c r="H113" t="s">
        <v>312</v>
      </c>
      <c r="I113" t="s">
        <v>1000</v>
      </c>
      <c r="J113" t="s">
        <v>844</v>
      </c>
      <c r="K113" t="s">
        <v>204</v>
      </c>
      <c r="L113" t="s">
        <v>204</v>
      </c>
      <c r="M113" t="s">
        <v>204</v>
      </c>
      <c r="N113" t="s">
        <v>296</v>
      </c>
      <c r="O113" t="s">
        <v>339</v>
      </c>
      <c r="P113" s="142">
        <v>44409</v>
      </c>
      <c r="Q113" t="s">
        <v>1215</v>
      </c>
      <c r="R113" t="s">
        <v>885</v>
      </c>
      <c r="S113" t="s">
        <v>889</v>
      </c>
      <c r="T113" t="s">
        <v>6020</v>
      </c>
      <c r="U113" s="11" t="s">
        <v>1216</v>
      </c>
      <c r="V113" s="140">
        <f t="shared" si="3"/>
        <v>190.68172386272946</v>
      </c>
      <c r="W113" s="141">
        <v>716.77260000000001</v>
      </c>
      <c r="X113" s="147">
        <v>7.5700000000000003E-2</v>
      </c>
      <c r="Y113" s="130">
        <v>2.678545657551842E-2</v>
      </c>
      <c r="Z113" s="130">
        <v>1.9008192849541846E-3</v>
      </c>
      <c r="AA113" s="181"/>
      <c r="AD113" s="173"/>
      <c r="AE113" s="174"/>
      <c r="AF113" s="175"/>
    </row>
    <row r="114" spans="1:32" x14ac:dyDescent="0.25">
      <c r="A114" t="s">
        <v>1213</v>
      </c>
      <c r="B114" t="s">
        <v>1249</v>
      </c>
      <c r="C114" t="s">
        <v>6069</v>
      </c>
      <c r="D114" t="s">
        <v>6070</v>
      </c>
      <c r="E114" t="s">
        <v>309</v>
      </c>
      <c r="F114" t="s">
        <v>6071</v>
      </c>
      <c r="G114">
        <v>74173</v>
      </c>
      <c r="H114" t="s">
        <v>312</v>
      </c>
      <c r="I114" t="s">
        <v>1000</v>
      </c>
      <c r="J114" t="s">
        <v>845</v>
      </c>
      <c r="K114" t="s">
        <v>204</v>
      </c>
      <c r="L114" t="s">
        <v>204</v>
      </c>
      <c r="M114" t="s">
        <v>204</v>
      </c>
      <c r="N114" t="s">
        <v>204</v>
      </c>
      <c r="O114" t="s">
        <v>339</v>
      </c>
      <c r="P114" s="142">
        <v>43157</v>
      </c>
      <c r="Q114" t="s">
        <v>1215</v>
      </c>
      <c r="R114" t="s">
        <v>885</v>
      </c>
      <c r="S114" t="s">
        <v>889</v>
      </c>
      <c r="T114" t="s">
        <v>6068</v>
      </c>
      <c r="U114" s="11" t="s">
        <v>1216</v>
      </c>
      <c r="V114" s="140">
        <f t="shared" si="3"/>
        <v>42.342883745677042</v>
      </c>
      <c r="W114" s="141">
        <v>159.1669</v>
      </c>
      <c r="X114" s="147">
        <v>0.10349999999999999</v>
      </c>
      <c r="Y114" s="130">
        <v>5.9479920266272343E-3</v>
      </c>
      <c r="Z114" s="130">
        <v>4.2209689123986663E-4</v>
      </c>
      <c r="AA114" s="181"/>
      <c r="AD114" s="173"/>
      <c r="AE114" s="174"/>
      <c r="AF114" s="175"/>
    </row>
    <row r="115" spans="1:32" x14ac:dyDescent="0.25">
      <c r="A115" t="s">
        <v>1213</v>
      </c>
      <c r="B115" t="s">
        <v>1249</v>
      </c>
      <c r="D115" t="s">
        <v>6021</v>
      </c>
      <c r="E115" t="s">
        <v>309</v>
      </c>
      <c r="F115" t="s">
        <v>6022</v>
      </c>
      <c r="G115">
        <v>74254</v>
      </c>
      <c r="H115" t="s">
        <v>312</v>
      </c>
      <c r="I115" t="s">
        <v>1000</v>
      </c>
      <c r="J115" t="s">
        <v>845</v>
      </c>
      <c r="K115" t="s">
        <v>204</v>
      </c>
      <c r="L115" t="s">
        <v>204</v>
      </c>
      <c r="M115" t="s">
        <v>204</v>
      </c>
      <c r="N115" t="s">
        <v>204</v>
      </c>
      <c r="O115" t="s">
        <v>339</v>
      </c>
      <c r="P115" s="142">
        <v>45124</v>
      </c>
      <c r="Q115" t="s">
        <v>1215</v>
      </c>
      <c r="R115" t="s">
        <v>885</v>
      </c>
      <c r="S115" t="s">
        <v>889</v>
      </c>
      <c r="T115" t="s">
        <v>6023</v>
      </c>
      <c r="U115" s="11" t="s">
        <v>1216</v>
      </c>
      <c r="V115" s="140">
        <f t="shared" si="3"/>
        <v>24.965496142591117</v>
      </c>
      <c r="W115" s="141">
        <v>93.845300000000009</v>
      </c>
      <c r="X115" s="147">
        <v>7.0800000000000002E-2</v>
      </c>
      <c r="Y115" s="130">
        <v>3.506953874506686E-3</v>
      </c>
      <c r="Z115" s="130">
        <v>2.4886958851393358E-4</v>
      </c>
      <c r="AA115" s="181"/>
      <c r="AD115" s="173"/>
      <c r="AE115" s="174"/>
      <c r="AF115" s="175"/>
    </row>
    <row r="116" spans="1:32" x14ac:dyDescent="0.25">
      <c r="A116" t="s">
        <v>1213</v>
      </c>
      <c r="B116" t="s">
        <v>1249</v>
      </c>
      <c r="D116" t="s">
        <v>6072</v>
      </c>
      <c r="E116" t="s">
        <v>311</v>
      </c>
      <c r="F116" t="s">
        <v>6130</v>
      </c>
      <c r="G116">
        <v>74235</v>
      </c>
      <c r="H116" t="s">
        <v>312</v>
      </c>
      <c r="I116" t="s">
        <v>1000</v>
      </c>
      <c r="J116" t="s">
        <v>844</v>
      </c>
      <c r="K116" t="s">
        <v>205</v>
      </c>
      <c r="L116" t="s">
        <v>224</v>
      </c>
      <c r="M116" t="s">
        <v>224</v>
      </c>
      <c r="N116" t="s">
        <v>224</v>
      </c>
      <c r="O116" t="s">
        <v>339</v>
      </c>
      <c r="P116" s="142">
        <v>44712</v>
      </c>
      <c r="Q116" t="s">
        <v>1215</v>
      </c>
      <c r="R116" t="s">
        <v>885</v>
      </c>
      <c r="S116" t="s">
        <v>889</v>
      </c>
      <c r="T116" t="s">
        <v>6074</v>
      </c>
      <c r="U116" s="11" t="s">
        <v>1216</v>
      </c>
      <c r="V116" s="140">
        <f t="shared" si="3"/>
        <v>278.11742484703382</v>
      </c>
      <c r="W116" s="141">
        <v>1045.4434000000001</v>
      </c>
      <c r="X116" s="147">
        <v>6.13E-2</v>
      </c>
      <c r="Y116" s="130">
        <v>3.9067730752539324E-2</v>
      </c>
      <c r="Z116" s="130">
        <v>2.7724259926074123E-3</v>
      </c>
      <c r="AA116" s="181"/>
      <c r="AD116" s="173"/>
      <c r="AE116" s="174"/>
      <c r="AF116" s="175"/>
    </row>
    <row r="117" spans="1:32" x14ac:dyDescent="0.25">
      <c r="A117" t="s">
        <v>1213</v>
      </c>
      <c r="B117" t="s">
        <v>1249</v>
      </c>
      <c r="D117" t="s">
        <v>6072</v>
      </c>
      <c r="E117" t="s">
        <v>311</v>
      </c>
      <c r="F117" t="s">
        <v>6128</v>
      </c>
      <c r="G117">
        <v>74215</v>
      </c>
      <c r="H117" t="s">
        <v>312</v>
      </c>
      <c r="I117" t="s">
        <v>1000</v>
      </c>
      <c r="J117" t="s">
        <v>844</v>
      </c>
      <c r="K117" t="s">
        <v>205</v>
      </c>
      <c r="L117" t="s">
        <v>224</v>
      </c>
      <c r="M117" t="s">
        <v>224</v>
      </c>
      <c r="N117" t="s">
        <v>224</v>
      </c>
      <c r="O117" t="s">
        <v>339</v>
      </c>
      <c r="P117" s="142">
        <v>44308</v>
      </c>
      <c r="Q117" t="s">
        <v>1215</v>
      </c>
      <c r="R117" t="s">
        <v>885</v>
      </c>
      <c r="S117" t="s">
        <v>889</v>
      </c>
      <c r="T117" t="s">
        <v>6074</v>
      </c>
      <c r="U117" s="11" t="s">
        <v>1216</v>
      </c>
      <c r="V117" s="140">
        <f t="shared" si="3"/>
        <v>183.03085927108276</v>
      </c>
      <c r="W117" s="141">
        <v>688.01300000000003</v>
      </c>
      <c r="X117" s="147">
        <v>3.5400000000000001E-2</v>
      </c>
      <c r="Y117" s="130">
        <v>2.5710723268543689E-2</v>
      </c>
      <c r="Z117" s="130">
        <v>1.8245512627787731E-3</v>
      </c>
      <c r="AA117" s="181"/>
      <c r="AD117" s="173"/>
      <c r="AE117" s="174"/>
      <c r="AF117" s="175"/>
    </row>
    <row r="118" spans="1:32" x14ac:dyDescent="0.25">
      <c r="A118" t="s">
        <v>1213</v>
      </c>
      <c r="B118" t="s">
        <v>1249</v>
      </c>
      <c r="D118" t="s">
        <v>6075</v>
      </c>
      <c r="E118" t="s">
        <v>311</v>
      </c>
      <c r="F118" t="s">
        <v>6129</v>
      </c>
      <c r="G118">
        <v>74216</v>
      </c>
      <c r="H118" t="s">
        <v>312</v>
      </c>
      <c r="I118" t="s">
        <v>1000</v>
      </c>
      <c r="J118" t="s">
        <v>844</v>
      </c>
      <c r="K118" t="s">
        <v>205</v>
      </c>
      <c r="L118" t="s">
        <v>224</v>
      </c>
      <c r="M118" t="s">
        <v>224</v>
      </c>
      <c r="N118" t="s">
        <v>224</v>
      </c>
      <c r="O118" t="s">
        <v>339</v>
      </c>
      <c r="P118" s="142">
        <v>44371</v>
      </c>
      <c r="Q118" t="s">
        <v>1215</v>
      </c>
      <c r="R118" t="s">
        <v>885</v>
      </c>
      <c r="S118" t="s">
        <v>889</v>
      </c>
      <c r="T118" t="s">
        <v>6020</v>
      </c>
      <c r="U118" s="11" t="s">
        <v>1216</v>
      </c>
      <c r="V118" s="140">
        <f t="shared" si="3"/>
        <v>129.80010641127959</v>
      </c>
      <c r="W118" s="141">
        <v>487.91859999999997</v>
      </c>
      <c r="X118" s="147">
        <v>1.6000000000000004E-2</v>
      </c>
      <c r="Y118" s="130">
        <v>1.8233290471681422E-2</v>
      </c>
      <c r="Z118" s="130">
        <v>1.2939182148726405E-3</v>
      </c>
      <c r="AA118" s="181"/>
      <c r="AD118" s="173"/>
      <c r="AE118" s="174"/>
      <c r="AF118" s="175"/>
    </row>
    <row r="119" spans="1:32" x14ac:dyDescent="0.25">
      <c r="A119" t="s">
        <v>1213</v>
      </c>
      <c r="B119" t="s">
        <v>1249</v>
      </c>
      <c r="C119" t="s">
        <v>6134</v>
      </c>
      <c r="D119" t="s">
        <v>6135</v>
      </c>
      <c r="E119" t="s">
        <v>310</v>
      </c>
      <c r="F119" t="s">
        <v>6136</v>
      </c>
      <c r="G119">
        <v>74205</v>
      </c>
      <c r="H119" t="s">
        <v>312</v>
      </c>
      <c r="I119" t="s">
        <v>1001</v>
      </c>
      <c r="J119" t="s">
        <v>831</v>
      </c>
      <c r="K119" t="s">
        <v>205</v>
      </c>
      <c r="L119" t="s">
        <v>286</v>
      </c>
      <c r="M119" t="s">
        <v>286</v>
      </c>
      <c r="N119" t="s">
        <v>286</v>
      </c>
      <c r="O119" t="s">
        <v>339</v>
      </c>
      <c r="P119" s="142">
        <v>44159</v>
      </c>
      <c r="Q119" t="s">
        <v>1217</v>
      </c>
      <c r="R119" t="s">
        <v>885</v>
      </c>
      <c r="S119" t="s">
        <v>889</v>
      </c>
      <c r="T119" t="s">
        <v>6137</v>
      </c>
      <c r="U119" s="11" t="s">
        <v>1218</v>
      </c>
      <c r="V119" s="140">
        <f t="shared" si="3"/>
        <v>154.42087458335408</v>
      </c>
      <c r="W119" s="141">
        <v>620.80280000000005</v>
      </c>
      <c r="X119" s="147">
        <v>0.19639999999999999</v>
      </c>
      <c r="Y119" s="130">
        <v>2.3199108747925596E-2</v>
      </c>
      <c r="Z119" s="130">
        <v>1.6463155360999409E-3</v>
      </c>
      <c r="AA119" s="181"/>
      <c r="AD119" s="173"/>
      <c r="AE119" s="174"/>
      <c r="AF119" s="175"/>
    </row>
    <row r="120" spans="1:32" x14ac:dyDescent="0.25">
      <c r="A120" t="s">
        <v>1213</v>
      </c>
      <c r="B120" t="s">
        <v>1249</v>
      </c>
      <c r="C120" t="s">
        <v>6138</v>
      </c>
      <c r="D120" t="s">
        <v>6139</v>
      </c>
      <c r="E120" t="s">
        <v>309</v>
      </c>
      <c r="F120" t="s">
        <v>6140</v>
      </c>
      <c r="G120">
        <v>74233</v>
      </c>
      <c r="H120" t="s">
        <v>312</v>
      </c>
      <c r="I120" t="s">
        <v>1002</v>
      </c>
      <c r="J120" t="s">
        <v>569</v>
      </c>
      <c r="K120" t="s">
        <v>204</v>
      </c>
      <c r="L120" t="s">
        <v>204</v>
      </c>
      <c r="M120" t="s">
        <v>204</v>
      </c>
      <c r="N120" t="s">
        <v>224</v>
      </c>
      <c r="O120" t="s">
        <v>339</v>
      </c>
      <c r="P120" s="142">
        <v>44622</v>
      </c>
      <c r="Q120" t="s">
        <v>1212</v>
      </c>
      <c r="R120" t="s">
        <v>885</v>
      </c>
      <c r="S120" t="s">
        <v>889</v>
      </c>
      <c r="T120" t="s">
        <v>6051</v>
      </c>
      <c r="U120" s="167">
        <v>1</v>
      </c>
      <c r="V120" s="140">
        <f t="shared" si="3"/>
        <v>1460.6514</v>
      </c>
      <c r="W120" s="141">
        <v>1460.6514</v>
      </c>
      <c r="X120" s="147">
        <v>0.104</v>
      </c>
      <c r="Y120" s="130">
        <v>5.458385845441769E-2</v>
      </c>
      <c r="Z120" s="130">
        <v>3.8735218309549589E-3</v>
      </c>
      <c r="AA120" s="181"/>
      <c r="AD120" s="173"/>
      <c r="AE120" s="174"/>
      <c r="AF120" s="175"/>
    </row>
    <row r="121" spans="1:32" x14ac:dyDescent="0.25">
      <c r="A121" t="s">
        <v>1213</v>
      </c>
      <c r="B121" t="s">
        <v>1249</v>
      </c>
      <c r="C121" t="s">
        <v>6085</v>
      </c>
      <c r="D121" t="s">
        <v>6086</v>
      </c>
      <c r="E121" t="s">
        <v>309</v>
      </c>
      <c r="F121" t="s">
        <v>6087</v>
      </c>
      <c r="G121">
        <v>74177</v>
      </c>
      <c r="H121" t="s">
        <v>312</v>
      </c>
      <c r="I121" t="s">
        <v>1002</v>
      </c>
      <c r="J121" t="s">
        <v>569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42">
        <v>43312</v>
      </c>
      <c r="Q121" t="s">
        <v>1212</v>
      </c>
      <c r="R121" t="s">
        <v>885</v>
      </c>
      <c r="S121" t="s">
        <v>889</v>
      </c>
      <c r="T121" t="s">
        <v>5744</v>
      </c>
      <c r="U121" s="167">
        <v>1</v>
      </c>
      <c r="V121" s="140">
        <f t="shared" si="3"/>
        <v>157.41470000000001</v>
      </c>
      <c r="W121" s="141">
        <v>157.41470000000001</v>
      </c>
      <c r="X121" s="147">
        <v>2.9600000000000001E-2</v>
      </c>
      <c r="Y121" s="130">
        <v>5.8825137803261932E-3</v>
      </c>
      <c r="Z121" s="130">
        <v>4.1745025350333631E-4</v>
      </c>
      <c r="AA121" s="181"/>
      <c r="AD121" s="173"/>
      <c r="AE121" s="174"/>
      <c r="AF121" s="175"/>
    </row>
    <row r="122" spans="1:32" x14ac:dyDescent="0.25">
      <c r="A122" t="s">
        <v>1213</v>
      </c>
      <c r="B122" t="s">
        <v>1249</v>
      </c>
      <c r="C122" t="s">
        <v>6088</v>
      </c>
      <c r="D122" t="s">
        <v>6089</v>
      </c>
      <c r="E122" t="s">
        <v>309</v>
      </c>
      <c r="F122" t="s">
        <v>6090</v>
      </c>
      <c r="G122">
        <v>74189</v>
      </c>
      <c r="H122" t="s">
        <v>312</v>
      </c>
      <c r="I122" t="s">
        <v>1002</v>
      </c>
      <c r="J122" t="s">
        <v>569</v>
      </c>
      <c r="K122" t="s">
        <v>205</v>
      </c>
      <c r="L122" t="s">
        <v>224</v>
      </c>
      <c r="M122" t="s">
        <v>224</v>
      </c>
      <c r="N122" t="s">
        <v>224</v>
      </c>
      <c r="O122" t="s">
        <v>339</v>
      </c>
      <c r="P122" s="142">
        <v>43586</v>
      </c>
      <c r="Q122" t="s">
        <v>1215</v>
      </c>
      <c r="R122" t="s">
        <v>885</v>
      </c>
      <c r="S122" t="s">
        <v>889</v>
      </c>
      <c r="T122" t="s">
        <v>6091</v>
      </c>
      <c r="U122" s="11" t="s">
        <v>1216</v>
      </c>
      <c r="V122" s="140">
        <f t="shared" si="3"/>
        <v>165.12660281989892</v>
      </c>
      <c r="W122" s="141">
        <v>620.71090000000004</v>
      </c>
      <c r="X122" s="147">
        <v>3.3799999999999997E-2</v>
      </c>
      <c r="Y122" s="130">
        <v>2.3195674705978855E-2</v>
      </c>
      <c r="Z122" s="130">
        <v>1.6460718406774155E-3</v>
      </c>
      <c r="AA122" s="181"/>
      <c r="AD122" s="173"/>
      <c r="AE122" s="174"/>
      <c r="AF122" s="175"/>
    </row>
    <row r="123" spans="1:32" x14ac:dyDescent="0.25">
      <c r="A123" t="s">
        <v>1213</v>
      </c>
      <c r="B123" t="s">
        <v>1249</v>
      </c>
      <c r="D123" t="s">
        <v>6092</v>
      </c>
      <c r="E123" t="s">
        <v>311</v>
      </c>
      <c r="F123" t="s">
        <v>6093</v>
      </c>
      <c r="G123">
        <v>74188</v>
      </c>
      <c r="H123" t="s">
        <v>312</v>
      </c>
      <c r="I123" t="s">
        <v>1002</v>
      </c>
      <c r="J123" t="s">
        <v>569</v>
      </c>
      <c r="K123" t="s">
        <v>205</v>
      </c>
      <c r="L123" t="s">
        <v>224</v>
      </c>
      <c r="M123" t="s">
        <v>224</v>
      </c>
      <c r="N123" t="s">
        <v>224</v>
      </c>
      <c r="O123" t="s">
        <v>339</v>
      </c>
      <c r="P123" s="142">
        <v>43578</v>
      </c>
      <c r="Q123" t="s">
        <v>1215</v>
      </c>
      <c r="R123" t="s">
        <v>885</v>
      </c>
      <c r="S123" t="s">
        <v>889</v>
      </c>
      <c r="T123" t="s">
        <v>6094</v>
      </c>
      <c r="U123" s="11" t="s">
        <v>1216</v>
      </c>
      <c r="V123" s="140">
        <f t="shared" si="3"/>
        <v>4.8692737430167599</v>
      </c>
      <c r="W123" s="141">
        <v>18.303599999999999</v>
      </c>
      <c r="X123" s="147">
        <v>1.7999999999999999E-2</v>
      </c>
      <c r="Y123" s="130">
        <v>6.8399726822717679E-4</v>
      </c>
      <c r="Z123" s="130">
        <v>4.8539594411488344E-5</v>
      </c>
      <c r="AA123" s="181"/>
      <c r="AD123" s="173"/>
      <c r="AE123" s="174"/>
      <c r="AF123" s="175"/>
    </row>
    <row r="124" spans="1:32" x14ac:dyDescent="0.25">
      <c r="A124" t="s">
        <v>1213</v>
      </c>
      <c r="B124" t="s">
        <v>1249</v>
      </c>
      <c r="C124" t="s">
        <v>6147</v>
      </c>
      <c r="D124" t="s">
        <v>6148</v>
      </c>
      <c r="E124" t="s">
        <v>309</v>
      </c>
      <c r="F124" t="s">
        <v>6149</v>
      </c>
      <c r="G124">
        <v>74241</v>
      </c>
      <c r="H124" t="s">
        <v>312</v>
      </c>
      <c r="I124" t="s">
        <v>1003</v>
      </c>
      <c r="J124" t="s">
        <v>837</v>
      </c>
      <c r="K124" t="s">
        <v>204</v>
      </c>
      <c r="L124" t="s">
        <v>204</v>
      </c>
      <c r="M124" t="s">
        <v>204</v>
      </c>
      <c r="N124" t="s">
        <v>204</v>
      </c>
      <c r="O124" t="s">
        <v>339</v>
      </c>
      <c r="P124" s="142">
        <v>44752</v>
      </c>
      <c r="Q124" t="s">
        <v>1212</v>
      </c>
      <c r="R124" t="s">
        <v>885</v>
      </c>
      <c r="S124" t="s">
        <v>889</v>
      </c>
      <c r="T124" t="s">
        <v>5983</v>
      </c>
      <c r="U124" s="167">
        <v>1</v>
      </c>
      <c r="V124" s="140">
        <f t="shared" si="3"/>
        <v>1950.4626000000001</v>
      </c>
      <c r="W124" s="141">
        <v>1950.4626000000001</v>
      </c>
      <c r="X124" s="147">
        <v>5.8299999999999998E-2</v>
      </c>
      <c r="Y124" s="130">
        <v>7.2887873395617128E-2</v>
      </c>
      <c r="Z124" s="130">
        <v>5.1724589797105805E-3</v>
      </c>
      <c r="AA124" s="181"/>
      <c r="AD124" s="173"/>
      <c r="AE124" s="174"/>
      <c r="AF124" s="175"/>
    </row>
    <row r="125" spans="1:32" x14ac:dyDescent="0.25">
      <c r="A125" t="s">
        <v>1213</v>
      </c>
      <c r="B125" t="s">
        <v>1249</v>
      </c>
      <c r="C125" t="s">
        <v>6156</v>
      </c>
      <c r="D125" t="s">
        <v>6157</v>
      </c>
      <c r="E125" t="s">
        <v>309</v>
      </c>
      <c r="F125" t="s">
        <v>6158</v>
      </c>
      <c r="G125">
        <v>74239</v>
      </c>
      <c r="H125" t="s">
        <v>312</v>
      </c>
      <c r="I125" t="s">
        <v>1003</v>
      </c>
      <c r="J125" t="s">
        <v>837</v>
      </c>
      <c r="K125" t="s">
        <v>204</v>
      </c>
      <c r="L125" t="s">
        <v>204</v>
      </c>
      <c r="M125" t="s">
        <v>204</v>
      </c>
      <c r="N125" t="s">
        <v>204</v>
      </c>
      <c r="O125" t="s">
        <v>339</v>
      </c>
      <c r="P125" s="142">
        <v>44741</v>
      </c>
      <c r="Q125" t="s">
        <v>1212</v>
      </c>
      <c r="R125" t="s">
        <v>885</v>
      </c>
      <c r="S125" t="s">
        <v>889</v>
      </c>
      <c r="T125" t="s">
        <v>5983</v>
      </c>
      <c r="U125" s="167">
        <v>1</v>
      </c>
      <c r="V125" s="140">
        <f t="shared" si="3"/>
        <v>1311.2443000000001</v>
      </c>
      <c r="W125" s="141">
        <v>1311.2443000000001</v>
      </c>
      <c r="X125" s="147">
        <v>3.4099999999999998E-2</v>
      </c>
      <c r="Y125" s="130">
        <v>4.9000586541553669E-2</v>
      </c>
      <c r="Z125" s="130">
        <v>3.4773071576977206E-3</v>
      </c>
      <c r="AA125" s="181"/>
      <c r="AD125" s="173"/>
      <c r="AE125" s="174"/>
      <c r="AF125" s="175"/>
    </row>
    <row r="126" spans="1:32" x14ac:dyDescent="0.25">
      <c r="A126" t="s">
        <v>1213</v>
      </c>
      <c r="B126" t="s">
        <v>1249</v>
      </c>
      <c r="C126" t="s">
        <v>6017</v>
      </c>
      <c r="D126" t="s">
        <v>6018</v>
      </c>
      <c r="E126" t="s">
        <v>309</v>
      </c>
      <c r="F126" t="s">
        <v>6019</v>
      </c>
      <c r="G126">
        <v>74252</v>
      </c>
      <c r="H126" t="s">
        <v>312</v>
      </c>
      <c r="I126" t="s">
        <v>1003</v>
      </c>
      <c r="J126" t="s">
        <v>839</v>
      </c>
      <c r="K126" t="s">
        <v>204</v>
      </c>
      <c r="L126" t="s">
        <v>204</v>
      </c>
      <c r="M126" t="s">
        <v>204</v>
      </c>
      <c r="N126" t="s">
        <v>204</v>
      </c>
      <c r="O126" t="s">
        <v>339</v>
      </c>
      <c r="P126" s="142">
        <v>45036</v>
      </c>
      <c r="Q126" t="s">
        <v>1212</v>
      </c>
      <c r="R126" t="s">
        <v>885</v>
      </c>
      <c r="S126" t="s">
        <v>889</v>
      </c>
      <c r="T126" t="s">
        <v>6020</v>
      </c>
      <c r="U126" s="167">
        <v>1</v>
      </c>
      <c r="V126" s="140">
        <f t="shared" si="3"/>
        <v>651.17399999999998</v>
      </c>
      <c r="W126" s="141">
        <v>651.17399999999998</v>
      </c>
      <c r="X126" s="147">
        <v>2.07E-2</v>
      </c>
      <c r="Y126" s="130">
        <v>2.4334065702799796E-2</v>
      </c>
      <c r="Z126" s="130">
        <v>1.7268573055237836E-3</v>
      </c>
      <c r="AA126" s="181"/>
      <c r="AD126" s="173"/>
      <c r="AE126" s="174"/>
      <c r="AF126" s="175"/>
    </row>
    <row r="127" spans="1:32" x14ac:dyDescent="0.25">
      <c r="A127" t="s">
        <v>1213</v>
      </c>
      <c r="B127" t="s">
        <v>1249</v>
      </c>
      <c r="C127" t="s">
        <v>6173</v>
      </c>
      <c r="D127" t="s">
        <v>6174</v>
      </c>
      <c r="E127" t="s">
        <v>310</v>
      </c>
      <c r="F127" t="s">
        <v>6175</v>
      </c>
      <c r="G127">
        <v>74238</v>
      </c>
      <c r="H127" t="s">
        <v>312</v>
      </c>
      <c r="I127" t="s">
        <v>1004</v>
      </c>
      <c r="J127" t="s">
        <v>833</v>
      </c>
      <c r="K127" t="s">
        <v>204</v>
      </c>
      <c r="L127" t="s">
        <v>204</v>
      </c>
      <c r="M127" t="s">
        <v>204</v>
      </c>
      <c r="N127" t="s">
        <v>204</v>
      </c>
      <c r="O127" t="s">
        <v>339</v>
      </c>
      <c r="P127" s="142">
        <v>44721</v>
      </c>
      <c r="Q127" t="s">
        <v>1212</v>
      </c>
      <c r="R127" t="s">
        <v>885</v>
      </c>
      <c r="S127" t="s">
        <v>889</v>
      </c>
      <c r="T127" t="s">
        <v>6105</v>
      </c>
      <c r="U127" s="167">
        <v>1</v>
      </c>
      <c r="V127" s="140">
        <f t="shared" si="3"/>
        <v>1453.5911999999998</v>
      </c>
      <c r="W127" s="141">
        <v>1453.5911999999998</v>
      </c>
      <c r="X127" s="147">
        <v>1.89E-2</v>
      </c>
      <c r="Y127" s="130">
        <v>5.4320020266972406E-2</v>
      </c>
      <c r="Z127" s="130">
        <v>3.8547986587966119E-3</v>
      </c>
      <c r="AA127" s="181"/>
      <c r="AD127" s="173"/>
      <c r="AE127" s="174"/>
      <c r="AF127" s="175"/>
    </row>
    <row r="128" spans="1:32" x14ac:dyDescent="0.25">
      <c r="A128" t="s">
        <v>1213</v>
      </c>
      <c r="B128" t="s">
        <v>1249</v>
      </c>
      <c r="C128" t="s">
        <v>6102</v>
      </c>
      <c r="D128" t="s">
        <v>6103</v>
      </c>
      <c r="E128" t="s">
        <v>310</v>
      </c>
      <c r="F128" t="s">
        <v>6171</v>
      </c>
      <c r="G128">
        <v>74204</v>
      </c>
      <c r="H128" t="s">
        <v>312</v>
      </c>
      <c r="I128" t="s">
        <v>1004</v>
      </c>
      <c r="J128" t="s">
        <v>833</v>
      </c>
      <c r="K128" t="s">
        <v>204</v>
      </c>
      <c r="L128" t="s">
        <v>204</v>
      </c>
      <c r="M128" t="s">
        <v>204</v>
      </c>
      <c r="N128" t="s">
        <v>204</v>
      </c>
      <c r="O128" t="s">
        <v>339</v>
      </c>
      <c r="P128" s="142">
        <v>44084</v>
      </c>
      <c r="Q128" t="s">
        <v>1212</v>
      </c>
      <c r="R128" t="s">
        <v>885</v>
      </c>
      <c r="S128" t="s">
        <v>889</v>
      </c>
      <c r="T128" t="s">
        <v>6172</v>
      </c>
      <c r="U128" s="167">
        <v>1</v>
      </c>
      <c r="V128" s="140">
        <f t="shared" si="3"/>
        <v>683.93110000000001</v>
      </c>
      <c r="W128" s="141">
        <v>683.93110000000001</v>
      </c>
      <c r="X128" s="147">
        <v>7.8700000000000006E-2</v>
      </c>
      <c r="Y128" s="130">
        <v>2.5558185214717314E-2</v>
      </c>
      <c r="Z128" s="130">
        <v>1.813726460387032E-3</v>
      </c>
      <c r="AA128" s="181"/>
      <c r="AD128" s="173"/>
      <c r="AE128" s="174"/>
      <c r="AF128" s="175"/>
    </row>
    <row r="129" spans="1:32" x14ac:dyDescent="0.25">
      <c r="A129" t="s">
        <v>1213</v>
      </c>
      <c r="B129" t="s">
        <v>1249</v>
      </c>
      <c r="C129" t="s">
        <v>6183</v>
      </c>
      <c r="D129" t="s">
        <v>6184</v>
      </c>
      <c r="E129" t="s">
        <v>310</v>
      </c>
      <c r="F129" t="s">
        <v>6185</v>
      </c>
      <c r="G129">
        <v>74256</v>
      </c>
      <c r="H129" t="s">
        <v>312</v>
      </c>
      <c r="I129" t="s">
        <v>1004</v>
      </c>
      <c r="J129" t="s">
        <v>832</v>
      </c>
      <c r="K129" t="s">
        <v>205</v>
      </c>
      <c r="L129" t="s">
        <v>272</v>
      </c>
      <c r="M129" t="s">
        <v>272</v>
      </c>
      <c r="N129" t="s">
        <v>272</v>
      </c>
      <c r="O129" t="s">
        <v>339</v>
      </c>
      <c r="P129" s="142">
        <v>45166</v>
      </c>
      <c r="Q129" t="s">
        <v>1217</v>
      </c>
      <c r="R129" t="s">
        <v>885</v>
      </c>
      <c r="S129" t="s">
        <v>889</v>
      </c>
      <c r="T129" t="s">
        <v>5969</v>
      </c>
      <c r="U129" s="11" t="s">
        <v>1218</v>
      </c>
      <c r="V129" s="140">
        <f t="shared" si="3"/>
        <v>405.54554499776128</v>
      </c>
      <c r="W129" s="141">
        <v>1630.3742</v>
      </c>
      <c r="X129" s="147">
        <v>0.18</v>
      </c>
      <c r="Y129" s="130">
        <v>6.0926318275601903E-2</v>
      </c>
      <c r="Z129" s="130">
        <v>4.3236119725272677E-3</v>
      </c>
      <c r="AA129" s="181"/>
      <c r="AD129" s="173"/>
      <c r="AE129" s="174"/>
      <c r="AF129" s="175"/>
    </row>
    <row r="130" spans="1:32" x14ac:dyDescent="0.25">
      <c r="A130" t="s">
        <v>1213</v>
      </c>
      <c r="B130" t="s">
        <v>1249</v>
      </c>
      <c r="C130" t="s">
        <v>6179</v>
      </c>
      <c r="D130" t="s">
        <v>6180</v>
      </c>
      <c r="E130" t="s">
        <v>311</v>
      </c>
      <c r="F130" t="s">
        <v>6181</v>
      </c>
      <c r="G130">
        <v>74237</v>
      </c>
      <c r="H130" t="s">
        <v>312</v>
      </c>
      <c r="I130" t="s">
        <v>1004</v>
      </c>
      <c r="J130" t="s">
        <v>833</v>
      </c>
      <c r="K130" t="s">
        <v>205</v>
      </c>
      <c r="L130" t="s">
        <v>233</v>
      </c>
      <c r="M130" t="s">
        <v>233</v>
      </c>
      <c r="N130" t="s">
        <v>233</v>
      </c>
      <c r="O130" t="s">
        <v>339</v>
      </c>
      <c r="P130" s="142">
        <v>44721</v>
      </c>
      <c r="Q130" t="s">
        <v>1224</v>
      </c>
      <c r="R130" t="s">
        <v>885</v>
      </c>
      <c r="S130" t="s">
        <v>889</v>
      </c>
      <c r="T130" t="s">
        <v>6182</v>
      </c>
      <c r="U130" s="11" t="s">
        <v>1225</v>
      </c>
      <c r="V130" s="140">
        <f t="shared" si="3"/>
        <v>299.13838543311226</v>
      </c>
      <c r="W130" s="141">
        <v>1421.0568999999998</v>
      </c>
      <c r="X130" s="147">
        <v>4.5373999999999998E-2</v>
      </c>
      <c r="Y130" s="130">
        <v>5.3104229437279729E-2</v>
      </c>
      <c r="Z130" s="130">
        <v>3.7685205455587545E-3</v>
      </c>
      <c r="AA130" s="181"/>
      <c r="AD130" s="173"/>
      <c r="AE130" s="174"/>
      <c r="AF130" s="175"/>
    </row>
    <row r="131" spans="1:32" x14ac:dyDescent="0.25">
      <c r="A131" t="s">
        <v>1213</v>
      </c>
      <c r="B131" t="s">
        <v>1249</v>
      </c>
      <c r="D131" t="s">
        <v>4532</v>
      </c>
      <c r="E131" t="s">
        <v>311</v>
      </c>
      <c r="F131" t="s">
        <v>4531</v>
      </c>
      <c r="G131">
        <v>74242</v>
      </c>
      <c r="H131" t="s">
        <v>312</v>
      </c>
      <c r="I131" t="s">
        <v>1004</v>
      </c>
      <c r="J131" t="s">
        <v>833</v>
      </c>
      <c r="K131" t="s">
        <v>205</v>
      </c>
      <c r="L131" t="s">
        <v>272</v>
      </c>
      <c r="M131" t="s">
        <v>272</v>
      </c>
      <c r="N131" t="s">
        <v>272</v>
      </c>
      <c r="O131" t="s">
        <v>339</v>
      </c>
      <c r="P131" s="142">
        <v>44812</v>
      </c>
      <c r="Q131" t="s">
        <v>1217</v>
      </c>
      <c r="R131" t="s">
        <v>885</v>
      </c>
      <c r="S131" t="s">
        <v>889</v>
      </c>
      <c r="T131" t="s">
        <v>6186</v>
      </c>
      <c r="U131" s="11" t="s">
        <v>1218</v>
      </c>
      <c r="V131" s="140">
        <f t="shared" si="3"/>
        <v>247.33100343266506</v>
      </c>
      <c r="W131" s="141">
        <v>994.32010000000002</v>
      </c>
      <c r="X131" s="147">
        <v>0.127</v>
      </c>
      <c r="Y131" s="130">
        <v>3.7157275548265506E-2</v>
      </c>
      <c r="Z131" s="130">
        <v>2.636851297993327E-3</v>
      </c>
      <c r="AA131" s="181"/>
    </row>
    <row r="132" spans="1:32" x14ac:dyDescent="0.25">
      <c r="A132" t="s">
        <v>1213</v>
      </c>
      <c r="B132" t="s">
        <v>1249</v>
      </c>
      <c r="D132" t="s">
        <v>6187</v>
      </c>
      <c r="E132" t="s">
        <v>311</v>
      </c>
      <c r="F132" t="s">
        <v>6188</v>
      </c>
      <c r="G132">
        <v>74247</v>
      </c>
      <c r="H132" t="s">
        <v>312</v>
      </c>
      <c r="I132" t="s">
        <v>1004</v>
      </c>
      <c r="J132" t="s">
        <v>833</v>
      </c>
      <c r="K132" t="s">
        <v>205</v>
      </c>
      <c r="L132" t="s">
        <v>233</v>
      </c>
      <c r="M132" t="s">
        <v>233</v>
      </c>
      <c r="N132" t="s">
        <v>233</v>
      </c>
      <c r="O132" t="s">
        <v>339</v>
      </c>
      <c r="P132" s="142">
        <v>44938</v>
      </c>
      <c r="Q132" t="s">
        <v>1224</v>
      </c>
      <c r="R132" t="s">
        <v>885</v>
      </c>
      <c r="S132" t="s">
        <v>889</v>
      </c>
      <c r="T132" t="s">
        <v>6189</v>
      </c>
      <c r="U132" s="11" t="s">
        <v>1225</v>
      </c>
      <c r="V132" s="140">
        <f t="shared" si="3"/>
        <v>70.969034838438077</v>
      </c>
      <c r="W132" s="141">
        <v>337.13840000000005</v>
      </c>
      <c r="X132" s="147">
        <v>2.8799999999999999E-2</v>
      </c>
      <c r="Y132" s="130">
        <v>1.2598705463650621E-2</v>
      </c>
      <c r="Z132" s="130">
        <v>8.9406212820179471E-4</v>
      </c>
      <c r="AA132" s="181"/>
    </row>
    <row r="133" spans="1:32" x14ac:dyDescent="0.25">
      <c r="A133" t="s">
        <v>1213</v>
      </c>
      <c r="B133" t="s">
        <v>1249</v>
      </c>
      <c r="C133" t="s">
        <v>6062</v>
      </c>
      <c r="D133" t="s">
        <v>6063</v>
      </c>
      <c r="E133" t="s">
        <v>311</v>
      </c>
      <c r="F133" t="s">
        <v>6064</v>
      </c>
      <c r="G133">
        <v>74266</v>
      </c>
      <c r="H133" t="s">
        <v>312</v>
      </c>
      <c r="I133" t="s">
        <v>1004</v>
      </c>
      <c r="J133" t="s">
        <v>832</v>
      </c>
      <c r="K133" t="s">
        <v>205</v>
      </c>
      <c r="L133" t="s">
        <v>224</v>
      </c>
      <c r="M133" t="s">
        <v>224</v>
      </c>
      <c r="N133" t="s">
        <v>224</v>
      </c>
      <c r="O133" t="s">
        <v>339</v>
      </c>
      <c r="P133" s="142">
        <v>45400</v>
      </c>
      <c r="Q133" t="s">
        <v>1215</v>
      </c>
      <c r="R133" t="s">
        <v>885</v>
      </c>
      <c r="S133" t="s">
        <v>889</v>
      </c>
      <c r="T133" t="s">
        <v>5946</v>
      </c>
      <c r="U133" s="11" t="s">
        <v>1216</v>
      </c>
      <c r="V133" s="140">
        <f t="shared" si="3"/>
        <v>63.676988560787443</v>
      </c>
      <c r="W133" s="141">
        <v>239.36179999999999</v>
      </c>
      <c r="X133" s="147">
        <v>0.4</v>
      </c>
      <c r="Y133" s="130">
        <v>8.9448398755395345E-3</v>
      </c>
      <c r="Z133" s="130">
        <v>6.3476700829482344E-4</v>
      </c>
      <c r="AA133" s="181"/>
    </row>
    <row r="134" spans="1:32" x14ac:dyDescent="0.25">
      <c r="A134" t="s">
        <v>1213</v>
      </c>
      <c r="B134" t="s">
        <v>1249</v>
      </c>
      <c r="D134" t="s">
        <v>6200</v>
      </c>
      <c r="E134" t="s">
        <v>309</v>
      </c>
      <c r="F134" t="s">
        <v>6201</v>
      </c>
      <c r="G134">
        <v>74249</v>
      </c>
      <c r="H134" t="s">
        <v>312</v>
      </c>
      <c r="I134" t="s">
        <v>1005</v>
      </c>
      <c r="J134" t="s">
        <v>832</v>
      </c>
      <c r="K134" t="s">
        <v>204</v>
      </c>
      <c r="L134" t="s">
        <v>204</v>
      </c>
      <c r="M134" t="s">
        <v>204</v>
      </c>
      <c r="N134" t="s">
        <v>204</v>
      </c>
      <c r="O134" t="s">
        <v>339</v>
      </c>
      <c r="P134" s="142">
        <v>45006</v>
      </c>
      <c r="Q134" t="s">
        <v>1212</v>
      </c>
      <c r="R134" t="s">
        <v>885</v>
      </c>
      <c r="S134" t="s">
        <v>889</v>
      </c>
      <c r="T134" t="s">
        <v>6202</v>
      </c>
      <c r="U134" s="167">
        <v>1</v>
      </c>
      <c r="V134" s="140">
        <f t="shared" si="3"/>
        <v>2438.0931</v>
      </c>
      <c r="W134" s="141">
        <v>2438.0931</v>
      </c>
      <c r="X134" s="147">
        <v>0.19600000000000001</v>
      </c>
      <c r="Y134" s="130">
        <v>9.1110397982324176E-2</v>
      </c>
      <c r="Z134" s="130">
        <v>6.4656131978329257E-3</v>
      </c>
      <c r="AA134" s="181"/>
    </row>
    <row r="135" spans="1:32" x14ac:dyDescent="0.25">
      <c r="A135" t="s">
        <v>1213</v>
      </c>
      <c r="B135" t="s">
        <v>1249</v>
      </c>
      <c r="C135" t="s">
        <v>6193</v>
      </c>
      <c r="D135" t="s">
        <v>6194</v>
      </c>
      <c r="E135" t="s">
        <v>309</v>
      </c>
      <c r="F135" t="s">
        <v>6195</v>
      </c>
      <c r="G135">
        <v>74196</v>
      </c>
      <c r="H135" t="s">
        <v>312</v>
      </c>
      <c r="I135" t="s">
        <v>1005</v>
      </c>
      <c r="J135" t="s">
        <v>826</v>
      </c>
      <c r="K135" t="s">
        <v>204</v>
      </c>
      <c r="L135" t="s">
        <v>204</v>
      </c>
      <c r="M135" t="s">
        <v>204</v>
      </c>
      <c r="N135" t="s">
        <v>204</v>
      </c>
      <c r="O135" t="s">
        <v>339</v>
      </c>
      <c r="P135" s="142">
        <v>43831</v>
      </c>
      <c r="Q135" t="s">
        <v>1212</v>
      </c>
      <c r="R135" t="s">
        <v>885</v>
      </c>
      <c r="S135" t="s">
        <v>889</v>
      </c>
      <c r="T135" t="s">
        <v>6097</v>
      </c>
      <c r="U135" s="167">
        <v>1</v>
      </c>
      <c r="V135" s="140">
        <f t="shared" si="3"/>
        <v>1998.4216999999999</v>
      </c>
      <c r="W135" s="141">
        <v>1998.4216999999999</v>
      </c>
      <c r="X135" s="147">
        <v>0.14119999999999999</v>
      </c>
      <c r="Y135" s="130">
        <v>7.4680083274648271E-2</v>
      </c>
      <c r="Z135" s="130">
        <v>5.2996424417935629E-3</v>
      </c>
      <c r="AA135" s="181"/>
    </row>
    <row r="136" spans="1:32" x14ac:dyDescent="0.25">
      <c r="A136" t="s">
        <v>1213</v>
      </c>
      <c r="B136" t="s">
        <v>1249</v>
      </c>
      <c r="D136" t="s">
        <v>6206</v>
      </c>
      <c r="E136" t="s">
        <v>309</v>
      </c>
      <c r="F136" t="s">
        <v>6207</v>
      </c>
      <c r="G136">
        <v>74240</v>
      </c>
      <c r="H136" t="s">
        <v>312</v>
      </c>
      <c r="I136" t="s">
        <v>1005</v>
      </c>
      <c r="J136" t="s">
        <v>832</v>
      </c>
      <c r="K136" t="s">
        <v>205</v>
      </c>
      <c r="L136" t="s">
        <v>204</v>
      </c>
      <c r="M136" t="s">
        <v>204</v>
      </c>
      <c r="N136" t="s">
        <v>303</v>
      </c>
      <c r="O136" t="s">
        <v>339</v>
      </c>
      <c r="P136" s="142">
        <v>44748</v>
      </c>
      <c r="Q136" t="s">
        <v>1217</v>
      </c>
      <c r="R136" t="s">
        <v>885</v>
      </c>
      <c r="S136" t="s">
        <v>889</v>
      </c>
      <c r="T136" t="s">
        <v>6208</v>
      </c>
      <c r="U136" s="11" t="s">
        <v>1218</v>
      </c>
      <c r="V136" s="140">
        <f t="shared" si="3"/>
        <v>466.97492662056618</v>
      </c>
      <c r="W136" s="141">
        <v>1877.3326000000002</v>
      </c>
      <c r="X136" s="147">
        <v>2.6239999999999999E-2</v>
      </c>
      <c r="Y136" s="130">
        <v>7.0155039155661181E-2</v>
      </c>
      <c r="Z136" s="130">
        <v>4.9785244835318151E-3</v>
      </c>
      <c r="AA136" s="181"/>
    </row>
    <row r="137" spans="1:32" x14ac:dyDescent="0.25">
      <c r="A137" t="s">
        <v>1213</v>
      </c>
      <c r="B137" t="s">
        <v>1249</v>
      </c>
      <c r="C137" t="s">
        <v>6065</v>
      </c>
      <c r="D137" t="s">
        <v>6066</v>
      </c>
      <c r="E137" t="s">
        <v>309</v>
      </c>
      <c r="F137" t="s">
        <v>6067</v>
      </c>
      <c r="G137">
        <v>74255</v>
      </c>
      <c r="H137" t="s">
        <v>312</v>
      </c>
      <c r="I137" t="s">
        <v>1005</v>
      </c>
      <c r="J137" t="s">
        <v>831</v>
      </c>
      <c r="K137" t="s">
        <v>205</v>
      </c>
      <c r="L137" t="s">
        <v>233</v>
      </c>
      <c r="M137" t="s">
        <v>233</v>
      </c>
      <c r="N137" t="s">
        <v>233</v>
      </c>
      <c r="O137" t="s">
        <v>339</v>
      </c>
      <c r="P137" s="142">
        <v>45208</v>
      </c>
      <c r="Q137" t="s">
        <v>1224</v>
      </c>
      <c r="R137" t="s">
        <v>885</v>
      </c>
      <c r="S137" t="s">
        <v>889</v>
      </c>
      <c r="T137" t="s">
        <v>6068</v>
      </c>
      <c r="U137" s="11" t="s">
        <v>1225</v>
      </c>
      <c r="V137" s="140">
        <f t="shared" si="3"/>
        <v>149.13303862751292</v>
      </c>
      <c r="W137" s="141">
        <v>708.45650000000001</v>
      </c>
      <c r="X137" s="147">
        <v>0.107</v>
      </c>
      <c r="Y137" s="130">
        <v>2.6474686946680974E-2</v>
      </c>
      <c r="Z137" s="130">
        <v>1.8787656417016676E-3</v>
      </c>
      <c r="AA137" s="181"/>
    </row>
    <row r="138" spans="1:32" x14ac:dyDescent="0.25">
      <c r="A138" t="s">
        <v>1213</v>
      </c>
      <c r="B138" t="s">
        <v>1249</v>
      </c>
      <c r="D138" t="s">
        <v>6209</v>
      </c>
      <c r="E138" t="s">
        <v>311</v>
      </c>
      <c r="F138" t="s">
        <v>6210</v>
      </c>
      <c r="G138">
        <v>74207</v>
      </c>
      <c r="H138" t="s">
        <v>312</v>
      </c>
      <c r="I138" t="s">
        <v>1005</v>
      </c>
      <c r="J138" t="s">
        <v>569</v>
      </c>
      <c r="K138" t="s">
        <v>205</v>
      </c>
      <c r="L138" t="s">
        <v>233</v>
      </c>
      <c r="M138" t="s">
        <v>224</v>
      </c>
      <c r="N138" t="s">
        <v>296</v>
      </c>
      <c r="O138" t="s">
        <v>339</v>
      </c>
      <c r="P138" s="142">
        <v>44166</v>
      </c>
      <c r="Q138" t="s">
        <v>1215</v>
      </c>
      <c r="R138" t="s">
        <v>885</v>
      </c>
      <c r="S138" t="s">
        <v>889</v>
      </c>
      <c r="T138" t="s">
        <v>6211</v>
      </c>
      <c r="U138" s="11" t="s">
        <v>1216</v>
      </c>
      <c r="V138" s="140">
        <f t="shared" si="3"/>
        <v>171.95461558925248</v>
      </c>
      <c r="W138" s="141">
        <v>646.37740000000008</v>
      </c>
      <c r="X138" s="147">
        <v>1.1111111111111111E-3</v>
      </c>
      <c r="Y138" s="130">
        <v>2.4154818782975637E-2</v>
      </c>
      <c r="Z138" s="130">
        <v>1.7141371190670103E-3</v>
      </c>
      <c r="AA138" s="181"/>
    </row>
    <row r="139" spans="1:32" x14ac:dyDescent="0.25">
      <c r="A139" t="s">
        <v>1213</v>
      </c>
      <c r="B139" t="s">
        <v>1250</v>
      </c>
      <c r="C139" t="s">
        <v>6117</v>
      </c>
      <c r="D139" t="s">
        <v>6118</v>
      </c>
      <c r="E139" t="s">
        <v>309</v>
      </c>
      <c r="F139" t="s">
        <v>6119</v>
      </c>
      <c r="G139">
        <v>74228</v>
      </c>
      <c r="H139" t="s">
        <v>312</v>
      </c>
      <c r="I139" t="s">
        <v>1000</v>
      </c>
      <c r="J139" t="s">
        <v>844</v>
      </c>
      <c r="K139" t="s">
        <v>204</v>
      </c>
      <c r="L139" t="s">
        <v>204</v>
      </c>
      <c r="M139" t="s">
        <v>204</v>
      </c>
      <c r="N139" t="s">
        <v>204</v>
      </c>
      <c r="O139" t="s">
        <v>339</v>
      </c>
      <c r="P139" s="142">
        <v>44560</v>
      </c>
      <c r="Q139" t="s">
        <v>1215</v>
      </c>
      <c r="R139" t="s">
        <v>885</v>
      </c>
      <c r="S139" t="s">
        <v>889</v>
      </c>
      <c r="T139" t="s">
        <v>6120</v>
      </c>
      <c r="U139" s="11" t="s">
        <v>1216</v>
      </c>
      <c r="V139" s="140">
        <f t="shared" si="3"/>
        <v>4922.2859005054534</v>
      </c>
      <c r="W139" s="141">
        <v>18502.8727</v>
      </c>
      <c r="X139" s="147">
        <v>6.7400000000000002E-2</v>
      </c>
      <c r="Y139" s="130">
        <v>2.2985474484055336E-2</v>
      </c>
      <c r="Z139" s="130">
        <v>4.1826815647122957E-3</v>
      </c>
      <c r="AA139" s="181"/>
    </row>
    <row r="140" spans="1:32" x14ac:dyDescent="0.25">
      <c r="A140" t="s">
        <v>1213</v>
      </c>
      <c r="B140" t="s">
        <v>1250</v>
      </c>
      <c r="C140" t="s">
        <v>6124</v>
      </c>
      <c r="D140" t="s">
        <v>6125</v>
      </c>
      <c r="E140" t="s">
        <v>311</v>
      </c>
      <c r="F140" t="s">
        <v>6126</v>
      </c>
      <c r="G140">
        <v>74243</v>
      </c>
      <c r="H140" t="s">
        <v>312</v>
      </c>
      <c r="I140" t="s">
        <v>1000</v>
      </c>
      <c r="J140" t="s">
        <v>844</v>
      </c>
      <c r="K140" t="s">
        <v>204</v>
      </c>
      <c r="L140" t="s">
        <v>204</v>
      </c>
      <c r="M140" t="s">
        <v>204</v>
      </c>
      <c r="N140" t="s">
        <v>204</v>
      </c>
      <c r="O140" t="s">
        <v>339</v>
      </c>
      <c r="P140" s="142">
        <v>44823</v>
      </c>
      <c r="Q140" t="s">
        <v>1215</v>
      </c>
      <c r="R140" t="s">
        <v>885</v>
      </c>
      <c r="S140" t="s">
        <v>889</v>
      </c>
      <c r="T140" t="s">
        <v>6068</v>
      </c>
      <c r="U140" s="11" t="s">
        <v>1216</v>
      </c>
      <c r="V140" s="140">
        <f t="shared" si="3"/>
        <v>2720.0745144985367</v>
      </c>
      <c r="W140" s="141">
        <v>10224.7601</v>
      </c>
      <c r="X140" s="147">
        <v>0.1371</v>
      </c>
      <c r="Y140" s="130">
        <v>1.2701863491747531E-2</v>
      </c>
      <c r="Z140" s="130">
        <v>2.3113662631275463E-3</v>
      </c>
      <c r="AA140" s="181"/>
    </row>
    <row r="141" spans="1:32" x14ac:dyDescent="0.25">
      <c r="A141" t="s">
        <v>1213</v>
      </c>
      <c r="B141" t="s">
        <v>1250</v>
      </c>
      <c r="C141" t="s">
        <v>6121</v>
      </c>
      <c r="D141" t="s">
        <v>6122</v>
      </c>
      <c r="E141" t="s">
        <v>309</v>
      </c>
      <c r="F141" t="s">
        <v>6123</v>
      </c>
      <c r="G141">
        <v>74221</v>
      </c>
      <c r="H141" t="s">
        <v>312</v>
      </c>
      <c r="I141" t="s">
        <v>1000</v>
      </c>
      <c r="J141" t="s">
        <v>844</v>
      </c>
      <c r="K141" t="s">
        <v>204</v>
      </c>
      <c r="L141" t="s">
        <v>204</v>
      </c>
      <c r="M141" t="s">
        <v>204</v>
      </c>
      <c r="N141" t="s">
        <v>296</v>
      </c>
      <c r="O141" t="s">
        <v>339</v>
      </c>
      <c r="P141" s="142">
        <v>44409</v>
      </c>
      <c r="Q141" t="s">
        <v>1215</v>
      </c>
      <c r="R141" t="s">
        <v>885</v>
      </c>
      <c r="S141" t="s">
        <v>889</v>
      </c>
      <c r="T141" t="s">
        <v>6020</v>
      </c>
      <c r="U141" s="11" t="s">
        <v>1216</v>
      </c>
      <c r="V141" s="140">
        <f t="shared" si="3"/>
        <v>2476.2488693801542</v>
      </c>
      <c r="W141" s="141">
        <v>9308.2194999999992</v>
      </c>
      <c r="X141" s="147">
        <v>7.5700000000000003E-2</v>
      </c>
      <c r="Y141" s="130">
        <v>1.1563276953727582E-2</v>
      </c>
      <c r="Z141" s="130">
        <v>2.1041769390303128E-3</v>
      </c>
      <c r="AA141" s="181"/>
    </row>
    <row r="142" spans="1:32" x14ac:dyDescent="0.25">
      <c r="A142" t="s">
        <v>1213</v>
      </c>
      <c r="B142" t="s">
        <v>1250</v>
      </c>
      <c r="C142" t="s">
        <v>6069</v>
      </c>
      <c r="D142" t="s">
        <v>6070</v>
      </c>
      <c r="E142" t="s">
        <v>309</v>
      </c>
      <c r="F142" t="s">
        <v>6071</v>
      </c>
      <c r="G142">
        <v>74173</v>
      </c>
      <c r="H142" t="s">
        <v>312</v>
      </c>
      <c r="I142" t="s">
        <v>1000</v>
      </c>
      <c r="J142" t="s">
        <v>845</v>
      </c>
      <c r="K142" t="s">
        <v>204</v>
      </c>
      <c r="L142" t="s">
        <v>204</v>
      </c>
      <c r="M142" t="s">
        <v>204</v>
      </c>
      <c r="N142" t="s">
        <v>204</v>
      </c>
      <c r="O142" t="s">
        <v>339</v>
      </c>
      <c r="P142" s="142">
        <v>43157</v>
      </c>
      <c r="Q142" t="s">
        <v>1215</v>
      </c>
      <c r="R142" t="s">
        <v>885</v>
      </c>
      <c r="S142" t="s">
        <v>889</v>
      </c>
      <c r="T142" t="s">
        <v>6068</v>
      </c>
      <c r="U142" s="11" t="s">
        <v>1216</v>
      </c>
      <c r="V142" s="140">
        <f t="shared" si="3"/>
        <v>1737.8318701782389</v>
      </c>
      <c r="W142" s="141">
        <v>6532.51</v>
      </c>
      <c r="X142" s="147">
        <v>0.10349999999999999</v>
      </c>
      <c r="Y142" s="130">
        <v>8.1151096992589551E-3</v>
      </c>
      <c r="Z142" s="130">
        <v>1.4767117275849167E-3</v>
      </c>
      <c r="AA142" s="181"/>
    </row>
    <row r="143" spans="1:32" x14ac:dyDescent="0.25">
      <c r="A143" t="s">
        <v>1213</v>
      </c>
      <c r="B143" t="s">
        <v>1250</v>
      </c>
      <c r="D143" t="s">
        <v>6021</v>
      </c>
      <c r="E143" t="s">
        <v>309</v>
      </c>
      <c r="F143" t="s">
        <v>6022</v>
      </c>
      <c r="G143">
        <v>74254</v>
      </c>
      <c r="H143" t="s">
        <v>312</v>
      </c>
      <c r="I143" t="s">
        <v>1000</v>
      </c>
      <c r="J143" t="s">
        <v>845</v>
      </c>
      <c r="K143" t="s">
        <v>204</v>
      </c>
      <c r="L143" t="s">
        <v>204</v>
      </c>
      <c r="M143" t="s">
        <v>204</v>
      </c>
      <c r="N143" t="s">
        <v>204</v>
      </c>
      <c r="O143" t="s">
        <v>339</v>
      </c>
      <c r="P143" s="142">
        <v>45124</v>
      </c>
      <c r="Q143" t="s">
        <v>1215</v>
      </c>
      <c r="R143" t="s">
        <v>885</v>
      </c>
      <c r="S143" t="s">
        <v>889</v>
      </c>
      <c r="T143" t="s">
        <v>6023</v>
      </c>
      <c r="U143" s="11" t="s">
        <v>1216</v>
      </c>
      <c r="V143" s="140">
        <f t="shared" si="3"/>
        <v>333.02109603617981</v>
      </c>
      <c r="W143" s="141">
        <v>1251.8262999999999</v>
      </c>
      <c r="X143" s="147">
        <v>7.0800000000000002E-2</v>
      </c>
      <c r="Y143" s="130">
        <v>1.5551002305819448E-3</v>
      </c>
      <c r="Z143" s="130">
        <v>2.8298258842761776E-4</v>
      </c>
      <c r="AA143" s="181"/>
    </row>
    <row r="144" spans="1:32" x14ac:dyDescent="0.25">
      <c r="A144" t="s">
        <v>1213</v>
      </c>
      <c r="B144" t="s">
        <v>1250</v>
      </c>
      <c r="D144" t="s">
        <v>6072</v>
      </c>
      <c r="E144" t="s">
        <v>311</v>
      </c>
      <c r="F144" t="s">
        <v>6128</v>
      </c>
      <c r="G144">
        <v>74215</v>
      </c>
      <c r="H144" t="s">
        <v>312</v>
      </c>
      <c r="I144" t="s">
        <v>1000</v>
      </c>
      <c r="J144" t="s">
        <v>844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42">
        <v>44308</v>
      </c>
      <c r="Q144" t="s">
        <v>1215</v>
      </c>
      <c r="R144" t="s">
        <v>885</v>
      </c>
      <c r="S144" t="s">
        <v>889</v>
      </c>
      <c r="T144" t="s">
        <v>6074</v>
      </c>
      <c r="U144" s="11" t="s">
        <v>1216</v>
      </c>
      <c r="V144" s="140">
        <f t="shared" si="3"/>
        <v>4716.8833998403834</v>
      </c>
      <c r="W144" s="141">
        <v>17730.7647</v>
      </c>
      <c r="X144" s="147">
        <v>3.5400000000000001E-2</v>
      </c>
      <c r="Y144" s="130">
        <v>2.202631156088487E-2</v>
      </c>
      <c r="Z144" s="130">
        <v>4.0081420711254381E-3</v>
      </c>
      <c r="AA144" s="181"/>
    </row>
    <row r="145" spans="1:27" x14ac:dyDescent="0.25">
      <c r="A145" t="s">
        <v>1213</v>
      </c>
      <c r="B145" t="s">
        <v>1250</v>
      </c>
      <c r="D145" t="s">
        <v>6072</v>
      </c>
      <c r="E145" t="s">
        <v>311</v>
      </c>
      <c r="F145" t="s">
        <v>6073</v>
      </c>
      <c r="G145">
        <v>74180</v>
      </c>
      <c r="H145" t="s">
        <v>312</v>
      </c>
      <c r="I145" t="s">
        <v>1000</v>
      </c>
      <c r="J145" t="s">
        <v>844</v>
      </c>
      <c r="K145" t="s">
        <v>205</v>
      </c>
      <c r="L145" t="s">
        <v>224</v>
      </c>
      <c r="M145" t="s">
        <v>224</v>
      </c>
      <c r="N145" t="s">
        <v>224</v>
      </c>
      <c r="O145" t="s">
        <v>339</v>
      </c>
      <c r="P145" s="142">
        <v>43411</v>
      </c>
      <c r="Q145" t="s">
        <v>1215</v>
      </c>
      <c r="R145" t="s">
        <v>885</v>
      </c>
      <c r="S145" t="s">
        <v>889</v>
      </c>
      <c r="T145" t="s">
        <v>6074</v>
      </c>
      <c r="U145" s="11" t="s">
        <v>1216</v>
      </c>
      <c r="V145" s="140">
        <f t="shared" si="3"/>
        <v>4400.1141793030065</v>
      </c>
      <c r="W145" s="141">
        <v>16540.029200000001</v>
      </c>
      <c r="X145" s="147">
        <v>5.8900000000000001E-2</v>
      </c>
      <c r="Y145" s="130">
        <v>2.0547102336614751E-2</v>
      </c>
      <c r="Z145" s="130">
        <v>3.738969417891811E-3</v>
      </c>
      <c r="AA145" s="181"/>
    </row>
    <row r="146" spans="1:27" x14ac:dyDescent="0.25">
      <c r="A146" t="s">
        <v>1213</v>
      </c>
      <c r="B146" t="s">
        <v>1250</v>
      </c>
      <c r="D146" t="s">
        <v>6072</v>
      </c>
      <c r="E146" t="s">
        <v>311</v>
      </c>
      <c r="F146" t="s">
        <v>6127</v>
      </c>
      <c r="G146">
        <v>74200</v>
      </c>
      <c r="H146" t="s">
        <v>312</v>
      </c>
      <c r="I146" t="s">
        <v>1000</v>
      </c>
      <c r="J146" t="s">
        <v>844</v>
      </c>
      <c r="K146" t="s">
        <v>205</v>
      </c>
      <c r="L146" t="s">
        <v>224</v>
      </c>
      <c r="M146" t="s">
        <v>224</v>
      </c>
      <c r="N146" t="s">
        <v>224</v>
      </c>
      <c r="O146" t="s">
        <v>339</v>
      </c>
      <c r="P146" s="142">
        <v>43891</v>
      </c>
      <c r="Q146" t="s">
        <v>1215</v>
      </c>
      <c r="R146" t="s">
        <v>885</v>
      </c>
      <c r="S146" t="s">
        <v>889</v>
      </c>
      <c r="T146" t="s">
        <v>6074</v>
      </c>
      <c r="U146" s="11" t="s">
        <v>1216</v>
      </c>
      <c r="V146" s="140">
        <f t="shared" si="3"/>
        <v>4319.8748337323759</v>
      </c>
      <c r="W146" s="141">
        <v>16238.4095</v>
      </c>
      <c r="X146" s="147">
        <v>5.6800000000000003E-2</v>
      </c>
      <c r="Y146" s="130">
        <v>2.0172410704494652E-2</v>
      </c>
      <c r="Z146" s="130">
        <v>3.670786540779231E-3</v>
      </c>
      <c r="AA146" s="181"/>
    </row>
    <row r="147" spans="1:27" x14ac:dyDescent="0.25">
      <c r="A147" t="s">
        <v>1213</v>
      </c>
      <c r="B147" t="s">
        <v>1250</v>
      </c>
      <c r="D147" t="s">
        <v>6072</v>
      </c>
      <c r="E147" t="s">
        <v>311</v>
      </c>
      <c r="F147" t="s">
        <v>6130</v>
      </c>
      <c r="G147">
        <v>74235</v>
      </c>
      <c r="H147" t="s">
        <v>312</v>
      </c>
      <c r="I147" t="s">
        <v>1000</v>
      </c>
      <c r="J147" t="s">
        <v>844</v>
      </c>
      <c r="K147" t="s">
        <v>205</v>
      </c>
      <c r="L147" t="s">
        <v>224</v>
      </c>
      <c r="M147" t="s">
        <v>224</v>
      </c>
      <c r="N147" t="s">
        <v>224</v>
      </c>
      <c r="O147" t="s">
        <v>339</v>
      </c>
      <c r="P147" s="142">
        <v>44712</v>
      </c>
      <c r="Q147" t="s">
        <v>1215</v>
      </c>
      <c r="R147" t="s">
        <v>885</v>
      </c>
      <c r="S147" t="s">
        <v>889</v>
      </c>
      <c r="T147" t="s">
        <v>6074</v>
      </c>
      <c r="U147" s="11" t="s">
        <v>1216</v>
      </c>
      <c r="V147" s="140">
        <f t="shared" si="3"/>
        <v>3700.5794892258582</v>
      </c>
      <c r="W147" s="141">
        <v>13910.478300000001</v>
      </c>
      <c r="X147" s="147">
        <v>6.13E-2</v>
      </c>
      <c r="Y147" s="130">
        <v>1.7280502840798764E-2</v>
      </c>
      <c r="Z147" s="130">
        <v>3.1445442081827002E-3</v>
      </c>
      <c r="AA147" s="181"/>
    </row>
    <row r="148" spans="1:27" x14ac:dyDescent="0.25">
      <c r="A148" t="s">
        <v>1213</v>
      </c>
      <c r="B148" t="s">
        <v>1250</v>
      </c>
      <c r="D148" t="s">
        <v>6075</v>
      </c>
      <c r="E148" t="s">
        <v>311</v>
      </c>
      <c r="F148" t="s">
        <v>6076</v>
      </c>
      <c r="G148">
        <v>74183</v>
      </c>
      <c r="H148" t="s">
        <v>312</v>
      </c>
      <c r="I148" t="s">
        <v>1000</v>
      </c>
      <c r="J148" t="s">
        <v>844</v>
      </c>
      <c r="K148" t="s">
        <v>205</v>
      </c>
      <c r="L148" t="s">
        <v>224</v>
      </c>
      <c r="M148" t="s">
        <v>224</v>
      </c>
      <c r="N148" t="s">
        <v>224</v>
      </c>
      <c r="O148" t="s">
        <v>339</v>
      </c>
      <c r="P148" s="142">
        <v>43482</v>
      </c>
      <c r="Q148" t="s">
        <v>1215</v>
      </c>
      <c r="R148" t="s">
        <v>885</v>
      </c>
      <c r="S148" t="s">
        <v>889</v>
      </c>
      <c r="T148" t="s">
        <v>6020</v>
      </c>
      <c r="U148" s="11" t="s">
        <v>1216</v>
      </c>
      <c r="V148" s="140">
        <f t="shared" si="3"/>
        <v>2338.6993881351423</v>
      </c>
      <c r="W148" s="141">
        <v>8791.1710000000003</v>
      </c>
      <c r="X148" s="147">
        <v>5.2000000000000005E-2</v>
      </c>
      <c r="Y148" s="130">
        <v>1.0920965603821921E-2</v>
      </c>
      <c r="Z148" s="130">
        <v>1.9872951298721192E-3</v>
      </c>
      <c r="AA148" s="181"/>
    </row>
    <row r="149" spans="1:27" x14ac:dyDescent="0.25">
      <c r="A149" t="s">
        <v>1213</v>
      </c>
      <c r="B149" t="s">
        <v>1250</v>
      </c>
      <c r="D149" t="s">
        <v>6075</v>
      </c>
      <c r="E149" t="s">
        <v>311</v>
      </c>
      <c r="F149" t="s">
        <v>6129</v>
      </c>
      <c r="G149">
        <v>74216</v>
      </c>
      <c r="H149" t="s">
        <v>312</v>
      </c>
      <c r="I149" t="s">
        <v>1000</v>
      </c>
      <c r="J149" t="s">
        <v>844</v>
      </c>
      <c r="K149" t="s">
        <v>205</v>
      </c>
      <c r="L149" t="s">
        <v>224</v>
      </c>
      <c r="M149" t="s">
        <v>224</v>
      </c>
      <c r="N149" t="s">
        <v>224</v>
      </c>
      <c r="O149" t="s">
        <v>339</v>
      </c>
      <c r="P149" s="142">
        <v>44371</v>
      </c>
      <c r="Q149" t="s">
        <v>1215</v>
      </c>
      <c r="R149" t="s">
        <v>885</v>
      </c>
      <c r="S149" t="s">
        <v>889</v>
      </c>
      <c r="T149" t="s">
        <v>6020</v>
      </c>
      <c r="U149" s="11" t="s">
        <v>1216</v>
      </c>
      <c r="V149" s="140">
        <f t="shared" si="3"/>
        <v>2043.1455706304871</v>
      </c>
      <c r="W149" s="141">
        <v>7680.1842000000006</v>
      </c>
      <c r="X149" s="147">
        <v>1.6000000000000004E-2</v>
      </c>
      <c r="Y149" s="130">
        <v>9.5408253676364553E-3</v>
      </c>
      <c r="Z149" s="130">
        <v>1.7361501240722589E-3</v>
      </c>
      <c r="AA149" s="181"/>
    </row>
    <row r="150" spans="1:27" x14ac:dyDescent="0.25">
      <c r="A150" t="s">
        <v>1213</v>
      </c>
      <c r="B150" t="s">
        <v>1250</v>
      </c>
      <c r="C150" t="s">
        <v>6077</v>
      </c>
      <c r="D150" t="s">
        <v>6078</v>
      </c>
      <c r="E150" t="s">
        <v>309</v>
      </c>
      <c r="F150" t="s">
        <v>6079</v>
      </c>
      <c r="G150">
        <v>74185</v>
      </c>
      <c r="H150" t="s">
        <v>312</v>
      </c>
      <c r="I150" t="s">
        <v>1001</v>
      </c>
      <c r="J150" t="s">
        <v>831</v>
      </c>
      <c r="K150" t="s">
        <v>204</v>
      </c>
      <c r="L150" t="s">
        <v>204</v>
      </c>
      <c r="M150" t="s">
        <v>204</v>
      </c>
      <c r="N150" t="s">
        <v>204</v>
      </c>
      <c r="O150" t="s">
        <v>339</v>
      </c>
      <c r="P150" s="142">
        <v>43524</v>
      </c>
      <c r="Q150" t="s">
        <v>1212</v>
      </c>
      <c r="R150" t="s">
        <v>885</v>
      </c>
      <c r="S150" t="s">
        <v>889</v>
      </c>
      <c r="T150" t="s">
        <v>5942</v>
      </c>
      <c r="U150" s="167">
        <v>1</v>
      </c>
      <c r="V150" s="140">
        <f t="shared" si="3"/>
        <v>33136.8989</v>
      </c>
      <c r="W150" s="141">
        <v>33136.8989</v>
      </c>
      <c r="X150" s="147">
        <v>0.1298</v>
      </c>
      <c r="Y150" s="130">
        <v>4.1164815630915827E-2</v>
      </c>
      <c r="Z150" s="130">
        <v>7.4907879571357236E-3</v>
      </c>
      <c r="AA150" s="181"/>
    </row>
    <row r="151" spans="1:27" x14ac:dyDescent="0.25">
      <c r="A151" t="s">
        <v>1213</v>
      </c>
      <c r="B151" t="s">
        <v>1250</v>
      </c>
      <c r="C151" t="s">
        <v>6077</v>
      </c>
      <c r="D151" t="s">
        <v>6080</v>
      </c>
      <c r="E151" t="s">
        <v>309</v>
      </c>
      <c r="F151" t="s">
        <v>6081</v>
      </c>
      <c r="G151">
        <v>74202</v>
      </c>
      <c r="H151" t="s">
        <v>312</v>
      </c>
      <c r="I151" t="s">
        <v>1001</v>
      </c>
      <c r="J151" t="s">
        <v>831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42">
        <v>43913</v>
      </c>
      <c r="Q151" t="s">
        <v>1212</v>
      </c>
      <c r="R151" t="s">
        <v>885</v>
      </c>
      <c r="S151" t="s">
        <v>889</v>
      </c>
      <c r="T151" t="s">
        <v>5942</v>
      </c>
      <c r="U151" s="167">
        <v>1</v>
      </c>
      <c r="V151" s="140">
        <f t="shared" si="3"/>
        <v>18269.0576</v>
      </c>
      <c r="W151" s="141">
        <v>18269.0576</v>
      </c>
      <c r="X151" s="147">
        <v>0.1036</v>
      </c>
      <c r="Y151" s="130">
        <v>2.2695014166853718E-2</v>
      </c>
      <c r="Z151" s="130">
        <v>4.1298263141112063E-3</v>
      </c>
      <c r="AA151" s="181"/>
    </row>
    <row r="152" spans="1:27" x14ac:dyDescent="0.25">
      <c r="A152" t="s">
        <v>1213</v>
      </c>
      <c r="B152" t="s">
        <v>1250</v>
      </c>
      <c r="C152" t="s">
        <v>6131</v>
      </c>
      <c r="D152" t="s">
        <v>6132</v>
      </c>
      <c r="E152" t="s">
        <v>309</v>
      </c>
      <c r="F152" t="s">
        <v>6133</v>
      </c>
      <c r="G152">
        <v>74179</v>
      </c>
      <c r="H152" t="s">
        <v>312</v>
      </c>
      <c r="I152" t="s">
        <v>1001</v>
      </c>
      <c r="J152" t="s">
        <v>831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42">
        <v>43394</v>
      </c>
      <c r="Q152" t="s">
        <v>1212</v>
      </c>
      <c r="R152" t="s">
        <v>885</v>
      </c>
      <c r="S152" t="s">
        <v>889</v>
      </c>
      <c r="T152" t="s">
        <v>6120</v>
      </c>
      <c r="U152" s="167">
        <v>1</v>
      </c>
      <c r="V152" s="140">
        <f t="shared" si="3"/>
        <v>3558.8087999999998</v>
      </c>
      <c r="W152" s="141">
        <v>3558.8087999999998</v>
      </c>
      <c r="X152" s="147">
        <v>0.11990000000000001</v>
      </c>
      <c r="Y152" s="130">
        <v>4.4209842606627867E-3</v>
      </c>
      <c r="Z152" s="130">
        <v>8.0448934729560485E-4</v>
      </c>
      <c r="AA152" s="181"/>
    </row>
    <row r="153" spans="1:27" x14ac:dyDescent="0.25">
      <c r="A153" t="s">
        <v>1213</v>
      </c>
      <c r="B153" t="s">
        <v>1250</v>
      </c>
      <c r="C153" t="s">
        <v>6134</v>
      </c>
      <c r="D153" t="s">
        <v>6135</v>
      </c>
      <c r="E153" t="s">
        <v>310</v>
      </c>
      <c r="F153" t="s">
        <v>6136</v>
      </c>
      <c r="G153">
        <v>74205</v>
      </c>
      <c r="H153" t="s">
        <v>312</v>
      </c>
      <c r="I153" t="s">
        <v>1001</v>
      </c>
      <c r="J153" t="s">
        <v>831</v>
      </c>
      <c r="K153" t="s">
        <v>205</v>
      </c>
      <c r="L153" t="s">
        <v>286</v>
      </c>
      <c r="M153" t="s">
        <v>286</v>
      </c>
      <c r="N153" t="s">
        <v>286</v>
      </c>
      <c r="O153" t="s">
        <v>339</v>
      </c>
      <c r="P153" s="142">
        <v>44159</v>
      </c>
      <c r="Q153" t="s">
        <v>1217</v>
      </c>
      <c r="R153" t="s">
        <v>885</v>
      </c>
      <c r="S153" t="s">
        <v>889</v>
      </c>
      <c r="T153" t="s">
        <v>6137</v>
      </c>
      <c r="U153" s="11" t="s">
        <v>1218</v>
      </c>
      <c r="V153" s="140">
        <f t="shared" si="3"/>
        <v>4095.5811899905475</v>
      </c>
      <c r="W153" s="141">
        <v>16465.055499999999</v>
      </c>
      <c r="X153" s="147">
        <v>0.19639999999999999</v>
      </c>
      <c r="Y153" s="130">
        <v>2.0453965154267055E-2</v>
      </c>
      <c r="Z153" s="130">
        <v>3.7220211849603919E-3</v>
      </c>
      <c r="AA153" s="181"/>
    </row>
    <row r="154" spans="1:27" x14ac:dyDescent="0.25">
      <c r="A154" t="s">
        <v>1213</v>
      </c>
      <c r="B154" t="s">
        <v>1250</v>
      </c>
      <c r="C154" t="s">
        <v>6138</v>
      </c>
      <c r="D154" t="s">
        <v>6139</v>
      </c>
      <c r="E154" t="s">
        <v>309</v>
      </c>
      <c r="F154" t="s">
        <v>6140</v>
      </c>
      <c r="G154">
        <v>74233</v>
      </c>
      <c r="H154" t="s">
        <v>312</v>
      </c>
      <c r="I154" t="s">
        <v>1002</v>
      </c>
      <c r="J154" t="s">
        <v>569</v>
      </c>
      <c r="K154" t="s">
        <v>204</v>
      </c>
      <c r="L154" t="s">
        <v>204</v>
      </c>
      <c r="M154" t="s">
        <v>204</v>
      </c>
      <c r="N154" t="s">
        <v>224</v>
      </c>
      <c r="O154" t="s">
        <v>339</v>
      </c>
      <c r="P154" s="142">
        <v>44622</v>
      </c>
      <c r="Q154" t="s">
        <v>1212</v>
      </c>
      <c r="R154" t="s">
        <v>885</v>
      </c>
      <c r="S154" t="s">
        <v>889</v>
      </c>
      <c r="T154" t="s">
        <v>6051</v>
      </c>
      <c r="U154" s="167">
        <v>1</v>
      </c>
      <c r="V154" s="140">
        <f t="shared" si="3"/>
        <v>17512.4051</v>
      </c>
      <c r="W154" s="141">
        <v>17512.4051</v>
      </c>
      <c r="X154" s="147">
        <v>0.104</v>
      </c>
      <c r="Y154" s="130">
        <v>2.1755051109169143E-2</v>
      </c>
      <c r="Z154" s="130">
        <v>3.9587806323866399E-3</v>
      </c>
      <c r="AA154" s="181"/>
    </row>
    <row r="155" spans="1:27" x14ac:dyDescent="0.25">
      <c r="A155" t="s">
        <v>1213</v>
      </c>
      <c r="B155" t="s">
        <v>1250</v>
      </c>
      <c r="C155" t="s">
        <v>6082</v>
      </c>
      <c r="D155" t="s">
        <v>6083</v>
      </c>
      <c r="E155" t="s">
        <v>309</v>
      </c>
      <c r="F155" t="s">
        <v>6084</v>
      </c>
      <c r="G155">
        <v>74176</v>
      </c>
      <c r="H155" t="s">
        <v>312</v>
      </c>
      <c r="I155" t="s">
        <v>1002</v>
      </c>
      <c r="J155" t="s">
        <v>569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42">
        <v>43306</v>
      </c>
      <c r="Q155" t="s">
        <v>1212</v>
      </c>
      <c r="R155" t="s">
        <v>885</v>
      </c>
      <c r="S155" t="s">
        <v>889</v>
      </c>
      <c r="T155" t="s">
        <v>6020</v>
      </c>
      <c r="U155" s="167">
        <v>1</v>
      </c>
      <c r="V155" s="140">
        <f t="shared" ref="V155:V218" si="4">IF(U155="",W155,W155/U155)</f>
        <v>12755.605099999999</v>
      </c>
      <c r="W155" s="141">
        <v>12755.605099999999</v>
      </c>
      <c r="X155" s="147">
        <v>1.7500000000000002E-2</v>
      </c>
      <c r="Y155" s="130">
        <v>1.5845844110941473E-2</v>
      </c>
      <c r="Z155" s="130">
        <v>2.8834784370501423E-3</v>
      </c>
      <c r="AA155" s="181"/>
    </row>
    <row r="156" spans="1:27" x14ac:dyDescent="0.25">
      <c r="A156" t="s">
        <v>1213</v>
      </c>
      <c r="B156" t="s">
        <v>1250</v>
      </c>
      <c r="C156" t="s">
        <v>6085</v>
      </c>
      <c r="D156" t="s">
        <v>6086</v>
      </c>
      <c r="E156" t="s">
        <v>309</v>
      </c>
      <c r="F156" t="s">
        <v>6087</v>
      </c>
      <c r="G156">
        <v>74177</v>
      </c>
      <c r="H156" t="s">
        <v>312</v>
      </c>
      <c r="I156" t="s">
        <v>1002</v>
      </c>
      <c r="J156" t="s">
        <v>569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42">
        <v>43312</v>
      </c>
      <c r="Q156" t="s">
        <v>1212</v>
      </c>
      <c r="R156" t="s">
        <v>885</v>
      </c>
      <c r="S156" t="s">
        <v>889</v>
      </c>
      <c r="T156" t="s">
        <v>5744</v>
      </c>
      <c r="U156" s="167">
        <v>1</v>
      </c>
      <c r="V156" s="140">
        <f t="shared" si="4"/>
        <v>6158.8572999999997</v>
      </c>
      <c r="W156" s="141">
        <v>6158.8572999999997</v>
      </c>
      <c r="X156" s="147">
        <v>2.9600000000000001E-2</v>
      </c>
      <c r="Y156" s="130">
        <v>7.6509340283194048E-3</v>
      </c>
      <c r="Z156" s="130">
        <v>1.3922453824166407E-3</v>
      </c>
      <c r="AA156" s="181"/>
    </row>
    <row r="157" spans="1:27" x14ac:dyDescent="0.25">
      <c r="A157" t="s">
        <v>1213</v>
      </c>
      <c r="B157" t="s">
        <v>1250</v>
      </c>
      <c r="C157" t="s">
        <v>6088</v>
      </c>
      <c r="D157" t="s">
        <v>6089</v>
      </c>
      <c r="E157" t="s">
        <v>309</v>
      </c>
      <c r="F157" t="s">
        <v>6090</v>
      </c>
      <c r="G157">
        <v>74189</v>
      </c>
      <c r="H157" t="s">
        <v>312</v>
      </c>
      <c r="I157" t="s">
        <v>1002</v>
      </c>
      <c r="J157" t="s">
        <v>569</v>
      </c>
      <c r="K157" t="s">
        <v>205</v>
      </c>
      <c r="L157" t="s">
        <v>224</v>
      </c>
      <c r="M157" t="s">
        <v>224</v>
      </c>
      <c r="N157" t="s">
        <v>224</v>
      </c>
      <c r="O157" t="s">
        <v>339</v>
      </c>
      <c r="P157" s="142">
        <v>43586</v>
      </c>
      <c r="Q157" t="s">
        <v>1215</v>
      </c>
      <c r="R157" t="s">
        <v>885</v>
      </c>
      <c r="S157" t="s">
        <v>889</v>
      </c>
      <c r="T157" t="s">
        <v>6091</v>
      </c>
      <c r="U157" s="11" t="s">
        <v>1216</v>
      </c>
      <c r="V157" s="140">
        <f t="shared" si="4"/>
        <v>4636.1337855812708</v>
      </c>
      <c r="W157" s="141">
        <v>17427.226899999998</v>
      </c>
      <c r="X157" s="147">
        <v>3.3799999999999997E-2</v>
      </c>
      <c r="Y157" s="130">
        <v>2.1649237177446039E-2</v>
      </c>
      <c r="Z157" s="130">
        <v>3.9395256032239848E-3</v>
      </c>
      <c r="AA157" s="181"/>
    </row>
    <row r="158" spans="1:27" x14ac:dyDescent="0.25">
      <c r="A158" t="s">
        <v>1213</v>
      </c>
      <c r="B158" t="s">
        <v>1250</v>
      </c>
      <c r="D158" t="s">
        <v>6092</v>
      </c>
      <c r="E158" t="s">
        <v>311</v>
      </c>
      <c r="F158" t="s">
        <v>6093</v>
      </c>
      <c r="G158">
        <v>74188</v>
      </c>
      <c r="H158" t="s">
        <v>312</v>
      </c>
      <c r="I158" t="s">
        <v>1002</v>
      </c>
      <c r="J158" t="s">
        <v>569</v>
      </c>
      <c r="K158" t="s">
        <v>205</v>
      </c>
      <c r="L158" t="s">
        <v>224</v>
      </c>
      <c r="M158" t="s">
        <v>224</v>
      </c>
      <c r="N158" t="s">
        <v>224</v>
      </c>
      <c r="O158" t="s">
        <v>339</v>
      </c>
      <c r="P158" s="142">
        <v>43578</v>
      </c>
      <c r="Q158" t="s">
        <v>1215</v>
      </c>
      <c r="R158" t="s">
        <v>885</v>
      </c>
      <c r="S158" t="s">
        <v>889</v>
      </c>
      <c r="T158" t="s">
        <v>6094</v>
      </c>
      <c r="U158" s="11" t="s">
        <v>1216</v>
      </c>
      <c r="V158" s="140">
        <f t="shared" si="4"/>
        <v>188.86142591114657</v>
      </c>
      <c r="W158" s="141">
        <v>709.93009999999992</v>
      </c>
      <c r="X158" s="147">
        <v>1.7999999999999999E-2</v>
      </c>
      <c r="Y158" s="130">
        <v>8.8192139333120314E-4</v>
      </c>
      <c r="Z158" s="130">
        <v>1.6048380275859284E-4</v>
      </c>
      <c r="AA158" s="181"/>
    </row>
    <row r="159" spans="1:27" x14ac:dyDescent="0.25">
      <c r="A159" t="s">
        <v>1213</v>
      </c>
      <c r="B159" t="s">
        <v>1250</v>
      </c>
      <c r="C159" t="s">
        <v>6147</v>
      </c>
      <c r="D159" t="s">
        <v>6148</v>
      </c>
      <c r="E159" t="s">
        <v>309</v>
      </c>
      <c r="F159" t="s">
        <v>6149</v>
      </c>
      <c r="G159">
        <v>74241</v>
      </c>
      <c r="H159" t="s">
        <v>312</v>
      </c>
      <c r="I159" t="s">
        <v>1003</v>
      </c>
      <c r="J159" t="s">
        <v>837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42">
        <v>44752</v>
      </c>
      <c r="Q159" t="s">
        <v>1212</v>
      </c>
      <c r="R159" t="s">
        <v>885</v>
      </c>
      <c r="S159" t="s">
        <v>889</v>
      </c>
      <c r="T159" t="s">
        <v>5983</v>
      </c>
      <c r="U159" s="167">
        <v>1</v>
      </c>
      <c r="V159" s="140">
        <f t="shared" si="4"/>
        <v>25246.995699999999</v>
      </c>
      <c r="W159" s="141">
        <v>25246.995699999999</v>
      </c>
      <c r="X159" s="147">
        <v>5.8299999999999998E-2</v>
      </c>
      <c r="Y159" s="130">
        <v>3.136346370929867E-2</v>
      </c>
      <c r="Z159" s="130">
        <v>5.7072296485942246E-3</v>
      </c>
      <c r="AA159" s="181"/>
    </row>
    <row r="160" spans="1:27" x14ac:dyDescent="0.25">
      <c r="A160" t="s">
        <v>1213</v>
      </c>
      <c r="B160" t="s">
        <v>1250</v>
      </c>
      <c r="C160" t="s">
        <v>6156</v>
      </c>
      <c r="D160" t="s">
        <v>6157</v>
      </c>
      <c r="E160" t="s">
        <v>309</v>
      </c>
      <c r="F160" t="s">
        <v>6158</v>
      </c>
      <c r="G160">
        <v>74239</v>
      </c>
      <c r="H160" t="s">
        <v>312</v>
      </c>
      <c r="I160" t="s">
        <v>1003</v>
      </c>
      <c r="J160" t="s">
        <v>837</v>
      </c>
      <c r="K160" t="s">
        <v>204</v>
      </c>
      <c r="L160" t="s">
        <v>204</v>
      </c>
      <c r="M160" t="s">
        <v>204</v>
      </c>
      <c r="N160" t="s">
        <v>204</v>
      </c>
      <c r="O160" t="s">
        <v>339</v>
      </c>
      <c r="P160" s="142">
        <v>44741</v>
      </c>
      <c r="Q160" t="s">
        <v>1212</v>
      </c>
      <c r="R160" t="s">
        <v>885</v>
      </c>
      <c r="S160" t="s">
        <v>889</v>
      </c>
      <c r="T160" t="s">
        <v>5983</v>
      </c>
      <c r="U160" s="167">
        <v>1</v>
      </c>
      <c r="V160" s="140">
        <f t="shared" si="4"/>
        <v>16972.9002</v>
      </c>
      <c r="W160" s="141">
        <v>16972.9002</v>
      </c>
      <c r="X160" s="147">
        <v>3.4099999999999998E-2</v>
      </c>
      <c r="Y160" s="130">
        <v>2.1084842960603548E-2</v>
      </c>
      <c r="Z160" s="130">
        <v>3.8368224248469238E-3</v>
      </c>
      <c r="AA160" s="181"/>
    </row>
    <row r="161" spans="1:27" x14ac:dyDescent="0.25">
      <c r="A161" t="s">
        <v>1213</v>
      </c>
      <c r="B161" t="s">
        <v>1250</v>
      </c>
      <c r="C161" t="s">
        <v>6144</v>
      </c>
      <c r="D161" t="s">
        <v>6145</v>
      </c>
      <c r="E161" t="s">
        <v>309</v>
      </c>
      <c r="F161" t="s">
        <v>6146</v>
      </c>
      <c r="G161">
        <v>74217</v>
      </c>
      <c r="H161" t="s">
        <v>312</v>
      </c>
      <c r="I161" t="s">
        <v>1003</v>
      </c>
      <c r="J161" t="s">
        <v>836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42">
        <v>44370</v>
      </c>
      <c r="Q161" t="s">
        <v>1212</v>
      </c>
      <c r="R161" t="s">
        <v>885</v>
      </c>
      <c r="S161" t="s">
        <v>889</v>
      </c>
      <c r="T161" t="s">
        <v>6039</v>
      </c>
      <c r="U161" s="167">
        <v>1</v>
      </c>
      <c r="V161" s="140">
        <f t="shared" si="4"/>
        <v>14178.5843</v>
      </c>
      <c r="W161" s="141">
        <v>14178.5843</v>
      </c>
      <c r="X161" s="147">
        <v>0.25196850393700787</v>
      </c>
      <c r="Y161" s="130">
        <v>1.7613561546148172E-2</v>
      </c>
      <c r="Z161" s="130">
        <v>3.2051511148531837E-3</v>
      </c>
      <c r="AA161" s="181"/>
    </row>
    <row r="162" spans="1:27" x14ac:dyDescent="0.25">
      <c r="A162" t="s">
        <v>1213</v>
      </c>
      <c r="B162" t="s">
        <v>1250</v>
      </c>
      <c r="C162" t="s">
        <v>6150</v>
      </c>
      <c r="D162" t="s">
        <v>6142</v>
      </c>
      <c r="E162" t="s">
        <v>309</v>
      </c>
      <c r="F162" t="s">
        <v>6151</v>
      </c>
      <c r="G162">
        <v>74231</v>
      </c>
      <c r="H162" t="s">
        <v>312</v>
      </c>
      <c r="I162" t="s">
        <v>1003</v>
      </c>
      <c r="J162" t="s">
        <v>836</v>
      </c>
      <c r="K162" t="s">
        <v>204</v>
      </c>
      <c r="L162" t="s">
        <v>204</v>
      </c>
      <c r="M162" t="s">
        <v>204</v>
      </c>
      <c r="N162" t="s">
        <v>204</v>
      </c>
      <c r="O162" t="s">
        <v>339</v>
      </c>
      <c r="P162" s="142">
        <v>44591</v>
      </c>
      <c r="Q162" t="s">
        <v>1212</v>
      </c>
      <c r="R162" t="s">
        <v>885</v>
      </c>
      <c r="S162" t="s">
        <v>889</v>
      </c>
      <c r="T162" t="s">
        <v>5983</v>
      </c>
      <c r="U162" s="167">
        <v>1</v>
      </c>
      <c r="V162" s="140">
        <f t="shared" si="4"/>
        <v>13446.8737</v>
      </c>
      <c r="W162" s="141">
        <v>13446.8737</v>
      </c>
      <c r="X162" s="147">
        <v>5.2600000000000001E-2</v>
      </c>
      <c r="Y162" s="130">
        <v>1.6704582973106119E-2</v>
      </c>
      <c r="Z162" s="130">
        <v>3.039743699712859E-3</v>
      </c>
      <c r="AA162" s="181"/>
    </row>
    <row r="163" spans="1:27" x14ac:dyDescent="0.25">
      <c r="A163" t="s">
        <v>1213</v>
      </c>
      <c r="B163" t="s">
        <v>1250</v>
      </c>
      <c r="C163" t="s">
        <v>6017</v>
      </c>
      <c r="D163" t="s">
        <v>6018</v>
      </c>
      <c r="E163" t="s">
        <v>309</v>
      </c>
      <c r="F163" t="s">
        <v>6019</v>
      </c>
      <c r="G163">
        <v>74252</v>
      </c>
      <c r="H163" t="s">
        <v>312</v>
      </c>
      <c r="I163" t="s">
        <v>1003</v>
      </c>
      <c r="J163" t="s">
        <v>839</v>
      </c>
      <c r="K163" t="s">
        <v>204</v>
      </c>
      <c r="L163" t="s">
        <v>204</v>
      </c>
      <c r="M163" t="s">
        <v>204</v>
      </c>
      <c r="N163" t="s">
        <v>204</v>
      </c>
      <c r="O163" t="s">
        <v>339</v>
      </c>
      <c r="P163" s="142">
        <v>45036</v>
      </c>
      <c r="Q163" t="s">
        <v>1212</v>
      </c>
      <c r="R163" t="s">
        <v>885</v>
      </c>
      <c r="S163" t="s">
        <v>889</v>
      </c>
      <c r="T163" t="s">
        <v>6020</v>
      </c>
      <c r="U163" s="167">
        <v>1</v>
      </c>
      <c r="V163" s="140">
        <f t="shared" si="4"/>
        <v>9110.3886000000002</v>
      </c>
      <c r="W163" s="141">
        <v>9110.3886000000002</v>
      </c>
      <c r="X163" s="147">
        <v>2.07E-2</v>
      </c>
      <c r="Y163" s="130">
        <v>1.1317518531013846E-2</v>
      </c>
      <c r="Z163" s="130">
        <v>2.0594561208992545E-3</v>
      </c>
      <c r="AA163" s="181"/>
    </row>
    <row r="164" spans="1:27" x14ac:dyDescent="0.25">
      <c r="A164" t="s">
        <v>1213</v>
      </c>
      <c r="B164" t="s">
        <v>1250</v>
      </c>
      <c r="C164" t="s">
        <v>6141</v>
      </c>
      <c r="D164" t="s">
        <v>6142</v>
      </c>
      <c r="E164" t="s">
        <v>310</v>
      </c>
      <c r="F164" t="s">
        <v>6143</v>
      </c>
      <c r="G164">
        <v>74171</v>
      </c>
      <c r="H164" t="s">
        <v>312</v>
      </c>
      <c r="I164" t="s">
        <v>1003</v>
      </c>
      <c r="J164" t="s">
        <v>836</v>
      </c>
      <c r="K164" t="s">
        <v>204</v>
      </c>
      <c r="L164" t="s">
        <v>204</v>
      </c>
      <c r="M164" t="s">
        <v>204</v>
      </c>
      <c r="N164" t="s">
        <v>204</v>
      </c>
      <c r="O164" t="s">
        <v>339</v>
      </c>
      <c r="P164" s="142">
        <v>42736</v>
      </c>
      <c r="Q164" t="s">
        <v>1212</v>
      </c>
      <c r="R164" t="s">
        <v>885</v>
      </c>
      <c r="S164" t="s">
        <v>889</v>
      </c>
      <c r="T164" t="s">
        <v>6020</v>
      </c>
      <c r="U164" s="167">
        <v>1</v>
      </c>
      <c r="V164" s="140">
        <f t="shared" si="4"/>
        <v>6444.9435999999996</v>
      </c>
      <c r="W164" s="141">
        <v>6444.9435999999996</v>
      </c>
      <c r="X164" s="147">
        <v>8.1039999999999987E-2</v>
      </c>
      <c r="Y164" s="130">
        <v>8.0063290838925279E-3</v>
      </c>
      <c r="Z164" s="130">
        <v>1.4569168490929875E-3</v>
      </c>
      <c r="AA164" s="181"/>
    </row>
    <row r="165" spans="1:27" x14ac:dyDescent="0.25">
      <c r="A165" t="s">
        <v>1213</v>
      </c>
      <c r="B165" t="s">
        <v>1250</v>
      </c>
      <c r="C165" t="s">
        <v>6152</v>
      </c>
      <c r="D165" t="s">
        <v>6153</v>
      </c>
      <c r="E165" t="s">
        <v>309</v>
      </c>
      <c r="F165" t="s">
        <v>6154</v>
      </c>
      <c r="G165">
        <v>74170</v>
      </c>
      <c r="H165" t="s">
        <v>312</v>
      </c>
      <c r="I165" t="s">
        <v>1003</v>
      </c>
      <c r="J165" t="s">
        <v>836</v>
      </c>
      <c r="K165" t="s">
        <v>204</v>
      </c>
      <c r="L165" t="s">
        <v>204</v>
      </c>
      <c r="M165" t="s">
        <v>204</v>
      </c>
      <c r="N165" t="s">
        <v>204</v>
      </c>
      <c r="O165" t="s">
        <v>339</v>
      </c>
      <c r="P165" s="142">
        <v>42583</v>
      </c>
      <c r="Q165" t="s">
        <v>1212</v>
      </c>
      <c r="R165" t="s">
        <v>885</v>
      </c>
      <c r="S165" t="s">
        <v>889</v>
      </c>
      <c r="T165" t="s">
        <v>6155</v>
      </c>
      <c r="U165" s="167">
        <v>1</v>
      </c>
      <c r="V165" s="140">
        <f t="shared" si="4"/>
        <v>3543.4587000000001</v>
      </c>
      <c r="W165" s="141">
        <v>3543.4587000000001</v>
      </c>
      <c r="X165" s="147">
        <v>4.0399999999999998E-2</v>
      </c>
      <c r="Y165" s="130">
        <v>4.4019154066964163E-3</v>
      </c>
      <c r="Z165" s="130">
        <v>8.0101937568372212E-4</v>
      </c>
      <c r="AA165" s="181"/>
    </row>
    <row r="166" spans="1:27" x14ac:dyDescent="0.25">
      <c r="A166" t="s">
        <v>1213</v>
      </c>
      <c r="B166" t="s">
        <v>1250</v>
      </c>
      <c r="C166" t="s">
        <v>6159</v>
      </c>
      <c r="D166" t="s">
        <v>6160</v>
      </c>
      <c r="E166" t="s">
        <v>309</v>
      </c>
      <c r="F166" t="s">
        <v>6161</v>
      </c>
      <c r="G166">
        <v>74167</v>
      </c>
      <c r="H166" t="s">
        <v>312</v>
      </c>
      <c r="I166" t="s">
        <v>1003</v>
      </c>
      <c r="J166" t="s">
        <v>836</v>
      </c>
      <c r="K166" t="s">
        <v>204</v>
      </c>
      <c r="L166" t="s">
        <v>204</v>
      </c>
      <c r="M166" t="s">
        <v>204</v>
      </c>
      <c r="N166" t="s">
        <v>204</v>
      </c>
      <c r="O166" t="s">
        <v>339</v>
      </c>
      <c r="P166" s="142">
        <v>42125</v>
      </c>
      <c r="Q166" t="s">
        <v>1212</v>
      </c>
      <c r="R166" t="s">
        <v>885</v>
      </c>
      <c r="S166" t="s">
        <v>889</v>
      </c>
      <c r="T166" t="s">
        <v>6051</v>
      </c>
      <c r="U166" s="167">
        <v>1</v>
      </c>
      <c r="V166" s="140">
        <f t="shared" si="4"/>
        <v>2290.0663</v>
      </c>
      <c r="W166" s="141">
        <v>2290.0663</v>
      </c>
      <c r="X166" s="147">
        <v>0.30430000000000001</v>
      </c>
      <c r="Y166" s="130">
        <v>2.8448696628712508E-3</v>
      </c>
      <c r="Z166" s="130">
        <v>5.1768276096084696E-4</v>
      </c>
      <c r="AA166" s="181"/>
    </row>
    <row r="167" spans="1:27" x14ac:dyDescent="0.25">
      <c r="A167" t="s">
        <v>1213</v>
      </c>
      <c r="B167" t="s">
        <v>1250</v>
      </c>
      <c r="C167" t="s">
        <v>6162</v>
      </c>
      <c r="D167" t="s">
        <v>6163</v>
      </c>
      <c r="E167" t="s">
        <v>309</v>
      </c>
      <c r="F167" t="s">
        <v>6164</v>
      </c>
      <c r="G167">
        <v>74166</v>
      </c>
      <c r="H167" t="s">
        <v>312</v>
      </c>
      <c r="I167" t="s">
        <v>1003</v>
      </c>
      <c r="J167" t="s">
        <v>836</v>
      </c>
      <c r="K167" t="s">
        <v>204</v>
      </c>
      <c r="L167" t="s">
        <v>204</v>
      </c>
      <c r="M167" t="s">
        <v>204</v>
      </c>
      <c r="N167" t="s">
        <v>204</v>
      </c>
      <c r="O167" t="s">
        <v>339</v>
      </c>
      <c r="P167" s="142">
        <v>41334</v>
      </c>
      <c r="Q167" t="s">
        <v>1212</v>
      </c>
      <c r="R167" t="s">
        <v>885</v>
      </c>
      <c r="S167" t="s">
        <v>889</v>
      </c>
      <c r="T167" t="s">
        <v>6165</v>
      </c>
      <c r="U167" s="167">
        <v>1</v>
      </c>
      <c r="V167" s="140">
        <f t="shared" si="4"/>
        <v>2189.9180000000001</v>
      </c>
      <c r="W167" s="141">
        <v>2189.9180000000001</v>
      </c>
      <c r="X167" s="147">
        <v>0.16389999999999999</v>
      </c>
      <c r="Y167" s="130">
        <v>2.720458851660119E-3</v>
      </c>
      <c r="Z167" s="130">
        <v>4.9504364568547267E-4</v>
      </c>
      <c r="AA167" s="181"/>
    </row>
    <row r="168" spans="1:27" x14ac:dyDescent="0.25">
      <c r="A168" t="s">
        <v>1213</v>
      </c>
      <c r="B168" t="s">
        <v>1250</v>
      </c>
      <c r="D168" t="s">
        <v>6055</v>
      </c>
      <c r="E168" t="s">
        <v>311</v>
      </c>
      <c r="F168" t="s">
        <v>6056</v>
      </c>
      <c r="G168">
        <v>74203</v>
      </c>
      <c r="H168" t="s">
        <v>312</v>
      </c>
      <c r="I168" t="s">
        <v>1003</v>
      </c>
      <c r="J168" t="s">
        <v>833</v>
      </c>
      <c r="K168" t="s">
        <v>205</v>
      </c>
      <c r="L168" t="s">
        <v>224</v>
      </c>
      <c r="M168" t="s">
        <v>224</v>
      </c>
      <c r="N168" t="s">
        <v>224</v>
      </c>
      <c r="O168" t="s">
        <v>339</v>
      </c>
      <c r="P168" s="142">
        <v>43770</v>
      </c>
      <c r="Q168" t="s">
        <v>1215</v>
      </c>
      <c r="R168" t="s">
        <v>885</v>
      </c>
      <c r="S168" t="s">
        <v>889</v>
      </c>
      <c r="T168" t="s">
        <v>5951</v>
      </c>
      <c r="U168" s="11" t="s">
        <v>1216</v>
      </c>
      <c r="V168" s="140">
        <f t="shared" si="4"/>
        <v>6184.6180101090722</v>
      </c>
      <c r="W168" s="141">
        <v>23247.9791</v>
      </c>
      <c r="X168" s="147">
        <v>6.8529999999999994E-2</v>
      </c>
      <c r="Y168" s="130">
        <v>2.8880154904225595E-2</v>
      </c>
      <c r="Z168" s="130">
        <v>5.255340349303402E-3</v>
      </c>
      <c r="AA168" s="181"/>
    </row>
    <row r="169" spans="1:27" x14ac:dyDescent="0.25">
      <c r="A169" t="s">
        <v>1213</v>
      </c>
      <c r="B169" t="s">
        <v>1250</v>
      </c>
      <c r="C169" t="s">
        <v>6166</v>
      </c>
      <c r="D169" t="s">
        <v>6167</v>
      </c>
      <c r="E169" t="s">
        <v>311</v>
      </c>
      <c r="F169" t="s">
        <v>6168</v>
      </c>
      <c r="G169">
        <v>74199</v>
      </c>
      <c r="H169" t="s">
        <v>312</v>
      </c>
      <c r="I169" t="s">
        <v>1003</v>
      </c>
      <c r="J169" t="s">
        <v>837</v>
      </c>
      <c r="K169" t="s">
        <v>205</v>
      </c>
      <c r="L169" t="s">
        <v>224</v>
      </c>
      <c r="M169" t="s">
        <v>224</v>
      </c>
      <c r="N169" t="s">
        <v>224</v>
      </c>
      <c r="O169" t="s">
        <v>339</v>
      </c>
      <c r="P169" s="142">
        <v>43881</v>
      </c>
      <c r="Q169" t="s">
        <v>1215</v>
      </c>
      <c r="R169" t="s">
        <v>885</v>
      </c>
      <c r="S169" t="s">
        <v>889</v>
      </c>
      <c r="T169" t="s">
        <v>5983</v>
      </c>
      <c r="U169" s="11" t="s">
        <v>1216</v>
      </c>
      <c r="V169" s="140">
        <f t="shared" si="4"/>
        <v>2577.6606544293695</v>
      </c>
      <c r="W169" s="141">
        <v>9689.4264000000003</v>
      </c>
      <c r="X169" s="147">
        <v>2.6270000000000002E-2</v>
      </c>
      <c r="Y169" s="130">
        <v>1.2036837015299817E-2</v>
      </c>
      <c r="Z169" s="130">
        <v>2.1903509677934007E-3</v>
      </c>
      <c r="AA169" s="181"/>
    </row>
    <row r="170" spans="1:27" x14ac:dyDescent="0.25">
      <c r="A170" t="s">
        <v>1213</v>
      </c>
      <c r="B170" t="s">
        <v>1250</v>
      </c>
      <c r="D170" t="s">
        <v>6095</v>
      </c>
      <c r="E170" t="s">
        <v>311</v>
      </c>
      <c r="F170" t="s">
        <v>6096</v>
      </c>
      <c r="G170">
        <v>74197</v>
      </c>
      <c r="H170" t="s">
        <v>312</v>
      </c>
      <c r="I170" t="s">
        <v>1003</v>
      </c>
      <c r="J170" t="s">
        <v>836</v>
      </c>
      <c r="K170" t="s">
        <v>205</v>
      </c>
      <c r="L170" t="s">
        <v>224</v>
      </c>
      <c r="M170" t="s">
        <v>224</v>
      </c>
      <c r="N170" t="s">
        <v>224</v>
      </c>
      <c r="O170" t="s">
        <v>339</v>
      </c>
      <c r="P170" s="142">
        <v>43857</v>
      </c>
      <c r="Q170" t="s">
        <v>1215</v>
      </c>
      <c r="R170" t="s">
        <v>885</v>
      </c>
      <c r="S170" t="s">
        <v>889</v>
      </c>
      <c r="T170" t="s">
        <v>6097</v>
      </c>
      <c r="U170" s="11" t="s">
        <v>1216</v>
      </c>
      <c r="V170" s="140">
        <f t="shared" si="4"/>
        <v>2253.6206703910616</v>
      </c>
      <c r="W170" s="141">
        <v>8471.3600999999999</v>
      </c>
      <c r="X170" s="147">
        <v>2.53E-2</v>
      </c>
      <c r="Y170" s="130">
        <v>1.0523675631627422E-2</v>
      </c>
      <c r="Z170" s="130">
        <v>1.9150000182921643E-3</v>
      </c>
      <c r="AA170" s="181"/>
    </row>
    <row r="171" spans="1:27" x14ac:dyDescent="0.25">
      <c r="A171" t="s">
        <v>1213</v>
      </c>
      <c r="B171" t="s">
        <v>1250</v>
      </c>
      <c r="D171" t="s">
        <v>6169</v>
      </c>
      <c r="E171" t="s">
        <v>311</v>
      </c>
      <c r="F171" t="s">
        <v>6170</v>
      </c>
      <c r="G171">
        <v>74193</v>
      </c>
      <c r="H171" t="s">
        <v>312</v>
      </c>
      <c r="I171" t="s">
        <v>1003</v>
      </c>
      <c r="J171" t="s">
        <v>836</v>
      </c>
      <c r="K171" t="s">
        <v>205</v>
      </c>
      <c r="L171" t="s">
        <v>224</v>
      </c>
      <c r="M171" t="s">
        <v>224</v>
      </c>
      <c r="N171" t="s">
        <v>224</v>
      </c>
      <c r="O171" t="s">
        <v>339</v>
      </c>
      <c r="P171" s="142">
        <v>43790</v>
      </c>
      <c r="Q171" t="s">
        <v>1215</v>
      </c>
      <c r="R171" t="s">
        <v>885</v>
      </c>
      <c r="S171" t="s">
        <v>889</v>
      </c>
      <c r="T171" t="s">
        <v>6074</v>
      </c>
      <c r="U171" s="11" t="s">
        <v>1216</v>
      </c>
      <c r="V171" s="140">
        <f t="shared" si="4"/>
        <v>298.18230912476724</v>
      </c>
      <c r="W171" s="141">
        <v>1120.8673000000001</v>
      </c>
      <c r="X171" s="147">
        <v>1.0200000000000001E-2</v>
      </c>
      <c r="Y171" s="130">
        <v>1.3924144636877165E-3</v>
      </c>
      <c r="Z171" s="130">
        <v>2.5337855486713603E-4</v>
      </c>
      <c r="AA171" s="181"/>
    </row>
    <row r="172" spans="1:27" x14ac:dyDescent="0.25">
      <c r="A172" t="s">
        <v>1213</v>
      </c>
      <c r="B172" t="s">
        <v>1250</v>
      </c>
      <c r="C172" t="s">
        <v>6098</v>
      </c>
      <c r="D172" t="s">
        <v>6099</v>
      </c>
      <c r="E172" t="s">
        <v>310</v>
      </c>
      <c r="F172" t="s">
        <v>6100</v>
      </c>
      <c r="G172">
        <v>74187</v>
      </c>
      <c r="H172" t="s">
        <v>312</v>
      </c>
      <c r="I172" t="s">
        <v>1003</v>
      </c>
      <c r="J172" t="s">
        <v>836</v>
      </c>
      <c r="K172" t="s">
        <v>205</v>
      </c>
      <c r="L172" t="s">
        <v>204</v>
      </c>
      <c r="M172" t="s">
        <v>204</v>
      </c>
      <c r="N172" t="s">
        <v>303</v>
      </c>
      <c r="O172" t="s">
        <v>339</v>
      </c>
      <c r="P172" s="142">
        <v>43571</v>
      </c>
      <c r="Q172" t="s">
        <v>1215</v>
      </c>
      <c r="R172" t="s">
        <v>885</v>
      </c>
      <c r="S172" t="s">
        <v>889</v>
      </c>
      <c r="T172" t="s">
        <v>6101</v>
      </c>
      <c r="U172" s="11" t="s">
        <v>1216</v>
      </c>
      <c r="V172" s="140">
        <f t="shared" si="4"/>
        <v>255.93455706304869</v>
      </c>
      <c r="W172" s="141">
        <v>962.05799999999999</v>
      </c>
      <c r="X172" s="147">
        <v>3.3300000000000003E-2</v>
      </c>
      <c r="Y172" s="130">
        <v>1.195131150880208E-3</v>
      </c>
      <c r="Z172" s="130">
        <v>2.1747878364084507E-4</v>
      </c>
      <c r="AA172" s="181"/>
    </row>
    <row r="173" spans="1:27" x14ac:dyDescent="0.25">
      <c r="A173" t="s">
        <v>1213</v>
      </c>
      <c r="B173" t="s">
        <v>1250</v>
      </c>
      <c r="C173" t="s">
        <v>6102</v>
      </c>
      <c r="D173" t="s">
        <v>6103</v>
      </c>
      <c r="E173" t="s">
        <v>310</v>
      </c>
      <c r="F173" t="s">
        <v>6104</v>
      </c>
      <c r="G173">
        <v>74186</v>
      </c>
      <c r="H173" t="s">
        <v>312</v>
      </c>
      <c r="I173" t="s">
        <v>1004</v>
      </c>
      <c r="J173" t="s">
        <v>833</v>
      </c>
      <c r="K173" t="s">
        <v>204</v>
      </c>
      <c r="L173" t="s">
        <v>204</v>
      </c>
      <c r="M173" t="s">
        <v>204</v>
      </c>
      <c r="N173" t="s">
        <v>204</v>
      </c>
      <c r="O173" t="s">
        <v>339</v>
      </c>
      <c r="P173" s="142">
        <v>43542</v>
      </c>
      <c r="Q173" t="s">
        <v>1212</v>
      </c>
      <c r="R173" t="s">
        <v>885</v>
      </c>
      <c r="S173" t="s">
        <v>889</v>
      </c>
      <c r="T173" t="s">
        <v>6105</v>
      </c>
      <c r="U173" s="167">
        <v>1</v>
      </c>
      <c r="V173" s="140">
        <f t="shared" si="4"/>
        <v>38263.663700000005</v>
      </c>
      <c r="W173" s="141">
        <v>38263.663700000005</v>
      </c>
      <c r="X173" s="147">
        <v>7.8700000000000006E-2</v>
      </c>
      <c r="Y173" s="130">
        <v>4.7533617136116049E-2</v>
      </c>
      <c r="Z173" s="130">
        <v>8.6497228602890937E-3</v>
      </c>
      <c r="AA173" s="181"/>
    </row>
    <row r="174" spans="1:27" x14ac:dyDescent="0.25">
      <c r="A174" t="s">
        <v>1213</v>
      </c>
      <c r="B174" t="s">
        <v>1250</v>
      </c>
      <c r="C174" t="s">
        <v>6102</v>
      </c>
      <c r="D174" t="s">
        <v>6103</v>
      </c>
      <c r="E174" t="s">
        <v>310</v>
      </c>
      <c r="F174" t="s">
        <v>6171</v>
      </c>
      <c r="G174">
        <v>74204</v>
      </c>
      <c r="H174" t="s">
        <v>312</v>
      </c>
      <c r="I174" t="s">
        <v>1004</v>
      </c>
      <c r="J174" t="s">
        <v>833</v>
      </c>
      <c r="K174" t="s">
        <v>204</v>
      </c>
      <c r="L174" t="s">
        <v>204</v>
      </c>
      <c r="M174" t="s">
        <v>204</v>
      </c>
      <c r="N174" t="s">
        <v>204</v>
      </c>
      <c r="O174" t="s">
        <v>339</v>
      </c>
      <c r="P174" s="142">
        <v>44084</v>
      </c>
      <c r="Q174" t="s">
        <v>1212</v>
      </c>
      <c r="R174" t="s">
        <v>885</v>
      </c>
      <c r="S174" t="s">
        <v>889</v>
      </c>
      <c r="T174" t="s">
        <v>6172</v>
      </c>
      <c r="U174" s="167">
        <v>1</v>
      </c>
      <c r="V174" s="140">
        <f t="shared" si="4"/>
        <v>18434.674800000001</v>
      </c>
      <c r="W174" s="141">
        <v>18434.674800000001</v>
      </c>
      <c r="X174" s="147">
        <v>7.8700000000000006E-2</v>
      </c>
      <c r="Y174" s="130">
        <v>2.2900754580939403E-2</v>
      </c>
      <c r="Z174" s="130">
        <v>4.1672650294924977E-3</v>
      </c>
      <c r="AA174" s="181"/>
    </row>
    <row r="175" spans="1:27" x14ac:dyDescent="0.25">
      <c r="A175" t="s">
        <v>1213</v>
      </c>
      <c r="B175" t="s">
        <v>1250</v>
      </c>
      <c r="C175" t="s">
        <v>6173</v>
      </c>
      <c r="D175" t="s">
        <v>6174</v>
      </c>
      <c r="E175" t="s">
        <v>310</v>
      </c>
      <c r="F175" t="s">
        <v>6175</v>
      </c>
      <c r="G175">
        <v>74238</v>
      </c>
      <c r="H175" t="s">
        <v>312</v>
      </c>
      <c r="I175" t="s">
        <v>1004</v>
      </c>
      <c r="J175" t="s">
        <v>833</v>
      </c>
      <c r="K175" t="s">
        <v>204</v>
      </c>
      <c r="L175" t="s">
        <v>204</v>
      </c>
      <c r="M175" t="s">
        <v>204</v>
      </c>
      <c r="N175" t="s">
        <v>204</v>
      </c>
      <c r="O175" t="s">
        <v>339</v>
      </c>
      <c r="P175" s="142">
        <v>44721</v>
      </c>
      <c r="Q175" t="s">
        <v>1212</v>
      </c>
      <c r="R175" t="s">
        <v>885</v>
      </c>
      <c r="S175" t="s">
        <v>889</v>
      </c>
      <c r="T175" t="s">
        <v>6105</v>
      </c>
      <c r="U175" s="167">
        <v>1</v>
      </c>
      <c r="V175" s="140">
        <f t="shared" si="4"/>
        <v>17101.0635</v>
      </c>
      <c r="W175" s="141">
        <v>17101.0635</v>
      </c>
      <c r="X175" s="147">
        <v>1.89E-2</v>
      </c>
      <c r="Y175" s="130">
        <v>2.1244055715788475E-2</v>
      </c>
      <c r="Z175" s="130">
        <v>3.8657944722345467E-3</v>
      </c>
      <c r="AA175" s="181"/>
    </row>
    <row r="176" spans="1:27" x14ac:dyDescent="0.25">
      <c r="A176" t="s">
        <v>1213</v>
      </c>
      <c r="B176" t="s">
        <v>1250</v>
      </c>
      <c r="C176" t="s">
        <v>6214</v>
      </c>
      <c r="D176" t="s">
        <v>6215</v>
      </c>
      <c r="E176" t="s">
        <v>311</v>
      </c>
      <c r="F176" t="s">
        <v>6216</v>
      </c>
      <c r="G176">
        <v>74244</v>
      </c>
      <c r="H176" t="s">
        <v>312</v>
      </c>
      <c r="I176" t="s">
        <v>1004</v>
      </c>
      <c r="J176" t="s">
        <v>833</v>
      </c>
      <c r="K176" t="s">
        <v>205</v>
      </c>
      <c r="L176" t="s">
        <v>224</v>
      </c>
      <c r="M176" t="s">
        <v>224</v>
      </c>
      <c r="N176" t="s">
        <v>224</v>
      </c>
      <c r="O176" t="s">
        <v>339</v>
      </c>
      <c r="P176" s="142">
        <v>44881</v>
      </c>
      <c r="Q176" t="s">
        <v>1215</v>
      </c>
      <c r="R176" t="s">
        <v>885</v>
      </c>
      <c r="S176" t="s">
        <v>889</v>
      </c>
      <c r="T176" t="s">
        <v>5983</v>
      </c>
      <c r="U176" s="11" t="s">
        <v>1216</v>
      </c>
      <c r="V176" s="140">
        <f t="shared" si="4"/>
        <v>7061.6530194200577</v>
      </c>
      <c r="W176" s="141">
        <v>26544.753699999997</v>
      </c>
      <c r="X176" s="147">
        <v>2.4199999999999999E-2</v>
      </c>
      <c r="Y176" s="130">
        <v>3.2975623226579119E-2</v>
      </c>
      <c r="Z176" s="130">
        <v>6.0005953520945827E-3</v>
      </c>
      <c r="AA176" s="181"/>
    </row>
    <row r="177" spans="1:27" x14ac:dyDescent="0.25">
      <c r="A177" t="s">
        <v>1213</v>
      </c>
      <c r="B177" t="s">
        <v>1250</v>
      </c>
      <c r="C177" t="s">
        <v>6183</v>
      </c>
      <c r="D177" t="s">
        <v>6184</v>
      </c>
      <c r="E177" t="s">
        <v>310</v>
      </c>
      <c r="F177" t="s">
        <v>6185</v>
      </c>
      <c r="G177">
        <v>74256</v>
      </c>
      <c r="H177" t="s">
        <v>312</v>
      </c>
      <c r="I177" t="s">
        <v>1004</v>
      </c>
      <c r="J177" t="s">
        <v>832</v>
      </c>
      <c r="K177" t="s">
        <v>205</v>
      </c>
      <c r="L177" t="s">
        <v>272</v>
      </c>
      <c r="M177" t="s">
        <v>272</v>
      </c>
      <c r="N177" t="s">
        <v>272</v>
      </c>
      <c r="O177" t="s">
        <v>339</v>
      </c>
      <c r="P177" s="142">
        <v>45166</v>
      </c>
      <c r="Q177" t="s">
        <v>1217</v>
      </c>
      <c r="R177" t="s">
        <v>885</v>
      </c>
      <c r="S177" t="s">
        <v>889</v>
      </c>
      <c r="T177" t="s">
        <v>5969</v>
      </c>
      <c r="U177" s="11" t="s">
        <v>1218</v>
      </c>
      <c r="V177" s="140">
        <f t="shared" si="4"/>
        <v>5574.0390030346753</v>
      </c>
      <c r="W177" s="141">
        <v>22408.751600000003</v>
      </c>
      <c r="X177" s="147">
        <v>0.18</v>
      </c>
      <c r="Y177" s="130">
        <v>2.7837611822274518E-2</v>
      </c>
      <c r="Z177" s="130">
        <v>5.0656281146345024E-3</v>
      </c>
      <c r="AA177" s="181"/>
    </row>
    <row r="178" spans="1:27" x14ac:dyDescent="0.25">
      <c r="A178" t="s">
        <v>1213</v>
      </c>
      <c r="B178" t="s">
        <v>1250</v>
      </c>
      <c r="C178" t="s">
        <v>6179</v>
      </c>
      <c r="D178" t="s">
        <v>6180</v>
      </c>
      <c r="E178" t="s">
        <v>311</v>
      </c>
      <c r="F178" t="s">
        <v>6181</v>
      </c>
      <c r="G178">
        <v>74237</v>
      </c>
      <c r="H178" t="s">
        <v>312</v>
      </c>
      <c r="I178" t="s">
        <v>1004</v>
      </c>
      <c r="J178" t="s">
        <v>833</v>
      </c>
      <c r="K178" t="s">
        <v>205</v>
      </c>
      <c r="L178" t="s">
        <v>233</v>
      </c>
      <c r="M178" t="s">
        <v>233</v>
      </c>
      <c r="N178" t="s">
        <v>233</v>
      </c>
      <c r="O178" t="s">
        <v>339</v>
      </c>
      <c r="P178" s="142">
        <v>44721</v>
      </c>
      <c r="Q178" t="s">
        <v>1224</v>
      </c>
      <c r="R178" t="s">
        <v>885</v>
      </c>
      <c r="S178" t="s">
        <v>889</v>
      </c>
      <c r="T178" t="s">
        <v>6182</v>
      </c>
      <c r="U178" s="11" t="s">
        <v>1225</v>
      </c>
      <c r="V178" s="140">
        <f t="shared" si="4"/>
        <v>3458.4137669718975</v>
      </c>
      <c r="W178" s="141">
        <v>16429.194599999999</v>
      </c>
      <c r="X178" s="147">
        <v>4.5373999999999998E-2</v>
      </c>
      <c r="Y178" s="130">
        <v>2.0409416401867782E-2</v>
      </c>
      <c r="Z178" s="130">
        <v>3.7139146198546498E-3</v>
      </c>
      <c r="AA178" s="181"/>
    </row>
    <row r="179" spans="1:27" x14ac:dyDescent="0.25">
      <c r="A179" t="s">
        <v>1213</v>
      </c>
      <c r="B179" t="s">
        <v>1250</v>
      </c>
      <c r="C179" t="s">
        <v>6106</v>
      </c>
      <c r="D179" t="s">
        <v>6107</v>
      </c>
      <c r="E179" t="s">
        <v>311</v>
      </c>
      <c r="F179" t="s">
        <v>6108</v>
      </c>
      <c r="G179">
        <v>74178</v>
      </c>
      <c r="H179" t="s">
        <v>312</v>
      </c>
      <c r="I179" t="s">
        <v>1004</v>
      </c>
      <c r="J179" t="s">
        <v>833</v>
      </c>
      <c r="K179" t="s">
        <v>205</v>
      </c>
      <c r="L179" t="s">
        <v>224</v>
      </c>
      <c r="M179" t="s">
        <v>224</v>
      </c>
      <c r="N179" t="s">
        <v>224</v>
      </c>
      <c r="O179" t="s">
        <v>339</v>
      </c>
      <c r="P179" s="142">
        <v>43321</v>
      </c>
      <c r="Q179" t="s">
        <v>1215</v>
      </c>
      <c r="R179" t="s">
        <v>885</v>
      </c>
      <c r="S179" t="s">
        <v>889</v>
      </c>
      <c r="T179" t="s">
        <v>5983</v>
      </c>
      <c r="U179" s="11" t="s">
        <v>1216</v>
      </c>
      <c r="V179" s="140">
        <f t="shared" si="4"/>
        <v>4087.8683958499601</v>
      </c>
      <c r="W179" s="141">
        <v>15366.2973</v>
      </c>
      <c r="X179" s="147">
        <v>3.4639999999999997E-2</v>
      </c>
      <c r="Y179" s="130">
        <v>1.9089016079946522E-2</v>
      </c>
      <c r="Z179" s="130">
        <v>3.4736405246485087E-3</v>
      </c>
      <c r="AA179" s="181"/>
    </row>
    <row r="180" spans="1:27" x14ac:dyDescent="0.25">
      <c r="A180" t="s">
        <v>1213</v>
      </c>
      <c r="B180" t="s">
        <v>1250</v>
      </c>
      <c r="D180" t="s">
        <v>4532</v>
      </c>
      <c r="E180" t="s">
        <v>311</v>
      </c>
      <c r="F180" t="s">
        <v>4531</v>
      </c>
      <c r="G180">
        <v>74242</v>
      </c>
      <c r="H180" t="s">
        <v>312</v>
      </c>
      <c r="I180" t="s">
        <v>1004</v>
      </c>
      <c r="J180" t="s">
        <v>833</v>
      </c>
      <c r="K180" t="s">
        <v>205</v>
      </c>
      <c r="L180" t="s">
        <v>272</v>
      </c>
      <c r="M180" t="s">
        <v>272</v>
      </c>
      <c r="N180" t="s">
        <v>272</v>
      </c>
      <c r="O180" t="s">
        <v>339</v>
      </c>
      <c r="P180" s="142">
        <v>44812</v>
      </c>
      <c r="Q180" t="s">
        <v>1217</v>
      </c>
      <c r="R180" t="s">
        <v>885</v>
      </c>
      <c r="S180" t="s">
        <v>889</v>
      </c>
      <c r="T180" t="s">
        <v>6186</v>
      </c>
      <c r="U180" s="11" t="s">
        <v>1218</v>
      </c>
      <c r="V180" s="140">
        <f t="shared" si="4"/>
        <v>3394.1589970648229</v>
      </c>
      <c r="W180" s="141">
        <v>13645.198</v>
      </c>
      <c r="X180" s="147">
        <v>0.127</v>
      </c>
      <c r="Y180" s="130">
        <v>1.6950954370212393E-2</v>
      </c>
      <c r="Z180" s="130">
        <v>3.0845760611880879E-3</v>
      </c>
      <c r="AA180" s="181"/>
    </row>
    <row r="181" spans="1:27" x14ac:dyDescent="0.25">
      <c r="A181" t="s">
        <v>1213</v>
      </c>
      <c r="B181" t="s">
        <v>1250</v>
      </c>
      <c r="D181" t="s">
        <v>6176</v>
      </c>
      <c r="E181" t="s">
        <v>311</v>
      </c>
      <c r="F181" t="s">
        <v>6177</v>
      </c>
      <c r="G181">
        <v>74169</v>
      </c>
      <c r="H181" t="s">
        <v>312</v>
      </c>
      <c r="I181" t="s">
        <v>1004</v>
      </c>
      <c r="J181" t="s">
        <v>833</v>
      </c>
      <c r="K181" t="s">
        <v>205</v>
      </c>
      <c r="L181" t="s">
        <v>224</v>
      </c>
      <c r="M181" t="s">
        <v>224</v>
      </c>
      <c r="N181" t="s">
        <v>224</v>
      </c>
      <c r="O181" t="s">
        <v>339</v>
      </c>
      <c r="P181" s="142">
        <v>42583</v>
      </c>
      <c r="Q181" t="s">
        <v>1215</v>
      </c>
      <c r="R181" t="s">
        <v>885</v>
      </c>
      <c r="S181" t="s">
        <v>889</v>
      </c>
      <c r="T181" t="s">
        <v>6178</v>
      </c>
      <c r="U181" s="11" t="s">
        <v>1216</v>
      </c>
      <c r="V181" s="140">
        <f t="shared" si="4"/>
        <v>3474.7213088587391</v>
      </c>
      <c r="W181" s="141">
        <v>13061.4774</v>
      </c>
      <c r="X181" s="147">
        <v>0.02</v>
      </c>
      <c r="Y181" s="130">
        <v>1.6225818531920334E-2</v>
      </c>
      <c r="Z181" s="130">
        <v>2.9526226266466189E-3</v>
      </c>
      <c r="AA181" s="181"/>
    </row>
    <row r="182" spans="1:27" x14ac:dyDescent="0.25">
      <c r="A182" t="s">
        <v>1213</v>
      </c>
      <c r="B182" t="s">
        <v>1250</v>
      </c>
      <c r="D182" t="s">
        <v>6109</v>
      </c>
      <c r="E182" t="s">
        <v>309</v>
      </c>
      <c r="F182" t="s">
        <v>6110</v>
      </c>
      <c r="G182">
        <v>74181</v>
      </c>
      <c r="H182" t="s">
        <v>312</v>
      </c>
      <c r="I182" t="s">
        <v>1004</v>
      </c>
      <c r="J182" t="s">
        <v>833</v>
      </c>
      <c r="K182" t="s">
        <v>205</v>
      </c>
      <c r="L182" t="s">
        <v>204</v>
      </c>
      <c r="M182" t="s">
        <v>204</v>
      </c>
      <c r="N182" t="s">
        <v>224</v>
      </c>
      <c r="O182" t="s">
        <v>339</v>
      </c>
      <c r="P182" s="142">
        <v>43412</v>
      </c>
      <c r="Q182" t="s">
        <v>1215</v>
      </c>
      <c r="R182" t="s">
        <v>885</v>
      </c>
      <c r="S182" t="s">
        <v>889</v>
      </c>
      <c r="T182" t="s">
        <v>6101</v>
      </c>
      <c r="U182" s="11" t="s">
        <v>1216</v>
      </c>
      <c r="V182" s="140">
        <f t="shared" si="4"/>
        <v>3071.995051875499</v>
      </c>
      <c r="W182" s="141">
        <v>11547.6294</v>
      </c>
      <c r="X182" s="147">
        <v>0.19900000000000001</v>
      </c>
      <c r="Y182" s="130">
        <v>1.4345217973759478E-2</v>
      </c>
      <c r="Z182" s="130">
        <v>2.6104085344092129E-3</v>
      </c>
      <c r="AA182" s="181"/>
    </row>
    <row r="183" spans="1:27" x14ac:dyDescent="0.25">
      <c r="A183" t="s">
        <v>1213</v>
      </c>
      <c r="B183" t="s">
        <v>1250</v>
      </c>
      <c r="C183" t="s">
        <v>6111</v>
      </c>
      <c r="D183" t="s">
        <v>6112</v>
      </c>
      <c r="E183" t="s">
        <v>311</v>
      </c>
      <c r="F183" t="s">
        <v>6113</v>
      </c>
      <c r="G183">
        <v>74208</v>
      </c>
      <c r="H183" t="s">
        <v>312</v>
      </c>
      <c r="I183" t="s">
        <v>1004</v>
      </c>
      <c r="J183" t="s">
        <v>833</v>
      </c>
      <c r="K183" t="s">
        <v>205</v>
      </c>
      <c r="L183" t="s">
        <v>224</v>
      </c>
      <c r="M183" t="s">
        <v>224</v>
      </c>
      <c r="N183" t="s">
        <v>224</v>
      </c>
      <c r="O183" t="s">
        <v>339</v>
      </c>
      <c r="P183" s="142">
        <v>44186</v>
      </c>
      <c r="Q183" t="s">
        <v>1215</v>
      </c>
      <c r="R183" t="s">
        <v>885</v>
      </c>
      <c r="S183" t="s">
        <v>889</v>
      </c>
      <c r="T183" t="s">
        <v>5983</v>
      </c>
      <c r="U183" s="11" t="s">
        <v>1216</v>
      </c>
      <c r="V183" s="140">
        <f t="shared" si="4"/>
        <v>2502.4731577547218</v>
      </c>
      <c r="W183" s="141">
        <v>9406.7965999999997</v>
      </c>
      <c r="X183" s="147">
        <v>4.7000000000000002E-3</v>
      </c>
      <c r="Y183" s="130">
        <v>1.1685735858483334E-2</v>
      </c>
      <c r="Z183" s="130">
        <v>2.1264608646335043E-3</v>
      </c>
      <c r="AA183" s="181"/>
    </row>
    <row r="184" spans="1:27" x14ac:dyDescent="0.25">
      <c r="A184" t="s">
        <v>1213</v>
      </c>
      <c r="B184" t="s">
        <v>1250</v>
      </c>
      <c r="D184" t="s">
        <v>6187</v>
      </c>
      <c r="E184" t="s">
        <v>311</v>
      </c>
      <c r="F184" t="s">
        <v>6188</v>
      </c>
      <c r="G184">
        <v>74247</v>
      </c>
      <c r="H184" t="s">
        <v>312</v>
      </c>
      <c r="I184" t="s">
        <v>1004</v>
      </c>
      <c r="J184" t="s">
        <v>833</v>
      </c>
      <c r="K184" t="s">
        <v>205</v>
      </c>
      <c r="L184" t="s">
        <v>233</v>
      </c>
      <c r="M184" t="s">
        <v>233</v>
      </c>
      <c r="N184" t="s">
        <v>233</v>
      </c>
      <c r="O184" t="s">
        <v>339</v>
      </c>
      <c r="P184" s="142">
        <v>44938</v>
      </c>
      <c r="Q184" t="s">
        <v>1224</v>
      </c>
      <c r="R184" t="s">
        <v>885</v>
      </c>
      <c r="S184" t="s">
        <v>889</v>
      </c>
      <c r="T184" t="s">
        <v>6189</v>
      </c>
      <c r="U184" s="11" t="s">
        <v>1225</v>
      </c>
      <c r="V184" s="140">
        <f t="shared" si="4"/>
        <v>929.31205136301469</v>
      </c>
      <c r="W184" s="141">
        <v>4414.6969000000008</v>
      </c>
      <c r="X184" s="147">
        <v>2.8799999999999999E-2</v>
      </c>
      <c r="Y184" s="130">
        <v>5.4842242739770583E-3</v>
      </c>
      <c r="Z184" s="130">
        <v>9.9796781586665873E-4</v>
      </c>
      <c r="AA184" s="181"/>
    </row>
    <row r="185" spans="1:27" x14ac:dyDescent="0.25">
      <c r="A185" t="s">
        <v>1213</v>
      </c>
      <c r="B185" t="s">
        <v>1250</v>
      </c>
      <c r="C185" t="s">
        <v>6062</v>
      </c>
      <c r="D185" t="s">
        <v>6063</v>
      </c>
      <c r="E185" t="s">
        <v>311</v>
      </c>
      <c r="F185" t="s">
        <v>6064</v>
      </c>
      <c r="G185">
        <v>74266</v>
      </c>
      <c r="H185" t="s">
        <v>312</v>
      </c>
      <c r="I185" t="s">
        <v>1004</v>
      </c>
      <c r="J185" t="s">
        <v>832</v>
      </c>
      <c r="K185" t="s">
        <v>205</v>
      </c>
      <c r="L185" t="s">
        <v>224</v>
      </c>
      <c r="M185" t="s">
        <v>224</v>
      </c>
      <c r="N185" t="s">
        <v>224</v>
      </c>
      <c r="O185" t="s">
        <v>339</v>
      </c>
      <c r="P185" s="142">
        <v>45400</v>
      </c>
      <c r="Q185" t="s">
        <v>1215</v>
      </c>
      <c r="R185" t="s">
        <v>885</v>
      </c>
      <c r="S185" t="s">
        <v>889</v>
      </c>
      <c r="T185" t="s">
        <v>5946</v>
      </c>
      <c r="U185" s="11" t="s">
        <v>1216</v>
      </c>
      <c r="V185" s="140">
        <f t="shared" si="4"/>
        <v>769.35400372439483</v>
      </c>
      <c r="W185" s="141">
        <v>2892.0017000000003</v>
      </c>
      <c r="X185" s="147">
        <v>0.4</v>
      </c>
      <c r="Y185" s="130">
        <v>3.5926329962797346E-3</v>
      </c>
      <c r="Z185" s="130">
        <v>6.5375373533142539E-4</v>
      </c>
      <c r="AA185" s="181"/>
    </row>
    <row r="186" spans="1:27" x14ac:dyDescent="0.25">
      <c r="A186" t="s">
        <v>1213</v>
      </c>
      <c r="B186" t="s">
        <v>1250</v>
      </c>
      <c r="C186" t="s">
        <v>6190</v>
      </c>
      <c r="D186" t="s">
        <v>6191</v>
      </c>
      <c r="E186" t="s">
        <v>309</v>
      </c>
      <c r="F186" t="s">
        <v>6192</v>
      </c>
      <c r="G186">
        <v>74192</v>
      </c>
      <c r="H186" t="s">
        <v>312</v>
      </c>
      <c r="I186" t="s">
        <v>1004</v>
      </c>
      <c r="J186" t="s">
        <v>833</v>
      </c>
      <c r="K186" t="s">
        <v>205</v>
      </c>
      <c r="L186" t="s">
        <v>224</v>
      </c>
      <c r="M186" t="s">
        <v>224</v>
      </c>
      <c r="N186" t="s">
        <v>224</v>
      </c>
      <c r="O186" t="s">
        <v>339</v>
      </c>
      <c r="P186" s="142">
        <v>43761</v>
      </c>
      <c r="Q186" t="s">
        <v>1215</v>
      </c>
      <c r="R186" t="s">
        <v>885</v>
      </c>
      <c r="S186" t="s">
        <v>889</v>
      </c>
      <c r="T186" t="s">
        <v>6004</v>
      </c>
      <c r="U186" s="11" t="s">
        <v>1216</v>
      </c>
      <c r="V186" s="140">
        <f t="shared" si="4"/>
        <v>178.20021282255919</v>
      </c>
      <c r="W186" s="141">
        <v>669.8546</v>
      </c>
      <c r="X186" s="147">
        <v>3.5400000000000001E-2</v>
      </c>
      <c r="Y186" s="130">
        <v>8.3213704836967084E-4</v>
      </c>
      <c r="Z186" s="130">
        <v>1.5142451350936171E-4</v>
      </c>
      <c r="AA186" s="181"/>
    </row>
    <row r="187" spans="1:27" x14ac:dyDescent="0.25">
      <c r="A187" t="s">
        <v>1213</v>
      </c>
      <c r="B187" t="s">
        <v>1250</v>
      </c>
      <c r="C187" t="s">
        <v>6193</v>
      </c>
      <c r="D187" t="s">
        <v>6194</v>
      </c>
      <c r="E187" t="s">
        <v>309</v>
      </c>
      <c r="F187" t="s">
        <v>6195</v>
      </c>
      <c r="G187">
        <v>74196</v>
      </c>
      <c r="H187" t="s">
        <v>312</v>
      </c>
      <c r="I187" t="s">
        <v>1005</v>
      </c>
      <c r="J187" t="s">
        <v>826</v>
      </c>
      <c r="K187" t="s">
        <v>204</v>
      </c>
      <c r="L187" t="s">
        <v>204</v>
      </c>
      <c r="M187" t="s">
        <v>204</v>
      </c>
      <c r="N187" t="s">
        <v>204</v>
      </c>
      <c r="O187" t="s">
        <v>339</v>
      </c>
      <c r="P187" s="142">
        <v>43831</v>
      </c>
      <c r="Q187" t="s">
        <v>1212</v>
      </c>
      <c r="R187" t="s">
        <v>885</v>
      </c>
      <c r="S187" t="s">
        <v>889</v>
      </c>
      <c r="T187" t="s">
        <v>6097</v>
      </c>
      <c r="U187" s="167">
        <v>1</v>
      </c>
      <c r="V187" s="140">
        <f t="shared" si="4"/>
        <v>72537.3076</v>
      </c>
      <c r="W187" s="141">
        <v>72537.3076</v>
      </c>
      <c r="X187" s="147">
        <v>0.14119999999999999</v>
      </c>
      <c r="Y187" s="130">
        <v>9.0110571533942446E-2</v>
      </c>
      <c r="Z187" s="130">
        <v>1.6397478616426299E-2</v>
      </c>
      <c r="AA187" s="181"/>
    </row>
    <row r="188" spans="1:27" x14ac:dyDescent="0.25">
      <c r="A188" t="s">
        <v>1213</v>
      </c>
      <c r="B188" t="s">
        <v>1250</v>
      </c>
      <c r="D188" t="s">
        <v>6200</v>
      </c>
      <c r="E188" t="s">
        <v>309</v>
      </c>
      <c r="F188" t="s">
        <v>6201</v>
      </c>
      <c r="G188">
        <v>74249</v>
      </c>
      <c r="H188" t="s">
        <v>312</v>
      </c>
      <c r="I188" t="s">
        <v>1005</v>
      </c>
      <c r="J188" t="s">
        <v>832</v>
      </c>
      <c r="K188" t="s">
        <v>204</v>
      </c>
      <c r="L188" t="s">
        <v>204</v>
      </c>
      <c r="M188" t="s">
        <v>204</v>
      </c>
      <c r="N188" t="s">
        <v>204</v>
      </c>
      <c r="O188" t="s">
        <v>339</v>
      </c>
      <c r="P188" s="142">
        <v>45006</v>
      </c>
      <c r="Q188" t="s">
        <v>1212</v>
      </c>
      <c r="R188" t="s">
        <v>885</v>
      </c>
      <c r="S188" t="s">
        <v>889</v>
      </c>
      <c r="T188" t="s">
        <v>6202</v>
      </c>
      <c r="U188" s="167">
        <v>1</v>
      </c>
      <c r="V188" s="140">
        <f t="shared" si="4"/>
        <v>34713.047500000001</v>
      </c>
      <c r="W188" s="141">
        <v>34713.047500000001</v>
      </c>
      <c r="X188" s="147">
        <v>0.19600000000000001</v>
      </c>
      <c r="Y188" s="130">
        <v>4.3122810188180066E-2</v>
      </c>
      <c r="Z188" s="130">
        <v>7.8470854851313797E-3</v>
      </c>
      <c r="AA188" s="181"/>
    </row>
    <row r="189" spans="1:27" x14ac:dyDescent="0.25">
      <c r="A189" t="s">
        <v>1213</v>
      </c>
      <c r="B189" t="s">
        <v>1250</v>
      </c>
      <c r="C189" t="s">
        <v>6196</v>
      </c>
      <c r="D189" t="s">
        <v>6197</v>
      </c>
      <c r="E189" t="s">
        <v>309</v>
      </c>
      <c r="F189" t="s">
        <v>6198</v>
      </c>
      <c r="G189">
        <v>74168</v>
      </c>
      <c r="H189" t="s">
        <v>312</v>
      </c>
      <c r="I189" t="s">
        <v>1005</v>
      </c>
      <c r="J189" t="s">
        <v>842</v>
      </c>
      <c r="K189" t="s">
        <v>204</v>
      </c>
      <c r="L189" t="s">
        <v>204</v>
      </c>
      <c r="M189" t="s">
        <v>204</v>
      </c>
      <c r="N189" t="s">
        <v>204</v>
      </c>
      <c r="O189" t="s">
        <v>339</v>
      </c>
      <c r="P189" s="142">
        <v>42565</v>
      </c>
      <c r="Q189" t="s">
        <v>1215</v>
      </c>
      <c r="R189" t="s">
        <v>885</v>
      </c>
      <c r="S189" t="s">
        <v>889</v>
      </c>
      <c r="T189" t="s">
        <v>6199</v>
      </c>
      <c r="U189" s="11" t="s">
        <v>1216</v>
      </c>
      <c r="V189" s="140">
        <f t="shared" si="4"/>
        <v>7464.5605214152702</v>
      </c>
      <c r="W189" s="141">
        <v>28059.282999999999</v>
      </c>
      <c r="X189" s="147">
        <v>1.09E-2</v>
      </c>
      <c r="Y189" s="130">
        <v>3.4857070304201321E-2</v>
      </c>
      <c r="Z189" s="130">
        <v>6.3429634860224316E-3</v>
      </c>
      <c r="AA189" s="181"/>
    </row>
    <row r="190" spans="1:27" x14ac:dyDescent="0.25">
      <c r="A190" t="s">
        <v>1213</v>
      </c>
      <c r="B190" t="s">
        <v>1250</v>
      </c>
      <c r="C190" t="s">
        <v>6114</v>
      </c>
      <c r="D190" t="s">
        <v>2376</v>
      </c>
      <c r="E190" t="s">
        <v>309</v>
      </c>
      <c r="F190" t="s">
        <v>6115</v>
      </c>
      <c r="G190">
        <v>74190</v>
      </c>
      <c r="H190" t="s">
        <v>312</v>
      </c>
      <c r="I190" t="s">
        <v>1005</v>
      </c>
      <c r="J190" t="s">
        <v>569</v>
      </c>
      <c r="K190" t="s">
        <v>204</v>
      </c>
      <c r="L190" t="s">
        <v>204</v>
      </c>
      <c r="M190" t="s">
        <v>204</v>
      </c>
      <c r="N190" t="s">
        <v>224</v>
      </c>
      <c r="O190" t="s">
        <v>339</v>
      </c>
      <c r="P190" s="142">
        <v>43691</v>
      </c>
      <c r="Q190" t="s">
        <v>1215</v>
      </c>
      <c r="R190" t="s">
        <v>885</v>
      </c>
      <c r="S190" t="s">
        <v>889</v>
      </c>
      <c r="T190" t="s">
        <v>6116</v>
      </c>
      <c r="U190" s="11" t="s">
        <v>1216</v>
      </c>
      <c r="V190" s="140">
        <f t="shared" si="4"/>
        <v>5268.4446927374311</v>
      </c>
      <c r="W190" s="141">
        <v>19804.083600000002</v>
      </c>
      <c r="X190" s="147">
        <v>0.19874</v>
      </c>
      <c r="Y190" s="130">
        <v>2.4601923460782028E-2</v>
      </c>
      <c r="Z190" s="130">
        <v>4.4768278239049374E-3</v>
      </c>
      <c r="AA190" s="181"/>
    </row>
    <row r="191" spans="1:27" x14ac:dyDescent="0.25">
      <c r="A191" t="s">
        <v>1213</v>
      </c>
      <c r="B191" t="s">
        <v>1250</v>
      </c>
      <c r="D191" t="s">
        <v>6206</v>
      </c>
      <c r="E191" t="s">
        <v>309</v>
      </c>
      <c r="F191" t="s">
        <v>6207</v>
      </c>
      <c r="G191">
        <v>74240</v>
      </c>
      <c r="H191" t="s">
        <v>312</v>
      </c>
      <c r="I191" t="s">
        <v>1005</v>
      </c>
      <c r="J191" t="s">
        <v>832</v>
      </c>
      <c r="K191" t="s">
        <v>205</v>
      </c>
      <c r="L191" t="s">
        <v>204</v>
      </c>
      <c r="M191" t="s">
        <v>204</v>
      </c>
      <c r="N191" t="s">
        <v>303</v>
      </c>
      <c r="O191" t="s">
        <v>339</v>
      </c>
      <c r="P191" s="142">
        <v>44748</v>
      </c>
      <c r="Q191" t="s">
        <v>1217</v>
      </c>
      <c r="R191" t="s">
        <v>885</v>
      </c>
      <c r="S191" t="s">
        <v>889</v>
      </c>
      <c r="T191" t="s">
        <v>6208</v>
      </c>
      <c r="U191" s="11" t="s">
        <v>1218</v>
      </c>
      <c r="V191" s="140">
        <f t="shared" si="4"/>
        <v>6207.3677926471319</v>
      </c>
      <c r="W191" s="141">
        <v>24954.86</v>
      </c>
      <c r="X191" s="147">
        <v>2.6239999999999999E-2</v>
      </c>
      <c r="Y191" s="130">
        <v>3.1000553645924477E-2</v>
      </c>
      <c r="Z191" s="130">
        <v>5.6411906711183952E-3</v>
      </c>
      <c r="AA191" s="181"/>
    </row>
    <row r="192" spans="1:27" x14ac:dyDescent="0.25">
      <c r="A192" t="s">
        <v>1213</v>
      </c>
      <c r="B192" t="s">
        <v>1250</v>
      </c>
      <c r="D192" t="s">
        <v>6209</v>
      </c>
      <c r="E192" t="s">
        <v>311</v>
      </c>
      <c r="F192" t="s">
        <v>6210</v>
      </c>
      <c r="G192">
        <v>74207</v>
      </c>
      <c r="H192" t="s">
        <v>312</v>
      </c>
      <c r="I192" t="s">
        <v>1005</v>
      </c>
      <c r="J192" t="s">
        <v>569</v>
      </c>
      <c r="K192" t="s">
        <v>205</v>
      </c>
      <c r="L192" t="s">
        <v>233</v>
      </c>
      <c r="M192" t="s">
        <v>224</v>
      </c>
      <c r="N192" t="s">
        <v>296</v>
      </c>
      <c r="O192" t="s">
        <v>339</v>
      </c>
      <c r="P192" s="142">
        <v>44166</v>
      </c>
      <c r="Q192" t="s">
        <v>1215</v>
      </c>
      <c r="R192" t="s">
        <v>885</v>
      </c>
      <c r="S192" t="s">
        <v>889</v>
      </c>
      <c r="T192" t="s">
        <v>6211</v>
      </c>
      <c r="U192" s="11" t="s">
        <v>1216</v>
      </c>
      <c r="V192" s="140">
        <f t="shared" si="4"/>
        <v>4192.8672253258846</v>
      </c>
      <c r="W192" s="141">
        <v>15760.9879</v>
      </c>
      <c r="X192" s="147">
        <v>1.1111111111111111E-3</v>
      </c>
      <c r="Y192" s="130">
        <v>1.9579326432804561E-2</v>
      </c>
      <c r="Z192" s="130">
        <v>3.562862614682348E-3</v>
      </c>
      <c r="AA192" s="181"/>
    </row>
    <row r="193" spans="1:27" x14ac:dyDescent="0.25">
      <c r="A193" t="s">
        <v>1213</v>
      </c>
      <c r="B193" t="s">
        <v>1250</v>
      </c>
      <c r="C193" t="s">
        <v>6065</v>
      </c>
      <c r="D193" t="s">
        <v>6066</v>
      </c>
      <c r="E193" t="s">
        <v>309</v>
      </c>
      <c r="F193" t="s">
        <v>6067</v>
      </c>
      <c r="G193">
        <v>74255</v>
      </c>
      <c r="H193" t="s">
        <v>312</v>
      </c>
      <c r="I193" t="s">
        <v>1005</v>
      </c>
      <c r="J193" t="s">
        <v>831</v>
      </c>
      <c r="K193" t="s">
        <v>205</v>
      </c>
      <c r="L193" t="s">
        <v>233</v>
      </c>
      <c r="M193" t="s">
        <v>233</v>
      </c>
      <c r="N193" t="s">
        <v>233</v>
      </c>
      <c r="O193" t="s">
        <v>339</v>
      </c>
      <c r="P193" s="142">
        <v>45208</v>
      </c>
      <c r="Q193" t="s">
        <v>1224</v>
      </c>
      <c r="R193" t="s">
        <v>885</v>
      </c>
      <c r="S193" t="s">
        <v>889</v>
      </c>
      <c r="T193" t="s">
        <v>6068</v>
      </c>
      <c r="U193" s="11" t="s">
        <v>1225</v>
      </c>
      <c r="V193" s="140">
        <f t="shared" si="4"/>
        <v>1967.0756341437746</v>
      </c>
      <c r="W193" s="141">
        <v>9344.5928000000004</v>
      </c>
      <c r="X193" s="147">
        <v>0.107</v>
      </c>
      <c r="Y193" s="130">
        <v>1.1608462221110392E-2</v>
      </c>
      <c r="Z193" s="130">
        <v>2.1123993311766994E-3</v>
      </c>
      <c r="AA193" s="181"/>
    </row>
    <row r="194" spans="1:27" x14ac:dyDescent="0.25">
      <c r="A194" t="s">
        <v>1213</v>
      </c>
      <c r="B194" t="s">
        <v>1256</v>
      </c>
      <c r="D194" t="s">
        <v>6217</v>
      </c>
      <c r="E194" t="s">
        <v>309</v>
      </c>
      <c r="F194" t="s">
        <v>6218</v>
      </c>
      <c r="G194">
        <v>74201</v>
      </c>
      <c r="H194" t="s">
        <v>312</v>
      </c>
      <c r="I194" t="s">
        <v>1003</v>
      </c>
      <c r="J194" t="s">
        <v>836</v>
      </c>
      <c r="K194" t="s">
        <v>204</v>
      </c>
      <c r="L194" t="s">
        <v>204</v>
      </c>
      <c r="M194" t="s">
        <v>204</v>
      </c>
      <c r="N194" t="s">
        <v>204</v>
      </c>
      <c r="O194" t="s">
        <v>339</v>
      </c>
      <c r="P194" s="142">
        <v>43858</v>
      </c>
      <c r="Q194" t="s">
        <v>1212</v>
      </c>
      <c r="R194" t="s">
        <v>885</v>
      </c>
      <c r="S194" t="s">
        <v>889</v>
      </c>
      <c r="T194" t="s">
        <v>5983</v>
      </c>
      <c r="U194" s="167">
        <v>1</v>
      </c>
      <c r="V194" s="140">
        <f t="shared" si="4"/>
        <v>1221.0331000000001</v>
      </c>
      <c r="W194" s="141">
        <v>1221.0331000000001</v>
      </c>
      <c r="X194" s="147">
        <v>2.2400000000000003E-2</v>
      </c>
      <c r="Y194" s="130">
        <v>1</v>
      </c>
      <c r="Z194" s="130">
        <v>4.0511386778498779E-3</v>
      </c>
      <c r="AA194" s="181"/>
    </row>
    <row r="195" spans="1:27" x14ac:dyDescent="0.25">
      <c r="A195" t="s">
        <v>1213</v>
      </c>
      <c r="B195" t="s">
        <v>1260</v>
      </c>
      <c r="D195" t="s">
        <v>6217</v>
      </c>
      <c r="E195" t="s">
        <v>309</v>
      </c>
      <c r="F195" t="s">
        <v>6218</v>
      </c>
      <c r="G195">
        <v>74201</v>
      </c>
      <c r="H195" t="s">
        <v>312</v>
      </c>
      <c r="I195" t="s">
        <v>1003</v>
      </c>
      <c r="J195" t="s">
        <v>836</v>
      </c>
      <c r="K195" t="s">
        <v>204</v>
      </c>
      <c r="L195" t="s">
        <v>204</v>
      </c>
      <c r="M195" t="s">
        <v>204</v>
      </c>
      <c r="N195" t="s">
        <v>204</v>
      </c>
      <c r="O195" t="s">
        <v>339</v>
      </c>
      <c r="P195" s="142">
        <v>43858</v>
      </c>
      <c r="Q195" t="s">
        <v>1212</v>
      </c>
      <c r="R195" t="s">
        <v>885</v>
      </c>
      <c r="S195" t="s">
        <v>889</v>
      </c>
      <c r="T195" t="s">
        <v>5983</v>
      </c>
      <c r="U195" s="167">
        <v>1</v>
      </c>
      <c r="V195" s="140">
        <f t="shared" si="4"/>
        <v>12346.0039</v>
      </c>
      <c r="W195" s="141">
        <v>12346.0039</v>
      </c>
      <c r="X195" s="147">
        <v>2.2400000000000003E-2</v>
      </c>
      <c r="Y195" s="130">
        <v>1</v>
      </c>
      <c r="Z195" s="130">
        <v>3.9291466143684343E-3</v>
      </c>
      <c r="AA195" s="181"/>
    </row>
    <row r="196" spans="1:27" x14ac:dyDescent="0.25">
      <c r="A196" t="s">
        <v>1213</v>
      </c>
      <c r="B196" t="s">
        <v>1261</v>
      </c>
      <c r="C196" t="s">
        <v>6117</v>
      </c>
      <c r="D196" t="s">
        <v>6118</v>
      </c>
      <c r="E196" t="s">
        <v>309</v>
      </c>
      <c r="F196" t="s">
        <v>6119</v>
      </c>
      <c r="G196">
        <v>74228</v>
      </c>
      <c r="H196" t="s">
        <v>312</v>
      </c>
      <c r="I196" t="s">
        <v>1000</v>
      </c>
      <c r="J196" t="s">
        <v>844</v>
      </c>
      <c r="K196" t="s">
        <v>204</v>
      </c>
      <c r="L196" t="s">
        <v>204</v>
      </c>
      <c r="M196" t="s">
        <v>204</v>
      </c>
      <c r="N196" t="s">
        <v>204</v>
      </c>
      <c r="O196" t="s">
        <v>339</v>
      </c>
      <c r="P196" s="142">
        <v>44560</v>
      </c>
      <c r="Q196" t="s">
        <v>1215</v>
      </c>
      <c r="R196" t="s">
        <v>885</v>
      </c>
      <c r="S196" t="s">
        <v>889</v>
      </c>
      <c r="T196" t="s">
        <v>6120</v>
      </c>
      <c r="U196" s="11" t="s">
        <v>1216</v>
      </c>
      <c r="V196" s="140">
        <f t="shared" si="4"/>
        <v>305.67858472998142</v>
      </c>
      <c r="W196" s="141">
        <v>1149.0458000000001</v>
      </c>
      <c r="X196" s="147">
        <v>6.7400000000000002E-2</v>
      </c>
      <c r="Y196" s="130">
        <v>1.7377478165235227E-2</v>
      </c>
      <c r="Z196" s="130">
        <v>4.1368251941297273E-3</v>
      </c>
      <c r="AA196" s="181"/>
    </row>
    <row r="197" spans="1:27" x14ac:dyDescent="0.25">
      <c r="A197" t="s">
        <v>1213</v>
      </c>
      <c r="B197" t="s">
        <v>1261</v>
      </c>
      <c r="C197" t="s">
        <v>6121</v>
      </c>
      <c r="D197" t="s">
        <v>6122</v>
      </c>
      <c r="E197" t="s">
        <v>309</v>
      </c>
      <c r="F197" t="s">
        <v>6123</v>
      </c>
      <c r="G197">
        <v>74221</v>
      </c>
      <c r="H197" t="s">
        <v>312</v>
      </c>
      <c r="I197" t="s">
        <v>1000</v>
      </c>
      <c r="J197" t="s">
        <v>844</v>
      </c>
      <c r="K197" t="s">
        <v>204</v>
      </c>
      <c r="L197" t="s">
        <v>204</v>
      </c>
      <c r="M197" t="s">
        <v>204</v>
      </c>
      <c r="N197" t="s">
        <v>296</v>
      </c>
      <c r="O197" t="s">
        <v>339</v>
      </c>
      <c r="P197" s="142">
        <v>44409</v>
      </c>
      <c r="Q197" t="s">
        <v>1215</v>
      </c>
      <c r="R197" t="s">
        <v>885</v>
      </c>
      <c r="S197" t="s">
        <v>889</v>
      </c>
      <c r="T197" t="s">
        <v>6020</v>
      </c>
      <c r="U197" s="11" t="s">
        <v>1216</v>
      </c>
      <c r="V197" s="140">
        <f t="shared" si="4"/>
        <v>191.33780260707638</v>
      </c>
      <c r="W197" s="141">
        <v>719.23880000000008</v>
      </c>
      <c r="X197" s="147">
        <v>7.5700000000000003E-2</v>
      </c>
      <c r="Y197" s="130">
        <v>1.0877335034304011E-2</v>
      </c>
      <c r="Z197" s="130">
        <v>2.5894225380135687E-3</v>
      </c>
      <c r="AA197" s="181"/>
    </row>
    <row r="198" spans="1:27" x14ac:dyDescent="0.25">
      <c r="A198" t="s">
        <v>1213</v>
      </c>
      <c r="B198" t="s">
        <v>1261</v>
      </c>
      <c r="C198" t="s">
        <v>6069</v>
      </c>
      <c r="D198" t="s">
        <v>6070</v>
      </c>
      <c r="E198" t="s">
        <v>309</v>
      </c>
      <c r="F198" t="s">
        <v>6071</v>
      </c>
      <c r="G198">
        <v>74173</v>
      </c>
      <c r="H198" t="s">
        <v>312</v>
      </c>
      <c r="I198" t="s">
        <v>1000</v>
      </c>
      <c r="J198" t="s">
        <v>845</v>
      </c>
      <c r="K198" t="s">
        <v>204</v>
      </c>
      <c r="L198" t="s">
        <v>204</v>
      </c>
      <c r="M198" t="s">
        <v>204</v>
      </c>
      <c r="N198" t="s">
        <v>204</v>
      </c>
      <c r="O198" t="s">
        <v>339</v>
      </c>
      <c r="P198" s="142">
        <v>43157</v>
      </c>
      <c r="Q198" t="s">
        <v>1215</v>
      </c>
      <c r="R198" t="s">
        <v>885</v>
      </c>
      <c r="S198" t="s">
        <v>889</v>
      </c>
      <c r="T198" t="s">
        <v>6068</v>
      </c>
      <c r="U198" s="11" t="s">
        <v>1216</v>
      </c>
      <c r="V198" s="140">
        <f t="shared" si="4"/>
        <v>184.71135940409684</v>
      </c>
      <c r="W198" s="141">
        <v>694.33</v>
      </c>
      <c r="X198" s="147">
        <v>0.10349999999999999</v>
      </c>
      <c r="Y198" s="130">
        <v>1.0500629909971075E-2</v>
      </c>
      <c r="Z198" s="130">
        <v>2.4997453573386494E-3</v>
      </c>
      <c r="AA198" s="181"/>
    </row>
    <row r="199" spans="1:27" x14ac:dyDescent="0.25">
      <c r="A199" t="s">
        <v>1213</v>
      </c>
      <c r="B199" t="s">
        <v>1261</v>
      </c>
      <c r="C199" t="s">
        <v>6124</v>
      </c>
      <c r="D199" t="s">
        <v>6125</v>
      </c>
      <c r="E199" t="s">
        <v>311</v>
      </c>
      <c r="F199" t="s">
        <v>6126</v>
      </c>
      <c r="G199">
        <v>74243</v>
      </c>
      <c r="H199" t="s">
        <v>312</v>
      </c>
      <c r="I199" t="s">
        <v>1000</v>
      </c>
      <c r="J199" t="s">
        <v>844</v>
      </c>
      <c r="K199" t="s">
        <v>204</v>
      </c>
      <c r="L199" t="s">
        <v>204</v>
      </c>
      <c r="M199" t="s">
        <v>204</v>
      </c>
      <c r="N199" t="s">
        <v>204</v>
      </c>
      <c r="O199" t="s">
        <v>339</v>
      </c>
      <c r="P199" s="142">
        <v>44823</v>
      </c>
      <c r="Q199" t="s">
        <v>1215</v>
      </c>
      <c r="R199" t="s">
        <v>885</v>
      </c>
      <c r="S199" t="s">
        <v>889</v>
      </c>
      <c r="T199" t="s">
        <v>6068</v>
      </c>
      <c r="U199" s="11" t="s">
        <v>1216</v>
      </c>
      <c r="V199" s="140">
        <f t="shared" si="4"/>
        <v>153.73998403830805</v>
      </c>
      <c r="W199" s="141">
        <v>577.90859999999998</v>
      </c>
      <c r="X199" s="147">
        <v>0.1371</v>
      </c>
      <c r="Y199" s="130">
        <v>8.7399418893696935E-3</v>
      </c>
      <c r="Z199" s="130">
        <v>2.0806017685296805E-3</v>
      </c>
      <c r="AA199" s="181"/>
    </row>
    <row r="200" spans="1:27" x14ac:dyDescent="0.25">
      <c r="A200" t="s">
        <v>1213</v>
      </c>
      <c r="B200" t="s">
        <v>1261</v>
      </c>
      <c r="D200" t="s">
        <v>6021</v>
      </c>
      <c r="E200" t="s">
        <v>309</v>
      </c>
      <c r="F200" t="s">
        <v>6022</v>
      </c>
      <c r="G200">
        <v>74254</v>
      </c>
      <c r="H200" t="s">
        <v>312</v>
      </c>
      <c r="I200" t="s">
        <v>1000</v>
      </c>
      <c r="J200" t="s">
        <v>845</v>
      </c>
      <c r="K200" t="s">
        <v>204</v>
      </c>
      <c r="L200" t="s">
        <v>204</v>
      </c>
      <c r="M200" t="s">
        <v>204</v>
      </c>
      <c r="N200" t="s">
        <v>204</v>
      </c>
      <c r="O200" t="s">
        <v>339</v>
      </c>
      <c r="P200" s="142">
        <v>45124</v>
      </c>
      <c r="Q200" t="s">
        <v>1215</v>
      </c>
      <c r="R200" t="s">
        <v>885</v>
      </c>
      <c r="S200" t="s">
        <v>889</v>
      </c>
      <c r="T200" t="s">
        <v>6023</v>
      </c>
      <c r="U200" s="11" t="s">
        <v>1216</v>
      </c>
      <c r="V200" s="140">
        <f t="shared" si="4"/>
        <v>19.690422984836392</v>
      </c>
      <c r="W200" s="141">
        <v>74.016300000000001</v>
      </c>
      <c r="X200" s="147">
        <v>7.0800000000000002E-2</v>
      </c>
      <c r="Y200" s="130">
        <v>1.1193782965239678E-3</v>
      </c>
      <c r="Z200" s="130">
        <v>2.6647550897726502E-4</v>
      </c>
      <c r="AA200" s="181"/>
    </row>
    <row r="201" spans="1:27" x14ac:dyDescent="0.25">
      <c r="A201" t="s">
        <v>1213</v>
      </c>
      <c r="B201" t="s">
        <v>1261</v>
      </c>
      <c r="D201" t="s">
        <v>6072</v>
      </c>
      <c r="E201" t="s">
        <v>311</v>
      </c>
      <c r="F201" t="s">
        <v>6073</v>
      </c>
      <c r="G201">
        <v>74180</v>
      </c>
      <c r="H201" t="s">
        <v>312</v>
      </c>
      <c r="I201" t="s">
        <v>1000</v>
      </c>
      <c r="J201" t="s">
        <v>844</v>
      </c>
      <c r="K201" t="s">
        <v>205</v>
      </c>
      <c r="L201" t="s">
        <v>224</v>
      </c>
      <c r="M201" t="s">
        <v>224</v>
      </c>
      <c r="N201" t="s">
        <v>224</v>
      </c>
      <c r="O201" t="s">
        <v>339</v>
      </c>
      <c r="P201" s="142">
        <v>43411</v>
      </c>
      <c r="Q201" t="s">
        <v>1215</v>
      </c>
      <c r="R201" t="s">
        <v>885</v>
      </c>
      <c r="S201" t="s">
        <v>889</v>
      </c>
      <c r="T201" t="s">
        <v>6074</v>
      </c>
      <c r="U201" s="11" t="s">
        <v>1216</v>
      </c>
      <c r="V201" s="140">
        <f t="shared" si="4"/>
        <v>529.85615855280662</v>
      </c>
      <c r="W201" s="141">
        <v>1991.7293</v>
      </c>
      <c r="X201" s="147">
        <v>5.8900000000000001E-2</v>
      </c>
      <c r="Y201" s="130">
        <v>3.0121716015787895E-2</v>
      </c>
      <c r="Z201" s="130">
        <v>7.1706764652318322E-3</v>
      </c>
      <c r="AA201" s="181"/>
    </row>
    <row r="202" spans="1:27" x14ac:dyDescent="0.25">
      <c r="A202" t="s">
        <v>1213</v>
      </c>
      <c r="B202" t="s">
        <v>1261</v>
      </c>
      <c r="D202" t="s">
        <v>6072</v>
      </c>
      <c r="E202" t="s">
        <v>311</v>
      </c>
      <c r="F202" t="s">
        <v>6127</v>
      </c>
      <c r="G202">
        <v>74200</v>
      </c>
      <c r="H202" t="s">
        <v>312</v>
      </c>
      <c r="I202" t="s">
        <v>1000</v>
      </c>
      <c r="J202" t="s">
        <v>844</v>
      </c>
      <c r="K202" t="s">
        <v>205</v>
      </c>
      <c r="L202" t="s">
        <v>224</v>
      </c>
      <c r="M202" t="s">
        <v>224</v>
      </c>
      <c r="N202" t="s">
        <v>224</v>
      </c>
      <c r="O202" t="s">
        <v>339</v>
      </c>
      <c r="P202" s="142">
        <v>43891</v>
      </c>
      <c r="Q202" t="s">
        <v>1215</v>
      </c>
      <c r="R202" t="s">
        <v>885</v>
      </c>
      <c r="S202" t="s">
        <v>889</v>
      </c>
      <c r="T202" t="s">
        <v>6074</v>
      </c>
      <c r="U202" s="11" t="s">
        <v>1216</v>
      </c>
      <c r="V202" s="140">
        <f t="shared" si="4"/>
        <v>501.48377227986168</v>
      </c>
      <c r="W202" s="141">
        <v>1885.0775000000001</v>
      </c>
      <c r="X202" s="147">
        <v>5.6800000000000003E-2</v>
      </c>
      <c r="Y202" s="130">
        <v>2.8508779113613644E-2</v>
      </c>
      <c r="Z202" s="130">
        <v>6.78670602084338E-3</v>
      </c>
      <c r="AA202" s="181"/>
    </row>
    <row r="203" spans="1:27" x14ac:dyDescent="0.25">
      <c r="A203" t="s">
        <v>1213</v>
      </c>
      <c r="B203" t="s">
        <v>1261</v>
      </c>
      <c r="D203" t="s">
        <v>6075</v>
      </c>
      <c r="E203" t="s">
        <v>311</v>
      </c>
      <c r="F203" t="s">
        <v>6076</v>
      </c>
      <c r="G203">
        <v>74183</v>
      </c>
      <c r="H203" t="s">
        <v>312</v>
      </c>
      <c r="I203" t="s">
        <v>1000</v>
      </c>
      <c r="J203" t="s">
        <v>844</v>
      </c>
      <c r="K203" t="s">
        <v>205</v>
      </c>
      <c r="L203" t="s">
        <v>224</v>
      </c>
      <c r="M203" t="s">
        <v>224</v>
      </c>
      <c r="N203" t="s">
        <v>224</v>
      </c>
      <c r="O203" t="s">
        <v>339</v>
      </c>
      <c r="P203" s="142">
        <v>43482</v>
      </c>
      <c r="Q203" t="s">
        <v>1215</v>
      </c>
      <c r="R203" t="s">
        <v>885</v>
      </c>
      <c r="S203" t="s">
        <v>889</v>
      </c>
      <c r="T203" t="s">
        <v>6020</v>
      </c>
      <c r="U203" s="11" t="s">
        <v>1216</v>
      </c>
      <c r="V203" s="140">
        <f t="shared" si="4"/>
        <v>290.01609470603881</v>
      </c>
      <c r="W203" s="141">
        <v>1090.1704999999999</v>
      </c>
      <c r="X203" s="147">
        <v>5.2000000000000005E-2</v>
      </c>
      <c r="Y203" s="130">
        <v>1.6487082381240407E-2</v>
      </c>
      <c r="Z203" s="130">
        <v>3.9248605075996902E-3</v>
      </c>
      <c r="AA203" s="181"/>
    </row>
    <row r="204" spans="1:27" x14ac:dyDescent="0.25">
      <c r="A204" t="s">
        <v>1213</v>
      </c>
      <c r="B204" t="s">
        <v>1261</v>
      </c>
      <c r="D204" t="s">
        <v>6072</v>
      </c>
      <c r="E204" t="s">
        <v>311</v>
      </c>
      <c r="F204" t="s">
        <v>6128</v>
      </c>
      <c r="G204">
        <v>74215</v>
      </c>
      <c r="H204" t="s">
        <v>312</v>
      </c>
      <c r="I204" t="s">
        <v>1000</v>
      </c>
      <c r="J204" t="s">
        <v>844</v>
      </c>
      <c r="K204" t="s">
        <v>205</v>
      </c>
      <c r="L204" t="s">
        <v>224</v>
      </c>
      <c r="M204" t="s">
        <v>224</v>
      </c>
      <c r="N204" t="s">
        <v>224</v>
      </c>
      <c r="O204" t="s">
        <v>339</v>
      </c>
      <c r="P204" s="142">
        <v>44308</v>
      </c>
      <c r="Q204" t="s">
        <v>1215</v>
      </c>
      <c r="R204" t="s">
        <v>885</v>
      </c>
      <c r="S204" t="s">
        <v>889</v>
      </c>
      <c r="T204" t="s">
        <v>6074</v>
      </c>
      <c r="U204" s="11" t="s">
        <v>1216</v>
      </c>
      <c r="V204" s="140">
        <f t="shared" si="4"/>
        <v>237.1953711093376</v>
      </c>
      <c r="W204" s="141">
        <v>891.61739999999998</v>
      </c>
      <c r="X204" s="147">
        <v>3.5400000000000001E-2</v>
      </c>
      <c r="Y204" s="130">
        <v>1.3484285933264499E-2</v>
      </c>
      <c r="Z204" s="130">
        <v>3.2100246792525653E-3</v>
      </c>
      <c r="AA204" s="181"/>
    </row>
    <row r="205" spans="1:27" x14ac:dyDescent="0.25">
      <c r="A205" t="s">
        <v>1213</v>
      </c>
      <c r="B205" t="s">
        <v>1261</v>
      </c>
      <c r="D205" t="s">
        <v>6075</v>
      </c>
      <c r="E205" t="s">
        <v>311</v>
      </c>
      <c r="F205" t="s">
        <v>6129</v>
      </c>
      <c r="G205">
        <v>74216</v>
      </c>
      <c r="H205" t="s">
        <v>312</v>
      </c>
      <c r="I205" t="s">
        <v>1000</v>
      </c>
      <c r="J205" t="s">
        <v>844</v>
      </c>
      <c r="K205" t="s">
        <v>205</v>
      </c>
      <c r="L205" t="s">
        <v>224</v>
      </c>
      <c r="M205" t="s">
        <v>224</v>
      </c>
      <c r="N205" t="s">
        <v>224</v>
      </c>
      <c r="O205" t="s">
        <v>339</v>
      </c>
      <c r="P205" s="142">
        <v>44371</v>
      </c>
      <c r="Q205" t="s">
        <v>1215</v>
      </c>
      <c r="R205" t="s">
        <v>885</v>
      </c>
      <c r="S205" t="s">
        <v>889</v>
      </c>
      <c r="T205" t="s">
        <v>6020</v>
      </c>
      <c r="U205" s="11" t="s">
        <v>1216</v>
      </c>
      <c r="V205" s="140">
        <f t="shared" si="4"/>
        <v>171.26395317903695</v>
      </c>
      <c r="W205" s="141">
        <v>643.7811999999999</v>
      </c>
      <c r="X205" s="147">
        <v>1.6000000000000004E-2</v>
      </c>
      <c r="Y205" s="130">
        <v>9.7361592825921783E-3</v>
      </c>
      <c r="Z205" s="130">
        <v>2.3177579986757612E-3</v>
      </c>
      <c r="AA205" s="181"/>
    </row>
    <row r="206" spans="1:27" x14ac:dyDescent="0.25">
      <c r="A206" t="s">
        <v>1213</v>
      </c>
      <c r="B206" t="s">
        <v>1261</v>
      </c>
      <c r="D206" t="s">
        <v>6072</v>
      </c>
      <c r="E206" t="s">
        <v>311</v>
      </c>
      <c r="F206" t="s">
        <v>6130</v>
      </c>
      <c r="G206">
        <v>74235</v>
      </c>
      <c r="H206" t="s">
        <v>312</v>
      </c>
      <c r="I206" t="s">
        <v>1000</v>
      </c>
      <c r="J206" t="s">
        <v>844</v>
      </c>
      <c r="K206" t="s">
        <v>205</v>
      </c>
      <c r="L206" t="s">
        <v>224</v>
      </c>
      <c r="M206" t="s">
        <v>224</v>
      </c>
      <c r="N206" t="s">
        <v>224</v>
      </c>
      <c r="O206" t="s">
        <v>339</v>
      </c>
      <c r="P206" s="142">
        <v>44712</v>
      </c>
      <c r="Q206" t="s">
        <v>1215</v>
      </c>
      <c r="R206" t="s">
        <v>885</v>
      </c>
      <c r="S206" t="s">
        <v>889</v>
      </c>
      <c r="T206" t="s">
        <v>6074</v>
      </c>
      <c r="U206" s="11" t="s">
        <v>1216</v>
      </c>
      <c r="V206" s="140">
        <f t="shared" si="4"/>
        <v>106.73998403830805</v>
      </c>
      <c r="W206" s="141">
        <v>401.23559999999998</v>
      </c>
      <c r="X206" s="147">
        <v>6.13E-2</v>
      </c>
      <c r="Y206" s="130">
        <v>6.0680453550984075E-3</v>
      </c>
      <c r="Z206" s="130">
        <v>1.4445388833410839E-3</v>
      </c>
      <c r="AA206" s="181"/>
    </row>
    <row r="207" spans="1:27" x14ac:dyDescent="0.25">
      <c r="A207" t="s">
        <v>1213</v>
      </c>
      <c r="B207" t="s">
        <v>1261</v>
      </c>
      <c r="C207" t="s">
        <v>6077</v>
      </c>
      <c r="D207" t="s">
        <v>6078</v>
      </c>
      <c r="E207" t="s">
        <v>309</v>
      </c>
      <c r="F207" t="s">
        <v>6079</v>
      </c>
      <c r="G207">
        <v>74185</v>
      </c>
      <c r="H207" t="s">
        <v>312</v>
      </c>
      <c r="I207" t="s">
        <v>1001</v>
      </c>
      <c r="J207" t="s">
        <v>831</v>
      </c>
      <c r="K207" t="s">
        <v>204</v>
      </c>
      <c r="L207" t="s">
        <v>204</v>
      </c>
      <c r="M207" t="s">
        <v>204</v>
      </c>
      <c r="N207" t="s">
        <v>204</v>
      </c>
      <c r="O207" t="s">
        <v>339</v>
      </c>
      <c r="P207" s="142">
        <v>43524</v>
      </c>
      <c r="Q207" t="s">
        <v>1212</v>
      </c>
      <c r="R207" t="s">
        <v>885</v>
      </c>
      <c r="S207" t="s">
        <v>889</v>
      </c>
      <c r="T207" t="s">
        <v>5942</v>
      </c>
      <c r="U207" s="167">
        <v>1</v>
      </c>
      <c r="V207" s="140">
        <f t="shared" si="4"/>
        <v>4129.4189999999999</v>
      </c>
      <c r="W207" s="141">
        <v>4129.4189999999999</v>
      </c>
      <c r="X207" s="147">
        <v>0.1298</v>
      </c>
      <c r="Y207" s="130">
        <v>6.2450849291417081E-2</v>
      </c>
      <c r="Z207" s="130">
        <v>1.4866843410016492E-2</v>
      </c>
      <c r="AA207" s="181"/>
    </row>
    <row r="208" spans="1:27" x14ac:dyDescent="0.25">
      <c r="A208" t="s">
        <v>1213</v>
      </c>
      <c r="B208" t="s">
        <v>1261</v>
      </c>
      <c r="C208" t="s">
        <v>6077</v>
      </c>
      <c r="D208" t="s">
        <v>6080</v>
      </c>
      <c r="E208" t="s">
        <v>309</v>
      </c>
      <c r="F208" t="s">
        <v>6081</v>
      </c>
      <c r="G208">
        <v>74202</v>
      </c>
      <c r="H208" t="s">
        <v>312</v>
      </c>
      <c r="I208" t="s">
        <v>1001</v>
      </c>
      <c r="J208" t="s">
        <v>831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42">
        <v>43913</v>
      </c>
      <c r="Q208" t="s">
        <v>1212</v>
      </c>
      <c r="R208" t="s">
        <v>885</v>
      </c>
      <c r="S208" t="s">
        <v>889</v>
      </c>
      <c r="T208" t="s">
        <v>5942</v>
      </c>
      <c r="U208" s="167">
        <v>1</v>
      </c>
      <c r="V208" s="140">
        <f t="shared" si="4"/>
        <v>2064.2498999999998</v>
      </c>
      <c r="W208" s="141">
        <v>2064.2498999999998</v>
      </c>
      <c r="X208" s="147">
        <v>0.1036</v>
      </c>
      <c r="Y208" s="130">
        <v>3.1218473353906345E-2</v>
      </c>
      <c r="Z208" s="130">
        <v>7.43176690338596E-3</v>
      </c>
      <c r="AA208" s="181"/>
    </row>
    <row r="209" spans="1:27" x14ac:dyDescent="0.25">
      <c r="A209" t="s">
        <v>1213</v>
      </c>
      <c r="B209" t="s">
        <v>1261</v>
      </c>
      <c r="C209" t="s">
        <v>6131</v>
      </c>
      <c r="D209" t="s">
        <v>6132</v>
      </c>
      <c r="E209" t="s">
        <v>309</v>
      </c>
      <c r="F209" t="s">
        <v>6133</v>
      </c>
      <c r="G209">
        <v>74179</v>
      </c>
      <c r="H209" t="s">
        <v>312</v>
      </c>
      <c r="I209" t="s">
        <v>1001</v>
      </c>
      <c r="J209" t="s">
        <v>831</v>
      </c>
      <c r="K209" t="s">
        <v>204</v>
      </c>
      <c r="L209" t="s">
        <v>204</v>
      </c>
      <c r="M209" t="s">
        <v>204</v>
      </c>
      <c r="N209" t="s">
        <v>204</v>
      </c>
      <c r="O209" t="s">
        <v>339</v>
      </c>
      <c r="P209" s="142">
        <v>43394</v>
      </c>
      <c r="Q209" t="s">
        <v>1212</v>
      </c>
      <c r="R209" t="s">
        <v>885</v>
      </c>
      <c r="S209" t="s">
        <v>889</v>
      </c>
      <c r="T209" t="s">
        <v>6120</v>
      </c>
      <c r="U209" s="167">
        <v>1</v>
      </c>
      <c r="V209" s="140">
        <f t="shared" si="4"/>
        <v>411.5335</v>
      </c>
      <c r="W209" s="141">
        <v>411.5335</v>
      </c>
      <c r="X209" s="147">
        <v>0.11990000000000001</v>
      </c>
      <c r="Y209" s="130">
        <v>6.2237858870239603E-3</v>
      </c>
      <c r="Z209" s="130">
        <v>1.4816139612143335E-3</v>
      </c>
      <c r="AA209" s="181"/>
    </row>
    <row r="210" spans="1:27" x14ac:dyDescent="0.25">
      <c r="A210" t="s">
        <v>1213</v>
      </c>
      <c r="B210" t="s">
        <v>1261</v>
      </c>
      <c r="C210" t="s">
        <v>6134</v>
      </c>
      <c r="D210" t="s">
        <v>6135</v>
      </c>
      <c r="E210" t="s">
        <v>310</v>
      </c>
      <c r="F210" t="s">
        <v>6136</v>
      </c>
      <c r="G210">
        <v>74205</v>
      </c>
      <c r="H210" t="s">
        <v>312</v>
      </c>
      <c r="I210" t="s">
        <v>1001</v>
      </c>
      <c r="J210" t="s">
        <v>831</v>
      </c>
      <c r="K210" t="s">
        <v>205</v>
      </c>
      <c r="L210" t="s">
        <v>286</v>
      </c>
      <c r="M210" t="s">
        <v>286</v>
      </c>
      <c r="N210" t="s">
        <v>286</v>
      </c>
      <c r="O210" t="s">
        <v>339</v>
      </c>
      <c r="P210" s="142">
        <v>44159</v>
      </c>
      <c r="Q210" t="s">
        <v>1217</v>
      </c>
      <c r="R210" t="s">
        <v>885</v>
      </c>
      <c r="S210" t="s">
        <v>889</v>
      </c>
      <c r="T210" t="s">
        <v>6137</v>
      </c>
      <c r="U210" s="11" t="s">
        <v>1218</v>
      </c>
      <c r="V210" s="140">
        <f t="shared" si="4"/>
        <v>463.26259887567784</v>
      </c>
      <c r="W210" s="141">
        <v>1862.4083000000001</v>
      </c>
      <c r="X210" s="147">
        <v>0.19639999999999999</v>
      </c>
      <c r="Y210" s="130">
        <v>2.816594350591041E-2</v>
      </c>
      <c r="Z210" s="130">
        <v>6.7050917056990329E-3</v>
      </c>
      <c r="AA210" s="181"/>
    </row>
    <row r="211" spans="1:27" x14ac:dyDescent="0.25">
      <c r="A211" t="s">
        <v>1213</v>
      </c>
      <c r="B211" t="s">
        <v>1261</v>
      </c>
      <c r="C211" t="s">
        <v>6082</v>
      </c>
      <c r="D211" t="s">
        <v>6083</v>
      </c>
      <c r="E211" t="s">
        <v>309</v>
      </c>
      <c r="F211" t="s">
        <v>6084</v>
      </c>
      <c r="G211">
        <v>74176</v>
      </c>
      <c r="H211" t="s">
        <v>312</v>
      </c>
      <c r="I211" t="s">
        <v>1002</v>
      </c>
      <c r="J211" t="s">
        <v>569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42">
        <v>43306</v>
      </c>
      <c r="Q211" t="s">
        <v>1212</v>
      </c>
      <c r="R211" t="s">
        <v>885</v>
      </c>
      <c r="S211" t="s">
        <v>889</v>
      </c>
      <c r="T211" t="s">
        <v>6020</v>
      </c>
      <c r="U211" s="167">
        <v>1</v>
      </c>
      <c r="V211" s="140">
        <f t="shared" si="4"/>
        <v>1505.0545</v>
      </c>
      <c r="W211" s="141">
        <v>1505.0545</v>
      </c>
      <c r="X211" s="147">
        <v>1.7500000000000002E-2</v>
      </c>
      <c r="Y211" s="130">
        <v>2.2761538638384309E-2</v>
      </c>
      <c r="Z211" s="130">
        <v>5.4185368901685438E-3</v>
      </c>
      <c r="AA211" s="181"/>
    </row>
    <row r="212" spans="1:27" x14ac:dyDescent="0.25">
      <c r="A212" t="s">
        <v>1213</v>
      </c>
      <c r="B212" t="s">
        <v>1261</v>
      </c>
      <c r="C212" t="s">
        <v>6138</v>
      </c>
      <c r="D212" t="s">
        <v>6139</v>
      </c>
      <c r="E212" t="s">
        <v>309</v>
      </c>
      <c r="F212" t="s">
        <v>6140</v>
      </c>
      <c r="G212">
        <v>74233</v>
      </c>
      <c r="H212" t="s">
        <v>312</v>
      </c>
      <c r="I212" t="s">
        <v>1002</v>
      </c>
      <c r="J212" t="s">
        <v>569</v>
      </c>
      <c r="K212" t="s">
        <v>204</v>
      </c>
      <c r="L212" t="s">
        <v>204</v>
      </c>
      <c r="M212" t="s">
        <v>204</v>
      </c>
      <c r="N212" t="s">
        <v>224</v>
      </c>
      <c r="O212" t="s">
        <v>339</v>
      </c>
      <c r="P212" s="142">
        <v>44622</v>
      </c>
      <c r="Q212" t="s">
        <v>1212</v>
      </c>
      <c r="R212" t="s">
        <v>885</v>
      </c>
      <c r="S212" t="s">
        <v>889</v>
      </c>
      <c r="T212" t="s">
        <v>6051</v>
      </c>
      <c r="U212" s="167">
        <v>1</v>
      </c>
      <c r="V212" s="140">
        <f t="shared" si="4"/>
        <v>1052.1316999999999</v>
      </c>
      <c r="W212" s="141">
        <v>1052.1316999999999</v>
      </c>
      <c r="X212" s="147">
        <v>0.104</v>
      </c>
      <c r="Y212" s="130">
        <v>1.5911807784181012E-2</v>
      </c>
      <c r="Z212" s="130">
        <v>3.7879125325235878E-3</v>
      </c>
      <c r="AA212" s="181"/>
    </row>
    <row r="213" spans="1:27" x14ac:dyDescent="0.25">
      <c r="A213" t="s">
        <v>1213</v>
      </c>
      <c r="B213" t="s">
        <v>1261</v>
      </c>
      <c r="C213" t="s">
        <v>6085</v>
      </c>
      <c r="D213" t="s">
        <v>6086</v>
      </c>
      <c r="E213" t="s">
        <v>309</v>
      </c>
      <c r="F213" t="s">
        <v>6087</v>
      </c>
      <c r="G213">
        <v>74177</v>
      </c>
      <c r="H213" t="s">
        <v>312</v>
      </c>
      <c r="I213" t="s">
        <v>1002</v>
      </c>
      <c r="J213" t="s">
        <v>569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42">
        <v>43312</v>
      </c>
      <c r="Q213" t="s">
        <v>1212</v>
      </c>
      <c r="R213" t="s">
        <v>885</v>
      </c>
      <c r="S213" t="s">
        <v>889</v>
      </c>
      <c r="T213" t="s">
        <v>5744</v>
      </c>
      <c r="U213" s="167">
        <v>1</v>
      </c>
      <c r="V213" s="140">
        <f t="shared" si="4"/>
        <v>721.4846</v>
      </c>
      <c r="W213" s="141">
        <v>721.4846</v>
      </c>
      <c r="X213" s="147">
        <v>2.9600000000000001E-2</v>
      </c>
      <c r="Y213" s="130">
        <v>1.0911299337136918E-2</v>
      </c>
      <c r="Z213" s="130">
        <v>2.5975079680353604E-3</v>
      </c>
      <c r="AA213" s="181"/>
    </row>
    <row r="214" spans="1:27" x14ac:dyDescent="0.25">
      <c r="A214" t="s">
        <v>1213</v>
      </c>
      <c r="B214" t="s">
        <v>1261</v>
      </c>
      <c r="C214" t="s">
        <v>6088</v>
      </c>
      <c r="D214" t="s">
        <v>6089</v>
      </c>
      <c r="E214" t="s">
        <v>309</v>
      </c>
      <c r="F214" t="s">
        <v>6090</v>
      </c>
      <c r="G214">
        <v>74189</v>
      </c>
      <c r="H214" t="s">
        <v>312</v>
      </c>
      <c r="I214" t="s">
        <v>1002</v>
      </c>
      <c r="J214" t="s">
        <v>569</v>
      </c>
      <c r="K214" t="s">
        <v>205</v>
      </c>
      <c r="L214" t="s">
        <v>224</v>
      </c>
      <c r="M214" t="s">
        <v>224</v>
      </c>
      <c r="N214" t="s">
        <v>224</v>
      </c>
      <c r="O214" t="s">
        <v>339</v>
      </c>
      <c r="P214" s="142">
        <v>43586</v>
      </c>
      <c r="Q214" t="s">
        <v>1215</v>
      </c>
      <c r="R214" t="s">
        <v>885</v>
      </c>
      <c r="S214" t="s">
        <v>889</v>
      </c>
      <c r="T214" t="s">
        <v>6091</v>
      </c>
      <c r="U214" s="11" t="s">
        <v>1216</v>
      </c>
      <c r="V214" s="140">
        <f t="shared" si="4"/>
        <v>584.06762436818303</v>
      </c>
      <c r="W214" s="141">
        <v>2195.5102000000002</v>
      </c>
      <c r="X214" s="147">
        <v>3.3799999999999997E-2</v>
      </c>
      <c r="Y214" s="130">
        <v>3.3203575713255051E-2</v>
      </c>
      <c r="Z214" s="130">
        <v>7.9043338302435505E-3</v>
      </c>
      <c r="AA214" s="181"/>
    </row>
    <row r="215" spans="1:27" x14ac:dyDescent="0.25">
      <c r="A215" t="s">
        <v>1213</v>
      </c>
      <c r="B215" t="s">
        <v>1261</v>
      </c>
      <c r="D215" t="s">
        <v>6092</v>
      </c>
      <c r="E215" t="s">
        <v>311</v>
      </c>
      <c r="F215" t="s">
        <v>6093</v>
      </c>
      <c r="G215">
        <v>74188</v>
      </c>
      <c r="H215" t="s">
        <v>312</v>
      </c>
      <c r="I215" t="s">
        <v>1002</v>
      </c>
      <c r="J215" t="s">
        <v>569</v>
      </c>
      <c r="K215" t="s">
        <v>205</v>
      </c>
      <c r="L215" t="s">
        <v>224</v>
      </c>
      <c r="M215" t="s">
        <v>224</v>
      </c>
      <c r="N215" t="s">
        <v>224</v>
      </c>
      <c r="O215" t="s">
        <v>339</v>
      </c>
      <c r="P215" s="142">
        <v>43578</v>
      </c>
      <c r="Q215" t="s">
        <v>1215</v>
      </c>
      <c r="R215" t="s">
        <v>885</v>
      </c>
      <c r="S215" t="s">
        <v>889</v>
      </c>
      <c r="T215" t="s">
        <v>6094</v>
      </c>
      <c r="U215" s="11" t="s">
        <v>1216</v>
      </c>
      <c r="V215" s="140">
        <f t="shared" si="4"/>
        <v>23.54479914870976</v>
      </c>
      <c r="W215" s="141">
        <v>88.504899999999992</v>
      </c>
      <c r="X215" s="147">
        <v>1.7999999999999999E-2</v>
      </c>
      <c r="Y215" s="130">
        <v>1.3384951637516486E-3</v>
      </c>
      <c r="Z215" s="130">
        <v>3.1863774841081279E-4</v>
      </c>
      <c r="AA215" s="181"/>
    </row>
    <row r="216" spans="1:27" x14ac:dyDescent="0.25">
      <c r="A216" t="s">
        <v>1213</v>
      </c>
      <c r="B216" t="s">
        <v>1261</v>
      </c>
      <c r="C216" t="s">
        <v>6144</v>
      </c>
      <c r="D216" t="s">
        <v>6145</v>
      </c>
      <c r="E216" t="s">
        <v>309</v>
      </c>
      <c r="F216" t="s">
        <v>6146</v>
      </c>
      <c r="G216">
        <v>74217</v>
      </c>
      <c r="H216" t="s">
        <v>312</v>
      </c>
      <c r="I216" t="s">
        <v>1003</v>
      </c>
      <c r="J216" t="s">
        <v>836</v>
      </c>
      <c r="K216" t="s">
        <v>204</v>
      </c>
      <c r="L216" t="s">
        <v>204</v>
      </c>
      <c r="M216" t="s">
        <v>204</v>
      </c>
      <c r="N216" t="s">
        <v>204</v>
      </c>
      <c r="O216" t="s">
        <v>339</v>
      </c>
      <c r="P216" s="142">
        <v>44370</v>
      </c>
      <c r="Q216" t="s">
        <v>1212</v>
      </c>
      <c r="R216" t="s">
        <v>885</v>
      </c>
      <c r="S216" t="s">
        <v>889</v>
      </c>
      <c r="T216" t="s">
        <v>6039</v>
      </c>
      <c r="U216" s="167">
        <v>1</v>
      </c>
      <c r="V216" s="140">
        <f t="shared" si="4"/>
        <v>1241.4823999999999</v>
      </c>
      <c r="W216" s="141">
        <v>1241.4823999999999</v>
      </c>
      <c r="X216" s="147">
        <v>0.25196850393700787</v>
      </c>
      <c r="Y216" s="130">
        <v>1.8775432580749932E-2</v>
      </c>
      <c r="Z216" s="130">
        <v>4.4696176161001131E-3</v>
      </c>
      <c r="AA216" s="181"/>
    </row>
    <row r="217" spans="1:27" x14ac:dyDescent="0.25">
      <c r="A217" t="s">
        <v>1213</v>
      </c>
      <c r="B217" t="s">
        <v>1261</v>
      </c>
      <c r="C217" t="s">
        <v>6150</v>
      </c>
      <c r="D217" t="s">
        <v>6142</v>
      </c>
      <c r="E217" t="s">
        <v>309</v>
      </c>
      <c r="F217" t="s">
        <v>6151</v>
      </c>
      <c r="G217">
        <v>74231</v>
      </c>
      <c r="H217" t="s">
        <v>312</v>
      </c>
      <c r="I217" t="s">
        <v>1003</v>
      </c>
      <c r="J217" t="s">
        <v>836</v>
      </c>
      <c r="K217" t="s">
        <v>204</v>
      </c>
      <c r="L217" t="s">
        <v>204</v>
      </c>
      <c r="M217" t="s">
        <v>204</v>
      </c>
      <c r="N217" t="s">
        <v>204</v>
      </c>
      <c r="O217" t="s">
        <v>339</v>
      </c>
      <c r="P217" s="142">
        <v>44591</v>
      </c>
      <c r="Q217" t="s">
        <v>1212</v>
      </c>
      <c r="R217" t="s">
        <v>885</v>
      </c>
      <c r="S217" t="s">
        <v>889</v>
      </c>
      <c r="T217" t="s">
        <v>5983</v>
      </c>
      <c r="U217" s="167">
        <v>1</v>
      </c>
      <c r="V217" s="140">
        <f t="shared" si="4"/>
        <v>951.12040000000002</v>
      </c>
      <c r="W217" s="141">
        <v>951.12040000000002</v>
      </c>
      <c r="X217" s="147">
        <v>5.2600000000000001E-2</v>
      </c>
      <c r="Y217" s="130">
        <v>1.4384172714796391E-2</v>
      </c>
      <c r="Z217" s="130">
        <v>3.4242487613839355E-3</v>
      </c>
      <c r="AA217" s="181"/>
    </row>
    <row r="218" spans="1:27" x14ac:dyDescent="0.25">
      <c r="A218" t="s">
        <v>1213</v>
      </c>
      <c r="B218" t="s">
        <v>1261</v>
      </c>
      <c r="C218" t="s">
        <v>6147</v>
      </c>
      <c r="D218" t="s">
        <v>6148</v>
      </c>
      <c r="E218" t="s">
        <v>309</v>
      </c>
      <c r="F218" t="s">
        <v>6149</v>
      </c>
      <c r="G218">
        <v>74241</v>
      </c>
      <c r="H218" t="s">
        <v>312</v>
      </c>
      <c r="I218" t="s">
        <v>1003</v>
      </c>
      <c r="J218" t="s">
        <v>837</v>
      </c>
      <c r="K218" t="s">
        <v>204</v>
      </c>
      <c r="L218" t="s">
        <v>204</v>
      </c>
      <c r="M218" t="s">
        <v>204</v>
      </c>
      <c r="N218" t="s">
        <v>204</v>
      </c>
      <c r="O218" t="s">
        <v>339</v>
      </c>
      <c r="P218" s="142">
        <v>44752</v>
      </c>
      <c r="Q218" t="s">
        <v>1212</v>
      </c>
      <c r="R218" t="s">
        <v>885</v>
      </c>
      <c r="S218" t="s">
        <v>889</v>
      </c>
      <c r="T218" t="s">
        <v>5983</v>
      </c>
      <c r="U218" s="167">
        <v>1</v>
      </c>
      <c r="V218" s="140">
        <f t="shared" si="4"/>
        <v>748.63139999999999</v>
      </c>
      <c r="W218" s="141">
        <v>748.63139999999999</v>
      </c>
      <c r="X218" s="147">
        <v>5.8299999999999998E-2</v>
      </c>
      <c r="Y218" s="130">
        <v>1.1321850978949156E-2</v>
      </c>
      <c r="Z218" s="130">
        <v>2.6952425391388885E-3</v>
      </c>
      <c r="AA218" s="181"/>
    </row>
    <row r="219" spans="1:27" x14ac:dyDescent="0.25">
      <c r="A219" t="s">
        <v>1213</v>
      </c>
      <c r="B219" t="s">
        <v>1261</v>
      </c>
      <c r="C219" t="s">
        <v>6017</v>
      </c>
      <c r="D219" t="s">
        <v>6018</v>
      </c>
      <c r="E219" t="s">
        <v>309</v>
      </c>
      <c r="F219" t="s">
        <v>6019</v>
      </c>
      <c r="G219">
        <v>74252</v>
      </c>
      <c r="H219" t="s">
        <v>312</v>
      </c>
      <c r="I219" t="s">
        <v>1003</v>
      </c>
      <c r="J219" t="s">
        <v>839</v>
      </c>
      <c r="K219" t="s">
        <v>204</v>
      </c>
      <c r="L219" t="s">
        <v>204</v>
      </c>
      <c r="M219" t="s">
        <v>204</v>
      </c>
      <c r="N219" t="s">
        <v>204</v>
      </c>
      <c r="O219" t="s">
        <v>339</v>
      </c>
      <c r="P219" s="142">
        <v>45036</v>
      </c>
      <c r="Q219" t="s">
        <v>1212</v>
      </c>
      <c r="R219" t="s">
        <v>885</v>
      </c>
      <c r="S219" t="s">
        <v>889</v>
      </c>
      <c r="T219" t="s">
        <v>6020</v>
      </c>
      <c r="U219" s="167">
        <v>1</v>
      </c>
      <c r="V219" s="140">
        <f t="shared" ref="V219:V282" si="5">IF(U219="",W219,W219/U219)</f>
        <v>516.10149999999999</v>
      </c>
      <c r="W219" s="141">
        <v>516.10149999999999</v>
      </c>
      <c r="X219" s="147">
        <v>2.07E-2</v>
      </c>
      <c r="Y219" s="130">
        <v>7.8052079899654436E-3</v>
      </c>
      <c r="Z219" s="130">
        <v>1.8580820963370564E-3</v>
      </c>
      <c r="AA219" s="181"/>
    </row>
    <row r="220" spans="1:27" x14ac:dyDescent="0.25">
      <c r="A220" t="s">
        <v>1213</v>
      </c>
      <c r="B220" t="s">
        <v>1261</v>
      </c>
      <c r="C220" t="s">
        <v>6156</v>
      </c>
      <c r="D220" t="s">
        <v>6157</v>
      </c>
      <c r="E220" t="s">
        <v>309</v>
      </c>
      <c r="F220" t="s">
        <v>6158</v>
      </c>
      <c r="G220">
        <v>74239</v>
      </c>
      <c r="H220" t="s">
        <v>312</v>
      </c>
      <c r="I220" t="s">
        <v>1003</v>
      </c>
      <c r="J220" t="s">
        <v>837</v>
      </c>
      <c r="K220" t="s">
        <v>204</v>
      </c>
      <c r="L220" t="s">
        <v>204</v>
      </c>
      <c r="M220" t="s">
        <v>204</v>
      </c>
      <c r="N220" t="s">
        <v>204</v>
      </c>
      <c r="O220" t="s">
        <v>339</v>
      </c>
      <c r="P220" s="142">
        <v>44741</v>
      </c>
      <c r="Q220" t="s">
        <v>1212</v>
      </c>
      <c r="R220" t="s">
        <v>885</v>
      </c>
      <c r="S220" t="s">
        <v>889</v>
      </c>
      <c r="T220" t="s">
        <v>5983</v>
      </c>
      <c r="U220" s="167">
        <v>1</v>
      </c>
      <c r="V220" s="140">
        <f t="shared" si="5"/>
        <v>503.28520000000003</v>
      </c>
      <c r="W220" s="141">
        <v>503.28520000000003</v>
      </c>
      <c r="X220" s="147">
        <v>3.4099999999999998E-2</v>
      </c>
      <c r="Y220" s="130">
        <v>7.6113828223403519E-3</v>
      </c>
      <c r="Z220" s="130">
        <v>1.8119407155760671E-3</v>
      </c>
      <c r="AA220" s="181"/>
    </row>
    <row r="221" spans="1:27" x14ac:dyDescent="0.25">
      <c r="A221" t="s">
        <v>1213</v>
      </c>
      <c r="B221" t="s">
        <v>1261</v>
      </c>
      <c r="D221" t="s">
        <v>6055</v>
      </c>
      <c r="E221" t="s">
        <v>311</v>
      </c>
      <c r="F221" t="s">
        <v>6056</v>
      </c>
      <c r="G221">
        <v>74203</v>
      </c>
      <c r="H221" t="s">
        <v>312</v>
      </c>
      <c r="I221" t="s">
        <v>1003</v>
      </c>
      <c r="J221" t="s">
        <v>833</v>
      </c>
      <c r="K221" t="s">
        <v>205</v>
      </c>
      <c r="L221" t="s">
        <v>224</v>
      </c>
      <c r="M221" t="s">
        <v>224</v>
      </c>
      <c r="N221" t="s">
        <v>224</v>
      </c>
      <c r="O221" t="s">
        <v>339</v>
      </c>
      <c r="P221" s="142">
        <v>43770</v>
      </c>
      <c r="Q221" t="s">
        <v>1215</v>
      </c>
      <c r="R221" t="s">
        <v>885</v>
      </c>
      <c r="S221" t="s">
        <v>889</v>
      </c>
      <c r="T221" t="s">
        <v>5951</v>
      </c>
      <c r="U221" s="11" t="s">
        <v>1216</v>
      </c>
      <c r="V221" s="140">
        <f t="shared" si="5"/>
        <v>499.93099228518224</v>
      </c>
      <c r="W221" s="141">
        <v>1879.2406000000001</v>
      </c>
      <c r="X221" s="147">
        <v>6.8529999999999994E-2</v>
      </c>
      <c r="Y221" s="130">
        <v>2.8420505102057417E-2</v>
      </c>
      <c r="Z221" s="130">
        <v>6.7656918005105779E-3</v>
      </c>
      <c r="AA221" s="181"/>
    </row>
    <row r="222" spans="1:27" x14ac:dyDescent="0.25">
      <c r="A222" t="s">
        <v>1213</v>
      </c>
      <c r="B222" t="s">
        <v>1261</v>
      </c>
      <c r="C222" t="s">
        <v>6166</v>
      </c>
      <c r="D222" t="s">
        <v>6167</v>
      </c>
      <c r="E222" t="s">
        <v>311</v>
      </c>
      <c r="F222" t="s">
        <v>6168</v>
      </c>
      <c r="G222">
        <v>74199</v>
      </c>
      <c r="H222" t="s">
        <v>312</v>
      </c>
      <c r="I222" t="s">
        <v>1003</v>
      </c>
      <c r="J222" t="s">
        <v>837</v>
      </c>
      <c r="K222" t="s">
        <v>205</v>
      </c>
      <c r="L222" t="s">
        <v>224</v>
      </c>
      <c r="M222" t="s">
        <v>224</v>
      </c>
      <c r="N222" t="s">
        <v>224</v>
      </c>
      <c r="O222" t="s">
        <v>339</v>
      </c>
      <c r="P222" s="142">
        <v>43881</v>
      </c>
      <c r="Q222" t="s">
        <v>1215</v>
      </c>
      <c r="R222" t="s">
        <v>885</v>
      </c>
      <c r="S222" t="s">
        <v>889</v>
      </c>
      <c r="T222" t="s">
        <v>5983</v>
      </c>
      <c r="U222" s="11" t="s">
        <v>1216</v>
      </c>
      <c r="V222" s="140">
        <f t="shared" si="5"/>
        <v>315.55911146581536</v>
      </c>
      <c r="W222" s="141">
        <v>1186.1867</v>
      </c>
      <c r="X222" s="147">
        <v>2.6270000000000002E-2</v>
      </c>
      <c r="Y222" s="130">
        <v>1.7939174615364789E-2</v>
      </c>
      <c r="Z222" s="130">
        <v>4.2705408002870005E-3</v>
      </c>
      <c r="AA222" s="181"/>
    </row>
    <row r="223" spans="1:27" x14ac:dyDescent="0.25">
      <c r="A223" t="s">
        <v>1213</v>
      </c>
      <c r="B223" t="s">
        <v>1261</v>
      </c>
      <c r="D223" t="s">
        <v>6095</v>
      </c>
      <c r="E223" t="s">
        <v>311</v>
      </c>
      <c r="F223" t="s">
        <v>6096</v>
      </c>
      <c r="G223">
        <v>74197</v>
      </c>
      <c r="H223" t="s">
        <v>312</v>
      </c>
      <c r="I223" t="s">
        <v>1003</v>
      </c>
      <c r="J223" t="s">
        <v>836</v>
      </c>
      <c r="K223" t="s">
        <v>205</v>
      </c>
      <c r="L223" t="s">
        <v>224</v>
      </c>
      <c r="M223" t="s">
        <v>224</v>
      </c>
      <c r="N223" t="s">
        <v>224</v>
      </c>
      <c r="O223" t="s">
        <v>339</v>
      </c>
      <c r="P223" s="142">
        <v>43857</v>
      </c>
      <c r="Q223" t="s">
        <v>1215</v>
      </c>
      <c r="R223" t="s">
        <v>885</v>
      </c>
      <c r="S223" t="s">
        <v>889</v>
      </c>
      <c r="T223" t="s">
        <v>6097</v>
      </c>
      <c r="U223" s="11" t="s">
        <v>1216</v>
      </c>
      <c r="V223" s="140">
        <f t="shared" si="5"/>
        <v>284.08858739026334</v>
      </c>
      <c r="W223" s="141">
        <v>1067.8889999999999</v>
      </c>
      <c r="X223" s="147">
        <v>2.53E-2</v>
      </c>
      <c r="Y223" s="130">
        <v>1.6150111417783865E-2</v>
      </c>
      <c r="Z223" s="130">
        <v>3.8446423103410121E-3</v>
      </c>
      <c r="AA223" s="181"/>
    </row>
    <row r="224" spans="1:27" x14ac:dyDescent="0.25">
      <c r="A224" t="s">
        <v>1213</v>
      </c>
      <c r="B224" t="s">
        <v>1261</v>
      </c>
      <c r="D224" t="s">
        <v>6169</v>
      </c>
      <c r="E224" t="s">
        <v>311</v>
      </c>
      <c r="F224" t="s">
        <v>6170</v>
      </c>
      <c r="G224">
        <v>74193</v>
      </c>
      <c r="H224" t="s">
        <v>312</v>
      </c>
      <c r="I224" t="s">
        <v>1003</v>
      </c>
      <c r="J224" t="s">
        <v>836</v>
      </c>
      <c r="K224" t="s">
        <v>205</v>
      </c>
      <c r="L224" t="s">
        <v>224</v>
      </c>
      <c r="M224" t="s">
        <v>224</v>
      </c>
      <c r="N224" t="s">
        <v>224</v>
      </c>
      <c r="O224" t="s">
        <v>339</v>
      </c>
      <c r="P224" s="142">
        <v>43790</v>
      </c>
      <c r="Q224" t="s">
        <v>1215</v>
      </c>
      <c r="R224" t="s">
        <v>885</v>
      </c>
      <c r="S224" t="s">
        <v>889</v>
      </c>
      <c r="T224" t="s">
        <v>6074</v>
      </c>
      <c r="U224" s="11" t="s">
        <v>1216</v>
      </c>
      <c r="V224" s="140">
        <f t="shared" si="5"/>
        <v>36.908300079808456</v>
      </c>
      <c r="W224" s="141">
        <v>138.73829999999998</v>
      </c>
      <c r="X224" s="147">
        <v>1.0200000000000001E-2</v>
      </c>
      <c r="Y224" s="130">
        <v>2.0981947904328124E-3</v>
      </c>
      <c r="Z224" s="130">
        <v>4.9948933836779807E-4</v>
      </c>
      <c r="AA224" s="181"/>
    </row>
    <row r="225" spans="1:27" x14ac:dyDescent="0.25">
      <c r="A225" t="s">
        <v>1213</v>
      </c>
      <c r="B225" t="s">
        <v>1261</v>
      </c>
      <c r="C225" t="s">
        <v>6098</v>
      </c>
      <c r="D225" t="s">
        <v>6099</v>
      </c>
      <c r="E225" t="s">
        <v>310</v>
      </c>
      <c r="F225" t="s">
        <v>6100</v>
      </c>
      <c r="G225">
        <v>74187</v>
      </c>
      <c r="H225" t="s">
        <v>312</v>
      </c>
      <c r="I225" t="s">
        <v>1003</v>
      </c>
      <c r="J225" t="s">
        <v>836</v>
      </c>
      <c r="K225" t="s">
        <v>205</v>
      </c>
      <c r="L225" t="s">
        <v>204</v>
      </c>
      <c r="M225" t="s">
        <v>204</v>
      </c>
      <c r="N225" t="s">
        <v>303</v>
      </c>
      <c r="O225" t="s">
        <v>339</v>
      </c>
      <c r="P225" s="142">
        <v>43571</v>
      </c>
      <c r="Q225" t="s">
        <v>1215</v>
      </c>
      <c r="R225" t="s">
        <v>885</v>
      </c>
      <c r="S225" t="s">
        <v>889</v>
      </c>
      <c r="T225" t="s">
        <v>6101</v>
      </c>
      <c r="U225" s="11" t="s">
        <v>1216</v>
      </c>
      <c r="V225" s="140">
        <f t="shared" si="5"/>
        <v>31.717744080872574</v>
      </c>
      <c r="W225" s="141">
        <v>119.227</v>
      </c>
      <c r="X225" s="147">
        <v>3.3300000000000003E-2</v>
      </c>
      <c r="Y225" s="130">
        <v>1.8031169581410075E-3</v>
      </c>
      <c r="Z225" s="130">
        <v>4.2924408187851158E-4</v>
      </c>
      <c r="AA225" s="181"/>
    </row>
    <row r="226" spans="1:27" x14ac:dyDescent="0.25">
      <c r="A226" t="s">
        <v>1213</v>
      </c>
      <c r="B226" t="s">
        <v>1261</v>
      </c>
      <c r="C226" t="s">
        <v>6102</v>
      </c>
      <c r="D226" t="s">
        <v>6103</v>
      </c>
      <c r="E226" t="s">
        <v>310</v>
      </c>
      <c r="F226" t="s">
        <v>6104</v>
      </c>
      <c r="G226">
        <v>74186</v>
      </c>
      <c r="H226" t="s">
        <v>312</v>
      </c>
      <c r="I226" t="s">
        <v>1004</v>
      </c>
      <c r="J226" t="s">
        <v>833</v>
      </c>
      <c r="K226" t="s">
        <v>204</v>
      </c>
      <c r="L226" t="s">
        <v>204</v>
      </c>
      <c r="M226" t="s">
        <v>204</v>
      </c>
      <c r="N226" t="s">
        <v>204</v>
      </c>
      <c r="O226" t="s">
        <v>339</v>
      </c>
      <c r="P226" s="142">
        <v>43542</v>
      </c>
      <c r="Q226" t="s">
        <v>1212</v>
      </c>
      <c r="R226" t="s">
        <v>885</v>
      </c>
      <c r="S226" t="s">
        <v>889</v>
      </c>
      <c r="T226" t="s">
        <v>6105</v>
      </c>
      <c r="U226" s="167">
        <v>1</v>
      </c>
      <c r="V226" s="140">
        <f t="shared" si="5"/>
        <v>4772.3042999999998</v>
      </c>
      <c r="W226" s="141">
        <v>4772.3042999999998</v>
      </c>
      <c r="X226" s="147">
        <v>7.8700000000000006E-2</v>
      </c>
      <c r="Y226" s="130">
        <v>7.2173460852000021E-2</v>
      </c>
      <c r="Z226" s="130">
        <v>1.7181376282629772E-2</v>
      </c>
      <c r="AA226" s="181"/>
    </row>
    <row r="227" spans="1:27" x14ac:dyDescent="0.25">
      <c r="A227" t="s">
        <v>1213</v>
      </c>
      <c r="B227" t="s">
        <v>1261</v>
      </c>
      <c r="C227" t="s">
        <v>6102</v>
      </c>
      <c r="D227" t="s">
        <v>6103</v>
      </c>
      <c r="E227" t="s">
        <v>310</v>
      </c>
      <c r="F227" t="s">
        <v>6171</v>
      </c>
      <c r="G227">
        <v>74204</v>
      </c>
      <c r="H227" t="s">
        <v>312</v>
      </c>
      <c r="I227" t="s">
        <v>1004</v>
      </c>
      <c r="J227" t="s">
        <v>833</v>
      </c>
      <c r="K227" t="s">
        <v>204</v>
      </c>
      <c r="L227" t="s">
        <v>204</v>
      </c>
      <c r="M227" t="s">
        <v>204</v>
      </c>
      <c r="N227" t="s">
        <v>204</v>
      </c>
      <c r="O227" t="s">
        <v>339</v>
      </c>
      <c r="P227" s="142">
        <v>44084</v>
      </c>
      <c r="Q227" t="s">
        <v>1212</v>
      </c>
      <c r="R227" t="s">
        <v>885</v>
      </c>
      <c r="S227" t="s">
        <v>889</v>
      </c>
      <c r="T227" t="s">
        <v>6172</v>
      </c>
      <c r="U227" s="167">
        <v>1</v>
      </c>
      <c r="V227" s="140">
        <f t="shared" si="5"/>
        <v>2106.8199</v>
      </c>
      <c r="W227" s="141">
        <v>2106.8199</v>
      </c>
      <c r="X227" s="147">
        <v>7.8700000000000006E-2</v>
      </c>
      <c r="Y227" s="130">
        <v>3.1862277088279017E-2</v>
      </c>
      <c r="Z227" s="130">
        <v>7.5850286990909194E-3</v>
      </c>
      <c r="AA227" s="181"/>
    </row>
    <row r="228" spans="1:27" x14ac:dyDescent="0.25">
      <c r="A228" t="s">
        <v>1213</v>
      </c>
      <c r="B228" t="s">
        <v>1261</v>
      </c>
      <c r="C228" t="s">
        <v>6173</v>
      </c>
      <c r="D228" t="s">
        <v>6174</v>
      </c>
      <c r="E228" t="s">
        <v>310</v>
      </c>
      <c r="F228" t="s">
        <v>6175</v>
      </c>
      <c r="G228">
        <v>74238</v>
      </c>
      <c r="H228" t="s">
        <v>312</v>
      </c>
      <c r="I228" t="s">
        <v>1004</v>
      </c>
      <c r="J228" t="s">
        <v>833</v>
      </c>
      <c r="K228" t="s">
        <v>204</v>
      </c>
      <c r="L228" t="s">
        <v>204</v>
      </c>
      <c r="M228" t="s">
        <v>204</v>
      </c>
      <c r="N228" t="s">
        <v>204</v>
      </c>
      <c r="O228" t="s">
        <v>339</v>
      </c>
      <c r="P228" s="142">
        <v>44721</v>
      </c>
      <c r="Q228" t="s">
        <v>1212</v>
      </c>
      <c r="R228" t="s">
        <v>885</v>
      </c>
      <c r="S228" t="s">
        <v>889</v>
      </c>
      <c r="T228" t="s">
        <v>6105</v>
      </c>
      <c r="U228" s="167">
        <v>1</v>
      </c>
      <c r="V228" s="140">
        <f t="shared" si="5"/>
        <v>1026.0633</v>
      </c>
      <c r="W228" s="141">
        <v>1026.0633</v>
      </c>
      <c r="X228" s="147">
        <v>1.89E-2</v>
      </c>
      <c r="Y228" s="130">
        <v>1.5517563865113757E-2</v>
      </c>
      <c r="Z228" s="130">
        <v>3.6940601241636328E-3</v>
      </c>
      <c r="AA228" s="181"/>
    </row>
    <row r="229" spans="1:27" x14ac:dyDescent="0.25">
      <c r="A229" t="s">
        <v>1213</v>
      </c>
      <c r="B229" t="s">
        <v>1261</v>
      </c>
      <c r="C229" t="s">
        <v>6106</v>
      </c>
      <c r="D229" t="s">
        <v>6107</v>
      </c>
      <c r="E229" t="s">
        <v>311</v>
      </c>
      <c r="F229" t="s">
        <v>6108</v>
      </c>
      <c r="G229">
        <v>74178</v>
      </c>
      <c r="H229" t="s">
        <v>312</v>
      </c>
      <c r="I229" t="s">
        <v>1004</v>
      </c>
      <c r="J229" t="s">
        <v>833</v>
      </c>
      <c r="K229" t="s">
        <v>205</v>
      </c>
      <c r="L229" t="s">
        <v>224</v>
      </c>
      <c r="M229" t="s">
        <v>224</v>
      </c>
      <c r="N229" t="s">
        <v>224</v>
      </c>
      <c r="O229" t="s">
        <v>339</v>
      </c>
      <c r="P229" s="142">
        <v>43321</v>
      </c>
      <c r="Q229" t="s">
        <v>1215</v>
      </c>
      <c r="R229" t="s">
        <v>885</v>
      </c>
      <c r="S229" t="s">
        <v>889</v>
      </c>
      <c r="T229" t="s">
        <v>5983</v>
      </c>
      <c r="U229" s="11" t="s">
        <v>1216</v>
      </c>
      <c r="V229" s="140">
        <f t="shared" si="5"/>
        <v>483.21811652035115</v>
      </c>
      <c r="W229" s="141">
        <v>1816.4168999999999</v>
      </c>
      <c r="X229" s="147">
        <v>3.4639999999999997E-2</v>
      </c>
      <c r="Y229" s="130">
        <v>2.7470397318768908E-2</v>
      </c>
      <c r="Z229" s="130">
        <v>6.5395122721766145E-3</v>
      </c>
      <c r="AA229" s="181"/>
    </row>
    <row r="230" spans="1:27" x14ac:dyDescent="0.25">
      <c r="A230" t="s">
        <v>1213</v>
      </c>
      <c r="B230" t="s">
        <v>1261</v>
      </c>
      <c r="D230" t="s">
        <v>6109</v>
      </c>
      <c r="E230" t="s">
        <v>309</v>
      </c>
      <c r="F230" t="s">
        <v>6110</v>
      </c>
      <c r="G230">
        <v>74181</v>
      </c>
      <c r="H230" t="s">
        <v>312</v>
      </c>
      <c r="I230" t="s">
        <v>1004</v>
      </c>
      <c r="J230" t="s">
        <v>833</v>
      </c>
      <c r="K230" t="s">
        <v>205</v>
      </c>
      <c r="L230" t="s">
        <v>204</v>
      </c>
      <c r="M230" t="s">
        <v>204</v>
      </c>
      <c r="N230" t="s">
        <v>224</v>
      </c>
      <c r="O230" t="s">
        <v>339</v>
      </c>
      <c r="P230" s="142">
        <v>43412</v>
      </c>
      <c r="Q230" t="s">
        <v>1215</v>
      </c>
      <c r="R230" t="s">
        <v>885</v>
      </c>
      <c r="S230" t="s">
        <v>889</v>
      </c>
      <c r="T230" t="s">
        <v>6101</v>
      </c>
      <c r="U230" s="11" t="s">
        <v>1216</v>
      </c>
      <c r="V230" s="140">
        <f t="shared" si="5"/>
        <v>378.80518754988026</v>
      </c>
      <c r="W230" s="141">
        <v>1423.9286999999999</v>
      </c>
      <c r="X230" s="147">
        <v>0.19900000000000001</v>
      </c>
      <c r="Y230" s="130">
        <v>2.153464073776484E-2</v>
      </c>
      <c r="Z230" s="130">
        <v>5.1264656185118036E-3</v>
      </c>
      <c r="AA230" s="181"/>
    </row>
    <row r="231" spans="1:27" x14ac:dyDescent="0.25">
      <c r="A231" t="s">
        <v>1213</v>
      </c>
      <c r="B231" t="s">
        <v>1261</v>
      </c>
      <c r="C231" t="s">
        <v>6183</v>
      </c>
      <c r="D231" t="s">
        <v>6184</v>
      </c>
      <c r="E231" t="s">
        <v>310</v>
      </c>
      <c r="F231" t="s">
        <v>6185</v>
      </c>
      <c r="G231">
        <v>74256</v>
      </c>
      <c r="H231" t="s">
        <v>312</v>
      </c>
      <c r="I231" t="s">
        <v>1004</v>
      </c>
      <c r="J231" t="s">
        <v>832</v>
      </c>
      <c r="K231" t="s">
        <v>205</v>
      </c>
      <c r="L231" t="s">
        <v>272</v>
      </c>
      <c r="M231" t="s">
        <v>272</v>
      </c>
      <c r="N231" t="s">
        <v>272</v>
      </c>
      <c r="O231" t="s">
        <v>339</v>
      </c>
      <c r="P231" s="142">
        <v>45166</v>
      </c>
      <c r="Q231" t="s">
        <v>1217</v>
      </c>
      <c r="R231" t="s">
        <v>885</v>
      </c>
      <c r="S231" t="s">
        <v>889</v>
      </c>
      <c r="T231" t="s">
        <v>5969</v>
      </c>
      <c r="U231" s="11" t="s">
        <v>1218</v>
      </c>
      <c r="V231" s="140">
        <f t="shared" si="5"/>
        <v>328.47940400975074</v>
      </c>
      <c r="W231" s="141">
        <v>1320.5528999999999</v>
      </c>
      <c r="X231" s="147">
        <v>0.18</v>
      </c>
      <c r="Y231" s="130">
        <v>1.9971247215052529E-2</v>
      </c>
      <c r="Z231" s="130">
        <v>4.7542893077952043E-3</v>
      </c>
      <c r="AA231" s="181"/>
    </row>
    <row r="232" spans="1:27" x14ac:dyDescent="0.25">
      <c r="A232" t="s">
        <v>1213</v>
      </c>
      <c r="B232" t="s">
        <v>1261</v>
      </c>
      <c r="C232" t="s">
        <v>6214</v>
      </c>
      <c r="D232" t="s">
        <v>6215</v>
      </c>
      <c r="E232" t="s">
        <v>311</v>
      </c>
      <c r="F232" t="s">
        <v>6216</v>
      </c>
      <c r="G232">
        <v>74244</v>
      </c>
      <c r="H232" t="s">
        <v>312</v>
      </c>
      <c r="I232" t="s">
        <v>1004</v>
      </c>
      <c r="J232" t="s">
        <v>833</v>
      </c>
      <c r="K232" t="s">
        <v>205</v>
      </c>
      <c r="L232" t="s">
        <v>224</v>
      </c>
      <c r="M232" t="s">
        <v>224</v>
      </c>
      <c r="N232" t="s">
        <v>224</v>
      </c>
      <c r="O232" t="s">
        <v>339</v>
      </c>
      <c r="P232" s="142">
        <v>44881</v>
      </c>
      <c r="Q232" t="s">
        <v>1215</v>
      </c>
      <c r="R232" t="s">
        <v>885</v>
      </c>
      <c r="S232" t="s">
        <v>889</v>
      </c>
      <c r="T232" t="s">
        <v>5983</v>
      </c>
      <c r="U232" s="11" t="s">
        <v>1216</v>
      </c>
      <c r="V232" s="140">
        <f t="shared" si="5"/>
        <v>298.99553072625696</v>
      </c>
      <c r="W232" s="141">
        <v>1123.9241999999999</v>
      </c>
      <c r="X232" s="147">
        <v>2.4199999999999999E-2</v>
      </c>
      <c r="Y232" s="130">
        <v>1.6997553879826086E-2</v>
      </c>
      <c r="Z232" s="130">
        <v>4.0463816705759758E-3</v>
      </c>
      <c r="AA232" s="181"/>
    </row>
    <row r="233" spans="1:27" x14ac:dyDescent="0.25">
      <c r="A233" t="s">
        <v>1213</v>
      </c>
      <c r="B233" t="s">
        <v>1261</v>
      </c>
      <c r="C233" t="s">
        <v>6179</v>
      </c>
      <c r="D233" t="s">
        <v>6180</v>
      </c>
      <c r="E233" t="s">
        <v>311</v>
      </c>
      <c r="F233" t="s">
        <v>6181</v>
      </c>
      <c r="G233">
        <v>74237</v>
      </c>
      <c r="H233" t="s">
        <v>312</v>
      </c>
      <c r="I233" t="s">
        <v>1004</v>
      </c>
      <c r="J233" t="s">
        <v>833</v>
      </c>
      <c r="K233" t="s">
        <v>205</v>
      </c>
      <c r="L233" t="s">
        <v>233</v>
      </c>
      <c r="M233" t="s">
        <v>233</v>
      </c>
      <c r="N233" t="s">
        <v>233</v>
      </c>
      <c r="O233" t="s">
        <v>339</v>
      </c>
      <c r="P233" s="142">
        <v>44721</v>
      </c>
      <c r="Q233" t="s">
        <v>1224</v>
      </c>
      <c r="R233" t="s">
        <v>885</v>
      </c>
      <c r="S233" t="s">
        <v>889</v>
      </c>
      <c r="T233" t="s">
        <v>6182</v>
      </c>
      <c r="U233" s="11" t="s">
        <v>1225</v>
      </c>
      <c r="V233" s="140">
        <f t="shared" si="5"/>
        <v>215.1970950426271</v>
      </c>
      <c r="W233" s="141">
        <v>1022.2938</v>
      </c>
      <c r="X233" s="147">
        <v>4.5373999999999998E-2</v>
      </c>
      <c r="Y233" s="130">
        <v>1.5460557130681223E-2</v>
      </c>
      <c r="Z233" s="130">
        <v>3.6804892887988467E-3</v>
      </c>
      <c r="AA233" s="181"/>
    </row>
    <row r="234" spans="1:27" x14ac:dyDescent="0.25">
      <c r="A234" t="s">
        <v>1213</v>
      </c>
      <c r="B234" t="s">
        <v>1261</v>
      </c>
      <c r="C234" t="s">
        <v>6111</v>
      </c>
      <c r="D234" t="s">
        <v>6112</v>
      </c>
      <c r="E234" t="s">
        <v>311</v>
      </c>
      <c r="F234" t="s">
        <v>6113</v>
      </c>
      <c r="G234">
        <v>74208</v>
      </c>
      <c r="H234" t="s">
        <v>312</v>
      </c>
      <c r="I234" t="s">
        <v>1004</v>
      </c>
      <c r="J234" t="s">
        <v>833</v>
      </c>
      <c r="K234" t="s">
        <v>205</v>
      </c>
      <c r="L234" t="s">
        <v>224</v>
      </c>
      <c r="M234" t="s">
        <v>224</v>
      </c>
      <c r="N234" t="s">
        <v>224</v>
      </c>
      <c r="O234" t="s">
        <v>339</v>
      </c>
      <c r="P234" s="142">
        <v>44186</v>
      </c>
      <c r="Q234" t="s">
        <v>1215</v>
      </c>
      <c r="R234" t="s">
        <v>885</v>
      </c>
      <c r="S234" t="s">
        <v>889</v>
      </c>
      <c r="T234" t="s">
        <v>5983</v>
      </c>
      <c r="U234" s="11" t="s">
        <v>1216</v>
      </c>
      <c r="V234" s="140">
        <f t="shared" si="5"/>
        <v>256.75477520617181</v>
      </c>
      <c r="W234" s="141">
        <v>965.14119999999991</v>
      </c>
      <c r="X234" s="147">
        <v>4.7000000000000002E-3</v>
      </c>
      <c r="Y234" s="130">
        <v>1.4596215623942603E-2</v>
      </c>
      <c r="Z234" s="130">
        <v>3.4747269976649325E-3</v>
      </c>
      <c r="AA234" s="181"/>
    </row>
    <row r="235" spans="1:27" x14ac:dyDescent="0.25">
      <c r="A235" t="s">
        <v>1213</v>
      </c>
      <c r="B235" t="s">
        <v>1261</v>
      </c>
      <c r="D235" t="s">
        <v>4532</v>
      </c>
      <c r="E235" t="s">
        <v>311</v>
      </c>
      <c r="F235" t="s">
        <v>4531</v>
      </c>
      <c r="G235">
        <v>74242</v>
      </c>
      <c r="H235" t="s">
        <v>312</v>
      </c>
      <c r="I235" t="s">
        <v>1004</v>
      </c>
      <c r="J235" t="s">
        <v>833</v>
      </c>
      <c r="K235" t="s">
        <v>205</v>
      </c>
      <c r="L235" t="s">
        <v>272</v>
      </c>
      <c r="M235" t="s">
        <v>272</v>
      </c>
      <c r="N235" t="s">
        <v>272</v>
      </c>
      <c r="O235" t="s">
        <v>339</v>
      </c>
      <c r="P235" s="142">
        <v>44812</v>
      </c>
      <c r="Q235" t="s">
        <v>1217</v>
      </c>
      <c r="R235" t="s">
        <v>885</v>
      </c>
      <c r="S235" t="s">
        <v>889</v>
      </c>
      <c r="T235" t="s">
        <v>6186</v>
      </c>
      <c r="U235" s="11" t="s">
        <v>1218</v>
      </c>
      <c r="V235" s="140">
        <f t="shared" si="5"/>
        <v>98.691010397492647</v>
      </c>
      <c r="W235" s="141">
        <v>396.75759999999997</v>
      </c>
      <c r="X235" s="147">
        <v>0.127</v>
      </c>
      <c r="Y235" s="130">
        <v>6.0003227011451244E-3</v>
      </c>
      <c r="Z235" s="130">
        <v>1.4284170514835854E-3</v>
      </c>
      <c r="AA235" s="181"/>
    </row>
    <row r="236" spans="1:27" x14ac:dyDescent="0.25">
      <c r="A236" t="s">
        <v>1213</v>
      </c>
      <c r="B236" t="s">
        <v>1261</v>
      </c>
      <c r="C236" t="s">
        <v>6062</v>
      </c>
      <c r="D236" t="s">
        <v>6063</v>
      </c>
      <c r="E236" t="s">
        <v>311</v>
      </c>
      <c r="F236" t="s">
        <v>6064</v>
      </c>
      <c r="G236">
        <v>74266</v>
      </c>
      <c r="H236" t="s">
        <v>312</v>
      </c>
      <c r="I236" t="s">
        <v>1004</v>
      </c>
      <c r="J236" t="s">
        <v>832</v>
      </c>
      <c r="K236" t="s">
        <v>205</v>
      </c>
      <c r="L236" t="s">
        <v>224</v>
      </c>
      <c r="M236" t="s">
        <v>224</v>
      </c>
      <c r="N236" t="s">
        <v>224</v>
      </c>
      <c r="O236" t="s">
        <v>339</v>
      </c>
      <c r="P236" s="142">
        <v>45400</v>
      </c>
      <c r="Q236" t="s">
        <v>1215</v>
      </c>
      <c r="R236" t="s">
        <v>885</v>
      </c>
      <c r="S236" t="s">
        <v>889</v>
      </c>
      <c r="T236" t="s">
        <v>5946</v>
      </c>
      <c r="U236" s="11" t="s">
        <v>1216</v>
      </c>
      <c r="V236" s="140">
        <f t="shared" si="5"/>
        <v>48.150013301409949</v>
      </c>
      <c r="W236" s="141">
        <v>180.99590000000001</v>
      </c>
      <c r="X236" s="147">
        <v>0.4</v>
      </c>
      <c r="Y236" s="130">
        <v>2.7372723849172476E-3</v>
      </c>
      <c r="Z236" s="130">
        <v>6.5162604478334878E-4</v>
      </c>
      <c r="AA236" s="181"/>
    </row>
    <row r="237" spans="1:27" x14ac:dyDescent="0.25">
      <c r="A237" t="s">
        <v>1213</v>
      </c>
      <c r="B237" t="s">
        <v>1261</v>
      </c>
      <c r="D237" t="s">
        <v>6187</v>
      </c>
      <c r="E237" t="s">
        <v>311</v>
      </c>
      <c r="F237" t="s">
        <v>6188</v>
      </c>
      <c r="G237">
        <v>74247</v>
      </c>
      <c r="H237" t="s">
        <v>312</v>
      </c>
      <c r="I237" t="s">
        <v>1004</v>
      </c>
      <c r="J237" t="s">
        <v>833</v>
      </c>
      <c r="K237" t="s">
        <v>205</v>
      </c>
      <c r="L237" t="s">
        <v>233</v>
      </c>
      <c r="M237" t="s">
        <v>233</v>
      </c>
      <c r="N237" t="s">
        <v>233</v>
      </c>
      <c r="O237" t="s">
        <v>339</v>
      </c>
      <c r="P237" s="142">
        <v>44938</v>
      </c>
      <c r="Q237" t="s">
        <v>1224</v>
      </c>
      <c r="R237" t="s">
        <v>885</v>
      </c>
      <c r="S237" t="s">
        <v>889</v>
      </c>
      <c r="T237" t="s">
        <v>6189</v>
      </c>
      <c r="U237" s="11" t="s">
        <v>1225</v>
      </c>
      <c r="V237" s="140">
        <f t="shared" si="5"/>
        <v>26.35131038838017</v>
      </c>
      <c r="W237" s="141">
        <v>125.1819</v>
      </c>
      <c r="X237" s="147">
        <v>2.8799999999999999E-2</v>
      </c>
      <c r="Y237" s="130">
        <v>1.8931765160519784E-3</v>
      </c>
      <c r="Z237" s="130">
        <v>4.5068336349324099E-4</v>
      </c>
      <c r="AA237" s="181"/>
    </row>
    <row r="238" spans="1:27" x14ac:dyDescent="0.25">
      <c r="A238" t="s">
        <v>1213</v>
      </c>
      <c r="B238" t="s">
        <v>1261</v>
      </c>
      <c r="C238" t="s">
        <v>6190</v>
      </c>
      <c r="D238" t="s">
        <v>6191</v>
      </c>
      <c r="E238" t="s">
        <v>309</v>
      </c>
      <c r="F238" t="s">
        <v>6192</v>
      </c>
      <c r="G238">
        <v>74192</v>
      </c>
      <c r="H238" t="s">
        <v>312</v>
      </c>
      <c r="I238" t="s">
        <v>1004</v>
      </c>
      <c r="J238" t="s">
        <v>833</v>
      </c>
      <c r="K238" t="s">
        <v>205</v>
      </c>
      <c r="L238" t="s">
        <v>224</v>
      </c>
      <c r="M238" t="s">
        <v>224</v>
      </c>
      <c r="N238" t="s">
        <v>224</v>
      </c>
      <c r="O238" t="s">
        <v>339</v>
      </c>
      <c r="P238" s="142">
        <v>43761</v>
      </c>
      <c r="Q238" t="s">
        <v>1215</v>
      </c>
      <c r="R238" t="s">
        <v>885</v>
      </c>
      <c r="S238" t="s">
        <v>889</v>
      </c>
      <c r="T238" t="s">
        <v>6004</v>
      </c>
      <c r="U238" s="11" t="s">
        <v>1216</v>
      </c>
      <c r="V238" s="140">
        <f t="shared" si="5"/>
        <v>22.099600957701515</v>
      </c>
      <c r="W238" s="141">
        <v>83.072399999999988</v>
      </c>
      <c r="X238" s="147">
        <v>3.5400000000000001E-2</v>
      </c>
      <c r="Y238" s="130">
        <v>1.256336949376716E-3</v>
      </c>
      <c r="Z238" s="130">
        <v>2.990794346037569E-4</v>
      </c>
      <c r="AA238" s="181"/>
    </row>
    <row r="239" spans="1:27" x14ac:dyDescent="0.25">
      <c r="A239" t="s">
        <v>1213</v>
      </c>
      <c r="B239" t="s">
        <v>1261</v>
      </c>
      <c r="C239" t="s">
        <v>6193</v>
      </c>
      <c r="D239" t="s">
        <v>6194</v>
      </c>
      <c r="E239" t="s">
        <v>309</v>
      </c>
      <c r="F239" t="s">
        <v>6195</v>
      </c>
      <c r="G239">
        <v>74196</v>
      </c>
      <c r="H239" t="s">
        <v>312</v>
      </c>
      <c r="I239" t="s">
        <v>1005</v>
      </c>
      <c r="J239" t="s">
        <v>826</v>
      </c>
      <c r="K239" t="s">
        <v>204</v>
      </c>
      <c r="L239" t="s">
        <v>204</v>
      </c>
      <c r="M239" t="s">
        <v>204</v>
      </c>
      <c r="N239" t="s">
        <v>204</v>
      </c>
      <c r="O239" t="s">
        <v>339</v>
      </c>
      <c r="P239" s="142">
        <v>43831</v>
      </c>
      <c r="Q239" t="s">
        <v>1212</v>
      </c>
      <c r="R239" t="s">
        <v>885</v>
      </c>
      <c r="S239" t="s">
        <v>889</v>
      </c>
      <c r="T239" t="s">
        <v>6097</v>
      </c>
      <c r="U239" s="167">
        <v>1</v>
      </c>
      <c r="V239" s="140">
        <f t="shared" si="5"/>
        <v>9097.8045000000002</v>
      </c>
      <c r="W239" s="141">
        <v>9097.8045000000002</v>
      </c>
      <c r="X239" s="147">
        <v>0.14119999999999999</v>
      </c>
      <c r="Y239" s="130">
        <v>0.13758972436774894</v>
      </c>
      <c r="Z239" s="130">
        <v>3.275415643200516E-2</v>
      </c>
      <c r="AA239" s="181"/>
    </row>
    <row r="240" spans="1:27" x14ac:dyDescent="0.25">
      <c r="A240" t="s">
        <v>1213</v>
      </c>
      <c r="B240" t="s">
        <v>1261</v>
      </c>
      <c r="C240" t="s">
        <v>6114</v>
      </c>
      <c r="D240" t="s">
        <v>2376</v>
      </c>
      <c r="E240" t="s">
        <v>309</v>
      </c>
      <c r="F240" t="s">
        <v>6115</v>
      </c>
      <c r="G240">
        <v>74190</v>
      </c>
      <c r="H240" t="s">
        <v>312</v>
      </c>
      <c r="I240" t="s">
        <v>1005</v>
      </c>
      <c r="J240" t="s">
        <v>569</v>
      </c>
      <c r="K240" t="s">
        <v>204</v>
      </c>
      <c r="L240" t="s">
        <v>204</v>
      </c>
      <c r="M240" t="s">
        <v>204</v>
      </c>
      <c r="N240" t="s">
        <v>224</v>
      </c>
      <c r="O240" t="s">
        <v>339</v>
      </c>
      <c r="P240" s="142">
        <v>43691</v>
      </c>
      <c r="Q240" t="s">
        <v>1215</v>
      </c>
      <c r="R240" t="s">
        <v>885</v>
      </c>
      <c r="S240" t="s">
        <v>889</v>
      </c>
      <c r="T240" t="s">
        <v>6116</v>
      </c>
      <c r="U240" s="11" t="s">
        <v>1216</v>
      </c>
      <c r="V240" s="140">
        <f t="shared" si="5"/>
        <v>656.83852088321362</v>
      </c>
      <c r="W240" s="141">
        <v>2469.056</v>
      </c>
      <c r="X240" s="147">
        <v>0.19874</v>
      </c>
      <c r="Y240" s="130">
        <v>3.7340517699503514E-2</v>
      </c>
      <c r="Z240" s="130">
        <v>8.8891606084813141E-3</v>
      </c>
      <c r="AA240" s="181"/>
    </row>
    <row r="241" spans="1:27" x14ac:dyDescent="0.25">
      <c r="A241" t="s">
        <v>1213</v>
      </c>
      <c r="B241" t="s">
        <v>1261</v>
      </c>
      <c r="D241" t="s">
        <v>6200</v>
      </c>
      <c r="E241" t="s">
        <v>309</v>
      </c>
      <c r="F241" t="s">
        <v>6201</v>
      </c>
      <c r="G241">
        <v>74249</v>
      </c>
      <c r="H241" t="s">
        <v>312</v>
      </c>
      <c r="I241" t="s">
        <v>1005</v>
      </c>
      <c r="J241" t="s">
        <v>832</v>
      </c>
      <c r="K241" t="s">
        <v>204</v>
      </c>
      <c r="L241" t="s">
        <v>204</v>
      </c>
      <c r="M241" t="s">
        <v>204</v>
      </c>
      <c r="N241" t="s">
        <v>204</v>
      </c>
      <c r="O241" t="s">
        <v>339</v>
      </c>
      <c r="P241" s="142">
        <v>45006</v>
      </c>
      <c r="Q241" t="s">
        <v>1212</v>
      </c>
      <c r="R241" t="s">
        <v>885</v>
      </c>
      <c r="S241" t="s">
        <v>889</v>
      </c>
      <c r="T241" t="s">
        <v>6202</v>
      </c>
      <c r="U241" s="167">
        <v>1</v>
      </c>
      <c r="V241" s="140">
        <f t="shared" si="5"/>
        <v>2017.1837</v>
      </c>
      <c r="W241" s="141">
        <v>2017.1837</v>
      </c>
      <c r="X241" s="147">
        <v>0.19600000000000001</v>
      </c>
      <c r="Y241" s="130">
        <v>3.0506673376282413E-2</v>
      </c>
      <c r="Z241" s="130">
        <v>7.2623181460566887E-3</v>
      </c>
      <c r="AA241" s="181"/>
    </row>
    <row r="242" spans="1:27" x14ac:dyDescent="0.25">
      <c r="A242" t="s">
        <v>1213</v>
      </c>
      <c r="B242" t="s">
        <v>1261</v>
      </c>
      <c r="D242" t="s">
        <v>6209</v>
      </c>
      <c r="E242" t="s">
        <v>311</v>
      </c>
      <c r="F242" t="s">
        <v>6210</v>
      </c>
      <c r="G242">
        <v>74207</v>
      </c>
      <c r="H242" t="s">
        <v>312</v>
      </c>
      <c r="I242" t="s">
        <v>1005</v>
      </c>
      <c r="J242" t="s">
        <v>569</v>
      </c>
      <c r="K242" t="s">
        <v>205</v>
      </c>
      <c r="L242" t="s">
        <v>233</v>
      </c>
      <c r="M242" t="s">
        <v>224</v>
      </c>
      <c r="N242" t="s">
        <v>296</v>
      </c>
      <c r="O242" t="s">
        <v>339</v>
      </c>
      <c r="P242" s="142">
        <v>44166</v>
      </c>
      <c r="Q242" t="s">
        <v>1215</v>
      </c>
      <c r="R242" t="s">
        <v>885</v>
      </c>
      <c r="S242" t="s">
        <v>889</v>
      </c>
      <c r="T242" t="s">
        <v>6211</v>
      </c>
      <c r="U242" s="11" t="s">
        <v>1216</v>
      </c>
      <c r="V242" s="140">
        <f t="shared" si="5"/>
        <v>446.76969938813517</v>
      </c>
      <c r="W242" s="141">
        <v>1679.4073000000001</v>
      </c>
      <c r="X242" s="147">
        <v>1.1111111111111111E-3</v>
      </c>
      <c r="Y242" s="130">
        <v>2.5398346438210085E-2</v>
      </c>
      <c r="Z242" s="130">
        <v>6.0462466668505964E-3</v>
      </c>
      <c r="AA242" s="181"/>
    </row>
    <row r="243" spans="1:27" x14ac:dyDescent="0.25">
      <c r="A243" t="s">
        <v>1213</v>
      </c>
      <c r="B243" t="s">
        <v>1261</v>
      </c>
      <c r="D243" t="s">
        <v>6206</v>
      </c>
      <c r="E243" t="s">
        <v>309</v>
      </c>
      <c r="F243" t="s">
        <v>6207</v>
      </c>
      <c r="G243">
        <v>74240</v>
      </c>
      <c r="H243" t="s">
        <v>312</v>
      </c>
      <c r="I243" t="s">
        <v>1005</v>
      </c>
      <c r="J243" t="s">
        <v>832</v>
      </c>
      <c r="K243" t="s">
        <v>205</v>
      </c>
      <c r="L243" t="s">
        <v>204</v>
      </c>
      <c r="M243" t="s">
        <v>204</v>
      </c>
      <c r="N243" t="s">
        <v>303</v>
      </c>
      <c r="O243" t="s">
        <v>339</v>
      </c>
      <c r="P243" s="142">
        <v>44748</v>
      </c>
      <c r="Q243" t="s">
        <v>1217</v>
      </c>
      <c r="R243" t="s">
        <v>885</v>
      </c>
      <c r="S243" t="s">
        <v>889</v>
      </c>
      <c r="T243" t="s">
        <v>6208</v>
      </c>
      <c r="U243" s="11" t="s">
        <v>1218</v>
      </c>
      <c r="V243" s="140">
        <f t="shared" si="5"/>
        <v>358.77717526491222</v>
      </c>
      <c r="W243" s="141">
        <v>1442.356</v>
      </c>
      <c r="X243" s="147">
        <v>2.6239999999999999E-2</v>
      </c>
      <c r="Y243" s="130">
        <v>2.1813324377268743E-2</v>
      </c>
      <c r="Z243" s="130">
        <v>5.1928081274840139E-3</v>
      </c>
      <c r="AA243" s="181"/>
    </row>
    <row r="244" spans="1:27" x14ac:dyDescent="0.25">
      <c r="A244" t="s">
        <v>1213</v>
      </c>
      <c r="B244" t="s">
        <v>1261</v>
      </c>
      <c r="C244" t="s">
        <v>6065</v>
      </c>
      <c r="D244" t="s">
        <v>6066</v>
      </c>
      <c r="E244" t="s">
        <v>309</v>
      </c>
      <c r="F244" t="s">
        <v>6067</v>
      </c>
      <c r="G244">
        <v>74255</v>
      </c>
      <c r="H244" t="s">
        <v>312</v>
      </c>
      <c r="I244" t="s">
        <v>1005</v>
      </c>
      <c r="J244" t="s">
        <v>831</v>
      </c>
      <c r="K244" t="s">
        <v>205</v>
      </c>
      <c r="L244" t="s">
        <v>233</v>
      </c>
      <c r="M244" t="s">
        <v>233</v>
      </c>
      <c r="N244" t="s">
        <v>233</v>
      </c>
      <c r="O244" t="s">
        <v>339</v>
      </c>
      <c r="P244" s="142">
        <v>45208</v>
      </c>
      <c r="Q244" t="s">
        <v>1224</v>
      </c>
      <c r="R244" t="s">
        <v>885</v>
      </c>
      <c r="S244" t="s">
        <v>889</v>
      </c>
      <c r="T244" t="s">
        <v>6068</v>
      </c>
      <c r="U244" s="11" t="s">
        <v>1225</v>
      </c>
      <c r="V244" s="140">
        <f t="shared" si="5"/>
        <v>116.42831280917797</v>
      </c>
      <c r="W244" s="141">
        <v>553.09269999999992</v>
      </c>
      <c r="X244" s="147">
        <v>0.107</v>
      </c>
      <c r="Y244" s="130">
        <v>8.3646414555173486E-3</v>
      </c>
      <c r="Z244" s="130">
        <v>1.9912589838421888E-3</v>
      </c>
      <c r="AA244" s="181"/>
    </row>
    <row r="245" spans="1:27" x14ac:dyDescent="0.25">
      <c r="A245" t="s">
        <v>1213</v>
      </c>
      <c r="B245" t="s">
        <v>1262</v>
      </c>
      <c r="C245" t="s">
        <v>6117</v>
      </c>
      <c r="D245" t="s">
        <v>6118</v>
      </c>
      <c r="E245" t="s">
        <v>309</v>
      </c>
      <c r="F245" t="s">
        <v>6119</v>
      </c>
      <c r="G245">
        <v>74228</v>
      </c>
      <c r="H245" t="s">
        <v>312</v>
      </c>
      <c r="I245" t="s">
        <v>1000</v>
      </c>
      <c r="J245" t="s">
        <v>844</v>
      </c>
      <c r="K245" t="s">
        <v>204</v>
      </c>
      <c r="L245" t="s">
        <v>204</v>
      </c>
      <c r="M245" t="s">
        <v>204</v>
      </c>
      <c r="N245" t="s">
        <v>204</v>
      </c>
      <c r="O245" t="s">
        <v>339</v>
      </c>
      <c r="P245" s="142">
        <v>44560</v>
      </c>
      <c r="Q245" t="s">
        <v>1215</v>
      </c>
      <c r="R245" t="s">
        <v>885</v>
      </c>
      <c r="S245" t="s">
        <v>889</v>
      </c>
      <c r="T245" t="s">
        <v>6120</v>
      </c>
      <c r="U245" s="11" t="s">
        <v>1216</v>
      </c>
      <c r="V245" s="140">
        <f t="shared" si="5"/>
        <v>123.57299813780263</v>
      </c>
      <c r="W245" s="141">
        <v>464.51090000000005</v>
      </c>
      <c r="X245" s="147">
        <v>6.7400000000000002E-2</v>
      </c>
      <c r="Y245" s="130">
        <v>1.8107191625841856E-2</v>
      </c>
      <c r="Z245" s="130">
        <v>2.7462390981997961E-3</v>
      </c>
      <c r="AA245" s="181"/>
    </row>
    <row r="246" spans="1:27" x14ac:dyDescent="0.25">
      <c r="A246" t="s">
        <v>1213</v>
      </c>
      <c r="B246" t="s">
        <v>1262</v>
      </c>
      <c r="C246" t="s">
        <v>6121</v>
      </c>
      <c r="D246" t="s">
        <v>6122</v>
      </c>
      <c r="E246" t="s">
        <v>309</v>
      </c>
      <c r="F246" t="s">
        <v>6123</v>
      </c>
      <c r="G246">
        <v>74221</v>
      </c>
      <c r="H246" t="s">
        <v>312</v>
      </c>
      <c r="I246" t="s">
        <v>1000</v>
      </c>
      <c r="J246" t="s">
        <v>844</v>
      </c>
      <c r="K246" t="s">
        <v>204</v>
      </c>
      <c r="L246" t="s">
        <v>204</v>
      </c>
      <c r="M246" t="s">
        <v>204</v>
      </c>
      <c r="N246" t="s">
        <v>296</v>
      </c>
      <c r="O246" t="s">
        <v>339</v>
      </c>
      <c r="P246" s="142">
        <v>44409</v>
      </c>
      <c r="Q246" t="s">
        <v>1215</v>
      </c>
      <c r="R246" t="s">
        <v>885</v>
      </c>
      <c r="S246" t="s">
        <v>889</v>
      </c>
      <c r="T246" t="s">
        <v>6020</v>
      </c>
      <c r="U246" s="11" t="s">
        <v>1216</v>
      </c>
      <c r="V246" s="140">
        <f t="shared" si="5"/>
        <v>74.700585262037791</v>
      </c>
      <c r="W246" s="141">
        <v>280.79950000000002</v>
      </c>
      <c r="X246" s="147">
        <v>7.5700000000000003E-2</v>
      </c>
      <c r="Y246" s="130">
        <v>1.0945903063370668E-2</v>
      </c>
      <c r="Z246" s="130">
        <v>1.6601175697965737E-3</v>
      </c>
      <c r="AA246" s="181"/>
    </row>
    <row r="247" spans="1:27" x14ac:dyDescent="0.25">
      <c r="A247" t="s">
        <v>1213</v>
      </c>
      <c r="B247" t="s">
        <v>1262</v>
      </c>
      <c r="C247" t="s">
        <v>6124</v>
      </c>
      <c r="D247" t="s">
        <v>6125</v>
      </c>
      <c r="E247" t="s">
        <v>311</v>
      </c>
      <c r="F247" t="s">
        <v>6126</v>
      </c>
      <c r="G247">
        <v>74243</v>
      </c>
      <c r="H247" t="s">
        <v>312</v>
      </c>
      <c r="I247" t="s">
        <v>1000</v>
      </c>
      <c r="J247" t="s">
        <v>844</v>
      </c>
      <c r="K247" t="s">
        <v>204</v>
      </c>
      <c r="L247" t="s">
        <v>204</v>
      </c>
      <c r="M247" t="s">
        <v>204</v>
      </c>
      <c r="N247" t="s">
        <v>204</v>
      </c>
      <c r="O247" t="s">
        <v>339</v>
      </c>
      <c r="P247" s="142">
        <v>44823</v>
      </c>
      <c r="Q247" t="s">
        <v>1215</v>
      </c>
      <c r="R247" t="s">
        <v>885</v>
      </c>
      <c r="S247" t="s">
        <v>889</v>
      </c>
      <c r="T247" t="s">
        <v>6068</v>
      </c>
      <c r="U247" s="11" t="s">
        <v>1216</v>
      </c>
      <c r="V247" s="140">
        <f t="shared" si="5"/>
        <v>71.829874966746488</v>
      </c>
      <c r="W247" s="141">
        <v>270.00850000000003</v>
      </c>
      <c r="X247" s="147">
        <v>0.1371</v>
      </c>
      <c r="Y247" s="130">
        <v>1.0525256199006386E-2</v>
      </c>
      <c r="Z247" s="130">
        <v>1.5963198871231496E-3</v>
      </c>
      <c r="AA247" s="181"/>
    </row>
    <row r="248" spans="1:27" x14ac:dyDescent="0.25">
      <c r="A248" t="s">
        <v>1213</v>
      </c>
      <c r="B248" t="s">
        <v>1262</v>
      </c>
      <c r="C248" t="s">
        <v>6069</v>
      </c>
      <c r="D248" t="s">
        <v>6070</v>
      </c>
      <c r="E248" t="s">
        <v>309</v>
      </c>
      <c r="F248" t="s">
        <v>6071</v>
      </c>
      <c r="G248">
        <v>74173</v>
      </c>
      <c r="H248" t="s">
        <v>312</v>
      </c>
      <c r="I248" t="s">
        <v>1000</v>
      </c>
      <c r="J248" t="s">
        <v>845</v>
      </c>
      <c r="K248" t="s">
        <v>204</v>
      </c>
      <c r="L248" t="s">
        <v>204</v>
      </c>
      <c r="M248" t="s">
        <v>204</v>
      </c>
      <c r="N248" t="s">
        <v>204</v>
      </c>
      <c r="O248" t="s">
        <v>339</v>
      </c>
      <c r="P248" s="142">
        <v>43157</v>
      </c>
      <c r="Q248" t="s">
        <v>1215</v>
      </c>
      <c r="R248" t="s">
        <v>885</v>
      </c>
      <c r="S248" t="s">
        <v>889</v>
      </c>
      <c r="T248" t="s">
        <v>6068</v>
      </c>
      <c r="U248" s="11" t="s">
        <v>1216</v>
      </c>
      <c r="V248" s="140">
        <f t="shared" si="5"/>
        <v>56.172971534982707</v>
      </c>
      <c r="W248" s="141">
        <v>211.1542</v>
      </c>
      <c r="X248" s="147">
        <v>0.10349999999999999</v>
      </c>
      <c r="Y248" s="130">
        <v>8.2310431299353667E-3</v>
      </c>
      <c r="Z248" s="130">
        <v>1.2483665567518058E-3</v>
      </c>
      <c r="AA248" s="181"/>
    </row>
    <row r="249" spans="1:27" x14ac:dyDescent="0.25">
      <c r="A249" t="s">
        <v>1213</v>
      </c>
      <c r="B249" t="s">
        <v>1262</v>
      </c>
      <c r="D249" t="s">
        <v>6021</v>
      </c>
      <c r="E249" t="s">
        <v>309</v>
      </c>
      <c r="F249" t="s">
        <v>6022</v>
      </c>
      <c r="G249">
        <v>74254</v>
      </c>
      <c r="H249" t="s">
        <v>312</v>
      </c>
      <c r="I249" t="s">
        <v>1000</v>
      </c>
      <c r="J249" t="s">
        <v>845</v>
      </c>
      <c r="K249" t="s">
        <v>204</v>
      </c>
      <c r="L249" t="s">
        <v>204</v>
      </c>
      <c r="M249" t="s">
        <v>204</v>
      </c>
      <c r="N249" t="s">
        <v>204</v>
      </c>
      <c r="O249" t="s">
        <v>339</v>
      </c>
      <c r="P249" s="142">
        <v>45124</v>
      </c>
      <c r="Q249" t="s">
        <v>1215</v>
      </c>
      <c r="R249" t="s">
        <v>885</v>
      </c>
      <c r="S249" t="s">
        <v>889</v>
      </c>
      <c r="T249" t="s">
        <v>6023</v>
      </c>
      <c r="U249" s="11" t="s">
        <v>1216</v>
      </c>
      <c r="V249" s="140">
        <f t="shared" si="5"/>
        <v>11.591221069433361</v>
      </c>
      <c r="W249" s="141">
        <v>43.571400000000004</v>
      </c>
      <c r="X249" s="147">
        <v>7.0800000000000002E-2</v>
      </c>
      <c r="Y249" s="130">
        <v>1.6984648439533373E-3</v>
      </c>
      <c r="Z249" s="130">
        <v>2.5759878493391766E-4</v>
      </c>
      <c r="AA249" s="181"/>
    </row>
    <row r="250" spans="1:27" x14ac:dyDescent="0.25">
      <c r="A250" t="s">
        <v>1213</v>
      </c>
      <c r="B250" t="s">
        <v>1262</v>
      </c>
      <c r="D250" t="s">
        <v>6072</v>
      </c>
      <c r="E250" t="s">
        <v>311</v>
      </c>
      <c r="F250" t="s">
        <v>6127</v>
      </c>
      <c r="G250">
        <v>74200</v>
      </c>
      <c r="H250" t="s">
        <v>312</v>
      </c>
      <c r="I250" t="s">
        <v>1000</v>
      </c>
      <c r="J250" t="s">
        <v>844</v>
      </c>
      <c r="K250" t="s">
        <v>205</v>
      </c>
      <c r="L250" t="s">
        <v>224</v>
      </c>
      <c r="M250" t="s">
        <v>224</v>
      </c>
      <c r="N250" t="s">
        <v>224</v>
      </c>
      <c r="O250" t="s">
        <v>339</v>
      </c>
      <c r="P250" s="142">
        <v>43891</v>
      </c>
      <c r="Q250" t="s">
        <v>1215</v>
      </c>
      <c r="R250" t="s">
        <v>885</v>
      </c>
      <c r="S250" t="s">
        <v>889</v>
      </c>
      <c r="T250" t="s">
        <v>6074</v>
      </c>
      <c r="U250" s="11" t="s">
        <v>1216</v>
      </c>
      <c r="V250" s="140">
        <f t="shared" si="5"/>
        <v>176.55243415802073</v>
      </c>
      <c r="W250" s="141">
        <v>663.66059999999993</v>
      </c>
      <c r="X250" s="147">
        <v>5.6800000000000003E-2</v>
      </c>
      <c r="Y250" s="130">
        <v>2.5870285365726334E-2</v>
      </c>
      <c r="Z250" s="130">
        <v>3.9236338036843709E-3</v>
      </c>
      <c r="AA250" s="181"/>
    </row>
    <row r="251" spans="1:27" x14ac:dyDescent="0.25">
      <c r="A251" t="s">
        <v>1213</v>
      </c>
      <c r="B251" t="s">
        <v>1262</v>
      </c>
      <c r="D251" t="s">
        <v>6072</v>
      </c>
      <c r="E251" t="s">
        <v>311</v>
      </c>
      <c r="F251" t="s">
        <v>6073</v>
      </c>
      <c r="G251">
        <v>74180</v>
      </c>
      <c r="H251" t="s">
        <v>312</v>
      </c>
      <c r="I251" t="s">
        <v>1000</v>
      </c>
      <c r="J251" t="s">
        <v>844</v>
      </c>
      <c r="K251" t="s">
        <v>205</v>
      </c>
      <c r="L251" t="s">
        <v>224</v>
      </c>
      <c r="M251" t="s">
        <v>224</v>
      </c>
      <c r="N251" t="s">
        <v>224</v>
      </c>
      <c r="O251" t="s">
        <v>339</v>
      </c>
      <c r="P251" s="142">
        <v>43411</v>
      </c>
      <c r="Q251" t="s">
        <v>1215</v>
      </c>
      <c r="R251" t="s">
        <v>885</v>
      </c>
      <c r="S251" t="s">
        <v>889</v>
      </c>
      <c r="T251" t="s">
        <v>6074</v>
      </c>
      <c r="U251" s="11" t="s">
        <v>1216</v>
      </c>
      <c r="V251" s="140">
        <f t="shared" si="5"/>
        <v>161.26014897579145</v>
      </c>
      <c r="W251" s="141">
        <v>606.17690000000005</v>
      </c>
      <c r="X251" s="147">
        <v>5.8900000000000001E-2</v>
      </c>
      <c r="Y251" s="130">
        <v>2.3629501981611709E-2</v>
      </c>
      <c r="Z251" s="130">
        <v>3.5837839215375625E-3</v>
      </c>
      <c r="AA251" s="181"/>
    </row>
    <row r="252" spans="1:27" x14ac:dyDescent="0.25">
      <c r="A252" t="s">
        <v>1213</v>
      </c>
      <c r="B252" t="s">
        <v>1262</v>
      </c>
      <c r="D252" t="s">
        <v>6072</v>
      </c>
      <c r="E252" t="s">
        <v>311</v>
      </c>
      <c r="F252" t="s">
        <v>6128</v>
      </c>
      <c r="G252">
        <v>74215</v>
      </c>
      <c r="H252" t="s">
        <v>312</v>
      </c>
      <c r="I252" t="s">
        <v>1000</v>
      </c>
      <c r="J252" t="s">
        <v>844</v>
      </c>
      <c r="K252" t="s">
        <v>205</v>
      </c>
      <c r="L252" t="s">
        <v>224</v>
      </c>
      <c r="M252" t="s">
        <v>224</v>
      </c>
      <c r="N252" t="s">
        <v>224</v>
      </c>
      <c r="O252" t="s">
        <v>339</v>
      </c>
      <c r="P252" s="142">
        <v>44308</v>
      </c>
      <c r="Q252" t="s">
        <v>1215</v>
      </c>
      <c r="R252" t="s">
        <v>885</v>
      </c>
      <c r="S252" t="s">
        <v>889</v>
      </c>
      <c r="T252" t="s">
        <v>6074</v>
      </c>
      <c r="U252" s="11" t="s">
        <v>1216</v>
      </c>
      <c r="V252" s="140">
        <f t="shared" si="5"/>
        <v>118.92349028997074</v>
      </c>
      <c r="W252" s="141">
        <v>447.03340000000003</v>
      </c>
      <c r="X252" s="147">
        <v>3.5400000000000001E-2</v>
      </c>
      <c r="Y252" s="130">
        <v>1.7425899606935795E-2</v>
      </c>
      <c r="Z252" s="130">
        <v>2.6429104971515201E-3</v>
      </c>
      <c r="AA252" s="181"/>
    </row>
    <row r="253" spans="1:27" x14ac:dyDescent="0.25">
      <c r="A253" t="s">
        <v>1213</v>
      </c>
      <c r="B253" t="s">
        <v>1262</v>
      </c>
      <c r="D253" t="s">
        <v>6072</v>
      </c>
      <c r="E253" t="s">
        <v>311</v>
      </c>
      <c r="F253" t="s">
        <v>6130</v>
      </c>
      <c r="G253">
        <v>74235</v>
      </c>
      <c r="H253" t="s">
        <v>312</v>
      </c>
      <c r="I253" t="s">
        <v>1000</v>
      </c>
      <c r="J253" t="s">
        <v>844</v>
      </c>
      <c r="K253" t="s">
        <v>205</v>
      </c>
      <c r="L253" t="s">
        <v>224</v>
      </c>
      <c r="M253" t="s">
        <v>224</v>
      </c>
      <c r="N253" t="s">
        <v>224</v>
      </c>
      <c r="O253" t="s">
        <v>339</v>
      </c>
      <c r="P253" s="142">
        <v>44712</v>
      </c>
      <c r="Q253" t="s">
        <v>1215</v>
      </c>
      <c r="R253" t="s">
        <v>885</v>
      </c>
      <c r="S253" t="s">
        <v>889</v>
      </c>
      <c r="T253" t="s">
        <v>6074</v>
      </c>
      <c r="U253" s="11" t="s">
        <v>1216</v>
      </c>
      <c r="V253" s="140">
        <f t="shared" si="5"/>
        <v>96.107874434690075</v>
      </c>
      <c r="W253" s="141">
        <v>361.26949999999999</v>
      </c>
      <c r="X253" s="147">
        <v>6.13E-2</v>
      </c>
      <c r="Y253" s="130">
        <v>1.4082718331861147E-2</v>
      </c>
      <c r="Z253" s="130">
        <v>2.1358647155805977E-3</v>
      </c>
      <c r="AA253" s="181"/>
    </row>
    <row r="254" spans="1:27" x14ac:dyDescent="0.25">
      <c r="A254" t="s">
        <v>1213</v>
      </c>
      <c r="B254" t="s">
        <v>1262</v>
      </c>
      <c r="D254" t="s">
        <v>6075</v>
      </c>
      <c r="E254" t="s">
        <v>311</v>
      </c>
      <c r="F254" t="s">
        <v>6076</v>
      </c>
      <c r="G254">
        <v>74183</v>
      </c>
      <c r="H254" t="s">
        <v>312</v>
      </c>
      <c r="I254" t="s">
        <v>1000</v>
      </c>
      <c r="J254" t="s">
        <v>844</v>
      </c>
      <c r="K254" t="s">
        <v>205</v>
      </c>
      <c r="L254" t="s">
        <v>224</v>
      </c>
      <c r="M254" t="s">
        <v>224</v>
      </c>
      <c r="N254" t="s">
        <v>224</v>
      </c>
      <c r="O254" t="s">
        <v>339</v>
      </c>
      <c r="P254" s="142">
        <v>43482</v>
      </c>
      <c r="Q254" t="s">
        <v>1215</v>
      </c>
      <c r="R254" t="s">
        <v>885</v>
      </c>
      <c r="S254" t="s">
        <v>889</v>
      </c>
      <c r="T254" t="s">
        <v>6020</v>
      </c>
      <c r="U254" s="11" t="s">
        <v>1216</v>
      </c>
      <c r="V254" s="140">
        <f t="shared" si="5"/>
        <v>92.956876828943876</v>
      </c>
      <c r="W254" s="141">
        <v>349.42490000000004</v>
      </c>
      <c r="X254" s="147">
        <v>5.2000000000000005E-2</v>
      </c>
      <c r="Y254" s="130">
        <v>1.3621003068027939E-2</v>
      </c>
      <c r="Z254" s="130">
        <v>2.0658383671564289E-3</v>
      </c>
      <c r="AA254" s="181"/>
    </row>
    <row r="255" spans="1:27" x14ac:dyDescent="0.25">
      <c r="A255" t="s">
        <v>1213</v>
      </c>
      <c r="B255" t="s">
        <v>1262</v>
      </c>
      <c r="D255" t="s">
        <v>6075</v>
      </c>
      <c r="E255" t="s">
        <v>311</v>
      </c>
      <c r="F255" t="s">
        <v>6129</v>
      </c>
      <c r="G255">
        <v>74216</v>
      </c>
      <c r="H255" t="s">
        <v>312</v>
      </c>
      <c r="I255" t="s">
        <v>1000</v>
      </c>
      <c r="J255" t="s">
        <v>844</v>
      </c>
      <c r="K255" t="s">
        <v>205</v>
      </c>
      <c r="L255" t="s">
        <v>224</v>
      </c>
      <c r="M255" t="s">
        <v>224</v>
      </c>
      <c r="N255" t="s">
        <v>224</v>
      </c>
      <c r="O255" t="s">
        <v>339</v>
      </c>
      <c r="P255" s="142">
        <v>44371</v>
      </c>
      <c r="Q255" t="s">
        <v>1215</v>
      </c>
      <c r="R255" t="s">
        <v>885</v>
      </c>
      <c r="S255" t="s">
        <v>889</v>
      </c>
      <c r="T255" t="s">
        <v>6020</v>
      </c>
      <c r="U255" s="11" t="s">
        <v>1216</v>
      </c>
      <c r="V255" s="140">
        <f t="shared" si="5"/>
        <v>67.303990422984839</v>
      </c>
      <c r="W255" s="141">
        <v>252.9957</v>
      </c>
      <c r="X255" s="147">
        <v>1.6000000000000004E-2</v>
      </c>
      <c r="Y255" s="130">
        <v>9.8620767554536796E-3</v>
      </c>
      <c r="Z255" s="130">
        <v>1.4957383416996388E-3</v>
      </c>
      <c r="AA255" s="181"/>
    </row>
    <row r="256" spans="1:27" x14ac:dyDescent="0.25">
      <c r="A256" t="s">
        <v>1213</v>
      </c>
      <c r="B256" t="s">
        <v>1262</v>
      </c>
      <c r="C256" t="s">
        <v>6077</v>
      </c>
      <c r="D256" t="s">
        <v>6078</v>
      </c>
      <c r="E256" t="s">
        <v>309</v>
      </c>
      <c r="F256" t="s">
        <v>6079</v>
      </c>
      <c r="G256">
        <v>74185</v>
      </c>
      <c r="H256" t="s">
        <v>312</v>
      </c>
      <c r="I256" t="s">
        <v>1001</v>
      </c>
      <c r="J256" t="s">
        <v>831</v>
      </c>
      <c r="K256" t="s">
        <v>204</v>
      </c>
      <c r="L256" t="s">
        <v>204</v>
      </c>
      <c r="M256" t="s">
        <v>204</v>
      </c>
      <c r="N256" t="s">
        <v>204</v>
      </c>
      <c r="O256" t="s">
        <v>339</v>
      </c>
      <c r="P256" s="142">
        <v>43524</v>
      </c>
      <c r="Q256" t="s">
        <v>1212</v>
      </c>
      <c r="R256" t="s">
        <v>885</v>
      </c>
      <c r="S256" t="s">
        <v>889</v>
      </c>
      <c r="T256" t="s">
        <v>5942</v>
      </c>
      <c r="U256" s="167">
        <v>1</v>
      </c>
      <c r="V256" s="140">
        <f t="shared" si="5"/>
        <v>1303.1361000000002</v>
      </c>
      <c r="W256" s="141">
        <v>1303.1361000000002</v>
      </c>
      <c r="X256" s="147">
        <v>0.1298</v>
      </c>
      <c r="Y256" s="130">
        <v>5.0797808067428396E-2</v>
      </c>
      <c r="Z256" s="130">
        <v>7.7042828893757291E-3</v>
      </c>
      <c r="AA256" s="181"/>
    </row>
    <row r="257" spans="1:27" x14ac:dyDescent="0.25">
      <c r="A257" t="s">
        <v>1213</v>
      </c>
      <c r="B257" t="s">
        <v>1262</v>
      </c>
      <c r="C257" t="s">
        <v>6077</v>
      </c>
      <c r="D257" t="s">
        <v>6080</v>
      </c>
      <c r="E257" t="s">
        <v>309</v>
      </c>
      <c r="F257" t="s">
        <v>6081</v>
      </c>
      <c r="G257">
        <v>74202</v>
      </c>
      <c r="H257" t="s">
        <v>312</v>
      </c>
      <c r="I257" t="s">
        <v>1001</v>
      </c>
      <c r="J257" t="s">
        <v>831</v>
      </c>
      <c r="K257" t="s">
        <v>204</v>
      </c>
      <c r="L257" t="s">
        <v>204</v>
      </c>
      <c r="M257" t="s">
        <v>204</v>
      </c>
      <c r="N257" t="s">
        <v>204</v>
      </c>
      <c r="O257" t="s">
        <v>339</v>
      </c>
      <c r="P257" s="142">
        <v>43913</v>
      </c>
      <c r="Q257" t="s">
        <v>1212</v>
      </c>
      <c r="R257" t="s">
        <v>885</v>
      </c>
      <c r="S257" t="s">
        <v>889</v>
      </c>
      <c r="T257" t="s">
        <v>5942</v>
      </c>
      <c r="U257" s="167">
        <v>1</v>
      </c>
      <c r="V257" s="140">
        <f t="shared" si="5"/>
        <v>745.67640000000006</v>
      </c>
      <c r="W257" s="141">
        <v>745.67640000000006</v>
      </c>
      <c r="X257" s="147">
        <v>0.1036</v>
      </c>
      <c r="Y257" s="130">
        <v>2.9067362350309392E-2</v>
      </c>
      <c r="Z257" s="130">
        <v>4.4085205821777478E-3</v>
      </c>
      <c r="AA257" s="181"/>
    </row>
    <row r="258" spans="1:27" x14ac:dyDescent="0.25">
      <c r="A258" t="s">
        <v>1213</v>
      </c>
      <c r="B258" t="s">
        <v>1262</v>
      </c>
      <c r="C258" t="s">
        <v>6131</v>
      </c>
      <c r="D258" t="s">
        <v>6132</v>
      </c>
      <c r="E258" t="s">
        <v>309</v>
      </c>
      <c r="F258" t="s">
        <v>6133</v>
      </c>
      <c r="G258">
        <v>74179</v>
      </c>
      <c r="H258" t="s">
        <v>312</v>
      </c>
      <c r="I258" t="s">
        <v>1001</v>
      </c>
      <c r="J258" t="s">
        <v>831</v>
      </c>
      <c r="K258" t="s">
        <v>204</v>
      </c>
      <c r="L258" t="s">
        <v>204</v>
      </c>
      <c r="M258" t="s">
        <v>204</v>
      </c>
      <c r="N258" t="s">
        <v>204</v>
      </c>
      <c r="O258" t="s">
        <v>339</v>
      </c>
      <c r="P258" s="142">
        <v>43394</v>
      </c>
      <c r="Q258" t="s">
        <v>1212</v>
      </c>
      <c r="R258" t="s">
        <v>885</v>
      </c>
      <c r="S258" t="s">
        <v>889</v>
      </c>
      <c r="T258" t="s">
        <v>6120</v>
      </c>
      <c r="U258" s="167">
        <v>1</v>
      </c>
      <c r="V258" s="140">
        <f t="shared" si="5"/>
        <v>117.60239999999999</v>
      </c>
      <c r="W258" s="141">
        <v>117.60239999999999</v>
      </c>
      <c r="X258" s="147">
        <v>0.11990000000000001</v>
      </c>
      <c r="Y258" s="130">
        <v>4.5842846459466374E-3</v>
      </c>
      <c r="Z258" s="130">
        <v>6.952785386116077E-4</v>
      </c>
      <c r="AA258" s="181"/>
    </row>
    <row r="259" spans="1:27" x14ac:dyDescent="0.25">
      <c r="A259" t="s">
        <v>1213</v>
      </c>
      <c r="B259" t="s">
        <v>1262</v>
      </c>
      <c r="C259" t="s">
        <v>6134</v>
      </c>
      <c r="D259" t="s">
        <v>6135</v>
      </c>
      <c r="E259" t="s">
        <v>310</v>
      </c>
      <c r="F259" t="s">
        <v>6136</v>
      </c>
      <c r="G259">
        <v>74205</v>
      </c>
      <c r="H259" t="s">
        <v>312</v>
      </c>
      <c r="I259" t="s">
        <v>1001</v>
      </c>
      <c r="J259" t="s">
        <v>831</v>
      </c>
      <c r="K259" t="s">
        <v>205</v>
      </c>
      <c r="L259" t="s">
        <v>286</v>
      </c>
      <c r="M259" t="s">
        <v>286</v>
      </c>
      <c r="N259" t="s">
        <v>286</v>
      </c>
      <c r="O259" t="s">
        <v>339</v>
      </c>
      <c r="P259" s="142">
        <v>44159</v>
      </c>
      <c r="Q259" t="s">
        <v>1217</v>
      </c>
      <c r="R259" t="s">
        <v>885</v>
      </c>
      <c r="S259" t="s">
        <v>889</v>
      </c>
      <c r="T259" t="s">
        <v>6137</v>
      </c>
      <c r="U259" s="11" t="s">
        <v>1218</v>
      </c>
      <c r="V259" s="140">
        <f t="shared" si="5"/>
        <v>173.29386597681707</v>
      </c>
      <c r="W259" s="141">
        <v>696.67600000000004</v>
      </c>
      <c r="X259" s="147">
        <v>0.19639999999999999</v>
      </c>
      <c r="Y259" s="130">
        <v>2.7157265707777222E-2</v>
      </c>
      <c r="Z259" s="130">
        <v>4.1188245216591344E-3</v>
      </c>
      <c r="AA259" s="181"/>
    </row>
    <row r="260" spans="1:27" x14ac:dyDescent="0.25">
      <c r="A260" t="s">
        <v>1213</v>
      </c>
      <c r="B260" t="s">
        <v>1262</v>
      </c>
      <c r="C260" t="s">
        <v>6082</v>
      </c>
      <c r="D260" t="s">
        <v>6083</v>
      </c>
      <c r="E260" t="s">
        <v>309</v>
      </c>
      <c r="F260" t="s">
        <v>6084</v>
      </c>
      <c r="G260">
        <v>74176</v>
      </c>
      <c r="H260" t="s">
        <v>312</v>
      </c>
      <c r="I260" t="s">
        <v>1002</v>
      </c>
      <c r="J260" t="s">
        <v>569</v>
      </c>
      <c r="K260" t="s">
        <v>204</v>
      </c>
      <c r="L260" t="s">
        <v>204</v>
      </c>
      <c r="M260" t="s">
        <v>204</v>
      </c>
      <c r="N260" t="s">
        <v>204</v>
      </c>
      <c r="O260" t="s">
        <v>339</v>
      </c>
      <c r="P260" s="142">
        <v>43306</v>
      </c>
      <c r="Q260" t="s">
        <v>1212</v>
      </c>
      <c r="R260" t="s">
        <v>885</v>
      </c>
      <c r="S260" t="s">
        <v>889</v>
      </c>
      <c r="T260" t="s">
        <v>6020</v>
      </c>
      <c r="U260" s="167">
        <v>1</v>
      </c>
      <c r="V260" s="140">
        <f t="shared" si="5"/>
        <v>467.88350000000003</v>
      </c>
      <c r="W260" s="141">
        <v>467.88350000000003</v>
      </c>
      <c r="X260" s="147">
        <v>1.7500000000000002E-2</v>
      </c>
      <c r="Y260" s="130">
        <v>1.8238660916790432E-2</v>
      </c>
      <c r="Z260" s="130">
        <v>2.7661784744695164E-3</v>
      </c>
      <c r="AA260" s="181"/>
    </row>
    <row r="261" spans="1:27" x14ac:dyDescent="0.25">
      <c r="A261" t="s">
        <v>1213</v>
      </c>
      <c r="B261" t="s">
        <v>1262</v>
      </c>
      <c r="C261" t="s">
        <v>6138</v>
      </c>
      <c r="D261" t="s">
        <v>6139</v>
      </c>
      <c r="E261" t="s">
        <v>309</v>
      </c>
      <c r="F261" t="s">
        <v>6140</v>
      </c>
      <c r="G261">
        <v>74233</v>
      </c>
      <c r="H261" t="s">
        <v>312</v>
      </c>
      <c r="I261" t="s">
        <v>1002</v>
      </c>
      <c r="J261" t="s">
        <v>569</v>
      </c>
      <c r="K261" t="s">
        <v>204</v>
      </c>
      <c r="L261" t="s">
        <v>204</v>
      </c>
      <c r="M261" t="s">
        <v>204</v>
      </c>
      <c r="N261" t="s">
        <v>224</v>
      </c>
      <c r="O261" t="s">
        <v>339</v>
      </c>
      <c r="P261" s="142">
        <v>44622</v>
      </c>
      <c r="Q261" t="s">
        <v>1212</v>
      </c>
      <c r="R261" t="s">
        <v>885</v>
      </c>
      <c r="S261" t="s">
        <v>889</v>
      </c>
      <c r="T261" t="s">
        <v>6051</v>
      </c>
      <c r="U261" s="167">
        <v>1</v>
      </c>
      <c r="V261" s="140">
        <f t="shared" si="5"/>
        <v>454.76709999999997</v>
      </c>
      <c r="W261" s="141">
        <v>454.76709999999997</v>
      </c>
      <c r="X261" s="147">
        <v>0.104</v>
      </c>
      <c r="Y261" s="130">
        <v>1.772736630087807E-2</v>
      </c>
      <c r="Z261" s="130">
        <v>2.6886326410828719E-3</v>
      </c>
      <c r="AA261" s="181"/>
    </row>
    <row r="262" spans="1:27" x14ac:dyDescent="0.25">
      <c r="A262" t="s">
        <v>1213</v>
      </c>
      <c r="B262" t="s">
        <v>1262</v>
      </c>
      <c r="C262" t="s">
        <v>6085</v>
      </c>
      <c r="D262" t="s">
        <v>6086</v>
      </c>
      <c r="E262" t="s">
        <v>309</v>
      </c>
      <c r="F262" t="s">
        <v>6087</v>
      </c>
      <c r="G262">
        <v>74177</v>
      </c>
      <c r="H262" t="s">
        <v>312</v>
      </c>
      <c r="I262" t="s">
        <v>1002</v>
      </c>
      <c r="J262" t="s">
        <v>569</v>
      </c>
      <c r="K262" t="s">
        <v>204</v>
      </c>
      <c r="L262" t="s">
        <v>204</v>
      </c>
      <c r="M262" t="s">
        <v>204</v>
      </c>
      <c r="N262" t="s">
        <v>204</v>
      </c>
      <c r="O262" t="s">
        <v>339</v>
      </c>
      <c r="P262" s="142">
        <v>43312</v>
      </c>
      <c r="Q262" t="s">
        <v>1212</v>
      </c>
      <c r="R262" t="s">
        <v>885</v>
      </c>
      <c r="S262" t="s">
        <v>889</v>
      </c>
      <c r="T262" t="s">
        <v>5744</v>
      </c>
      <c r="U262" s="167">
        <v>1</v>
      </c>
      <c r="V262" s="140">
        <f t="shared" si="5"/>
        <v>223.00409999999999</v>
      </c>
      <c r="W262" s="141">
        <v>223.00409999999999</v>
      </c>
      <c r="X262" s="147">
        <v>2.9600000000000001E-2</v>
      </c>
      <c r="Y262" s="130">
        <v>8.6929680337681798E-3</v>
      </c>
      <c r="Z262" s="130">
        <v>1.3184247003640609E-3</v>
      </c>
      <c r="AA262" s="181"/>
    </row>
    <row r="263" spans="1:27" x14ac:dyDescent="0.25">
      <c r="A263" t="s">
        <v>1213</v>
      </c>
      <c r="B263" t="s">
        <v>1262</v>
      </c>
      <c r="C263" t="s">
        <v>6088</v>
      </c>
      <c r="D263" t="s">
        <v>6089</v>
      </c>
      <c r="E263" t="s">
        <v>309</v>
      </c>
      <c r="F263" t="s">
        <v>6090</v>
      </c>
      <c r="G263">
        <v>74189</v>
      </c>
      <c r="H263" t="s">
        <v>312</v>
      </c>
      <c r="I263" t="s">
        <v>1002</v>
      </c>
      <c r="J263" t="s">
        <v>569</v>
      </c>
      <c r="K263" t="s">
        <v>205</v>
      </c>
      <c r="L263" t="s">
        <v>224</v>
      </c>
      <c r="M263" t="s">
        <v>224</v>
      </c>
      <c r="N263" t="s">
        <v>224</v>
      </c>
      <c r="O263" t="s">
        <v>339</v>
      </c>
      <c r="P263" s="142">
        <v>43586</v>
      </c>
      <c r="Q263" t="s">
        <v>1215</v>
      </c>
      <c r="R263" t="s">
        <v>885</v>
      </c>
      <c r="S263" t="s">
        <v>889</v>
      </c>
      <c r="T263" t="s">
        <v>6091</v>
      </c>
      <c r="U263" s="11" t="s">
        <v>1216</v>
      </c>
      <c r="V263" s="140">
        <f t="shared" si="5"/>
        <v>184.31593508911942</v>
      </c>
      <c r="W263" s="141">
        <v>692.84359999999992</v>
      </c>
      <c r="X263" s="147">
        <v>3.3799999999999997E-2</v>
      </c>
      <c r="Y263" s="130">
        <v>2.7007876945376784E-2</v>
      </c>
      <c r="Z263" s="130">
        <v>4.0961673769945662E-3</v>
      </c>
      <c r="AA263" s="181"/>
    </row>
    <row r="264" spans="1:27" x14ac:dyDescent="0.25">
      <c r="A264" t="s">
        <v>1213</v>
      </c>
      <c r="B264" t="s">
        <v>1262</v>
      </c>
      <c r="D264" t="s">
        <v>6092</v>
      </c>
      <c r="E264" t="s">
        <v>311</v>
      </c>
      <c r="F264" t="s">
        <v>6093</v>
      </c>
      <c r="G264">
        <v>74188</v>
      </c>
      <c r="H264" t="s">
        <v>312</v>
      </c>
      <c r="I264" t="s">
        <v>1002</v>
      </c>
      <c r="J264" t="s">
        <v>569</v>
      </c>
      <c r="K264" t="s">
        <v>205</v>
      </c>
      <c r="L264" t="s">
        <v>224</v>
      </c>
      <c r="M264" t="s">
        <v>224</v>
      </c>
      <c r="N264" t="s">
        <v>224</v>
      </c>
      <c r="O264" t="s">
        <v>339</v>
      </c>
      <c r="P264" s="142">
        <v>43578</v>
      </c>
      <c r="Q264" t="s">
        <v>1215</v>
      </c>
      <c r="R264" t="s">
        <v>885</v>
      </c>
      <c r="S264" t="s">
        <v>889</v>
      </c>
      <c r="T264" t="s">
        <v>6094</v>
      </c>
      <c r="U264" s="11" t="s">
        <v>1216</v>
      </c>
      <c r="V264" s="140">
        <f t="shared" si="5"/>
        <v>7.4396648044692748</v>
      </c>
      <c r="W264" s="141">
        <v>27.965700000000002</v>
      </c>
      <c r="X264" s="147">
        <v>1.7999999999999999E-2</v>
      </c>
      <c r="Y264" s="130">
        <v>1.0901360945008319E-3</v>
      </c>
      <c r="Z264" s="130">
        <v>1.6533620601907244E-4</v>
      </c>
      <c r="AA264" s="181"/>
    </row>
    <row r="265" spans="1:27" x14ac:dyDescent="0.25">
      <c r="A265" t="s">
        <v>1213</v>
      </c>
      <c r="B265" t="s">
        <v>1262</v>
      </c>
      <c r="C265" t="s">
        <v>6147</v>
      </c>
      <c r="D265" t="s">
        <v>6148</v>
      </c>
      <c r="E265" t="s">
        <v>309</v>
      </c>
      <c r="F265" t="s">
        <v>6149</v>
      </c>
      <c r="G265">
        <v>74241</v>
      </c>
      <c r="H265" t="s">
        <v>312</v>
      </c>
      <c r="I265" t="s">
        <v>1003</v>
      </c>
      <c r="J265" t="s">
        <v>837</v>
      </c>
      <c r="K265" t="s">
        <v>204</v>
      </c>
      <c r="L265" t="s">
        <v>204</v>
      </c>
      <c r="M265" t="s">
        <v>204</v>
      </c>
      <c r="N265" t="s">
        <v>204</v>
      </c>
      <c r="O265" t="s">
        <v>339</v>
      </c>
      <c r="P265" s="142">
        <v>44752</v>
      </c>
      <c r="Q265" t="s">
        <v>1212</v>
      </c>
      <c r="R265" t="s">
        <v>885</v>
      </c>
      <c r="S265" t="s">
        <v>889</v>
      </c>
      <c r="T265" t="s">
        <v>5983</v>
      </c>
      <c r="U265" s="167">
        <v>1</v>
      </c>
      <c r="V265" s="140">
        <f t="shared" si="5"/>
        <v>659.71469999999999</v>
      </c>
      <c r="W265" s="141">
        <v>659.71469999999999</v>
      </c>
      <c r="X265" s="147">
        <v>5.8299999999999998E-2</v>
      </c>
      <c r="Y265" s="130">
        <v>2.5716469742937436E-2</v>
      </c>
      <c r="Z265" s="130">
        <v>3.9003052563344903E-3</v>
      </c>
      <c r="AA265" s="181"/>
    </row>
    <row r="266" spans="1:27" x14ac:dyDescent="0.25">
      <c r="A266" t="s">
        <v>1213</v>
      </c>
      <c r="B266" t="s">
        <v>1262</v>
      </c>
      <c r="C266" t="s">
        <v>6144</v>
      </c>
      <c r="D266" t="s">
        <v>6145</v>
      </c>
      <c r="E266" t="s">
        <v>309</v>
      </c>
      <c r="F266" t="s">
        <v>6146</v>
      </c>
      <c r="G266">
        <v>74217</v>
      </c>
      <c r="H266" t="s">
        <v>312</v>
      </c>
      <c r="I266" t="s">
        <v>1003</v>
      </c>
      <c r="J266" t="s">
        <v>836</v>
      </c>
      <c r="K266" t="s">
        <v>204</v>
      </c>
      <c r="L266" t="s">
        <v>204</v>
      </c>
      <c r="M266" t="s">
        <v>204</v>
      </c>
      <c r="N266" t="s">
        <v>204</v>
      </c>
      <c r="O266" t="s">
        <v>339</v>
      </c>
      <c r="P266" s="142">
        <v>44370</v>
      </c>
      <c r="Q266" t="s">
        <v>1212</v>
      </c>
      <c r="R266" t="s">
        <v>885</v>
      </c>
      <c r="S266" t="s">
        <v>889</v>
      </c>
      <c r="T266" t="s">
        <v>6039</v>
      </c>
      <c r="U266" s="167">
        <v>1</v>
      </c>
      <c r="V266" s="140">
        <f t="shared" si="5"/>
        <v>483.75009999999997</v>
      </c>
      <c r="W266" s="141">
        <v>483.75009999999997</v>
      </c>
      <c r="X266" s="147">
        <v>0.25196850393700787</v>
      </c>
      <c r="Y266" s="130">
        <v>1.8857159448909731E-2</v>
      </c>
      <c r="Z266" s="130">
        <v>2.8599834601449928E-3</v>
      </c>
      <c r="AA266" s="181"/>
    </row>
    <row r="267" spans="1:27" x14ac:dyDescent="0.25">
      <c r="A267" t="s">
        <v>1213</v>
      </c>
      <c r="B267" t="s">
        <v>1262</v>
      </c>
      <c r="C267" t="s">
        <v>6156</v>
      </c>
      <c r="D267" t="s">
        <v>6157</v>
      </c>
      <c r="E267" t="s">
        <v>309</v>
      </c>
      <c r="F267" t="s">
        <v>6158</v>
      </c>
      <c r="G267">
        <v>74239</v>
      </c>
      <c r="H267" t="s">
        <v>312</v>
      </c>
      <c r="I267" t="s">
        <v>1003</v>
      </c>
      <c r="J267" t="s">
        <v>837</v>
      </c>
      <c r="K267" t="s">
        <v>204</v>
      </c>
      <c r="L267" t="s">
        <v>204</v>
      </c>
      <c r="M267" t="s">
        <v>204</v>
      </c>
      <c r="N267" t="s">
        <v>204</v>
      </c>
      <c r="O267" t="s">
        <v>339</v>
      </c>
      <c r="P267" s="142">
        <v>44741</v>
      </c>
      <c r="Q267" t="s">
        <v>1212</v>
      </c>
      <c r="R267" t="s">
        <v>885</v>
      </c>
      <c r="S267" t="s">
        <v>889</v>
      </c>
      <c r="T267" t="s">
        <v>5983</v>
      </c>
      <c r="U267" s="167">
        <v>1</v>
      </c>
      <c r="V267" s="140">
        <f t="shared" si="5"/>
        <v>443.50900000000001</v>
      </c>
      <c r="W267" s="141">
        <v>443.50900000000001</v>
      </c>
      <c r="X267" s="147">
        <v>3.4099999999999998E-2</v>
      </c>
      <c r="Y267" s="130">
        <v>1.7288514730067633E-2</v>
      </c>
      <c r="Z267" s="130">
        <v>2.6220739296620452E-3</v>
      </c>
      <c r="AA267" s="181"/>
    </row>
    <row r="268" spans="1:27" x14ac:dyDescent="0.25">
      <c r="A268" t="s">
        <v>1213</v>
      </c>
      <c r="B268" t="s">
        <v>1262</v>
      </c>
      <c r="C268" t="s">
        <v>6150</v>
      </c>
      <c r="D268" t="s">
        <v>6142</v>
      </c>
      <c r="E268" t="s">
        <v>309</v>
      </c>
      <c r="F268" t="s">
        <v>6151</v>
      </c>
      <c r="G268">
        <v>74231</v>
      </c>
      <c r="H268" t="s">
        <v>312</v>
      </c>
      <c r="I268" t="s">
        <v>1003</v>
      </c>
      <c r="J268" t="s">
        <v>836</v>
      </c>
      <c r="K268" t="s">
        <v>204</v>
      </c>
      <c r="L268" t="s">
        <v>204</v>
      </c>
      <c r="M268" t="s">
        <v>204</v>
      </c>
      <c r="N268" t="s">
        <v>204</v>
      </c>
      <c r="O268" t="s">
        <v>339</v>
      </c>
      <c r="P268" s="142">
        <v>44591</v>
      </c>
      <c r="Q268" t="s">
        <v>1212</v>
      </c>
      <c r="R268" t="s">
        <v>885</v>
      </c>
      <c r="S268" t="s">
        <v>889</v>
      </c>
      <c r="T268" t="s">
        <v>5983</v>
      </c>
      <c r="U268" s="167">
        <v>1</v>
      </c>
      <c r="V268" s="140">
        <f t="shared" si="5"/>
        <v>390.28820000000002</v>
      </c>
      <c r="W268" s="141">
        <v>390.28820000000002</v>
      </c>
      <c r="X268" s="147">
        <v>5.2600000000000001E-2</v>
      </c>
      <c r="Y268" s="130">
        <v>1.5213903137946809E-2</v>
      </c>
      <c r="Z268" s="130">
        <v>2.3074266013745561E-3</v>
      </c>
      <c r="AA268" s="181"/>
    </row>
    <row r="269" spans="1:27" x14ac:dyDescent="0.25">
      <c r="A269" t="s">
        <v>1213</v>
      </c>
      <c r="B269" t="s">
        <v>1262</v>
      </c>
      <c r="C269" t="s">
        <v>6017</v>
      </c>
      <c r="D269" t="s">
        <v>6018</v>
      </c>
      <c r="E269" t="s">
        <v>309</v>
      </c>
      <c r="F269" t="s">
        <v>6019</v>
      </c>
      <c r="G269">
        <v>74252</v>
      </c>
      <c r="H269" t="s">
        <v>312</v>
      </c>
      <c r="I269" t="s">
        <v>1003</v>
      </c>
      <c r="J269" t="s">
        <v>839</v>
      </c>
      <c r="K269" t="s">
        <v>204</v>
      </c>
      <c r="L269" t="s">
        <v>204</v>
      </c>
      <c r="M269" t="s">
        <v>204</v>
      </c>
      <c r="N269" t="s">
        <v>204</v>
      </c>
      <c r="O269" t="s">
        <v>339</v>
      </c>
      <c r="P269" s="142">
        <v>45036</v>
      </c>
      <c r="Q269" t="s">
        <v>1212</v>
      </c>
      <c r="R269" t="s">
        <v>885</v>
      </c>
      <c r="S269" t="s">
        <v>889</v>
      </c>
      <c r="T269" t="s">
        <v>6020</v>
      </c>
      <c r="U269" s="167">
        <v>1</v>
      </c>
      <c r="V269" s="140">
        <f t="shared" si="5"/>
        <v>270.14620000000002</v>
      </c>
      <c r="W269" s="141">
        <v>270.14620000000002</v>
      </c>
      <c r="X269" s="147">
        <v>2.07E-2</v>
      </c>
      <c r="Y269" s="130">
        <v>1.053062341045634E-2</v>
      </c>
      <c r="Z269" s="130">
        <v>1.5971339087691753E-3</v>
      </c>
      <c r="AA269" s="181"/>
    </row>
    <row r="270" spans="1:27" x14ac:dyDescent="0.25">
      <c r="A270" t="s">
        <v>1213</v>
      </c>
      <c r="B270" t="s">
        <v>1262</v>
      </c>
      <c r="D270" t="s">
        <v>6055</v>
      </c>
      <c r="E270" t="s">
        <v>311</v>
      </c>
      <c r="F270" t="s">
        <v>6056</v>
      </c>
      <c r="G270">
        <v>74203</v>
      </c>
      <c r="H270" t="s">
        <v>312</v>
      </c>
      <c r="I270" t="s">
        <v>1003</v>
      </c>
      <c r="J270" t="s">
        <v>833</v>
      </c>
      <c r="K270" t="s">
        <v>205</v>
      </c>
      <c r="L270" t="s">
        <v>224</v>
      </c>
      <c r="M270" t="s">
        <v>224</v>
      </c>
      <c r="N270" t="s">
        <v>224</v>
      </c>
      <c r="O270" t="s">
        <v>339</v>
      </c>
      <c r="P270" s="142">
        <v>43770</v>
      </c>
      <c r="Q270" t="s">
        <v>1215</v>
      </c>
      <c r="R270" t="s">
        <v>885</v>
      </c>
      <c r="S270" t="s">
        <v>889</v>
      </c>
      <c r="T270" t="s">
        <v>5951</v>
      </c>
      <c r="U270" s="11" t="s">
        <v>1216</v>
      </c>
      <c r="V270" s="140">
        <f t="shared" si="5"/>
        <v>202.48901303538173</v>
      </c>
      <c r="W270" s="141">
        <v>761.1561999999999</v>
      </c>
      <c r="X270" s="147">
        <v>6.8529999999999994E-2</v>
      </c>
      <c r="Y270" s="130">
        <v>2.9670780517563677E-2</v>
      </c>
      <c r="Z270" s="130">
        <v>4.5000383944216286E-3</v>
      </c>
      <c r="AA270" s="181"/>
    </row>
    <row r="271" spans="1:27" x14ac:dyDescent="0.25">
      <c r="A271" t="s">
        <v>1213</v>
      </c>
      <c r="B271" t="s">
        <v>1262</v>
      </c>
      <c r="C271" t="s">
        <v>6166</v>
      </c>
      <c r="D271" t="s">
        <v>6167</v>
      </c>
      <c r="E271" t="s">
        <v>311</v>
      </c>
      <c r="F271" t="s">
        <v>6168</v>
      </c>
      <c r="G271">
        <v>74199</v>
      </c>
      <c r="H271" t="s">
        <v>312</v>
      </c>
      <c r="I271" t="s">
        <v>1003</v>
      </c>
      <c r="J271" t="s">
        <v>837</v>
      </c>
      <c r="K271" t="s">
        <v>205</v>
      </c>
      <c r="L271" t="s">
        <v>224</v>
      </c>
      <c r="M271" t="s">
        <v>224</v>
      </c>
      <c r="N271" t="s">
        <v>224</v>
      </c>
      <c r="O271" t="s">
        <v>339</v>
      </c>
      <c r="P271" s="142">
        <v>43881</v>
      </c>
      <c r="Q271" t="s">
        <v>1215</v>
      </c>
      <c r="R271" t="s">
        <v>885</v>
      </c>
      <c r="S271" t="s">
        <v>889</v>
      </c>
      <c r="T271" t="s">
        <v>5983</v>
      </c>
      <c r="U271" s="11" t="s">
        <v>1216</v>
      </c>
      <c r="V271" s="140">
        <f t="shared" si="5"/>
        <v>111.09715349827083</v>
      </c>
      <c r="W271" s="141">
        <v>417.61420000000004</v>
      </c>
      <c r="X271" s="147">
        <v>2.6270000000000002E-2</v>
      </c>
      <c r="Y271" s="130">
        <v>1.6279101747160751E-2</v>
      </c>
      <c r="Z271" s="130">
        <v>2.4689806473259177E-3</v>
      </c>
      <c r="AA271" s="181"/>
    </row>
    <row r="272" spans="1:27" x14ac:dyDescent="0.25">
      <c r="A272" t="s">
        <v>1213</v>
      </c>
      <c r="B272" t="s">
        <v>1262</v>
      </c>
      <c r="D272" t="s">
        <v>6095</v>
      </c>
      <c r="E272" t="s">
        <v>311</v>
      </c>
      <c r="F272" t="s">
        <v>6096</v>
      </c>
      <c r="G272">
        <v>74197</v>
      </c>
      <c r="H272" t="s">
        <v>312</v>
      </c>
      <c r="I272" t="s">
        <v>1003</v>
      </c>
      <c r="J272" t="s">
        <v>836</v>
      </c>
      <c r="K272" t="s">
        <v>205</v>
      </c>
      <c r="L272" t="s">
        <v>224</v>
      </c>
      <c r="M272" t="s">
        <v>224</v>
      </c>
      <c r="N272" t="s">
        <v>224</v>
      </c>
      <c r="O272" t="s">
        <v>339</v>
      </c>
      <c r="P272" s="142">
        <v>43857</v>
      </c>
      <c r="Q272" t="s">
        <v>1215</v>
      </c>
      <c r="R272" t="s">
        <v>885</v>
      </c>
      <c r="S272" t="s">
        <v>889</v>
      </c>
      <c r="T272" t="s">
        <v>6097</v>
      </c>
      <c r="U272" s="11" t="s">
        <v>1216</v>
      </c>
      <c r="V272" s="140">
        <f t="shared" si="5"/>
        <v>89.831098696461822</v>
      </c>
      <c r="W272" s="141">
        <v>337.67509999999999</v>
      </c>
      <c r="X272" s="147">
        <v>2.53E-2</v>
      </c>
      <c r="Y272" s="130">
        <v>1.3162979050076093E-2</v>
      </c>
      <c r="Z272" s="130">
        <v>1.9963718539607114E-3</v>
      </c>
      <c r="AA272" s="181"/>
    </row>
    <row r="273" spans="1:27" x14ac:dyDescent="0.25">
      <c r="A273" t="s">
        <v>1213</v>
      </c>
      <c r="B273" t="s">
        <v>1262</v>
      </c>
      <c r="D273" t="s">
        <v>6169</v>
      </c>
      <c r="E273" t="s">
        <v>311</v>
      </c>
      <c r="F273" t="s">
        <v>6170</v>
      </c>
      <c r="G273">
        <v>74193</v>
      </c>
      <c r="H273" t="s">
        <v>312</v>
      </c>
      <c r="I273" t="s">
        <v>1003</v>
      </c>
      <c r="J273" t="s">
        <v>836</v>
      </c>
      <c r="K273" t="s">
        <v>205</v>
      </c>
      <c r="L273" t="s">
        <v>224</v>
      </c>
      <c r="M273" t="s">
        <v>224</v>
      </c>
      <c r="N273" t="s">
        <v>224</v>
      </c>
      <c r="O273" t="s">
        <v>339</v>
      </c>
      <c r="P273" s="142">
        <v>43790</v>
      </c>
      <c r="Q273" t="s">
        <v>1215</v>
      </c>
      <c r="R273" t="s">
        <v>885</v>
      </c>
      <c r="S273" t="s">
        <v>889</v>
      </c>
      <c r="T273" t="s">
        <v>6074</v>
      </c>
      <c r="U273" s="11" t="s">
        <v>1216</v>
      </c>
      <c r="V273" s="140">
        <f t="shared" si="5"/>
        <v>12.254855014631552</v>
      </c>
      <c r="W273" s="141">
        <v>46.066000000000003</v>
      </c>
      <c r="X273" s="147">
        <v>1.0200000000000001E-2</v>
      </c>
      <c r="Y273" s="130">
        <v>1.7957071267350351E-3</v>
      </c>
      <c r="Z273" s="130">
        <v>2.7234709955340706E-4</v>
      </c>
      <c r="AA273" s="181"/>
    </row>
    <row r="274" spans="1:27" x14ac:dyDescent="0.25">
      <c r="A274" t="s">
        <v>1213</v>
      </c>
      <c r="B274" t="s">
        <v>1262</v>
      </c>
      <c r="C274" t="s">
        <v>6098</v>
      </c>
      <c r="D274" t="s">
        <v>6099</v>
      </c>
      <c r="E274" t="s">
        <v>310</v>
      </c>
      <c r="F274" t="s">
        <v>6100</v>
      </c>
      <c r="G274">
        <v>74187</v>
      </c>
      <c r="H274" t="s">
        <v>312</v>
      </c>
      <c r="I274" t="s">
        <v>1003</v>
      </c>
      <c r="J274" t="s">
        <v>836</v>
      </c>
      <c r="K274" t="s">
        <v>205</v>
      </c>
      <c r="L274" t="s">
        <v>204</v>
      </c>
      <c r="M274" t="s">
        <v>204</v>
      </c>
      <c r="N274" t="s">
        <v>303</v>
      </c>
      <c r="O274" t="s">
        <v>339</v>
      </c>
      <c r="P274" s="142">
        <v>43571</v>
      </c>
      <c r="Q274" t="s">
        <v>1215</v>
      </c>
      <c r="R274" t="s">
        <v>885</v>
      </c>
      <c r="S274" t="s">
        <v>889</v>
      </c>
      <c r="T274" t="s">
        <v>6101</v>
      </c>
      <c r="U274" s="11" t="s">
        <v>1216</v>
      </c>
      <c r="V274" s="140">
        <f t="shared" si="5"/>
        <v>10.056557595105081</v>
      </c>
      <c r="W274" s="141">
        <v>37.802599999999998</v>
      </c>
      <c r="X274" s="147">
        <v>3.3300000000000003E-2</v>
      </c>
      <c r="Y274" s="130">
        <v>1.4735923339081094E-3</v>
      </c>
      <c r="Z274" s="130">
        <v>2.2349334815733969E-4</v>
      </c>
      <c r="AA274" s="181"/>
    </row>
    <row r="275" spans="1:27" x14ac:dyDescent="0.25">
      <c r="A275" t="s">
        <v>1213</v>
      </c>
      <c r="B275" t="s">
        <v>1262</v>
      </c>
      <c r="C275" t="s">
        <v>6102</v>
      </c>
      <c r="D275" t="s">
        <v>6103</v>
      </c>
      <c r="E275" t="s">
        <v>310</v>
      </c>
      <c r="F275" t="s">
        <v>6104</v>
      </c>
      <c r="G275">
        <v>74186</v>
      </c>
      <c r="H275" t="s">
        <v>312</v>
      </c>
      <c r="I275" t="s">
        <v>1004</v>
      </c>
      <c r="J275" t="s">
        <v>833</v>
      </c>
      <c r="K275" t="s">
        <v>204</v>
      </c>
      <c r="L275" t="s">
        <v>204</v>
      </c>
      <c r="M275" t="s">
        <v>204</v>
      </c>
      <c r="N275" t="s">
        <v>204</v>
      </c>
      <c r="O275" t="s">
        <v>339</v>
      </c>
      <c r="P275" s="142">
        <v>43542</v>
      </c>
      <c r="Q275" t="s">
        <v>1212</v>
      </c>
      <c r="R275" t="s">
        <v>885</v>
      </c>
      <c r="S275" t="s">
        <v>889</v>
      </c>
      <c r="T275" t="s">
        <v>6105</v>
      </c>
      <c r="U275" s="167">
        <v>1</v>
      </c>
      <c r="V275" s="140">
        <f t="shared" si="5"/>
        <v>1505.5869</v>
      </c>
      <c r="W275" s="141">
        <v>1505.5869</v>
      </c>
      <c r="X275" s="147">
        <v>7.8700000000000006E-2</v>
      </c>
      <c r="Y275" s="130">
        <v>5.8689583473951173E-2</v>
      </c>
      <c r="Z275" s="130">
        <v>8.9011941842600251E-3</v>
      </c>
      <c r="AA275" s="181"/>
    </row>
    <row r="276" spans="1:27" x14ac:dyDescent="0.25">
      <c r="A276" t="s">
        <v>1213</v>
      </c>
      <c r="B276" t="s">
        <v>1262</v>
      </c>
      <c r="C276" t="s">
        <v>6102</v>
      </c>
      <c r="D276" t="s">
        <v>6103</v>
      </c>
      <c r="E276" t="s">
        <v>310</v>
      </c>
      <c r="F276" t="s">
        <v>6171</v>
      </c>
      <c r="G276">
        <v>74204</v>
      </c>
      <c r="H276" t="s">
        <v>312</v>
      </c>
      <c r="I276" t="s">
        <v>1004</v>
      </c>
      <c r="J276" t="s">
        <v>833</v>
      </c>
      <c r="K276" t="s">
        <v>204</v>
      </c>
      <c r="L276" t="s">
        <v>204</v>
      </c>
      <c r="M276" t="s">
        <v>204</v>
      </c>
      <c r="N276" t="s">
        <v>204</v>
      </c>
      <c r="O276" t="s">
        <v>339</v>
      </c>
      <c r="P276" s="142">
        <v>44084</v>
      </c>
      <c r="Q276" t="s">
        <v>1212</v>
      </c>
      <c r="R276" t="s">
        <v>885</v>
      </c>
      <c r="S276" t="s">
        <v>889</v>
      </c>
      <c r="T276" t="s">
        <v>6172</v>
      </c>
      <c r="U276" s="167">
        <v>1</v>
      </c>
      <c r="V276" s="140">
        <f t="shared" si="5"/>
        <v>793.98530000000005</v>
      </c>
      <c r="W276" s="141">
        <v>793.98530000000005</v>
      </c>
      <c r="X276" s="147">
        <v>7.8700000000000006E-2</v>
      </c>
      <c r="Y276" s="130">
        <v>3.0950501667961716E-2</v>
      </c>
      <c r="Z276" s="130">
        <v>4.6941281423315525E-3</v>
      </c>
      <c r="AA276" s="181"/>
    </row>
    <row r="277" spans="1:27" x14ac:dyDescent="0.25">
      <c r="A277" t="s">
        <v>1213</v>
      </c>
      <c r="B277" t="s">
        <v>1262</v>
      </c>
      <c r="C277" t="s">
        <v>6173</v>
      </c>
      <c r="D277" t="s">
        <v>6174</v>
      </c>
      <c r="E277" t="s">
        <v>310</v>
      </c>
      <c r="F277" t="s">
        <v>6175</v>
      </c>
      <c r="G277">
        <v>74238</v>
      </c>
      <c r="H277" t="s">
        <v>312</v>
      </c>
      <c r="I277" t="s">
        <v>1004</v>
      </c>
      <c r="J277" t="s">
        <v>833</v>
      </c>
      <c r="K277" t="s">
        <v>204</v>
      </c>
      <c r="L277" t="s">
        <v>204</v>
      </c>
      <c r="M277" t="s">
        <v>204</v>
      </c>
      <c r="N277" t="s">
        <v>204</v>
      </c>
      <c r="O277" t="s">
        <v>339</v>
      </c>
      <c r="P277" s="142">
        <v>44721</v>
      </c>
      <c r="Q277" t="s">
        <v>1212</v>
      </c>
      <c r="R277" t="s">
        <v>885</v>
      </c>
      <c r="S277" t="s">
        <v>889</v>
      </c>
      <c r="T277" t="s">
        <v>6105</v>
      </c>
      <c r="U277" s="167">
        <v>1</v>
      </c>
      <c r="V277" s="140">
        <f t="shared" si="5"/>
        <v>446.11420000000004</v>
      </c>
      <c r="W277" s="141">
        <v>446.11420000000004</v>
      </c>
      <c r="X277" s="147">
        <v>1.89E-2</v>
      </c>
      <c r="Y277" s="130">
        <v>1.7390068527202894E-2</v>
      </c>
      <c r="Z277" s="130">
        <v>2.6374761529347848E-3</v>
      </c>
      <c r="AA277" s="181"/>
    </row>
    <row r="278" spans="1:27" x14ac:dyDescent="0.25">
      <c r="A278" t="s">
        <v>1213</v>
      </c>
      <c r="B278" t="s">
        <v>1262</v>
      </c>
      <c r="C278" t="s">
        <v>6183</v>
      </c>
      <c r="D278" t="s">
        <v>6184</v>
      </c>
      <c r="E278" t="s">
        <v>310</v>
      </c>
      <c r="F278" t="s">
        <v>6185</v>
      </c>
      <c r="G278">
        <v>74256</v>
      </c>
      <c r="H278" t="s">
        <v>312</v>
      </c>
      <c r="I278" t="s">
        <v>1004</v>
      </c>
      <c r="J278" t="s">
        <v>832</v>
      </c>
      <c r="K278" t="s">
        <v>205</v>
      </c>
      <c r="L278" t="s">
        <v>272</v>
      </c>
      <c r="M278" t="s">
        <v>272</v>
      </c>
      <c r="N278" t="s">
        <v>272</v>
      </c>
      <c r="O278" t="s">
        <v>339</v>
      </c>
      <c r="P278" s="142">
        <v>45166</v>
      </c>
      <c r="Q278" t="s">
        <v>1217</v>
      </c>
      <c r="R278" t="s">
        <v>885</v>
      </c>
      <c r="S278" t="s">
        <v>889</v>
      </c>
      <c r="T278" t="s">
        <v>5969</v>
      </c>
      <c r="U278" s="11" t="s">
        <v>1218</v>
      </c>
      <c r="V278" s="140">
        <f t="shared" si="5"/>
        <v>176.87413561514353</v>
      </c>
      <c r="W278" s="141">
        <v>711.06939999999997</v>
      </c>
      <c r="X278" s="147">
        <v>0.18</v>
      </c>
      <c r="Y278" s="130">
        <v>2.7718336958299002E-2</v>
      </c>
      <c r="Z278" s="130">
        <v>4.203919760992646E-3</v>
      </c>
      <c r="AA278" s="181"/>
    </row>
    <row r="279" spans="1:27" x14ac:dyDescent="0.25">
      <c r="A279" t="s">
        <v>1213</v>
      </c>
      <c r="B279" t="s">
        <v>1262</v>
      </c>
      <c r="C279" t="s">
        <v>6111</v>
      </c>
      <c r="D279" t="s">
        <v>6112</v>
      </c>
      <c r="E279" t="s">
        <v>311</v>
      </c>
      <c r="F279" t="s">
        <v>6113</v>
      </c>
      <c r="G279">
        <v>74208</v>
      </c>
      <c r="H279" t="s">
        <v>312</v>
      </c>
      <c r="I279" t="s">
        <v>1004</v>
      </c>
      <c r="J279" t="s">
        <v>833</v>
      </c>
      <c r="K279" t="s">
        <v>205</v>
      </c>
      <c r="L279" t="s">
        <v>224</v>
      </c>
      <c r="M279" t="s">
        <v>224</v>
      </c>
      <c r="N279" t="s">
        <v>224</v>
      </c>
      <c r="O279" t="s">
        <v>339</v>
      </c>
      <c r="P279" s="142">
        <v>44186</v>
      </c>
      <c r="Q279" t="s">
        <v>1215</v>
      </c>
      <c r="R279" t="s">
        <v>885</v>
      </c>
      <c r="S279" t="s">
        <v>889</v>
      </c>
      <c r="T279" t="s">
        <v>5983</v>
      </c>
      <c r="U279" s="11" t="s">
        <v>1216</v>
      </c>
      <c r="V279" s="140">
        <f t="shared" si="5"/>
        <v>184.83562117584464</v>
      </c>
      <c r="W279" s="141">
        <v>694.7971</v>
      </c>
      <c r="X279" s="147">
        <v>4.7000000000000002E-3</v>
      </c>
      <c r="Y279" s="130">
        <v>2.7084023482577067E-2</v>
      </c>
      <c r="Z279" s="130">
        <v>4.1077161915193706E-3</v>
      </c>
      <c r="AA279" s="181"/>
    </row>
    <row r="280" spans="1:27" x14ac:dyDescent="0.25">
      <c r="A280" t="s">
        <v>1213</v>
      </c>
      <c r="B280" t="s">
        <v>1262</v>
      </c>
      <c r="C280" t="s">
        <v>6106</v>
      </c>
      <c r="D280" t="s">
        <v>6107</v>
      </c>
      <c r="E280" t="s">
        <v>311</v>
      </c>
      <c r="F280" t="s">
        <v>6108</v>
      </c>
      <c r="G280">
        <v>74178</v>
      </c>
      <c r="H280" t="s">
        <v>312</v>
      </c>
      <c r="I280" t="s">
        <v>1004</v>
      </c>
      <c r="J280" t="s">
        <v>833</v>
      </c>
      <c r="K280" t="s">
        <v>205</v>
      </c>
      <c r="L280" t="s">
        <v>224</v>
      </c>
      <c r="M280" t="s">
        <v>224</v>
      </c>
      <c r="N280" t="s">
        <v>224</v>
      </c>
      <c r="O280" t="s">
        <v>339</v>
      </c>
      <c r="P280" s="142">
        <v>43321</v>
      </c>
      <c r="Q280" t="s">
        <v>1215</v>
      </c>
      <c r="R280" t="s">
        <v>885</v>
      </c>
      <c r="S280" t="s">
        <v>889</v>
      </c>
      <c r="T280" t="s">
        <v>5983</v>
      </c>
      <c r="U280" s="11" t="s">
        <v>1216</v>
      </c>
      <c r="V280" s="140">
        <f t="shared" si="5"/>
        <v>148.08302740090448</v>
      </c>
      <c r="W280" s="141">
        <v>556.64409999999998</v>
      </c>
      <c r="X280" s="147">
        <v>3.4639999999999997E-2</v>
      </c>
      <c r="Y280" s="130">
        <v>2.1698654521808036E-2</v>
      </c>
      <c r="Z280" s="130">
        <v>3.2909406747026974E-3</v>
      </c>
      <c r="AA280" s="181"/>
    </row>
    <row r="281" spans="1:27" x14ac:dyDescent="0.25">
      <c r="A281" t="s">
        <v>1213</v>
      </c>
      <c r="B281" t="s">
        <v>1262</v>
      </c>
      <c r="C281" t="s">
        <v>6214</v>
      </c>
      <c r="D281" t="s">
        <v>6215</v>
      </c>
      <c r="E281" t="s">
        <v>311</v>
      </c>
      <c r="F281" t="s">
        <v>6216</v>
      </c>
      <c r="G281">
        <v>74244</v>
      </c>
      <c r="H281" t="s">
        <v>312</v>
      </c>
      <c r="I281" t="s">
        <v>1004</v>
      </c>
      <c r="J281" t="s">
        <v>833</v>
      </c>
      <c r="K281" t="s">
        <v>205</v>
      </c>
      <c r="L281" t="s">
        <v>224</v>
      </c>
      <c r="M281" t="s">
        <v>224</v>
      </c>
      <c r="N281" t="s">
        <v>224</v>
      </c>
      <c r="O281" t="s">
        <v>339</v>
      </c>
      <c r="P281" s="142">
        <v>44881</v>
      </c>
      <c r="Q281" t="s">
        <v>1215</v>
      </c>
      <c r="R281" t="s">
        <v>885</v>
      </c>
      <c r="S281" t="s">
        <v>889</v>
      </c>
      <c r="T281" t="s">
        <v>5983</v>
      </c>
      <c r="U281" s="11" t="s">
        <v>1216</v>
      </c>
      <c r="V281" s="140">
        <f t="shared" si="5"/>
        <v>145.8515030593243</v>
      </c>
      <c r="W281" s="141">
        <v>548.25580000000002</v>
      </c>
      <c r="X281" s="147">
        <v>2.4199999999999999E-2</v>
      </c>
      <c r="Y281" s="130">
        <v>2.137166884239183E-2</v>
      </c>
      <c r="Z281" s="130">
        <v>3.2413481770962407E-3</v>
      </c>
      <c r="AA281" s="181"/>
    </row>
    <row r="282" spans="1:27" x14ac:dyDescent="0.25">
      <c r="A282" t="s">
        <v>1213</v>
      </c>
      <c r="B282" t="s">
        <v>1262</v>
      </c>
      <c r="D282" t="s">
        <v>6109</v>
      </c>
      <c r="E282" t="s">
        <v>309</v>
      </c>
      <c r="F282" t="s">
        <v>6110</v>
      </c>
      <c r="G282">
        <v>74181</v>
      </c>
      <c r="H282" t="s">
        <v>312</v>
      </c>
      <c r="I282" t="s">
        <v>1004</v>
      </c>
      <c r="J282" t="s">
        <v>833</v>
      </c>
      <c r="K282" t="s">
        <v>205</v>
      </c>
      <c r="L282" t="s">
        <v>204</v>
      </c>
      <c r="M282" t="s">
        <v>204</v>
      </c>
      <c r="N282" t="s">
        <v>224</v>
      </c>
      <c r="O282" t="s">
        <v>339</v>
      </c>
      <c r="P282" s="142">
        <v>43412</v>
      </c>
      <c r="Q282" t="s">
        <v>1215</v>
      </c>
      <c r="R282" t="s">
        <v>885</v>
      </c>
      <c r="S282" t="s">
        <v>889</v>
      </c>
      <c r="T282" t="s">
        <v>6101</v>
      </c>
      <c r="U282" s="11" t="s">
        <v>1216</v>
      </c>
      <c r="V282" s="140">
        <f t="shared" si="5"/>
        <v>124.66953977121574</v>
      </c>
      <c r="W282" s="141">
        <v>468.63279999999997</v>
      </c>
      <c r="X282" s="147">
        <v>0.19900000000000001</v>
      </c>
      <c r="Y282" s="130">
        <v>1.8267868014213134E-2</v>
      </c>
      <c r="Z282" s="130">
        <v>2.7706081880631297E-3</v>
      </c>
      <c r="AA282" s="181"/>
    </row>
    <row r="283" spans="1:27" x14ac:dyDescent="0.25">
      <c r="A283" t="s">
        <v>1213</v>
      </c>
      <c r="B283" t="s">
        <v>1262</v>
      </c>
      <c r="C283" t="s">
        <v>6179</v>
      </c>
      <c r="D283" t="s">
        <v>6180</v>
      </c>
      <c r="E283" t="s">
        <v>311</v>
      </c>
      <c r="F283" t="s">
        <v>6181</v>
      </c>
      <c r="G283">
        <v>74237</v>
      </c>
      <c r="H283" t="s">
        <v>312</v>
      </c>
      <c r="I283" t="s">
        <v>1004</v>
      </c>
      <c r="J283" t="s">
        <v>833</v>
      </c>
      <c r="K283" t="s">
        <v>205</v>
      </c>
      <c r="L283" t="s">
        <v>233</v>
      </c>
      <c r="M283" t="s">
        <v>233</v>
      </c>
      <c r="N283" t="s">
        <v>233</v>
      </c>
      <c r="O283" t="s">
        <v>339</v>
      </c>
      <c r="P283" s="142">
        <v>44721</v>
      </c>
      <c r="Q283" t="s">
        <v>1224</v>
      </c>
      <c r="R283" t="s">
        <v>885</v>
      </c>
      <c r="S283" t="s">
        <v>889</v>
      </c>
      <c r="T283" t="s">
        <v>6182</v>
      </c>
      <c r="U283" s="11" t="s">
        <v>1225</v>
      </c>
      <c r="V283" s="140">
        <f t="shared" ref="V283:V346" si="6">IF(U283="",W283,W283/U283)</f>
        <v>87.757393958530685</v>
      </c>
      <c r="W283" s="141">
        <v>416.89150000000001</v>
      </c>
      <c r="X283" s="147">
        <v>4.5373999999999998E-2</v>
      </c>
      <c r="Y283" s="130">
        <v>1.6250929852702177E-2</v>
      </c>
      <c r="Z283" s="130">
        <v>2.4647079384690638E-3</v>
      </c>
      <c r="AA283" s="181"/>
    </row>
    <row r="284" spans="1:27" x14ac:dyDescent="0.25">
      <c r="A284" t="s">
        <v>1213</v>
      </c>
      <c r="B284" t="s">
        <v>1262</v>
      </c>
      <c r="D284" t="s">
        <v>4532</v>
      </c>
      <c r="E284" t="s">
        <v>311</v>
      </c>
      <c r="F284" t="s">
        <v>4531</v>
      </c>
      <c r="G284">
        <v>74242</v>
      </c>
      <c r="H284" t="s">
        <v>312</v>
      </c>
      <c r="I284" t="s">
        <v>1004</v>
      </c>
      <c r="J284" t="s">
        <v>833</v>
      </c>
      <c r="K284" t="s">
        <v>205</v>
      </c>
      <c r="L284" t="s">
        <v>272</v>
      </c>
      <c r="M284" t="s">
        <v>272</v>
      </c>
      <c r="N284" t="s">
        <v>272</v>
      </c>
      <c r="O284" t="s">
        <v>339</v>
      </c>
      <c r="P284" s="142">
        <v>44812</v>
      </c>
      <c r="Q284" t="s">
        <v>1217</v>
      </c>
      <c r="R284" t="s">
        <v>885</v>
      </c>
      <c r="S284" t="s">
        <v>889</v>
      </c>
      <c r="T284" t="s">
        <v>6186</v>
      </c>
      <c r="U284" s="11" t="s">
        <v>1218</v>
      </c>
      <c r="V284" s="140">
        <f t="shared" si="6"/>
        <v>88.619994030147737</v>
      </c>
      <c r="W284" s="141">
        <v>356.27009999999996</v>
      </c>
      <c r="X284" s="147">
        <v>0.127</v>
      </c>
      <c r="Y284" s="130">
        <v>1.3887837128139026E-2</v>
      </c>
      <c r="Z284" s="130">
        <v>2.1063079299550383E-3</v>
      </c>
      <c r="AA284" s="181"/>
    </row>
    <row r="285" spans="1:27" x14ac:dyDescent="0.25">
      <c r="A285" t="s">
        <v>1213</v>
      </c>
      <c r="B285" t="s">
        <v>1262</v>
      </c>
      <c r="D285" t="s">
        <v>6187</v>
      </c>
      <c r="E285" t="s">
        <v>311</v>
      </c>
      <c r="F285" t="s">
        <v>6188</v>
      </c>
      <c r="G285">
        <v>74247</v>
      </c>
      <c r="H285" t="s">
        <v>312</v>
      </c>
      <c r="I285" t="s">
        <v>1004</v>
      </c>
      <c r="J285" t="s">
        <v>833</v>
      </c>
      <c r="K285" t="s">
        <v>205</v>
      </c>
      <c r="L285" t="s">
        <v>233</v>
      </c>
      <c r="M285" t="s">
        <v>233</v>
      </c>
      <c r="N285" t="s">
        <v>233</v>
      </c>
      <c r="O285" t="s">
        <v>339</v>
      </c>
      <c r="P285" s="142">
        <v>44938</v>
      </c>
      <c r="Q285" t="s">
        <v>1224</v>
      </c>
      <c r="R285" t="s">
        <v>885</v>
      </c>
      <c r="S285" t="s">
        <v>889</v>
      </c>
      <c r="T285" t="s">
        <v>6189</v>
      </c>
      <c r="U285" s="11" t="s">
        <v>1225</v>
      </c>
      <c r="V285" s="140">
        <f t="shared" si="6"/>
        <v>24.776023576465636</v>
      </c>
      <c r="W285" s="141">
        <v>117.6985</v>
      </c>
      <c r="X285" s="147">
        <v>2.8799999999999999E-2</v>
      </c>
      <c r="Y285" s="130">
        <v>4.5880297426023047E-3</v>
      </c>
      <c r="Z285" s="130">
        <v>6.9584654115307598E-4</v>
      </c>
      <c r="AA285" s="181"/>
    </row>
    <row r="286" spans="1:27" x14ac:dyDescent="0.25">
      <c r="A286" t="s">
        <v>1213</v>
      </c>
      <c r="B286" t="s">
        <v>1262</v>
      </c>
      <c r="C286" t="s">
        <v>6062</v>
      </c>
      <c r="D286" t="s">
        <v>6063</v>
      </c>
      <c r="E286" t="s">
        <v>311</v>
      </c>
      <c r="F286" t="s">
        <v>6064</v>
      </c>
      <c r="G286">
        <v>74266</v>
      </c>
      <c r="H286" t="s">
        <v>312</v>
      </c>
      <c r="I286" t="s">
        <v>1004</v>
      </c>
      <c r="J286" t="s">
        <v>832</v>
      </c>
      <c r="K286" t="s">
        <v>205</v>
      </c>
      <c r="L286" t="s">
        <v>224</v>
      </c>
      <c r="M286" t="s">
        <v>224</v>
      </c>
      <c r="N286" t="s">
        <v>224</v>
      </c>
      <c r="O286" t="s">
        <v>339</v>
      </c>
      <c r="P286" s="142">
        <v>45400</v>
      </c>
      <c r="Q286" t="s">
        <v>1215</v>
      </c>
      <c r="R286" t="s">
        <v>885</v>
      </c>
      <c r="S286" t="s">
        <v>889</v>
      </c>
      <c r="T286" t="s">
        <v>5946</v>
      </c>
      <c r="U286" s="11" t="s">
        <v>1216</v>
      </c>
      <c r="V286" s="140">
        <f t="shared" si="6"/>
        <v>29.308007448789574</v>
      </c>
      <c r="W286" s="141">
        <v>110.1688</v>
      </c>
      <c r="X286" s="147">
        <v>0.4</v>
      </c>
      <c r="Y286" s="130">
        <v>4.2945109878006022E-3</v>
      </c>
      <c r="Z286" s="130">
        <v>6.5132982662618273E-4</v>
      </c>
      <c r="AA286" s="181"/>
    </row>
    <row r="287" spans="1:27" x14ac:dyDescent="0.25">
      <c r="A287" t="s">
        <v>1213</v>
      </c>
      <c r="B287" t="s">
        <v>1262</v>
      </c>
      <c r="C287" t="s">
        <v>6190</v>
      </c>
      <c r="D287" t="s">
        <v>6191</v>
      </c>
      <c r="E287" t="s">
        <v>309</v>
      </c>
      <c r="F287" t="s">
        <v>6192</v>
      </c>
      <c r="G287">
        <v>74192</v>
      </c>
      <c r="H287" t="s">
        <v>312</v>
      </c>
      <c r="I287" t="s">
        <v>1004</v>
      </c>
      <c r="J287" t="s">
        <v>833</v>
      </c>
      <c r="K287" t="s">
        <v>205</v>
      </c>
      <c r="L287" t="s">
        <v>224</v>
      </c>
      <c r="M287" t="s">
        <v>224</v>
      </c>
      <c r="N287" t="s">
        <v>224</v>
      </c>
      <c r="O287" t="s">
        <v>339</v>
      </c>
      <c r="P287" s="142">
        <v>43761</v>
      </c>
      <c r="Q287" t="s">
        <v>1215</v>
      </c>
      <c r="R287" t="s">
        <v>885</v>
      </c>
      <c r="S287" t="s">
        <v>889</v>
      </c>
      <c r="T287" t="s">
        <v>6004</v>
      </c>
      <c r="U287" s="11" t="s">
        <v>1216</v>
      </c>
      <c r="V287" s="140">
        <f t="shared" si="6"/>
        <v>7.3665070497472733</v>
      </c>
      <c r="W287" s="141">
        <v>27.6907</v>
      </c>
      <c r="X287" s="147">
        <v>3.5400000000000001E-2</v>
      </c>
      <c r="Y287" s="130">
        <v>1.0794167566628291E-3</v>
      </c>
      <c r="Z287" s="130">
        <v>1.6371045061283246E-4</v>
      </c>
      <c r="AA287" s="181"/>
    </row>
    <row r="288" spans="1:27" x14ac:dyDescent="0.25">
      <c r="A288" t="s">
        <v>1213</v>
      </c>
      <c r="B288" t="s">
        <v>1262</v>
      </c>
      <c r="C288" t="s">
        <v>6193</v>
      </c>
      <c r="D288" t="s">
        <v>6194</v>
      </c>
      <c r="E288" t="s">
        <v>309</v>
      </c>
      <c r="F288" t="s">
        <v>6195</v>
      </c>
      <c r="G288">
        <v>74196</v>
      </c>
      <c r="H288" t="s">
        <v>312</v>
      </c>
      <c r="I288" t="s">
        <v>1005</v>
      </c>
      <c r="J288" t="s">
        <v>826</v>
      </c>
      <c r="K288" t="s">
        <v>204</v>
      </c>
      <c r="L288" t="s">
        <v>204</v>
      </c>
      <c r="M288" t="s">
        <v>204</v>
      </c>
      <c r="N288" t="s">
        <v>204</v>
      </c>
      <c r="O288" t="s">
        <v>339</v>
      </c>
      <c r="P288" s="142">
        <v>43831</v>
      </c>
      <c r="Q288" t="s">
        <v>1212</v>
      </c>
      <c r="R288" t="s">
        <v>885</v>
      </c>
      <c r="S288" t="s">
        <v>889</v>
      </c>
      <c r="T288" t="s">
        <v>6097</v>
      </c>
      <c r="U288" s="167">
        <v>1</v>
      </c>
      <c r="V288" s="140">
        <f t="shared" si="6"/>
        <v>2997.6325999999999</v>
      </c>
      <c r="W288" s="141">
        <v>2997.6325999999999</v>
      </c>
      <c r="X288" s="147">
        <v>0.14119999999999999</v>
      </c>
      <c r="Y288" s="130">
        <v>0.11685131707699643</v>
      </c>
      <c r="Z288" s="130">
        <v>1.7722331671522776E-2</v>
      </c>
      <c r="AA288" s="181"/>
    </row>
    <row r="289" spans="1:27" x14ac:dyDescent="0.25">
      <c r="A289" t="s">
        <v>1213</v>
      </c>
      <c r="B289" t="s">
        <v>1262</v>
      </c>
      <c r="D289" t="s">
        <v>6200</v>
      </c>
      <c r="E289" t="s">
        <v>309</v>
      </c>
      <c r="F289" t="s">
        <v>6201</v>
      </c>
      <c r="G289">
        <v>74249</v>
      </c>
      <c r="H289" t="s">
        <v>312</v>
      </c>
      <c r="I289" t="s">
        <v>1005</v>
      </c>
      <c r="J289" t="s">
        <v>832</v>
      </c>
      <c r="K289" t="s">
        <v>204</v>
      </c>
      <c r="L289" t="s">
        <v>204</v>
      </c>
      <c r="M289" t="s">
        <v>204</v>
      </c>
      <c r="N289" t="s">
        <v>204</v>
      </c>
      <c r="O289" t="s">
        <v>339</v>
      </c>
      <c r="P289" s="142">
        <v>45006</v>
      </c>
      <c r="Q289" t="s">
        <v>1212</v>
      </c>
      <c r="R289" t="s">
        <v>885</v>
      </c>
      <c r="S289" t="s">
        <v>889</v>
      </c>
      <c r="T289" t="s">
        <v>6202</v>
      </c>
      <c r="U289" s="167">
        <v>1</v>
      </c>
      <c r="V289" s="140">
        <f t="shared" si="6"/>
        <v>992.70899999999995</v>
      </c>
      <c r="W289" s="141">
        <v>992.70899999999995</v>
      </c>
      <c r="X289" s="147">
        <v>0.19600000000000001</v>
      </c>
      <c r="Y289" s="130">
        <v>3.8696986641565602E-2</v>
      </c>
      <c r="Z289" s="130">
        <v>5.8690038683810435E-3</v>
      </c>
      <c r="AA289" s="181"/>
    </row>
    <row r="290" spans="1:27" x14ac:dyDescent="0.25">
      <c r="A290" t="s">
        <v>1213</v>
      </c>
      <c r="B290" t="s">
        <v>1262</v>
      </c>
      <c r="C290" t="s">
        <v>6114</v>
      </c>
      <c r="D290" t="s">
        <v>2376</v>
      </c>
      <c r="E290" t="s">
        <v>309</v>
      </c>
      <c r="F290" t="s">
        <v>6115</v>
      </c>
      <c r="G290">
        <v>74190</v>
      </c>
      <c r="H290" t="s">
        <v>312</v>
      </c>
      <c r="I290" t="s">
        <v>1005</v>
      </c>
      <c r="J290" t="s">
        <v>569</v>
      </c>
      <c r="K290" t="s">
        <v>204</v>
      </c>
      <c r="L290" t="s">
        <v>204</v>
      </c>
      <c r="M290" t="s">
        <v>204</v>
      </c>
      <c r="N290" t="s">
        <v>224</v>
      </c>
      <c r="O290" t="s">
        <v>339</v>
      </c>
      <c r="P290" s="142">
        <v>43691</v>
      </c>
      <c r="Q290" t="s">
        <v>1215</v>
      </c>
      <c r="R290" t="s">
        <v>885</v>
      </c>
      <c r="S290" t="s">
        <v>889</v>
      </c>
      <c r="T290" t="s">
        <v>6116</v>
      </c>
      <c r="U290" s="11" t="s">
        <v>1216</v>
      </c>
      <c r="V290" s="140">
        <f t="shared" si="6"/>
        <v>207.32668262835861</v>
      </c>
      <c r="W290" s="141">
        <v>779.34100000000001</v>
      </c>
      <c r="X290" s="147">
        <v>0.19874</v>
      </c>
      <c r="Y290" s="130">
        <v>3.0379649449015122E-2</v>
      </c>
      <c r="Z290" s="130">
        <v>4.607549466004523E-3</v>
      </c>
      <c r="AA290" s="181"/>
    </row>
    <row r="291" spans="1:27" x14ac:dyDescent="0.25">
      <c r="A291" t="s">
        <v>1213</v>
      </c>
      <c r="B291" t="s">
        <v>1262</v>
      </c>
      <c r="D291" t="s">
        <v>6206</v>
      </c>
      <c r="E291" t="s">
        <v>309</v>
      </c>
      <c r="F291" t="s">
        <v>6207</v>
      </c>
      <c r="G291">
        <v>74240</v>
      </c>
      <c r="H291" t="s">
        <v>312</v>
      </c>
      <c r="I291" t="s">
        <v>1005</v>
      </c>
      <c r="J291" t="s">
        <v>832</v>
      </c>
      <c r="K291" t="s">
        <v>205</v>
      </c>
      <c r="L291" t="s">
        <v>204</v>
      </c>
      <c r="M291" t="s">
        <v>204</v>
      </c>
      <c r="N291" t="s">
        <v>303</v>
      </c>
      <c r="O291" t="s">
        <v>339</v>
      </c>
      <c r="P291" s="142">
        <v>44748</v>
      </c>
      <c r="Q291" t="s">
        <v>1217</v>
      </c>
      <c r="R291" t="s">
        <v>885</v>
      </c>
      <c r="S291" t="s">
        <v>889</v>
      </c>
      <c r="T291" t="s">
        <v>6208</v>
      </c>
      <c r="U291" s="11" t="s">
        <v>1218</v>
      </c>
      <c r="V291" s="140">
        <f t="shared" si="6"/>
        <v>162.30540769115964</v>
      </c>
      <c r="W291" s="141">
        <v>652.50019999999995</v>
      </c>
      <c r="X291" s="147">
        <v>2.6239999999999999E-2</v>
      </c>
      <c r="Y291" s="130">
        <v>2.5435241494327042E-2</v>
      </c>
      <c r="Z291" s="130">
        <v>3.8576525894929961E-3</v>
      </c>
      <c r="AA291" s="181"/>
    </row>
    <row r="292" spans="1:27" x14ac:dyDescent="0.25">
      <c r="A292" t="s">
        <v>1213</v>
      </c>
      <c r="B292" t="s">
        <v>1262</v>
      </c>
      <c r="D292" t="s">
        <v>6209</v>
      </c>
      <c r="E292" t="s">
        <v>311</v>
      </c>
      <c r="F292" t="s">
        <v>6210</v>
      </c>
      <c r="G292">
        <v>74207</v>
      </c>
      <c r="H292" t="s">
        <v>312</v>
      </c>
      <c r="I292" t="s">
        <v>1005</v>
      </c>
      <c r="J292" t="s">
        <v>569</v>
      </c>
      <c r="K292" t="s">
        <v>205</v>
      </c>
      <c r="L292" t="s">
        <v>233</v>
      </c>
      <c r="M292" t="s">
        <v>224</v>
      </c>
      <c r="N292" t="s">
        <v>296</v>
      </c>
      <c r="O292" t="s">
        <v>339</v>
      </c>
      <c r="P292" s="142">
        <v>44166</v>
      </c>
      <c r="Q292" t="s">
        <v>1215</v>
      </c>
      <c r="R292" t="s">
        <v>885</v>
      </c>
      <c r="S292" t="s">
        <v>889</v>
      </c>
      <c r="T292" t="s">
        <v>6211</v>
      </c>
      <c r="U292" s="11" t="s">
        <v>1216</v>
      </c>
      <c r="V292" s="140">
        <f t="shared" si="6"/>
        <v>165.52825219473263</v>
      </c>
      <c r="W292" s="141">
        <v>622.22069999999997</v>
      </c>
      <c r="X292" s="147">
        <v>1.1111111111111111E-3</v>
      </c>
      <c r="Y292" s="130">
        <v>2.4254909676890618E-2</v>
      </c>
      <c r="Z292" s="130">
        <v>3.6786367899767957E-3</v>
      </c>
      <c r="AA292" s="181"/>
    </row>
    <row r="293" spans="1:27" x14ac:dyDescent="0.25">
      <c r="A293" t="s">
        <v>1213</v>
      </c>
      <c r="B293" t="s">
        <v>1262</v>
      </c>
      <c r="C293" t="s">
        <v>6065</v>
      </c>
      <c r="D293" t="s">
        <v>6066</v>
      </c>
      <c r="E293" t="s">
        <v>309</v>
      </c>
      <c r="F293" t="s">
        <v>6067</v>
      </c>
      <c r="G293">
        <v>74255</v>
      </c>
      <c r="H293" t="s">
        <v>312</v>
      </c>
      <c r="I293" t="s">
        <v>1005</v>
      </c>
      <c r="J293" t="s">
        <v>831</v>
      </c>
      <c r="K293" t="s">
        <v>205</v>
      </c>
      <c r="L293" t="s">
        <v>233</v>
      </c>
      <c r="M293" t="s">
        <v>233</v>
      </c>
      <c r="N293" t="s">
        <v>233</v>
      </c>
      <c r="O293" t="s">
        <v>339</v>
      </c>
      <c r="P293" s="142">
        <v>45208</v>
      </c>
      <c r="Q293" t="s">
        <v>1224</v>
      </c>
      <c r="R293" t="s">
        <v>885</v>
      </c>
      <c r="S293" t="s">
        <v>889</v>
      </c>
      <c r="T293" t="s">
        <v>6068</v>
      </c>
      <c r="U293" s="11" t="s">
        <v>1225</v>
      </c>
      <c r="V293" s="140">
        <f t="shared" si="6"/>
        <v>68.898094937375021</v>
      </c>
      <c r="W293" s="141">
        <v>327.30040000000002</v>
      </c>
      <c r="X293" s="147">
        <v>0.107</v>
      </c>
      <c r="Y293" s="130">
        <v>1.2758561424631625E-2</v>
      </c>
      <c r="Z293" s="130">
        <v>1.9350355894561888E-3</v>
      </c>
      <c r="AA293" s="181"/>
    </row>
    <row r="294" spans="1:27" x14ac:dyDescent="0.25">
      <c r="A294" t="s">
        <v>1213</v>
      </c>
      <c r="B294" t="s">
        <v>1263</v>
      </c>
      <c r="C294" t="s">
        <v>6117</v>
      </c>
      <c r="D294" t="s">
        <v>6118</v>
      </c>
      <c r="E294" t="s">
        <v>309</v>
      </c>
      <c r="F294" t="s">
        <v>6119</v>
      </c>
      <c r="G294">
        <v>74228</v>
      </c>
      <c r="H294" t="s">
        <v>312</v>
      </c>
      <c r="I294" t="s">
        <v>1000</v>
      </c>
      <c r="J294" t="s">
        <v>844</v>
      </c>
      <c r="K294" t="s">
        <v>204</v>
      </c>
      <c r="L294" t="s">
        <v>204</v>
      </c>
      <c r="M294" t="s">
        <v>204</v>
      </c>
      <c r="N294" t="s">
        <v>204</v>
      </c>
      <c r="O294" t="s">
        <v>339</v>
      </c>
      <c r="P294" s="142">
        <v>44560</v>
      </c>
      <c r="Q294" t="s">
        <v>1215</v>
      </c>
      <c r="R294" t="s">
        <v>885</v>
      </c>
      <c r="S294" t="s">
        <v>889</v>
      </c>
      <c r="T294" t="s">
        <v>6120</v>
      </c>
      <c r="U294" s="11" t="s">
        <v>1216</v>
      </c>
      <c r="V294" s="140">
        <f t="shared" si="6"/>
        <v>92.136871508379883</v>
      </c>
      <c r="W294" s="141">
        <v>346.34249999999997</v>
      </c>
      <c r="X294" s="147">
        <v>6.7400000000000002E-2</v>
      </c>
      <c r="Y294" s="130">
        <v>1.8231021667818106E-2</v>
      </c>
      <c r="Z294" s="130">
        <v>2.9133843456737472E-3</v>
      </c>
      <c r="AA294" s="181"/>
    </row>
    <row r="295" spans="1:27" x14ac:dyDescent="0.25">
      <c r="A295" t="s">
        <v>1213</v>
      </c>
      <c r="B295" t="s">
        <v>1263</v>
      </c>
      <c r="C295" t="s">
        <v>6124</v>
      </c>
      <c r="D295" t="s">
        <v>6125</v>
      </c>
      <c r="E295" t="s">
        <v>311</v>
      </c>
      <c r="F295" t="s">
        <v>6126</v>
      </c>
      <c r="G295">
        <v>74243</v>
      </c>
      <c r="H295" t="s">
        <v>312</v>
      </c>
      <c r="I295" t="s">
        <v>1000</v>
      </c>
      <c r="J295" t="s">
        <v>844</v>
      </c>
      <c r="K295" t="s">
        <v>204</v>
      </c>
      <c r="L295" t="s">
        <v>204</v>
      </c>
      <c r="M295" t="s">
        <v>204</v>
      </c>
      <c r="N295" t="s">
        <v>204</v>
      </c>
      <c r="O295" t="s">
        <v>339</v>
      </c>
      <c r="P295" s="142">
        <v>44823</v>
      </c>
      <c r="Q295" t="s">
        <v>1215</v>
      </c>
      <c r="R295" t="s">
        <v>885</v>
      </c>
      <c r="S295" t="s">
        <v>889</v>
      </c>
      <c r="T295" t="s">
        <v>6068</v>
      </c>
      <c r="U295" s="11" t="s">
        <v>1216</v>
      </c>
      <c r="V295" s="140">
        <f t="shared" si="6"/>
        <v>56.077839851024216</v>
      </c>
      <c r="W295" s="141">
        <v>210.79660000000001</v>
      </c>
      <c r="X295" s="147">
        <v>0.1371</v>
      </c>
      <c r="Y295" s="130">
        <v>1.1096063400820106E-2</v>
      </c>
      <c r="Z295" s="130">
        <v>1.7731917607018901E-3</v>
      </c>
      <c r="AA295" s="181"/>
    </row>
    <row r="296" spans="1:27" x14ac:dyDescent="0.25">
      <c r="A296" t="s">
        <v>1213</v>
      </c>
      <c r="B296" t="s">
        <v>1263</v>
      </c>
      <c r="C296" t="s">
        <v>6121</v>
      </c>
      <c r="D296" t="s">
        <v>6122</v>
      </c>
      <c r="E296" t="s">
        <v>309</v>
      </c>
      <c r="F296" t="s">
        <v>6123</v>
      </c>
      <c r="G296">
        <v>74221</v>
      </c>
      <c r="H296" t="s">
        <v>312</v>
      </c>
      <c r="I296" t="s">
        <v>1000</v>
      </c>
      <c r="J296" t="s">
        <v>844</v>
      </c>
      <c r="K296" t="s">
        <v>204</v>
      </c>
      <c r="L296" t="s">
        <v>204</v>
      </c>
      <c r="M296" t="s">
        <v>204</v>
      </c>
      <c r="N296" t="s">
        <v>296</v>
      </c>
      <c r="O296" t="s">
        <v>339</v>
      </c>
      <c r="P296" s="142">
        <v>44409</v>
      </c>
      <c r="Q296" t="s">
        <v>1215</v>
      </c>
      <c r="R296" t="s">
        <v>885</v>
      </c>
      <c r="S296" t="s">
        <v>889</v>
      </c>
      <c r="T296" t="s">
        <v>6020</v>
      </c>
      <c r="U296" s="11" t="s">
        <v>1216</v>
      </c>
      <c r="V296" s="140">
        <f t="shared" si="6"/>
        <v>52.421707901037514</v>
      </c>
      <c r="W296" s="141">
        <v>197.0532</v>
      </c>
      <c r="X296" s="147">
        <v>7.5700000000000003E-2</v>
      </c>
      <c r="Y296" s="130">
        <v>1.0372627863096015E-2</v>
      </c>
      <c r="Z296" s="130">
        <v>1.6575840998087044E-3</v>
      </c>
      <c r="AA296" s="181"/>
    </row>
    <row r="297" spans="1:27" x14ac:dyDescent="0.25">
      <c r="A297" t="s">
        <v>1213</v>
      </c>
      <c r="B297" t="s">
        <v>1263</v>
      </c>
      <c r="D297" t="s">
        <v>6021</v>
      </c>
      <c r="E297" t="s">
        <v>309</v>
      </c>
      <c r="F297" t="s">
        <v>6022</v>
      </c>
      <c r="G297">
        <v>74254</v>
      </c>
      <c r="H297" t="s">
        <v>312</v>
      </c>
      <c r="I297" t="s">
        <v>1000</v>
      </c>
      <c r="J297" t="s">
        <v>845</v>
      </c>
      <c r="K297" t="s">
        <v>204</v>
      </c>
      <c r="L297" t="s">
        <v>204</v>
      </c>
      <c r="M297" t="s">
        <v>204</v>
      </c>
      <c r="N297" t="s">
        <v>204</v>
      </c>
      <c r="O297" t="s">
        <v>339</v>
      </c>
      <c r="P297" s="142">
        <v>45124</v>
      </c>
      <c r="Q297" t="s">
        <v>1215</v>
      </c>
      <c r="R297" t="s">
        <v>885</v>
      </c>
      <c r="S297" t="s">
        <v>889</v>
      </c>
      <c r="T297" t="s">
        <v>6023</v>
      </c>
      <c r="U297" s="11" t="s">
        <v>1216</v>
      </c>
      <c r="V297" s="140">
        <f t="shared" si="6"/>
        <v>9.0644054269752594</v>
      </c>
      <c r="W297" s="141">
        <v>34.073099999999997</v>
      </c>
      <c r="X297" s="147">
        <v>7.0800000000000002E-2</v>
      </c>
      <c r="Y297" s="130">
        <v>1.7935615513178416E-3</v>
      </c>
      <c r="Z297" s="130">
        <v>2.866177355181154E-4</v>
      </c>
      <c r="AA297" s="181"/>
    </row>
    <row r="298" spans="1:27" x14ac:dyDescent="0.25">
      <c r="A298" t="s">
        <v>1213</v>
      </c>
      <c r="B298" t="s">
        <v>1263</v>
      </c>
      <c r="D298" t="s">
        <v>6072</v>
      </c>
      <c r="E298" t="s">
        <v>311</v>
      </c>
      <c r="F298" t="s">
        <v>6073</v>
      </c>
      <c r="G298">
        <v>74180</v>
      </c>
      <c r="H298" t="s">
        <v>312</v>
      </c>
      <c r="I298" t="s">
        <v>1000</v>
      </c>
      <c r="J298" t="s">
        <v>844</v>
      </c>
      <c r="K298" t="s">
        <v>205</v>
      </c>
      <c r="L298" t="s">
        <v>224</v>
      </c>
      <c r="M298" t="s">
        <v>224</v>
      </c>
      <c r="N298" t="s">
        <v>224</v>
      </c>
      <c r="O298" t="s">
        <v>339</v>
      </c>
      <c r="P298" s="142">
        <v>43411</v>
      </c>
      <c r="Q298" t="s">
        <v>1215</v>
      </c>
      <c r="R298" t="s">
        <v>885</v>
      </c>
      <c r="S298" t="s">
        <v>889</v>
      </c>
      <c r="T298" t="s">
        <v>6074</v>
      </c>
      <c r="U298" s="11" t="s">
        <v>1216</v>
      </c>
      <c r="V298" s="140">
        <f t="shared" si="6"/>
        <v>138.22274541101356</v>
      </c>
      <c r="W298" s="141">
        <v>519.57929999999999</v>
      </c>
      <c r="X298" s="147">
        <v>5.8900000000000001E-2</v>
      </c>
      <c r="Y298" s="130">
        <v>2.7349983510277707E-2</v>
      </c>
      <c r="Z298" s="130">
        <v>4.3706280023753843E-3</v>
      </c>
      <c r="AA298" s="181"/>
    </row>
    <row r="299" spans="1:27" x14ac:dyDescent="0.25">
      <c r="A299" t="s">
        <v>1213</v>
      </c>
      <c r="B299" t="s">
        <v>1263</v>
      </c>
      <c r="D299" t="s">
        <v>6072</v>
      </c>
      <c r="E299" t="s">
        <v>311</v>
      </c>
      <c r="F299" t="s">
        <v>6127</v>
      </c>
      <c r="G299">
        <v>74200</v>
      </c>
      <c r="H299" t="s">
        <v>312</v>
      </c>
      <c r="I299" t="s">
        <v>1000</v>
      </c>
      <c r="J299" t="s">
        <v>844</v>
      </c>
      <c r="K299" t="s">
        <v>205</v>
      </c>
      <c r="L299" t="s">
        <v>224</v>
      </c>
      <c r="M299" t="s">
        <v>224</v>
      </c>
      <c r="N299" t="s">
        <v>224</v>
      </c>
      <c r="O299" t="s">
        <v>339</v>
      </c>
      <c r="P299" s="142">
        <v>43891</v>
      </c>
      <c r="Q299" t="s">
        <v>1215</v>
      </c>
      <c r="R299" t="s">
        <v>885</v>
      </c>
      <c r="S299" t="s">
        <v>889</v>
      </c>
      <c r="T299" t="s">
        <v>6074</v>
      </c>
      <c r="U299" s="11" t="s">
        <v>1216</v>
      </c>
      <c r="V299" s="140">
        <f t="shared" si="6"/>
        <v>120.2025006650705</v>
      </c>
      <c r="W299" s="141">
        <v>451.84120000000001</v>
      </c>
      <c r="X299" s="147">
        <v>5.6800000000000003E-2</v>
      </c>
      <c r="Y299" s="130">
        <v>2.3784338708191209E-2</v>
      </c>
      <c r="Z299" s="130">
        <v>3.8008248427988081E-3</v>
      </c>
      <c r="AA299" s="181"/>
    </row>
    <row r="300" spans="1:27" x14ac:dyDescent="0.25">
      <c r="A300" t="s">
        <v>1213</v>
      </c>
      <c r="B300" t="s">
        <v>1263</v>
      </c>
      <c r="D300" t="s">
        <v>6072</v>
      </c>
      <c r="E300" t="s">
        <v>311</v>
      </c>
      <c r="F300" t="s">
        <v>6128</v>
      </c>
      <c r="G300">
        <v>74215</v>
      </c>
      <c r="H300" t="s">
        <v>312</v>
      </c>
      <c r="I300" t="s">
        <v>1000</v>
      </c>
      <c r="J300" t="s">
        <v>844</v>
      </c>
      <c r="K300" t="s">
        <v>205</v>
      </c>
      <c r="L300" t="s">
        <v>224</v>
      </c>
      <c r="M300" t="s">
        <v>224</v>
      </c>
      <c r="N300" t="s">
        <v>224</v>
      </c>
      <c r="O300" t="s">
        <v>339</v>
      </c>
      <c r="P300" s="142">
        <v>44308</v>
      </c>
      <c r="Q300" t="s">
        <v>1215</v>
      </c>
      <c r="R300" t="s">
        <v>885</v>
      </c>
      <c r="S300" t="s">
        <v>889</v>
      </c>
      <c r="T300" t="s">
        <v>6074</v>
      </c>
      <c r="U300" s="11" t="s">
        <v>1216</v>
      </c>
      <c r="V300" s="140">
        <f t="shared" si="6"/>
        <v>77.107741420590585</v>
      </c>
      <c r="W300" s="141">
        <v>289.84800000000001</v>
      </c>
      <c r="X300" s="147">
        <v>3.5400000000000001E-2</v>
      </c>
      <c r="Y300" s="130">
        <v>1.5257223139342233E-2</v>
      </c>
      <c r="Z300" s="130">
        <v>2.4381603983870824E-3</v>
      </c>
      <c r="AA300" s="181"/>
    </row>
    <row r="301" spans="1:27" x14ac:dyDescent="0.25">
      <c r="A301" t="s">
        <v>1213</v>
      </c>
      <c r="B301" t="s">
        <v>1263</v>
      </c>
      <c r="D301" t="s">
        <v>6072</v>
      </c>
      <c r="E301" t="s">
        <v>311</v>
      </c>
      <c r="F301" t="s">
        <v>6130</v>
      </c>
      <c r="G301">
        <v>74235</v>
      </c>
      <c r="H301" t="s">
        <v>312</v>
      </c>
      <c r="I301" t="s">
        <v>1000</v>
      </c>
      <c r="J301" t="s">
        <v>844</v>
      </c>
      <c r="K301" t="s">
        <v>205</v>
      </c>
      <c r="L301" t="s">
        <v>224</v>
      </c>
      <c r="M301" t="s">
        <v>224</v>
      </c>
      <c r="N301" t="s">
        <v>224</v>
      </c>
      <c r="O301" t="s">
        <v>339</v>
      </c>
      <c r="P301" s="142">
        <v>44712</v>
      </c>
      <c r="Q301" t="s">
        <v>1215</v>
      </c>
      <c r="R301" t="s">
        <v>885</v>
      </c>
      <c r="S301" t="s">
        <v>889</v>
      </c>
      <c r="T301" t="s">
        <v>6074</v>
      </c>
      <c r="U301" s="11" t="s">
        <v>1216</v>
      </c>
      <c r="V301" s="140">
        <f t="shared" si="6"/>
        <v>72.291912742750725</v>
      </c>
      <c r="W301" s="141">
        <v>271.74529999999999</v>
      </c>
      <c r="X301" s="147">
        <v>6.13E-2</v>
      </c>
      <c r="Y301" s="130">
        <v>1.4304321868258503E-2</v>
      </c>
      <c r="Z301" s="130">
        <v>2.2858832689572756E-3</v>
      </c>
      <c r="AA301" s="181"/>
    </row>
    <row r="302" spans="1:27" x14ac:dyDescent="0.25">
      <c r="A302" t="s">
        <v>1213</v>
      </c>
      <c r="B302" t="s">
        <v>1263</v>
      </c>
      <c r="D302" t="s">
        <v>6075</v>
      </c>
      <c r="E302" t="s">
        <v>311</v>
      </c>
      <c r="F302" t="s">
        <v>6076</v>
      </c>
      <c r="G302">
        <v>74183</v>
      </c>
      <c r="H302" t="s">
        <v>312</v>
      </c>
      <c r="I302" t="s">
        <v>1000</v>
      </c>
      <c r="J302" t="s">
        <v>844</v>
      </c>
      <c r="K302" t="s">
        <v>205</v>
      </c>
      <c r="L302" t="s">
        <v>224</v>
      </c>
      <c r="M302" t="s">
        <v>224</v>
      </c>
      <c r="N302" t="s">
        <v>224</v>
      </c>
      <c r="O302" t="s">
        <v>339</v>
      </c>
      <c r="P302" s="142">
        <v>43482</v>
      </c>
      <c r="Q302" t="s">
        <v>1215</v>
      </c>
      <c r="R302" t="s">
        <v>885</v>
      </c>
      <c r="S302" t="s">
        <v>889</v>
      </c>
      <c r="T302" t="s">
        <v>6020</v>
      </c>
      <c r="U302" s="11" t="s">
        <v>1216</v>
      </c>
      <c r="V302" s="140">
        <f t="shared" si="6"/>
        <v>69.408007448789576</v>
      </c>
      <c r="W302" s="141">
        <v>260.90469999999999</v>
      </c>
      <c r="X302" s="147">
        <v>5.2000000000000005E-2</v>
      </c>
      <c r="Y302" s="130">
        <v>1.3733687987017372E-2</v>
      </c>
      <c r="Z302" s="130">
        <v>2.1946938750214647E-3</v>
      </c>
      <c r="AA302" s="181"/>
    </row>
    <row r="303" spans="1:27" x14ac:dyDescent="0.25">
      <c r="A303" t="s">
        <v>1213</v>
      </c>
      <c r="B303" t="s">
        <v>1263</v>
      </c>
      <c r="D303" t="s">
        <v>6075</v>
      </c>
      <c r="E303" t="s">
        <v>311</v>
      </c>
      <c r="F303" t="s">
        <v>6129</v>
      </c>
      <c r="G303">
        <v>74216</v>
      </c>
      <c r="H303" t="s">
        <v>312</v>
      </c>
      <c r="I303" t="s">
        <v>1000</v>
      </c>
      <c r="J303" t="s">
        <v>844</v>
      </c>
      <c r="K303" t="s">
        <v>205</v>
      </c>
      <c r="L303" t="s">
        <v>224</v>
      </c>
      <c r="M303" t="s">
        <v>224</v>
      </c>
      <c r="N303" t="s">
        <v>224</v>
      </c>
      <c r="O303" t="s">
        <v>339</v>
      </c>
      <c r="P303" s="142">
        <v>44371</v>
      </c>
      <c r="Q303" t="s">
        <v>1215</v>
      </c>
      <c r="R303" t="s">
        <v>885</v>
      </c>
      <c r="S303" t="s">
        <v>889</v>
      </c>
      <c r="T303" t="s">
        <v>6020</v>
      </c>
      <c r="U303" s="11" t="s">
        <v>1216</v>
      </c>
      <c r="V303" s="140">
        <f t="shared" si="6"/>
        <v>46.272599095504127</v>
      </c>
      <c r="W303" s="141">
        <v>173.93870000000001</v>
      </c>
      <c r="X303" s="147">
        <v>1.6000000000000004E-2</v>
      </c>
      <c r="Y303" s="130">
        <v>9.1559104165630668E-3</v>
      </c>
      <c r="Z303" s="130">
        <v>1.46314817479993E-3</v>
      </c>
      <c r="AA303" s="181"/>
    </row>
    <row r="304" spans="1:27" x14ac:dyDescent="0.25">
      <c r="A304" t="s">
        <v>1213</v>
      </c>
      <c r="B304" t="s">
        <v>1263</v>
      </c>
      <c r="C304" t="s">
        <v>6077</v>
      </c>
      <c r="D304" t="s">
        <v>6078</v>
      </c>
      <c r="E304" t="s">
        <v>309</v>
      </c>
      <c r="F304" t="s">
        <v>6079</v>
      </c>
      <c r="G304">
        <v>74185</v>
      </c>
      <c r="H304" t="s">
        <v>312</v>
      </c>
      <c r="I304" t="s">
        <v>1001</v>
      </c>
      <c r="J304" t="s">
        <v>831</v>
      </c>
      <c r="K304" t="s">
        <v>204</v>
      </c>
      <c r="L304" t="s">
        <v>204</v>
      </c>
      <c r="M304" t="s">
        <v>204</v>
      </c>
      <c r="N304" t="s">
        <v>204</v>
      </c>
      <c r="O304" t="s">
        <v>339</v>
      </c>
      <c r="P304" s="142">
        <v>43524</v>
      </c>
      <c r="Q304" t="s">
        <v>1212</v>
      </c>
      <c r="R304" t="s">
        <v>885</v>
      </c>
      <c r="S304" t="s">
        <v>889</v>
      </c>
      <c r="T304" t="s">
        <v>5942</v>
      </c>
      <c r="U304" s="167">
        <v>1</v>
      </c>
      <c r="V304" s="140">
        <f t="shared" si="6"/>
        <v>1083.1263000000001</v>
      </c>
      <c r="W304" s="141">
        <v>1083.1263000000001</v>
      </c>
      <c r="X304" s="147">
        <v>0.1298</v>
      </c>
      <c r="Y304" s="130">
        <v>5.7014373549937956E-2</v>
      </c>
      <c r="Z304" s="130">
        <v>9.1111066842730626E-3</v>
      </c>
      <c r="AA304" s="181"/>
    </row>
    <row r="305" spans="1:27" x14ac:dyDescent="0.25">
      <c r="A305" t="s">
        <v>1213</v>
      </c>
      <c r="B305" t="s">
        <v>1263</v>
      </c>
      <c r="C305" t="s">
        <v>6077</v>
      </c>
      <c r="D305" t="s">
        <v>6080</v>
      </c>
      <c r="E305" t="s">
        <v>309</v>
      </c>
      <c r="F305" t="s">
        <v>6081</v>
      </c>
      <c r="G305">
        <v>74202</v>
      </c>
      <c r="H305" t="s">
        <v>312</v>
      </c>
      <c r="I305" t="s">
        <v>1001</v>
      </c>
      <c r="J305" t="s">
        <v>831</v>
      </c>
      <c r="K305" t="s">
        <v>204</v>
      </c>
      <c r="L305" t="s">
        <v>204</v>
      </c>
      <c r="M305" t="s">
        <v>204</v>
      </c>
      <c r="N305" t="s">
        <v>204</v>
      </c>
      <c r="O305" t="s">
        <v>339</v>
      </c>
      <c r="P305" s="142">
        <v>43913</v>
      </c>
      <c r="Q305" t="s">
        <v>1212</v>
      </c>
      <c r="R305" t="s">
        <v>885</v>
      </c>
      <c r="S305" t="s">
        <v>889</v>
      </c>
      <c r="T305" t="s">
        <v>5942</v>
      </c>
      <c r="U305" s="167">
        <v>1</v>
      </c>
      <c r="V305" s="140">
        <f t="shared" si="6"/>
        <v>518.33600000000001</v>
      </c>
      <c r="W305" s="141">
        <v>518.33600000000001</v>
      </c>
      <c r="X305" s="147">
        <v>0.1036</v>
      </c>
      <c r="Y305" s="130">
        <v>2.7284540323145968E-2</v>
      </c>
      <c r="Z305" s="130">
        <v>4.3601699402659429E-3</v>
      </c>
      <c r="AA305" s="181"/>
    </row>
    <row r="306" spans="1:27" x14ac:dyDescent="0.25">
      <c r="A306" t="s">
        <v>1213</v>
      </c>
      <c r="B306" t="s">
        <v>1263</v>
      </c>
      <c r="C306" t="s">
        <v>6131</v>
      </c>
      <c r="D306" t="s">
        <v>6132</v>
      </c>
      <c r="E306" t="s">
        <v>309</v>
      </c>
      <c r="F306" t="s">
        <v>6133</v>
      </c>
      <c r="G306">
        <v>74179</v>
      </c>
      <c r="H306" t="s">
        <v>312</v>
      </c>
      <c r="I306" t="s">
        <v>1001</v>
      </c>
      <c r="J306" t="s">
        <v>831</v>
      </c>
      <c r="K306" t="s">
        <v>204</v>
      </c>
      <c r="L306" t="s">
        <v>204</v>
      </c>
      <c r="M306" t="s">
        <v>204</v>
      </c>
      <c r="N306" t="s">
        <v>204</v>
      </c>
      <c r="O306" t="s">
        <v>339</v>
      </c>
      <c r="P306" s="142">
        <v>43394</v>
      </c>
      <c r="Q306" t="s">
        <v>1212</v>
      </c>
      <c r="R306" t="s">
        <v>885</v>
      </c>
      <c r="S306" t="s">
        <v>889</v>
      </c>
      <c r="T306" t="s">
        <v>6120</v>
      </c>
      <c r="U306" s="167">
        <v>1</v>
      </c>
      <c r="V306" s="140">
        <f t="shared" si="6"/>
        <v>117.60239999999999</v>
      </c>
      <c r="W306" s="141">
        <v>117.60239999999999</v>
      </c>
      <c r="X306" s="147">
        <v>0.11990000000000001</v>
      </c>
      <c r="Y306" s="130">
        <v>6.1904411860641212E-3</v>
      </c>
      <c r="Z306" s="130">
        <v>9.8925527997859508E-4</v>
      </c>
      <c r="AA306" s="181"/>
    </row>
    <row r="307" spans="1:27" x14ac:dyDescent="0.25">
      <c r="A307" t="s">
        <v>1213</v>
      </c>
      <c r="B307" t="s">
        <v>1263</v>
      </c>
      <c r="C307" t="s">
        <v>6134</v>
      </c>
      <c r="D307" t="s">
        <v>6135</v>
      </c>
      <c r="E307" t="s">
        <v>310</v>
      </c>
      <c r="F307" t="s">
        <v>6136</v>
      </c>
      <c r="G307">
        <v>74205</v>
      </c>
      <c r="H307" t="s">
        <v>312</v>
      </c>
      <c r="I307" t="s">
        <v>1001</v>
      </c>
      <c r="J307" t="s">
        <v>831</v>
      </c>
      <c r="K307" t="s">
        <v>205</v>
      </c>
      <c r="L307" t="s">
        <v>286</v>
      </c>
      <c r="M307" t="s">
        <v>286</v>
      </c>
      <c r="N307" t="s">
        <v>286</v>
      </c>
      <c r="O307" t="s">
        <v>339</v>
      </c>
      <c r="P307" s="142">
        <v>44159</v>
      </c>
      <c r="Q307" t="s">
        <v>1217</v>
      </c>
      <c r="R307" t="s">
        <v>885</v>
      </c>
      <c r="S307" t="s">
        <v>889</v>
      </c>
      <c r="T307" t="s">
        <v>6137</v>
      </c>
      <c r="U307" s="11" t="s">
        <v>1218</v>
      </c>
      <c r="V307" s="140">
        <f t="shared" si="6"/>
        <v>111.52629222426745</v>
      </c>
      <c r="W307" s="141">
        <v>448.358</v>
      </c>
      <c r="X307" s="147">
        <v>0.19639999999999999</v>
      </c>
      <c r="Y307" s="130">
        <v>2.3600986412208785E-2</v>
      </c>
      <c r="Z307" s="130">
        <v>3.7715244712348012E-3</v>
      </c>
      <c r="AA307" s="181"/>
    </row>
    <row r="308" spans="1:27" x14ac:dyDescent="0.25">
      <c r="A308" t="s">
        <v>1213</v>
      </c>
      <c r="B308" t="s">
        <v>1263</v>
      </c>
      <c r="C308" t="s">
        <v>6082</v>
      </c>
      <c r="D308" t="s">
        <v>6083</v>
      </c>
      <c r="E308" t="s">
        <v>309</v>
      </c>
      <c r="F308" t="s">
        <v>6084</v>
      </c>
      <c r="G308">
        <v>74176</v>
      </c>
      <c r="H308" t="s">
        <v>312</v>
      </c>
      <c r="I308" t="s">
        <v>1002</v>
      </c>
      <c r="J308" t="s">
        <v>569</v>
      </c>
      <c r="K308" t="s">
        <v>204</v>
      </c>
      <c r="L308" t="s">
        <v>204</v>
      </c>
      <c r="M308" t="s">
        <v>204</v>
      </c>
      <c r="N308" t="s">
        <v>204</v>
      </c>
      <c r="O308" t="s">
        <v>339</v>
      </c>
      <c r="P308" s="142">
        <v>43306</v>
      </c>
      <c r="Q308" t="s">
        <v>1212</v>
      </c>
      <c r="R308" t="s">
        <v>885</v>
      </c>
      <c r="S308" t="s">
        <v>889</v>
      </c>
      <c r="T308" t="s">
        <v>6020</v>
      </c>
      <c r="U308" s="167">
        <v>1</v>
      </c>
      <c r="V308" s="140">
        <f t="shared" si="6"/>
        <v>403.83870000000002</v>
      </c>
      <c r="W308" s="141">
        <v>403.83870000000002</v>
      </c>
      <c r="X308" s="147">
        <v>1.7500000000000002E-2</v>
      </c>
      <c r="Y308" s="130">
        <v>2.1257548861026997E-2</v>
      </c>
      <c r="Z308" s="130">
        <v>3.3970345276059786E-3</v>
      </c>
      <c r="AA308" s="181"/>
    </row>
    <row r="309" spans="1:27" x14ac:dyDescent="0.25">
      <c r="A309" t="s">
        <v>1213</v>
      </c>
      <c r="B309" t="s">
        <v>1263</v>
      </c>
      <c r="C309" t="s">
        <v>6138</v>
      </c>
      <c r="D309" t="s">
        <v>6139</v>
      </c>
      <c r="E309" t="s">
        <v>309</v>
      </c>
      <c r="F309" t="s">
        <v>6140</v>
      </c>
      <c r="G309">
        <v>74233</v>
      </c>
      <c r="H309" t="s">
        <v>312</v>
      </c>
      <c r="I309" t="s">
        <v>1002</v>
      </c>
      <c r="J309" t="s">
        <v>569</v>
      </c>
      <c r="K309" t="s">
        <v>204</v>
      </c>
      <c r="L309" t="s">
        <v>204</v>
      </c>
      <c r="M309" t="s">
        <v>204</v>
      </c>
      <c r="N309" t="s">
        <v>224</v>
      </c>
      <c r="O309" t="s">
        <v>339</v>
      </c>
      <c r="P309" s="142">
        <v>44622</v>
      </c>
      <c r="Q309" t="s">
        <v>1212</v>
      </c>
      <c r="R309" t="s">
        <v>885</v>
      </c>
      <c r="S309" t="s">
        <v>889</v>
      </c>
      <c r="T309" t="s">
        <v>6051</v>
      </c>
      <c r="U309" s="167">
        <v>1</v>
      </c>
      <c r="V309" s="140">
        <f t="shared" si="6"/>
        <v>335.29409999999996</v>
      </c>
      <c r="W309" s="141">
        <v>335.29409999999996</v>
      </c>
      <c r="X309" s="147">
        <v>0.104</v>
      </c>
      <c r="Y309" s="130">
        <v>1.7649449865586031E-2</v>
      </c>
      <c r="Z309" s="130">
        <v>2.8204470317162358E-3</v>
      </c>
      <c r="AA309" s="181"/>
    </row>
    <row r="310" spans="1:27" x14ac:dyDescent="0.25">
      <c r="A310" t="s">
        <v>1213</v>
      </c>
      <c r="B310" t="s">
        <v>1263</v>
      </c>
      <c r="C310" t="s">
        <v>6085</v>
      </c>
      <c r="D310" t="s">
        <v>6086</v>
      </c>
      <c r="E310" t="s">
        <v>309</v>
      </c>
      <c r="F310" t="s">
        <v>6087</v>
      </c>
      <c r="G310">
        <v>74177</v>
      </c>
      <c r="H310" t="s">
        <v>312</v>
      </c>
      <c r="I310" t="s">
        <v>1002</v>
      </c>
      <c r="J310" t="s">
        <v>569</v>
      </c>
      <c r="K310" t="s">
        <v>204</v>
      </c>
      <c r="L310" t="s">
        <v>204</v>
      </c>
      <c r="M310" t="s">
        <v>204</v>
      </c>
      <c r="N310" t="s">
        <v>204</v>
      </c>
      <c r="O310" t="s">
        <v>339</v>
      </c>
      <c r="P310" s="142">
        <v>43312</v>
      </c>
      <c r="Q310" t="s">
        <v>1212</v>
      </c>
      <c r="R310" t="s">
        <v>885</v>
      </c>
      <c r="S310" t="s">
        <v>889</v>
      </c>
      <c r="T310" t="s">
        <v>5744</v>
      </c>
      <c r="U310" s="167">
        <v>1</v>
      </c>
      <c r="V310" s="140">
        <f t="shared" si="6"/>
        <v>190.21</v>
      </c>
      <c r="W310" s="141">
        <v>190.21</v>
      </c>
      <c r="X310" s="147">
        <v>2.9600000000000001E-2</v>
      </c>
      <c r="Y310" s="130">
        <v>1.0012407752933151E-2</v>
      </c>
      <c r="Z310" s="130">
        <v>1.6000196007330495E-3</v>
      </c>
      <c r="AA310" s="181"/>
    </row>
    <row r="311" spans="1:27" x14ac:dyDescent="0.25">
      <c r="A311" t="s">
        <v>1213</v>
      </c>
      <c r="B311" t="s">
        <v>1263</v>
      </c>
      <c r="C311" t="s">
        <v>6088</v>
      </c>
      <c r="D311" t="s">
        <v>6089</v>
      </c>
      <c r="E311" t="s">
        <v>309</v>
      </c>
      <c r="F311" t="s">
        <v>6090</v>
      </c>
      <c r="G311">
        <v>74189</v>
      </c>
      <c r="H311" t="s">
        <v>312</v>
      </c>
      <c r="I311" t="s">
        <v>1002</v>
      </c>
      <c r="J311" t="s">
        <v>569</v>
      </c>
      <c r="K311" t="s">
        <v>205</v>
      </c>
      <c r="L311" t="s">
        <v>224</v>
      </c>
      <c r="M311" t="s">
        <v>224</v>
      </c>
      <c r="N311" t="s">
        <v>224</v>
      </c>
      <c r="O311" t="s">
        <v>339</v>
      </c>
      <c r="P311" s="142">
        <v>43586</v>
      </c>
      <c r="Q311" t="s">
        <v>1215</v>
      </c>
      <c r="R311" t="s">
        <v>885</v>
      </c>
      <c r="S311" t="s">
        <v>889</v>
      </c>
      <c r="T311" t="s">
        <v>6091</v>
      </c>
      <c r="U311" s="11" t="s">
        <v>1216</v>
      </c>
      <c r="V311" s="140">
        <f t="shared" si="6"/>
        <v>165.12660281989892</v>
      </c>
      <c r="W311" s="141">
        <v>620.71090000000004</v>
      </c>
      <c r="X311" s="147">
        <v>3.3799999999999997E-2</v>
      </c>
      <c r="Y311" s="130">
        <v>3.267341995366977E-2</v>
      </c>
      <c r="Z311" s="130">
        <v>5.2213327342305847E-3</v>
      </c>
      <c r="AA311" s="181"/>
    </row>
    <row r="312" spans="1:27" x14ac:dyDescent="0.25">
      <c r="A312" t="s">
        <v>1213</v>
      </c>
      <c r="B312" t="s">
        <v>1263</v>
      </c>
      <c r="D312" t="s">
        <v>6092</v>
      </c>
      <c r="E312" t="s">
        <v>311</v>
      </c>
      <c r="F312" t="s">
        <v>6093</v>
      </c>
      <c r="G312">
        <v>74188</v>
      </c>
      <c r="H312" t="s">
        <v>312</v>
      </c>
      <c r="I312" t="s">
        <v>1002</v>
      </c>
      <c r="J312" t="s">
        <v>569</v>
      </c>
      <c r="K312" t="s">
        <v>205</v>
      </c>
      <c r="L312" t="s">
        <v>224</v>
      </c>
      <c r="M312" t="s">
        <v>224</v>
      </c>
      <c r="N312" t="s">
        <v>224</v>
      </c>
      <c r="O312" t="s">
        <v>339</v>
      </c>
      <c r="P312" s="142">
        <v>43578</v>
      </c>
      <c r="Q312" t="s">
        <v>1215</v>
      </c>
      <c r="R312" t="s">
        <v>885</v>
      </c>
      <c r="S312" t="s">
        <v>889</v>
      </c>
      <c r="T312" t="s">
        <v>6094</v>
      </c>
      <c r="U312" s="11" t="s">
        <v>1216</v>
      </c>
      <c r="V312" s="140">
        <f t="shared" si="6"/>
        <v>6.2139664804469277</v>
      </c>
      <c r="W312" s="141">
        <v>23.3583</v>
      </c>
      <c r="X312" s="147">
        <v>1.7999999999999999E-2</v>
      </c>
      <c r="Y312" s="130">
        <v>1.2295515217060789E-3</v>
      </c>
      <c r="Z312" s="130">
        <v>1.9648685744590738E-4</v>
      </c>
      <c r="AA312" s="181"/>
    </row>
    <row r="313" spans="1:27" x14ac:dyDescent="0.25">
      <c r="A313" t="s">
        <v>1213</v>
      </c>
      <c r="B313" t="s">
        <v>1263</v>
      </c>
      <c r="C313" t="s">
        <v>6147</v>
      </c>
      <c r="D313" t="s">
        <v>6148</v>
      </c>
      <c r="E313" t="s">
        <v>309</v>
      </c>
      <c r="F313" t="s">
        <v>6149</v>
      </c>
      <c r="G313">
        <v>74241</v>
      </c>
      <c r="H313" t="s">
        <v>312</v>
      </c>
      <c r="I313" t="s">
        <v>1003</v>
      </c>
      <c r="J313" t="s">
        <v>837</v>
      </c>
      <c r="K313" t="s">
        <v>204</v>
      </c>
      <c r="L313" t="s">
        <v>204</v>
      </c>
      <c r="M313" t="s">
        <v>204</v>
      </c>
      <c r="N313" t="s">
        <v>204</v>
      </c>
      <c r="O313" t="s">
        <v>339</v>
      </c>
      <c r="P313" s="142">
        <v>44752</v>
      </c>
      <c r="Q313" t="s">
        <v>1212</v>
      </c>
      <c r="R313" t="s">
        <v>885</v>
      </c>
      <c r="S313" t="s">
        <v>889</v>
      </c>
      <c r="T313" t="s">
        <v>5983</v>
      </c>
      <c r="U313" s="167">
        <v>1</v>
      </c>
      <c r="V313" s="140">
        <f t="shared" si="6"/>
        <v>487.61409999999995</v>
      </c>
      <c r="W313" s="141">
        <v>487.61409999999995</v>
      </c>
      <c r="X313" s="147">
        <v>5.8299999999999998E-2</v>
      </c>
      <c r="Y313" s="130">
        <v>2.5667375746909599E-2</v>
      </c>
      <c r="Z313" s="130">
        <v>4.1017410904389531E-3</v>
      </c>
      <c r="AA313" s="181"/>
    </row>
    <row r="314" spans="1:27" x14ac:dyDescent="0.25">
      <c r="A314" t="s">
        <v>1213</v>
      </c>
      <c r="B314" t="s">
        <v>1263</v>
      </c>
      <c r="C314" t="s">
        <v>6144</v>
      </c>
      <c r="D314" t="s">
        <v>6145</v>
      </c>
      <c r="E314" t="s">
        <v>309</v>
      </c>
      <c r="F314" t="s">
        <v>6146</v>
      </c>
      <c r="G314">
        <v>74217</v>
      </c>
      <c r="H314" t="s">
        <v>312</v>
      </c>
      <c r="I314" t="s">
        <v>1003</v>
      </c>
      <c r="J314" t="s">
        <v>836</v>
      </c>
      <c r="K314" t="s">
        <v>204</v>
      </c>
      <c r="L314" t="s">
        <v>204</v>
      </c>
      <c r="M314" t="s">
        <v>204</v>
      </c>
      <c r="N314" t="s">
        <v>204</v>
      </c>
      <c r="O314" t="s">
        <v>339</v>
      </c>
      <c r="P314" s="142">
        <v>44370</v>
      </c>
      <c r="Q314" t="s">
        <v>1212</v>
      </c>
      <c r="R314" t="s">
        <v>885</v>
      </c>
      <c r="S314" t="s">
        <v>889</v>
      </c>
      <c r="T314" t="s">
        <v>6039</v>
      </c>
      <c r="U314" s="167">
        <v>1</v>
      </c>
      <c r="V314" s="140">
        <f t="shared" si="6"/>
        <v>338.1986</v>
      </c>
      <c r="W314" s="141">
        <v>338.1986</v>
      </c>
      <c r="X314" s="147">
        <v>0.25196850393700787</v>
      </c>
      <c r="Y314" s="130">
        <v>1.7802338663294805E-2</v>
      </c>
      <c r="Z314" s="130">
        <v>2.8448792241621427E-3</v>
      </c>
      <c r="AA314" s="181"/>
    </row>
    <row r="315" spans="1:27" x14ac:dyDescent="0.25">
      <c r="A315" t="s">
        <v>1213</v>
      </c>
      <c r="B315" t="s">
        <v>1263</v>
      </c>
      <c r="C315" t="s">
        <v>6156</v>
      </c>
      <c r="D315" t="s">
        <v>6157</v>
      </c>
      <c r="E315" t="s">
        <v>309</v>
      </c>
      <c r="F315" t="s">
        <v>6158</v>
      </c>
      <c r="G315">
        <v>74239</v>
      </c>
      <c r="H315" t="s">
        <v>312</v>
      </c>
      <c r="I315" t="s">
        <v>1003</v>
      </c>
      <c r="J315" t="s">
        <v>837</v>
      </c>
      <c r="K315" t="s">
        <v>204</v>
      </c>
      <c r="L315" t="s">
        <v>204</v>
      </c>
      <c r="M315" t="s">
        <v>204</v>
      </c>
      <c r="N315" t="s">
        <v>204</v>
      </c>
      <c r="O315" t="s">
        <v>339</v>
      </c>
      <c r="P315" s="142">
        <v>44741</v>
      </c>
      <c r="Q315" t="s">
        <v>1212</v>
      </c>
      <c r="R315" t="s">
        <v>885</v>
      </c>
      <c r="S315" t="s">
        <v>889</v>
      </c>
      <c r="T315" t="s">
        <v>5983</v>
      </c>
      <c r="U315" s="167">
        <v>1</v>
      </c>
      <c r="V315" s="140">
        <f t="shared" si="6"/>
        <v>327.81279999999998</v>
      </c>
      <c r="W315" s="141">
        <v>327.81279999999998</v>
      </c>
      <c r="X315" s="147">
        <v>3.4099999999999998E-2</v>
      </c>
      <c r="Y315" s="130">
        <v>1.7255640591409042E-2</v>
      </c>
      <c r="Z315" s="130">
        <v>2.7575148606359037E-3</v>
      </c>
      <c r="AA315" s="181"/>
    </row>
    <row r="316" spans="1:27" x14ac:dyDescent="0.25">
      <c r="A316" t="s">
        <v>1213</v>
      </c>
      <c r="B316" t="s">
        <v>1263</v>
      </c>
      <c r="C316" t="s">
        <v>6150</v>
      </c>
      <c r="D316" t="s">
        <v>6142</v>
      </c>
      <c r="E316" t="s">
        <v>309</v>
      </c>
      <c r="F316" t="s">
        <v>6151</v>
      </c>
      <c r="G316">
        <v>74231</v>
      </c>
      <c r="H316" t="s">
        <v>312</v>
      </c>
      <c r="I316" t="s">
        <v>1003</v>
      </c>
      <c r="J316" t="s">
        <v>836</v>
      </c>
      <c r="K316" t="s">
        <v>204</v>
      </c>
      <c r="L316" t="s">
        <v>204</v>
      </c>
      <c r="M316" t="s">
        <v>204</v>
      </c>
      <c r="N316" t="s">
        <v>204</v>
      </c>
      <c r="O316" t="s">
        <v>339</v>
      </c>
      <c r="P316" s="142">
        <v>44591</v>
      </c>
      <c r="Q316" t="s">
        <v>1212</v>
      </c>
      <c r="R316" t="s">
        <v>885</v>
      </c>
      <c r="S316" t="s">
        <v>889</v>
      </c>
      <c r="T316" t="s">
        <v>5983</v>
      </c>
      <c r="U316" s="167">
        <v>1</v>
      </c>
      <c r="V316" s="140">
        <f t="shared" si="6"/>
        <v>275.49529999999999</v>
      </c>
      <c r="W316" s="141">
        <v>275.49529999999999</v>
      </c>
      <c r="X316" s="147">
        <v>5.2600000000000001E-2</v>
      </c>
      <c r="Y316" s="130">
        <v>1.4501718663597167E-2</v>
      </c>
      <c r="Z316" s="130">
        <v>2.3174280031967717E-3</v>
      </c>
      <c r="AA316" s="181"/>
    </row>
    <row r="317" spans="1:27" x14ac:dyDescent="0.25">
      <c r="A317" t="s">
        <v>1213</v>
      </c>
      <c r="B317" t="s">
        <v>1263</v>
      </c>
      <c r="C317" t="s">
        <v>6017</v>
      </c>
      <c r="D317" t="s">
        <v>6018</v>
      </c>
      <c r="E317" t="s">
        <v>309</v>
      </c>
      <c r="F317" t="s">
        <v>6019</v>
      </c>
      <c r="G317">
        <v>74252</v>
      </c>
      <c r="H317" t="s">
        <v>312</v>
      </c>
      <c r="I317" t="s">
        <v>1003</v>
      </c>
      <c r="J317" t="s">
        <v>839</v>
      </c>
      <c r="K317" t="s">
        <v>204</v>
      </c>
      <c r="L317" t="s">
        <v>204</v>
      </c>
      <c r="M317" t="s">
        <v>204</v>
      </c>
      <c r="N317" t="s">
        <v>204</v>
      </c>
      <c r="O317" t="s">
        <v>339</v>
      </c>
      <c r="P317" s="142">
        <v>45036</v>
      </c>
      <c r="Q317" t="s">
        <v>1212</v>
      </c>
      <c r="R317" t="s">
        <v>885</v>
      </c>
      <c r="S317" t="s">
        <v>889</v>
      </c>
      <c r="T317" t="s">
        <v>6020</v>
      </c>
      <c r="U317" s="167">
        <v>1</v>
      </c>
      <c r="V317" s="140">
        <f t="shared" si="6"/>
        <v>221.761</v>
      </c>
      <c r="W317" s="141">
        <v>221.761</v>
      </c>
      <c r="X317" s="147">
        <v>2.07E-2</v>
      </c>
      <c r="Y317" s="130">
        <v>1.1673213864948699E-2</v>
      </c>
      <c r="Z317" s="130">
        <v>1.8654225285616389E-3</v>
      </c>
      <c r="AA317" s="181"/>
    </row>
    <row r="318" spans="1:27" x14ac:dyDescent="0.25">
      <c r="A318" t="s">
        <v>1213</v>
      </c>
      <c r="B318" t="s">
        <v>1263</v>
      </c>
      <c r="D318" t="s">
        <v>6055</v>
      </c>
      <c r="E318" t="s">
        <v>311</v>
      </c>
      <c r="F318" t="s">
        <v>6056</v>
      </c>
      <c r="G318">
        <v>74203</v>
      </c>
      <c r="H318" t="s">
        <v>312</v>
      </c>
      <c r="I318" t="s">
        <v>1003</v>
      </c>
      <c r="J318" t="s">
        <v>833</v>
      </c>
      <c r="K318" t="s">
        <v>205</v>
      </c>
      <c r="L318" t="s">
        <v>224</v>
      </c>
      <c r="M318" t="s">
        <v>224</v>
      </c>
      <c r="N318" t="s">
        <v>224</v>
      </c>
      <c r="O318" t="s">
        <v>339</v>
      </c>
      <c r="P318" s="142">
        <v>43770</v>
      </c>
      <c r="Q318" t="s">
        <v>1215</v>
      </c>
      <c r="R318" t="s">
        <v>885</v>
      </c>
      <c r="S318" t="s">
        <v>889</v>
      </c>
      <c r="T318" t="s">
        <v>5951</v>
      </c>
      <c r="U318" s="11" t="s">
        <v>1216</v>
      </c>
      <c r="V318" s="140">
        <f t="shared" si="6"/>
        <v>146.82899707368978</v>
      </c>
      <c r="W318" s="141">
        <v>551.9301999999999</v>
      </c>
      <c r="X318" s="147">
        <v>6.8529999999999994E-2</v>
      </c>
      <c r="Y318" s="130">
        <v>2.9052894183284061E-2</v>
      </c>
      <c r="Z318" s="130">
        <v>4.6427593939789144E-3</v>
      </c>
      <c r="AA318" s="181"/>
    </row>
    <row r="319" spans="1:27" x14ac:dyDescent="0.25">
      <c r="A319" t="s">
        <v>1213</v>
      </c>
      <c r="B319" t="s">
        <v>1263</v>
      </c>
      <c r="C319" t="s">
        <v>6166</v>
      </c>
      <c r="D319" t="s">
        <v>6167</v>
      </c>
      <c r="E319" t="s">
        <v>311</v>
      </c>
      <c r="F319" t="s">
        <v>6168</v>
      </c>
      <c r="G319">
        <v>74199</v>
      </c>
      <c r="H319" t="s">
        <v>312</v>
      </c>
      <c r="I319" t="s">
        <v>1003</v>
      </c>
      <c r="J319" t="s">
        <v>837</v>
      </c>
      <c r="K319" t="s">
        <v>205</v>
      </c>
      <c r="L319" t="s">
        <v>224</v>
      </c>
      <c r="M319" t="s">
        <v>224</v>
      </c>
      <c r="N319" t="s">
        <v>224</v>
      </c>
      <c r="O319" t="s">
        <v>339</v>
      </c>
      <c r="P319" s="142">
        <v>43881</v>
      </c>
      <c r="Q319" t="s">
        <v>1215</v>
      </c>
      <c r="R319" t="s">
        <v>885</v>
      </c>
      <c r="S319" t="s">
        <v>889</v>
      </c>
      <c r="T319" t="s">
        <v>5983</v>
      </c>
      <c r="U319" s="11" t="s">
        <v>1216</v>
      </c>
      <c r="V319" s="140">
        <f t="shared" si="6"/>
        <v>75.639478584729986</v>
      </c>
      <c r="W319" s="141">
        <v>284.3288</v>
      </c>
      <c r="X319" s="147">
        <v>2.6270000000000002E-2</v>
      </c>
      <c r="Y319" s="130">
        <v>1.49666998680144E-2</v>
      </c>
      <c r="Z319" s="130">
        <v>2.3917337106148587E-3</v>
      </c>
      <c r="AA319" s="181"/>
    </row>
    <row r="320" spans="1:27" x14ac:dyDescent="0.25">
      <c r="A320" t="s">
        <v>1213</v>
      </c>
      <c r="B320" t="s">
        <v>1263</v>
      </c>
      <c r="D320" t="s">
        <v>6095</v>
      </c>
      <c r="E320" t="s">
        <v>311</v>
      </c>
      <c r="F320" t="s">
        <v>6096</v>
      </c>
      <c r="G320">
        <v>74197</v>
      </c>
      <c r="H320" t="s">
        <v>312</v>
      </c>
      <c r="I320" t="s">
        <v>1003</v>
      </c>
      <c r="J320" t="s">
        <v>836</v>
      </c>
      <c r="K320" t="s">
        <v>205</v>
      </c>
      <c r="L320" t="s">
        <v>224</v>
      </c>
      <c r="M320" t="s">
        <v>224</v>
      </c>
      <c r="N320" t="s">
        <v>224</v>
      </c>
      <c r="O320" t="s">
        <v>339</v>
      </c>
      <c r="P320" s="142">
        <v>43857</v>
      </c>
      <c r="Q320" t="s">
        <v>1215</v>
      </c>
      <c r="R320" t="s">
        <v>885</v>
      </c>
      <c r="S320" t="s">
        <v>889</v>
      </c>
      <c r="T320" t="s">
        <v>6097</v>
      </c>
      <c r="U320" s="11" t="s">
        <v>1216</v>
      </c>
      <c r="V320" s="140">
        <f t="shared" si="6"/>
        <v>67.372519287044426</v>
      </c>
      <c r="W320" s="141">
        <v>253.2533</v>
      </c>
      <c r="X320" s="147">
        <v>2.53E-2</v>
      </c>
      <c r="Y320" s="130">
        <v>1.3330925212462501E-2</v>
      </c>
      <c r="Z320" s="130">
        <v>2.1303309016353043E-3</v>
      </c>
      <c r="AA320" s="181"/>
    </row>
    <row r="321" spans="1:27" x14ac:dyDescent="0.25">
      <c r="A321" t="s">
        <v>1213</v>
      </c>
      <c r="B321" t="s">
        <v>1263</v>
      </c>
      <c r="D321" t="s">
        <v>6169</v>
      </c>
      <c r="E321" t="s">
        <v>311</v>
      </c>
      <c r="F321" t="s">
        <v>6170</v>
      </c>
      <c r="G321">
        <v>74193</v>
      </c>
      <c r="H321" t="s">
        <v>312</v>
      </c>
      <c r="I321" t="s">
        <v>1003</v>
      </c>
      <c r="J321" t="s">
        <v>836</v>
      </c>
      <c r="K321" t="s">
        <v>205</v>
      </c>
      <c r="L321" t="s">
        <v>224</v>
      </c>
      <c r="M321" t="s">
        <v>224</v>
      </c>
      <c r="N321" t="s">
        <v>224</v>
      </c>
      <c r="O321" t="s">
        <v>339</v>
      </c>
      <c r="P321" s="142">
        <v>43790</v>
      </c>
      <c r="Q321" t="s">
        <v>1215</v>
      </c>
      <c r="R321" t="s">
        <v>885</v>
      </c>
      <c r="S321" t="s">
        <v>889</v>
      </c>
      <c r="T321" t="s">
        <v>6074</v>
      </c>
      <c r="U321" s="11" t="s">
        <v>1216</v>
      </c>
      <c r="V321" s="140">
        <f t="shared" si="6"/>
        <v>9.3362064378824172</v>
      </c>
      <c r="W321" s="141">
        <v>35.094800000000006</v>
      </c>
      <c r="X321" s="147">
        <v>1.0200000000000001E-2</v>
      </c>
      <c r="Y321" s="130">
        <v>1.8473426587274154E-3</v>
      </c>
      <c r="Z321" s="130">
        <v>2.9521215437598085E-4</v>
      </c>
      <c r="AA321" s="181"/>
    </row>
    <row r="322" spans="1:27" x14ac:dyDescent="0.25">
      <c r="A322" t="s">
        <v>1213</v>
      </c>
      <c r="B322" t="s">
        <v>1263</v>
      </c>
      <c r="C322" t="s">
        <v>6098</v>
      </c>
      <c r="D322" t="s">
        <v>6099</v>
      </c>
      <c r="E322" t="s">
        <v>310</v>
      </c>
      <c r="F322" t="s">
        <v>6100</v>
      </c>
      <c r="G322">
        <v>74187</v>
      </c>
      <c r="H322" t="s">
        <v>312</v>
      </c>
      <c r="I322" t="s">
        <v>1003</v>
      </c>
      <c r="J322" t="s">
        <v>836</v>
      </c>
      <c r="K322" t="s">
        <v>205</v>
      </c>
      <c r="L322" t="s">
        <v>204</v>
      </c>
      <c r="M322" t="s">
        <v>204</v>
      </c>
      <c r="N322" t="s">
        <v>303</v>
      </c>
      <c r="O322" t="s">
        <v>339</v>
      </c>
      <c r="P322" s="142">
        <v>43571</v>
      </c>
      <c r="Q322" t="s">
        <v>1215</v>
      </c>
      <c r="R322" t="s">
        <v>885</v>
      </c>
      <c r="S322" t="s">
        <v>889</v>
      </c>
      <c r="T322" t="s">
        <v>6101</v>
      </c>
      <c r="U322" s="11" t="s">
        <v>1216</v>
      </c>
      <c r="V322" s="140">
        <f t="shared" si="6"/>
        <v>7.9943602021814311</v>
      </c>
      <c r="W322" s="141">
        <v>30.050799999999999</v>
      </c>
      <c r="X322" s="147">
        <v>3.3300000000000003E-2</v>
      </c>
      <c r="Y322" s="130">
        <v>1.5818359853240734E-3</v>
      </c>
      <c r="Z322" s="130">
        <v>2.5278321100356133E-4</v>
      </c>
      <c r="AA322" s="181"/>
    </row>
    <row r="323" spans="1:27" x14ac:dyDescent="0.25">
      <c r="A323" t="s">
        <v>1213</v>
      </c>
      <c r="B323" t="s">
        <v>1263</v>
      </c>
      <c r="C323" t="s">
        <v>6102</v>
      </c>
      <c r="D323" t="s">
        <v>6103</v>
      </c>
      <c r="E323" t="s">
        <v>310</v>
      </c>
      <c r="F323" t="s">
        <v>6104</v>
      </c>
      <c r="G323">
        <v>74186</v>
      </c>
      <c r="H323" t="s">
        <v>312</v>
      </c>
      <c r="I323" t="s">
        <v>1004</v>
      </c>
      <c r="J323" t="s">
        <v>833</v>
      </c>
      <c r="K323" t="s">
        <v>204</v>
      </c>
      <c r="L323" t="s">
        <v>204</v>
      </c>
      <c r="M323" t="s">
        <v>204</v>
      </c>
      <c r="N323" t="s">
        <v>204</v>
      </c>
      <c r="O323" t="s">
        <v>339</v>
      </c>
      <c r="P323" s="142">
        <v>43542</v>
      </c>
      <c r="Q323" t="s">
        <v>1212</v>
      </c>
      <c r="R323" t="s">
        <v>885</v>
      </c>
      <c r="S323" t="s">
        <v>889</v>
      </c>
      <c r="T323" t="s">
        <v>6105</v>
      </c>
      <c r="U323" s="167">
        <v>1</v>
      </c>
      <c r="V323" s="140">
        <f t="shared" si="6"/>
        <v>1213.9018999999998</v>
      </c>
      <c r="W323" s="141">
        <v>1213.9018999999998</v>
      </c>
      <c r="X323" s="147">
        <v>7.8700000000000006E-2</v>
      </c>
      <c r="Y323" s="130">
        <v>6.3898228634467757E-2</v>
      </c>
      <c r="Z323" s="130">
        <v>1.0211172056723249E-2</v>
      </c>
      <c r="AA323" s="181"/>
    </row>
    <row r="324" spans="1:27" x14ac:dyDescent="0.25">
      <c r="A324" t="s">
        <v>1213</v>
      </c>
      <c r="B324" t="s">
        <v>1263</v>
      </c>
      <c r="C324" t="s">
        <v>6102</v>
      </c>
      <c r="D324" t="s">
        <v>6103</v>
      </c>
      <c r="E324" t="s">
        <v>310</v>
      </c>
      <c r="F324" t="s">
        <v>6171</v>
      </c>
      <c r="G324">
        <v>74204</v>
      </c>
      <c r="H324" t="s">
        <v>312</v>
      </c>
      <c r="I324" t="s">
        <v>1004</v>
      </c>
      <c r="J324" t="s">
        <v>833</v>
      </c>
      <c r="K324" t="s">
        <v>204</v>
      </c>
      <c r="L324" t="s">
        <v>204</v>
      </c>
      <c r="M324" t="s">
        <v>204</v>
      </c>
      <c r="N324" t="s">
        <v>204</v>
      </c>
      <c r="O324" t="s">
        <v>339</v>
      </c>
      <c r="P324" s="142">
        <v>44084</v>
      </c>
      <c r="Q324" t="s">
        <v>1212</v>
      </c>
      <c r="R324" t="s">
        <v>885</v>
      </c>
      <c r="S324" t="s">
        <v>889</v>
      </c>
      <c r="T324" t="s">
        <v>6172</v>
      </c>
      <c r="U324" s="167">
        <v>1</v>
      </c>
      <c r="V324" s="140">
        <f t="shared" si="6"/>
        <v>518.84469999999999</v>
      </c>
      <c r="W324" s="141">
        <v>518.84469999999999</v>
      </c>
      <c r="X324" s="147">
        <v>7.8700000000000006E-2</v>
      </c>
      <c r="Y324" s="130">
        <v>2.7311318030748037E-2</v>
      </c>
      <c r="Z324" s="130">
        <v>4.3644491164724309E-3</v>
      </c>
      <c r="AA324" s="181"/>
    </row>
    <row r="325" spans="1:27" x14ac:dyDescent="0.25">
      <c r="A325" t="s">
        <v>1213</v>
      </c>
      <c r="B325" t="s">
        <v>1263</v>
      </c>
      <c r="C325" t="s">
        <v>6173</v>
      </c>
      <c r="D325" t="s">
        <v>6174</v>
      </c>
      <c r="E325" t="s">
        <v>310</v>
      </c>
      <c r="F325" t="s">
        <v>6175</v>
      </c>
      <c r="G325">
        <v>74238</v>
      </c>
      <c r="H325" t="s">
        <v>312</v>
      </c>
      <c r="I325" t="s">
        <v>1004</v>
      </c>
      <c r="J325" t="s">
        <v>833</v>
      </c>
      <c r="K325" t="s">
        <v>204</v>
      </c>
      <c r="L325" t="s">
        <v>204</v>
      </c>
      <c r="M325" t="s">
        <v>204</v>
      </c>
      <c r="N325" t="s">
        <v>204</v>
      </c>
      <c r="O325" t="s">
        <v>339</v>
      </c>
      <c r="P325" s="142">
        <v>44721</v>
      </c>
      <c r="Q325" t="s">
        <v>1212</v>
      </c>
      <c r="R325" t="s">
        <v>885</v>
      </c>
      <c r="S325" t="s">
        <v>889</v>
      </c>
      <c r="T325" t="s">
        <v>6105</v>
      </c>
      <c r="U325" s="167">
        <v>1</v>
      </c>
      <c r="V325" s="140">
        <f t="shared" si="6"/>
        <v>327.15090000000004</v>
      </c>
      <c r="W325" s="141">
        <v>327.15090000000004</v>
      </c>
      <c r="X325" s="147">
        <v>1.89E-2</v>
      </c>
      <c r="Y325" s="130">
        <v>1.7220801274408813E-2</v>
      </c>
      <c r="Z325" s="130">
        <v>2.7519474095839638E-3</v>
      </c>
      <c r="AA325" s="181"/>
    </row>
    <row r="326" spans="1:27" x14ac:dyDescent="0.25">
      <c r="A326" t="s">
        <v>1213</v>
      </c>
      <c r="B326" t="s">
        <v>1263</v>
      </c>
      <c r="C326" t="s">
        <v>6183</v>
      </c>
      <c r="D326" t="s">
        <v>6184</v>
      </c>
      <c r="E326" t="s">
        <v>310</v>
      </c>
      <c r="F326" t="s">
        <v>6185</v>
      </c>
      <c r="G326">
        <v>74256</v>
      </c>
      <c r="H326" t="s">
        <v>312</v>
      </c>
      <c r="I326" t="s">
        <v>1004</v>
      </c>
      <c r="J326" t="s">
        <v>832</v>
      </c>
      <c r="K326" t="s">
        <v>205</v>
      </c>
      <c r="L326" t="s">
        <v>272</v>
      </c>
      <c r="M326" t="s">
        <v>272</v>
      </c>
      <c r="N326" t="s">
        <v>272</v>
      </c>
      <c r="O326" t="s">
        <v>339</v>
      </c>
      <c r="P326" s="142">
        <v>45166</v>
      </c>
      <c r="Q326" t="s">
        <v>1217</v>
      </c>
      <c r="R326" t="s">
        <v>885</v>
      </c>
      <c r="S326" t="s">
        <v>889</v>
      </c>
      <c r="T326" t="s">
        <v>5969</v>
      </c>
      <c r="U326" s="11" t="s">
        <v>1218</v>
      </c>
      <c r="V326" s="140">
        <f t="shared" si="6"/>
        <v>145.28904034625143</v>
      </c>
      <c r="W326" s="141">
        <v>584.09100000000001</v>
      </c>
      <c r="X326" s="147">
        <v>0.18</v>
      </c>
      <c r="Y326" s="130">
        <v>3.0745796091432659E-2</v>
      </c>
      <c r="Z326" s="130">
        <v>4.9132913481297648E-3</v>
      </c>
      <c r="AA326" s="181"/>
    </row>
    <row r="327" spans="1:27" x14ac:dyDescent="0.25">
      <c r="A327" t="s">
        <v>1213</v>
      </c>
      <c r="B327" t="s">
        <v>1263</v>
      </c>
      <c r="C327" t="s">
        <v>6214</v>
      </c>
      <c r="D327" t="s">
        <v>6215</v>
      </c>
      <c r="E327" t="s">
        <v>311</v>
      </c>
      <c r="F327" t="s">
        <v>6216</v>
      </c>
      <c r="G327">
        <v>74244</v>
      </c>
      <c r="H327" t="s">
        <v>312</v>
      </c>
      <c r="I327" t="s">
        <v>1004</v>
      </c>
      <c r="J327" t="s">
        <v>833</v>
      </c>
      <c r="K327" t="s">
        <v>205</v>
      </c>
      <c r="L327" t="s">
        <v>224</v>
      </c>
      <c r="M327" t="s">
        <v>224</v>
      </c>
      <c r="N327" t="s">
        <v>224</v>
      </c>
      <c r="O327" t="s">
        <v>339</v>
      </c>
      <c r="P327" s="142">
        <v>44881</v>
      </c>
      <c r="Q327" t="s">
        <v>1215</v>
      </c>
      <c r="R327" t="s">
        <v>885</v>
      </c>
      <c r="S327" t="s">
        <v>889</v>
      </c>
      <c r="T327" t="s">
        <v>5983</v>
      </c>
      <c r="U327" s="11" t="s">
        <v>1216</v>
      </c>
      <c r="V327" s="140">
        <f t="shared" si="6"/>
        <v>131.96190476190478</v>
      </c>
      <c r="W327" s="141">
        <v>496.04480000000001</v>
      </c>
      <c r="X327" s="147">
        <v>2.4199999999999999E-2</v>
      </c>
      <c r="Y327" s="130">
        <v>2.6111157587248558E-2</v>
      </c>
      <c r="Z327" s="130">
        <v>4.1726590614718159E-3</v>
      </c>
      <c r="AA327" s="181"/>
    </row>
    <row r="328" spans="1:27" x14ac:dyDescent="0.25">
      <c r="A328" t="s">
        <v>1213</v>
      </c>
      <c r="B328" t="s">
        <v>1263</v>
      </c>
      <c r="C328" t="s">
        <v>6106</v>
      </c>
      <c r="D328" t="s">
        <v>6107</v>
      </c>
      <c r="E328" t="s">
        <v>311</v>
      </c>
      <c r="F328" t="s">
        <v>6108</v>
      </c>
      <c r="G328">
        <v>74178</v>
      </c>
      <c r="H328" t="s">
        <v>312</v>
      </c>
      <c r="I328" t="s">
        <v>1004</v>
      </c>
      <c r="J328" t="s">
        <v>833</v>
      </c>
      <c r="K328" t="s">
        <v>205</v>
      </c>
      <c r="L328" t="s">
        <v>224</v>
      </c>
      <c r="M328" t="s">
        <v>224</v>
      </c>
      <c r="N328" t="s">
        <v>224</v>
      </c>
      <c r="O328" t="s">
        <v>339</v>
      </c>
      <c r="P328" s="142">
        <v>43321</v>
      </c>
      <c r="Q328" t="s">
        <v>1215</v>
      </c>
      <c r="R328" t="s">
        <v>885</v>
      </c>
      <c r="S328" t="s">
        <v>889</v>
      </c>
      <c r="T328" t="s">
        <v>5983</v>
      </c>
      <c r="U328" s="11" t="s">
        <v>1216</v>
      </c>
      <c r="V328" s="140">
        <f t="shared" si="6"/>
        <v>124.70111731843576</v>
      </c>
      <c r="W328" s="141">
        <v>468.75150000000002</v>
      </c>
      <c r="X328" s="147">
        <v>3.4639999999999997E-2</v>
      </c>
      <c r="Y328" s="130">
        <v>2.4674475709785086E-2</v>
      </c>
      <c r="Z328" s="130">
        <v>3.9430720110157349E-3</v>
      </c>
      <c r="AA328" s="181"/>
    </row>
    <row r="329" spans="1:27" x14ac:dyDescent="0.25">
      <c r="A329" t="s">
        <v>1213</v>
      </c>
      <c r="B329" t="s">
        <v>1263</v>
      </c>
      <c r="D329" t="s">
        <v>6109</v>
      </c>
      <c r="E329" t="s">
        <v>309</v>
      </c>
      <c r="F329" t="s">
        <v>6110</v>
      </c>
      <c r="G329">
        <v>74181</v>
      </c>
      <c r="H329" t="s">
        <v>312</v>
      </c>
      <c r="I329" t="s">
        <v>1004</v>
      </c>
      <c r="J329" t="s">
        <v>833</v>
      </c>
      <c r="K329" t="s">
        <v>205</v>
      </c>
      <c r="L329" t="s">
        <v>204</v>
      </c>
      <c r="M329" t="s">
        <v>204</v>
      </c>
      <c r="N329" t="s">
        <v>224</v>
      </c>
      <c r="O329" t="s">
        <v>339</v>
      </c>
      <c r="P329" s="142">
        <v>43412</v>
      </c>
      <c r="Q329" t="s">
        <v>1215</v>
      </c>
      <c r="R329" t="s">
        <v>885</v>
      </c>
      <c r="S329" t="s">
        <v>889</v>
      </c>
      <c r="T329" t="s">
        <v>6101</v>
      </c>
      <c r="U329" s="11" t="s">
        <v>1216</v>
      </c>
      <c r="V329" s="140">
        <f t="shared" si="6"/>
        <v>87.908885341846243</v>
      </c>
      <c r="W329" s="141">
        <v>330.4495</v>
      </c>
      <c r="X329" s="147">
        <v>0.19900000000000001</v>
      </c>
      <c r="Y329" s="130">
        <v>1.739443537621202E-2</v>
      </c>
      <c r="Z329" s="130">
        <v>2.7796947779589101E-3</v>
      </c>
      <c r="AA329" s="181"/>
    </row>
    <row r="330" spans="1:27" x14ac:dyDescent="0.25">
      <c r="A330" t="s">
        <v>1213</v>
      </c>
      <c r="B330" t="s">
        <v>1263</v>
      </c>
      <c r="C330" t="s">
        <v>6179</v>
      </c>
      <c r="D330" t="s">
        <v>6180</v>
      </c>
      <c r="E330" t="s">
        <v>311</v>
      </c>
      <c r="F330" t="s">
        <v>6181</v>
      </c>
      <c r="G330">
        <v>74237</v>
      </c>
      <c r="H330" t="s">
        <v>312</v>
      </c>
      <c r="I330" t="s">
        <v>1004</v>
      </c>
      <c r="J330" t="s">
        <v>833</v>
      </c>
      <c r="K330" t="s">
        <v>205</v>
      </c>
      <c r="L330" t="s">
        <v>233</v>
      </c>
      <c r="M330" t="s">
        <v>233</v>
      </c>
      <c r="N330" t="s">
        <v>233</v>
      </c>
      <c r="O330" t="s">
        <v>339</v>
      </c>
      <c r="P330" s="142">
        <v>44721</v>
      </c>
      <c r="Q330" t="s">
        <v>1224</v>
      </c>
      <c r="R330" t="s">
        <v>885</v>
      </c>
      <c r="S330" t="s">
        <v>889</v>
      </c>
      <c r="T330" t="s">
        <v>6182</v>
      </c>
      <c r="U330" s="11" t="s">
        <v>1225</v>
      </c>
      <c r="V330" s="140">
        <f t="shared" si="6"/>
        <v>64.86496158299127</v>
      </c>
      <c r="W330" s="141">
        <v>308.14100000000002</v>
      </c>
      <c r="X330" s="147">
        <v>4.5373999999999998E-2</v>
      </c>
      <c r="Y330" s="130">
        <v>1.6220144410384652E-2</v>
      </c>
      <c r="Z330" s="130">
        <v>2.5920387606800386E-3</v>
      </c>
      <c r="AA330" s="181"/>
    </row>
    <row r="331" spans="1:27" x14ac:dyDescent="0.25">
      <c r="A331" t="s">
        <v>1213</v>
      </c>
      <c r="B331" t="s">
        <v>1263</v>
      </c>
      <c r="D331" t="s">
        <v>4532</v>
      </c>
      <c r="E331" t="s">
        <v>311</v>
      </c>
      <c r="F331" t="s">
        <v>4531</v>
      </c>
      <c r="G331">
        <v>74242</v>
      </c>
      <c r="H331" t="s">
        <v>312</v>
      </c>
      <c r="I331" t="s">
        <v>1004</v>
      </c>
      <c r="J331" t="s">
        <v>833</v>
      </c>
      <c r="K331" t="s">
        <v>205</v>
      </c>
      <c r="L331" t="s">
        <v>272</v>
      </c>
      <c r="M331" t="s">
        <v>272</v>
      </c>
      <c r="N331" t="s">
        <v>272</v>
      </c>
      <c r="O331" t="s">
        <v>339</v>
      </c>
      <c r="P331" s="142">
        <v>44812</v>
      </c>
      <c r="Q331" t="s">
        <v>1217</v>
      </c>
      <c r="R331" t="s">
        <v>885</v>
      </c>
      <c r="S331" t="s">
        <v>889</v>
      </c>
      <c r="T331" t="s">
        <v>6186</v>
      </c>
      <c r="U331" s="11" t="s">
        <v>1218</v>
      </c>
      <c r="V331" s="140">
        <f t="shared" si="6"/>
        <v>67.673996318591108</v>
      </c>
      <c r="W331" s="141">
        <v>272.06299999999999</v>
      </c>
      <c r="X331" s="147">
        <v>0.127</v>
      </c>
      <c r="Y331" s="130">
        <v>1.432104607183687E-2</v>
      </c>
      <c r="Z331" s="130">
        <v>2.2885558582277431E-3</v>
      </c>
      <c r="AA331" s="181"/>
    </row>
    <row r="332" spans="1:27" x14ac:dyDescent="0.25">
      <c r="A332" t="s">
        <v>1213</v>
      </c>
      <c r="B332" t="s">
        <v>1263</v>
      </c>
      <c r="C332" t="s">
        <v>6111</v>
      </c>
      <c r="D332" t="s">
        <v>6112</v>
      </c>
      <c r="E332" t="s">
        <v>311</v>
      </c>
      <c r="F332" t="s">
        <v>6113</v>
      </c>
      <c r="G332">
        <v>74208</v>
      </c>
      <c r="H332" t="s">
        <v>312</v>
      </c>
      <c r="I332" t="s">
        <v>1004</v>
      </c>
      <c r="J332" t="s">
        <v>833</v>
      </c>
      <c r="K332" t="s">
        <v>205</v>
      </c>
      <c r="L332" t="s">
        <v>224</v>
      </c>
      <c r="M332" t="s">
        <v>224</v>
      </c>
      <c r="N332" t="s">
        <v>224</v>
      </c>
      <c r="O332" t="s">
        <v>339</v>
      </c>
      <c r="P332" s="142">
        <v>44186</v>
      </c>
      <c r="Q332" t="s">
        <v>1215</v>
      </c>
      <c r="R332" t="s">
        <v>885</v>
      </c>
      <c r="S332" t="s">
        <v>889</v>
      </c>
      <c r="T332" t="s">
        <v>5983</v>
      </c>
      <c r="U332" s="11" t="s">
        <v>1216</v>
      </c>
      <c r="V332" s="140">
        <f t="shared" si="6"/>
        <v>59.908167065708966</v>
      </c>
      <c r="W332" s="141">
        <v>225.19479999999999</v>
      </c>
      <c r="X332" s="147">
        <v>4.7000000000000002E-3</v>
      </c>
      <c r="Y332" s="130">
        <v>1.1853966170665503E-2</v>
      </c>
      <c r="Z332" s="130">
        <v>1.8943074121142345E-3</v>
      </c>
      <c r="AA332" s="181"/>
    </row>
    <row r="333" spans="1:27" x14ac:dyDescent="0.25">
      <c r="A333" t="s">
        <v>1213</v>
      </c>
      <c r="B333" t="s">
        <v>1263</v>
      </c>
      <c r="D333" t="s">
        <v>6187</v>
      </c>
      <c r="E333" t="s">
        <v>311</v>
      </c>
      <c r="F333" t="s">
        <v>6188</v>
      </c>
      <c r="G333">
        <v>74247</v>
      </c>
      <c r="H333" t="s">
        <v>312</v>
      </c>
      <c r="I333" t="s">
        <v>1004</v>
      </c>
      <c r="J333" t="s">
        <v>833</v>
      </c>
      <c r="K333" t="s">
        <v>205</v>
      </c>
      <c r="L333" t="s">
        <v>233</v>
      </c>
      <c r="M333" t="s">
        <v>233</v>
      </c>
      <c r="N333" t="s">
        <v>233</v>
      </c>
      <c r="O333" t="s">
        <v>339</v>
      </c>
      <c r="P333" s="142">
        <v>44938</v>
      </c>
      <c r="Q333" t="s">
        <v>1224</v>
      </c>
      <c r="R333" t="s">
        <v>885</v>
      </c>
      <c r="S333" t="s">
        <v>889</v>
      </c>
      <c r="T333" t="s">
        <v>6189</v>
      </c>
      <c r="U333" s="11" t="s">
        <v>1225</v>
      </c>
      <c r="V333" s="140">
        <f t="shared" si="6"/>
        <v>19.526849805283653</v>
      </c>
      <c r="W333" s="141">
        <v>92.762299999999996</v>
      </c>
      <c r="X333" s="147">
        <v>2.8799999999999999E-2</v>
      </c>
      <c r="Y333" s="130">
        <v>4.8828896762989028E-3</v>
      </c>
      <c r="Z333" s="130">
        <v>7.8030373743084446E-4</v>
      </c>
      <c r="AA333" s="181"/>
    </row>
    <row r="334" spans="1:27" x14ac:dyDescent="0.25">
      <c r="A334" t="s">
        <v>1213</v>
      </c>
      <c r="B334" t="s">
        <v>1263</v>
      </c>
      <c r="C334" t="s">
        <v>6062</v>
      </c>
      <c r="D334" t="s">
        <v>6063</v>
      </c>
      <c r="E334" t="s">
        <v>311</v>
      </c>
      <c r="F334" t="s">
        <v>6064</v>
      </c>
      <c r="G334">
        <v>74266</v>
      </c>
      <c r="H334" t="s">
        <v>312</v>
      </c>
      <c r="I334" t="s">
        <v>1004</v>
      </c>
      <c r="J334" t="s">
        <v>832</v>
      </c>
      <c r="K334" t="s">
        <v>205</v>
      </c>
      <c r="L334" t="s">
        <v>224</v>
      </c>
      <c r="M334" t="s">
        <v>224</v>
      </c>
      <c r="N334" t="s">
        <v>224</v>
      </c>
      <c r="O334" t="s">
        <v>339</v>
      </c>
      <c r="P334" s="142">
        <v>45400</v>
      </c>
      <c r="Q334" t="s">
        <v>1215</v>
      </c>
      <c r="R334" t="s">
        <v>885</v>
      </c>
      <c r="S334" t="s">
        <v>889</v>
      </c>
      <c r="T334" t="s">
        <v>5946</v>
      </c>
      <c r="U334" s="11" t="s">
        <v>1216</v>
      </c>
      <c r="V334" s="140">
        <f t="shared" si="6"/>
        <v>21.283000798084601</v>
      </c>
      <c r="W334" s="141">
        <v>80.002800000000008</v>
      </c>
      <c r="X334" s="147">
        <v>0.4</v>
      </c>
      <c r="Y334" s="130">
        <v>4.211244011079791E-3</v>
      </c>
      <c r="Z334" s="130">
        <v>6.7297228873079045E-4</v>
      </c>
      <c r="AA334" s="181"/>
    </row>
    <row r="335" spans="1:27" x14ac:dyDescent="0.25">
      <c r="A335" t="s">
        <v>1213</v>
      </c>
      <c r="B335" t="s">
        <v>1263</v>
      </c>
      <c r="C335" t="s">
        <v>6190</v>
      </c>
      <c r="D335" t="s">
        <v>6191</v>
      </c>
      <c r="E335" t="s">
        <v>309</v>
      </c>
      <c r="F335" t="s">
        <v>6192</v>
      </c>
      <c r="G335">
        <v>74192</v>
      </c>
      <c r="H335" t="s">
        <v>312</v>
      </c>
      <c r="I335" t="s">
        <v>1004</v>
      </c>
      <c r="J335" t="s">
        <v>833</v>
      </c>
      <c r="K335" t="s">
        <v>205</v>
      </c>
      <c r="L335" t="s">
        <v>224</v>
      </c>
      <c r="M335" t="s">
        <v>224</v>
      </c>
      <c r="N335" t="s">
        <v>224</v>
      </c>
      <c r="O335" t="s">
        <v>339</v>
      </c>
      <c r="P335" s="142">
        <v>43761</v>
      </c>
      <c r="Q335" t="s">
        <v>1215</v>
      </c>
      <c r="R335" t="s">
        <v>885</v>
      </c>
      <c r="S335" t="s">
        <v>889</v>
      </c>
      <c r="T335" t="s">
        <v>6004</v>
      </c>
      <c r="U335" s="11" t="s">
        <v>1216</v>
      </c>
      <c r="V335" s="140">
        <f t="shared" si="6"/>
        <v>5.5248736366054807</v>
      </c>
      <c r="W335" s="141">
        <v>20.768000000000001</v>
      </c>
      <c r="X335" s="147">
        <v>3.5400000000000001E-2</v>
      </c>
      <c r="Y335" s="130">
        <v>1.0932020691650267E-3</v>
      </c>
      <c r="Z335" s="130">
        <v>1.7469771321623959E-4</v>
      </c>
      <c r="AA335" s="181"/>
    </row>
    <row r="336" spans="1:27" x14ac:dyDescent="0.25">
      <c r="A336" t="s">
        <v>1213</v>
      </c>
      <c r="B336" t="s">
        <v>1263</v>
      </c>
      <c r="C336" t="s">
        <v>6193</v>
      </c>
      <c r="D336" t="s">
        <v>6194</v>
      </c>
      <c r="E336" t="s">
        <v>309</v>
      </c>
      <c r="F336" t="s">
        <v>6195</v>
      </c>
      <c r="G336">
        <v>74196</v>
      </c>
      <c r="H336" t="s">
        <v>312</v>
      </c>
      <c r="I336" t="s">
        <v>1005</v>
      </c>
      <c r="J336" t="s">
        <v>826</v>
      </c>
      <c r="K336" t="s">
        <v>204</v>
      </c>
      <c r="L336" t="s">
        <v>204</v>
      </c>
      <c r="M336" t="s">
        <v>204</v>
      </c>
      <c r="N336" t="s">
        <v>204</v>
      </c>
      <c r="O336" t="s">
        <v>339</v>
      </c>
      <c r="P336" s="142">
        <v>43831</v>
      </c>
      <c r="Q336" t="s">
        <v>1212</v>
      </c>
      <c r="R336" t="s">
        <v>885</v>
      </c>
      <c r="S336" t="s">
        <v>889</v>
      </c>
      <c r="T336" t="s">
        <v>6097</v>
      </c>
      <c r="U336" s="167">
        <v>1</v>
      </c>
      <c r="V336" s="140">
        <f t="shared" si="6"/>
        <v>2170.8427000000001</v>
      </c>
      <c r="W336" s="141">
        <v>2170.8427000000001</v>
      </c>
      <c r="X336" s="147">
        <v>0.14119999999999999</v>
      </c>
      <c r="Y336" s="130">
        <v>0.11427036041288485</v>
      </c>
      <c r="Z336" s="130">
        <v>1.8260824065009132E-2</v>
      </c>
      <c r="AA336" s="181"/>
    </row>
    <row r="337" spans="1:27" x14ac:dyDescent="0.25">
      <c r="A337" t="s">
        <v>1213</v>
      </c>
      <c r="B337" t="s">
        <v>1263</v>
      </c>
      <c r="D337" t="s">
        <v>6200</v>
      </c>
      <c r="E337" t="s">
        <v>309</v>
      </c>
      <c r="F337" t="s">
        <v>6201</v>
      </c>
      <c r="G337">
        <v>74249</v>
      </c>
      <c r="H337" t="s">
        <v>312</v>
      </c>
      <c r="I337" t="s">
        <v>1005</v>
      </c>
      <c r="J337" t="s">
        <v>832</v>
      </c>
      <c r="K337" t="s">
        <v>204</v>
      </c>
      <c r="L337" t="s">
        <v>204</v>
      </c>
      <c r="M337" t="s">
        <v>204</v>
      </c>
      <c r="N337" t="s">
        <v>204</v>
      </c>
      <c r="O337" t="s">
        <v>339</v>
      </c>
      <c r="P337" s="142">
        <v>45006</v>
      </c>
      <c r="Q337" t="s">
        <v>1212</v>
      </c>
      <c r="R337" t="s">
        <v>885</v>
      </c>
      <c r="S337" t="s">
        <v>889</v>
      </c>
      <c r="T337" t="s">
        <v>6202</v>
      </c>
      <c r="U337" s="167">
        <v>1</v>
      </c>
      <c r="V337" s="140">
        <f t="shared" si="6"/>
        <v>786.22619999999995</v>
      </c>
      <c r="W337" s="141">
        <v>786.22619999999995</v>
      </c>
      <c r="X337" s="147">
        <v>0.19600000000000001</v>
      </c>
      <c r="Y337" s="130">
        <v>4.1385932965445911E-2</v>
      </c>
      <c r="Z337" s="130">
        <v>6.6136243722134426E-3</v>
      </c>
      <c r="AA337" s="181"/>
    </row>
    <row r="338" spans="1:27" x14ac:dyDescent="0.25">
      <c r="A338" t="s">
        <v>1213</v>
      </c>
      <c r="B338" t="s">
        <v>1263</v>
      </c>
      <c r="C338" t="s">
        <v>6114</v>
      </c>
      <c r="D338" t="s">
        <v>2376</v>
      </c>
      <c r="E338" t="s">
        <v>309</v>
      </c>
      <c r="F338" t="s">
        <v>6115</v>
      </c>
      <c r="G338">
        <v>74190</v>
      </c>
      <c r="H338" t="s">
        <v>312</v>
      </c>
      <c r="I338" t="s">
        <v>1005</v>
      </c>
      <c r="J338" t="s">
        <v>569</v>
      </c>
      <c r="K338" t="s">
        <v>204</v>
      </c>
      <c r="L338" t="s">
        <v>204</v>
      </c>
      <c r="M338" t="s">
        <v>204</v>
      </c>
      <c r="N338" t="s">
        <v>224</v>
      </c>
      <c r="O338" t="s">
        <v>339</v>
      </c>
      <c r="P338" s="142">
        <v>43691</v>
      </c>
      <c r="Q338" t="s">
        <v>1215</v>
      </c>
      <c r="R338" t="s">
        <v>885</v>
      </c>
      <c r="S338" t="s">
        <v>889</v>
      </c>
      <c r="T338" t="s">
        <v>6116</v>
      </c>
      <c r="U338" s="11" t="s">
        <v>1216</v>
      </c>
      <c r="V338" s="140">
        <f t="shared" si="6"/>
        <v>172.27922319765895</v>
      </c>
      <c r="W338" s="141">
        <v>647.59759999999994</v>
      </c>
      <c r="X338" s="147">
        <v>0.19874</v>
      </c>
      <c r="Y338" s="130">
        <v>3.4088700481850524E-2</v>
      </c>
      <c r="Z338" s="130">
        <v>5.4474997703225433E-3</v>
      </c>
      <c r="AA338" s="181"/>
    </row>
    <row r="339" spans="1:27" x14ac:dyDescent="0.25">
      <c r="A339" t="s">
        <v>1213</v>
      </c>
      <c r="B339" t="s">
        <v>1263</v>
      </c>
      <c r="D339" t="s">
        <v>6206</v>
      </c>
      <c r="E339" t="s">
        <v>309</v>
      </c>
      <c r="F339" t="s">
        <v>6207</v>
      </c>
      <c r="G339">
        <v>74240</v>
      </c>
      <c r="H339" t="s">
        <v>312</v>
      </c>
      <c r="I339" t="s">
        <v>1005</v>
      </c>
      <c r="J339" t="s">
        <v>832</v>
      </c>
      <c r="K339" t="s">
        <v>205</v>
      </c>
      <c r="L339" t="s">
        <v>204</v>
      </c>
      <c r="M339" t="s">
        <v>204</v>
      </c>
      <c r="N339" t="s">
        <v>303</v>
      </c>
      <c r="O339" t="s">
        <v>339</v>
      </c>
      <c r="P339" s="142">
        <v>44748</v>
      </c>
      <c r="Q339" t="s">
        <v>1217</v>
      </c>
      <c r="R339" t="s">
        <v>885</v>
      </c>
      <c r="S339" t="s">
        <v>889</v>
      </c>
      <c r="T339" t="s">
        <v>6208</v>
      </c>
      <c r="U339" s="11" t="s">
        <v>1218</v>
      </c>
      <c r="V339" s="140">
        <f t="shared" si="6"/>
        <v>121.01470076115615</v>
      </c>
      <c r="W339" s="141">
        <v>486.50329999999997</v>
      </c>
      <c r="X339" s="147">
        <v>2.6239999999999999E-2</v>
      </c>
      <c r="Y339" s="130">
        <v>2.5608905735781798E-2</v>
      </c>
      <c r="Z339" s="130">
        <v>4.0923973675135511E-3</v>
      </c>
      <c r="AA339" s="181"/>
    </row>
    <row r="340" spans="1:27" x14ac:dyDescent="0.25">
      <c r="A340" t="s">
        <v>1213</v>
      </c>
      <c r="B340" t="s">
        <v>1263</v>
      </c>
      <c r="D340" t="s">
        <v>6209</v>
      </c>
      <c r="E340" t="s">
        <v>311</v>
      </c>
      <c r="F340" t="s">
        <v>6210</v>
      </c>
      <c r="G340">
        <v>74207</v>
      </c>
      <c r="H340" t="s">
        <v>312</v>
      </c>
      <c r="I340" t="s">
        <v>1005</v>
      </c>
      <c r="J340" t="s">
        <v>569</v>
      </c>
      <c r="K340" t="s">
        <v>205</v>
      </c>
      <c r="L340" t="s">
        <v>233</v>
      </c>
      <c r="M340" t="s">
        <v>224</v>
      </c>
      <c r="N340" t="s">
        <v>296</v>
      </c>
      <c r="O340" t="s">
        <v>339</v>
      </c>
      <c r="P340" s="142">
        <v>44166</v>
      </c>
      <c r="Q340" t="s">
        <v>1215</v>
      </c>
      <c r="R340" t="s">
        <v>885</v>
      </c>
      <c r="S340" t="s">
        <v>889</v>
      </c>
      <c r="T340" t="s">
        <v>6211</v>
      </c>
      <c r="U340" s="11" t="s">
        <v>1216</v>
      </c>
      <c r="V340" s="140">
        <f t="shared" si="6"/>
        <v>109.28483639265764</v>
      </c>
      <c r="W340" s="141">
        <v>410.80170000000004</v>
      </c>
      <c r="X340" s="147">
        <v>1.1111111111111111E-3</v>
      </c>
      <c r="Y340" s="130">
        <v>2.1624072801098411E-2</v>
      </c>
      <c r="Z340" s="130">
        <v>3.4556064018966925E-3</v>
      </c>
      <c r="AA340" s="181"/>
    </row>
    <row r="341" spans="1:27" x14ac:dyDescent="0.25">
      <c r="A341" t="s">
        <v>1213</v>
      </c>
      <c r="B341" t="s">
        <v>1263</v>
      </c>
      <c r="C341" t="s">
        <v>6065</v>
      </c>
      <c r="D341" t="s">
        <v>6066</v>
      </c>
      <c r="E341" t="s">
        <v>309</v>
      </c>
      <c r="F341" t="s">
        <v>6067</v>
      </c>
      <c r="G341">
        <v>74255</v>
      </c>
      <c r="H341" t="s">
        <v>312</v>
      </c>
      <c r="I341" t="s">
        <v>1005</v>
      </c>
      <c r="J341" t="s">
        <v>831</v>
      </c>
      <c r="K341" t="s">
        <v>205</v>
      </c>
      <c r="L341" t="s">
        <v>233</v>
      </c>
      <c r="M341" t="s">
        <v>233</v>
      </c>
      <c r="N341" t="s">
        <v>233</v>
      </c>
      <c r="O341" t="s">
        <v>339</v>
      </c>
      <c r="P341" s="142">
        <v>45208</v>
      </c>
      <c r="Q341" t="s">
        <v>1224</v>
      </c>
      <c r="R341" t="s">
        <v>885</v>
      </c>
      <c r="S341" t="s">
        <v>889</v>
      </c>
      <c r="T341" t="s">
        <v>6068</v>
      </c>
      <c r="U341" s="11" t="s">
        <v>1225</v>
      </c>
      <c r="V341" s="140">
        <f t="shared" si="6"/>
        <v>53.634606883485951</v>
      </c>
      <c r="W341" s="141">
        <v>254.7912</v>
      </c>
      <c r="X341" s="147">
        <v>0.107</v>
      </c>
      <c r="Y341" s="130">
        <v>1.3411877512252047E-2</v>
      </c>
      <c r="Z341" s="130">
        <v>2.1432673770150398E-3</v>
      </c>
      <c r="AA341" s="181"/>
    </row>
    <row r="342" spans="1:27" x14ac:dyDescent="0.25">
      <c r="A342" t="s">
        <v>1213</v>
      </c>
      <c r="B342" t="s">
        <v>1267</v>
      </c>
      <c r="C342" t="s">
        <v>6117</v>
      </c>
      <c r="D342" t="s">
        <v>6118</v>
      </c>
      <c r="E342" t="s">
        <v>309</v>
      </c>
      <c r="F342" t="s">
        <v>6119</v>
      </c>
      <c r="G342">
        <v>74228</v>
      </c>
      <c r="H342" t="s">
        <v>312</v>
      </c>
      <c r="I342" t="s">
        <v>1000</v>
      </c>
      <c r="J342" t="s">
        <v>844</v>
      </c>
      <c r="K342" t="s">
        <v>204</v>
      </c>
      <c r="L342" t="s">
        <v>204</v>
      </c>
      <c r="M342" t="s">
        <v>204</v>
      </c>
      <c r="N342" t="s">
        <v>204</v>
      </c>
      <c r="O342" t="s">
        <v>339</v>
      </c>
      <c r="P342" s="142">
        <v>44560</v>
      </c>
      <c r="Q342" t="s">
        <v>1215</v>
      </c>
      <c r="R342" t="s">
        <v>885</v>
      </c>
      <c r="S342" t="s">
        <v>889</v>
      </c>
      <c r="T342" t="s">
        <v>6120</v>
      </c>
      <c r="U342" s="11" t="s">
        <v>1216</v>
      </c>
      <c r="V342" s="140">
        <f t="shared" si="6"/>
        <v>270.99140728917268</v>
      </c>
      <c r="W342" s="141">
        <v>1018.6567</v>
      </c>
      <c r="X342" s="147">
        <v>6.7400000000000002E-2</v>
      </c>
      <c r="Y342" s="130">
        <v>3.0145827699106752E-2</v>
      </c>
      <c r="Z342" s="130">
        <v>3.906579957793129E-3</v>
      </c>
      <c r="AA342" s="181"/>
    </row>
    <row r="343" spans="1:27" x14ac:dyDescent="0.25">
      <c r="A343" t="s">
        <v>1213</v>
      </c>
      <c r="B343" t="s">
        <v>1267</v>
      </c>
      <c r="C343" t="s">
        <v>6121</v>
      </c>
      <c r="D343" t="s">
        <v>6122</v>
      </c>
      <c r="E343" t="s">
        <v>309</v>
      </c>
      <c r="F343" t="s">
        <v>6123</v>
      </c>
      <c r="G343">
        <v>74221</v>
      </c>
      <c r="H343" t="s">
        <v>312</v>
      </c>
      <c r="I343" t="s">
        <v>1000</v>
      </c>
      <c r="J343" t="s">
        <v>844</v>
      </c>
      <c r="K343" t="s">
        <v>204</v>
      </c>
      <c r="L343" t="s">
        <v>204</v>
      </c>
      <c r="M343" t="s">
        <v>204</v>
      </c>
      <c r="N343" t="s">
        <v>296</v>
      </c>
      <c r="O343" t="s">
        <v>339</v>
      </c>
      <c r="P343" s="142">
        <v>44409</v>
      </c>
      <c r="Q343" t="s">
        <v>1215</v>
      </c>
      <c r="R343" t="s">
        <v>885</v>
      </c>
      <c r="S343" t="s">
        <v>889</v>
      </c>
      <c r="T343" t="s">
        <v>6020</v>
      </c>
      <c r="U343" s="11" t="s">
        <v>1216</v>
      </c>
      <c r="V343" s="140">
        <f t="shared" si="6"/>
        <v>163.81686618781592</v>
      </c>
      <c r="W343" s="141">
        <v>615.7876</v>
      </c>
      <c r="X343" s="147">
        <v>7.5700000000000003E-2</v>
      </c>
      <c r="Y343" s="130">
        <v>1.8223439133636235E-2</v>
      </c>
      <c r="Z343" s="130">
        <v>2.3615646845760938E-3</v>
      </c>
      <c r="AA343" s="181"/>
    </row>
    <row r="344" spans="1:27" x14ac:dyDescent="0.25">
      <c r="A344" t="s">
        <v>1213</v>
      </c>
      <c r="B344" t="s">
        <v>1267</v>
      </c>
      <c r="C344" t="s">
        <v>6124</v>
      </c>
      <c r="D344" t="s">
        <v>6125</v>
      </c>
      <c r="E344" t="s">
        <v>311</v>
      </c>
      <c r="F344" t="s">
        <v>6126</v>
      </c>
      <c r="G344">
        <v>74243</v>
      </c>
      <c r="H344" t="s">
        <v>312</v>
      </c>
      <c r="I344" t="s">
        <v>1000</v>
      </c>
      <c r="J344" t="s">
        <v>844</v>
      </c>
      <c r="K344" t="s">
        <v>204</v>
      </c>
      <c r="L344" t="s">
        <v>204</v>
      </c>
      <c r="M344" t="s">
        <v>204</v>
      </c>
      <c r="N344" t="s">
        <v>204</v>
      </c>
      <c r="O344" t="s">
        <v>339</v>
      </c>
      <c r="P344" s="142">
        <v>44823</v>
      </c>
      <c r="Q344" t="s">
        <v>1215</v>
      </c>
      <c r="R344" t="s">
        <v>885</v>
      </c>
      <c r="S344" t="s">
        <v>889</v>
      </c>
      <c r="T344" t="s">
        <v>6068</v>
      </c>
      <c r="U344" s="11" t="s">
        <v>1216</v>
      </c>
      <c r="V344" s="140">
        <f t="shared" si="6"/>
        <v>157.52077680234103</v>
      </c>
      <c r="W344" s="141">
        <v>592.12059999999997</v>
      </c>
      <c r="X344" s="147">
        <v>0.1371</v>
      </c>
      <c r="Y344" s="130">
        <v>1.7523044113993622E-2</v>
      </c>
      <c r="Z344" s="130">
        <v>2.2708009087864826E-3</v>
      </c>
      <c r="AA344" s="181"/>
    </row>
    <row r="345" spans="1:27" x14ac:dyDescent="0.25">
      <c r="A345" t="s">
        <v>1213</v>
      </c>
      <c r="B345" t="s">
        <v>1267</v>
      </c>
      <c r="D345" t="s">
        <v>6021</v>
      </c>
      <c r="E345" t="s">
        <v>309</v>
      </c>
      <c r="F345" t="s">
        <v>6022</v>
      </c>
      <c r="G345">
        <v>74254</v>
      </c>
      <c r="H345" t="s">
        <v>312</v>
      </c>
      <c r="I345" t="s">
        <v>1000</v>
      </c>
      <c r="J345" t="s">
        <v>845</v>
      </c>
      <c r="K345" t="s">
        <v>204</v>
      </c>
      <c r="L345" t="s">
        <v>204</v>
      </c>
      <c r="M345" t="s">
        <v>204</v>
      </c>
      <c r="N345" t="s">
        <v>204</v>
      </c>
      <c r="O345" t="s">
        <v>339</v>
      </c>
      <c r="P345" s="142">
        <v>45124</v>
      </c>
      <c r="Q345" t="s">
        <v>1215</v>
      </c>
      <c r="R345" t="s">
        <v>885</v>
      </c>
      <c r="S345" t="s">
        <v>889</v>
      </c>
      <c r="T345" t="s">
        <v>6023</v>
      </c>
      <c r="U345" s="11" t="s">
        <v>1216</v>
      </c>
      <c r="V345" s="140">
        <f t="shared" si="6"/>
        <v>18.575232774674117</v>
      </c>
      <c r="W345" s="141">
        <v>69.824300000000008</v>
      </c>
      <c r="X345" s="147">
        <v>7.0800000000000002E-2</v>
      </c>
      <c r="Y345" s="130">
        <v>2.0663593490236722E-3</v>
      </c>
      <c r="Z345" s="130">
        <v>2.6777828424772452E-4</v>
      </c>
      <c r="AA345" s="181"/>
    </row>
    <row r="346" spans="1:27" x14ac:dyDescent="0.25">
      <c r="A346" t="s">
        <v>1213</v>
      </c>
      <c r="B346" t="s">
        <v>1267</v>
      </c>
      <c r="C346" t="s">
        <v>6069</v>
      </c>
      <c r="D346" t="s">
        <v>6070</v>
      </c>
      <c r="E346" t="s">
        <v>309</v>
      </c>
      <c r="F346" t="s">
        <v>6071</v>
      </c>
      <c r="G346">
        <v>74173</v>
      </c>
      <c r="H346" t="s">
        <v>312</v>
      </c>
      <c r="I346" t="s">
        <v>1000</v>
      </c>
      <c r="J346" t="s">
        <v>845</v>
      </c>
      <c r="K346" t="s">
        <v>204</v>
      </c>
      <c r="L346" t="s">
        <v>204</v>
      </c>
      <c r="M346" t="s">
        <v>204</v>
      </c>
      <c r="N346" t="s">
        <v>204</v>
      </c>
      <c r="O346" t="s">
        <v>339</v>
      </c>
      <c r="P346" s="142">
        <v>43157</v>
      </c>
      <c r="Q346" t="s">
        <v>1215</v>
      </c>
      <c r="R346" t="s">
        <v>885</v>
      </c>
      <c r="S346" t="s">
        <v>889</v>
      </c>
      <c r="T346" t="s">
        <v>6068</v>
      </c>
      <c r="U346" s="11" t="s">
        <v>1216</v>
      </c>
      <c r="V346" s="140">
        <f t="shared" si="6"/>
        <v>16.204735301942005</v>
      </c>
      <c r="W346" s="141">
        <v>60.913599999999995</v>
      </c>
      <c r="X346" s="147">
        <v>0.10349999999999999</v>
      </c>
      <c r="Y346" s="130">
        <v>1.8026603818683503E-3</v>
      </c>
      <c r="Z346" s="130">
        <v>2.3360569126862203E-4</v>
      </c>
      <c r="AA346" s="181"/>
    </row>
    <row r="347" spans="1:27" x14ac:dyDescent="0.25">
      <c r="A347" t="s">
        <v>1213</v>
      </c>
      <c r="B347" t="s">
        <v>1267</v>
      </c>
      <c r="D347" t="s">
        <v>6072</v>
      </c>
      <c r="E347" t="s">
        <v>311</v>
      </c>
      <c r="F347" t="s">
        <v>6128</v>
      </c>
      <c r="G347">
        <v>74215</v>
      </c>
      <c r="H347" t="s">
        <v>312</v>
      </c>
      <c r="I347" t="s">
        <v>1000</v>
      </c>
      <c r="J347" t="s">
        <v>844</v>
      </c>
      <c r="K347" t="s">
        <v>205</v>
      </c>
      <c r="L347" t="s">
        <v>224</v>
      </c>
      <c r="M347" t="s">
        <v>224</v>
      </c>
      <c r="N347" t="s">
        <v>224</v>
      </c>
      <c r="O347" t="s">
        <v>339</v>
      </c>
      <c r="P347" s="142">
        <v>44308</v>
      </c>
      <c r="Q347" t="s">
        <v>1215</v>
      </c>
      <c r="R347" t="s">
        <v>885</v>
      </c>
      <c r="S347" t="s">
        <v>889</v>
      </c>
      <c r="T347" t="s">
        <v>6074</v>
      </c>
      <c r="U347" s="11" t="s">
        <v>1216</v>
      </c>
      <c r="V347" s="140">
        <f t="shared" ref="V347:V390" si="7">IF(U347="",W347,W347/U347)</f>
        <v>292.78754988028726</v>
      </c>
      <c r="W347" s="141">
        <v>1100.5883999999999</v>
      </c>
      <c r="X347" s="147">
        <v>3.5400000000000001E-2</v>
      </c>
      <c r="Y347" s="130">
        <v>3.2570490884000179E-2</v>
      </c>
      <c r="Z347" s="130">
        <v>4.2207906239273415E-3</v>
      </c>
      <c r="AA347" s="181"/>
    </row>
    <row r="348" spans="1:27" x14ac:dyDescent="0.25">
      <c r="A348" t="s">
        <v>1213</v>
      </c>
      <c r="B348" t="s">
        <v>1267</v>
      </c>
      <c r="D348" t="s">
        <v>6072</v>
      </c>
      <c r="E348" t="s">
        <v>311</v>
      </c>
      <c r="F348" t="s">
        <v>6130</v>
      </c>
      <c r="G348">
        <v>74235</v>
      </c>
      <c r="H348" t="s">
        <v>312</v>
      </c>
      <c r="I348" t="s">
        <v>1000</v>
      </c>
      <c r="J348" t="s">
        <v>844</v>
      </c>
      <c r="K348" t="s">
        <v>205</v>
      </c>
      <c r="L348" t="s">
        <v>224</v>
      </c>
      <c r="M348" t="s">
        <v>224</v>
      </c>
      <c r="N348" t="s">
        <v>224</v>
      </c>
      <c r="O348" t="s">
        <v>339</v>
      </c>
      <c r="P348" s="142">
        <v>44712</v>
      </c>
      <c r="Q348" t="s">
        <v>1215</v>
      </c>
      <c r="R348" t="s">
        <v>885</v>
      </c>
      <c r="S348" t="s">
        <v>889</v>
      </c>
      <c r="T348" t="s">
        <v>6074</v>
      </c>
      <c r="U348" s="11" t="s">
        <v>1216</v>
      </c>
      <c r="V348" s="140">
        <f t="shared" si="7"/>
        <v>212.62718808193668</v>
      </c>
      <c r="W348" s="141">
        <v>799.26559999999995</v>
      </c>
      <c r="X348" s="147">
        <v>6.13E-2</v>
      </c>
      <c r="Y348" s="130">
        <v>2.3653231102983913E-2</v>
      </c>
      <c r="Z348" s="130">
        <v>3.0652082101134022E-3</v>
      </c>
      <c r="AA348" s="181"/>
    </row>
    <row r="349" spans="1:27" x14ac:dyDescent="0.25">
      <c r="A349" t="s">
        <v>1213</v>
      </c>
      <c r="B349" t="s">
        <v>1267</v>
      </c>
      <c r="D349" t="s">
        <v>6075</v>
      </c>
      <c r="E349" t="s">
        <v>311</v>
      </c>
      <c r="F349" t="s">
        <v>6129</v>
      </c>
      <c r="G349">
        <v>74216</v>
      </c>
      <c r="H349" t="s">
        <v>312</v>
      </c>
      <c r="I349" t="s">
        <v>1000</v>
      </c>
      <c r="J349" t="s">
        <v>844</v>
      </c>
      <c r="K349" t="s">
        <v>205</v>
      </c>
      <c r="L349" t="s">
        <v>224</v>
      </c>
      <c r="M349" t="s">
        <v>224</v>
      </c>
      <c r="N349" t="s">
        <v>224</v>
      </c>
      <c r="O349" t="s">
        <v>339</v>
      </c>
      <c r="P349" s="142">
        <v>44371</v>
      </c>
      <c r="Q349" t="s">
        <v>1215</v>
      </c>
      <c r="R349" t="s">
        <v>885</v>
      </c>
      <c r="S349" t="s">
        <v>889</v>
      </c>
      <c r="T349" t="s">
        <v>6020</v>
      </c>
      <c r="U349" s="11" t="s">
        <v>1216</v>
      </c>
      <c r="V349" s="140">
        <f t="shared" si="7"/>
        <v>150.23022080340519</v>
      </c>
      <c r="W349" s="141">
        <v>564.71540000000005</v>
      </c>
      <c r="X349" s="147">
        <v>1.6000000000000004E-2</v>
      </c>
      <c r="Y349" s="130">
        <v>1.6712022294302763E-2</v>
      </c>
      <c r="Z349" s="130">
        <v>2.165701071496857E-3</v>
      </c>
      <c r="AA349" s="181"/>
    </row>
    <row r="350" spans="1:27" x14ac:dyDescent="0.25">
      <c r="A350" t="s">
        <v>1213</v>
      </c>
      <c r="B350" t="s">
        <v>1267</v>
      </c>
      <c r="D350" t="s">
        <v>6072</v>
      </c>
      <c r="E350" t="s">
        <v>311</v>
      </c>
      <c r="F350" t="s">
        <v>6127</v>
      </c>
      <c r="G350">
        <v>74200</v>
      </c>
      <c r="H350" t="s">
        <v>312</v>
      </c>
      <c r="I350" t="s">
        <v>1000</v>
      </c>
      <c r="J350" t="s">
        <v>844</v>
      </c>
      <c r="K350" t="s">
        <v>205</v>
      </c>
      <c r="L350" t="s">
        <v>224</v>
      </c>
      <c r="M350" t="s">
        <v>224</v>
      </c>
      <c r="N350" t="s">
        <v>224</v>
      </c>
      <c r="O350" t="s">
        <v>339</v>
      </c>
      <c r="P350" s="142">
        <v>43891</v>
      </c>
      <c r="Q350" t="s">
        <v>1215</v>
      </c>
      <c r="R350" t="s">
        <v>885</v>
      </c>
      <c r="S350" t="s">
        <v>889</v>
      </c>
      <c r="T350" t="s">
        <v>6074</v>
      </c>
      <c r="U350" s="11" t="s">
        <v>1216</v>
      </c>
      <c r="V350" s="140">
        <f t="shared" si="7"/>
        <v>67.615243415802084</v>
      </c>
      <c r="W350" s="141">
        <v>254.16570000000002</v>
      </c>
      <c r="X350" s="147">
        <v>5.6800000000000003E-2</v>
      </c>
      <c r="Y350" s="130">
        <v>7.5217044034179602E-3</v>
      </c>
      <c r="Z350" s="130">
        <v>9.7473321894252067E-4</v>
      </c>
      <c r="AA350" s="181"/>
    </row>
    <row r="351" spans="1:27" x14ac:dyDescent="0.25">
      <c r="A351" t="s">
        <v>1213</v>
      </c>
      <c r="B351" t="s">
        <v>1267</v>
      </c>
      <c r="D351" t="s">
        <v>6072</v>
      </c>
      <c r="E351" t="s">
        <v>311</v>
      </c>
      <c r="F351" t="s">
        <v>6073</v>
      </c>
      <c r="G351">
        <v>74180</v>
      </c>
      <c r="H351" t="s">
        <v>312</v>
      </c>
      <c r="I351" t="s">
        <v>1000</v>
      </c>
      <c r="J351" t="s">
        <v>844</v>
      </c>
      <c r="K351" t="s">
        <v>205</v>
      </c>
      <c r="L351" t="s">
        <v>224</v>
      </c>
      <c r="M351" t="s">
        <v>224</v>
      </c>
      <c r="N351" t="s">
        <v>224</v>
      </c>
      <c r="O351" t="s">
        <v>339</v>
      </c>
      <c r="P351" s="142">
        <v>43411</v>
      </c>
      <c r="Q351" t="s">
        <v>1215</v>
      </c>
      <c r="R351" t="s">
        <v>885</v>
      </c>
      <c r="S351" t="s">
        <v>889</v>
      </c>
      <c r="T351" t="s">
        <v>6074</v>
      </c>
      <c r="U351" s="11" t="s">
        <v>1216</v>
      </c>
      <c r="V351" s="140">
        <f t="shared" si="7"/>
        <v>46.074275073157764</v>
      </c>
      <c r="W351" s="141">
        <v>173.19320000000002</v>
      </c>
      <c r="X351" s="147">
        <v>5.8900000000000001E-2</v>
      </c>
      <c r="Y351" s="130">
        <v>5.1254284861256931E-3</v>
      </c>
      <c r="Z351" s="130">
        <v>6.6420124200450824E-4</v>
      </c>
      <c r="AA351" s="181"/>
    </row>
    <row r="352" spans="1:27" x14ac:dyDescent="0.25">
      <c r="A352" t="s">
        <v>1213</v>
      </c>
      <c r="B352" t="s">
        <v>1267</v>
      </c>
      <c r="D352" t="s">
        <v>6075</v>
      </c>
      <c r="E352" t="s">
        <v>311</v>
      </c>
      <c r="F352" t="s">
        <v>6076</v>
      </c>
      <c r="G352">
        <v>74183</v>
      </c>
      <c r="H352" t="s">
        <v>312</v>
      </c>
      <c r="I352" t="s">
        <v>1000</v>
      </c>
      <c r="J352" t="s">
        <v>844</v>
      </c>
      <c r="K352" t="s">
        <v>205</v>
      </c>
      <c r="L352" t="s">
        <v>224</v>
      </c>
      <c r="M352" t="s">
        <v>224</v>
      </c>
      <c r="N352" t="s">
        <v>224</v>
      </c>
      <c r="O352" t="s">
        <v>339</v>
      </c>
      <c r="P352" s="142">
        <v>43482</v>
      </c>
      <c r="Q352" t="s">
        <v>1215</v>
      </c>
      <c r="R352" t="s">
        <v>885</v>
      </c>
      <c r="S352" t="s">
        <v>889</v>
      </c>
      <c r="T352" t="s">
        <v>6020</v>
      </c>
      <c r="U352" s="11" t="s">
        <v>1216</v>
      </c>
      <c r="V352" s="140">
        <f t="shared" si="7"/>
        <v>29.751130619845707</v>
      </c>
      <c r="W352" s="141">
        <v>111.83450000000001</v>
      </c>
      <c r="X352" s="147">
        <v>5.2000000000000005E-2</v>
      </c>
      <c r="Y352" s="130">
        <v>3.3095960710390216E-3</v>
      </c>
      <c r="Z352" s="130">
        <v>4.2888859475220283E-4</v>
      </c>
      <c r="AA352" s="181"/>
    </row>
    <row r="353" spans="1:27" x14ac:dyDescent="0.25">
      <c r="A353" t="s">
        <v>1213</v>
      </c>
      <c r="B353" t="s">
        <v>1267</v>
      </c>
      <c r="C353" t="s">
        <v>6077</v>
      </c>
      <c r="D353" t="s">
        <v>6078</v>
      </c>
      <c r="E353" t="s">
        <v>309</v>
      </c>
      <c r="F353" t="s">
        <v>6079</v>
      </c>
      <c r="G353">
        <v>74185</v>
      </c>
      <c r="H353" t="s">
        <v>312</v>
      </c>
      <c r="I353" t="s">
        <v>1001</v>
      </c>
      <c r="J353" t="s">
        <v>831</v>
      </c>
      <c r="K353" t="s">
        <v>204</v>
      </c>
      <c r="L353" t="s">
        <v>204</v>
      </c>
      <c r="M353" t="s">
        <v>204</v>
      </c>
      <c r="N353" t="s">
        <v>204</v>
      </c>
      <c r="O353" t="s">
        <v>339</v>
      </c>
      <c r="P353" s="142">
        <v>43524</v>
      </c>
      <c r="Q353" t="s">
        <v>1212</v>
      </c>
      <c r="R353" t="s">
        <v>885</v>
      </c>
      <c r="S353" t="s">
        <v>889</v>
      </c>
      <c r="T353" t="s">
        <v>5942</v>
      </c>
      <c r="U353" s="167">
        <v>1</v>
      </c>
      <c r="V353" s="140">
        <f t="shared" si="7"/>
        <v>423.09609999999998</v>
      </c>
      <c r="W353" s="141">
        <v>423.09609999999998</v>
      </c>
      <c r="X353" s="147">
        <v>0.1298</v>
      </c>
      <c r="Y353" s="130">
        <v>1.2520982718443423E-2</v>
      </c>
      <c r="Z353" s="130">
        <v>1.622586734986035E-3</v>
      </c>
      <c r="AA353" s="181"/>
    </row>
    <row r="354" spans="1:27" x14ac:dyDescent="0.25">
      <c r="A354" t="s">
        <v>1213</v>
      </c>
      <c r="B354" t="s">
        <v>1267</v>
      </c>
      <c r="C354" t="s">
        <v>6077</v>
      </c>
      <c r="D354" t="s">
        <v>6080</v>
      </c>
      <c r="E354" t="s">
        <v>309</v>
      </c>
      <c r="F354" t="s">
        <v>6081</v>
      </c>
      <c r="G354">
        <v>74202</v>
      </c>
      <c r="H354" t="s">
        <v>312</v>
      </c>
      <c r="I354" t="s">
        <v>1001</v>
      </c>
      <c r="J354" t="s">
        <v>831</v>
      </c>
      <c r="K354" t="s">
        <v>204</v>
      </c>
      <c r="L354" t="s">
        <v>204</v>
      </c>
      <c r="M354" t="s">
        <v>204</v>
      </c>
      <c r="N354" t="s">
        <v>204</v>
      </c>
      <c r="O354" t="s">
        <v>339</v>
      </c>
      <c r="P354" s="142">
        <v>43913</v>
      </c>
      <c r="Q354" t="s">
        <v>1212</v>
      </c>
      <c r="R354" t="s">
        <v>885</v>
      </c>
      <c r="S354" t="s">
        <v>889</v>
      </c>
      <c r="T354" t="s">
        <v>5942</v>
      </c>
      <c r="U354" s="167">
        <v>1</v>
      </c>
      <c r="V354" s="140">
        <f t="shared" si="7"/>
        <v>300.08890000000002</v>
      </c>
      <c r="W354" s="141">
        <v>300.08890000000002</v>
      </c>
      <c r="X354" s="147">
        <v>0.1036</v>
      </c>
      <c r="Y354" s="130">
        <v>8.8807417974016839E-3</v>
      </c>
      <c r="Z354" s="130">
        <v>1.150850069944941E-3</v>
      </c>
      <c r="AA354" s="181"/>
    </row>
    <row r="355" spans="1:27" x14ac:dyDescent="0.25">
      <c r="A355" t="s">
        <v>1213</v>
      </c>
      <c r="B355" t="s">
        <v>1267</v>
      </c>
      <c r="C355" t="s">
        <v>6131</v>
      </c>
      <c r="D355" t="s">
        <v>6132</v>
      </c>
      <c r="E355" t="s">
        <v>309</v>
      </c>
      <c r="F355" t="s">
        <v>6133</v>
      </c>
      <c r="G355">
        <v>74179</v>
      </c>
      <c r="H355" t="s">
        <v>312</v>
      </c>
      <c r="I355" t="s">
        <v>1001</v>
      </c>
      <c r="J355" t="s">
        <v>831</v>
      </c>
      <c r="K355" t="s">
        <v>204</v>
      </c>
      <c r="L355" t="s">
        <v>204</v>
      </c>
      <c r="M355" t="s">
        <v>204</v>
      </c>
      <c r="N355" t="s">
        <v>204</v>
      </c>
      <c r="O355" t="s">
        <v>339</v>
      </c>
      <c r="P355" s="142">
        <v>43394</v>
      </c>
      <c r="Q355" t="s">
        <v>1212</v>
      </c>
      <c r="R355" t="s">
        <v>885</v>
      </c>
      <c r="S355" t="s">
        <v>889</v>
      </c>
      <c r="T355" t="s">
        <v>6120</v>
      </c>
      <c r="U355" s="167">
        <v>1</v>
      </c>
      <c r="V355" s="140">
        <f t="shared" si="7"/>
        <v>29.291499999999999</v>
      </c>
      <c r="W355" s="141">
        <v>29.291499999999999</v>
      </c>
      <c r="X355" s="147">
        <v>0.11990000000000001</v>
      </c>
      <c r="Y355" s="130">
        <v>8.6684290357412616E-4</v>
      </c>
      <c r="Z355" s="130">
        <v>1.123336584902668E-4</v>
      </c>
      <c r="AA355" s="181"/>
    </row>
    <row r="356" spans="1:27" x14ac:dyDescent="0.25">
      <c r="A356" t="s">
        <v>1213</v>
      </c>
      <c r="B356" t="s">
        <v>1267</v>
      </c>
      <c r="C356" t="s">
        <v>6134</v>
      </c>
      <c r="D356" t="s">
        <v>6135</v>
      </c>
      <c r="E356" t="s">
        <v>310</v>
      </c>
      <c r="F356" t="s">
        <v>6136</v>
      </c>
      <c r="G356">
        <v>74205</v>
      </c>
      <c r="H356" t="s">
        <v>312</v>
      </c>
      <c r="I356" t="s">
        <v>1001</v>
      </c>
      <c r="J356" t="s">
        <v>831</v>
      </c>
      <c r="K356" t="s">
        <v>205</v>
      </c>
      <c r="L356" t="s">
        <v>286</v>
      </c>
      <c r="M356" t="s">
        <v>286</v>
      </c>
      <c r="N356" t="s">
        <v>286</v>
      </c>
      <c r="O356" t="s">
        <v>339</v>
      </c>
      <c r="P356" s="142">
        <v>44159</v>
      </c>
      <c r="Q356" t="s">
        <v>1217</v>
      </c>
      <c r="R356" t="s">
        <v>885</v>
      </c>
      <c r="S356" t="s">
        <v>889</v>
      </c>
      <c r="T356" t="s">
        <v>6137</v>
      </c>
      <c r="U356" s="11" t="s">
        <v>1218</v>
      </c>
      <c r="V356" s="140">
        <f t="shared" si="7"/>
        <v>257.36746928013531</v>
      </c>
      <c r="W356" s="141">
        <v>1034.6686999999999</v>
      </c>
      <c r="X356" s="147">
        <v>0.19639999999999999</v>
      </c>
      <c r="Y356" s="130">
        <v>3.0619682556113189E-2</v>
      </c>
      <c r="Z356" s="130">
        <v>3.9679865280741345E-3</v>
      </c>
      <c r="AA356" s="181"/>
    </row>
    <row r="357" spans="1:27" x14ac:dyDescent="0.25">
      <c r="A357" t="s">
        <v>1213</v>
      </c>
      <c r="B357" t="s">
        <v>1267</v>
      </c>
      <c r="C357" t="s">
        <v>6138</v>
      </c>
      <c r="D357" t="s">
        <v>6139</v>
      </c>
      <c r="E357" t="s">
        <v>309</v>
      </c>
      <c r="F357" t="s">
        <v>6140</v>
      </c>
      <c r="G357">
        <v>74233</v>
      </c>
      <c r="H357" t="s">
        <v>312</v>
      </c>
      <c r="I357" t="s">
        <v>1002</v>
      </c>
      <c r="J357" t="s">
        <v>569</v>
      </c>
      <c r="K357" t="s">
        <v>204</v>
      </c>
      <c r="L357" t="s">
        <v>204</v>
      </c>
      <c r="M357" t="s">
        <v>204</v>
      </c>
      <c r="N357" t="s">
        <v>224</v>
      </c>
      <c r="O357" t="s">
        <v>339</v>
      </c>
      <c r="P357" s="142">
        <v>44622</v>
      </c>
      <c r="Q357" t="s">
        <v>1212</v>
      </c>
      <c r="R357" t="s">
        <v>885</v>
      </c>
      <c r="S357" t="s">
        <v>889</v>
      </c>
      <c r="T357" t="s">
        <v>6051</v>
      </c>
      <c r="U357" s="167">
        <v>1</v>
      </c>
      <c r="V357" s="140">
        <f t="shared" si="7"/>
        <v>963.49040000000002</v>
      </c>
      <c r="W357" s="141">
        <v>963.49040000000002</v>
      </c>
      <c r="X357" s="147">
        <v>0.104</v>
      </c>
      <c r="Y357" s="130">
        <v>2.8513253481608047E-2</v>
      </c>
      <c r="Z357" s="130">
        <v>3.6950156318323853E-3</v>
      </c>
      <c r="AA357" s="181"/>
    </row>
    <row r="358" spans="1:27" x14ac:dyDescent="0.25">
      <c r="A358" t="s">
        <v>1213</v>
      </c>
      <c r="B358" t="s">
        <v>1267</v>
      </c>
      <c r="C358" t="s">
        <v>6082</v>
      </c>
      <c r="D358" t="s">
        <v>6083</v>
      </c>
      <c r="E358" t="s">
        <v>309</v>
      </c>
      <c r="F358" t="s">
        <v>6084</v>
      </c>
      <c r="G358">
        <v>74176</v>
      </c>
      <c r="H358" t="s">
        <v>312</v>
      </c>
      <c r="I358" t="s">
        <v>1002</v>
      </c>
      <c r="J358" t="s">
        <v>569</v>
      </c>
      <c r="K358" t="s">
        <v>204</v>
      </c>
      <c r="L358" t="s">
        <v>204</v>
      </c>
      <c r="M358" t="s">
        <v>204</v>
      </c>
      <c r="N358" t="s">
        <v>204</v>
      </c>
      <c r="O358" t="s">
        <v>339</v>
      </c>
      <c r="P358" s="142">
        <v>43306</v>
      </c>
      <c r="Q358" t="s">
        <v>1212</v>
      </c>
      <c r="R358" t="s">
        <v>885</v>
      </c>
      <c r="S358" t="s">
        <v>889</v>
      </c>
      <c r="T358" t="s">
        <v>6020</v>
      </c>
      <c r="U358" s="167">
        <v>1</v>
      </c>
      <c r="V358" s="140">
        <f t="shared" si="7"/>
        <v>119.1948</v>
      </c>
      <c r="W358" s="141">
        <v>119.1948</v>
      </c>
      <c r="X358" s="147">
        <v>1.7500000000000002E-2</v>
      </c>
      <c r="Y358" s="130">
        <v>3.5274162382831855E-3</v>
      </c>
      <c r="Z358" s="130">
        <v>4.5711578122233624E-4</v>
      </c>
      <c r="AA358" s="181"/>
    </row>
    <row r="359" spans="1:27" x14ac:dyDescent="0.25">
      <c r="A359" t="s">
        <v>1213</v>
      </c>
      <c r="B359" t="s">
        <v>1267</v>
      </c>
      <c r="C359" t="s">
        <v>6085</v>
      </c>
      <c r="D359" t="s">
        <v>6086</v>
      </c>
      <c r="E359" t="s">
        <v>309</v>
      </c>
      <c r="F359" t="s">
        <v>6087</v>
      </c>
      <c r="G359">
        <v>74177</v>
      </c>
      <c r="H359" t="s">
        <v>312</v>
      </c>
      <c r="I359" t="s">
        <v>1002</v>
      </c>
      <c r="J359" t="s">
        <v>569</v>
      </c>
      <c r="K359" t="s">
        <v>204</v>
      </c>
      <c r="L359" t="s">
        <v>204</v>
      </c>
      <c r="M359" t="s">
        <v>204</v>
      </c>
      <c r="N359" t="s">
        <v>204</v>
      </c>
      <c r="O359" t="s">
        <v>339</v>
      </c>
      <c r="P359" s="142">
        <v>43312</v>
      </c>
      <c r="Q359" t="s">
        <v>1212</v>
      </c>
      <c r="R359" t="s">
        <v>885</v>
      </c>
      <c r="S359" t="s">
        <v>889</v>
      </c>
      <c r="T359" t="s">
        <v>5744</v>
      </c>
      <c r="U359" s="167">
        <v>1</v>
      </c>
      <c r="V359" s="140">
        <f t="shared" si="7"/>
        <v>52.472099999999998</v>
      </c>
      <c r="W359" s="141">
        <v>52.472099999999998</v>
      </c>
      <c r="X359" s="147">
        <v>2.9600000000000001E-2</v>
      </c>
      <c r="Y359" s="130">
        <v>1.5528442529533937E-3</v>
      </c>
      <c r="Z359" s="130">
        <v>2.0123216707503846E-4</v>
      </c>
      <c r="AA359" s="181"/>
    </row>
    <row r="360" spans="1:27" x14ac:dyDescent="0.25">
      <c r="A360" t="s">
        <v>1213</v>
      </c>
      <c r="B360" t="s">
        <v>1267</v>
      </c>
      <c r="C360" t="s">
        <v>6088</v>
      </c>
      <c r="D360" t="s">
        <v>6089</v>
      </c>
      <c r="E360" t="s">
        <v>309</v>
      </c>
      <c r="F360" t="s">
        <v>6090</v>
      </c>
      <c r="G360">
        <v>74189</v>
      </c>
      <c r="H360" t="s">
        <v>312</v>
      </c>
      <c r="I360" t="s">
        <v>1002</v>
      </c>
      <c r="J360" t="s">
        <v>569</v>
      </c>
      <c r="K360" t="s">
        <v>205</v>
      </c>
      <c r="L360" t="s">
        <v>224</v>
      </c>
      <c r="M360" t="s">
        <v>224</v>
      </c>
      <c r="N360" t="s">
        <v>224</v>
      </c>
      <c r="O360" t="s">
        <v>339</v>
      </c>
      <c r="P360" s="142">
        <v>43586</v>
      </c>
      <c r="Q360" t="s">
        <v>1215</v>
      </c>
      <c r="R360" t="s">
        <v>885</v>
      </c>
      <c r="S360" t="s">
        <v>889</v>
      </c>
      <c r="T360" t="s">
        <v>6091</v>
      </c>
      <c r="U360" s="11" t="s">
        <v>1216</v>
      </c>
      <c r="V360" s="140">
        <f t="shared" si="7"/>
        <v>388.83261505719611</v>
      </c>
      <c r="W360" s="141">
        <v>1461.6218000000001</v>
      </c>
      <c r="X360" s="147">
        <v>3.3799999999999997E-2</v>
      </c>
      <c r="Y360" s="130">
        <v>4.3254807717475162E-2</v>
      </c>
      <c r="Z360" s="130">
        <v>5.6053649146376233E-3</v>
      </c>
      <c r="AA360" s="181"/>
    </row>
    <row r="361" spans="1:27" x14ac:dyDescent="0.25">
      <c r="A361" t="s">
        <v>1213</v>
      </c>
      <c r="B361" t="s">
        <v>1267</v>
      </c>
      <c r="D361" t="s">
        <v>6092</v>
      </c>
      <c r="E361" t="s">
        <v>311</v>
      </c>
      <c r="F361" t="s">
        <v>6093</v>
      </c>
      <c r="G361">
        <v>74188</v>
      </c>
      <c r="H361" t="s">
        <v>312</v>
      </c>
      <c r="I361" t="s">
        <v>1002</v>
      </c>
      <c r="J361" t="s">
        <v>569</v>
      </c>
      <c r="K361" t="s">
        <v>205</v>
      </c>
      <c r="L361" t="s">
        <v>224</v>
      </c>
      <c r="M361" t="s">
        <v>224</v>
      </c>
      <c r="N361" t="s">
        <v>224</v>
      </c>
      <c r="O361" t="s">
        <v>339</v>
      </c>
      <c r="P361" s="142">
        <v>43578</v>
      </c>
      <c r="Q361" t="s">
        <v>1215</v>
      </c>
      <c r="R361" t="s">
        <v>885</v>
      </c>
      <c r="S361" t="s">
        <v>889</v>
      </c>
      <c r="T361" t="s">
        <v>6094</v>
      </c>
      <c r="U361" s="11" t="s">
        <v>1216</v>
      </c>
      <c r="V361" s="140">
        <f t="shared" si="7"/>
        <v>2.4352753391859543</v>
      </c>
      <c r="W361" s="141">
        <v>9.1542000000000012</v>
      </c>
      <c r="X361" s="147">
        <v>1.7999999999999999E-2</v>
      </c>
      <c r="Y361" s="130">
        <v>2.709069162927208E-4</v>
      </c>
      <c r="Z361" s="130">
        <v>3.5106666838941791E-5</v>
      </c>
      <c r="AA361" s="181"/>
    </row>
    <row r="362" spans="1:27" x14ac:dyDescent="0.25">
      <c r="A362" t="s">
        <v>1213</v>
      </c>
      <c r="B362" t="s">
        <v>1267</v>
      </c>
      <c r="C362" t="s">
        <v>6147</v>
      </c>
      <c r="D362" t="s">
        <v>6148</v>
      </c>
      <c r="E362" t="s">
        <v>309</v>
      </c>
      <c r="F362" t="s">
        <v>6149</v>
      </c>
      <c r="G362">
        <v>74241</v>
      </c>
      <c r="H362" t="s">
        <v>312</v>
      </c>
      <c r="I362" t="s">
        <v>1003</v>
      </c>
      <c r="J362" t="s">
        <v>837</v>
      </c>
      <c r="K362" t="s">
        <v>204</v>
      </c>
      <c r="L362" t="s">
        <v>204</v>
      </c>
      <c r="M362" t="s">
        <v>204</v>
      </c>
      <c r="N362" t="s">
        <v>204</v>
      </c>
      <c r="O362" t="s">
        <v>339</v>
      </c>
      <c r="P362" s="142">
        <v>44752</v>
      </c>
      <c r="Q362" t="s">
        <v>1212</v>
      </c>
      <c r="R362" t="s">
        <v>885</v>
      </c>
      <c r="S362" t="s">
        <v>889</v>
      </c>
      <c r="T362" t="s">
        <v>5983</v>
      </c>
      <c r="U362" s="167">
        <v>1</v>
      </c>
      <c r="V362" s="140">
        <f t="shared" si="7"/>
        <v>1434.1626999999999</v>
      </c>
      <c r="W362" s="141">
        <v>1434.1626999999999</v>
      </c>
      <c r="X362" s="147">
        <v>5.8299999999999998E-2</v>
      </c>
      <c r="Y362" s="130">
        <v>4.2442192831297118E-2</v>
      </c>
      <c r="Z362" s="130">
        <v>5.5000586328054109E-3</v>
      </c>
      <c r="AA362" s="181"/>
    </row>
    <row r="363" spans="1:27" x14ac:dyDescent="0.25">
      <c r="A363" t="s">
        <v>1213</v>
      </c>
      <c r="B363" t="s">
        <v>1267</v>
      </c>
      <c r="C363" t="s">
        <v>6144</v>
      </c>
      <c r="D363" t="s">
        <v>6145</v>
      </c>
      <c r="E363" t="s">
        <v>309</v>
      </c>
      <c r="F363" t="s">
        <v>6146</v>
      </c>
      <c r="G363">
        <v>74217</v>
      </c>
      <c r="H363" t="s">
        <v>312</v>
      </c>
      <c r="I363" t="s">
        <v>1003</v>
      </c>
      <c r="J363" t="s">
        <v>836</v>
      </c>
      <c r="K363" t="s">
        <v>204</v>
      </c>
      <c r="L363" t="s">
        <v>204</v>
      </c>
      <c r="M363" t="s">
        <v>204</v>
      </c>
      <c r="N363" t="s">
        <v>204</v>
      </c>
      <c r="O363" t="s">
        <v>339</v>
      </c>
      <c r="P363" s="142">
        <v>44370</v>
      </c>
      <c r="Q363" t="s">
        <v>1212</v>
      </c>
      <c r="R363" t="s">
        <v>885</v>
      </c>
      <c r="S363" t="s">
        <v>889</v>
      </c>
      <c r="T363" t="s">
        <v>6039</v>
      </c>
      <c r="U363" s="167">
        <v>1</v>
      </c>
      <c r="V363" s="140">
        <f t="shared" si="7"/>
        <v>1070.2429999999999</v>
      </c>
      <c r="W363" s="141">
        <v>1070.2429999999999</v>
      </c>
      <c r="X363" s="147">
        <v>0.25196850393700787</v>
      </c>
      <c r="Y363" s="130">
        <v>3.1672458818011673E-2</v>
      </c>
      <c r="Z363" s="130">
        <v>4.1044151803514397E-3</v>
      </c>
      <c r="AA363" s="181"/>
    </row>
    <row r="364" spans="1:27" x14ac:dyDescent="0.25">
      <c r="A364" t="s">
        <v>1213</v>
      </c>
      <c r="B364" t="s">
        <v>1267</v>
      </c>
      <c r="C364" t="s">
        <v>6156</v>
      </c>
      <c r="D364" t="s">
        <v>6157</v>
      </c>
      <c r="E364" t="s">
        <v>309</v>
      </c>
      <c r="F364" t="s">
        <v>6158</v>
      </c>
      <c r="G364">
        <v>74239</v>
      </c>
      <c r="H364" t="s">
        <v>312</v>
      </c>
      <c r="I364" t="s">
        <v>1003</v>
      </c>
      <c r="J364" t="s">
        <v>837</v>
      </c>
      <c r="K364" t="s">
        <v>204</v>
      </c>
      <c r="L364" t="s">
        <v>204</v>
      </c>
      <c r="M364" t="s">
        <v>204</v>
      </c>
      <c r="N364" t="s">
        <v>204</v>
      </c>
      <c r="O364" t="s">
        <v>339</v>
      </c>
      <c r="P364" s="142">
        <v>44741</v>
      </c>
      <c r="Q364" t="s">
        <v>1212</v>
      </c>
      <c r="R364" t="s">
        <v>885</v>
      </c>
      <c r="S364" t="s">
        <v>889</v>
      </c>
      <c r="T364" t="s">
        <v>5983</v>
      </c>
      <c r="U364" s="167">
        <v>1</v>
      </c>
      <c r="V364" s="140">
        <f t="shared" si="7"/>
        <v>964.15</v>
      </c>
      <c r="W364" s="141">
        <v>964.15</v>
      </c>
      <c r="X364" s="147">
        <v>3.4099999999999998E-2</v>
      </c>
      <c r="Y364" s="130">
        <v>2.8532773535745307E-2</v>
      </c>
      <c r="Z364" s="130">
        <v>3.6975452240873663E-3</v>
      </c>
      <c r="AA364" s="181"/>
    </row>
    <row r="365" spans="1:27" x14ac:dyDescent="0.25">
      <c r="A365" t="s">
        <v>1213</v>
      </c>
      <c r="B365" t="s">
        <v>1267</v>
      </c>
      <c r="C365" t="s">
        <v>6150</v>
      </c>
      <c r="D365" t="s">
        <v>6142</v>
      </c>
      <c r="E365" t="s">
        <v>309</v>
      </c>
      <c r="F365" t="s">
        <v>6151</v>
      </c>
      <c r="G365">
        <v>74231</v>
      </c>
      <c r="H365" t="s">
        <v>312</v>
      </c>
      <c r="I365" t="s">
        <v>1003</v>
      </c>
      <c r="J365" t="s">
        <v>836</v>
      </c>
      <c r="K365" t="s">
        <v>204</v>
      </c>
      <c r="L365" t="s">
        <v>204</v>
      </c>
      <c r="M365" t="s">
        <v>204</v>
      </c>
      <c r="N365" t="s">
        <v>204</v>
      </c>
      <c r="O365" t="s">
        <v>339</v>
      </c>
      <c r="P365" s="142">
        <v>44591</v>
      </c>
      <c r="Q365" t="s">
        <v>1212</v>
      </c>
      <c r="R365" t="s">
        <v>885</v>
      </c>
      <c r="S365" t="s">
        <v>889</v>
      </c>
      <c r="T365" t="s">
        <v>5983</v>
      </c>
      <c r="U365" s="167">
        <v>1</v>
      </c>
      <c r="V365" s="140">
        <f t="shared" si="7"/>
        <v>819.9316</v>
      </c>
      <c r="W365" s="141">
        <v>819.9316</v>
      </c>
      <c r="X365" s="147">
        <v>5.2600000000000001E-2</v>
      </c>
      <c r="Y365" s="130">
        <v>2.4264816600974921E-2</v>
      </c>
      <c r="Z365" s="130">
        <v>3.1444632125892306E-3</v>
      </c>
      <c r="AA365" s="181"/>
    </row>
    <row r="366" spans="1:27" x14ac:dyDescent="0.25">
      <c r="A366" t="s">
        <v>1213</v>
      </c>
      <c r="B366" t="s">
        <v>1267</v>
      </c>
      <c r="C366" t="s">
        <v>6017</v>
      </c>
      <c r="D366" t="s">
        <v>6018</v>
      </c>
      <c r="E366" t="s">
        <v>309</v>
      </c>
      <c r="F366" t="s">
        <v>6019</v>
      </c>
      <c r="G366">
        <v>74252</v>
      </c>
      <c r="H366" t="s">
        <v>312</v>
      </c>
      <c r="I366" t="s">
        <v>1003</v>
      </c>
      <c r="J366" t="s">
        <v>839</v>
      </c>
      <c r="K366" t="s">
        <v>204</v>
      </c>
      <c r="L366" t="s">
        <v>204</v>
      </c>
      <c r="M366" t="s">
        <v>204</v>
      </c>
      <c r="N366" t="s">
        <v>204</v>
      </c>
      <c r="O366" t="s">
        <v>339</v>
      </c>
      <c r="P366" s="142">
        <v>45036</v>
      </c>
      <c r="Q366" t="s">
        <v>1212</v>
      </c>
      <c r="R366" t="s">
        <v>885</v>
      </c>
      <c r="S366" t="s">
        <v>889</v>
      </c>
      <c r="T366" t="s">
        <v>6020</v>
      </c>
      <c r="U366" s="167">
        <v>1</v>
      </c>
      <c r="V366" s="140">
        <f t="shared" si="7"/>
        <v>504.0043</v>
      </c>
      <c r="W366" s="141">
        <v>504.0043</v>
      </c>
      <c r="X366" s="147">
        <v>2.07E-2</v>
      </c>
      <c r="Y366" s="130">
        <v>1.491535603622985E-2</v>
      </c>
      <c r="Z366" s="130">
        <v>1.932872155180892E-3</v>
      </c>
      <c r="AA366" s="181"/>
    </row>
    <row r="367" spans="1:27" x14ac:dyDescent="0.25">
      <c r="A367" t="s">
        <v>1213</v>
      </c>
      <c r="B367" t="s">
        <v>1267</v>
      </c>
      <c r="D367" t="s">
        <v>6055</v>
      </c>
      <c r="E367" t="s">
        <v>311</v>
      </c>
      <c r="F367" t="s">
        <v>6056</v>
      </c>
      <c r="G367">
        <v>74203</v>
      </c>
      <c r="H367" t="s">
        <v>312</v>
      </c>
      <c r="I367" t="s">
        <v>1003</v>
      </c>
      <c r="J367" t="s">
        <v>833</v>
      </c>
      <c r="K367" t="s">
        <v>205</v>
      </c>
      <c r="L367" t="s">
        <v>224</v>
      </c>
      <c r="M367" t="s">
        <v>224</v>
      </c>
      <c r="N367" t="s">
        <v>224</v>
      </c>
      <c r="O367" t="s">
        <v>339</v>
      </c>
      <c r="P367" s="142">
        <v>43770</v>
      </c>
      <c r="Q367" t="s">
        <v>1215</v>
      </c>
      <c r="R367" t="s">
        <v>885</v>
      </c>
      <c r="S367" t="s">
        <v>889</v>
      </c>
      <c r="T367" t="s">
        <v>5951</v>
      </c>
      <c r="U367" s="11" t="s">
        <v>1216</v>
      </c>
      <c r="V367" s="140">
        <f t="shared" si="7"/>
        <v>259.91199787177442</v>
      </c>
      <c r="W367" s="141">
        <v>977.00919999999996</v>
      </c>
      <c r="X367" s="147">
        <v>6.8529999999999994E-2</v>
      </c>
      <c r="Y367" s="130">
        <v>2.8913324965309451E-2</v>
      </c>
      <c r="Z367" s="130">
        <v>3.7468606584646702E-3</v>
      </c>
      <c r="AA367" s="181"/>
    </row>
    <row r="368" spans="1:27" x14ac:dyDescent="0.25">
      <c r="A368" t="s">
        <v>1213</v>
      </c>
      <c r="B368" t="s">
        <v>1267</v>
      </c>
      <c r="C368" t="s">
        <v>6166</v>
      </c>
      <c r="D368" t="s">
        <v>6167</v>
      </c>
      <c r="E368" t="s">
        <v>311</v>
      </c>
      <c r="F368" t="s">
        <v>6168</v>
      </c>
      <c r="G368">
        <v>74199</v>
      </c>
      <c r="H368" t="s">
        <v>312</v>
      </c>
      <c r="I368" t="s">
        <v>1003</v>
      </c>
      <c r="J368" t="s">
        <v>837</v>
      </c>
      <c r="K368" t="s">
        <v>205</v>
      </c>
      <c r="L368" t="s">
        <v>224</v>
      </c>
      <c r="M368" t="s">
        <v>224</v>
      </c>
      <c r="N368" t="s">
        <v>224</v>
      </c>
      <c r="O368" t="s">
        <v>339</v>
      </c>
      <c r="P368" s="142">
        <v>43881</v>
      </c>
      <c r="Q368" t="s">
        <v>1215</v>
      </c>
      <c r="R368" t="s">
        <v>885</v>
      </c>
      <c r="S368" t="s">
        <v>889</v>
      </c>
      <c r="T368" t="s">
        <v>5983</v>
      </c>
      <c r="U368" s="11" t="s">
        <v>1216</v>
      </c>
      <c r="V368" s="140">
        <f t="shared" si="7"/>
        <v>41.365043894652842</v>
      </c>
      <c r="W368" s="141">
        <v>155.49120000000002</v>
      </c>
      <c r="X368" s="147">
        <v>2.6270000000000002E-2</v>
      </c>
      <c r="Y368" s="130">
        <v>4.601561840789861E-3</v>
      </c>
      <c r="Z368" s="130">
        <v>5.9631367369315867E-4</v>
      </c>
      <c r="AA368" s="181"/>
    </row>
    <row r="369" spans="1:27" x14ac:dyDescent="0.25">
      <c r="A369" t="s">
        <v>1213</v>
      </c>
      <c r="B369" t="s">
        <v>1267</v>
      </c>
      <c r="D369" t="s">
        <v>6095</v>
      </c>
      <c r="E369" t="s">
        <v>311</v>
      </c>
      <c r="F369" t="s">
        <v>6096</v>
      </c>
      <c r="G369">
        <v>74197</v>
      </c>
      <c r="H369" t="s">
        <v>312</v>
      </c>
      <c r="I369" t="s">
        <v>1003</v>
      </c>
      <c r="J369" t="s">
        <v>836</v>
      </c>
      <c r="K369" t="s">
        <v>205</v>
      </c>
      <c r="L369" t="s">
        <v>224</v>
      </c>
      <c r="M369" t="s">
        <v>224</v>
      </c>
      <c r="N369" t="s">
        <v>224</v>
      </c>
      <c r="O369" t="s">
        <v>339</v>
      </c>
      <c r="P369" s="142">
        <v>43857</v>
      </c>
      <c r="Q369" t="s">
        <v>1215</v>
      </c>
      <c r="R369" t="s">
        <v>885</v>
      </c>
      <c r="S369" t="s">
        <v>889</v>
      </c>
      <c r="T369" t="s">
        <v>6097</v>
      </c>
      <c r="U369" s="11" t="s">
        <v>1216</v>
      </c>
      <c r="V369" s="140">
        <f t="shared" si="7"/>
        <v>31.440728917265229</v>
      </c>
      <c r="W369" s="141">
        <v>118.1857</v>
      </c>
      <c r="X369" s="147">
        <v>2.53E-2</v>
      </c>
      <c r="Y369" s="130">
        <v>3.49755291431199E-3</v>
      </c>
      <c r="Z369" s="130">
        <v>4.5324581075533154E-4</v>
      </c>
      <c r="AA369" s="181"/>
    </row>
    <row r="370" spans="1:27" x14ac:dyDescent="0.25">
      <c r="A370" t="s">
        <v>1213</v>
      </c>
      <c r="B370" t="s">
        <v>1267</v>
      </c>
      <c r="D370" t="s">
        <v>6169</v>
      </c>
      <c r="E370" t="s">
        <v>311</v>
      </c>
      <c r="F370" t="s">
        <v>6170</v>
      </c>
      <c r="G370">
        <v>74193</v>
      </c>
      <c r="H370" t="s">
        <v>312</v>
      </c>
      <c r="I370" t="s">
        <v>1003</v>
      </c>
      <c r="J370" t="s">
        <v>836</v>
      </c>
      <c r="K370" t="s">
        <v>205</v>
      </c>
      <c r="L370" t="s">
        <v>224</v>
      </c>
      <c r="M370" t="s">
        <v>224</v>
      </c>
      <c r="N370" t="s">
        <v>224</v>
      </c>
      <c r="O370" t="s">
        <v>339</v>
      </c>
      <c r="P370" s="142">
        <v>43790</v>
      </c>
      <c r="Q370" t="s">
        <v>1215</v>
      </c>
      <c r="R370" t="s">
        <v>885</v>
      </c>
      <c r="S370" t="s">
        <v>889</v>
      </c>
      <c r="T370" t="s">
        <v>6074</v>
      </c>
      <c r="U370" s="11" t="s">
        <v>1216</v>
      </c>
      <c r="V370" s="140">
        <f t="shared" si="7"/>
        <v>4.6667464751263639</v>
      </c>
      <c r="W370" s="141">
        <v>17.542300000000001</v>
      </c>
      <c r="X370" s="147">
        <v>1.0200000000000001E-2</v>
      </c>
      <c r="Y370" s="130">
        <v>5.1914076876390211E-4</v>
      </c>
      <c r="Z370" s="130">
        <v>6.727514476527279E-5</v>
      </c>
      <c r="AA370" s="181"/>
    </row>
    <row r="371" spans="1:27" x14ac:dyDescent="0.25">
      <c r="A371" t="s">
        <v>1213</v>
      </c>
      <c r="B371" t="s">
        <v>1267</v>
      </c>
      <c r="C371" t="s">
        <v>6098</v>
      </c>
      <c r="D371" t="s">
        <v>6099</v>
      </c>
      <c r="E371" t="s">
        <v>310</v>
      </c>
      <c r="F371" t="s">
        <v>6100</v>
      </c>
      <c r="G371">
        <v>74187</v>
      </c>
      <c r="H371" t="s">
        <v>312</v>
      </c>
      <c r="I371" t="s">
        <v>1003</v>
      </c>
      <c r="J371" t="s">
        <v>836</v>
      </c>
      <c r="K371" t="s">
        <v>205</v>
      </c>
      <c r="L371" t="s">
        <v>204</v>
      </c>
      <c r="M371" t="s">
        <v>204</v>
      </c>
      <c r="N371" t="s">
        <v>303</v>
      </c>
      <c r="O371" t="s">
        <v>339</v>
      </c>
      <c r="P371" s="142">
        <v>43571</v>
      </c>
      <c r="Q371" t="s">
        <v>1215</v>
      </c>
      <c r="R371" t="s">
        <v>885</v>
      </c>
      <c r="S371" t="s">
        <v>889</v>
      </c>
      <c r="T371" t="s">
        <v>6101</v>
      </c>
      <c r="U371" s="11" t="s">
        <v>1216</v>
      </c>
      <c r="V371" s="140">
        <f t="shared" si="7"/>
        <v>3.48097898377228</v>
      </c>
      <c r="W371" s="141">
        <v>13.085000000000001</v>
      </c>
      <c r="X371" s="147">
        <v>3.3300000000000003E-2</v>
      </c>
      <c r="Y371" s="130">
        <v>3.8723271354182583E-4</v>
      </c>
      <c r="Z371" s="130">
        <v>5.018125801101056E-5</v>
      </c>
      <c r="AA371" s="181"/>
    </row>
    <row r="372" spans="1:27" x14ac:dyDescent="0.25">
      <c r="A372" t="s">
        <v>1213</v>
      </c>
      <c r="B372" t="s">
        <v>1267</v>
      </c>
      <c r="C372" t="s">
        <v>6173</v>
      </c>
      <c r="D372" t="s">
        <v>6174</v>
      </c>
      <c r="E372" t="s">
        <v>310</v>
      </c>
      <c r="F372" t="s">
        <v>6175</v>
      </c>
      <c r="G372">
        <v>74238</v>
      </c>
      <c r="H372" t="s">
        <v>312</v>
      </c>
      <c r="I372" t="s">
        <v>1004</v>
      </c>
      <c r="J372" t="s">
        <v>833</v>
      </c>
      <c r="K372" t="s">
        <v>204</v>
      </c>
      <c r="L372" t="s">
        <v>204</v>
      </c>
      <c r="M372" t="s">
        <v>204</v>
      </c>
      <c r="N372" t="s">
        <v>204</v>
      </c>
      <c r="O372" t="s">
        <v>339</v>
      </c>
      <c r="P372" s="142">
        <v>44721</v>
      </c>
      <c r="Q372" t="s">
        <v>1212</v>
      </c>
      <c r="R372" t="s">
        <v>885</v>
      </c>
      <c r="S372" t="s">
        <v>889</v>
      </c>
      <c r="T372" t="s">
        <v>6105</v>
      </c>
      <c r="U372" s="167">
        <v>1</v>
      </c>
      <c r="V372" s="140">
        <f t="shared" si="7"/>
        <v>929.40480000000002</v>
      </c>
      <c r="W372" s="141">
        <v>929.40480000000002</v>
      </c>
      <c r="X372" s="147">
        <v>1.89E-2</v>
      </c>
      <c r="Y372" s="130">
        <v>2.7504533642057179E-2</v>
      </c>
      <c r="Z372" s="130">
        <v>3.5642962252348848E-3</v>
      </c>
      <c r="AA372" s="181"/>
    </row>
    <row r="373" spans="1:27" x14ac:dyDescent="0.25">
      <c r="A373" t="s">
        <v>1213</v>
      </c>
      <c r="B373" t="s">
        <v>1267</v>
      </c>
      <c r="C373" t="s">
        <v>6102</v>
      </c>
      <c r="D373" t="s">
        <v>6103</v>
      </c>
      <c r="E373" t="s">
        <v>310</v>
      </c>
      <c r="F373" t="s">
        <v>6171</v>
      </c>
      <c r="G373">
        <v>74204</v>
      </c>
      <c r="H373" t="s">
        <v>312</v>
      </c>
      <c r="I373" t="s">
        <v>1004</v>
      </c>
      <c r="J373" t="s">
        <v>833</v>
      </c>
      <c r="K373" t="s">
        <v>204</v>
      </c>
      <c r="L373" t="s">
        <v>204</v>
      </c>
      <c r="M373" t="s">
        <v>204</v>
      </c>
      <c r="N373" t="s">
        <v>204</v>
      </c>
      <c r="O373" t="s">
        <v>339</v>
      </c>
      <c r="P373" s="142">
        <v>44084</v>
      </c>
      <c r="Q373" t="s">
        <v>1212</v>
      </c>
      <c r="R373" t="s">
        <v>885</v>
      </c>
      <c r="S373" t="s">
        <v>889</v>
      </c>
      <c r="T373" t="s">
        <v>6172</v>
      </c>
      <c r="U373" s="167">
        <v>1</v>
      </c>
      <c r="V373" s="140">
        <f t="shared" si="7"/>
        <v>809.71069999999997</v>
      </c>
      <c r="W373" s="141">
        <v>809.71069999999997</v>
      </c>
      <c r="X373" s="147">
        <v>7.8700000000000006E-2</v>
      </c>
      <c r="Y373" s="130">
        <v>2.3962341617277533E-2</v>
      </c>
      <c r="Z373" s="130">
        <v>3.1052656585913671E-3</v>
      </c>
      <c r="AA373" s="181"/>
    </row>
    <row r="374" spans="1:27" x14ac:dyDescent="0.25">
      <c r="A374" t="s">
        <v>1213</v>
      </c>
      <c r="B374" t="s">
        <v>1267</v>
      </c>
      <c r="C374" t="s">
        <v>6102</v>
      </c>
      <c r="D374" t="s">
        <v>6103</v>
      </c>
      <c r="E374" t="s">
        <v>310</v>
      </c>
      <c r="F374" t="s">
        <v>6104</v>
      </c>
      <c r="G374">
        <v>74186</v>
      </c>
      <c r="H374" t="s">
        <v>312</v>
      </c>
      <c r="I374" t="s">
        <v>1004</v>
      </c>
      <c r="J374" t="s">
        <v>833</v>
      </c>
      <c r="K374" t="s">
        <v>204</v>
      </c>
      <c r="L374" t="s">
        <v>204</v>
      </c>
      <c r="M374" t="s">
        <v>204</v>
      </c>
      <c r="N374" t="s">
        <v>204</v>
      </c>
      <c r="O374" t="s">
        <v>339</v>
      </c>
      <c r="P374" s="142">
        <v>43542</v>
      </c>
      <c r="Q374" t="s">
        <v>1212</v>
      </c>
      <c r="R374" t="s">
        <v>885</v>
      </c>
      <c r="S374" t="s">
        <v>889</v>
      </c>
      <c r="T374" t="s">
        <v>6105</v>
      </c>
      <c r="U374" s="167">
        <v>1</v>
      </c>
      <c r="V374" s="140">
        <f t="shared" si="7"/>
        <v>509.428</v>
      </c>
      <c r="W374" s="141">
        <v>509.428</v>
      </c>
      <c r="X374" s="147">
        <v>7.8700000000000006E-2</v>
      </c>
      <c r="Y374" s="130">
        <v>1.507586424452668E-2</v>
      </c>
      <c r="Z374" s="130">
        <v>1.9536723188337967E-3</v>
      </c>
      <c r="AA374" s="181"/>
    </row>
    <row r="375" spans="1:27" x14ac:dyDescent="0.25">
      <c r="A375" t="s">
        <v>1213</v>
      </c>
      <c r="B375" t="s">
        <v>1267</v>
      </c>
      <c r="C375" t="s">
        <v>6111</v>
      </c>
      <c r="D375" t="s">
        <v>6112</v>
      </c>
      <c r="E375" t="s">
        <v>311</v>
      </c>
      <c r="F375" t="s">
        <v>6113</v>
      </c>
      <c r="G375">
        <v>74208</v>
      </c>
      <c r="H375" t="s">
        <v>312</v>
      </c>
      <c r="I375" t="s">
        <v>1004</v>
      </c>
      <c r="J375" t="s">
        <v>833</v>
      </c>
      <c r="K375" t="s">
        <v>205</v>
      </c>
      <c r="L375" t="s">
        <v>224</v>
      </c>
      <c r="M375" t="s">
        <v>224</v>
      </c>
      <c r="N375" t="s">
        <v>224</v>
      </c>
      <c r="O375" t="s">
        <v>339</v>
      </c>
      <c r="P375" s="142">
        <v>44186</v>
      </c>
      <c r="Q375" t="s">
        <v>1215</v>
      </c>
      <c r="R375" t="s">
        <v>885</v>
      </c>
      <c r="S375" t="s">
        <v>889</v>
      </c>
      <c r="T375" t="s">
        <v>5983</v>
      </c>
      <c r="U375" s="11" t="s">
        <v>1216</v>
      </c>
      <c r="V375" s="140">
        <f t="shared" si="7"/>
        <v>1303.140037243948</v>
      </c>
      <c r="W375" s="141">
        <v>4898.5034000000005</v>
      </c>
      <c r="X375" s="147">
        <v>4.7000000000000002E-3</v>
      </c>
      <c r="Y375" s="130">
        <v>0.1449648770265001</v>
      </c>
      <c r="Z375" s="130">
        <v>1.8785912559052126E-2</v>
      </c>
      <c r="AA375" s="181"/>
    </row>
    <row r="376" spans="1:27" x14ac:dyDescent="0.25">
      <c r="A376" t="s">
        <v>1213</v>
      </c>
      <c r="B376" t="s">
        <v>1267</v>
      </c>
      <c r="C376" t="s">
        <v>6183</v>
      </c>
      <c r="D376" t="s">
        <v>6184</v>
      </c>
      <c r="E376" t="s">
        <v>310</v>
      </c>
      <c r="F376" t="s">
        <v>6185</v>
      </c>
      <c r="G376">
        <v>74256</v>
      </c>
      <c r="H376" t="s">
        <v>312</v>
      </c>
      <c r="I376" t="s">
        <v>1004</v>
      </c>
      <c r="J376" t="s">
        <v>832</v>
      </c>
      <c r="K376" t="s">
        <v>205</v>
      </c>
      <c r="L376" t="s">
        <v>272</v>
      </c>
      <c r="M376" t="s">
        <v>272</v>
      </c>
      <c r="N376" t="s">
        <v>272</v>
      </c>
      <c r="O376" t="s">
        <v>339</v>
      </c>
      <c r="P376" s="142">
        <v>45166</v>
      </c>
      <c r="Q376" t="s">
        <v>1217</v>
      </c>
      <c r="R376" t="s">
        <v>885</v>
      </c>
      <c r="S376" t="s">
        <v>889</v>
      </c>
      <c r="T376" t="s">
        <v>5969</v>
      </c>
      <c r="U376" s="11" t="s">
        <v>1218</v>
      </c>
      <c r="V376" s="140">
        <f t="shared" si="7"/>
        <v>315.84562957066811</v>
      </c>
      <c r="W376" s="141">
        <v>1269.7626</v>
      </c>
      <c r="X376" s="147">
        <v>0.18</v>
      </c>
      <c r="Y376" s="130">
        <v>3.7576982220642922E-2</v>
      </c>
      <c r="Z376" s="130">
        <v>4.8695788711703583E-3</v>
      </c>
      <c r="AA376" s="181"/>
    </row>
    <row r="377" spans="1:27" x14ac:dyDescent="0.25">
      <c r="A377" t="s">
        <v>1213</v>
      </c>
      <c r="B377" t="s">
        <v>1267</v>
      </c>
      <c r="C377" t="s">
        <v>6179</v>
      </c>
      <c r="D377" t="s">
        <v>6180</v>
      </c>
      <c r="E377" t="s">
        <v>311</v>
      </c>
      <c r="F377" t="s">
        <v>6181</v>
      </c>
      <c r="G377">
        <v>74237</v>
      </c>
      <c r="H377" t="s">
        <v>312</v>
      </c>
      <c r="I377" t="s">
        <v>1004</v>
      </c>
      <c r="J377" t="s">
        <v>833</v>
      </c>
      <c r="K377" t="s">
        <v>205</v>
      </c>
      <c r="L377" t="s">
        <v>233</v>
      </c>
      <c r="M377" t="s">
        <v>233</v>
      </c>
      <c r="N377" t="s">
        <v>233</v>
      </c>
      <c r="O377" t="s">
        <v>339</v>
      </c>
      <c r="P377" s="142">
        <v>44721</v>
      </c>
      <c r="Q377" t="s">
        <v>1224</v>
      </c>
      <c r="R377" t="s">
        <v>885</v>
      </c>
      <c r="S377" t="s">
        <v>889</v>
      </c>
      <c r="T377" t="s">
        <v>6182</v>
      </c>
      <c r="U377" s="11" t="s">
        <v>1225</v>
      </c>
      <c r="V377" s="140">
        <f t="shared" si="7"/>
        <v>190.77821281970321</v>
      </c>
      <c r="W377" s="141">
        <v>906.29190000000006</v>
      </c>
      <c r="X377" s="147">
        <v>4.5373999999999998E-2</v>
      </c>
      <c r="Y377" s="130">
        <v>2.6820538681489522E-2</v>
      </c>
      <c r="Z377" s="130">
        <v>3.4756577233879351E-3</v>
      </c>
      <c r="AA377" s="181"/>
    </row>
    <row r="378" spans="1:27" x14ac:dyDescent="0.25">
      <c r="A378" t="s">
        <v>1213</v>
      </c>
      <c r="B378" t="s">
        <v>1267</v>
      </c>
      <c r="D378" t="s">
        <v>4532</v>
      </c>
      <c r="E378" t="s">
        <v>311</v>
      </c>
      <c r="F378" t="s">
        <v>4531</v>
      </c>
      <c r="G378">
        <v>74242</v>
      </c>
      <c r="H378" t="s">
        <v>312</v>
      </c>
      <c r="I378" t="s">
        <v>1004</v>
      </c>
      <c r="J378" t="s">
        <v>833</v>
      </c>
      <c r="K378" t="s">
        <v>205</v>
      </c>
      <c r="L378" t="s">
        <v>272</v>
      </c>
      <c r="M378" t="s">
        <v>272</v>
      </c>
      <c r="N378" t="s">
        <v>272</v>
      </c>
      <c r="O378" t="s">
        <v>339</v>
      </c>
      <c r="P378" s="142">
        <v>44812</v>
      </c>
      <c r="Q378" t="s">
        <v>1217</v>
      </c>
      <c r="R378" t="s">
        <v>885</v>
      </c>
      <c r="S378" t="s">
        <v>889</v>
      </c>
      <c r="T378" t="s">
        <v>6186</v>
      </c>
      <c r="U378" s="11" t="s">
        <v>1218</v>
      </c>
      <c r="V378" s="140">
        <f t="shared" si="7"/>
        <v>201.41000447738918</v>
      </c>
      <c r="W378" s="141">
        <v>809.70849999999996</v>
      </c>
      <c r="X378" s="147">
        <v>0.127</v>
      </c>
      <c r="Y378" s="130">
        <v>2.3962276174610442E-2</v>
      </c>
      <c r="Z378" s="130">
        <v>3.1052571779148969E-3</v>
      </c>
      <c r="AA378" s="181"/>
    </row>
    <row r="379" spans="1:27" x14ac:dyDescent="0.25">
      <c r="A379" t="s">
        <v>1213</v>
      </c>
      <c r="B379" t="s">
        <v>1267</v>
      </c>
      <c r="D379" t="s">
        <v>6187</v>
      </c>
      <c r="E379" t="s">
        <v>311</v>
      </c>
      <c r="F379" t="s">
        <v>6188</v>
      </c>
      <c r="G379">
        <v>74247</v>
      </c>
      <c r="H379" t="s">
        <v>312</v>
      </c>
      <c r="I379" t="s">
        <v>1004</v>
      </c>
      <c r="J379" t="s">
        <v>833</v>
      </c>
      <c r="K379" t="s">
        <v>205</v>
      </c>
      <c r="L379" t="s">
        <v>233</v>
      </c>
      <c r="M379" t="s">
        <v>233</v>
      </c>
      <c r="N379" t="s">
        <v>233</v>
      </c>
      <c r="O379" t="s">
        <v>339</v>
      </c>
      <c r="P379" s="142">
        <v>44938</v>
      </c>
      <c r="Q379" t="s">
        <v>1224</v>
      </c>
      <c r="R379" t="s">
        <v>885</v>
      </c>
      <c r="S379" t="s">
        <v>889</v>
      </c>
      <c r="T379" t="s">
        <v>6189</v>
      </c>
      <c r="U379" s="11" t="s">
        <v>1225</v>
      </c>
      <c r="V379" s="140">
        <f t="shared" si="7"/>
        <v>52.491716661404062</v>
      </c>
      <c r="W379" s="141">
        <v>249.36189999999999</v>
      </c>
      <c r="X379" s="147">
        <v>2.8799999999999999E-2</v>
      </c>
      <c r="Y379" s="130">
        <v>7.3795424940926481E-3</v>
      </c>
      <c r="Z379" s="130">
        <v>9.5631054130782022E-4</v>
      </c>
      <c r="AA379" s="181"/>
    </row>
    <row r="380" spans="1:27" x14ac:dyDescent="0.25">
      <c r="A380" t="s">
        <v>1213</v>
      </c>
      <c r="B380" t="s">
        <v>1267</v>
      </c>
      <c r="C380" t="s">
        <v>6214</v>
      </c>
      <c r="D380" t="s">
        <v>6215</v>
      </c>
      <c r="E380" t="s">
        <v>311</v>
      </c>
      <c r="F380" t="s">
        <v>6216</v>
      </c>
      <c r="G380">
        <v>74244</v>
      </c>
      <c r="H380" t="s">
        <v>312</v>
      </c>
      <c r="I380" t="s">
        <v>1004</v>
      </c>
      <c r="J380" t="s">
        <v>833</v>
      </c>
      <c r="K380" t="s">
        <v>205</v>
      </c>
      <c r="L380" t="s">
        <v>224</v>
      </c>
      <c r="M380" t="s">
        <v>224</v>
      </c>
      <c r="N380" t="s">
        <v>224</v>
      </c>
      <c r="O380" t="s">
        <v>339</v>
      </c>
      <c r="P380" s="142">
        <v>44881</v>
      </c>
      <c r="Q380" t="s">
        <v>1215</v>
      </c>
      <c r="R380" t="s">
        <v>885</v>
      </c>
      <c r="S380" t="s">
        <v>889</v>
      </c>
      <c r="T380" t="s">
        <v>5983</v>
      </c>
      <c r="U380" s="11" t="s">
        <v>1216</v>
      </c>
      <c r="V380" s="140">
        <f t="shared" si="7"/>
        <v>65.112024474594307</v>
      </c>
      <c r="W380" s="141">
        <v>244.7561</v>
      </c>
      <c r="X380" s="147">
        <v>2.4199999999999999E-2</v>
      </c>
      <c r="Y380" s="130">
        <v>7.2432407454533958E-3</v>
      </c>
      <c r="Z380" s="130">
        <v>9.3864727842577183E-4</v>
      </c>
      <c r="AA380" s="181"/>
    </row>
    <row r="381" spans="1:27" x14ac:dyDescent="0.25">
      <c r="A381" t="s">
        <v>1213</v>
      </c>
      <c r="B381" t="s">
        <v>1267</v>
      </c>
      <c r="C381" t="s">
        <v>6062</v>
      </c>
      <c r="D381" t="s">
        <v>6063</v>
      </c>
      <c r="E381" t="s">
        <v>311</v>
      </c>
      <c r="F381" t="s">
        <v>6064</v>
      </c>
      <c r="G381">
        <v>74266</v>
      </c>
      <c r="H381" t="s">
        <v>312</v>
      </c>
      <c r="I381" t="s">
        <v>1004</v>
      </c>
      <c r="J381" t="s">
        <v>832</v>
      </c>
      <c r="K381" t="s">
        <v>205</v>
      </c>
      <c r="L381" t="s">
        <v>224</v>
      </c>
      <c r="M381" t="s">
        <v>224</v>
      </c>
      <c r="N381" t="s">
        <v>224</v>
      </c>
      <c r="O381" t="s">
        <v>339</v>
      </c>
      <c r="P381" s="142">
        <v>45400</v>
      </c>
      <c r="Q381" t="s">
        <v>1215</v>
      </c>
      <c r="R381" t="s">
        <v>885</v>
      </c>
      <c r="S381" t="s">
        <v>889</v>
      </c>
      <c r="T381" t="s">
        <v>5946</v>
      </c>
      <c r="U381" s="11" t="s">
        <v>1216</v>
      </c>
      <c r="V381" s="140">
        <f t="shared" si="7"/>
        <v>52.337004522479376</v>
      </c>
      <c r="W381" s="141">
        <v>196.73479999999998</v>
      </c>
      <c r="X381" s="147">
        <v>0.4</v>
      </c>
      <c r="Y381" s="130">
        <v>5.8221116712941336E-3</v>
      </c>
      <c r="Z381" s="130">
        <v>7.5448400336292846E-4</v>
      </c>
      <c r="AA381" s="181"/>
    </row>
    <row r="382" spans="1:27" x14ac:dyDescent="0.25">
      <c r="A382" t="s">
        <v>1213</v>
      </c>
      <c r="B382" t="s">
        <v>1267</v>
      </c>
      <c r="C382" t="s">
        <v>6106</v>
      </c>
      <c r="D382" t="s">
        <v>6107</v>
      </c>
      <c r="E382" t="s">
        <v>311</v>
      </c>
      <c r="F382" t="s">
        <v>6108</v>
      </c>
      <c r="G382">
        <v>74178</v>
      </c>
      <c r="H382" t="s">
        <v>312</v>
      </c>
      <c r="I382" t="s">
        <v>1004</v>
      </c>
      <c r="J382" t="s">
        <v>833</v>
      </c>
      <c r="K382" t="s">
        <v>205</v>
      </c>
      <c r="L382" t="s">
        <v>224</v>
      </c>
      <c r="M382" t="s">
        <v>224</v>
      </c>
      <c r="N382" t="s">
        <v>224</v>
      </c>
      <c r="O382" t="s">
        <v>339</v>
      </c>
      <c r="P382" s="142">
        <v>43321</v>
      </c>
      <c r="Q382" t="s">
        <v>1215</v>
      </c>
      <c r="R382" t="s">
        <v>885</v>
      </c>
      <c r="S382" t="s">
        <v>889</v>
      </c>
      <c r="T382" t="s">
        <v>5983</v>
      </c>
      <c r="U382" s="11" t="s">
        <v>1216</v>
      </c>
      <c r="V382" s="140">
        <f t="shared" si="7"/>
        <v>38.969060920457572</v>
      </c>
      <c r="W382" s="141">
        <v>146.4847</v>
      </c>
      <c r="X382" s="147">
        <v>3.4639999999999997E-2</v>
      </c>
      <c r="Y382" s="130">
        <v>4.335024244151899E-3</v>
      </c>
      <c r="Z382" s="130">
        <v>5.6177322440056671E-4</v>
      </c>
      <c r="AA382" s="181"/>
    </row>
    <row r="383" spans="1:27" x14ac:dyDescent="0.25">
      <c r="A383" t="s">
        <v>1213</v>
      </c>
      <c r="B383" t="s">
        <v>1267</v>
      </c>
      <c r="D383" t="s">
        <v>6109</v>
      </c>
      <c r="E383" t="s">
        <v>309</v>
      </c>
      <c r="F383" t="s">
        <v>6110</v>
      </c>
      <c r="G383">
        <v>74181</v>
      </c>
      <c r="H383" t="s">
        <v>312</v>
      </c>
      <c r="I383" t="s">
        <v>1004</v>
      </c>
      <c r="J383" t="s">
        <v>833</v>
      </c>
      <c r="K383" t="s">
        <v>205</v>
      </c>
      <c r="L383" t="s">
        <v>204</v>
      </c>
      <c r="M383" t="s">
        <v>204</v>
      </c>
      <c r="N383" t="s">
        <v>224</v>
      </c>
      <c r="O383" t="s">
        <v>339</v>
      </c>
      <c r="P383" s="142">
        <v>43412</v>
      </c>
      <c r="Q383" t="s">
        <v>1215</v>
      </c>
      <c r="R383" t="s">
        <v>885</v>
      </c>
      <c r="S383" t="s">
        <v>889</v>
      </c>
      <c r="T383" t="s">
        <v>6101</v>
      </c>
      <c r="U383" s="11" t="s">
        <v>1216</v>
      </c>
      <c r="V383" s="140">
        <f t="shared" si="7"/>
        <v>30.367837190742218</v>
      </c>
      <c r="W383" s="141">
        <v>114.1527</v>
      </c>
      <c r="X383" s="147">
        <v>0.19900000000000001</v>
      </c>
      <c r="Y383" s="130">
        <v>3.3782012232438504E-3</v>
      </c>
      <c r="Z383" s="130">
        <v>4.3777909579532638E-4</v>
      </c>
      <c r="AA383" s="181"/>
    </row>
    <row r="384" spans="1:27" x14ac:dyDescent="0.25">
      <c r="A384" t="s">
        <v>1213</v>
      </c>
      <c r="B384" t="s">
        <v>1267</v>
      </c>
      <c r="C384" t="s">
        <v>6190</v>
      </c>
      <c r="D384" t="s">
        <v>6191</v>
      </c>
      <c r="E384" t="s">
        <v>309</v>
      </c>
      <c r="F384" t="s">
        <v>6192</v>
      </c>
      <c r="G384">
        <v>74192</v>
      </c>
      <c r="H384" t="s">
        <v>312</v>
      </c>
      <c r="I384" t="s">
        <v>1004</v>
      </c>
      <c r="J384" t="s">
        <v>833</v>
      </c>
      <c r="K384" t="s">
        <v>205</v>
      </c>
      <c r="L384" t="s">
        <v>224</v>
      </c>
      <c r="M384" t="s">
        <v>224</v>
      </c>
      <c r="N384" t="s">
        <v>224</v>
      </c>
      <c r="O384" t="s">
        <v>339</v>
      </c>
      <c r="P384" s="142">
        <v>43761</v>
      </c>
      <c r="Q384" t="s">
        <v>1215</v>
      </c>
      <c r="R384" t="s">
        <v>885</v>
      </c>
      <c r="S384" t="s">
        <v>889</v>
      </c>
      <c r="T384" t="s">
        <v>6004</v>
      </c>
      <c r="U384" s="11" t="s">
        <v>1216</v>
      </c>
      <c r="V384" s="140">
        <f t="shared" si="7"/>
        <v>2.5432295823357278</v>
      </c>
      <c r="W384" s="141">
        <v>9.56</v>
      </c>
      <c r="X384" s="147">
        <v>3.5400000000000001E-2</v>
      </c>
      <c r="Y384" s="130">
        <v>2.8291450248379328E-4</v>
      </c>
      <c r="Z384" s="130">
        <v>3.6662722822002674E-5</v>
      </c>
      <c r="AA384" s="181"/>
    </row>
    <row r="385" spans="1:27" x14ac:dyDescent="0.25">
      <c r="A385" t="s">
        <v>1213</v>
      </c>
      <c r="B385" t="s">
        <v>1267</v>
      </c>
      <c r="D385" t="s">
        <v>6200</v>
      </c>
      <c r="E385" t="s">
        <v>309</v>
      </c>
      <c r="F385" t="s">
        <v>6201</v>
      </c>
      <c r="G385">
        <v>74249</v>
      </c>
      <c r="H385" t="s">
        <v>312</v>
      </c>
      <c r="I385" t="s">
        <v>1005</v>
      </c>
      <c r="J385" t="s">
        <v>832</v>
      </c>
      <c r="K385" t="s">
        <v>204</v>
      </c>
      <c r="L385" t="s">
        <v>204</v>
      </c>
      <c r="M385" t="s">
        <v>204</v>
      </c>
      <c r="N385" t="s">
        <v>204</v>
      </c>
      <c r="O385" t="s">
        <v>339</v>
      </c>
      <c r="P385" s="142">
        <v>45006</v>
      </c>
      <c r="Q385" t="s">
        <v>1212</v>
      </c>
      <c r="R385" t="s">
        <v>885</v>
      </c>
      <c r="S385" t="s">
        <v>889</v>
      </c>
      <c r="T385" t="s">
        <v>6202</v>
      </c>
      <c r="U385" s="167">
        <v>1</v>
      </c>
      <c r="V385" s="140">
        <f t="shared" si="7"/>
        <v>1985.4178999999999</v>
      </c>
      <c r="W385" s="141">
        <v>1985.4178999999999</v>
      </c>
      <c r="X385" s="147">
        <v>0.19600000000000001</v>
      </c>
      <c r="Y385" s="130">
        <v>5.8755877151540445E-2</v>
      </c>
      <c r="Z385" s="130">
        <v>7.6141393221578211E-3</v>
      </c>
      <c r="AA385" s="181"/>
    </row>
    <row r="386" spans="1:27" x14ac:dyDescent="0.25">
      <c r="A386" t="s">
        <v>1213</v>
      </c>
      <c r="B386" t="s">
        <v>1267</v>
      </c>
      <c r="C386" t="s">
        <v>6193</v>
      </c>
      <c r="D386" t="s">
        <v>6194</v>
      </c>
      <c r="E386" t="s">
        <v>309</v>
      </c>
      <c r="F386" t="s">
        <v>6195</v>
      </c>
      <c r="G386">
        <v>74196</v>
      </c>
      <c r="H386" t="s">
        <v>312</v>
      </c>
      <c r="I386" t="s">
        <v>1005</v>
      </c>
      <c r="J386" t="s">
        <v>826</v>
      </c>
      <c r="K386" t="s">
        <v>204</v>
      </c>
      <c r="L386" t="s">
        <v>204</v>
      </c>
      <c r="M386" t="s">
        <v>204</v>
      </c>
      <c r="N386" t="s">
        <v>204</v>
      </c>
      <c r="O386" t="s">
        <v>339</v>
      </c>
      <c r="P386" s="142">
        <v>43831</v>
      </c>
      <c r="Q386" t="s">
        <v>1212</v>
      </c>
      <c r="R386" t="s">
        <v>885</v>
      </c>
      <c r="S386" t="s">
        <v>889</v>
      </c>
      <c r="T386" t="s">
        <v>6097</v>
      </c>
      <c r="U386" s="167">
        <v>1</v>
      </c>
      <c r="V386" s="140">
        <f t="shared" si="7"/>
        <v>1171.6318999999999</v>
      </c>
      <c r="W386" s="141">
        <v>1171.6318999999999</v>
      </c>
      <c r="X386" s="147">
        <v>0.14119999999999999</v>
      </c>
      <c r="Y386" s="130">
        <v>3.4672931025301862E-2</v>
      </c>
      <c r="Z386" s="130">
        <v>4.4932445966776825E-3</v>
      </c>
      <c r="AA386" s="181"/>
    </row>
    <row r="387" spans="1:27" x14ac:dyDescent="0.25">
      <c r="A387" t="s">
        <v>1213</v>
      </c>
      <c r="B387" t="s">
        <v>1267</v>
      </c>
      <c r="C387" t="s">
        <v>6114</v>
      </c>
      <c r="D387" t="s">
        <v>2376</v>
      </c>
      <c r="E387" t="s">
        <v>309</v>
      </c>
      <c r="F387" t="s">
        <v>6115</v>
      </c>
      <c r="G387">
        <v>74190</v>
      </c>
      <c r="H387" t="s">
        <v>312</v>
      </c>
      <c r="I387" t="s">
        <v>1005</v>
      </c>
      <c r="J387" t="s">
        <v>569</v>
      </c>
      <c r="K387" t="s">
        <v>204</v>
      </c>
      <c r="L387" t="s">
        <v>204</v>
      </c>
      <c r="M387" t="s">
        <v>204</v>
      </c>
      <c r="N387" t="s">
        <v>224</v>
      </c>
      <c r="O387" t="s">
        <v>339</v>
      </c>
      <c r="P387" s="142">
        <v>43691</v>
      </c>
      <c r="Q387" t="s">
        <v>1215</v>
      </c>
      <c r="R387" t="s">
        <v>885</v>
      </c>
      <c r="S387" t="s">
        <v>889</v>
      </c>
      <c r="T387" t="s">
        <v>6116</v>
      </c>
      <c r="U387" s="11" t="s">
        <v>1216</v>
      </c>
      <c r="V387" s="140">
        <f t="shared" si="7"/>
        <v>67.326735833998413</v>
      </c>
      <c r="W387" s="141">
        <v>253.08120000000002</v>
      </c>
      <c r="X387" s="147">
        <v>0.19874</v>
      </c>
      <c r="Y387" s="130">
        <v>7.4896106609406588E-3</v>
      </c>
      <c r="Z387" s="130">
        <v>9.7057420986226535E-4</v>
      </c>
      <c r="AA387" s="181"/>
    </row>
    <row r="388" spans="1:27" x14ac:dyDescent="0.25">
      <c r="A388" t="s">
        <v>1213</v>
      </c>
      <c r="B388" t="s">
        <v>1267</v>
      </c>
      <c r="D388" t="s">
        <v>6209</v>
      </c>
      <c r="E388" t="s">
        <v>311</v>
      </c>
      <c r="F388" t="s">
        <v>6210</v>
      </c>
      <c r="G388">
        <v>74207</v>
      </c>
      <c r="H388" t="s">
        <v>312</v>
      </c>
      <c r="I388" t="s">
        <v>1005</v>
      </c>
      <c r="J388" t="s">
        <v>569</v>
      </c>
      <c r="K388" t="s">
        <v>205</v>
      </c>
      <c r="L388" t="s">
        <v>233</v>
      </c>
      <c r="M388" t="s">
        <v>224</v>
      </c>
      <c r="N388" t="s">
        <v>296</v>
      </c>
      <c r="O388" t="s">
        <v>339</v>
      </c>
      <c r="P388" s="142">
        <v>44166</v>
      </c>
      <c r="Q388" t="s">
        <v>1215</v>
      </c>
      <c r="R388" t="s">
        <v>885</v>
      </c>
      <c r="S388" t="s">
        <v>889</v>
      </c>
      <c r="T388" t="s">
        <v>6211</v>
      </c>
      <c r="U388" s="11" t="s">
        <v>1216</v>
      </c>
      <c r="V388" s="140">
        <f t="shared" si="7"/>
        <v>401.7688214950785</v>
      </c>
      <c r="W388" s="141">
        <v>1510.249</v>
      </c>
      <c r="X388" s="147">
        <v>1.1111111111111111E-3</v>
      </c>
      <c r="Y388" s="130">
        <v>4.4693867716165035E-2</v>
      </c>
      <c r="Z388" s="130">
        <v>5.7918518475908775E-3</v>
      </c>
      <c r="AA388" s="181"/>
    </row>
    <row r="389" spans="1:27" x14ac:dyDescent="0.25">
      <c r="A389" t="s">
        <v>1213</v>
      </c>
      <c r="B389" t="s">
        <v>1267</v>
      </c>
      <c r="D389" t="s">
        <v>6206</v>
      </c>
      <c r="E389" t="s">
        <v>309</v>
      </c>
      <c r="F389" t="s">
        <v>6207</v>
      </c>
      <c r="G389">
        <v>74240</v>
      </c>
      <c r="H389" t="s">
        <v>312</v>
      </c>
      <c r="I389" t="s">
        <v>1005</v>
      </c>
      <c r="J389" t="s">
        <v>832</v>
      </c>
      <c r="K389" t="s">
        <v>205</v>
      </c>
      <c r="L389" t="s">
        <v>204</v>
      </c>
      <c r="M389" t="s">
        <v>204</v>
      </c>
      <c r="N389" t="s">
        <v>303</v>
      </c>
      <c r="O389" t="s">
        <v>339</v>
      </c>
      <c r="P389" s="142">
        <v>44748</v>
      </c>
      <c r="Q389" t="s">
        <v>1217</v>
      </c>
      <c r="R389" t="s">
        <v>885</v>
      </c>
      <c r="S389" t="s">
        <v>889</v>
      </c>
      <c r="T389" t="s">
        <v>6208</v>
      </c>
      <c r="U389" s="11" t="s">
        <v>1218</v>
      </c>
      <c r="V389" s="140">
        <f t="shared" si="7"/>
        <v>355.92689418436896</v>
      </c>
      <c r="W389" s="141">
        <v>1430.8973000000001</v>
      </c>
      <c r="X389" s="147">
        <v>2.6239999999999999E-2</v>
      </c>
      <c r="Y389" s="130">
        <v>4.2345556013981635E-2</v>
      </c>
      <c r="Z389" s="130">
        <v>5.4875355248822271E-3</v>
      </c>
      <c r="AA389" s="181"/>
    </row>
    <row r="390" spans="1:27" x14ac:dyDescent="0.25">
      <c r="A390" t="s">
        <v>1213</v>
      </c>
      <c r="B390" t="s">
        <v>1267</v>
      </c>
      <c r="C390" t="s">
        <v>6065</v>
      </c>
      <c r="D390" t="s">
        <v>6066</v>
      </c>
      <c r="E390" t="s">
        <v>309</v>
      </c>
      <c r="F390" t="s">
        <v>6067</v>
      </c>
      <c r="G390">
        <v>74255</v>
      </c>
      <c r="H390" t="s">
        <v>312</v>
      </c>
      <c r="I390" t="s">
        <v>1005</v>
      </c>
      <c r="J390" t="s">
        <v>831</v>
      </c>
      <c r="K390" t="s">
        <v>205</v>
      </c>
      <c r="L390" t="s">
        <v>233</v>
      </c>
      <c r="M390" t="s">
        <v>233</v>
      </c>
      <c r="N390" t="s">
        <v>233</v>
      </c>
      <c r="O390" t="s">
        <v>339</v>
      </c>
      <c r="P390" s="142">
        <v>45208</v>
      </c>
      <c r="Q390" t="s">
        <v>1224</v>
      </c>
      <c r="R390" t="s">
        <v>885</v>
      </c>
      <c r="S390" t="s">
        <v>889</v>
      </c>
      <c r="T390" t="s">
        <v>6068</v>
      </c>
      <c r="U390" s="11" t="s">
        <v>1225</v>
      </c>
      <c r="V390" s="140">
        <f t="shared" si="7"/>
        <v>109.01608251762973</v>
      </c>
      <c r="W390" s="141">
        <v>517.8809</v>
      </c>
      <c r="X390" s="147">
        <v>0.107</v>
      </c>
      <c r="Y390" s="130">
        <v>1.5326015417627275E-2</v>
      </c>
      <c r="Z390" s="130">
        <v>1.9860892612049686E-3</v>
      </c>
      <c r="AA390" s="181"/>
    </row>
    <row r="391" spans="1:27" x14ac:dyDescent="0.25">
      <c r="A391" s="181" t="s">
        <v>6393</v>
      </c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</row>
    <row r="1048574" spans="12:12" x14ac:dyDescent="0.25">
      <c r="L1048574" s="108"/>
    </row>
  </sheetData>
  <sheetProtection formatColumns="0"/>
  <autoFilter ref="A1:AA390" xr:uid="{00000000-0009-0000-0000-000013000000}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mergeCells count="2">
    <mergeCell ref="AA1:AA391"/>
    <mergeCell ref="A391:Z391"/>
  </mergeCells>
  <conditionalFormatting sqref="AF2:AF130">
    <cfRule type="containsText" dxfId="2" priority="1" operator="containsText" text="FALSE">
      <formula>NOT(ISERROR(SEARCH("FALSE",AF2)))</formula>
    </cfRule>
  </conditionalFormatting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89 H91:H39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F24"/>
  <sheetViews>
    <sheetView rightToLeft="1" topLeftCell="N1" workbookViewId="0">
      <selection activeCell="AC1" sqref="AC1:AC16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0" width="11.59765625" style="2" customWidth="1"/>
    <col min="11" max="11" width="11.59765625" style="4" customWidth="1"/>
    <col min="12" max="29" width="11.59765625" style="2" customWidth="1"/>
    <col min="30" max="16384" width="9" style="2"/>
  </cols>
  <sheetData>
    <row r="1" spans="1:32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55</v>
      </c>
      <c r="J1" s="15" t="s">
        <v>69</v>
      </c>
      <c r="K1" s="15" t="s">
        <v>89</v>
      </c>
      <c r="L1" s="15" t="s">
        <v>92</v>
      </c>
      <c r="M1" s="15" t="s">
        <v>83</v>
      </c>
      <c r="N1" s="15" t="s">
        <v>93</v>
      </c>
      <c r="O1" s="15" t="s">
        <v>56</v>
      </c>
      <c r="P1" s="15" t="s">
        <v>97</v>
      </c>
      <c r="Q1" s="15" t="s">
        <v>59</v>
      </c>
      <c r="R1" s="15" t="s">
        <v>103</v>
      </c>
      <c r="S1" s="15" t="s">
        <v>104</v>
      </c>
      <c r="T1" s="15" t="s">
        <v>106</v>
      </c>
      <c r="U1" s="15" t="s">
        <v>94</v>
      </c>
      <c r="V1" s="15" t="s">
        <v>95</v>
      </c>
      <c r="W1" s="15" t="s">
        <v>76</v>
      </c>
      <c r="X1" s="15" t="s">
        <v>77</v>
      </c>
      <c r="Y1" s="15" t="s">
        <v>61</v>
      </c>
      <c r="Z1" s="15" t="s">
        <v>63</v>
      </c>
      <c r="AA1" s="15" t="s">
        <v>64</v>
      </c>
      <c r="AB1" s="15" t="s">
        <v>65</v>
      </c>
      <c r="AC1" s="181" t="s">
        <v>6394</v>
      </c>
      <c r="AD1" s="135"/>
      <c r="AE1" s="135"/>
      <c r="AF1" s="4"/>
    </row>
    <row r="2" spans="1:32" x14ac:dyDescent="0.25">
      <c r="A2" t="s">
        <v>1213</v>
      </c>
      <c r="B2" t="s">
        <v>1214</v>
      </c>
      <c r="C2" t="s">
        <v>6219</v>
      </c>
      <c r="D2" t="s">
        <v>6220</v>
      </c>
      <c r="E2" t="s">
        <v>80</v>
      </c>
      <c r="F2" t="s">
        <v>6221</v>
      </c>
      <c r="G2" t="s">
        <v>6222</v>
      </c>
      <c r="H2" t="s">
        <v>312</v>
      </c>
      <c r="I2" t="s">
        <v>205</v>
      </c>
      <c r="J2" t="s">
        <v>224</v>
      </c>
      <c r="K2" s="108" t="s">
        <v>326</v>
      </c>
      <c r="L2" t="s">
        <v>6223</v>
      </c>
      <c r="M2" t="s">
        <v>534</v>
      </c>
      <c r="N2" t="s">
        <v>6224</v>
      </c>
      <c r="O2" t="s">
        <v>339</v>
      </c>
      <c r="P2" t="s">
        <v>6225</v>
      </c>
      <c r="Q2" t="s">
        <v>1215</v>
      </c>
      <c r="R2" t="s">
        <v>314</v>
      </c>
      <c r="S2" t="s">
        <v>889</v>
      </c>
      <c r="T2" t="s">
        <v>5783</v>
      </c>
      <c r="U2" t="s">
        <v>6226</v>
      </c>
      <c r="V2" t="s">
        <v>5501</v>
      </c>
      <c r="W2" s="137">
        <v>21000</v>
      </c>
      <c r="X2" s="139">
        <f t="shared" ref="X2:X8" si="0">Z2*1000/Y2/W2*100</f>
        <v>2.774294075171968E-2</v>
      </c>
      <c r="Y2" s="11" t="s">
        <v>1216</v>
      </c>
      <c r="Z2" s="137">
        <v>2.1899999999999999E-2</v>
      </c>
      <c r="AA2" s="130">
        <v>1</v>
      </c>
      <c r="AB2" s="130">
        <v>2.1375871843593814E-7</v>
      </c>
      <c r="AC2" s="181"/>
      <c r="AD2" s="173"/>
      <c r="AE2" s="174"/>
      <c r="AF2" s="175"/>
    </row>
    <row r="3" spans="1:32" x14ac:dyDescent="0.25">
      <c r="A3" t="s">
        <v>1213</v>
      </c>
      <c r="B3" t="s">
        <v>1221</v>
      </c>
      <c r="C3" t="s">
        <v>1923</v>
      </c>
      <c r="D3" t="s">
        <v>1924</v>
      </c>
      <c r="E3" t="s">
        <v>309</v>
      </c>
      <c r="F3" t="s">
        <v>6227</v>
      </c>
      <c r="G3" t="s">
        <v>6228</v>
      </c>
      <c r="H3" t="s">
        <v>312</v>
      </c>
      <c r="I3" t="s">
        <v>204</v>
      </c>
      <c r="J3" t="s">
        <v>204</v>
      </c>
      <c r="K3" s="108" t="s">
        <v>326</v>
      </c>
      <c r="L3" t="s">
        <v>3969</v>
      </c>
      <c r="M3" t="s">
        <v>441</v>
      </c>
      <c r="N3" t="s">
        <v>3020</v>
      </c>
      <c r="O3" t="s">
        <v>339</v>
      </c>
      <c r="P3" t="s">
        <v>6229</v>
      </c>
      <c r="Q3" t="s">
        <v>1212</v>
      </c>
      <c r="R3" t="s">
        <v>314</v>
      </c>
      <c r="S3" t="s">
        <v>889</v>
      </c>
      <c r="T3" t="s">
        <v>5783</v>
      </c>
      <c r="U3" t="s">
        <v>6230</v>
      </c>
      <c r="V3" t="s">
        <v>5501</v>
      </c>
      <c r="W3" s="137">
        <v>3127</v>
      </c>
      <c r="X3" s="139">
        <f t="shared" si="0"/>
        <v>12.475215861848419</v>
      </c>
      <c r="Y3" s="167">
        <v>1</v>
      </c>
      <c r="Z3" s="137">
        <v>0.3901</v>
      </c>
      <c r="AA3" s="130">
        <v>0.74241470017694566</v>
      </c>
      <c r="AB3" s="130">
        <v>4.0465289440751309E-7</v>
      </c>
      <c r="AC3" s="181"/>
      <c r="AD3" s="173"/>
      <c r="AE3" s="174"/>
      <c r="AF3" s="175"/>
    </row>
    <row r="4" spans="1:32" x14ac:dyDescent="0.25">
      <c r="A4" t="s">
        <v>1213</v>
      </c>
      <c r="B4" t="s">
        <v>1221</v>
      </c>
      <c r="C4" t="s">
        <v>4117</v>
      </c>
      <c r="D4" t="s">
        <v>4118</v>
      </c>
      <c r="E4" t="s">
        <v>309</v>
      </c>
      <c r="F4" t="s">
        <v>6231</v>
      </c>
      <c r="G4" t="s">
        <v>6232</v>
      </c>
      <c r="H4" t="s">
        <v>312</v>
      </c>
      <c r="I4" t="s">
        <v>204</v>
      </c>
      <c r="J4" t="s">
        <v>204</v>
      </c>
      <c r="K4" s="108" t="s">
        <v>326</v>
      </c>
      <c r="L4" t="s">
        <v>4120</v>
      </c>
      <c r="M4" t="s">
        <v>477</v>
      </c>
      <c r="N4" t="s">
        <v>2382</v>
      </c>
      <c r="O4" t="s">
        <v>339</v>
      </c>
      <c r="P4" t="s">
        <v>6233</v>
      </c>
      <c r="Q4" t="s">
        <v>1212</v>
      </c>
      <c r="R4" t="s">
        <v>314</v>
      </c>
      <c r="S4" t="s">
        <v>889</v>
      </c>
      <c r="T4" t="s">
        <v>6213</v>
      </c>
      <c r="U4" t="s">
        <v>6234</v>
      </c>
      <c r="V4" t="s">
        <v>5501</v>
      </c>
      <c r="W4" s="137">
        <v>40000</v>
      </c>
      <c r="X4" s="139">
        <f t="shared" si="0"/>
        <v>0</v>
      </c>
      <c r="Y4" s="167">
        <v>1</v>
      </c>
      <c r="Z4" s="137">
        <v>0</v>
      </c>
      <c r="AA4" s="130">
        <v>7.6117468374409767E-7</v>
      </c>
      <c r="AB4" s="130">
        <v>4.1487801743871942E-13</v>
      </c>
      <c r="AC4" s="181"/>
      <c r="AD4" s="173"/>
      <c r="AE4" s="174"/>
      <c r="AF4" s="175"/>
    </row>
    <row r="5" spans="1:32" x14ac:dyDescent="0.25">
      <c r="A5" t="s">
        <v>1213</v>
      </c>
      <c r="B5" t="s">
        <v>1221</v>
      </c>
      <c r="C5" t="s">
        <v>6219</v>
      </c>
      <c r="D5" t="s">
        <v>6220</v>
      </c>
      <c r="E5" t="s">
        <v>80</v>
      </c>
      <c r="F5" t="s">
        <v>6221</v>
      </c>
      <c r="G5" t="s">
        <v>6222</v>
      </c>
      <c r="H5" t="s">
        <v>312</v>
      </c>
      <c r="I5" t="s">
        <v>205</v>
      </c>
      <c r="J5" t="s">
        <v>224</v>
      </c>
      <c r="K5" s="108" t="s">
        <v>326</v>
      </c>
      <c r="L5" t="s">
        <v>6223</v>
      </c>
      <c r="M5" t="s">
        <v>534</v>
      </c>
      <c r="N5" t="s">
        <v>6224</v>
      </c>
      <c r="O5" t="s">
        <v>339</v>
      </c>
      <c r="P5" t="s">
        <v>6225</v>
      </c>
      <c r="Q5" t="s">
        <v>1215</v>
      </c>
      <c r="R5" t="s">
        <v>314</v>
      </c>
      <c r="S5" t="s">
        <v>889</v>
      </c>
      <c r="T5" t="s">
        <v>5783</v>
      </c>
      <c r="U5" t="s">
        <v>6226</v>
      </c>
      <c r="V5" t="s">
        <v>5501</v>
      </c>
      <c r="W5" s="137">
        <v>130000</v>
      </c>
      <c r="X5" s="139">
        <f t="shared" si="0"/>
        <v>2.770786011009475E-2</v>
      </c>
      <c r="Y5" s="11" t="s">
        <v>1216</v>
      </c>
      <c r="Z5" s="137">
        <v>0.13539999999999999</v>
      </c>
      <c r="AA5" s="130">
        <v>0.25758453864837055</v>
      </c>
      <c r="AB5" s="130">
        <v>1.4039637024138197E-7</v>
      </c>
      <c r="AC5" s="181"/>
      <c r="AD5" s="173"/>
      <c r="AE5" s="174"/>
      <c r="AF5" s="175"/>
    </row>
    <row r="6" spans="1:32" x14ac:dyDescent="0.25">
      <c r="A6" t="s">
        <v>1213</v>
      </c>
      <c r="B6" t="s">
        <v>1228</v>
      </c>
      <c r="C6" t="s">
        <v>1923</v>
      </c>
      <c r="D6" t="s">
        <v>1924</v>
      </c>
      <c r="E6" t="s">
        <v>309</v>
      </c>
      <c r="F6" t="s">
        <v>6227</v>
      </c>
      <c r="G6" t="s">
        <v>6228</v>
      </c>
      <c r="H6" t="s">
        <v>312</v>
      </c>
      <c r="I6" t="s">
        <v>204</v>
      </c>
      <c r="J6" t="s">
        <v>204</v>
      </c>
      <c r="K6" s="108" t="s">
        <v>326</v>
      </c>
      <c r="L6" t="s">
        <v>3969</v>
      </c>
      <c r="M6" t="s">
        <v>441</v>
      </c>
      <c r="N6" t="s">
        <v>3020</v>
      </c>
      <c r="O6" t="s">
        <v>339</v>
      </c>
      <c r="P6" t="s">
        <v>6229</v>
      </c>
      <c r="Q6" t="s">
        <v>1212</v>
      </c>
      <c r="R6" t="s">
        <v>314</v>
      </c>
      <c r="S6" t="s">
        <v>889</v>
      </c>
      <c r="T6" t="s">
        <v>5783</v>
      </c>
      <c r="U6" t="s">
        <v>6230</v>
      </c>
      <c r="V6" t="s">
        <v>5501</v>
      </c>
      <c r="W6" s="137">
        <v>3608</v>
      </c>
      <c r="X6" s="139">
        <f t="shared" si="0"/>
        <v>12.477827050997782</v>
      </c>
      <c r="Y6" s="167">
        <v>1</v>
      </c>
      <c r="Z6" s="137">
        <v>0.45019999999999999</v>
      </c>
      <c r="AA6" s="130">
        <v>0.91725381646699489</v>
      </c>
      <c r="AB6" s="130">
        <v>2.2522310985843817E-6</v>
      </c>
      <c r="AC6" s="181"/>
      <c r="AD6" s="173"/>
      <c r="AE6" s="174"/>
      <c r="AF6" s="175"/>
    </row>
    <row r="7" spans="1:32" x14ac:dyDescent="0.25">
      <c r="A7" t="s">
        <v>1213</v>
      </c>
      <c r="B7" t="s">
        <v>1228</v>
      </c>
      <c r="C7" t="s">
        <v>4117</v>
      </c>
      <c r="D7" t="s">
        <v>4118</v>
      </c>
      <c r="E7" t="s">
        <v>309</v>
      </c>
      <c r="F7" t="s">
        <v>6231</v>
      </c>
      <c r="G7" t="s">
        <v>6232</v>
      </c>
      <c r="H7" t="s">
        <v>312</v>
      </c>
      <c r="I7" t="s">
        <v>204</v>
      </c>
      <c r="J7" t="s">
        <v>204</v>
      </c>
      <c r="K7" s="108" t="s">
        <v>326</v>
      </c>
      <c r="L7" t="s">
        <v>4120</v>
      </c>
      <c r="M7" t="s">
        <v>477</v>
      </c>
      <c r="N7" t="s">
        <v>2382</v>
      </c>
      <c r="O7" t="s">
        <v>339</v>
      </c>
      <c r="P7" t="s">
        <v>6233</v>
      </c>
      <c r="Q7" t="s">
        <v>1212</v>
      </c>
      <c r="R7" t="s">
        <v>314</v>
      </c>
      <c r="S7" t="s">
        <v>889</v>
      </c>
      <c r="T7" t="s">
        <v>6213</v>
      </c>
      <c r="U7" t="s">
        <v>6234</v>
      </c>
      <c r="V7" t="s">
        <v>5501</v>
      </c>
      <c r="W7" s="137">
        <v>24450</v>
      </c>
      <c r="X7" s="139">
        <f t="shared" si="0"/>
        <v>0</v>
      </c>
      <c r="Y7" s="167">
        <v>1</v>
      </c>
      <c r="Z7" s="137">
        <v>0</v>
      </c>
      <c r="AA7" s="130">
        <v>4.9718553761033862E-7</v>
      </c>
      <c r="AB7" s="130">
        <v>1.2207926633496781E-12</v>
      </c>
      <c r="AC7" s="181"/>
      <c r="AD7" s="173"/>
      <c r="AE7" s="174"/>
      <c r="AF7" s="175"/>
    </row>
    <row r="8" spans="1:32" x14ac:dyDescent="0.25">
      <c r="A8" t="s">
        <v>1213</v>
      </c>
      <c r="B8" t="s">
        <v>1228</v>
      </c>
      <c r="C8" t="s">
        <v>6219</v>
      </c>
      <c r="D8" t="s">
        <v>6220</v>
      </c>
      <c r="E8" t="s">
        <v>80</v>
      </c>
      <c r="F8" t="s">
        <v>6221</v>
      </c>
      <c r="G8" t="s">
        <v>6222</v>
      </c>
      <c r="H8" t="s">
        <v>312</v>
      </c>
      <c r="I8" t="s">
        <v>205</v>
      </c>
      <c r="J8" t="s">
        <v>224</v>
      </c>
      <c r="K8" s="108" t="s">
        <v>326</v>
      </c>
      <c r="L8" t="s">
        <v>6223</v>
      </c>
      <c r="M8" t="s">
        <v>534</v>
      </c>
      <c r="N8" t="s">
        <v>6224</v>
      </c>
      <c r="O8" t="s">
        <v>339</v>
      </c>
      <c r="P8" t="s">
        <v>6225</v>
      </c>
      <c r="Q8" t="s">
        <v>1215</v>
      </c>
      <c r="R8" t="s">
        <v>314</v>
      </c>
      <c r="S8" t="s">
        <v>889</v>
      </c>
      <c r="T8" t="s">
        <v>5783</v>
      </c>
      <c r="U8" t="s">
        <v>6226</v>
      </c>
      <c r="V8" t="s">
        <v>5501</v>
      </c>
      <c r="W8" s="137">
        <v>39000</v>
      </c>
      <c r="X8" s="139">
        <f t="shared" si="0"/>
        <v>2.7694217638351719E-2</v>
      </c>
      <c r="Y8" s="11" t="s">
        <v>1216</v>
      </c>
      <c r="Z8" s="137">
        <v>4.0600000000000004E-2</v>
      </c>
      <c r="AA8" s="130">
        <v>8.2745686347467512E-2</v>
      </c>
      <c r="AB8" s="130">
        <v>2.0317430652214813E-7</v>
      </c>
      <c r="AC8" s="181"/>
      <c r="AD8" s="173"/>
      <c r="AE8" s="174"/>
      <c r="AF8" s="175"/>
    </row>
    <row r="9" spans="1:32" x14ac:dyDescent="0.25">
      <c r="A9" t="s">
        <v>1213</v>
      </c>
      <c r="B9" t="s">
        <v>1245</v>
      </c>
      <c r="C9" t="s">
        <v>5984</v>
      </c>
      <c r="D9" t="s">
        <v>5985</v>
      </c>
      <c r="E9" t="s">
        <v>309</v>
      </c>
      <c r="F9" t="s">
        <v>6235</v>
      </c>
      <c r="G9" t="s">
        <v>6236</v>
      </c>
      <c r="H9" t="s">
        <v>312</v>
      </c>
      <c r="I9" t="s">
        <v>204</v>
      </c>
      <c r="J9" t="s">
        <v>204</v>
      </c>
      <c r="K9" s="108" t="s">
        <v>326</v>
      </c>
      <c r="L9" t="s">
        <v>5987</v>
      </c>
      <c r="M9" t="s">
        <v>446</v>
      </c>
      <c r="N9" t="s">
        <v>6237</v>
      </c>
      <c r="O9" t="s">
        <v>339</v>
      </c>
      <c r="P9" t="s">
        <v>6238</v>
      </c>
      <c r="Q9" t="s">
        <v>1215</v>
      </c>
      <c r="R9" t="s">
        <v>314</v>
      </c>
      <c r="S9" t="s">
        <v>889</v>
      </c>
      <c r="T9" t="s">
        <v>5989</v>
      </c>
      <c r="U9" t="s">
        <v>6239</v>
      </c>
      <c r="V9" t="s">
        <v>5501</v>
      </c>
      <c r="W9" s="137">
        <v>214884.48000000001</v>
      </c>
      <c r="X9" s="139">
        <f>Z9*1000/Y9/W9*100</f>
        <v>185.96269713258079</v>
      </c>
      <c r="Y9" s="11" t="s">
        <v>1216</v>
      </c>
      <c r="Z9" s="137">
        <v>1502.1151</v>
      </c>
      <c r="AA9" s="130">
        <v>1</v>
      </c>
      <c r="AB9" s="130">
        <v>8.3976647525844451E-4</v>
      </c>
      <c r="AC9" s="181"/>
      <c r="AD9" s="173"/>
      <c r="AE9" s="174"/>
      <c r="AF9" s="175"/>
    </row>
    <row r="10" spans="1:32" x14ac:dyDescent="0.25">
      <c r="A10" t="s">
        <v>1213</v>
      </c>
      <c r="B10" t="s">
        <v>1249</v>
      </c>
      <c r="C10" t="s">
        <v>5984</v>
      </c>
      <c r="D10" t="s">
        <v>5985</v>
      </c>
      <c r="E10" t="s">
        <v>309</v>
      </c>
      <c r="F10" t="s">
        <v>6235</v>
      </c>
      <c r="G10" t="s">
        <v>6236</v>
      </c>
      <c r="H10" t="s">
        <v>312</v>
      </c>
      <c r="I10" t="s">
        <v>204</v>
      </c>
      <c r="J10" t="s">
        <v>204</v>
      </c>
      <c r="K10" s="108" t="s">
        <v>326</v>
      </c>
      <c r="L10" t="s">
        <v>5987</v>
      </c>
      <c r="M10" t="s">
        <v>446</v>
      </c>
      <c r="N10" t="s">
        <v>6237</v>
      </c>
      <c r="O10" t="s">
        <v>339</v>
      </c>
      <c r="P10" t="s">
        <v>6238</v>
      </c>
      <c r="Q10" t="s">
        <v>1215</v>
      </c>
      <c r="R10" t="s">
        <v>314</v>
      </c>
      <c r="S10" t="s">
        <v>889</v>
      </c>
      <c r="T10" t="s">
        <v>5989</v>
      </c>
      <c r="U10" t="s">
        <v>6239</v>
      </c>
      <c r="V10" t="s">
        <v>5501</v>
      </c>
      <c r="W10" s="137">
        <v>22472.52</v>
      </c>
      <c r="X10" s="139">
        <f t="shared" ref="X10:X15" si="1">Z10*1000/Y10/W10*100</f>
        <v>185.96269040275007</v>
      </c>
      <c r="Y10" s="11" t="s">
        <v>1216</v>
      </c>
      <c r="Z10" s="137">
        <v>157.09049999999999</v>
      </c>
      <c r="AA10" s="130">
        <v>1</v>
      </c>
      <c r="AB10" s="130">
        <v>4.1659050838188151E-4</v>
      </c>
      <c r="AC10" s="181"/>
      <c r="AD10" s="173"/>
      <c r="AE10" s="174"/>
      <c r="AF10" s="175"/>
    </row>
    <row r="11" spans="1:32" x14ac:dyDescent="0.25">
      <c r="A11" t="s">
        <v>1213</v>
      </c>
      <c r="B11" t="s">
        <v>1250</v>
      </c>
      <c r="C11" t="s">
        <v>5984</v>
      </c>
      <c r="D11" t="s">
        <v>5985</v>
      </c>
      <c r="E11" t="s">
        <v>309</v>
      </c>
      <c r="F11" t="s">
        <v>6235</v>
      </c>
      <c r="G11" t="s">
        <v>6236</v>
      </c>
      <c r="H11" t="s">
        <v>312</v>
      </c>
      <c r="I11" t="s">
        <v>204</v>
      </c>
      <c r="J11" t="s">
        <v>204</v>
      </c>
      <c r="K11" s="108" t="s">
        <v>326</v>
      </c>
      <c r="L11" t="s">
        <v>5987</v>
      </c>
      <c r="M11" t="s">
        <v>446</v>
      </c>
      <c r="N11" t="s">
        <v>6237</v>
      </c>
      <c r="O11" t="s">
        <v>339</v>
      </c>
      <c r="P11" t="s">
        <v>6238</v>
      </c>
      <c r="Q11" t="s">
        <v>1215</v>
      </c>
      <c r="R11" t="s">
        <v>314</v>
      </c>
      <c r="S11" t="s">
        <v>889</v>
      </c>
      <c r="T11" t="s">
        <v>5989</v>
      </c>
      <c r="U11" t="s">
        <v>6239</v>
      </c>
      <c r="V11" t="s">
        <v>5501</v>
      </c>
      <c r="W11" s="137">
        <v>472700.9</v>
      </c>
      <c r="X11" s="139">
        <f t="shared" si="1"/>
        <v>185.96269925007971</v>
      </c>
      <c r="Y11" s="11" t="s">
        <v>1216</v>
      </c>
      <c r="Z11" s="137">
        <v>3304.3389999999999</v>
      </c>
      <c r="AA11" s="130">
        <v>1</v>
      </c>
      <c r="AB11" s="130">
        <v>7.4696497696390878E-4</v>
      </c>
      <c r="AC11" s="181"/>
      <c r="AD11" s="173"/>
      <c r="AE11" s="174"/>
      <c r="AF11" s="175"/>
    </row>
    <row r="12" spans="1:32" x14ac:dyDescent="0.25">
      <c r="A12" t="s">
        <v>1213</v>
      </c>
      <c r="B12" t="s">
        <v>1261</v>
      </c>
      <c r="C12" t="s">
        <v>5984</v>
      </c>
      <c r="D12" t="s">
        <v>5985</v>
      </c>
      <c r="E12" t="s">
        <v>309</v>
      </c>
      <c r="F12" t="s">
        <v>6235</v>
      </c>
      <c r="G12" t="s">
        <v>6236</v>
      </c>
      <c r="H12" t="s">
        <v>312</v>
      </c>
      <c r="I12" t="s">
        <v>204</v>
      </c>
      <c r="J12" t="s">
        <v>204</v>
      </c>
      <c r="K12" s="108" t="s">
        <v>326</v>
      </c>
      <c r="L12" t="s">
        <v>5987</v>
      </c>
      <c r="M12" t="s">
        <v>446</v>
      </c>
      <c r="N12" t="s">
        <v>6237</v>
      </c>
      <c r="O12" t="s">
        <v>339</v>
      </c>
      <c r="P12" t="s">
        <v>6238</v>
      </c>
      <c r="Q12" t="s">
        <v>1215</v>
      </c>
      <c r="R12" t="s">
        <v>314</v>
      </c>
      <c r="S12" t="s">
        <v>889</v>
      </c>
      <c r="T12" t="s">
        <v>5989</v>
      </c>
      <c r="U12" t="s">
        <v>6239</v>
      </c>
      <c r="V12" t="s">
        <v>5501</v>
      </c>
      <c r="W12" s="137">
        <v>44556.53</v>
      </c>
      <c r="X12" s="139">
        <f t="shared" si="1"/>
        <v>185.96269997636173</v>
      </c>
      <c r="Y12" s="11" t="s">
        <v>1216</v>
      </c>
      <c r="Z12" s="137">
        <v>311.46520000000004</v>
      </c>
      <c r="AA12" s="130">
        <v>1</v>
      </c>
      <c r="AB12" s="130">
        <v>1.1213452484668555E-3</v>
      </c>
      <c r="AC12" s="181"/>
      <c r="AD12" s="173"/>
      <c r="AE12" s="174"/>
      <c r="AF12" s="175"/>
    </row>
    <row r="13" spans="1:32" x14ac:dyDescent="0.25">
      <c r="A13" t="s">
        <v>1213</v>
      </c>
      <c r="B13" t="s">
        <v>1262</v>
      </c>
      <c r="C13" t="s">
        <v>5984</v>
      </c>
      <c r="D13" t="s">
        <v>5985</v>
      </c>
      <c r="E13" t="s">
        <v>309</v>
      </c>
      <c r="F13" t="s">
        <v>6235</v>
      </c>
      <c r="G13" t="s">
        <v>6236</v>
      </c>
      <c r="H13" t="s">
        <v>312</v>
      </c>
      <c r="I13" t="s">
        <v>204</v>
      </c>
      <c r="J13" t="s">
        <v>204</v>
      </c>
      <c r="K13" s="108" t="s">
        <v>326</v>
      </c>
      <c r="L13" t="s">
        <v>5987</v>
      </c>
      <c r="M13" t="s">
        <v>446</v>
      </c>
      <c r="N13" t="s">
        <v>6237</v>
      </c>
      <c r="O13" t="s">
        <v>339</v>
      </c>
      <c r="P13" t="s">
        <v>6238</v>
      </c>
      <c r="Q13" t="s">
        <v>1215</v>
      </c>
      <c r="R13" t="s">
        <v>314</v>
      </c>
      <c r="S13" t="s">
        <v>889</v>
      </c>
      <c r="T13" t="s">
        <v>5989</v>
      </c>
      <c r="U13" t="s">
        <v>6239</v>
      </c>
      <c r="V13" t="s">
        <v>5501</v>
      </c>
      <c r="W13" s="137">
        <v>17239.939999999999</v>
      </c>
      <c r="X13" s="139">
        <f t="shared" si="1"/>
        <v>185.96269096512253</v>
      </c>
      <c r="Y13" s="11" t="s">
        <v>1216</v>
      </c>
      <c r="Z13" s="137">
        <v>120.51300000000001</v>
      </c>
      <c r="AA13" s="130">
        <v>1</v>
      </c>
      <c r="AB13" s="130">
        <v>7.1248606828201093E-4</v>
      </c>
      <c r="AC13" s="181"/>
      <c r="AD13" s="173"/>
      <c r="AE13" s="174"/>
      <c r="AF13" s="175"/>
    </row>
    <row r="14" spans="1:32" x14ac:dyDescent="0.25">
      <c r="A14" t="s">
        <v>1213</v>
      </c>
      <c r="B14" t="s">
        <v>1263</v>
      </c>
      <c r="C14" t="s">
        <v>5984</v>
      </c>
      <c r="D14" t="s">
        <v>5985</v>
      </c>
      <c r="E14" t="s">
        <v>309</v>
      </c>
      <c r="F14" t="s">
        <v>6235</v>
      </c>
      <c r="G14" t="s">
        <v>6236</v>
      </c>
      <c r="H14" t="s">
        <v>312</v>
      </c>
      <c r="I14" t="s">
        <v>204</v>
      </c>
      <c r="J14" t="s">
        <v>204</v>
      </c>
      <c r="K14" s="108" t="s">
        <v>326</v>
      </c>
      <c r="L14" t="s">
        <v>5987</v>
      </c>
      <c r="M14" t="s">
        <v>446</v>
      </c>
      <c r="N14" t="s">
        <v>6237</v>
      </c>
      <c r="O14" t="s">
        <v>339</v>
      </c>
      <c r="P14" t="s">
        <v>6238</v>
      </c>
      <c r="Q14" t="s">
        <v>1215</v>
      </c>
      <c r="R14" t="s">
        <v>314</v>
      </c>
      <c r="S14" t="s">
        <v>889</v>
      </c>
      <c r="T14" t="s">
        <v>5989</v>
      </c>
      <c r="U14" t="s">
        <v>6239</v>
      </c>
      <c r="V14" t="s">
        <v>5501</v>
      </c>
      <c r="W14" s="137">
        <v>12250.55</v>
      </c>
      <c r="X14" s="139">
        <f t="shared" si="1"/>
        <v>185.96273501622753</v>
      </c>
      <c r="Y14" s="11" t="s">
        <v>1216</v>
      </c>
      <c r="Z14" s="137">
        <v>85.635499999999993</v>
      </c>
      <c r="AA14" s="130">
        <v>1</v>
      </c>
      <c r="AB14" s="130">
        <v>7.2035365938427685E-4</v>
      </c>
      <c r="AC14" s="181"/>
      <c r="AD14" s="173"/>
      <c r="AE14" s="174"/>
      <c r="AF14" s="175"/>
    </row>
    <row r="15" spans="1:32" x14ac:dyDescent="0.25">
      <c r="A15" t="s">
        <v>1213</v>
      </c>
      <c r="B15" t="s">
        <v>1267</v>
      </c>
      <c r="C15" t="s">
        <v>5984</v>
      </c>
      <c r="D15" t="s">
        <v>5985</v>
      </c>
      <c r="E15" t="s">
        <v>309</v>
      </c>
      <c r="F15" t="s">
        <v>6235</v>
      </c>
      <c r="G15" t="s">
        <v>6236</v>
      </c>
      <c r="H15" t="s">
        <v>312</v>
      </c>
      <c r="I15" t="s">
        <v>204</v>
      </c>
      <c r="J15" t="s">
        <v>204</v>
      </c>
      <c r="K15" s="108" t="s">
        <v>326</v>
      </c>
      <c r="L15" t="s">
        <v>5987</v>
      </c>
      <c r="M15" t="s">
        <v>446</v>
      </c>
      <c r="N15" t="s">
        <v>6237</v>
      </c>
      <c r="O15" t="s">
        <v>339</v>
      </c>
      <c r="P15" t="s">
        <v>6238</v>
      </c>
      <c r="Q15" t="s">
        <v>1215</v>
      </c>
      <c r="R15" t="s">
        <v>314</v>
      </c>
      <c r="S15" t="s">
        <v>889</v>
      </c>
      <c r="T15" t="s">
        <v>5989</v>
      </c>
      <c r="U15" t="s">
        <v>6239</v>
      </c>
      <c r="V15" t="s">
        <v>5501</v>
      </c>
      <c r="W15" s="137">
        <v>39716.080000000002</v>
      </c>
      <c r="X15" s="139">
        <f t="shared" si="1"/>
        <v>185.96268728309303</v>
      </c>
      <c r="Y15" s="11" t="s">
        <v>1216</v>
      </c>
      <c r="Z15" s="137">
        <v>277.62880000000001</v>
      </c>
      <c r="AA15" s="130">
        <v>1</v>
      </c>
      <c r="AB15" s="130">
        <v>1.0647151439241152E-3</v>
      </c>
      <c r="AC15" s="181"/>
      <c r="AD15" s="173"/>
      <c r="AE15" s="174"/>
      <c r="AF15" s="175"/>
    </row>
    <row r="16" spans="1:32" x14ac:dyDescent="0.25">
      <c r="A16" s="185" t="s">
        <v>6393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1"/>
    </row>
    <row r="17" spans="1:28" x14ac:dyDescent="0.25">
      <c r="A17" s="108"/>
      <c r="B17" s="108"/>
      <c r="C17" s="108"/>
      <c r="D17" s="108"/>
      <c r="E17" s="14"/>
      <c r="F17" s="108"/>
      <c r="G17" s="108"/>
      <c r="H17" s="108"/>
      <c r="I17" s="14"/>
      <c r="J17" s="14"/>
      <c r="K17" s="108"/>
      <c r="L17" s="108"/>
      <c r="M17" s="108"/>
      <c r="N17" s="108"/>
      <c r="O17" s="108"/>
      <c r="P17" s="108"/>
      <c r="Q17" s="14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x14ac:dyDescent="0.25">
      <c r="A18" s="108"/>
      <c r="B18" s="108"/>
      <c r="C18" s="108"/>
      <c r="D18" s="108"/>
      <c r="E18" s="14"/>
      <c r="F18" s="108"/>
      <c r="G18" s="108"/>
      <c r="H18" s="108"/>
      <c r="I18" s="14"/>
      <c r="J18" s="14"/>
      <c r="K18" s="108"/>
      <c r="L18" s="108"/>
      <c r="M18" s="108"/>
      <c r="N18" s="108"/>
      <c r="O18" s="108"/>
      <c r="P18" s="108"/>
      <c r="Q18" s="14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x14ac:dyDescent="0.25">
      <c r="A19" s="108"/>
      <c r="B19" s="108"/>
      <c r="C19" s="108"/>
      <c r="D19" s="108"/>
      <c r="E19" s="14"/>
      <c r="F19" s="108"/>
      <c r="G19" s="108"/>
      <c r="H19" s="108"/>
      <c r="I19" s="14"/>
      <c r="J19" s="14"/>
      <c r="K19" s="108"/>
      <c r="L19" s="108"/>
      <c r="M19" s="108"/>
      <c r="N19" s="108"/>
      <c r="O19" s="108"/>
      <c r="P19" s="108"/>
      <c r="Q19" s="14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x14ac:dyDescent="0.25">
      <c r="A20" s="107"/>
      <c r="B20" s="107"/>
      <c r="C20" s="107"/>
      <c r="D20" s="107"/>
      <c r="E20" s="14"/>
      <c r="F20" s="107"/>
      <c r="G20" s="107"/>
      <c r="H20" s="108"/>
      <c r="I20" s="14"/>
      <c r="J20" s="14"/>
      <c r="K20" s="108"/>
      <c r="L20" s="107"/>
      <c r="M20" s="108"/>
      <c r="N20" s="107"/>
      <c r="O20" s="108"/>
      <c r="P20" s="107"/>
      <c r="Q20" s="107"/>
      <c r="R20" s="107"/>
      <c r="S20" s="108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x14ac:dyDescent="0.25">
      <c r="A21" s="107"/>
      <c r="B21" s="107"/>
      <c r="C21" s="107"/>
      <c r="D21" s="107"/>
      <c r="E21"/>
      <c r="F21" s="107"/>
      <c r="G21" s="107"/>
      <c r="H21"/>
      <c r="I21" s="107"/>
      <c r="J21" s="107"/>
      <c r="K21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4" spans="1:28" x14ac:dyDescent="0.25">
      <c r="A24" s="107"/>
      <c r="B24" s="107"/>
      <c r="C24" s="107"/>
      <c r="D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C1:AC16"/>
    <mergeCell ref="A16:AB16"/>
  </mergeCells>
  <conditionalFormatting sqref="AF2:AF15">
    <cfRule type="containsText" dxfId="1" priority="1" operator="containsText" text="FALSE">
      <formula>NOT(ISERROR(SEARCH("FALSE",AF2)))</formula>
    </cfRule>
  </conditionalFormatting>
  <dataValidations count="10">
    <dataValidation type="list" allowBlank="1" showInputMessage="1" showErrorMessage="1" sqref="I2:I15 I17:I20" xr:uid="{00000000-0002-0000-1400-000000000000}">
      <formula1>israel_abroad</formula1>
    </dataValidation>
    <dataValidation type="list" allowBlank="1" showInputMessage="1" showErrorMessage="1" sqref="O2:O15 O17:O20" xr:uid="{00000000-0002-0000-1400-000001000000}">
      <formula1>Holding_interest</formula1>
    </dataValidation>
    <dataValidation type="list" allowBlank="1" showInputMessage="1" showErrorMessage="1" sqref="R2:R15 R17:R19" xr:uid="{00000000-0002-0000-1400-000002000000}">
      <formula1>Valuation</formula1>
    </dataValidation>
    <dataValidation type="list" allowBlank="1" showInputMessage="1" showErrorMessage="1" sqref="S2:S15 S17:S20" xr:uid="{00000000-0002-0000-1400-000003000000}">
      <formula1>Dependence_Independence</formula1>
    </dataValidation>
    <dataValidation type="list" allowBlank="1" showInputMessage="1" showErrorMessage="1" sqref="J2:J15 J17:J20" xr:uid="{00000000-0002-0000-1400-000004000000}">
      <formula1>Country_list</formula1>
    </dataValidation>
    <dataValidation type="list" allowBlank="1" showInputMessage="1" showErrorMessage="1" sqref="H2:H15 H17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15 E17:E20" xr:uid="{00000000-0002-0000-1400-000007000000}">
      <formula1>Issuer_Number_Type_2</formula1>
    </dataValidation>
    <dataValidation type="list" allowBlank="1" showInputMessage="1" showErrorMessage="1" sqref="M2:M15 M17:M20" xr:uid="{00000000-0002-0000-1400-000008000000}">
      <formula1>Industry_Sector</formula1>
    </dataValidation>
    <dataValidation type="list" allowBlank="1" showInputMessage="1" showErrorMessage="1" sqref="K2:K15 K17:K20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21"/>
  <sheetViews>
    <sheetView rightToLeft="1" workbookViewId="0">
      <selection activeCell="A2" sqref="A2:AB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29" width="11.59765625" style="2" customWidth="1"/>
    <col min="30" max="16384" width="9" style="2"/>
  </cols>
  <sheetData>
    <row r="1" spans="1:29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83</v>
      </c>
      <c r="M1" s="15" t="s">
        <v>96</v>
      </c>
      <c r="N1" s="15" t="s">
        <v>93</v>
      </c>
      <c r="O1" s="15" t="s">
        <v>56</v>
      </c>
      <c r="P1" s="15" t="s">
        <v>97</v>
      </c>
      <c r="Q1" s="15" t="s">
        <v>59</v>
      </c>
      <c r="R1" s="15" t="s">
        <v>103</v>
      </c>
      <c r="S1" s="15" t="s">
        <v>104</v>
      </c>
      <c r="T1" s="15" t="s">
        <v>106</v>
      </c>
      <c r="U1" s="15" t="s">
        <v>94</v>
      </c>
      <c r="V1" s="15" t="s">
        <v>95</v>
      </c>
      <c r="W1" s="15" t="s">
        <v>76</v>
      </c>
      <c r="X1" s="15" t="s">
        <v>77</v>
      </c>
      <c r="Y1" s="15" t="s">
        <v>61</v>
      </c>
      <c r="Z1" s="15" t="s">
        <v>119</v>
      </c>
      <c r="AA1" s="15" t="s">
        <v>64</v>
      </c>
      <c r="AB1" s="15" t="s">
        <v>65</v>
      </c>
      <c r="AC1" s="181" t="s">
        <v>6394</v>
      </c>
    </row>
    <row r="2" spans="1:29" x14ac:dyDescent="0.25">
      <c r="A2" s="184" t="s">
        <v>6393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1"/>
    </row>
    <row r="3" spans="1:29" x14ac:dyDescent="0.25">
      <c r="A3" s="108"/>
      <c r="B3" s="108"/>
      <c r="C3" s="108"/>
      <c r="D3" s="108"/>
      <c r="E3" s="14"/>
      <c r="F3" s="108"/>
      <c r="G3" s="108"/>
      <c r="H3" s="108"/>
      <c r="I3" s="108"/>
      <c r="J3" s="14"/>
      <c r="K3" s="14"/>
      <c r="L3" s="108"/>
      <c r="M3" s="108"/>
      <c r="N3" s="108"/>
      <c r="O3" s="108"/>
      <c r="P3" s="108"/>
      <c r="Q3" s="14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</row>
    <row r="4" spans="1:29" x14ac:dyDescent="0.25">
      <c r="A4" s="108"/>
      <c r="B4" s="108"/>
      <c r="C4" s="108"/>
      <c r="D4" s="108"/>
      <c r="E4" s="14"/>
      <c r="F4" s="108"/>
      <c r="G4" s="108"/>
      <c r="H4" s="108"/>
      <c r="I4" s="108"/>
      <c r="J4" s="14"/>
      <c r="K4" s="14"/>
      <c r="L4" s="108"/>
      <c r="M4" s="108"/>
      <c r="N4" s="108"/>
      <c r="O4" s="108"/>
      <c r="P4" s="108"/>
      <c r="Q4" s="14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</row>
    <row r="5" spans="1:29" x14ac:dyDescent="0.25">
      <c r="A5" s="108"/>
      <c r="B5" s="108"/>
      <c r="C5" s="108"/>
      <c r="D5" s="108"/>
      <c r="E5" s="14"/>
      <c r="F5" s="108"/>
      <c r="G5" s="108"/>
      <c r="H5" s="108"/>
      <c r="I5" s="108"/>
      <c r="J5" s="14"/>
      <c r="K5" s="14"/>
      <c r="L5" s="108"/>
      <c r="M5" s="108"/>
      <c r="N5" s="108"/>
      <c r="O5" s="108"/>
      <c r="P5" s="108"/>
      <c r="Q5" s="14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</row>
    <row r="6" spans="1:29" x14ac:dyDescent="0.25">
      <c r="A6" s="108"/>
      <c r="B6" s="108"/>
      <c r="C6" s="108"/>
      <c r="D6" s="108"/>
      <c r="E6" s="14"/>
      <c r="F6" s="108"/>
      <c r="G6" s="108"/>
      <c r="H6" s="108"/>
      <c r="I6" s="108"/>
      <c r="J6" s="14"/>
      <c r="K6" s="14"/>
      <c r="L6" s="108"/>
      <c r="M6" s="108"/>
      <c r="N6" s="108"/>
      <c r="O6" s="108"/>
      <c r="P6" s="108"/>
      <c r="Q6" s="14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</row>
    <row r="7" spans="1:29" x14ac:dyDescent="0.25">
      <c r="A7" s="108"/>
      <c r="B7" s="108"/>
      <c r="C7" s="108"/>
      <c r="D7" s="108"/>
      <c r="E7" s="14"/>
      <c r="F7" s="108"/>
      <c r="G7" s="108"/>
      <c r="H7" s="108"/>
      <c r="I7" s="108"/>
      <c r="J7" s="14"/>
      <c r="K7" s="14"/>
      <c r="L7" s="108"/>
      <c r="M7" s="108"/>
      <c r="N7" s="108"/>
      <c r="O7" s="108"/>
      <c r="P7" s="108"/>
      <c r="Q7" s="14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9" x14ac:dyDescent="0.25">
      <c r="A8" s="108"/>
      <c r="B8" s="108"/>
      <c r="C8" s="108"/>
      <c r="D8" s="108"/>
      <c r="E8" s="14"/>
      <c r="F8" s="108"/>
      <c r="G8" s="108"/>
      <c r="H8" s="108"/>
      <c r="I8" s="108"/>
      <c r="J8" s="14"/>
      <c r="K8" s="14"/>
      <c r="L8" s="108"/>
      <c r="M8" s="108"/>
      <c r="N8" s="108"/>
      <c r="O8" s="108"/>
      <c r="P8" s="108"/>
      <c r="Q8" s="14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</row>
    <row r="9" spans="1:29" x14ac:dyDescent="0.25">
      <c r="A9" s="108"/>
      <c r="B9" s="108"/>
      <c r="C9" s="108"/>
      <c r="D9" s="108"/>
      <c r="E9" s="14"/>
      <c r="F9" s="108"/>
      <c r="G9" s="108"/>
      <c r="H9" s="108"/>
      <c r="I9" s="108"/>
      <c r="J9" s="14"/>
      <c r="K9" s="14"/>
      <c r="L9" s="108"/>
      <c r="M9" s="108"/>
      <c r="N9" s="108"/>
      <c r="O9" s="108"/>
      <c r="P9" s="108"/>
      <c r="Q9" s="14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9" x14ac:dyDescent="0.25">
      <c r="A10" s="108"/>
      <c r="B10" s="108"/>
      <c r="C10" s="108"/>
      <c r="D10" s="108"/>
      <c r="E10" s="14"/>
      <c r="F10" s="108"/>
      <c r="G10" s="108"/>
      <c r="H10" s="108"/>
      <c r="I10" s="108"/>
      <c r="J10" s="14"/>
      <c r="K10" s="14"/>
      <c r="L10" s="108"/>
      <c r="M10" s="108"/>
      <c r="N10" s="108"/>
      <c r="O10" s="108"/>
      <c r="P10" s="108"/>
      <c r="Q10" s="14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9" x14ac:dyDescent="0.25">
      <c r="A11" s="108"/>
      <c r="B11" s="108"/>
      <c r="C11" s="108"/>
      <c r="D11" s="108"/>
      <c r="E11" s="14"/>
      <c r="F11" s="108"/>
      <c r="G11" s="108"/>
      <c r="H11" s="108"/>
      <c r="I11" s="108"/>
      <c r="J11" s="14"/>
      <c r="K11" s="14"/>
      <c r="L11" s="108"/>
      <c r="M11" s="108"/>
      <c r="N11" s="108"/>
      <c r="O11" s="108"/>
      <c r="P11" s="108"/>
      <c r="Q11" s="14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9" x14ac:dyDescent="0.25">
      <c r="A12" s="108"/>
      <c r="B12" s="108"/>
      <c r="C12" s="108"/>
      <c r="D12" s="108"/>
      <c r="E12" s="14"/>
      <c r="F12" s="108"/>
      <c r="G12" s="108"/>
      <c r="H12" s="108"/>
      <c r="I12" s="108"/>
      <c r="J12" s="14"/>
      <c r="K12" s="14"/>
      <c r="L12" s="108"/>
      <c r="M12" s="108"/>
      <c r="N12" s="108"/>
      <c r="O12" s="108"/>
      <c r="P12" s="108"/>
      <c r="Q12" s="14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1:29" x14ac:dyDescent="0.25">
      <c r="A13" s="108"/>
      <c r="B13" s="108"/>
      <c r="C13" s="108"/>
      <c r="D13" s="108"/>
      <c r="E13" s="14"/>
      <c r="F13" s="108"/>
      <c r="G13" s="108"/>
      <c r="H13" s="108"/>
      <c r="I13" s="108"/>
      <c r="J13" s="14"/>
      <c r="K13" s="14"/>
      <c r="L13" s="108"/>
      <c r="M13" s="108"/>
      <c r="N13" s="108"/>
      <c r="O13" s="108"/>
      <c r="P13" s="108"/>
      <c r="Q13" s="14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</row>
    <row r="14" spans="1:29" x14ac:dyDescent="0.25">
      <c r="A14" s="108"/>
      <c r="B14" s="108"/>
      <c r="C14" s="108"/>
      <c r="D14" s="108"/>
      <c r="E14" s="14"/>
      <c r="F14" s="108"/>
      <c r="G14" s="108"/>
      <c r="H14" s="108"/>
      <c r="I14" s="108"/>
      <c r="J14" s="14"/>
      <c r="K14" s="14"/>
      <c r="L14" s="108"/>
      <c r="M14" s="108"/>
      <c r="N14" s="108"/>
      <c r="O14" s="108"/>
      <c r="P14" s="108"/>
      <c r="Q14" s="14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</row>
    <row r="15" spans="1:29" x14ac:dyDescent="0.25">
      <c r="A15" s="108"/>
      <c r="B15" s="108"/>
      <c r="C15" s="108"/>
      <c r="D15" s="108"/>
      <c r="E15" s="14"/>
      <c r="F15" s="108"/>
      <c r="G15" s="108"/>
      <c r="H15" s="108"/>
      <c r="I15" s="108"/>
      <c r="J15" s="14"/>
      <c r="K15" s="14"/>
      <c r="L15" s="108"/>
      <c r="M15" s="108"/>
      <c r="N15" s="108"/>
      <c r="O15" s="108"/>
      <c r="P15" s="108"/>
      <c r="Q15" s="14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</row>
    <row r="16" spans="1:29" x14ac:dyDescent="0.25">
      <c r="A16" s="108"/>
      <c r="B16" s="108"/>
      <c r="C16" s="108"/>
      <c r="D16" s="108"/>
      <c r="E16" s="14"/>
      <c r="F16" s="108"/>
      <c r="G16" s="108"/>
      <c r="H16" s="108"/>
      <c r="I16" s="108"/>
      <c r="J16" s="14"/>
      <c r="K16" s="14"/>
      <c r="L16" s="108"/>
      <c r="M16" s="108"/>
      <c r="N16" s="108"/>
      <c r="O16" s="108"/>
      <c r="P16" s="108"/>
      <c r="Q16" s="14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</row>
    <row r="17" spans="1:28" x14ac:dyDescent="0.25">
      <c r="A17" s="108"/>
      <c r="B17" s="108"/>
      <c r="C17" s="108"/>
      <c r="D17" s="108"/>
      <c r="E17" s="14"/>
      <c r="F17" s="108"/>
      <c r="G17" s="108"/>
      <c r="H17" s="108"/>
      <c r="I17" s="108"/>
      <c r="J17" s="14"/>
      <c r="K17" s="14"/>
      <c r="L17" s="108"/>
      <c r="M17" s="108"/>
      <c r="N17" s="108"/>
      <c r="O17" s="108"/>
      <c r="P17" s="108"/>
      <c r="Q17" s="14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x14ac:dyDescent="0.25">
      <c r="A18" s="108"/>
      <c r="B18" s="108"/>
      <c r="C18" s="108"/>
      <c r="D18" s="108"/>
      <c r="E18" s="14"/>
      <c r="F18" s="108"/>
      <c r="G18" s="108"/>
      <c r="H18" s="108"/>
      <c r="I18" s="108"/>
      <c r="J18" s="14"/>
      <c r="K18" s="14"/>
      <c r="L18" s="108"/>
      <c r="M18" s="108"/>
      <c r="N18" s="108"/>
      <c r="O18" s="108"/>
      <c r="P18" s="108"/>
      <c r="Q18" s="14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x14ac:dyDescent="0.25">
      <c r="A19" s="108"/>
      <c r="B19" s="108"/>
      <c r="C19" s="108"/>
      <c r="D19" s="108"/>
      <c r="E19" s="14"/>
      <c r="F19" s="108"/>
      <c r="G19" s="108"/>
      <c r="H19" s="108"/>
      <c r="I19" s="108"/>
      <c r="J19" s="14"/>
      <c r="K19" s="14"/>
      <c r="L19" s="108"/>
      <c r="M19" s="108"/>
      <c r="N19" s="108"/>
      <c r="O19" s="108"/>
      <c r="P19" s="108"/>
      <c r="Q19" s="14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x14ac:dyDescent="0.25">
      <c r="A20" s="107"/>
      <c r="B20" s="107"/>
      <c r="C20" s="107"/>
      <c r="D20" s="107"/>
      <c r="E20" s="14"/>
      <c r="F20" s="107"/>
      <c r="G20" s="107"/>
      <c r="H20" s="108"/>
      <c r="I20" s="108"/>
      <c r="J20" s="14"/>
      <c r="K20" s="14"/>
      <c r="L20" s="108"/>
      <c r="M20" s="108"/>
      <c r="N20" s="107"/>
      <c r="O20" s="108"/>
      <c r="P20" s="107"/>
      <c r="Q20" s="107"/>
      <c r="R20" s="108"/>
      <c r="S20" s="108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x14ac:dyDescent="0.25">
      <c r="A21" s="107"/>
      <c r="B21" s="107"/>
      <c r="C21" s="107"/>
      <c r="D21" s="107"/>
      <c r="E21"/>
      <c r="F21" s="107"/>
      <c r="G21" s="107"/>
      <c r="H21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2:AB2"/>
    <mergeCell ref="AC1:AC2"/>
  </mergeCells>
  <dataValidations count="9">
    <dataValidation type="list" allowBlank="1" showInputMessage="1" showErrorMessage="1" sqref="J3:J20" xr:uid="{00000000-0002-0000-1500-000000000000}">
      <formula1>israel_abroad</formula1>
    </dataValidation>
    <dataValidation type="list" allowBlank="1" showInputMessage="1" showErrorMessage="1" sqref="O3:O20" xr:uid="{00000000-0002-0000-1500-000001000000}">
      <formula1>Holding_interest</formula1>
    </dataValidation>
    <dataValidation type="list" allowBlank="1" showInputMessage="1" showErrorMessage="1" sqref="M3:M20" xr:uid="{00000000-0002-0000-1500-000002000000}">
      <formula1>Underlying_Asset</formula1>
    </dataValidation>
    <dataValidation type="list" allowBlank="1" showInputMessage="1" showErrorMessage="1" sqref="R3:R20" xr:uid="{00000000-0002-0000-1500-000003000000}">
      <formula1>Valuation</formula1>
    </dataValidation>
    <dataValidation type="list" allowBlank="1" showInputMessage="1" showErrorMessage="1" sqref="S3:S20" xr:uid="{00000000-0002-0000-1500-000004000000}">
      <formula1>Dependence_Independence</formula1>
    </dataValidation>
    <dataValidation type="list" allowBlank="1" showInputMessage="1" showErrorMessage="1" sqref="K3:K20" xr:uid="{00000000-0002-0000-1500-000005000000}">
      <formula1>Country_list</formula1>
    </dataValidation>
    <dataValidation type="list" allowBlank="1" showInputMessage="1" showErrorMessage="1" sqref="H3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L3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P78"/>
  <sheetViews>
    <sheetView rightToLeft="1" topLeftCell="AA1" workbookViewId="0">
      <selection activeCell="AP1" sqref="AP1:AP78"/>
    </sheetView>
  </sheetViews>
  <sheetFormatPr defaultColWidth="9" defaultRowHeight="13.8" x14ac:dyDescent="0.25"/>
  <cols>
    <col min="1" max="6" width="11.59765625" style="135" customWidth="1"/>
    <col min="7" max="8" width="13.09765625" style="135" bestFit="1" customWidth="1"/>
    <col min="9" max="9" width="14.19921875" style="135" bestFit="1" customWidth="1"/>
    <col min="10" max="13" width="11.59765625" style="135" customWidth="1"/>
    <col min="14" max="15" width="14.09765625" style="135" bestFit="1" customWidth="1"/>
    <col min="16" max="16" width="14.19921875" style="135" bestFit="1" customWidth="1"/>
    <col min="17" max="33" width="11.59765625" style="135" customWidth="1"/>
    <col min="34" max="34" width="11.59765625" customWidth="1"/>
    <col min="35" max="41" width="11.59765625" style="135" customWidth="1"/>
    <col min="42" max="16384" width="9" style="135"/>
  </cols>
  <sheetData>
    <row r="1" spans="1:42" ht="66.75" customHeight="1" x14ac:dyDescent="0.25">
      <c r="A1" s="15" t="s">
        <v>49</v>
      </c>
      <c r="B1" s="15" t="s">
        <v>50</v>
      </c>
      <c r="C1" s="15" t="s">
        <v>54</v>
      </c>
      <c r="D1" s="15" t="s">
        <v>120</v>
      </c>
      <c r="E1" s="15" t="s">
        <v>121</v>
      </c>
      <c r="F1" s="15" t="s">
        <v>61</v>
      </c>
      <c r="G1" s="15" t="s">
        <v>122</v>
      </c>
      <c r="H1" s="15" t="s">
        <v>123</v>
      </c>
      <c r="I1" s="15" t="s">
        <v>124</v>
      </c>
      <c r="J1" s="15" t="s">
        <v>125</v>
      </c>
      <c r="K1" s="15" t="s">
        <v>126</v>
      </c>
      <c r="L1" s="15" t="s">
        <v>127</v>
      </c>
      <c r="M1" s="15" t="s">
        <v>61</v>
      </c>
      <c r="N1" s="15" t="s">
        <v>128</v>
      </c>
      <c r="O1" s="15" t="s">
        <v>129</v>
      </c>
      <c r="P1" s="15" t="s">
        <v>130</v>
      </c>
      <c r="Q1" s="15" t="s">
        <v>131</v>
      </c>
      <c r="R1" s="15" t="s">
        <v>132</v>
      </c>
      <c r="S1" s="15" t="s">
        <v>55</v>
      </c>
      <c r="T1" s="15" t="s">
        <v>69</v>
      </c>
      <c r="U1" s="15" t="s">
        <v>133</v>
      </c>
      <c r="V1" s="15" t="s">
        <v>134</v>
      </c>
      <c r="W1" s="15" t="s">
        <v>135</v>
      </c>
      <c r="X1" s="15" t="s">
        <v>136</v>
      </c>
      <c r="Y1" s="15" t="s">
        <v>56</v>
      </c>
      <c r="Z1" s="15" t="s">
        <v>137</v>
      </c>
      <c r="AA1" s="15" t="s">
        <v>138</v>
      </c>
      <c r="AB1" s="15" t="s">
        <v>139</v>
      </c>
      <c r="AC1" s="15" t="s">
        <v>140</v>
      </c>
      <c r="AD1" s="15" t="s">
        <v>141</v>
      </c>
      <c r="AE1" s="15" t="s">
        <v>142</v>
      </c>
      <c r="AF1" s="15" t="s">
        <v>85</v>
      </c>
      <c r="AG1" s="15" t="s">
        <v>143</v>
      </c>
      <c r="AH1" s="15" t="s">
        <v>144</v>
      </c>
      <c r="AI1" s="15" t="s">
        <v>145</v>
      </c>
      <c r="AJ1" s="15" t="s">
        <v>146</v>
      </c>
      <c r="AK1" s="15" t="s">
        <v>147</v>
      </c>
      <c r="AL1" s="15" t="s">
        <v>148</v>
      </c>
      <c r="AM1" s="15" t="s">
        <v>149</v>
      </c>
      <c r="AN1" s="15" t="s">
        <v>64</v>
      </c>
      <c r="AO1" s="15" t="s">
        <v>65</v>
      </c>
      <c r="AP1" s="181" t="s">
        <v>6394</v>
      </c>
    </row>
    <row r="2" spans="1:42" x14ac:dyDescent="0.25">
      <c r="A2" t="s">
        <v>1213</v>
      </c>
      <c r="B2" t="s">
        <v>1232</v>
      </c>
      <c r="C2" t="s">
        <v>1017</v>
      </c>
      <c r="D2" t="s">
        <v>6240</v>
      </c>
      <c r="E2" t="s">
        <v>1224</v>
      </c>
      <c r="F2" t="s">
        <v>6241</v>
      </c>
      <c r="G2" s="153">
        <v>12029.42</v>
      </c>
      <c r="H2" s="153">
        <v>12.02942</v>
      </c>
      <c r="I2" s="130">
        <v>-12.990920533933295</v>
      </c>
      <c r="J2" s="130">
        <v>1.4991682774416824E-3</v>
      </c>
      <c r="K2" t="s">
        <v>6240</v>
      </c>
      <c r="L2" t="s">
        <v>1212</v>
      </c>
      <c r="M2" s="167">
        <v>1</v>
      </c>
      <c r="N2" s="153">
        <v>-3979833.75</v>
      </c>
      <c r="O2" s="153">
        <v>-3979.8337499999998</v>
      </c>
      <c r="P2" s="130">
        <v>916.15079405989547</v>
      </c>
      <c r="Q2" s="130">
        <v>-0.10572493336557695</v>
      </c>
      <c r="R2" s="153">
        <v>-43.440800000000003</v>
      </c>
      <c r="S2" t="s">
        <v>204</v>
      </c>
      <c r="T2" t="s">
        <v>204</v>
      </c>
      <c r="U2" t="s">
        <v>746</v>
      </c>
      <c r="V2" t="s">
        <v>314</v>
      </c>
      <c r="W2" t="s">
        <v>928</v>
      </c>
      <c r="X2" t="s">
        <v>6242</v>
      </c>
      <c r="Y2" t="s">
        <v>339</v>
      </c>
      <c r="Z2" t="s">
        <v>6243</v>
      </c>
      <c r="AA2" t="s">
        <v>1905</v>
      </c>
      <c r="AB2" t="s">
        <v>896</v>
      </c>
      <c r="AC2" t="s">
        <v>897</v>
      </c>
      <c r="AD2" s="152" t="s">
        <v>339</v>
      </c>
      <c r="AE2" s="152" t="s">
        <v>912</v>
      </c>
      <c r="AF2" t="s">
        <v>896</v>
      </c>
      <c r="AG2" t="s">
        <v>896</v>
      </c>
      <c r="AH2" s="135" t="s">
        <v>896</v>
      </c>
      <c r="AI2" s="129">
        <v>4691.3</v>
      </c>
      <c r="AJ2" s="170">
        <v>4.05</v>
      </c>
      <c r="AK2" s="152" t="s">
        <v>339</v>
      </c>
      <c r="AL2" s="135" t="s">
        <v>6370</v>
      </c>
      <c r="AM2" t="s">
        <v>6392</v>
      </c>
      <c r="AN2" s="130">
        <v>1</v>
      </c>
      <c r="AO2" s="130">
        <v>-1.1540123531090335E-4</v>
      </c>
      <c r="AP2" s="181"/>
    </row>
    <row r="3" spans="1:42" x14ac:dyDescent="0.25">
      <c r="A3" t="s">
        <v>1213</v>
      </c>
      <c r="B3" t="s">
        <v>1233</v>
      </c>
      <c r="C3" t="s">
        <v>1017</v>
      </c>
      <c r="D3" t="s">
        <v>6244</v>
      </c>
      <c r="E3" t="s">
        <v>1217</v>
      </c>
      <c r="F3" t="s">
        <v>6245</v>
      </c>
      <c r="G3" s="153">
        <v>-360000</v>
      </c>
      <c r="H3" s="153">
        <v>-360</v>
      </c>
      <c r="I3" s="130">
        <v>14.573656529116509</v>
      </c>
      <c r="J3" s="130">
        <v>-2.5471317687768631E-2</v>
      </c>
      <c r="K3" t="s">
        <v>6244</v>
      </c>
      <c r="L3" t="s">
        <v>1212</v>
      </c>
      <c r="M3" s="167">
        <v>1</v>
      </c>
      <c r="N3" s="153">
        <v>-1453428</v>
      </c>
      <c r="O3" s="153">
        <v>-1453.4280000000001</v>
      </c>
      <c r="P3" s="130">
        <v>14.608755463552011</v>
      </c>
      <c r="Q3" s="130">
        <v>-2.5532662354957863E-2</v>
      </c>
      <c r="R3" s="153">
        <v>5.8375000000000004</v>
      </c>
      <c r="S3" t="s">
        <v>204</v>
      </c>
      <c r="T3" t="s">
        <v>204</v>
      </c>
      <c r="U3" t="s">
        <v>746</v>
      </c>
      <c r="V3" t="s">
        <v>314</v>
      </c>
      <c r="W3" t="s">
        <v>928</v>
      </c>
      <c r="X3" t="s">
        <v>6246</v>
      </c>
      <c r="Y3" t="s">
        <v>339</v>
      </c>
      <c r="Z3" t="s">
        <v>5744</v>
      </c>
      <c r="AA3" t="s">
        <v>3423</v>
      </c>
      <c r="AB3" t="s">
        <v>896</v>
      </c>
      <c r="AC3" t="s">
        <v>897</v>
      </c>
      <c r="AD3" s="152" t="s">
        <v>339</v>
      </c>
      <c r="AE3" s="152" t="s">
        <v>912</v>
      </c>
      <c r="AF3" t="s">
        <v>896</v>
      </c>
      <c r="AG3" t="s">
        <v>896</v>
      </c>
      <c r="AH3" s="135" t="s">
        <v>896</v>
      </c>
      <c r="AI3" s="129">
        <v>4027.6</v>
      </c>
      <c r="AJ3" s="170">
        <v>4.0373000000000001</v>
      </c>
      <c r="AK3" s="152" t="s">
        <v>339</v>
      </c>
      <c r="AL3" s="135" t="s">
        <v>6370</v>
      </c>
      <c r="AM3" t="s">
        <v>6392</v>
      </c>
      <c r="AN3" s="130">
        <v>-5.8673658906286978E-3</v>
      </c>
      <c r="AO3" s="130">
        <v>1.0254773075789039E-5</v>
      </c>
      <c r="AP3" s="181"/>
    </row>
    <row r="4" spans="1:42" x14ac:dyDescent="0.25">
      <c r="A4" t="s">
        <v>1213</v>
      </c>
      <c r="B4" t="s">
        <v>1233</v>
      </c>
      <c r="C4" t="s">
        <v>1017</v>
      </c>
      <c r="D4" t="s">
        <v>6249</v>
      </c>
      <c r="E4" t="s">
        <v>1215</v>
      </c>
      <c r="F4" t="s">
        <v>6374</v>
      </c>
      <c r="G4" s="153">
        <v>-725000</v>
      </c>
      <c r="H4" s="153">
        <v>-725</v>
      </c>
      <c r="I4" s="130">
        <v>27.341386440851682</v>
      </c>
      <c r="J4" s="130">
        <v>-4.7786301170719421E-2</v>
      </c>
      <c r="K4" t="s">
        <v>6249</v>
      </c>
      <c r="L4" t="s">
        <v>1212</v>
      </c>
      <c r="M4" s="167">
        <v>1</v>
      </c>
      <c r="N4" s="153">
        <v>-2714835</v>
      </c>
      <c r="O4" s="153">
        <v>-2714.835</v>
      </c>
      <c r="P4" s="130">
        <v>27.287461531560023</v>
      </c>
      <c r="Q4" s="130">
        <v>-4.7692053135361387E-2</v>
      </c>
      <c r="R4" s="153">
        <v>-8.9550000000000001</v>
      </c>
      <c r="S4" t="s">
        <v>204</v>
      </c>
      <c r="T4" t="s">
        <v>204</v>
      </c>
      <c r="U4" t="s">
        <v>746</v>
      </c>
      <c r="V4" t="s">
        <v>314</v>
      </c>
      <c r="W4" t="s">
        <v>928</v>
      </c>
      <c r="X4" t="s">
        <v>6250</v>
      </c>
      <c r="Y4" t="s">
        <v>339</v>
      </c>
      <c r="Z4" t="s">
        <v>5744</v>
      </c>
      <c r="AA4" t="s">
        <v>6251</v>
      </c>
      <c r="AB4" t="s">
        <v>896</v>
      </c>
      <c r="AC4" t="s">
        <v>897</v>
      </c>
      <c r="AD4" s="152" t="s">
        <v>339</v>
      </c>
      <c r="AE4" s="152" t="s">
        <v>912</v>
      </c>
      <c r="AF4" t="s">
        <v>896</v>
      </c>
      <c r="AG4" t="s">
        <v>896</v>
      </c>
      <c r="AH4" s="135" t="s">
        <v>896</v>
      </c>
      <c r="AI4" s="129">
        <v>3752</v>
      </c>
      <c r="AJ4" s="170">
        <v>3.7446000000000002</v>
      </c>
      <c r="AK4" s="152" t="s">
        <v>339</v>
      </c>
      <c r="AL4" s="135" t="s">
        <v>6370</v>
      </c>
      <c r="AM4" t="s">
        <v>6392</v>
      </c>
      <c r="AN4" s="130">
        <v>9.0008981450261441E-3</v>
      </c>
      <c r="AO4" s="130">
        <v>-1.5731449116367155E-5</v>
      </c>
      <c r="AP4" s="181"/>
    </row>
    <row r="5" spans="1:42" x14ac:dyDescent="0.25">
      <c r="A5" t="s">
        <v>1213</v>
      </c>
      <c r="B5" t="s">
        <v>1233</v>
      </c>
      <c r="C5" t="s">
        <v>1017</v>
      </c>
      <c r="D5" t="s">
        <v>6247</v>
      </c>
      <c r="E5" t="s">
        <v>1217</v>
      </c>
      <c r="F5" t="s">
        <v>6248</v>
      </c>
      <c r="G5" s="153">
        <v>-420000</v>
      </c>
      <c r="H5" s="153">
        <v>-420</v>
      </c>
      <c r="I5" s="130">
        <v>16.8649776888115</v>
      </c>
      <c r="J5" s="130">
        <v>-2.9476007181218334E-2</v>
      </c>
      <c r="K5" t="s">
        <v>6247</v>
      </c>
      <c r="L5" t="s">
        <v>1212</v>
      </c>
      <c r="M5" s="167">
        <v>1</v>
      </c>
      <c r="N5" s="153">
        <v>-1678572</v>
      </c>
      <c r="O5" s="153">
        <v>-1678.5719999999999</v>
      </c>
      <c r="P5" s="130">
        <v>16.871732122929672</v>
      </c>
      <c r="Q5" s="130">
        <v>-2.9487812340539973E-2</v>
      </c>
      <c r="R5" s="153">
        <v>-10.2651</v>
      </c>
      <c r="S5" t="s">
        <v>204</v>
      </c>
      <c r="T5" t="s">
        <v>204</v>
      </c>
      <c r="U5" t="s">
        <v>746</v>
      </c>
      <c r="V5" t="s">
        <v>314</v>
      </c>
      <c r="W5" t="s">
        <v>928</v>
      </c>
      <c r="X5" t="s">
        <v>6246</v>
      </c>
      <c r="Y5" t="s">
        <v>339</v>
      </c>
      <c r="Z5" t="s">
        <v>6034</v>
      </c>
      <c r="AA5" t="s">
        <v>3423</v>
      </c>
      <c r="AB5" t="s">
        <v>896</v>
      </c>
      <c r="AC5" t="s">
        <v>897</v>
      </c>
      <c r="AD5" s="152" t="s">
        <v>339</v>
      </c>
      <c r="AE5" s="152" t="s">
        <v>912</v>
      </c>
      <c r="AF5" t="s">
        <v>896</v>
      </c>
      <c r="AG5" t="s">
        <v>896</v>
      </c>
      <c r="AH5" s="135" t="s">
        <v>896</v>
      </c>
      <c r="AI5" s="129">
        <v>3995</v>
      </c>
      <c r="AJ5" s="170">
        <v>3.9965999999999999</v>
      </c>
      <c r="AK5" s="152" t="s">
        <v>339</v>
      </c>
      <c r="AL5" s="135" t="s">
        <v>6370</v>
      </c>
      <c r="AM5" t="s">
        <v>6392</v>
      </c>
      <c r="AN5" s="130">
        <v>1.0317658917213909E-2</v>
      </c>
      <c r="AO5" s="130">
        <v>-1.8032836683734187E-5</v>
      </c>
      <c r="AP5" s="181"/>
    </row>
    <row r="6" spans="1:42" x14ac:dyDescent="0.25">
      <c r="A6" t="s">
        <v>1213</v>
      </c>
      <c r="B6" t="s">
        <v>1233</v>
      </c>
      <c r="C6" t="s">
        <v>1017</v>
      </c>
      <c r="D6" t="s">
        <v>6252</v>
      </c>
      <c r="E6" t="s">
        <v>1217</v>
      </c>
      <c r="F6" t="s">
        <v>6253</v>
      </c>
      <c r="G6" s="153">
        <v>-620000</v>
      </c>
      <c r="H6" s="153">
        <v>-620</v>
      </c>
      <c r="I6" s="130">
        <v>24.914614754108342</v>
      </c>
      <c r="J6" s="130">
        <v>-4.3544876071587552E-2</v>
      </c>
      <c r="K6" t="s">
        <v>6252</v>
      </c>
      <c r="L6" t="s">
        <v>1212</v>
      </c>
      <c r="M6" s="167">
        <v>1</v>
      </c>
      <c r="N6" s="153">
        <v>-2479566</v>
      </c>
      <c r="O6" s="153">
        <v>-2479.5659999999998</v>
      </c>
      <c r="P6" s="130">
        <v>24.92271605455365</v>
      </c>
      <c r="Q6" s="130">
        <v>-4.3559035235892975E-2</v>
      </c>
      <c r="R6" s="153">
        <v>-13.481</v>
      </c>
      <c r="S6" t="s">
        <v>204</v>
      </c>
      <c r="T6" t="s">
        <v>204</v>
      </c>
      <c r="U6" t="s">
        <v>746</v>
      </c>
      <c r="V6" t="s">
        <v>314</v>
      </c>
      <c r="W6" t="s">
        <v>928</v>
      </c>
      <c r="X6" t="s">
        <v>6246</v>
      </c>
      <c r="Y6" t="s">
        <v>339</v>
      </c>
      <c r="Z6" t="s">
        <v>6105</v>
      </c>
      <c r="AA6" t="s">
        <v>3423</v>
      </c>
      <c r="AB6" t="s">
        <v>896</v>
      </c>
      <c r="AC6" t="s">
        <v>897</v>
      </c>
      <c r="AD6" s="152" t="s">
        <v>339</v>
      </c>
      <c r="AE6" s="152" t="s">
        <v>912</v>
      </c>
      <c r="AF6" t="s">
        <v>896</v>
      </c>
      <c r="AG6" t="s">
        <v>896</v>
      </c>
      <c r="AH6" s="135" t="s">
        <v>896</v>
      </c>
      <c r="AI6" s="129">
        <v>3998</v>
      </c>
      <c r="AJ6" s="170">
        <v>3.9992999999999999</v>
      </c>
      <c r="AK6" s="152" t="s">
        <v>339</v>
      </c>
      <c r="AL6" s="135" t="s">
        <v>6370</v>
      </c>
      <c r="AM6" t="s">
        <v>6392</v>
      </c>
      <c r="AN6" s="130">
        <v>1.3550105963677875E-2</v>
      </c>
      <c r="AO6" s="130">
        <v>-2.3682392473997096E-5</v>
      </c>
      <c r="AP6" s="181"/>
    </row>
    <row r="7" spans="1:42" x14ac:dyDescent="0.25">
      <c r="A7" t="s">
        <v>1213</v>
      </c>
      <c r="B7" t="s">
        <v>1233</v>
      </c>
      <c r="C7" t="s">
        <v>1017</v>
      </c>
      <c r="D7" t="s">
        <v>6254</v>
      </c>
      <c r="E7" t="s">
        <v>1215</v>
      </c>
      <c r="F7" t="s">
        <v>6375</v>
      </c>
      <c r="G7" s="153">
        <v>-600000</v>
      </c>
      <c r="H7" s="153">
        <v>-600</v>
      </c>
      <c r="I7" s="130">
        <v>22.506739400909893</v>
      </c>
      <c r="J7" s="130">
        <v>-3.9336477311034089E-2</v>
      </c>
      <c r="K7" t="s">
        <v>6254</v>
      </c>
      <c r="L7" t="s">
        <v>1212</v>
      </c>
      <c r="M7" s="167">
        <v>1</v>
      </c>
      <c r="N7" s="153">
        <v>-2232000</v>
      </c>
      <c r="O7" s="153">
        <v>-2232</v>
      </c>
      <c r="P7" s="130">
        <v>22.434370463929476</v>
      </c>
      <c r="Q7" s="130">
        <v>-3.920999346115938E-2</v>
      </c>
      <c r="R7" s="153">
        <v>-19.360400000000002</v>
      </c>
      <c r="S7" t="s">
        <v>204</v>
      </c>
      <c r="T7" t="s">
        <v>204</v>
      </c>
      <c r="U7" t="s">
        <v>746</v>
      </c>
      <c r="V7" t="s">
        <v>314</v>
      </c>
      <c r="W7" t="s">
        <v>928</v>
      </c>
      <c r="X7" t="s">
        <v>6250</v>
      </c>
      <c r="Y7" t="s">
        <v>339</v>
      </c>
      <c r="Z7" t="s">
        <v>6091</v>
      </c>
      <c r="AA7" t="s">
        <v>6255</v>
      </c>
      <c r="AB7" t="s">
        <v>896</v>
      </c>
      <c r="AC7" t="s">
        <v>897</v>
      </c>
      <c r="AD7" s="152" t="s">
        <v>339</v>
      </c>
      <c r="AE7" s="152" t="s">
        <v>912</v>
      </c>
      <c r="AF7" t="s">
        <v>896</v>
      </c>
      <c r="AG7" t="s">
        <v>896</v>
      </c>
      <c r="AH7" s="135" t="s">
        <v>896</v>
      </c>
      <c r="AI7" s="129">
        <v>3732</v>
      </c>
      <c r="AJ7" s="170">
        <v>3.72</v>
      </c>
      <c r="AK7" s="152" t="s">
        <v>339</v>
      </c>
      <c r="AL7" s="135" t="s">
        <v>6370</v>
      </c>
      <c r="AM7" t="s">
        <v>6392</v>
      </c>
      <c r="AN7" s="130">
        <v>1.9459640969579653E-2</v>
      </c>
      <c r="AO7" s="130">
        <v>-3.4010867227164546E-5</v>
      </c>
      <c r="AP7" s="181"/>
    </row>
    <row r="8" spans="1:42" x14ac:dyDescent="0.25">
      <c r="A8" t="s">
        <v>1213</v>
      </c>
      <c r="B8" t="s">
        <v>1233</v>
      </c>
      <c r="C8" t="s">
        <v>1017</v>
      </c>
      <c r="D8" t="s">
        <v>6256</v>
      </c>
      <c r="E8" t="s">
        <v>1215</v>
      </c>
      <c r="F8" t="s">
        <v>6376</v>
      </c>
      <c r="G8" s="153">
        <v>-725000</v>
      </c>
      <c r="H8" s="153">
        <v>-725</v>
      </c>
      <c r="I8" s="130">
        <v>27.137346243531894</v>
      </c>
      <c r="J8" s="130">
        <v>-4.7429686982878229E-2</v>
      </c>
      <c r="K8" t="s">
        <v>6256</v>
      </c>
      <c r="L8" t="s">
        <v>1212</v>
      </c>
      <c r="M8" s="167">
        <v>1</v>
      </c>
      <c r="N8" s="153">
        <v>-2700045</v>
      </c>
      <c r="O8" s="153">
        <v>-2700.0450000000001</v>
      </c>
      <c r="P8" s="130">
        <v>27.138803673512751</v>
      </c>
      <c r="Q8" s="130">
        <v>-4.7432234227077097E-2</v>
      </c>
      <c r="R8" s="153">
        <v>-23.717500000000001</v>
      </c>
      <c r="S8" t="s">
        <v>204</v>
      </c>
      <c r="T8" t="s">
        <v>204</v>
      </c>
      <c r="U8" t="s">
        <v>746</v>
      </c>
      <c r="V8" t="s">
        <v>314</v>
      </c>
      <c r="W8" t="s">
        <v>928</v>
      </c>
      <c r="X8" t="s">
        <v>6250</v>
      </c>
      <c r="Y8" t="s">
        <v>339</v>
      </c>
      <c r="Z8" t="s">
        <v>6020</v>
      </c>
      <c r="AA8" t="s">
        <v>6251</v>
      </c>
      <c r="AB8" t="s">
        <v>896</v>
      </c>
      <c r="AC8" t="s">
        <v>897</v>
      </c>
      <c r="AD8" s="152" t="s">
        <v>339</v>
      </c>
      <c r="AE8" s="152" t="s">
        <v>912</v>
      </c>
      <c r="AF8" t="s">
        <v>896</v>
      </c>
      <c r="AG8" t="s">
        <v>896</v>
      </c>
      <c r="AH8" s="135" t="s">
        <v>896</v>
      </c>
      <c r="AI8" s="129">
        <v>3724</v>
      </c>
      <c r="AJ8" s="170">
        <v>3.7242000000000002</v>
      </c>
      <c r="AK8" s="152" t="s">
        <v>339</v>
      </c>
      <c r="AL8" s="135" t="s">
        <v>6370</v>
      </c>
      <c r="AM8" t="s">
        <v>6392</v>
      </c>
      <c r="AN8" s="130">
        <v>2.3839031124215183E-2</v>
      </c>
      <c r="AO8" s="130">
        <v>-4.1665009321466411E-5</v>
      </c>
      <c r="AP8" s="181"/>
    </row>
    <row r="9" spans="1:42" x14ac:dyDescent="0.25">
      <c r="A9" t="s">
        <v>1213</v>
      </c>
      <c r="B9" t="s">
        <v>1233</v>
      </c>
      <c r="C9" t="s">
        <v>1017</v>
      </c>
      <c r="D9" t="s">
        <v>6257</v>
      </c>
      <c r="E9" t="s">
        <v>1217</v>
      </c>
      <c r="F9" t="s">
        <v>6253</v>
      </c>
      <c r="G9" s="153">
        <v>-2565000</v>
      </c>
      <c r="H9" s="153">
        <v>-2565</v>
      </c>
      <c r="I9" s="130">
        <v>103.07417232949662</v>
      </c>
      <c r="J9" s="130">
        <v>-0.18014936632842271</v>
      </c>
      <c r="K9" t="s">
        <v>6257</v>
      </c>
      <c r="L9" t="s">
        <v>1212</v>
      </c>
      <c r="M9" s="167">
        <v>1</v>
      </c>
      <c r="N9" s="153">
        <v>-10260769.5</v>
      </c>
      <c r="O9" s="153">
        <v>-10260.7695</v>
      </c>
      <c r="P9" s="130">
        <v>103.13346962723494</v>
      </c>
      <c r="Q9" s="130">
        <v>-0.18025300403291381</v>
      </c>
      <c r="R9" s="153">
        <v>-53.210099999999997</v>
      </c>
      <c r="S9" t="s">
        <v>204</v>
      </c>
      <c r="T9" t="s">
        <v>204</v>
      </c>
      <c r="U9" t="s">
        <v>746</v>
      </c>
      <c r="V9" t="s">
        <v>314</v>
      </c>
      <c r="W9" t="s">
        <v>928</v>
      </c>
      <c r="X9" t="s">
        <v>6246</v>
      </c>
      <c r="Y9" t="s">
        <v>339</v>
      </c>
      <c r="Z9" t="s">
        <v>6105</v>
      </c>
      <c r="AA9" t="s">
        <v>3423</v>
      </c>
      <c r="AB9" t="s">
        <v>896</v>
      </c>
      <c r="AC9" t="s">
        <v>897</v>
      </c>
      <c r="AD9" s="152" t="s">
        <v>339</v>
      </c>
      <c r="AE9" s="152" t="s">
        <v>912</v>
      </c>
      <c r="AF9" t="s">
        <v>896</v>
      </c>
      <c r="AG9" t="s">
        <v>896</v>
      </c>
      <c r="AH9" s="135" t="s">
        <v>896</v>
      </c>
      <c r="AI9" s="129">
        <v>3998</v>
      </c>
      <c r="AJ9" s="170">
        <v>4.0003000000000002</v>
      </c>
      <c r="AK9" s="152" t="s">
        <v>339</v>
      </c>
      <c r="AL9" s="135" t="s">
        <v>6370</v>
      </c>
      <c r="AM9" t="s">
        <v>6392</v>
      </c>
      <c r="AN9" s="130">
        <v>5.3482750438225347E-2</v>
      </c>
      <c r="AO9" s="130">
        <v>-9.3475245866129209E-5</v>
      </c>
      <c r="AP9" s="181"/>
    </row>
    <row r="10" spans="1:42" x14ac:dyDescent="0.25">
      <c r="A10" t="s">
        <v>1213</v>
      </c>
      <c r="B10" t="s">
        <v>1233</v>
      </c>
      <c r="C10" t="s">
        <v>1017</v>
      </c>
      <c r="D10" t="s">
        <v>6258</v>
      </c>
      <c r="E10" t="s">
        <v>1215</v>
      </c>
      <c r="F10" t="s">
        <v>6376</v>
      </c>
      <c r="G10" s="153">
        <v>-1900000</v>
      </c>
      <c r="H10" s="153">
        <v>-1900</v>
      </c>
      <c r="I10" s="130">
        <v>71.118562569256</v>
      </c>
      <c r="J10" s="130">
        <v>-0.12429849002409467</v>
      </c>
      <c r="K10" t="s">
        <v>6258</v>
      </c>
      <c r="L10" t="s">
        <v>1212</v>
      </c>
      <c r="M10" s="167">
        <v>1</v>
      </c>
      <c r="N10" s="153">
        <v>-7068000</v>
      </c>
      <c r="O10" s="153">
        <v>-7068</v>
      </c>
      <c r="P10" s="130">
        <v>71.042173135776665</v>
      </c>
      <c r="Q10" s="130">
        <v>-0.12416497929367136</v>
      </c>
      <c r="R10" s="153">
        <v>-70.121300000000005</v>
      </c>
      <c r="S10" t="s">
        <v>204</v>
      </c>
      <c r="T10" t="s">
        <v>204</v>
      </c>
      <c r="U10" t="s">
        <v>746</v>
      </c>
      <c r="V10" t="s">
        <v>314</v>
      </c>
      <c r="W10" t="s">
        <v>928</v>
      </c>
      <c r="X10" t="s">
        <v>6250</v>
      </c>
      <c r="Y10" t="s">
        <v>339</v>
      </c>
      <c r="Z10" t="s">
        <v>6020</v>
      </c>
      <c r="AA10" t="s">
        <v>6251</v>
      </c>
      <c r="AB10" t="s">
        <v>896</v>
      </c>
      <c r="AC10" t="s">
        <v>897</v>
      </c>
      <c r="AD10" s="152" t="s">
        <v>339</v>
      </c>
      <c r="AE10" s="152" t="s">
        <v>912</v>
      </c>
      <c r="AF10" t="s">
        <v>896</v>
      </c>
      <c r="AG10" t="s">
        <v>896</v>
      </c>
      <c r="AH10" s="135" t="s">
        <v>896</v>
      </c>
      <c r="AI10" s="129">
        <v>3724</v>
      </c>
      <c r="AJ10" s="170">
        <v>3.72</v>
      </c>
      <c r="AK10" s="152" t="s">
        <v>339</v>
      </c>
      <c r="AL10" s="135" t="s">
        <v>6370</v>
      </c>
      <c r="AM10" t="s">
        <v>6392</v>
      </c>
      <c r="AN10" s="130">
        <v>7.0480659240222052E-2</v>
      </c>
      <c r="AO10" s="130">
        <v>-1.231835853112351E-4</v>
      </c>
      <c r="AP10" s="181"/>
    </row>
    <row r="11" spans="1:42" x14ac:dyDescent="0.25">
      <c r="A11" t="s">
        <v>1213</v>
      </c>
      <c r="B11" t="s">
        <v>1233</v>
      </c>
      <c r="C11" t="s">
        <v>1017</v>
      </c>
      <c r="D11" t="s">
        <v>6259</v>
      </c>
      <c r="E11" t="s">
        <v>1215</v>
      </c>
      <c r="F11" t="s">
        <v>6377</v>
      </c>
      <c r="G11" s="153">
        <v>-3100000</v>
      </c>
      <c r="H11" s="153">
        <v>-3100</v>
      </c>
      <c r="I11" s="130">
        <v>115.97323175936876</v>
      </c>
      <c r="J11" s="130">
        <v>-0.20269388286449333</v>
      </c>
      <c r="K11" t="s">
        <v>6259</v>
      </c>
      <c r="L11" t="s">
        <v>1212</v>
      </c>
      <c r="M11" s="167">
        <v>1</v>
      </c>
      <c r="N11" s="153">
        <v>-11503170</v>
      </c>
      <c r="O11" s="153">
        <v>-11503.17</v>
      </c>
      <c r="P11" s="130">
        <v>115.62113677847653</v>
      </c>
      <c r="Q11" s="130">
        <v>-0.20207850380045014</v>
      </c>
      <c r="R11" s="153">
        <v>-116.9876</v>
      </c>
      <c r="S11" t="s">
        <v>204</v>
      </c>
      <c r="T11" t="s">
        <v>204</v>
      </c>
      <c r="U11" t="s">
        <v>746</v>
      </c>
      <c r="V11" t="s">
        <v>314</v>
      </c>
      <c r="W11" t="s">
        <v>928</v>
      </c>
      <c r="X11" t="s">
        <v>6250</v>
      </c>
      <c r="Y11" t="s">
        <v>339</v>
      </c>
      <c r="Z11" t="s">
        <v>6260</v>
      </c>
      <c r="AA11" t="s">
        <v>6261</v>
      </c>
      <c r="AB11" t="s">
        <v>896</v>
      </c>
      <c r="AC11" t="s">
        <v>897</v>
      </c>
      <c r="AD11" s="152" t="s">
        <v>339</v>
      </c>
      <c r="AE11" s="152" t="s">
        <v>912</v>
      </c>
      <c r="AF11" t="s">
        <v>896</v>
      </c>
      <c r="AG11" t="s">
        <v>896</v>
      </c>
      <c r="AH11" s="135" t="s">
        <v>896</v>
      </c>
      <c r="AI11" s="129">
        <v>3722</v>
      </c>
      <c r="AJ11" s="170">
        <v>3.7107000000000001</v>
      </c>
      <c r="AK11" s="152" t="s">
        <v>339</v>
      </c>
      <c r="AL11" s="135" t="s">
        <v>6370</v>
      </c>
      <c r="AM11" t="s">
        <v>6392</v>
      </c>
      <c r="AN11" s="130">
        <v>0.11758709079246264</v>
      </c>
      <c r="AO11" s="130">
        <v>-2.0551452818799758E-4</v>
      </c>
      <c r="AP11" s="181"/>
    </row>
    <row r="12" spans="1:42" x14ac:dyDescent="0.25">
      <c r="A12" t="s">
        <v>1213</v>
      </c>
      <c r="B12" t="s">
        <v>1233</v>
      </c>
      <c r="C12" t="s">
        <v>1017</v>
      </c>
      <c r="D12" t="s">
        <v>6262</v>
      </c>
      <c r="E12" t="s">
        <v>1215</v>
      </c>
      <c r="F12" t="s">
        <v>6377</v>
      </c>
      <c r="G12" s="153">
        <v>-3400000</v>
      </c>
      <c r="H12" s="153">
        <v>-3400</v>
      </c>
      <c r="I12" s="130">
        <v>127.19644773608186</v>
      </c>
      <c r="J12" s="130">
        <v>-0.22230941991589592</v>
      </c>
      <c r="K12" t="s">
        <v>6262</v>
      </c>
      <c r="L12" t="s">
        <v>1212</v>
      </c>
      <c r="M12" s="167">
        <v>1</v>
      </c>
      <c r="N12" s="153">
        <v>-12627940</v>
      </c>
      <c r="O12" s="153">
        <v>-12627.94</v>
      </c>
      <c r="P12" s="130">
        <v>126.92647139617991</v>
      </c>
      <c r="Q12" s="130">
        <v>-0.22183756488705778</v>
      </c>
      <c r="R12" s="153">
        <v>-129.66919999999999</v>
      </c>
      <c r="S12" t="s">
        <v>204</v>
      </c>
      <c r="T12" t="s">
        <v>204</v>
      </c>
      <c r="U12" t="s">
        <v>746</v>
      </c>
      <c r="V12" t="s">
        <v>314</v>
      </c>
      <c r="W12" t="s">
        <v>928</v>
      </c>
      <c r="X12" t="s">
        <v>6250</v>
      </c>
      <c r="Y12" t="s">
        <v>339</v>
      </c>
      <c r="Z12" t="s">
        <v>6260</v>
      </c>
      <c r="AA12" t="s">
        <v>6255</v>
      </c>
      <c r="AB12" t="s">
        <v>896</v>
      </c>
      <c r="AC12" t="s">
        <v>897</v>
      </c>
      <c r="AD12" s="152" t="s">
        <v>339</v>
      </c>
      <c r="AE12" s="152" t="s">
        <v>912</v>
      </c>
      <c r="AF12" t="s">
        <v>896</v>
      </c>
      <c r="AG12" t="s">
        <v>896</v>
      </c>
      <c r="AH12" s="135" t="s">
        <v>896</v>
      </c>
      <c r="AI12" s="129">
        <v>3722</v>
      </c>
      <c r="AJ12" s="170">
        <v>3.7141000000000002</v>
      </c>
      <c r="AK12" s="152" t="s">
        <v>339</v>
      </c>
      <c r="AL12" s="135" t="s">
        <v>6370</v>
      </c>
      <c r="AM12" t="s">
        <v>6392</v>
      </c>
      <c r="AN12" s="130">
        <v>0.13033367716368247</v>
      </c>
      <c r="AO12" s="130">
        <v>-2.2779255774408488E-4</v>
      </c>
      <c r="AP12" s="181"/>
    </row>
    <row r="13" spans="1:42" x14ac:dyDescent="0.25">
      <c r="A13" t="s">
        <v>1213</v>
      </c>
      <c r="B13" t="s">
        <v>1233</v>
      </c>
      <c r="C13" t="s">
        <v>1017</v>
      </c>
      <c r="D13" t="s">
        <v>6265</v>
      </c>
      <c r="E13" t="s">
        <v>1215</v>
      </c>
      <c r="F13" t="s">
        <v>6378</v>
      </c>
      <c r="G13" s="153">
        <v>-2975000</v>
      </c>
      <c r="H13" s="153">
        <v>-2975</v>
      </c>
      <c r="I13" s="130">
        <v>109.8017696335387</v>
      </c>
      <c r="J13" s="130">
        <v>-0.19190762122240021</v>
      </c>
      <c r="K13" t="s">
        <v>6265</v>
      </c>
      <c r="L13" t="s">
        <v>1212</v>
      </c>
      <c r="M13" s="167">
        <v>1</v>
      </c>
      <c r="N13" s="153">
        <v>-10885525</v>
      </c>
      <c r="O13" s="153">
        <v>-10885.525</v>
      </c>
      <c r="P13" s="130">
        <v>109.41303787830013</v>
      </c>
      <c r="Q13" s="130">
        <v>-0.19122820970935794</v>
      </c>
      <c r="R13" s="153">
        <v>-276.56670000000003</v>
      </c>
      <c r="S13" t="s">
        <v>204</v>
      </c>
      <c r="T13" t="s">
        <v>204</v>
      </c>
      <c r="U13" t="s">
        <v>746</v>
      </c>
      <c r="V13" t="s">
        <v>314</v>
      </c>
      <c r="W13" t="s">
        <v>928</v>
      </c>
      <c r="X13" t="s">
        <v>6250</v>
      </c>
      <c r="Y13" t="s">
        <v>339</v>
      </c>
      <c r="Z13" t="s">
        <v>6264</v>
      </c>
      <c r="AA13" t="s">
        <v>6255</v>
      </c>
      <c r="AB13" t="s">
        <v>896</v>
      </c>
      <c r="AC13" t="s">
        <v>897</v>
      </c>
      <c r="AD13" s="152" t="s">
        <v>339</v>
      </c>
      <c r="AE13" s="152" t="s">
        <v>912</v>
      </c>
      <c r="AF13" t="s">
        <v>896</v>
      </c>
      <c r="AG13" t="s">
        <v>896</v>
      </c>
      <c r="AH13" s="135" t="s">
        <v>896</v>
      </c>
      <c r="AI13" s="129">
        <v>3672</v>
      </c>
      <c r="AJ13" s="170">
        <v>3.6589999999999998</v>
      </c>
      <c r="AK13" s="152" t="s">
        <v>339</v>
      </c>
      <c r="AL13" s="135" t="s">
        <v>6370</v>
      </c>
      <c r="AM13" t="s">
        <v>6392</v>
      </c>
      <c r="AN13" s="130">
        <v>0.27798385968268885</v>
      </c>
      <c r="AO13" s="130">
        <v>-4.8585028663901902E-4</v>
      </c>
      <c r="AP13" s="181"/>
    </row>
    <row r="14" spans="1:42" x14ac:dyDescent="0.25">
      <c r="A14" t="s">
        <v>1213</v>
      </c>
      <c r="B14" t="s">
        <v>1233</v>
      </c>
      <c r="C14" t="s">
        <v>1017</v>
      </c>
      <c r="D14" t="s">
        <v>6263</v>
      </c>
      <c r="E14" t="s">
        <v>1215</v>
      </c>
      <c r="F14" t="s">
        <v>6378</v>
      </c>
      <c r="G14" s="153">
        <v>-3000000</v>
      </c>
      <c r="H14" s="153">
        <v>-3000</v>
      </c>
      <c r="I14" s="130">
        <v>110.72447358003902</v>
      </c>
      <c r="J14" s="130">
        <v>-0.19352029030830273</v>
      </c>
      <c r="K14" t="s">
        <v>6263</v>
      </c>
      <c r="L14" t="s">
        <v>1212</v>
      </c>
      <c r="M14" s="167">
        <v>1</v>
      </c>
      <c r="N14" s="153">
        <v>-10992000</v>
      </c>
      <c r="O14" s="153">
        <v>-10992</v>
      </c>
      <c r="P14" s="130">
        <v>110.4832437901043</v>
      </c>
      <c r="Q14" s="130">
        <v>-0.19309867747538706</v>
      </c>
      <c r="R14" s="153">
        <v>-278.40540000000004</v>
      </c>
      <c r="S14" t="s">
        <v>204</v>
      </c>
      <c r="T14" t="s">
        <v>204</v>
      </c>
      <c r="U14" t="s">
        <v>746</v>
      </c>
      <c r="V14" t="s">
        <v>314</v>
      </c>
      <c r="W14" t="s">
        <v>928</v>
      </c>
      <c r="X14" t="s">
        <v>6250</v>
      </c>
      <c r="Y14" t="s">
        <v>339</v>
      </c>
      <c r="Z14" t="s">
        <v>6264</v>
      </c>
      <c r="AA14" t="s">
        <v>6251</v>
      </c>
      <c r="AB14" t="s">
        <v>896</v>
      </c>
      <c r="AC14" t="s">
        <v>897</v>
      </c>
      <c r="AD14" s="152" t="s">
        <v>339</v>
      </c>
      <c r="AE14" s="152" t="s">
        <v>912</v>
      </c>
      <c r="AF14" t="s">
        <v>896</v>
      </c>
      <c r="AG14" t="s">
        <v>896</v>
      </c>
      <c r="AH14" s="135" t="s">
        <v>896</v>
      </c>
      <c r="AI14" s="129">
        <v>3672</v>
      </c>
      <c r="AJ14" s="170">
        <v>3.6640000000000001</v>
      </c>
      <c r="AK14" s="152" t="s">
        <v>339</v>
      </c>
      <c r="AL14" s="135" t="s">
        <v>6370</v>
      </c>
      <c r="AM14" t="s">
        <v>6392</v>
      </c>
      <c r="AN14" s="130">
        <v>0.27983199345363452</v>
      </c>
      <c r="AO14" s="130">
        <v>-4.8908038900318559E-4</v>
      </c>
      <c r="AP14" s="181"/>
    </row>
    <row r="15" spans="1:42" x14ac:dyDescent="0.25">
      <c r="A15" t="s">
        <v>1213</v>
      </c>
      <c r="B15" t="s">
        <v>1238</v>
      </c>
      <c r="C15" t="s">
        <v>1017</v>
      </c>
      <c r="D15" t="s">
        <v>6266</v>
      </c>
      <c r="E15" t="s">
        <v>1217</v>
      </c>
      <c r="F15" t="s">
        <v>6245</v>
      </c>
      <c r="G15" s="153">
        <v>-325000</v>
      </c>
      <c r="H15" s="153">
        <v>-325</v>
      </c>
      <c r="I15" s="130">
        <v>17.428594005976617</v>
      </c>
      <c r="J15" s="130">
        <v>-5.0721186352118402E-3</v>
      </c>
      <c r="K15" t="s">
        <v>6266</v>
      </c>
      <c r="L15" t="s">
        <v>1212</v>
      </c>
      <c r="M15" s="167">
        <v>1</v>
      </c>
      <c r="N15" s="153">
        <v>-1311050</v>
      </c>
      <c r="O15" s="153">
        <v>-1311.05</v>
      </c>
      <c r="P15" s="130">
        <v>17.456288663250987</v>
      </c>
      <c r="Q15" s="130">
        <v>-5.0801784125644464E-3</v>
      </c>
      <c r="R15" s="153">
        <v>4.1986000000000008</v>
      </c>
      <c r="S15" t="s">
        <v>204</v>
      </c>
      <c r="T15" t="s">
        <v>204</v>
      </c>
      <c r="U15" t="s">
        <v>746</v>
      </c>
      <c r="V15" t="s">
        <v>314</v>
      </c>
      <c r="W15" t="s">
        <v>928</v>
      </c>
      <c r="X15" t="s">
        <v>6246</v>
      </c>
      <c r="Y15" t="s">
        <v>339</v>
      </c>
      <c r="Z15" t="s">
        <v>5744</v>
      </c>
      <c r="AA15" t="s">
        <v>3423</v>
      </c>
      <c r="AB15" t="s">
        <v>896</v>
      </c>
      <c r="AC15" t="s">
        <v>897</v>
      </c>
      <c r="AD15" s="152" t="s">
        <v>339</v>
      </c>
      <c r="AE15" s="152" t="s">
        <v>912</v>
      </c>
      <c r="AF15" t="s">
        <v>896</v>
      </c>
      <c r="AG15" t="s">
        <v>896</v>
      </c>
      <c r="AH15" s="135" t="s">
        <v>896</v>
      </c>
      <c r="AI15" s="129">
        <v>4027.6</v>
      </c>
      <c r="AJ15" s="170">
        <v>4.0339999999999998</v>
      </c>
      <c r="AK15" s="152" t="s">
        <v>339</v>
      </c>
      <c r="AL15" s="135" t="s">
        <v>6370</v>
      </c>
      <c r="AM15" t="s">
        <v>6392</v>
      </c>
      <c r="AN15" s="130">
        <v>-5.5903204315337083E-3</v>
      </c>
      <c r="AO15" s="130">
        <v>1.6269108355994866E-6</v>
      </c>
      <c r="AP15" s="181"/>
    </row>
    <row r="16" spans="1:42" x14ac:dyDescent="0.25">
      <c r="A16" t="s">
        <v>1213</v>
      </c>
      <c r="B16" t="s">
        <v>1238</v>
      </c>
      <c r="C16" t="s">
        <v>1017</v>
      </c>
      <c r="D16" t="s">
        <v>6249</v>
      </c>
      <c r="E16" t="s">
        <v>1215</v>
      </c>
      <c r="F16" t="s">
        <v>6374</v>
      </c>
      <c r="G16" s="153">
        <v>-1700000</v>
      </c>
      <c r="H16" s="153">
        <v>-1700</v>
      </c>
      <c r="I16" s="130">
        <v>84.926731710979809</v>
      </c>
      <c r="J16" s="130">
        <v>-2.4715617243202825E-2</v>
      </c>
      <c r="K16" t="s">
        <v>6249</v>
      </c>
      <c r="L16" t="s">
        <v>1212</v>
      </c>
      <c r="M16" s="167">
        <v>1</v>
      </c>
      <c r="N16" s="153">
        <v>-6365820</v>
      </c>
      <c r="O16" s="153">
        <v>-6365.82</v>
      </c>
      <c r="P16" s="130">
        <v>84.75923229342618</v>
      </c>
      <c r="Q16" s="130">
        <v>-2.466687108979139E-2</v>
      </c>
      <c r="R16" s="153">
        <v>-20.998000000000001</v>
      </c>
      <c r="S16" t="s">
        <v>204</v>
      </c>
      <c r="T16" t="s">
        <v>204</v>
      </c>
      <c r="U16" t="s">
        <v>746</v>
      </c>
      <c r="V16" t="s">
        <v>314</v>
      </c>
      <c r="W16" t="s">
        <v>928</v>
      </c>
      <c r="X16" t="s">
        <v>6250</v>
      </c>
      <c r="Y16" t="s">
        <v>339</v>
      </c>
      <c r="Z16" t="s">
        <v>5744</v>
      </c>
      <c r="AA16" t="s">
        <v>6251</v>
      </c>
      <c r="AB16" t="s">
        <v>896</v>
      </c>
      <c r="AC16" t="s">
        <v>897</v>
      </c>
      <c r="AD16" s="152" t="s">
        <v>339</v>
      </c>
      <c r="AE16" s="152" t="s">
        <v>912</v>
      </c>
      <c r="AF16" t="s">
        <v>896</v>
      </c>
      <c r="AG16" t="s">
        <v>896</v>
      </c>
      <c r="AH16" s="135" t="s">
        <v>896</v>
      </c>
      <c r="AI16" s="129">
        <v>3752</v>
      </c>
      <c r="AJ16" s="170">
        <v>3.7446000000000002</v>
      </c>
      <c r="AK16" s="152" t="s">
        <v>339</v>
      </c>
      <c r="AL16" s="135" t="s">
        <v>6370</v>
      </c>
      <c r="AM16" t="s">
        <v>6392</v>
      </c>
      <c r="AN16" s="130">
        <v>2.7958233338831028E-2</v>
      </c>
      <c r="AO16" s="130">
        <v>-8.1364840030617026E-6</v>
      </c>
      <c r="AP16" s="181"/>
    </row>
    <row r="17" spans="1:42" x14ac:dyDescent="0.25">
      <c r="A17" t="s">
        <v>1213</v>
      </c>
      <c r="B17" t="s">
        <v>1238</v>
      </c>
      <c r="C17" t="s">
        <v>1017</v>
      </c>
      <c r="D17" t="s">
        <v>6267</v>
      </c>
      <c r="E17" t="s">
        <v>1217</v>
      </c>
      <c r="F17" t="s">
        <v>6268</v>
      </c>
      <c r="G17" s="153">
        <v>-2681000</v>
      </c>
      <c r="H17" s="153">
        <v>-2681</v>
      </c>
      <c r="I17" s="130">
        <v>142.99787304309524</v>
      </c>
      <c r="J17" s="130">
        <v>-4.1615644750736605E-2</v>
      </c>
      <c r="K17" t="s">
        <v>6267</v>
      </c>
      <c r="L17" t="s">
        <v>1212</v>
      </c>
      <c r="M17" s="167">
        <v>1</v>
      </c>
      <c r="N17" s="153">
        <v>-10743839.4</v>
      </c>
      <c r="O17" s="153">
        <v>-10743.839400000001</v>
      </c>
      <c r="P17" s="130">
        <v>143.05141826628218</v>
      </c>
      <c r="Q17" s="130">
        <v>-4.1631227632767137E-2</v>
      </c>
      <c r="R17" s="153">
        <v>-36.601999999999997</v>
      </c>
      <c r="S17" t="s">
        <v>204</v>
      </c>
      <c r="T17" t="s">
        <v>204</v>
      </c>
      <c r="U17" t="s">
        <v>746</v>
      </c>
      <c r="V17" t="s">
        <v>314</v>
      </c>
      <c r="W17" t="s">
        <v>928</v>
      </c>
      <c r="X17" t="s">
        <v>6246</v>
      </c>
      <c r="Y17" t="s">
        <v>339</v>
      </c>
      <c r="Z17" t="s">
        <v>6199</v>
      </c>
      <c r="AA17" t="s">
        <v>3423</v>
      </c>
      <c r="AB17" t="s">
        <v>896</v>
      </c>
      <c r="AC17" t="s">
        <v>897</v>
      </c>
      <c r="AD17" s="152" t="s">
        <v>339</v>
      </c>
      <c r="AE17" s="152" t="s">
        <v>912</v>
      </c>
      <c r="AF17" t="s">
        <v>896</v>
      </c>
      <c r="AG17" t="s">
        <v>896</v>
      </c>
      <c r="AH17" s="135" t="s">
        <v>896</v>
      </c>
      <c r="AI17" s="129">
        <v>4005.9</v>
      </c>
      <c r="AJ17" s="170">
        <v>4.0073999999999996</v>
      </c>
      <c r="AK17" s="152" t="s">
        <v>339</v>
      </c>
      <c r="AL17" s="135" t="s">
        <v>6370</v>
      </c>
      <c r="AM17" t="s">
        <v>6392</v>
      </c>
      <c r="AN17" s="130">
        <v>4.8734660666715217E-2</v>
      </c>
      <c r="AO17" s="130">
        <v>-1.4182898543830098E-5</v>
      </c>
      <c r="AP17" s="181"/>
    </row>
    <row r="18" spans="1:42" x14ac:dyDescent="0.25">
      <c r="A18" t="s">
        <v>1213</v>
      </c>
      <c r="B18" t="s">
        <v>1238</v>
      </c>
      <c r="C18" t="s">
        <v>1017</v>
      </c>
      <c r="D18" t="s">
        <v>6258</v>
      </c>
      <c r="E18" t="s">
        <v>1215</v>
      </c>
      <c r="F18" t="s">
        <v>6376</v>
      </c>
      <c r="G18" s="153">
        <v>-1000000</v>
      </c>
      <c r="H18" s="153">
        <v>-1000</v>
      </c>
      <c r="I18" s="130">
        <v>49.584088312380665</v>
      </c>
      <c r="J18" s="130">
        <v>-1.4430101375531062E-2</v>
      </c>
      <c r="K18" t="s">
        <v>6258</v>
      </c>
      <c r="L18" t="s">
        <v>1212</v>
      </c>
      <c r="M18" s="167">
        <v>1</v>
      </c>
      <c r="N18" s="153">
        <v>-3720000</v>
      </c>
      <c r="O18" s="153">
        <v>-3720</v>
      </c>
      <c r="P18" s="130">
        <v>49.5308293560838</v>
      </c>
      <c r="Q18" s="130">
        <v>-1.4414601803699127E-2</v>
      </c>
      <c r="R18" s="153">
        <v>-36.905999999999999</v>
      </c>
      <c r="S18" t="s">
        <v>204</v>
      </c>
      <c r="T18" t="s">
        <v>204</v>
      </c>
      <c r="U18" t="s">
        <v>746</v>
      </c>
      <c r="V18" t="s">
        <v>314</v>
      </c>
      <c r="W18" t="s">
        <v>928</v>
      </c>
      <c r="X18" t="s">
        <v>6250</v>
      </c>
      <c r="Y18" t="s">
        <v>339</v>
      </c>
      <c r="Z18" t="s">
        <v>6020</v>
      </c>
      <c r="AA18" t="s">
        <v>6251</v>
      </c>
      <c r="AB18" t="s">
        <v>896</v>
      </c>
      <c r="AC18" t="s">
        <v>897</v>
      </c>
      <c r="AD18" s="152" t="s">
        <v>339</v>
      </c>
      <c r="AE18" s="152" t="s">
        <v>912</v>
      </c>
      <c r="AF18" t="s">
        <v>896</v>
      </c>
      <c r="AG18" t="s">
        <v>896</v>
      </c>
      <c r="AH18" s="135" t="s">
        <v>896</v>
      </c>
      <c r="AI18" s="129">
        <v>3724</v>
      </c>
      <c r="AJ18" s="170">
        <v>3.72</v>
      </c>
      <c r="AK18" s="152" t="s">
        <v>339</v>
      </c>
      <c r="AL18" s="135" t="s">
        <v>6370</v>
      </c>
      <c r="AM18" t="s">
        <v>6392</v>
      </c>
      <c r="AN18" s="130">
        <v>4.9139340079866915E-2</v>
      </c>
      <c r="AO18" s="130">
        <v>-1.4300669489210401E-5</v>
      </c>
      <c r="AP18" s="181"/>
    </row>
    <row r="19" spans="1:42" x14ac:dyDescent="0.25">
      <c r="A19" t="s">
        <v>1213</v>
      </c>
      <c r="B19" t="s">
        <v>1238</v>
      </c>
      <c r="C19" t="s">
        <v>1017</v>
      </c>
      <c r="D19" t="s">
        <v>6254</v>
      </c>
      <c r="E19" t="s">
        <v>1215</v>
      </c>
      <c r="F19" t="s">
        <v>6375</v>
      </c>
      <c r="G19" s="153">
        <v>-1350000</v>
      </c>
      <c r="H19" s="153">
        <v>-1350</v>
      </c>
      <c r="I19" s="130">
        <v>67.082318403715433</v>
      </c>
      <c r="J19" s="130">
        <v>-1.9522485700913157E-2</v>
      </c>
      <c r="K19" t="s">
        <v>6254</v>
      </c>
      <c r="L19" t="s">
        <v>1212</v>
      </c>
      <c r="M19" s="167">
        <v>1</v>
      </c>
      <c r="N19" s="153">
        <v>-5022000</v>
      </c>
      <c r="O19" s="153">
        <v>-5022</v>
      </c>
      <c r="P19" s="130">
        <v>66.866619630713132</v>
      </c>
      <c r="Q19" s="130">
        <v>-1.9459712434993823E-2</v>
      </c>
      <c r="R19" s="153">
        <v>-43.561</v>
      </c>
      <c r="S19" t="s">
        <v>204</v>
      </c>
      <c r="T19" t="s">
        <v>204</v>
      </c>
      <c r="U19" t="s">
        <v>746</v>
      </c>
      <c r="V19" t="s">
        <v>314</v>
      </c>
      <c r="W19" t="s">
        <v>928</v>
      </c>
      <c r="X19" t="s">
        <v>6250</v>
      </c>
      <c r="Y19" t="s">
        <v>339</v>
      </c>
      <c r="Z19" t="s">
        <v>6091</v>
      </c>
      <c r="AA19" t="s">
        <v>6255</v>
      </c>
      <c r="AB19" t="s">
        <v>896</v>
      </c>
      <c r="AC19" t="s">
        <v>897</v>
      </c>
      <c r="AD19" s="152" t="s">
        <v>339</v>
      </c>
      <c r="AE19" s="152" t="s">
        <v>912</v>
      </c>
      <c r="AF19" t="s">
        <v>896</v>
      </c>
      <c r="AG19" t="s">
        <v>896</v>
      </c>
      <c r="AH19" s="135" t="s">
        <v>896</v>
      </c>
      <c r="AI19" s="129">
        <v>3732</v>
      </c>
      <c r="AJ19" s="170">
        <v>3.72</v>
      </c>
      <c r="AK19" s="152" t="s">
        <v>339</v>
      </c>
      <c r="AL19" s="135" t="s">
        <v>6370</v>
      </c>
      <c r="AM19" t="s">
        <v>6392</v>
      </c>
      <c r="AN19" s="130">
        <v>5.8000308631580809E-2</v>
      </c>
      <c r="AO19" s="130">
        <v>-1.6879413575036369E-5</v>
      </c>
      <c r="AP19" s="181"/>
    </row>
    <row r="20" spans="1:42" x14ac:dyDescent="0.25">
      <c r="A20" t="s">
        <v>1213</v>
      </c>
      <c r="B20" t="s">
        <v>1238</v>
      </c>
      <c r="C20" t="s">
        <v>1017</v>
      </c>
      <c r="D20" t="s">
        <v>6256</v>
      </c>
      <c r="E20" t="s">
        <v>1215</v>
      </c>
      <c r="F20" t="s">
        <v>6376</v>
      </c>
      <c r="G20" s="153">
        <v>-1700000</v>
      </c>
      <c r="H20" s="153">
        <v>-1700</v>
      </c>
      <c r="I20" s="130">
        <v>84.292950131047135</v>
      </c>
      <c r="J20" s="130">
        <v>-2.4531172338402803E-2</v>
      </c>
      <c r="K20" t="s">
        <v>6256</v>
      </c>
      <c r="L20" t="s">
        <v>1212</v>
      </c>
      <c r="M20" s="167">
        <v>1</v>
      </c>
      <c r="N20" s="153">
        <v>-6331140</v>
      </c>
      <c r="O20" s="153">
        <v>-6331.14</v>
      </c>
      <c r="P20" s="130">
        <v>84.297477142332369</v>
      </c>
      <c r="Q20" s="130">
        <v>-2.453248980200852E-2</v>
      </c>
      <c r="R20" s="153">
        <v>-55.613399999999999</v>
      </c>
      <c r="S20" t="s">
        <v>204</v>
      </c>
      <c r="T20" t="s">
        <v>204</v>
      </c>
      <c r="U20" t="s">
        <v>746</v>
      </c>
      <c r="V20" t="s">
        <v>314</v>
      </c>
      <c r="W20" t="s">
        <v>928</v>
      </c>
      <c r="X20" t="s">
        <v>6250</v>
      </c>
      <c r="Y20" t="s">
        <v>339</v>
      </c>
      <c r="Z20" t="s">
        <v>6020</v>
      </c>
      <c r="AA20" t="s">
        <v>6251</v>
      </c>
      <c r="AB20" t="s">
        <v>896</v>
      </c>
      <c r="AC20" t="s">
        <v>897</v>
      </c>
      <c r="AD20" s="152" t="s">
        <v>339</v>
      </c>
      <c r="AE20" s="152" t="s">
        <v>912</v>
      </c>
      <c r="AF20" t="s">
        <v>896</v>
      </c>
      <c r="AG20" t="s">
        <v>896</v>
      </c>
      <c r="AH20" s="135" t="s">
        <v>896</v>
      </c>
      <c r="AI20" s="129">
        <v>3724</v>
      </c>
      <c r="AJ20" s="170">
        <v>3.7242000000000002</v>
      </c>
      <c r="AK20" s="152" t="s">
        <v>339</v>
      </c>
      <c r="AL20" s="135" t="s">
        <v>6370</v>
      </c>
      <c r="AM20" t="s">
        <v>6392</v>
      </c>
      <c r="AN20" s="130">
        <v>7.4047854336711821E-2</v>
      </c>
      <c r="AO20" s="130">
        <v>-2.1549615634508104E-5</v>
      </c>
      <c r="AP20" s="181"/>
    </row>
    <row r="21" spans="1:42" customFormat="1" x14ac:dyDescent="0.25">
      <c r="A21" t="s">
        <v>1213</v>
      </c>
      <c r="B21" t="s">
        <v>1238</v>
      </c>
      <c r="C21" t="s">
        <v>1017</v>
      </c>
      <c r="D21" t="s">
        <v>6272</v>
      </c>
      <c r="E21" t="s">
        <v>1215</v>
      </c>
      <c r="F21" t="s">
        <v>6377</v>
      </c>
      <c r="G21" s="153">
        <v>-1500000</v>
      </c>
      <c r="H21" s="153">
        <v>-1500</v>
      </c>
      <c r="I21" s="130">
        <v>74.336188251348347</v>
      </c>
      <c r="J21" s="130">
        <v>-2.1633527384422643E-2</v>
      </c>
      <c r="K21" t="s">
        <v>6272</v>
      </c>
      <c r="L21" t="s">
        <v>1212</v>
      </c>
      <c r="M21" s="167">
        <v>1</v>
      </c>
      <c r="N21" s="153">
        <v>-5567700</v>
      </c>
      <c r="O21" s="153">
        <v>-5567.7</v>
      </c>
      <c r="P21" s="130">
        <v>74.132472743512849</v>
      </c>
      <c r="Q21" s="130">
        <v>-2.1574241522165492E-2</v>
      </c>
      <c r="R21" s="153">
        <v>-60.639800000000001</v>
      </c>
      <c r="S21" t="s">
        <v>204</v>
      </c>
      <c r="T21" t="s">
        <v>204</v>
      </c>
      <c r="U21" t="s">
        <v>746</v>
      </c>
      <c r="V21" t="s">
        <v>314</v>
      </c>
      <c r="W21" t="s">
        <v>928</v>
      </c>
      <c r="X21" t="s">
        <v>6250</v>
      </c>
      <c r="Y21" t="s">
        <v>339</v>
      </c>
      <c r="Z21" t="s">
        <v>6260</v>
      </c>
      <c r="AA21" t="s">
        <v>6255</v>
      </c>
      <c r="AB21" t="s">
        <v>896</v>
      </c>
      <c r="AC21" t="s">
        <v>897</v>
      </c>
      <c r="AD21" s="152" t="s">
        <v>339</v>
      </c>
      <c r="AE21" s="152" t="s">
        <v>912</v>
      </c>
      <c r="AF21" t="s">
        <v>896</v>
      </c>
      <c r="AG21" t="s">
        <v>896</v>
      </c>
      <c r="AH21" s="135" t="s">
        <v>896</v>
      </c>
      <c r="AI21" s="129">
        <v>3722</v>
      </c>
      <c r="AJ21" s="170">
        <v>3.7118000000000002</v>
      </c>
      <c r="AK21" s="152" t="s">
        <v>339</v>
      </c>
      <c r="AL21" s="135" t="s">
        <v>6370</v>
      </c>
      <c r="AM21" t="s">
        <v>6392</v>
      </c>
      <c r="AN21" s="130">
        <v>8.0740346823146028E-2</v>
      </c>
      <c r="AO21" s="130">
        <v>-2.3497283693378355E-5</v>
      </c>
      <c r="AP21" s="181"/>
    </row>
    <row r="22" spans="1:42" x14ac:dyDescent="0.25">
      <c r="A22" t="s">
        <v>1213</v>
      </c>
      <c r="B22" t="s">
        <v>1238</v>
      </c>
      <c r="C22" t="s">
        <v>1017</v>
      </c>
      <c r="D22" t="s">
        <v>6269</v>
      </c>
      <c r="E22" t="s">
        <v>1217</v>
      </c>
      <c r="F22" t="s">
        <v>6270</v>
      </c>
      <c r="G22" s="153">
        <v>-4110000</v>
      </c>
      <c r="H22" s="153">
        <v>-4110</v>
      </c>
      <c r="I22" s="130">
        <v>219.32115428535349</v>
      </c>
      <c r="J22" s="130">
        <v>-6.3827461547698014E-2</v>
      </c>
      <c r="K22" t="s">
        <v>6269</v>
      </c>
      <c r="L22" t="s">
        <v>1212</v>
      </c>
      <c r="M22" s="167">
        <v>1</v>
      </c>
      <c r="N22" s="153">
        <v>-16459728</v>
      </c>
      <c r="O22" s="153">
        <v>-16459.727999999999</v>
      </c>
      <c r="P22" s="130">
        <v>219.15698355256842</v>
      </c>
      <c r="Q22" s="130">
        <v>-6.3779684117526075E-2</v>
      </c>
      <c r="R22" s="153">
        <v>-66.785699999999991</v>
      </c>
      <c r="S22" t="s">
        <v>204</v>
      </c>
      <c r="T22" t="s">
        <v>204</v>
      </c>
      <c r="U22" t="s">
        <v>746</v>
      </c>
      <c r="V22" t="s">
        <v>314</v>
      </c>
      <c r="W22" t="s">
        <v>928</v>
      </c>
      <c r="X22" t="s">
        <v>6246</v>
      </c>
      <c r="Y22" t="s">
        <v>339</v>
      </c>
      <c r="Z22" t="s">
        <v>6271</v>
      </c>
      <c r="AA22" t="s">
        <v>3423</v>
      </c>
      <c r="AB22" t="s">
        <v>896</v>
      </c>
      <c r="AC22" t="s">
        <v>897</v>
      </c>
      <c r="AD22" s="152" t="s">
        <v>339</v>
      </c>
      <c r="AE22" s="152" t="s">
        <v>912</v>
      </c>
      <c r="AF22" t="s">
        <v>896</v>
      </c>
      <c r="AG22" t="s">
        <v>896</v>
      </c>
      <c r="AH22" s="135" t="s">
        <v>896</v>
      </c>
      <c r="AI22" s="129">
        <v>4007.8</v>
      </c>
      <c r="AJ22" s="170">
        <v>4.0048000000000004</v>
      </c>
      <c r="AK22" s="152" t="s">
        <v>339</v>
      </c>
      <c r="AL22" s="135" t="s">
        <v>6370</v>
      </c>
      <c r="AM22" t="s">
        <v>6392</v>
      </c>
      <c r="AN22" s="130">
        <v>8.8923411784739906E-2</v>
      </c>
      <c r="AO22" s="130">
        <v>-2.587874236242626E-5</v>
      </c>
      <c r="AP22" s="181"/>
    </row>
    <row r="23" spans="1:42" x14ac:dyDescent="0.25">
      <c r="A23" t="s">
        <v>1213</v>
      </c>
      <c r="B23" t="s">
        <v>1238</v>
      </c>
      <c r="C23" t="s">
        <v>1017</v>
      </c>
      <c r="D23" t="s">
        <v>6252</v>
      </c>
      <c r="E23" t="s">
        <v>1217</v>
      </c>
      <c r="F23" t="s">
        <v>6253</v>
      </c>
      <c r="G23" s="153">
        <v>-4000000</v>
      </c>
      <c r="H23" s="153">
        <v>-4000</v>
      </c>
      <c r="I23" s="130">
        <v>212.92930727486348</v>
      </c>
      <c r="J23" s="130">
        <v>-6.1967288184074314E-2</v>
      </c>
      <c r="K23" t="s">
        <v>6252</v>
      </c>
      <c r="L23" t="s">
        <v>1212</v>
      </c>
      <c r="M23" s="167">
        <v>1</v>
      </c>
      <c r="N23" s="153">
        <v>-15997200</v>
      </c>
      <c r="O23" s="153">
        <v>-15997.2</v>
      </c>
      <c r="P23" s="130">
        <v>212.99854391804939</v>
      </c>
      <c r="Q23" s="130">
        <v>-6.1987437627455823E-2</v>
      </c>
      <c r="R23" s="153">
        <v>-86.974399999999989</v>
      </c>
      <c r="S23" t="s">
        <v>204</v>
      </c>
      <c r="T23" t="s">
        <v>204</v>
      </c>
      <c r="U23" t="s">
        <v>746</v>
      </c>
      <c r="V23" t="s">
        <v>314</v>
      </c>
      <c r="W23" t="s">
        <v>928</v>
      </c>
      <c r="X23" t="s">
        <v>6246</v>
      </c>
      <c r="Y23" t="s">
        <v>339</v>
      </c>
      <c r="Z23" t="s">
        <v>6105</v>
      </c>
      <c r="AA23" t="s">
        <v>3423</v>
      </c>
      <c r="AB23" t="s">
        <v>896</v>
      </c>
      <c r="AC23" t="s">
        <v>897</v>
      </c>
      <c r="AD23" s="152" t="s">
        <v>339</v>
      </c>
      <c r="AE23" s="152" t="s">
        <v>912</v>
      </c>
      <c r="AF23" t="s">
        <v>896</v>
      </c>
      <c r="AG23" t="s">
        <v>896</v>
      </c>
      <c r="AH23" s="135" t="s">
        <v>896</v>
      </c>
      <c r="AI23" s="129">
        <v>3998</v>
      </c>
      <c r="AJ23" s="170">
        <v>3.9992999999999999</v>
      </c>
      <c r="AK23" s="152" t="s">
        <v>339</v>
      </c>
      <c r="AL23" s="135" t="s">
        <v>6370</v>
      </c>
      <c r="AM23" t="s">
        <v>6392</v>
      </c>
      <c r="AN23" s="130">
        <v>0.11580410553493188</v>
      </c>
      <c r="AO23" s="130">
        <v>-3.3701637752095486E-5</v>
      </c>
      <c r="AP23" s="181"/>
    </row>
    <row r="24" spans="1:42" x14ac:dyDescent="0.25">
      <c r="A24" t="s">
        <v>1213</v>
      </c>
      <c r="B24" t="s">
        <v>1238</v>
      </c>
      <c r="C24" t="s">
        <v>1017</v>
      </c>
      <c r="D24" t="s">
        <v>6259</v>
      </c>
      <c r="E24" t="s">
        <v>1215</v>
      </c>
      <c r="F24" t="s">
        <v>6377</v>
      </c>
      <c r="G24" s="153">
        <v>-2600000</v>
      </c>
      <c r="H24" s="153">
        <v>-2600</v>
      </c>
      <c r="I24" s="130">
        <v>128.84939296900382</v>
      </c>
      <c r="J24" s="130">
        <v>-3.7498114132999243E-2</v>
      </c>
      <c r="K24" t="s">
        <v>6259</v>
      </c>
      <c r="L24" t="s">
        <v>1212</v>
      </c>
      <c r="M24" s="167">
        <v>1</v>
      </c>
      <c r="N24" s="153">
        <v>-9647820</v>
      </c>
      <c r="O24" s="153">
        <v>-9647.82</v>
      </c>
      <c r="P24" s="130">
        <v>128.45820593500335</v>
      </c>
      <c r="Q24" s="130">
        <v>-3.7384269777893685E-2</v>
      </c>
      <c r="R24" s="153">
        <v>-98.118700000000004</v>
      </c>
      <c r="S24" t="s">
        <v>204</v>
      </c>
      <c r="T24" t="s">
        <v>204</v>
      </c>
      <c r="U24" t="s">
        <v>746</v>
      </c>
      <c r="V24" t="s">
        <v>314</v>
      </c>
      <c r="W24" t="s">
        <v>928</v>
      </c>
      <c r="X24" t="s">
        <v>6250</v>
      </c>
      <c r="Y24" t="s">
        <v>339</v>
      </c>
      <c r="Z24" t="s">
        <v>6260</v>
      </c>
      <c r="AA24" t="s">
        <v>6261</v>
      </c>
      <c r="AB24" t="s">
        <v>896</v>
      </c>
      <c r="AC24" t="s">
        <v>897</v>
      </c>
      <c r="AD24" s="152" t="s">
        <v>339</v>
      </c>
      <c r="AE24" s="152" t="s">
        <v>912</v>
      </c>
      <c r="AF24" t="s">
        <v>896</v>
      </c>
      <c r="AG24" t="s">
        <v>896</v>
      </c>
      <c r="AH24" s="135" t="s">
        <v>896</v>
      </c>
      <c r="AI24" s="129">
        <v>3722</v>
      </c>
      <c r="AJ24" s="170">
        <v>3.7107000000000001</v>
      </c>
      <c r="AK24" s="152" t="s">
        <v>339</v>
      </c>
      <c r="AL24" s="135" t="s">
        <v>6370</v>
      </c>
      <c r="AM24" t="s">
        <v>6392</v>
      </c>
      <c r="AN24" s="130">
        <v>0.13064243394576167</v>
      </c>
      <c r="AO24" s="130">
        <v>-3.8019929980496369E-5</v>
      </c>
      <c r="AP24" s="181"/>
    </row>
    <row r="25" spans="1:42" x14ac:dyDescent="0.25">
      <c r="A25" t="s">
        <v>1213</v>
      </c>
      <c r="B25" t="s">
        <v>1238</v>
      </c>
      <c r="C25" t="s">
        <v>1017</v>
      </c>
      <c r="D25" t="s">
        <v>6262</v>
      </c>
      <c r="E25" t="s">
        <v>1215</v>
      </c>
      <c r="F25" t="s">
        <v>6377</v>
      </c>
      <c r="G25" s="153">
        <v>-3000000</v>
      </c>
      <c r="H25" s="153">
        <v>-3000</v>
      </c>
      <c r="I25" s="130">
        <v>148.67237650269669</v>
      </c>
      <c r="J25" s="130">
        <v>-4.3267054768845285E-2</v>
      </c>
      <c r="K25" t="s">
        <v>6262</v>
      </c>
      <c r="L25" t="s">
        <v>1212</v>
      </c>
      <c r="M25" s="167">
        <v>1</v>
      </c>
      <c r="N25" s="153">
        <v>-11142300</v>
      </c>
      <c r="O25" s="153">
        <v>-11142.3</v>
      </c>
      <c r="P25" s="130">
        <v>148.35681718663778</v>
      </c>
      <c r="Q25" s="130">
        <v>-4.3175219805741072E-2</v>
      </c>
      <c r="R25" s="153">
        <v>-114.414</v>
      </c>
      <c r="S25" t="s">
        <v>204</v>
      </c>
      <c r="T25" t="s">
        <v>204</v>
      </c>
      <c r="U25" t="s">
        <v>746</v>
      </c>
      <c r="V25" t="s">
        <v>314</v>
      </c>
      <c r="W25" t="s">
        <v>928</v>
      </c>
      <c r="X25" t="s">
        <v>6250</v>
      </c>
      <c r="Y25" t="s">
        <v>339</v>
      </c>
      <c r="Z25" t="s">
        <v>6260</v>
      </c>
      <c r="AA25" t="s">
        <v>6255</v>
      </c>
      <c r="AB25" t="s">
        <v>896</v>
      </c>
      <c r="AC25" t="s">
        <v>897</v>
      </c>
      <c r="AD25" s="152" t="s">
        <v>339</v>
      </c>
      <c r="AE25" s="152" t="s">
        <v>912</v>
      </c>
      <c r="AF25" t="s">
        <v>896</v>
      </c>
      <c r="AG25" t="s">
        <v>896</v>
      </c>
      <c r="AH25" s="135" t="s">
        <v>896</v>
      </c>
      <c r="AI25" s="129">
        <v>3722</v>
      </c>
      <c r="AJ25" s="170">
        <v>3.7141000000000002</v>
      </c>
      <c r="AK25" s="152" t="s">
        <v>339</v>
      </c>
      <c r="AL25" s="135" t="s">
        <v>6370</v>
      </c>
      <c r="AM25" t="s">
        <v>6392</v>
      </c>
      <c r="AN25" s="130">
        <v>0.15233929773310129</v>
      </c>
      <c r="AO25" s="130">
        <v>-4.4334212538439952E-5</v>
      </c>
      <c r="AP25" s="181"/>
    </row>
    <row r="26" spans="1:42" x14ac:dyDescent="0.25">
      <c r="A26" t="s">
        <v>1213</v>
      </c>
      <c r="B26" t="s">
        <v>1238</v>
      </c>
      <c r="C26" t="s">
        <v>1017</v>
      </c>
      <c r="D26" t="s">
        <v>6240</v>
      </c>
      <c r="E26" t="s">
        <v>1224</v>
      </c>
      <c r="F26" t="s">
        <v>6241</v>
      </c>
      <c r="G26" s="153">
        <v>37281.9</v>
      </c>
      <c r="H26" s="153">
        <v>37.2819</v>
      </c>
      <c r="I26" s="130">
        <v>-2.3287555529427646</v>
      </c>
      <c r="J26" s="130">
        <v>6.7772101598577439E-4</v>
      </c>
      <c r="K26" t="s">
        <v>6240</v>
      </c>
      <c r="L26" t="s">
        <v>1212</v>
      </c>
      <c r="M26" s="167">
        <v>1</v>
      </c>
      <c r="N26" s="153">
        <v>-12334416.75</v>
      </c>
      <c r="O26" s="153">
        <v>-12334.41675</v>
      </c>
      <c r="P26" s="130">
        <v>164.22954065889024</v>
      </c>
      <c r="Q26" s="130">
        <v>-4.7794544605410411E-2</v>
      </c>
      <c r="R26" s="153">
        <v>-134.63300000000001</v>
      </c>
      <c r="S26" t="s">
        <v>204</v>
      </c>
      <c r="T26" t="s">
        <v>204</v>
      </c>
      <c r="U26" t="s">
        <v>746</v>
      </c>
      <c r="V26" t="s">
        <v>314</v>
      </c>
      <c r="W26" t="s">
        <v>928</v>
      </c>
      <c r="X26" t="s">
        <v>6242</v>
      </c>
      <c r="Y26" t="s">
        <v>339</v>
      </c>
      <c r="Z26" t="s">
        <v>6243</v>
      </c>
      <c r="AA26" t="s">
        <v>1905</v>
      </c>
      <c r="AB26" t="s">
        <v>896</v>
      </c>
      <c r="AC26" t="s">
        <v>897</v>
      </c>
      <c r="AD26" s="152" t="s">
        <v>339</v>
      </c>
      <c r="AE26" s="152" t="s">
        <v>912</v>
      </c>
      <c r="AF26" t="s">
        <v>896</v>
      </c>
      <c r="AG26" t="s">
        <v>896</v>
      </c>
      <c r="AH26" s="135" t="s">
        <v>896</v>
      </c>
      <c r="AI26" s="129">
        <v>4691.3</v>
      </c>
      <c r="AJ26" s="170">
        <v>4.05</v>
      </c>
      <c r="AK26" s="152" t="s">
        <v>339</v>
      </c>
      <c r="AL26" s="135" t="s">
        <v>6370</v>
      </c>
      <c r="AM26" t="s">
        <v>6392</v>
      </c>
      <c r="AN26" s="130">
        <v>0.17926032755614715</v>
      </c>
      <c r="AO26" s="130">
        <v>-5.2168846645915288E-5</v>
      </c>
      <c r="AP26" s="181"/>
    </row>
    <row r="27" spans="1:42" x14ac:dyDescent="0.25">
      <c r="A27" t="s">
        <v>1213</v>
      </c>
      <c r="B27" t="s">
        <v>1241</v>
      </c>
      <c r="C27" t="s">
        <v>1017</v>
      </c>
      <c r="D27" t="s">
        <v>6273</v>
      </c>
      <c r="E27" t="s">
        <v>1224</v>
      </c>
      <c r="F27" t="s">
        <v>6274</v>
      </c>
      <c r="G27" s="153">
        <v>-210000</v>
      </c>
      <c r="H27" s="153">
        <v>-210</v>
      </c>
      <c r="I27" s="130">
        <v>3.0767743430592192</v>
      </c>
      <c r="J27" s="130">
        <v>-2.8130731391331858E-2</v>
      </c>
      <c r="K27" t="s">
        <v>6273</v>
      </c>
      <c r="L27" t="s">
        <v>1212</v>
      </c>
      <c r="M27" s="167">
        <v>1</v>
      </c>
      <c r="N27" s="153">
        <v>-980280</v>
      </c>
      <c r="O27" s="153">
        <v>-980.28</v>
      </c>
      <c r="P27" s="130">
        <v>3.0528382080092751</v>
      </c>
      <c r="Q27" s="130">
        <v>-2.7911884992292035E-2</v>
      </c>
      <c r="R27" s="153">
        <v>-12.200100000000001</v>
      </c>
      <c r="S27" t="s">
        <v>204</v>
      </c>
      <c r="T27" t="s">
        <v>204</v>
      </c>
      <c r="U27" t="s">
        <v>746</v>
      </c>
      <c r="V27" t="s">
        <v>314</v>
      </c>
      <c r="W27" t="s">
        <v>928</v>
      </c>
      <c r="X27" t="s">
        <v>6242</v>
      </c>
      <c r="Y27" t="s">
        <v>339</v>
      </c>
      <c r="Z27" t="s">
        <v>6097</v>
      </c>
      <c r="AA27" t="s">
        <v>6275</v>
      </c>
      <c r="AB27" t="s">
        <v>896</v>
      </c>
      <c r="AC27" t="s">
        <v>897</v>
      </c>
      <c r="AD27" s="152" t="s">
        <v>339</v>
      </c>
      <c r="AE27" s="152" t="s">
        <v>912</v>
      </c>
      <c r="AF27" t="s">
        <v>896</v>
      </c>
      <c r="AG27" t="s">
        <v>896</v>
      </c>
      <c r="AH27" s="135" t="s">
        <v>896</v>
      </c>
      <c r="AI27" s="129">
        <v>4704.6000000000004</v>
      </c>
      <c r="AJ27" s="170">
        <v>4.6680000000000001</v>
      </c>
      <c r="AK27" s="152" t="s">
        <v>339</v>
      </c>
      <c r="AL27" s="135" t="s">
        <v>6370</v>
      </c>
      <c r="AM27" t="s">
        <v>6392</v>
      </c>
      <c r="AN27" s="130">
        <v>3.7994149122130816E-3</v>
      </c>
      <c r="AO27" s="130">
        <v>-3.4737783282935342E-5</v>
      </c>
      <c r="AP27" s="181"/>
    </row>
    <row r="28" spans="1:42" x14ac:dyDescent="0.25">
      <c r="A28" t="s">
        <v>1213</v>
      </c>
      <c r="B28" t="s">
        <v>1241</v>
      </c>
      <c r="C28" t="s">
        <v>1017</v>
      </c>
      <c r="D28" t="s">
        <v>6276</v>
      </c>
      <c r="E28" t="s">
        <v>1217</v>
      </c>
      <c r="F28" t="s">
        <v>6277</v>
      </c>
      <c r="G28" s="153">
        <v>-6325000</v>
      </c>
      <c r="H28" s="153">
        <v>-6325</v>
      </c>
      <c r="I28" s="130">
        <v>78.934349201038444</v>
      </c>
      <c r="J28" s="130">
        <v>-0.7216912023246369</v>
      </c>
      <c r="K28" t="s">
        <v>6276</v>
      </c>
      <c r="L28" t="s">
        <v>1212</v>
      </c>
      <c r="M28" s="167">
        <v>1</v>
      </c>
      <c r="N28" s="153">
        <v>-25300000</v>
      </c>
      <c r="O28" s="153">
        <v>-25300</v>
      </c>
      <c r="P28" s="130">
        <v>78.790556435543579</v>
      </c>
      <c r="Q28" s="130">
        <v>-0.72037651518442536</v>
      </c>
      <c r="R28" s="153">
        <v>-133.6977</v>
      </c>
      <c r="S28" t="s">
        <v>204</v>
      </c>
      <c r="T28" t="s">
        <v>204</v>
      </c>
      <c r="U28" t="s">
        <v>746</v>
      </c>
      <c r="V28" t="s">
        <v>314</v>
      </c>
      <c r="W28" t="s">
        <v>928</v>
      </c>
      <c r="X28" t="s">
        <v>6246</v>
      </c>
      <c r="Y28" t="s">
        <v>339</v>
      </c>
      <c r="Z28" t="s">
        <v>6097</v>
      </c>
      <c r="AA28" t="s">
        <v>6275</v>
      </c>
      <c r="AB28" t="s">
        <v>896</v>
      </c>
      <c r="AC28" t="s">
        <v>897</v>
      </c>
      <c r="AD28" s="152" t="s">
        <v>339</v>
      </c>
      <c r="AE28" s="152" t="s">
        <v>912</v>
      </c>
      <c r="AF28" t="s">
        <v>896</v>
      </c>
      <c r="AG28" t="s">
        <v>896</v>
      </c>
      <c r="AH28" s="135" t="s">
        <v>896</v>
      </c>
      <c r="AI28" s="129">
        <v>4007.3</v>
      </c>
      <c r="AJ28" s="170">
        <v>4</v>
      </c>
      <c r="AK28" s="152" t="s">
        <v>339</v>
      </c>
      <c r="AL28" s="135" t="s">
        <v>6370</v>
      </c>
      <c r="AM28" t="s">
        <v>6392</v>
      </c>
      <c r="AN28" s="130">
        <v>4.1636817523994701E-2</v>
      </c>
      <c r="AO28" s="130">
        <v>-3.8068249379406968E-4</v>
      </c>
      <c r="AP28" s="181"/>
    </row>
    <row r="29" spans="1:42" x14ac:dyDescent="0.25">
      <c r="A29" t="s">
        <v>1213</v>
      </c>
      <c r="B29" t="s">
        <v>1241</v>
      </c>
      <c r="C29" t="s">
        <v>1017</v>
      </c>
      <c r="D29" t="s">
        <v>6278</v>
      </c>
      <c r="E29" t="s">
        <v>1215</v>
      </c>
      <c r="F29" t="s">
        <v>6379</v>
      </c>
      <c r="G29" s="153">
        <v>-34189000</v>
      </c>
      <c r="H29" s="153">
        <v>-34189</v>
      </c>
      <c r="I29" s="130">
        <v>392.67292457308537</v>
      </c>
      <c r="J29" s="130">
        <v>-3.5901809278710473</v>
      </c>
      <c r="K29" t="s">
        <v>6278</v>
      </c>
      <c r="L29" t="s">
        <v>1212</v>
      </c>
      <c r="M29" s="167">
        <v>1</v>
      </c>
      <c r="N29" s="153">
        <v>-124653094</v>
      </c>
      <c r="O29" s="153">
        <v>-124653.094</v>
      </c>
      <c r="P29" s="130">
        <v>388.20105287241574</v>
      </c>
      <c r="Q29" s="130">
        <v>-3.5492949194733834</v>
      </c>
      <c r="R29" s="153">
        <v>-3065.1468999999997</v>
      </c>
      <c r="S29" t="s">
        <v>204</v>
      </c>
      <c r="T29" t="s">
        <v>204</v>
      </c>
      <c r="U29" t="s">
        <v>746</v>
      </c>
      <c r="V29" t="s">
        <v>314</v>
      </c>
      <c r="W29" t="s">
        <v>928</v>
      </c>
      <c r="X29" t="s">
        <v>6250</v>
      </c>
      <c r="Y29" t="s">
        <v>339</v>
      </c>
      <c r="Z29" t="s">
        <v>6097</v>
      </c>
      <c r="AA29" t="s">
        <v>6275</v>
      </c>
      <c r="AB29" t="s">
        <v>896</v>
      </c>
      <c r="AC29" t="s">
        <v>897</v>
      </c>
      <c r="AD29" s="152" t="s">
        <v>339</v>
      </c>
      <c r="AE29" s="152" t="s">
        <v>912</v>
      </c>
      <c r="AF29" t="s">
        <v>896</v>
      </c>
      <c r="AG29" t="s">
        <v>896</v>
      </c>
      <c r="AH29" s="135" t="s">
        <v>896</v>
      </c>
      <c r="AI29" s="129">
        <v>3688</v>
      </c>
      <c r="AJ29" s="170">
        <v>3.6459999999999999</v>
      </c>
      <c r="AK29" s="152" t="s">
        <v>339</v>
      </c>
      <c r="AL29" s="135" t="s">
        <v>6370</v>
      </c>
      <c r="AM29" t="s">
        <v>6392</v>
      </c>
      <c r="AN29" s="130">
        <v>0.95456376756379224</v>
      </c>
      <c r="AO29" s="130">
        <v>-8.7275093806637154E-3</v>
      </c>
      <c r="AP29" s="181"/>
    </row>
    <row r="30" spans="1:42" x14ac:dyDescent="0.25">
      <c r="A30" t="s">
        <v>1213</v>
      </c>
      <c r="B30" t="s">
        <v>1242</v>
      </c>
      <c r="C30" t="s">
        <v>1017</v>
      </c>
      <c r="D30" t="s">
        <v>6279</v>
      </c>
      <c r="E30" t="s">
        <v>1215</v>
      </c>
      <c r="F30" t="s">
        <v>6376</v>
      </c>
      <c r="G30" s="153">
        <v>437000</v>
      </c>
      <c r="H30" s="153">
        <v>437</v>
      </c>
      <c r="I30" s="130">
        <v>-117.93323329320219</v>
      </c>
      <c r="J30" s="130">
        <v>0.24362635469502117</v>
      </c>
      <c r="K30" t="s">
        <v>6279</v>
      </c>
      <c r="L30" t="s">
        <v>1212</v>
      </c>
      <c r="M30" s="167">
        <v>1</v>
      </c>
      <c r="N30" s="153">
        <v>-1616900</v>
      </c>
      <c r="O30" s="153">
        <v>-1616.9</v>
      </c>
      <c r="P30" s="130">
        <v>117.1731909733749</v>
      </c>
      <c r="Q30" s="130">
        <v>-0.24205626003533254</v>
      </c>
      <c r="R30" s="153">
        <v>15.885200000000001</v>
      </c>
      <c r="S30" t="s">
        <v>204</v>
      </c>
      <c r="T30" t="s">
        <v>204</v>
      </c>
      <c r="U30" t="s">
        <v>746</v>
      </c>
      <c r="V30" t="s">
        <v>314</v>
      </c>
      <c r="W30" t="s">
        <v>928</v>
      </c>
      <c r="X30" t="s">
        <v>6250</v>
      </c>
      <c r="Y30" t="s">
        <v>339</v>
      </c>
      <c r="Z30" t="s">
        <v>6034</v>
      </c>
      <c r="AA30" t="s">
        <v>6275</v>
      </c>
      <c r="AB30" t="s">
        <v>896</v>
      </c>
      <c r="AC30" t="s">
        <v>897</v>
      </c>
      <c r="AD30" s="152" t="s">
        <v>339</v>
      </c>
      <c r="AE30" s="152" t="s">
        <v>912</v>
      </c>
      <c r="AF30" t="s">
        <v>896</v>
      </c>
      <c r="AG30" t="s">
        <v>896</v>
      </c>
      <c r="AH30" s="135" t="s">
        <v>896</v>
      </c>
      <c r="AI30" s="129">
        <v>3724</v>
      </c>
      <c r="AJ30" s="170">
        <v>3.7</v>
      </c>
      <c r="AK30" s="152" t="s">
        <v>339</v>
      </c>
      <c r="AL30" s="135" t="s">
        <v>6370</v>
      </c>
      <c r="AM30" t="s">
        <v>6392</v>
      </c>
      <c r="AN30" s="130">
        <v>-0.11511629876919037</v>
      </c>
      <c r="AO30" s="130">
        <v>2.3780713418918337E-4</v>
      </c>
      <c r="AP30" s="181"/>
    </row>
    <row r="31" spans="1:42" x14ac:dyDescent="0.25">
      <c r="A31" t="s">
        <v>1213</v>
      </c>
      <c r="B31" t="s">
        <v>1242</v>
      </c>
      <c r="C31" t="s">
        <v>1017</v>
      </c>
      <c r="D31" t="s">
        <v>6280</v>
      </c>
      <c r="E31" t="s">
        <v>1215</v>
      </c>
      <c r="F31" t="s">
        <v>6380</v>
      </c>
      <c r="G31" s="153">
        <v>-134000</v>
      </c>
      <c r="H31" s="153">
        <v>-134</v>
      </c>
      <c r="I31" s="130">
        <v>36.463624529700688</v>
      </c>
      <c r="J31" s="130">
        <v>-7.5326518870665021E-2</v>
      </c>
      <c r="K31" t="s">
        <v>6280</v>
      </c>
      <c r="L31" t="s">
        <v>1212</v>
      </c>
      <c r="M31" s="167">
        <v>1</v>
      </c>
      <c r="N31" s="153">
        <v>-499980.79999999999</v>
      </c>
      <c r="O31" s="153">
        <v>-499.98079999999999</v>
      </c>
      <c r="P31" s="130">
        <v>36.232510211776088</v>
      </c>
      <c r="Q31" s="130">
        <v>-7.4849083145199821E-2</v>
      </c>
      <c r="R31" s="153">
        <v>-0.74420000000000008</v>
      </c>
      <c r="S31" t="s">
        <v>204</v>
      </c>
      <c r="T31" t="s">
        <v>204</v>
      </c>
      <c r="U31" t="s">
        <v>746</v>
      </c>
      <c r="V31" t="s">
        <v>314</v>
      </c>
      <c r="W31" t="s">
        <v>928</v>
      </c>
      <c r="X31" t="s">
        <v>6250</v>
      </c>
      <c r="Y31" t="s">
        <v>339</v>
      </c>
      <c r="Z31" t="s">
        <v>6281</v>
      </c>
      <c r="AA31" t="s">
        <v>6275</v>
      </c>
      <c r="AB31" t="s">
        <v>896</v>
      </c>
      <c r="AC31" t="s">
        <v>897</v>
      </c>
      <c r="AD31" s="152" t="s">
        <v>339</v>
      </c>
      <c r="AE31" s="152" t="s">
        <v>912</v>
      </c>
      <c r="AF31" t="s">
        <v>896</v>
      </c>
      <c r="AG31" t="s">
        <v>896</v>
      </c>
      <c r="AH31" s="135" t="s">
        <v>896</v>
      </c>
      <c r="AI31" s="129">
        <v>3755</v>
      </c>
      <c r="AJ31" s="170">
        <v>3.7311999999999999</v>
      </c>
      <c r="AK31" s="152" t="s">
        <v>339</v>
      </c>
      <c r="AL31" s="135" t="s">
        <v>6370</v>
      </c>
      <c r="AM31" t="s">
        <v>6392</v>
      </c>
      <c r="AN31" s="130">
        <v>5.392782964846906E-3</v>
      </c>
      <c r="AO31" s="130">
        <v>-1.1140405623584226E-5</v>
      </c>
      <c r="AP31" s="181"/>
    </row>
    <row r="32" spans="1:42" x14ac:dyDescent="0.25">
      <c r="A32" t="s">
        <v>1213</v>
      </c>
      <c r="B32" t="s">
        <v>1242</v>
      </c>
      <c r="C32" t="s">
        <v>1017</v>
      </c>
      <c r="D32" t="s">
        <v>6276</v>
      </c>
      <c r="E32" t="s">
        <v>1217</v>
      </c>
      <c r="F32" t="s">
        <v>6277</v>
      </c>
      <c r="G32" s="153">
        <v>-505000</v>
      </c>
      <c r="H32" s="153">
        <v>-505</v>
      </c>
      <c r="I32" s="130">
        <v>146.6521149945826</v>
      </c>
      <c r="J32" s="130">
        <v>-0.30295379162223512</v>
      </c>
      <c r="K32" t="s">
        <v>6276</v>
      </c>
      <c r="L32" t="s">
        <v>1212</v>
      </c>
      <c r="M32" s="167">
        <v>1</v>
      </c>
      <c r="N32" s="153">
        <v>-2020000</v>
      </c>
      <c r="O32" s="153">
        <v>-2020</v>
      </c>
      <c r="P32" s="130">
        <v>146.38496243813302</v>
      </c>
      <c r="Q32" s="130">
        <v>-0.30240190813987983</v>
      </c>
      <c r="R32" s="153">
        <v>-10.674700000000001</v>
      </c>
      <c r="S32" t="s">
        <v>204</v>
      </c>
      <c r="T32" t="s">
        <v>204</v>
      </c>
      <c r="U32" t="s">
        <v>746</v>
      </c>
      <c r="V32" t="s">
        <v>314</v>
      </c>
      <c r="W32" t="s">
        <v>928</v>
      </c>
      <c r="X32" t="s">
        <v>6246</v>
      </c>
      <c r="Y32" t="s">
        <v>339</v>
      </c>
      <c r="Z32" t="s">
        <v>6097</v>
      </c>
      <c r="AA32" t="s">
        <v>6275</v>
      </c>
      <c r="AB32" t="s">
        <v>896</v>
      </c>
      <c r="AC32" t="s">
        <v>897</v>
      </c>
      <c r="AD32" s="152" t="s">
        <v>339</v>
      </c>
      <c r="AE32" s="152" t="s">
        <v>912</v>
      </c>
      <c r="AF32" t="s">
        <v>896</v>
      </c>
      <c r="AG32" t="s">
        <v>896</v>
      </c>
      <c r="AH32" s="135" t="s">
        <v>896</v>
      </c>
      <c r="AI32" s="129">
        <v>4007.3</v>
      </c>
      <c r="AJ32" s="170">
        <v>4</v>
      </c>
      <c r="AK32" s="152" t="s">
        <v>339</v>
      </c>
      <c r="AL32" s="135" t="s">
        <v>6370</v>
      </c>
      <c r="AM32" t="s">
        <v>6392</v>
      </c>
      <c r="AN32" s="130">
        <v>7.7357036744364713E-2</v>
      </c>
      <c r="AO32" s="130">
        <v>-1.598040886845142E-4</v>
      </c>
      <c r="AP32" s="181"/>
    </row>
    <row r="33" spans="1:42" x14ac:dyDescent="0.25">
      <c r="A33" t="s">
        <v>1213</v>
      </c>
      <c r="B33" t="s">
        <v>1242</v>
      </c>
      <c r="C33" t="s">
        <v>1017</v>
      </c>
      <c r="D33" t="s">
        <v>6278</v>
      </c>
      <c r="E33" t="s">
        <v>1215</v>
      </c>
      <c r="F33" t="s">
        <v>6379</v>
      </c>
      <c r="G33" s="153">
        <v>-1589000</v>
      </c>
      <c r="H33" s="153">
        <v>-1589</v>
      </c>
      <c r="I33" s="130">
        <v>424.67813920729958</v>
      </c>
      <c r="J33" s="130">
        <v>-0.87729967274375464</v>
      </c>
      <c r="K33" t="s">
        <v>6278</v>
      </c>
      <c r="L33" t="s">
        <v>1212</v>
      </c>
      <c r="M33" s="167">
        <v>1</v>
      </c>
      <c r="N33" s="153">
        <v>-5793494</v>
      </c>
      <c r="O33" s="153">
        <v>-5793.4939999999997</v>
      </c>
      <c r="P33" s="130">
        <v>419.8417829581926</v>
      </c>
      <c r="Q33" s="130">
        <v>-0.86730873286977472</v>
      </c>
      <c r="R33" s="153">
        <v>-142.45860000000002</v>
      </c>
      <c r="S33" t="s">
        <v>204</v>
      </c>
      <c r="T33" t="s">
        <v>204</v>
      </c>
      <c r="U33" t="s">
        <v>746</v>
      </c>
      <c r="V33" t="s">
        <v>314</v>
      </c>
      <c r="W33" t="s">
        <v>928</v>
      </c>
      <c r="X33" t="s">
        <v>6250</v>
      </c>
      <c r="Y33" t="s">
        <v>339</v>
      </c>
      <c r="Z33" t="s">
        <v>6097</v>
      </c>
      <c r="AA33" t="s">
        <v>6275</v>
      </c>
      <c r="AB33" t="s">
        <v>896</v>
      </c>
      <c r="AC33" t="s">
        <v>897</v>
      </c>
      <c r="AD33" s="152" t="s">
        <v>339</v>
      </c>
      <c r="AE33" s="152" t="s">
        <v>912</v>
      </c>
      <c r="AF33" t="s">
        <v>896</v>
      </c>
      <c r="AG33" t="s">
        <v>896</v>
      </c>
      <c r="AH33" s="135" t="s">
        <v>896</v>
      </c>
      <c r="AI33" s="129">
        <v>3688</v>
      </c>
      <c r="AJ33" s="170">
        <v>3.6459999999999999</v>
      </c>
      <c r="AK33" s="152" t="s">
        <v>339</v>
      </c>
      <c r="AL33" s="135" t="s">
        <v>6370</v>
      </c>
      <c r="AM33" t="s">
        <v>6392</v>
      </c>
      <c r="AN33" s="130">
        <v>1.0323664790599787</v>
      </c>
      <c r="AO33" s="130">
        <v>-2.1326616338705434E-3</v>
      </c>
      <c r="AP33" s="181"/>
    </row>
    <row r="34" spans="1:42" x14ac:dyDescent="0.25">
      <c r="A34" t="s">
        <v>1213</v>
      </c>
      <c r="B34" t="s">
        <v>1245</v>
      </c>
      <c r="C34" t="s">
        <v>1017</v>
      </c>
      <c r="D34" t="s">
        <v>6282</v>
      </c>
      <c r="E34" t="s">
        <v>1224</v>
      </c>
      <c r="F34" t="s">
        <v>6274</v>
      </c>
      <c r="G34" s="153">
        <v>-576415</v>
      </c>
      <c r="H34" s="153">
        <v>-576.41499999999996</v>
      </c>
      <c r="I34" s="130">
        <v>9.4950518832630575</v>
      </c>
      <c r="J34" s="130">
        <v>-1.5154990015347012E-2</v>
      </c>
      <c r="K34" t="s">
        <v>6282</v>
      </c>
      <c r="L34" t="s">
        <v>1215</v>
      </c>
      <c r="M34" s="11" t="s">
        <v>6379</v>
      </c>
      <c r="N34" s="153">
        <v>-737690.15</v>
      </c>
      <c r="O34" s="153">
        <v>-737.69015000000002</v>
      </c>
      <c r="P34" s="130">
        <v>9.5258614592705442</v>
      </c>
      <c r="Q34" s="130">
        <v>-1.520416497747582E-2</v>
      </c>
      <c r="R34" s="153">
        <v>31.576000000000001</v>
      </c>
      <c r="S34" t="s">
        <v>204</v>
      </c>
      <c r="T34" t="s">
        <v>204</v>
      </c>
      <c r="U34" t="s">
        <v>746</v>
      </c>
      <c r="V34" t="s">
        <v>314</v>
      </c>
      <c r="W34" t="s">
        <v>929</v>
      </c>
      <c r="X34" t="s">
        <v>6283</v>
      </c>
      <c r="Y34" t="s">
        <v>339</v>
      </c>
      <c r="Z34" t="s">
        <v>6097</v>
      </c>
      <c r="AA34" t="s">
        <v>6275</v>
      </c>
      <c r="AB34" t="s">
        <v>896</v>
      </c>
      <c r="AC34" t="s">
        <v>897</v>
      </c>
      <c r="AD34" s="152" t="s">
        <v>339</v>
      </c>
      <c r="AE34" s="152" t="s">
        <v>912</v>
      </c>
      <c r="AF34" t="s">
        <v>896</v>
      </c>
      <c r="AG34" t="s">
        <v>896</v>
      </c>
      <c r="AH34" s="135" t="s">
        <v>896</v>
      </c>
      <c r="AI34" s="129">
        <v>4704.6000000000004</v>
      </c>
      <c r="AJ34" s="170">
        <v>1.27979</v>
      </c>
      <c r="AK34" s="152" t="s">
        <v>339</v>
      </c>
      <c r="AL34" s="135" t="s">
        <v>6370</v>
      </c>
      <c r="AM34" t="s">
        <v>6392</v>
      </c>
      <c r="AN34" s="130">
        <v>-1.1055967014020108E-2</v>
      </c>
      <c r="AO34" s="130">
        <v>1.7646356414631783E-5</v>
      </c>
      <c r="AP34" s="181"/>
    </row>
    <row r="35" spans="1:42" x14ac:dyDescent="0.25">
      <c r="A35" t="s">
        <v>1213</v>
      </c>
      <c r="B35" t="s">
        <v>1245</v>
      </c>
      <c r="C35" t="s">
        <v>1017</v>
      </c>
      <c r="D35" t="s">
        <v>6280</v>
      </c>
      <c r="E35" t="s">
        <v>1215</v>
      </c>
      <c r="F35" t="s">
        <v>6380</v>
      </c>
      <c r="G35" s="153">
        <v>-2568000</v>
      </c>
      <c r="H35" s="153">
        <v>-2568</v>
      </c>
      <c r="I35" s="130">
        <v>33.763256239996515</v>
      </c>
      <c r="J35" s="130">
        <v>-5.38893117692903E-2</v>
      </c>
      <c r="K35" t="s">
        <v>6280</v>
      </c>
      <c r="L35" t="s">
        <v>1212</v>
      </c>
      <c r="M35" s="167">
        <v>1</v>
      </c>
      <c r="N35" s="153">
        <v>-9581721.5999999996</v>
      </c>
      <c r="O35" s="153">
        <v>-9581.7215999999989</v>
      </c>
      <c r="P35" s="130">
        <v>33.549257438794939</v>
      </c>
      <c r="Q35" s="130">
        <v>-5.354774968670465E-2</v>
      </c>
      <c r="R35" s="153">
        <v>-14.261299999999999</v>
      </c>
      <c r="S35" t="s">
        <v>204</v>
      </c>
      <c r="T35" t="s">
        <v>204</v>
      </c>
      <c r="U35" t="s">
        <v>746</v>
      </c>
      <c r="V35" t="s">
        <v>314</v>
      </c>
      <c r="W35" t="s">
        <v>928</v>
      </c>
      <c r="X35" t="s">
        <v>6250</v>
      </c>
      <c r="Y35" t="s">
        <v>339</v>
      </c>
      <c r="Z35" t="s">
        <v>6281</v>
      </c>
      <c r="AA35" t="s">
        <v>6275</v>
      </c>
      <c r="AB35" t="s">
        <v>896</v>
      </c>
      <c r="AC35" t="s">
        <v>897</v>
      </c>
      <c r="AD35" s="152" t="s">
        <v>339</v>
      </c>
      <c r="AE35" s="152" t="s">
        <v>912</v>
      </c>
      <c r="AF35" t="s">
        <v>896</v>
      </c>
      <c r="AG35" t="s">
        <v>896</v>
      </c>
      <c r="AH35" s="135" t="s">
        <v>896</v>
      </c>
      <c r="AI35" s="129">
        <v>3755</v>
      </c>
      <c r="AJ35" s="170">
        <v>3.7311999999999999</v>
      </c>
      <c r="AK35" s="152" t="s">
        <v>339</v>
      </c>
      <c r="AL35" s="135" t="s">
        <v>6370</v>
      </c>
      <c r="AM35" t="s">
        <v>6392</v>
      </c>
      <c r="AN35" s="130">
        <v>4.9934123509994335E-3</v>
      </c>
      <c r="AO35" s="130">
        <v>-7.9699526924438934E-6</v>
      </c>
      <c r="AP35" s="181"/>
    </row>
    <row r="36" spans="1:42" x14ac:dyDescent="0.25">
      <c r="A36" t="s">
        <v>1213</v>
      </c>
      <c r="B36" t="s">
        <v>1245</v>
      </c>
      <c r="C36" t="s">
        <v>1017</v>
      </c>
      <c r="D36" t="s">
        <v>6273</v>
      </c>
      <c r="E36" t="s">
        <v>1224</v>
      </c>
      <c r="F36" t="s">
        <v>6274</v>
      </c>
      <c r="G36" s="153">
        <v>-461000</v>
      </c>
      <c r="H36" s="153">
        <v>-461</v>
      </c>
      <c r="I36" s="130">
        <v>7.5938671238331228</v>
      </c>
      <c r="J36" s="130">
        <v>-1.2120521494192503E-2</v>
      </c>
      <c r="K36" t="s">
        <v>6273</v>
      </c>
      <c r="L36" t="s">
        <v>1212</v>
      </c>
      <c r="M36" s="167">
        <v>1</v>
      </c>
      <c r="N36" s="153">
        <v>-2151948</v>
      </c>
      <c r="O36" s="153">
        <v>-2151.9479999999999</v>
      </c>
      <c r="P36" s="130">
        <v>7.5347897236859707</v>
      </c>
      <c r="Q36" s="130">
        <v>-1.2026228443415086E-2</v>
      </c>
      <c r="R36" s="153">
        <v>-26.7821</v>
      </c>
      <c r="S36" t="s">
        <v>204</v>
      </c>
      <c r="T36" t="s">
        <v>204</v>
      </c>
      <c r="U36" t="s">
        <v>746</v>
      </c>
      <c r="V36" t="s">
        <v>314</v>
      </c>
      <c r="W36" t="s">
        <v>928</v>
      </c>
      <c r="X36" t="s">
        <v>6242</v>
      </c>
      <c r="Y36" t="s">
        <v>339</v>
      </c>
      <c r="Z36" t="s">
        <v>6097</v>
      </c>
      <c r="AA36" t="s">
        <v>6275</v>
      </c>
      <c r="AB36" t="s">
        <v>896</v>
      </c>
      <c r="AC36" t="s">
        <v>897</v>
      </c>
      <c r="AD36" s="152" t="s">
        <v>339</v>
      </c>
      <c r="AE36" s="152" t="s">
        <v>912</v>
      </c>
      <c r="AF36" t="s">
        <v>896</v>
      </c>
      <c r="AG36" t="s">
        <v>896</v>
      </c>
      <c r="AH36" s="135" t="s">
        <v>896</v>
      </c>
      <c r="AI36" s="129">
        <v>4704.6000000000004</v>
      </c>
      <c r="AJ36" s="170">
        <v>4.6680000000000001</v>
      </c>
      <c r="AK36" s="152" t="s">
        <v>339</v>
      </c>
      <c r="AL36" s="135" t="s">
        <v>6370</v>
      </c>
      <c r="AM36" t="s">
        <v>6392</v>
      </c>
      <c r="AN36" s="130">
        <v>9.3774351884931394E-3</v>
      </c>
      <c r="AO36" s="130">
        <v>-1.496726278048922E-5</v>
      </c>
      <c r="AP36" s="181"/>
    </row>
    <row r="37" spans="1:42" x14ac:dyDescent="0.25">
      <c r="A37" t="s">
        <v>1213</v>
      </c>
      <c r="B37" t="s">
        <v>1245</v>
      </c>
      <c r="C37" t="s">
        <v>1017</v>
      </c>
      <c r="D37" t="s">
        <v>6276</v>
      </c>
      <c r="E37" t="s">
        <v>1217</v>
      </c>
      <c r="F37" t="s">
        <v>6277</v>
      </c>
      <c r="G37" s="153">
        <v>-24390713</v>
      </c>
      <c r="H37" s="153">
        <v>-24390.713</v>
      </c>
      <c r="I37" s="130">
        <v>342.22813961436589</v>
      </c>
      <c r="J37" s="130">
        <v>-0.54622808833395486</v>
      </c>
      <c r="K37" t="s">
        <v>6276</v>
      </c>
      <c r="L37" t="s">
        <v>1212</v>
      </c>
      <c r="M37" s="167">
        <v>1</v>
      </c>
      <c r="N37" s="153">
        <v>-97562852</v>
      </c>
      <c r="O37" s="153">
        <v>-97562.851999999999</v>
      </c>
      <c r="P37" s="130">
        <v>341.60471101676029</v>
      </c>
      <c r="Q37" s="130">
        <v>-0.54523303803953271</v>
      </c>
      <c r="R37" s="153">
        <v>-515.5702</v>
      </c>
      <c r="S37" t="s">
        <v>204</v>
      </c>
      <c r="T37" t="s">
        <v>204</v>
      </c>
      <c r="U37" t="s">
        <v>746</v>
      </c>
      <c r="V37" t="s">
        <v>314</v>
      </c>
      <c r="W37" t="s">
        <v>928</v>
      </c>
      <c r="X37" t="s">
        <v>6246</v>
      </c>
      <c r="Y37" t="s">
        <v>339</v>
      </c>
      <c r="Z37" t="s">
        <v>6097</v>
      </c>
      <c r="AA37" t="s">
        <v>6275</v>
      </c>
      <c r="AB37" t="s">
        <v>896</v>
      </c>
      <c r="AC37" t="s">
        <v>897</v>
      </c>
      <c r="AD37" s="152" t="s">
        <v>339</v>
      </c>
      <c r="AE37" s="152" t="s">
        <v>912</v>
      </c>
      <c r="AF37" t="s">
        <v>896</v>
      </c>
      <c r="AG37" t="s">
        <v>896</v>
      </c>
      <c r="AH37" s="135" t="s">
        <v>896</v>
      </c>
      <c r="AI37" s="129">
        <v>4007.3</v>
      </c>
      <c r="AJ37" s="170">
        <v>4</v>
      </c>
      <c r="AK37" s="152" t="s">
        <v>339</v>
      </c>
      <c r="AL37" s="135" t="s">
        <v>6370</v>
      </c>
      <c r="AM37" t="s">
        <v>6392</v>
      </c>
      <c r="AN37" s="130">
        <v>0.18052078397970778</v>
      </c>
      <c r="AO37" s="130">
        <v>-2.8812803894178487E-4</v>
      </c>
      <c r="AP37" s="181"/>
    </row>
    <row r="38" spans="1:42" x14ac:dyDescent="0.25">
      <c r="A38" t="s">
        <v>1213</v>
      </c>
      <c r="B38" t="s">
        <v>1245</v>
      </c>
      <c r="C38" t="s">
        <v>1017</v>
      </c>
      <c r="D38" t="s">
        <v>6278</v>
      </c>
      <c r="E38" t="s">
        <v>1215</v>
      </c>
      <c r="F38" t="s">
        <v>6379</v>
      </c>
      <c r="G38" s="153">
        <v>-26000000</v>
      </c>
      <c r="H38" s="153">
        <v>-26000</v>
      </c>
      <c r="I38" s="130">
        <v>335.7404161368213</v>
      </c>
      <c r="J38" s="130">
        <v>-0.53587307545637053</v>
      </c>
      <c r="K38" t="s">
        <v>6278</v>
      </c>
      <c r="L38" t="s">
        <v>1212</v>
      </c>
      <c r="M38" s="167">
        <v>1</v>
      </c>
      <c r="N38" s="153">
        <v>-94796000</v>
      </c>
      <c r="O38" s="153">
        <v>-94796</v>
      </c>
      <c r="P38" s="130">
        <v>331.91690814393996</v>
      </c>
      <c r="Q38" s="130">
        <v>-0.52977039943436199</v>
      </c>
      <c r="R38" s="153">
        <v>-2330.9784</v>
      </c>
      <c r="S38" t="s">
        <v>204</v>
      </c>
      <c r="T38" t="s">
        <v>204</v>
      </c>
      <c r="U38" t="s">
        <v>746</v>
      </c>
      <c r="V38" t="s">
        <v>314</v>
      </c>
      <c r="W38" t="s">
        <v>928</v>
      </c>
      <c r="X38" t="s">
        <v>6250</v>
      </c>
      <c r="Y38" t="s">
        <v>339</v>
      </c>
      <c r="Z38" t="s">
        <v>6097</v>
      </c>
      <c r="AA38" t="s">
        <v>6275</v>
      </c>
      <c r="AB38" t="s">
        <v>896</v>
      </c>
      <c r="AC38" t="s">
        <v>897</v>
      </c>
      <c r="AD38" s="152" t="s">
        <v>339</v>
      </c>
      <c r="AE38" s="152" t="s">
        <v>912</v>
      </c>
      <c r="AF38" t="s">
        <v>896</v>
      </c>
      <c r="AG38" t="s">
        <v>896</v>
      </c>
      <c r="AH38" s="135" t="s">
        <v>896</v>
      </c>
      <c r="AI38" s="129">
        <v>3688</v>
      </c>
      <c r="AJ38" s="170">
        <v>3.6459999999999999</v>
      </c>
      <c r="AK38" s="152" t="s">
        <v>339</v>
      </c>
      <c r="AL38" s="135" t="s">
        <v>6370</v>
      </c>
      <c r="AM38" t="s">
        <v>6392</v>
      </c>
      <c r="AN38" s="130">
        <v>0.81616433549481981</v>
      </c>
      <c r="AO38" s="130">
        <v>-1.3026745411585492E-3</v>
      </c>
      <c r="AP38" s="181"/>
    </row>
    <row r="39" spans="1:42" x14ac:dyDescent="0.25">
      <c r="A39" t="s">
        <v>1213</v>
      </c>
      <c r="B39" t="s">
        <v>1248</v>
      </c>
      <c r="C39" t="s">
        <v>1017</v>
      </c>
      <c r="D39" t="s">
        <v>6282</v>
      </c>
      <c r="E39" t="s">
        <v>1224</v>
      </c>
      <c r="F39" t="s">
        <v>6274</v>
      </c>
      <c r="G39" s="153">
        <v>-70000</v>
      </c>
      <c r="H39" s="153">
        <v>-70</v>
      </c>
      <c r="I39" s="130">
        <v>25.52003042230719</v>
      </c>
      <c r="J39" s="130">
        <v>-8.5841851145902932E-3</v>
      </c>
      <c r="K39" t="s">
        <v>6282</v>
      </c>
      <c r="L39" t="s">
        <v>1215</v>
      </c>
      <c r="M39" s="11" t="s">
        <v>6379</v>
      </c>
      <c r="N39" s="153">
        <v>-89585.3</v>
      </c>
      <c r="O39" s="153">
        <v>-89.585300000000004</v>
      </c>
      <c r="P39" s="130">
        <v>25.602838001020011</v>
      </c>
      <c r="Q39" s="130">
        <v>-8.612039140341787E-3</v>
      </c>
      <c r="R39" s="153">
        <v>3.8346</v>
      </c>
      <c r="S39" t="s">
        <v>204</v>
      </c>
      <c r="T39" t="s">
        <v>204</v>
      </c>
      <c r="U39" t="s">
        <v>746</v>
      </c>
      <c r="V39" t="s">
        <v>314</v>
      </c>
      <c r="W39" t="s">
        <v>929</v>
      </c>
      <c r="X39" t="s">
        <v>6283</v>
      </c>
      <c r="Y39" t="s">
        <v>339</v>
      </c>
      <c r="Z39" t="s">
        <v>6097</v>
      </c>
      <c r="AA39" t="s">
        <v>6275</v>
      </c>
      <c r="AB39" t="s">
        <v>896</v>
      </c>
      <c r="AC39" t="s">
        <v>897</v>
      </c>
      <c r="AD39" s="152" t="s">
        <v>339</v>
      </c>
      <c r="AE39" s="152" t="s">
        <v>912</v>
      </c>
      <c r="AF39" t="s">
        <v>896</v>
      </c>
      <c r="AG39" t="s">
        <v>896</v>
      </c>
      <c r="AH39" s="135" t="s">
        <v>896</v>
      </c>
      <c r="AI39" s="129">
        <v>4704.6000000000004</v>
      </c>
      <c r="AJ39" s="170">
        <v>1.27979</v>
      </c>
      <c r="AK39" s="152" t="s">
        <v>339</v>
      </c>
      <c r="AL39" s="135" t="s">
        <v>6370</v>
      </c>
      <c r="AM39" t="s">
        <v>6392</v>
      </c>
      <c r="AN39" s="130">
        <v>-2.9715331523691987E-2</v>
      </c>
      <c r="AO39" s="130">
        <v>9.9953605979177841E-6</v>
      </c>
      <c r="AP39" s="181"/>
    </row>
    <row r="40" spans="1:42" x14ac:dyDescent="0.25">
      <c r="A40" t="s">
        <v>1213</v>
      </c>
      <c r="B40" t="s">
        <v>1248</v>
      </c>
      <c r="C40" t="s">
        <v>1017</v>
      </c>
      <c r="D40" t="s">
        <v>6276</v>
      </c>
      <c r="E40" t="s">
        <v>1217</v>
      </c>
      <c r="F40" t="s">
        <v>6277</v>
      </c>
      <c r="G40" s="153">
        <v>-1781988</v>
      </c>
      <c r="H40" s="153">
        <v>-1781.9880000000001</v>
      </c>
      <c r="I40" s="130">
        <v>553.37186559337772</v>
      </c>
      <c r="J40" s="130">
        <v>-0.18613796507497571</v>
      </c>
      <c r="K40" t="s">
        <v>6276</v>
      </c>
      <c r="L40" t="s">
        <v>1212</v>
      </c>
      <c r="M40" s="167">
        <v>1</v>
      </c>
      <c r="N40" s="153">
        <v>-7127952</v>
      </c>
      <c r="O40" s="153">
        <v>-7127.9520000000002</v>
      </c>
      <c r="P40" s="130">
        <v>552.36380165535672</v>
      </c>
      <c r="Q40" s="130">
        <v>-0.18579888211511564</v>
      </c>
      <c r="R40" s="153">
        <v>-37.6676</v>
      </c>
      <c r="S40" t="s">
        <v>204</v>
      </c>
      <c r="T40" t="s">
        <v>204</v>
      </c>
      <c r="U40" t="s">
        <v>746</v>
      </c>
      <c r="V40" t="s">
        <v>314</v>
      </c>
      <c r="W40" t="s">
        <v>928</v>
      </c>
      <c r="X40" t="s">
        <v>6246</v>
      </c>
      <c r="Y40" t="s">
        <v>339</v>
      </c>
      <c r="Z40" t="s">
        <v>6097</v>
      </c>
      <c r="AA40" t="s">
        <v>6275</v>
      </c>
      <c r="AB40" t="s">
        <v>896</v>
      </c>
      <c r="AC40" t="s">
        <v>897</v>
      </c>
      <c r="AD40" s="152" t="s">
        <v>339</v>
      </c>
      <c r="AE40" s="152" t="s">
        <v>912</v>
      </c>
      <c r="AF40" t="s">
        <v>896</v>
      </c>
      <c r="AG40" t="s">
        <v>896</v>
      </c>
      <c r="AH40" s="135" t="s">
        <v>896</v>
      </c>
      <c r="AI40" s="129">
        <v>4007.3</v>
      </c>
      <c r="AJ40" s="170">
        <v>4</v>
      </c>
      <c r="AK40" s="152" t="s">
        <v>339</v>
      </c>
      <c r="AL40" s="135" t="s">
        <v>6370</v>
      </c>
      <c r="AM40" t="s">
        <v>6392</v>
      </c>
      <c r="AN40" s="130">
        <v>0.2918962862662165</v>
      </c>
      <c r="AO40" s="130">
        <v>-9.818529657317354E-5</v>
      </c>
      <c r="AP40" s="181"/>
    </row>
    <row r="41" spans="1:42" x14ac:dyDescent="0.25">
      <c r="A41" t="s">
        <v>1213</v>
      </c>
      <c r="B41" t="s">
        <v>1248</v>
      </c>
      <c r="C41" t="s">
        <v>1017</v>
      </c>
      <c r="D41" t="s">
        <v>6278</v>
      </c>
      <c r="E41" t="s">
        <v>1215</v>
      </c>
      <c r="F41" t="s">
        <v>6379</v>
      </c>
      <c r="G41" s="153">
        <v>-1062000</v>
      </c>
      <c r="H41" s="153">
        <v>-1062</v>
      </c>
      <c r="I41" s="130">
        <v>303.51200428064931</v>
      </c>
      <c r="J41" s="130">
        <v>-0.10209248132275026</v>
      </c>
      <c r="K41" t="s">
        <v>6278</v>
      </c>
      <c r="L41" t="s">
        <v>1212</v>
      </c>
      <c r="M41" s="167">
        <v>1</v>
      </c>
      <c r="N41" s="153">
        <v>-3872052</v>
      </c>
      <c r="O41" s="153">
        <v>-3872.0520000000001</v>
      </c>
      <c r="P41" s="130">
        <v>300.05552267007795</v>
      </c>
      <c r="Q41" s="130">
        <v>-0.10092982291289247</v>
      </c>
      <c r="R41" s="153">
        <v>-95.211500000000001</v>
      </c>
      <c r="S41" t="s">
        <v>204</v>
      </c>
      <c r="T41" t="s">
        <v>204</v>
      </c>
      <c r="U41" t="s">
        <v>746</v>
      </c>
      <c r="V41" t="s">
        <v>314</v>
      </c>
      <c r="W41" t="s">
        <v>928</v>
      </c>
      <c r="X41" t="s">
        <v>6250</v>
      </c>
      <c r="Y41" t="s">
        <v>339</v>
      </c>
      <c r="Z41" t="s">
        <v>6097</v>
      </c>
      <c r="AA41" t="s">
        <v>6275</v>
      </c>
      <c r="AB41" t="s">
        <v>896</v>
      </c>
      <c r="AC41" t="s">
        <v>897</v>
      </c>
      <c r="AD41" s="152" t="s">
        <v>339</v>
      </c>
      <c r="AE41" s="152" t="s">
        <v>912</v>
      </c>
      <c r="AF41" t="s">
        <v>896</v>
      </c>
      <c r="AG41" t="s">
        <v>896</v>
      </c>
      <c r="AH41" s="135" t="s">
        <v>896</v>
      </c>
      <c r="AI41" s="129">
        <v>3688</v>
      </c>
      <c r="AJ41" s="170">
        <v>3.6459999999999999</v>
      </c>
      <c r="AK41" s="152" t="s">
        <v>339</v>
      </c>
      <c r="AL41" s="135" t="s">
        <v>6370</v>
      </c>
      <c r="AM41" t="s">
        <v>6392</v>
      </c>
      <c r="AN41" s="130">
        <v>0.73781904525747544</v>
      </c>
      <c r="AO41" s="130">
        <v>-2.4818055310875457E-4</v>
      </c>
      <c r="AP41" s="181"/>
    </row>
    <row r="42" spans="1:42" x14ac:dyDescent="0.25">
      <c r="A42" t="s">
        <v>1213</v>
      </c>
      <c r="B42" t="s">
        <v>1249</v>
      </c>
      <c r="C42" t="s">
        <v>1017</v>
      </c>
      <c r="D42" t="s">
        <v>6282</v>
      </c>
      <c r="E42" t="s">
        <v>1224</v>
      </c>
      <c r="F42" t="s">
        <v>6274</v>
      </c>
      <c r="G42" s="153">
        <v>-226822</v>
      </c>
      <c r="H42" s="153">
        <v>-226.822</v>
      </c>
      <c r="I42" s="130">
        <v>35.317432588713828</v>
      </c>
      <c r="J42" s="130">
        <v>-2.829371240173981E-2</v>
      </c>
      <c r="K42" t="s">
        <v>6282</v>
      </c>
      <c r="L42" t="s">
        <v>1215</v>
      </c>
      <c r="M42" s="11" t="s">
        <v>6379</v>
      </c>
      <c r="N42" s="153">
        <v>-290284.53000000003</v>
      </c>
      <c r="O42" s="153">
        <v>-290.28453000000002</v>
      </c>
      <c r="P42" s="130">
        <v>35.432031168411442</v>
      </c>
      <c r="Q42" s="130">
        <v>-2.8385520299934772E-2</v>
      </c>
      <c r="R42" s="153">
        <v>12.4253</v>
      </c>
      <c r="S42" t="s">
        <v>204</v>
      </c>
      <c r="T42" t="s">
        <v>204</v>
      </c>
      <c r="U42" t="s">
        <v>746</v>
      </c>
      <c r="V42" t="s">
        <v>314</v>
      </c>
      <c r="W42" t="s">
        <v>929</v>
      </c>
      <c r="X42" t="s">
        <v>6283</v>
      </c>
      <c r="Y42" t="s">
        <v>339</v>
      </c>
      <c r="Z42" t="s">
        <v>6097</v>
      </c>
      <c r="AA42" t="s">
        <v>6275</v>
      </c>
      <c r="AB42" t="s">
        <v>896</v>
      </c>
      <c r="AC42" t="s">
        <v>897</v>
      </c>
      <c r="AD42" s="152" t="s">
        <v>339</v>
      </c>
      <c r="AE42" s="152" t="s">
        <v>912</v>
      </c>
      <c r="AF42" t="s">
        <v>896</v>
      </c>
      <c r="AG42" t="s">
        <v>896</v>
      </c>
      <c r="AH42" s="135" t="s">
        <v>896</v>
      </c>
      <c r="AI42" s="129">
        <v>4704.6000000000004</v>
      </c>
      <c r="AJ42" s="170">
        <v>1.27979</v>
      </c>
      <c r="AK42" s="152" t="s">
        <v>339</v>
      </c>
      <c r="AL42" s="135" t="s">
        <v>6370</v>
      </c>
      <c r="AM42" t="s">
        <v>6392</v>
      </c>
      <c r="AN42" s="130">
        <v>-4.1123352933855939E-2</v>
      </c>
      <c r="AO42" s="130">
        <v>3.2944985963605568E-5</v>
      </c>
      <c r="AP42" s="181"/>
    </row>
    <row r="43" spans="1:42" x14ac:dyDescent="0.25">
      <c r="A43" t="s">
        <v>1213</v>
      </c>
      <c r="B43" t="s">
        <v>1249</v>
      </c>
      <c r="C43" t="s">
        <v>1017</v>
      </c>
      <c r="D43" t="s">
        <v>6273</v>
      </c>
      <c r="E43" t="s">
        <v>1224</v>
      </c>
      <c r="F43" t="s">
        <v>6274</v>
      </c>
      <c r="G43" s="153">
        <v>-364388</v>
      </c>
      <c r="H43" s="153">
        <v>-364.38799999999998</v>
      </c>
      <c r="I43" s="130">
        <v>56.737215200184529</v>
      </c>
      <c r="J43" s="130">
        <v>-4.545365650000955E-2</v>
      </c>
      <c r="K43" t="s">
        <v>6273</v>
      </c>
      <c r="L43" t="s">
        <v>1212</v>
      </c>
      <c r="M43" s="167">
        <v>1</v>
      </c>
      <c r="N43" s="153">
        <v>-1700963.18</v>
      </c>
      <c r="O43" s="153">
        <v>-1700.96318</v>
      </c>
      <c r="P43" s="130">
        <v>56.295821096722221</v>
      </c>
      <c r="Q43" s="130">
        <v>-4.510004422120599E-2</v>
      </c>
      <c r="R43" s="153">
        <v>-21.169400000000003</v>
      </c>
      <c r="S43" t="s">
        <v>204</v>
      </c>
      <c r="T43" t="s">
        <v>204</v>
      </c>
      <c r="U43" t="s">
        <v>746</v>
      </c>
      <c r="V43" t="s">
        <v>314</v>
      </c>
      <c r="W43" t="s">
        <v>928</v>
      </c>
      <c r="X43" t="s">
        <v>6242</v>
      </c>
      <c r="Y43" t="s">
        <v>339</v>
      </c>
      <c r="Z43" t="s">
        <v>6097</v>
      </c>
      <c r="AA43" t="s">
        <v>6275</v>
      </c>
      <c r="AB43" t="s">
        <v>896</v>
      </c>
      <c r="AC43" t="s">
        <v>897</v>
      </c>
      <c r="AD43" s="152" t="s">
        <v>339</v>
      </c>
      <c r="AE43" s="152" t="s">
        <v>912</v>
      </c>
      <c r="AF43" t="s">
        <v>896</v>
      </c>
      <c r="AG43" t="s">
        <v>896</v>
      </c>
      <c r="AH43" s="135" t="s">
        <v>896</v>
      </c>
      <c r="AI43" s="129">
        <v>4704.6000000000004</v>
      </c>
      <c r="AJ43" s="170">
        <v>4.6680000000000001</v>
      </c>
      <c r="AK43" s="152" t="s">
        <v>339</v>
      </c>
      <c r="AL43" s="135" t="s">
        <v>6370</v>
      </c>
      <c r="AM43" t="s">
        <v>6392</v>
      </c>
      <c r="AN43" s="130">
        <v>7.0063058734000913E-2</v>
      </c>
      <c r="AO43" s="130">
        <v>-5.6129335812465364E-5</v>
      </c>
      <c r="AP43" s="181"/>
    </row>
    <row r="44" spans="1:42" x14ac:dyDescent="0.25">
      <c r="A44" t="s">
        <v>1213</v>
      </c>
      <c r="B44" t="s">
        <v>1249</v>
      </c>
      <c r="C44" t="s">
        <v>1017</v>
      </c>
      <c r="D44" t="s">
        <v>6276</v>
      </c>
      <c r="E44" t="s">
        <v>1217</v>
      </c>
      <c r="F44" t="s">
        <v>6277</v>
      </c>
      <c r="G44" s="153">
        <v>-2619670</v>
      </c>
      <c r="H44" s="153">
        <v>-2619.67</v>
      </c>
      <c r="I44" s="130">
        <v>347.43989747471437</v>
      </c>
      <c r="J44" s="130">
        <v>-0.2783431244993998</v>
      </c>
      <c r="K44" t="s">
        <v>6276</v>
      </c>
      <c r="L44" t="s">
        <v>1212</v>
      </c>
      <c r="M44" s="167">
        <v>1</v>
      </c>
      <c r="N44" s="153">
        <v>-10478680</v>
      </c>
      <c r="O44" s="153">
        <v>-10478.68</v>
      </c>
      <c r="P44" s="130">
        <v>346.8069747458033</v>
      </c>
      <c r="Q44" s="130">
        <v>-0.27783607366496127</v>
      </c>
      <c r="R44" s="153">
        <v>-55.374499999999998</v>
      </c>
      <c r="S44" t="s">
        <v>204</v>
      </c>
      <c r="T44" t="s">
        <v>204</v>
      </c>
      <c r="U44" t="s">
        <v>746</v>
      </c>
      <c r="V44" t="s">
        <v>314</v>
      </c>
      <c r="W44" t="s">
        <v>928</v>
      </c>
      <c r="X44" t="s">
        <v>6246</v>
      </c>
      <c r="Y44" t="s">
        <v>339</v>
      </c>
      <c r="Z44" t="s">
        <v>6097</v>
      </c>
      <c r="AA44" t="s">
        <v>6275</v>
      </c>
      <c r="AB44" t="s">
        <v>896</v>
      </c>
      <c r="AC44" t="s">
        <v>897</v>
      </c>
      <c r="AD44" s="152" t="s">
        <v>339</v>
      </c>
      <c r="AE44" s="152" t="s">
        <v>912</v>
      </c>
      <c r="AF44" t="s">
        <v>896</v>
      </c>
      <c r="AG44" t="s">
        <v>896</v>
      </c>
      <c r="AH44" s="135" t="s">
        <v>896</v>
      </c>
      <c r="AI44" s="129">
        <v>4007.3</v>
      </c>
      <c r="AJ44" s="170">
        <v>4</v>
      </c>
      <c r="AK44" s="152" t="s">
        <v>339</v>
      </c>
      <c r="AL44" s="135" t="s">
        <v>6370</v>
      </c>
      <c r="AM44" t="s">
        <v>6392</v>
      </c>
      <c r="AN44" s="130">
        <v>0.18326991681233581</v>
      </c>
      <c r="AO44" s="130">
        <v>-1.4682228967674365E-4</v>
      </c>
      <c r="AP44" s="181"/>
    </row>
    <row r="45" spans="1:42" x14ac:dyDescent="0.25">
      <c r="A45" t="s">
        <v>1213</v>
      </c>
      <c r="B45" t="s">
        <v>1249</v>
      </c>
      <c r="C45" t="s">
        <v>1017</v>
      </c>
      <c r="D45" t="s">
        <v>6278</v>
      </c>
      <c r="E45" t="s">
        <v>1215</v>
      </c>
      <c r="F45" t="s">
        <v>6379</v>
      </c>
      <c r="G45" s="153">
        <v>-2655000</v>
      </c>
      <c r="H45" s="153">
        <v>-2655</v>
      </c>
      <c r="I45" s="130">
        <v>324.0683985196606</v>
      </c>
      <c r="J45" s="130">
        <v>-0.25961960975435661</v>
      </c>
      <c r="K45" t="s">
        <v>6278</v>
      </c>
      <c r="L45" t="s">
        <v>1212</v>
      </c>
      <c r="M45" s="167">
        <v>1</v>
      </c>
      <c r="N45" s="153">
        <v>-9680130</v>
      </c>
      <c r="O45" s="153">
        <v>-9680.1299999999992</v>
      </c>
      <c r="P45" s="130">
        <v>320.37781480549961</v>
      </c>
      <c r="Q45" s="130">
        <v>-0.25666298730053799</v>
      </c>
      <c r="R45" s="153">
        <v>-238.02879999999999</v>
      </c>
      <c r="S45" t="s">
        <v>204</v>
      </c>
      <c r="T45" t="s">
        <v>204</v>
      </c>
      <c r="U45" t="s">
        <v>746</v>
      </c>
      <c r="V45" t="s">
        <v>314</v>
      </c>
      <c r="W45" t="s">
        <v>928</v>
      </c>
      <c r="X45" t="s">
        <v>6250</v>
      </c>
      <c r="Y45" t="s">
        <v>339</v>
      </c>
      <c r="Z45" t="s">
        <v>6097</v>
      </c>
      <c r="AA45" t="s">
        <v>6275</v>
      </c>
      <c r="AB45" t="s">
        <v>896</v>
      </c>
      <c r="AC45" t="s">
        <v>897</v>
      </c>
      <c r="AD45" s="152" t="s">
        <v>339</v>
      </c>
      <c r="AE45" s="152" t="s">
        <v>912</v>
      </c>
      <c r="AF45" t="s">
        <v>896</v>
      </c>
      <c r="AG45" t="s">
        <v>896</v>
      </c>
      <c r="AH45" s="135" t="s">
        <v>896</v>
      </c>
      <c r="AI45" s="129">
        <v>3688</v>
      </c>
      <c r="AJ45" s="170">
        <v>3.6459999999999999</v>
      </c>
      <c r="AK45" s="152" t="s">
        <v>339</v>
      </c>
      <c r="AL45" s="135" t="s">
        <v>6370</v>
      </c>
      <c r="AM45" t="s">
        <v>6392</v>
      </c>
      <c r="AN45" s="130">
        <v>0.78779037738751923</v>
      </c>
      <c r="AO45" s="130">
        <v>-6.3111932937569921E-4</v>
      </c>
      <c r="AP45" s="181"/>
    </row>
    <row r="46" spans="1:42" x14ac:dyDescent="0.25">
      <c r="A46" t="s">
        <v>1213</v>
      </c>
      <c r="B46" t="s">
        <v>1250</v>
      </c>
      <c r="C46" t="s">
        <v>1017</v>
      </c>
      <c r="D46" t="s">
        <v>6282</v>
      </c>
      <c r="E46" t="s">
        <v>1224</v>
      </c>
      <c r="F46" t="s">
        <v>6274</v>
      </c>
      <c r="G46" s="153">
        <v>-2019942</v>
      </c>
      <c r="H46" s="153">
        <v>-2019.942</v>
      </c>
      <c r="I46" s="130">
        <v>16.250965269609946</v>
      </c>
      <c r="J46" s="130">
        <v>-2.1474632378551135E-2</v>
      </c>
      <c r="K46" t="s">
        <v>6282</v>
      </c>
      <c r="L46" t="s">
        <v>1215</v>
      </c>
      <c r="M46" s="11" t="s">
        <v>6379</v>
      </c>
      <c r="N46" s="153">
        <v>-2585101.5699999998</v>
      </c>
      <c r="O46" s="153">
        <v>-2585.1015699999998</v>
      </c>
      <c r="P46" s="130">
        <v>16.303696505136855</v>
      </c>
      <c r="Q46" s="130">
        <v>-2.1544313402356217E-2</v>
      </c>
      <c r="R46" s="153">
        <v>110.6524</v>
      </c>
      <c r="S46" t="s">
        <v>204</v>
      </c>
      <c r="T46" t="s">
        <v>204</v>
      </c>
      <c r="U46" t="s">
        <v>746</v>
      </c>
      <c r="V46" t="s">
        <v>314</v>
      </c>
      <c r="W46" t="s">
        <v>929</v>
      </c>
      <c r="X46" t="s">
        <v>6283</v>
      </c>
      <c r="Y46" t="s">
        <v>339</v>
      </c>
      <c r="Z46" t="s">
        <v>6097</v>
      </c>
      <c r="AA46" t="s">
        <v>6275</v>
      </c>
      <c r="AB46" t="s">
        <v>896</v>
      </c>
      <c r="AC46" t="s">
        <v>897</v>
      </c>
      <c r="AD46" s="152" t="s">
        <v>339</v>
      </c>
      <c r="AE46" s="152" t="s">
        <v>912</v>
      </c>
      <c r="AF46" t="s">
        <v>896</v>
      </c>
      <c r="AG46" t="s">
        <v>896</v>
      </c>
      <c r="AH46" s="135" t="s">
        <v>896</v>
      </c>
      <c r="AI46" s="129">
        <v>4704.6000000000004</v>
      </c>
      <c r="AJ46" s="170">
        <v>1.27979</v>
      </c>
      <c r="AK46" s="152" t="s">
        <v>339</v>
      </c>
      <c r="AL46" s="135" t="s">
        <v>6370</v>
      </c>
      <c r="AM46" t="s">
        <v>6392</v>
      </c>
      <c r="AN46" s="130">
        <v>-1.8922501759416149E-2</v>
      </c>
      <c r="AO46" s="130">
        <v>2.5004900461257472E-5</v>
      </c>
      <c r="AP46" s="181"/>
    </row>
    <row r="47" spans="1:42" x14ac:dyDescent="0.25">
      <c r="A47" t="s">
        <v>1213</v>
      </c>
      <c r="B47" t="s">
        <v>1250</v>
      </c>
      <c r="C47" t="s">
        <v>1017</v>
      </c>
      <c r="D47" t="s">
        <v>6284</v>
      </c>
      <c r="E47" t="s">
        <v>1215</v>
      </c>
      <c r="F47" t="s">
        <v>6374</v>
      </c>
      <c r="G47" s="153">
        <v>-5910000</v>
      </c>
      <c r="H47" s="153">
        <v>-5910</v>
      </c>
      <c r="I47" s="130">
        <v>37.919959872360408</v>
      </c>
      <c r="J47" s="130">
        <v>-5.010885104721511E-2</v>
      </c>
      <c r="K47" t="s">
        <v>6284</v>
      </c>
      <c r="L47" t="s">
        <v>1212</v>
      </c>
      <c r="M47" s="167">
        <v>1</v>
      </c>
      <c r="N47" s="153">
        <v>-22065576</v>
      </c>
      <c r="O47" s="153">
        <v>-22065.576000000001</v>
      </c>
      <c r="P47" s="130">
        <v>37.733998448679323</v>
      </c>
      <c r="Q47" s="130">
        <v>-4.9863114677473966E-2</v>
      </c>
      <c r="R47" s="153">
        <v>-18.8202</v>
      </c>
      <c r="S47" t="s">
        <v>204</v>
      </c>
      <c r="T47" t="s">
        <v>204</v>
      </c>
      <c r="U47" t="s">
        <v>746</v>
      </c>
      <c r="V47" t="s">
        <v>314</v>
      </c>
      <c r="W47" t="s">
        <v>928</v>
      </c>
      <c r="X47" t="s">
        <v>6250</v>
      </c>
      <c r="Y47" t="s">
        <v>339</v>
      </c>
      <c r="Z47" t="s">
        <v>5744</v>
      </c>
      <c r="AA47" t="s">
        <v>6275</v>
      </c>
      <c r="AB47" t="s">
        <v>896</v>
      </c>
      <c r="AC47" t="s">
        <v>897</v>
      </c>
      <c r="AD47" s="152" t="s">
        <v>339</v>
      </c>
      <c r="AE47" s="152" t="s">
        <v>912</v>
      </c>
      <c r="AF47" t="s">
        <v>896</v>
      </c>
      <c r="AG47" t="s">
        <v>896</v>
      </c>
      <c r="AH47" s="135" t="s">
        <v>896</v>
      </c>
      <c r="AI47" s="129">
        <v>3752</v>
      </c>
      <c r="AJ47" s="170">
        <v>3.7336</v>
      </c>
      <c r="AK47" s="152" t="s">
        <v>339</v>
      </c>
      <c r="AL47" s="135" t="s">
        <v>6370</v>
      </c>
      <c r="AM47" t="s">
        <v>6392</v>
      </c>
      <c r="AN47" s="130">
        <v>3.2184052949221116E-3</v>
      </c>
      <c r="AO47" s="130">
        <v>-4.2529209438950248E-6</v>
      </c>
      <c r="AP47" s="181"/>
    </row>
    <row r="48" spans="1:42" x14ac:dyDescent="0.25">
      <c r="A48" t="s">
        <v>1213</v>
      </c>
      <c r="B48" t="s">
        <v>1250</v>
      </c>
      <c r="C48" t="s">
        <v>1017</v>
      </c>
      <c r="D48" t="s">
        <v>6280</v>
      </c>
      <c r="E48" t="s">
        <v>1215</v>
      </c>
      <c r="F48" t="s">
        <v>6380</v>
      </c>
      <c r="G48" s="153">
        <v>-5326000</v>
      </c>
      <c r="H48" s="153">
        <v>-5326</v>
      </c>
      <c r="I48" s="130">
        <v>34.200201272558495</v>
      </c>
      <c r="J48" s="130">
        <v>-4.519342312386089E-2</v>
      </c>
      <c r="K48" t="s">
        <v>6280</v>
      </c>
      <c r="L48" t="s">
        <v>1212</v>
      </c>
      <c r="M48" s="167">
        <v>1</v>
      </c>
      <c r="N48" s="153">
        <v>-19872371.199999999</v>
      </c>
      <c r="O48" s="153">
        <v>-19872.371199999998</v>
      </c>
      <c r="P48" s="130">
        <v>33.983433019486085</v>
      </c>
      <c r="Q48" s="130">
        <v>-4.4906977459320846E-2</v>
      </c>
      <c r="R48" s="153">
        <v>-29.5777</v>
      </c>
      <c r="S48" t="s">
        <v>204</v>
      </c>
      <c r="T48" t="s">
        <v>204</v>
      </c>
      <c r="U48" t="s">
        <v>746</v>
      </c>
      <c r="V48" t="s">
        <v>314</v>
      </c>
      <c r="W48" t="s">
        <v>928</v>
      </c>
      <c r="X48" t="s">
        <v>6250</v>
      </c>
      <c r="Y48" t="s">
        <v>339</v>
      </c>
      <c r="Z48" t="s">
        <v>6281</v>
      </c>
      <c r="AA48" t="s">
        <v>6275</v>
      </c>
      <c r="AB48" t="s">
        <v>896</v>
      </c>
      <c r="AC48" t="s">
        <v>897</v>
      </c>
      <c r="AD48" s="152" t="s">
        <v>339</v>
      </c>
      <c r="AE48" s="152" t="s">
        <v>912</v>
      </c>
      <c r="AF48" t="s">
        <v>896</v>
      </c>
      <c r="AG48" t="s">
        <v>896</v>
      </c>
      <c r="AH48" s="135" t="s">
        <v>896</v>
      </c>
      <c r="AI48" s="129">
        <v>3755</v>
      </c>
      <c r="AJ48" s="170">
        <v>3.7311999999999999</v>
      </c>
      <c r="AK48" s="152" t="s">
        <v>339</v>
      </c>
      <c r="AL48" s="135" t="s">
        <v>6370</v>
      </c>
      <c r="AM48" t="s">
        <v>6392</v>
      </c>
      <c r="AN48" s="130">
        <v>5.0580342792517236E-3</v>
      </c>
      <c r="AO48" s="130">
        <v>-6.6838753823542998E-6</v>
      </c>
      <c r="AP48" s="181"/>
    </row>
    <row r="49" spans="1:42" x14ac:dyDescent="0.25">
      <c r="A49" t="s">
        <v>1213</v>
      </c>
      <c r="B49" t="s">
        <v>1250</v>
      </c>
      <c r="C49" t="s">
        <v>1017</v>
      </c>
      <c r="D49" t="s">
        <v>6273</v>
      </c>
      <c r="E49" t="s">
        <v>1224</v>
      </c>
      <c r="F49" t="s">
        <v>6274</v>
      </c>
      <c r="G49" s="153">
        <v>-3569528</v>
      </c>
      <c r="H49" s="153">
        <v>-3569.5279999999998</v>
      </c>
      <c r="I49" s="130">
        <v>28.717792667759891</v>
      </c>
      <c r="J49" s="130">
        <v>-3.7948763660018398E-2</v>
      </c>
      <c r="K49" t="s">
        <v>6273</v>
      </c>
      <c r="L49" t="s">
        <v>1212</v>
      </c>
      <c r="M49" s="167">
        <v>1</v>
      </c>
      <c r="N49" s="153">
        <v>-16662556.699999999</v>
      </c>
      <c r="O49" s="153">
        <v>-16662.556700000001</v>
      </c>
      <c r="P49" s="130">
        <v>28.494379148263853</v>
      </c>
      <c r="Q49" s="130">
        <v>-3.765353669226728E-2</v>
      </c>
      <c r="R49" s="153">
        <v>-207.3741</v>
      </c>
      <c r="S49" t="s">
        <v>204</v>
      </c>
      <c r="T49" t="s">
        <v>204</v>
      </c>
      <c r="U49" t="s">
        <v>746</v>
      </c>
      <c r="V49" t="s">
        <v>314</v>
      </c>
      <c r="W49" t="s">
        <v>928</v>
      </c>
      <c r="X49" t="s">
        <v>6242</v>
      </c>
      <c r="Y49" t="s">
        <v>339</v>
      </c>
      <c r="Z49" t="s">
        <v>6097</v>
      </c>
      <c r="AA49" t="s">
        <v>6275</v>
      </c>
      <c r="AB49" t="s">
        <v>896</v>
      </c>
      <c r="AC49" t="s">
        <v>897</v>
      </c>
      <c r="AD49" s="152" t="s">
        <v>339</v>
      </c>
      <c r="AE49" s="152" t="s">
        <v>912</v>
      </c>
      <c r="AF49" t="s">
        <v>896</v>
      </c>
      <c r="AG49" t="s">
        <v>896</v>
      </c>
      <c r="AH49" s="135" t="s">
        <v>896</v>
      </c>
      <c r="AI49" s="129">
        <v>4704.6000000000004</v>
      </c>
      <c r="AJ49" s="170">
        <v>4.6680000000000001</v>
      </c>
      <c r="AK49" s="152" t="s">
        <v>339</v>
      </c>
      <c r="AL49" s="135" t="s">
        <v>6370</v>
      </c>
      <c r="AM49" t="s">
        <v>6392</v>
      </c>
      <c r="AN49" s="130">
        <v>3.5462727370263729E-2</v>
      </c>
      <c r="AO49" s="130">
        <v>-4.6861772256773507E-5</v>
      </c>
      <c r="AP49" s="181"/>
    </row>
    <row r="50" spans="1:42" x14ac:dyDescent="0.25">
      <c r="A50" t="s">
        <v>1213</v>
      </c>
      <c r="B50" t="s">
        <v>1250</v>
      </c>
      <c r="C50" t="s">
        <v>1017</v>
      </c>
      <c r="D50" t="s">
        <v>6276</v>
      </c>
      <c r="E50" t="s">
        <v>1217</v>
      </c>
      <c r="F50" t="s">
        <v>6277</v>
      </c>
      <c r="G50" s="153">
        <v>-41504922</v>
      </c>
      <c r="H50" s="153">
        <v>-41504.921999999999</v>
      </c>
      <c r="I50" s="130">
        <v>284.42581875394768</v>
      </c>
      <c r="J50" s="130">
        <v>-0.37585089841595876</v>
      </c>
      <c r="K50" t="s">
        <v>6276</v>
      </c>
      <c r="L50" t="s">
        <v>1212</v>
      </c>
      <c r="M50" s="167">
        <v>1</v>
      </c>
      <c r="N50" s="153">
        <v>-166019688</v>
      </c>
      <c r="O50" s="153">
        <v>-166019.68799999999</v>
      </c>
      <c r="P50" s="130">
        <v>283.90768722476247</v>
      </c>
      <c r="Q50" s="130">
        <v>-0.37516622006434136</v>
      </c>
      <c r="R50" s="153">
        <v>-877.32990000000007</v>
      </c>
      <c r="S50" t="s">
        <v>204</v>
      </c>
      <c r="T50" t="s">
        <v>204</v>
      </c>
      <c r="U50" t="s">
        <v>746</v>
      </c>
      <c r="V50" t="s">
        <v>314</v>
      </c>
      <c r="W50" t="s">
        <v>928</v>
      </c>
      <c r="X50" t="s">
        <v>6246</v>
      </c>
      <c r="Y50" t="s">
        <v>339</v>
      </c>
      <c r="Z50" t="s">
        <v>6097</v>
      </c>
      <c r="AA50" t="s">
        <v>6275</v>
      </c>
      <c r="AB50" t="s">
        <v>896</v>
      </c>
      <c r="AC50" t="s">
        <v>897</v>
      </c>
      <c r="AD50" s="152" t="s">
        <v>339</v>
      </c>
      <c r="AE50" s="152" t="s">
        <v>912</v>
      </c>
      <c r="AF50" t="s">
        <v>896</v>
      </c>
      <c r="AG50" t="s">
        <v>896</v>
      </c>
      <c r="AH50" s="135" t="s">
        <v>896</v>
      </c>
      <c r="AI50" s="129">
        <v>4007.3</v>
      </c>
      <c r="AJ50" s="170">
        <v>4</v>
      </c>
      <c r="AK50" s="152" t="s">
        <v>339</v>
      </c>
      <c r="AL50" s="135" t="s">
        <v>6370</v>
      </c>
      <c r="AM50" t="s">
        <v>6392</v>
      </c>
      <c r="AN50" s="130">
        <v>0.15003082985341346</v>
      </c>
      <c r="AO50" s="130">
        <v>-1.9825634127567979E-4</v>
      </c>
      <c r="AP50" s="181"/>
    </row>
    <row r="51" spans="1:42" x14ac:dyDescent="0.25">
      <c r="A51" t="s">
        <v>1213</v>
      </c>
      <c r="B51" t="s">
        <v>1250</v>
      </c>
      <c r="C51" t="s">
        <v>1017</v>
      </c>
      <c r="D51" t="s">
        <v>6278</v>
      </c>
      <c r="E51" t="s">
        <v>1215</v>
      </c>
      <c r="F51" t="s">
        <v>6379</v>
      </c>
      <c r="G51" s="153">
        <v>-53821000</v>
      </c>
      <c r="H51" s="153">
        <v>-53821</v>
      </c>
      <c r="I51" s="130">
        <v>339.43782317341237</v>
      </c>
      <c r="J51" s="130">
        <v>-0.44854581540802435</v>
      </c>
      <c r="K51" t="s">
        <v>6278</v>
      </c>
      <c r="L51" t="s">
        <v>1212</v>
      </c>
      <c r="M51" s="167">
        <v>1</v>
      </c>
      <c r="N51" s="153">
        <v>-196231366</v>
      </c>
      <c r="O51" s="153">
        <v>-196231.36600000001</v>
      </c>
      <c r="P51" s="130">
        <v>335.57220805050474</v>
      </c>
      <c r="Q51" s="130">
        <v>-0.44343764722821494</v>
      </c>
      <c r="R51" s="153">
        <v>-4825.2148999999999</v>
      </c>
      <c r="S51" t="s">
        <v>204</v>
      </c>
      <c r="T51" t="s">
        <v>204</v>
      </c>
      <c r="U51" t="s">
        <v>746</v>
      </c>
      <c r="V51" t="s">
        <v>314</v>
      </c>
      <c r="W51" t="s">
        <v>928</v>
      </c>
      <c r="X51" t="s">
        <v>6250</v>
      </c>
      <c r="Y51" t="s">
        <v>339</v>
      </c>
      <c r="Z51" t="s">
        <v>6097</v>
      </c>
      <c r="AA51" t="s">
        <v>6275</v>
      </c>
      <c r="AB51" t="s">
        <v>896</v>
      </c>
      <c r="AC51" t="s">
        <v>897</v>
      </c>
      <c r="AD51" s="152" t="s">
        <v>339</v>
      </c>
      <c r="AE51" s="152" t="s">
        <v>912</v>
      </c>
      <c r="AF51" t="s">
        <v>896</v>
      </c>
      <c r="AG51" t="s">
        <v>896</v>
      </c>
      <c r="AH51" s="135" t="s">
        <v>896</v>
      </c>
      <c r="AI51" s="129">
        <v>3688</v>
      </c>
      <c r="AJ51" s="170">
        <v>3.6459999999999999</v>
      </c>
      <c r="AK51" s="152" t="s">
        <v>339</v>
      </c>
      <c r="AL51" s="135" t="s">
        <v>6370</v>
      </c>
      <c r="AM51" t="s">
        <v>6392</v>
      </c>
      <c r="AN51" s="130">
        <v>0.82515250496156511</v>
      </c>
      <c r="AO51" s="130">
        <v>-1.090387334309743E-3</v>
      </c>
      <c r="AP51" s="181"/>
    </row>
    <row r="52" spans="1:42" x14ac:dyDescent="0.25">
      <c r="A52" t="s">
        <v>1213</v>
      </c>
      <c r="B52" t="s">
        <v>1254</v>
      </c>
      <c r="C52" t="s">
        <v>1017</v>
      </c>
      <c r="D52" t="s">
        <v>6285</v>
      </c>
      <c r="E52" t="s">
        <v>1215</v>
      </c>
      <c r="F52" t="s">
        <v>6381</v>
      </c>
      <c r="G52" s="153">
        <v>22000000</v>
      </c>
      <c r="H52" s="153">
        <v>22000</v>
      </c>
      <c r="I52" s="130">
        <v>192.66560884123891</v>
      </c>
      <c r="J52" s="130">
        <v>1.5774214839344316</v>
      </c>
      <c r="K52" t="s">
        <v>6285</v>
      </c>
      <c r="L52" t="s">
        <v>1212</v>
      </c>
      <c r="M52" s="167">
        <v>1</v>
      </c>
      <c r="N52" s="153">
        <v>-80938000</v>
      </c>
      <c r="O52" s="153">
        <v>-80938</v>
      </c>
      <c r="P52" s="130">
        <v>-192.24756575180848</v>
      </c>
      <c r="Q52" s="130">
        <v>-1.5739988173026238</v>
      </c>
      <c r="R52" s="153">
        <v>1736.2548999999999</v>
      </c>
      <c r="S52" t="s">
        <v>204</v>
      </c>
      <c r="T52" t="s">
        <v>204</v>
      </c>
      <c r="U52" t="s">
        <v>746</v>
      </c>
      <c r="V52" t="s">
        <v>314</v>
      </c>
      <c r="W52" t="s">
        <v>928</v>
      </c>
      <c r="X52" t="s">
        <v>6250</v>
      </c>
      <c r="Y52" t="s">
        <v>339</v>
      </c>
      <c r="Z52" t="s">
        <v>6271</v>
      </c>
      <c r="AA52" t="s">
        <v>3423</v>
      </c>
      <c r="AB52" t="s">
        <v>896</v>
      </c>
      <c r="AC52" t="s">
        <v>897</v>
      </c>
      <c r="AD52" s="152" t="s">
        <v>339</v>
      </c>
      <c r="AE52" s="152" t="s">
        <v>912</v>
      </c>
      <c r="AF52" t="s">
        <v>896</v>
      </c>
      <c r="AG52" t="s">
        <v>896</v>
      </c>
      <c r="AH52" s="135" t="s">
        <v>896</v>
      </c>
      <c r="AI52" s="129">
        <v>3687</v>
      </c>
      <c r="AJ52" s="170">
        <v>3.6789999999999998</v>
      </c>
      <c r="AK52" s="152" t="s">
        <v>339</v>
      </c>
      <c r="AL52" s="135" t="s">
        <v>6370</v>
      </c>
      <c r="AM52" t="s">
        <v>6392</v>
      </c>
      <c r="AN52" s="130">
        <v>0.41240304996544158</v>
      </c>
      <c r="AO52" s="130">
        <v>3.3764896338693623E-3</v>
      </c>
      <c r="AP52" s="181"/>
    </row>
    <row r="53" spans="1:42" x14ac:dyDescent="0.25">
      <c r="A53" t="s">
        <v>1213</v>
      </c>
      <c r="B53" t="s">
        <v>1254</v>
      </c>
      <c r="C53" t="s">
        <v>1017</v>
      </c>
      <c r="D53" t="s">
        <v>6286</v>
      </c>
      <c r="E53" t="s">
        <v>1215</v>
      </c>
      <c r="F53" t="s">
        <v>6382</v>
      </c>
      <c r="G53" s="153">
        <v>21000000</v>
      </c>
      <c r="H53" s="153">
        <v>21000</v>
      </c>
      <c r="I53" s="130">
        <v>185.00544427639196</v>
      </c>
      <c r="J53" s="130">
        <v>1.5147050073004531</v>
      </c>
      <c r="K53" t="s">
        <v>6286</v>
      </c>
      <c r="L53" t="s">
        <v>1212</v>
      </c>
      <c r="M53" s="167">
        <v>1</v>
      </c>
      <c r="N53" s="153">
        <v>-77557200</v>
      </c>
      <c r="O53" s="153">
        <v>-77557.2</v>
      </c>
      <c r="P53" s="130">
        <v>-184.21733804302258</v>
      </c>
      <c r="Q53" s="130">
        <v>-1.5082525028207154</v>
      </c>
      <c r="R53" s="153">
        <v>1149.5913</v>
      </c>
      <c r="S53" t="s">
        <v>204</v>
      </c>
      <c r="T53" t="s">
        <v>204</v>
      </c>
      <c r="U53" t="s">
        <v>746</v>
      </c>
      <c r="V53" t="s">
        <v>314</v>
      </c>
      <c r="W53" t="s">
        <v>928</v>
      </c>
      <c r="X53" t="s">
        <v>6250</v>
      </c>
      <c r="Y53" t="s">
        <v>339</v>
      </c>
      <c r="Z53" t="s">
        <v>6004</v>
      </c>
      <c r="AA53" t="s">
        <v>3231</v>
      </c>
      <c r="AB53" t="s">
        <v>896</v>
      </c>
      <c r="AC53" t="s">
        <v>897</v>
      </c>
      <c r="AD53" s="152" t="s">
        <v>339</v>
      </c>
      <c r="AE53" s="152" t="s">
        <v>912</v>
      </c>
      <c r="AF53" t="s">
        <v>896</v>
      </c>
      <c r="AG53" t="s">
        <v>896</v>
      </c>
      <c r="AH53" s="135" t="s">
        <v>896</v>
      </c>
      <c r="AI53" s="129">
        <v>3709</v>
      </c>
      <c r="AJ53" s="170">
        <v>3.6932</v>
      </c>
      <c r="AK53" s="152" t="s">
        <v>339</v>
      </c>
      <c r="AL53" s="135" t="s">
        <v>6370</v>
      </c>
      <c r="AM53" t="s">
        <v>6392</v>
      </c>
      <c r="AN53" s="130">
        <v>0.27305608847814344</v>
      </c>
      <c r="AO53" s="130">
        <v>2.2356067742191183E-3</v>
      </c>
      <c r="AP53" s="181"/>
    </row>
    <row r="54" spans="1:42" x14ac:dyDescent="0.25">
      <c r="A54" t="s">
        <v>1213</v>
      </c>
      <c r="B54" t="s">
        <v>1254</v>
      </c>
      <c r="C54" t="s">
        <v>1017</v>
      </c>
      <c r="D54" t="s">
        <v>6287</v>
      </c>
      <c r="E54" t="s">
        <v>1215</v>
      </c>
      <c r="F54" t="s">
        <v>6383</v>
      </c>
      <c r="G54" s="153">
        <v>20000000</v>
      </c>
      <c r="H54" s="153">
        <v>20000</v>
      </c>
      <c r="I54" s="130">
        <v>177.71581790444921</v>
      </c>
      <c r="J54" s="130">
        <v>1.4550222579083041</v>
      </c>
      <c r="K54" t="s">
        <v>6287</v>
      </c>
      <c r="L54" t="s">
        <v>1212</v>
      </c>
      <c r="M54" s="167">
        <v>1</v>
      </c>
      <c r="N54" s="153">
        <v>-74600000</v>
      </c>
      <c r="O54" s="153">
        <v>-74600</v>
      </c>
      <c r="P54" s="130">
        <v>-177.19326404266121</v>
      </c>
      <c r="Q54" s="130">
        <v>-1.4507439246185443</v>
      </c>
      <c r="R54" s="153">
        <v>473.70640000000003</v>
      </c>
      <c r="S54" t="s">
        <v>204</v>
      </c>
      <c r="T54" t="s">
        <v>204</v>
      </c>
      <c r="U54" t="s">
        <v>746</v>
      </c>
      <c r="V54" t="s">
        <v>314</v>
      </c>
      <c r="W54" t="s">
        <v>928</v>
      </c>
      <c r="X54" t="s">
        <v>6250</v>
      </c>
      <c r="Y54" t="s">
        <v>339</v>
      </c>
      <c r="Z54" t="s">
        <v>6288</v>
      </c>
      <c r="AA54" t="s">
        <v>6289</v>
      </c>
      <c r="AB54" t="s">
        <v>896</v>
      </c>
      <c r="AC54" t="s">
        <v>897</v>
      </c>
      <c r="AD54" s="152" t="s">
        <v>339</v>
      </c>
      <c r="AE54" s="152" t="s">
        <v>912</v>
      </c>
      <c r="AF54" t="s">
        <v>896</v>
      </c>
      <c r="AG54" t="s">
        <v>896</v>
      </c>
      <c r="AH54" s="135" t="s">
        <v>896</v>
      </c>
      <c r="AI54" s="129">
        <v>3741</v>
      </c>
      <c r="AJ54" s="170">
        <v>3.73</v>
      </c>
      <c r="AK54" s="152" t="s">
        <v>339</v>
      </c>
      <c r="AL54" s="135" t="s">
        <v>6370</v>
      </c>
      <c r="AM54" t="s">
        <v>6392</v>
      </c>
      <c r="AN54" s="130">
        <v>0.11251685927556322</v>
      </c>
      <c r="AO54" s="130">
        <v>9.2121532324097204E-4</v>
      </c>
      <c r="AP54" s="181"/>
    </row>
    <row r="55" spans="1:42" x14ac:dyDescent="0.25">
      <c r="A55" t="s">
        <v>1213</v>
      </c>
      <c r="B55" t="s">
        <v>1254</v>
      </c>
      <c r="C55" t="s">
        <v>1017</v>
      </c>
      <c r="D55" t="s">
        <v>6290</v>
      </c>
      <c r="E55" t="s">
        <v>1215</v>
      </c>
      <c r="F55" t="s">
        <v>6384</v>
      </c>
      <c r="G55" s="153">
        <v>4000000</v>
      </c>
      <c r="H55" s="153">
        <v>4000</v>
      </c>
      <c r="I55" s="130">
        <v>34.802087195081398</v>
      </c>
      <c r="J55" s="130">
        <v>0.28493699709800147</v>
      </c>
      <c r="K55" t="s">
        <v>6290</v>
      </c>
      <c r="L55" t="s">
        <v>1212</v>
      </c>
      <c r="M55" s="167">
        <v>1</v>
      </c>
      <c r="N55" s="153">
        <v>-14618028</v>
      </c>
      <c r="O55" s="153">
        <v>-14618.028</v>
      </c>
      <c r="P55" s="130">
        <v>-34.721395377842022</v>
      </c>
      <c r="Q55" s="130">
        <v>-0.28427634465018459</v>
      </c>
      <c r="R55" s="153">
        <v>417.49709999999999</v>
      </c>
      <c r="S55" t="s">
        <v>204</v>
      </c>
      <c r="T55" t="s">
        <v>204</v>
      </c>
      <c r="U55" t="s">
        <v>746</v>
      </c>
      <c r="V55" t="s">
        <v>314</v>
      </c>
      <c r="W55" t="s">
        <v>928</v>
      </c>
      <c r="X55" t="s">
        <v>6250</v>
      </c>
      <c r="Y55" t="s">
        <v>339</v>
      </c>
      <c r="Z55" t="s">
        <v>6211</v>
      </c>
      <c r="AA55" t="s">
        <v>3140</v>
      </c>
      <c r="AB55" t="s">
        <v>896</v>
      </c>
      <c r="AC55" t="s">
        <v>897</v>
      </c>
      <c r="AD55" s="152" t="s">
        <v>339</v>
      </c>
      <c r="AE55" s="152" t="s">
        <v>912</v>
      </c>
      <c r="AF55" t="s">
        <v>896</v>
      </c>
      <c r="AG55" t="s">
        <v>896</v>
      </c>
      <c r="AH55" s="135" t="s">
        <v>896</v>
      </c>
      <c r="AI55" s="129">
        <v>3663</v>
      </c>
      <c r="AJ55" s="170">
        <v>3.6545070000000002</v>
      </c>
      <c r="AK55" s="152" t="s">
        <v>339</v>
      </c>
      <c r="AL55" s="135" t="s">
        <v>6370</v>
      </c>
      <c r="AM55" t="s">
        <v>6392</v>
      </c>
      <c r="AN55" s="130">
        <v>9.9165791201850567E-2</v>
      </c>
      <c r="AO55" s="130">
        <v>8.1190540675089612E-4</v>
      </c>
      <c r="AP55" s="181"/>
    </row>
    <row r="56" spans="1:42" x14ac:dyDescent="0.25">
      <c r="A56" t="s">
        <v>1213</v>
      </c>
      <c r="B56" t="s">
        <v>1254</v>
      </c>
      <c r="C56" t="s">
        <v>1017</v>
      </c>
      <c r="D56" t="s">
        <v>6291</v>
      </c>
      <c r="E56" t="s">
        <v>1215</v>
      </c>
      <c r="F56" t="s">
        <v>6385</v>
      </c>
      <c r="G56" s="153">
        <v>3600000</v>
      </c>
      <c r="H56" s="153">
        <v>3600</v>
      </c>
      <c r="I56" s="130">
        <v>31.424489052069809</v>
      </c>
      <c r="J56" s="130">
        <v>0.2572834064705542</v>
      </c>
      <c r="K56" t="s">
        <v>6291</v>
      </c>
      <c r="L56" t="s">
        <v>1212</v>
      </c>
      <c r="M56" s="167">
        <v>1</v>
      </c>
      <c r="N56" s="153">
        <v>-13175280</v>
      </c>
      <c r="O56" s="153">
        <v>-13175.28</v>
      </c>
      <c r="P56" s="130">
        <v>-31.294515655174173</v>
      </c>
      <c r="Q56" s="130">
        <v>-0.25621926829957392</v>
      </c>
      <c r="R56" s="153">
        <v>322.15990000000005</v>
      </c>
      <c r="S56" t="s">
        <v>204</v>
      </c>
      <c r="T56" t="s">
        <v>204</v>
      </c>
      <c r="U56" t="s">
        <v>746</v>
      </c>
      <c r="V56" t="s">
        <v>314</v>
      </c>
      <c r="W56" t="s">
        <v>928</v>
      </c>
      <c r="X56" t="s">
        <v>6250</v>
      </c>
      <c r="Y56" t="s">
        <v>339</v>
      </c>
      <c r="Z56" t="s">
        <v>6105</v>
      </c>
      <c r="AA56" t="s">
        <v>6292</v>
      </c>
      <c r="AB56" t="s">
        <v>896</v>
      </c>
      <c r="AC56" t="s">
        <v>897</v>
      </c>
      <c r="AD56" s="152" t="s">
        <v>339</v>
      </c>
      <c r="AE56" s="152" t="s">
        <v>912</v>
      </c>
      <c r="AF56" t="s">
        <v>896</v>
      </c>
      <c r="AG56" t="s">
        <v>896</v>
      </c>
      <c r="AH56" s="135" t="s">
        <v>896</v>
      </c>
      <c r="AI56" s="129">
        <v>3675</v>
      </c>
      <c r="AJ56" s="170">
        <v>3.6598000000000002</v>
      </c>
      <c r="AK56" s="152" t="s">
        <v>339</v>
      </c>
      <c r="AL56" s="135" t="s">
        <v>6370</v>
      </c>
      <c r="AM56" t="s">
        <v>6392</v>
      </c>
      <c r="AN56" s="130">
        <v>7.6520874665378227E-2</v>
      </c>
      <c r="AO56" s="130">
        <v>6.265034657331396E-4</v>
      </c>
      <c r="AP56" s="181"/>
    </row>
    <row r="57" spans="1:42" x14ac:dyDescent="0.25">
      <c r="A57" t="s">
        <v>1213</v>
      </c>
      <c r="B57" t="s">
        <v>1254</v>
      </c>
      <c r="C57" t="s">
        <v>1017</v>
      </c>
      <c r="D57" t="s">
        <v>6293</v>
      </c>
      <c r="E57" t="s">
        <v>1215</v>
      </c>
      <c r="F57" t="s">
        <v>6386</v>
      </c>
      <c r="G57" s="153">
        <v>4300000</v>
      </c>
      <c r="H57" s="153">
        <v>4300</v>
      </c>
      <c r="I57" s="130">
        <v>38.045484005406514</v>
      </c>
      <c r="J57" s="130">
        <v>0.31149183394876051</v>
      </c>
      <c r="K57" t="s">
        <v>6293</v>
      </c>
      <c r="L57" t="s">
        <v>1212</v>
      </c>
      <c r="M57" s="167">
        <v>1</v>
      </c>
      <c r="N57" s="153">
        <v>-15989550</v>
      </c>
      <c r="O57" s="153">
        <v>-15989.55</v>
      </c>
      <c r="P57" s="130">
        <v>-37.979095912511177</v>
      </c>
      <c r="Q57" s="130">
        <v>-0.31094829115126604</v>
      </c>
      <c r="R57" s="153">
        <v>110.88260000000001</v>
      </c>
      <c r="S57" t="s">
        <v>204</v>
      </c>
      <c r="T57" t="s">
        <v>204</v>
      </c>
      <c r="U57" t="s">
        <v>746</v>
      </c>
      <c r="V57" t="s">
        <v>314</v>
      </c>
      <c r="W57" t="s">
        <v>928</v>
      </c>
      <c r="X57" t="s">
        <v>6250</v>
      </c>
      <c r="Y57" t="s">
        <v>339</v>
      </c>
      <c r="Z57" t="s">
        <v>6294</v>
      </c>
      <c r="AA57" t="s">
        <v>5624</v>
      </c>
      <c r="AB57" t="s">
        <v>896</v>
      </c>
      <c r="AC57" t="s">
        <v>897</v>
      </c>
      <c r="AD57" s="152" t="s">
        <v>339</v>
      </c>
      <c r="AE57" s="152" t="s">
        <v>912</v>
      </c>
      <c r="AF57" t="s">
        <v>896</v>
      </c>
      <c r="AG57" t="s">
        <v>896</v>
      </c>
      <c r="AH57" s="135" t="s">
        <v>896</v>
      </c>
      <c r="AI57" s="129">
        <v>3725</v>
      </c>
      <c r="AJ57" s="170">
        <v>3.7185000000000001</v>
      </c>
      <c r="AK57" s="152" t="s">
        <v>339</v>
      </c>
      <c r="AL57" s="135" t="s">
        <v>6370</v>
      </c>
      <c r="AM57" t="s">
        <v>6392</v>
      </c>
      <c r="AN57" s="130">
        <v>2.6337336413622937E-2</v>
      </c>
      <c r="AO57" s="130">
        <v>2.1563308853263783E-4</v>
      </c>
      <c r="AP57" s="181"/>
    </row>
    <row r="58" spans="1:42" x14ac:dyDescent="0.25">
      <c r="A58" t="s">
        <v>1213</v>
      </c>
      <c r="B58" t="s">
        <v>1261</v>
      </c>
      <c r="C58" t="s">
        <v>1017</v>
      </c>
      <c r="D58" t="s">
        <v>6282</v>
      </c>
      <c r="E58" t="s">
        <v>1224</v>
      </c>
      <c r="F58" t="s">
        <v>6274</v>
      </c>
      <c r="G58" s="153">
        <v>-141234</v>
      </c>
      <c r="H58" s="153">
        <v>-141.23400000000001</v>
      </c>
      <c r="I58" s="130">
        <v>9.0429601540516984</v>
      </c>
      <c r="J58" s="130">
        <v>-2.3904065006442834E-2</v>
      </c>
      <c r="K58" t="s">
        <v>6282</v>
      </c>
      <c r="L58" t="s">
        <v>1215</v>
      </c>
      <c r="M58" s="11" t="s">
        <v>6379</v>
      </c>
      <c r="N58" s="153">
        <v>-180749.86</v>
      </c>
      <c r="O58" s="153">
        <v>-180.74985999999998</v>
      </c>
      <c r="P58" s="130">
        <v>9.0723027731933659</v>
      </c>
      <c r="Q58" s="130">
        <v>-2.3981628974819653E-2</v>
      </c>
      <c r="R58" s="153">
        <v>7.7368000000000006</v>
      </c>
      <c r="S58" t="s">
        <v>204</v>
      </c>
      <c r="T58" t="s">
        <v>204</v>
      </c>
      <c r="U58" t="s">
        <v>746</v>
      </c>
      <c r="V58" t="s">
        <v>314</v>
      </c>
      <c r="W58" t="s">
        <v>929</v>
      </c>
      <c r="X58" t="s">
        <v>6283</v>
      </c>
      <c r="Y58" t="s">
        <v>339</v>
      </c>
      <c r="Z58" t="s">
        <v>6097</v>
      </c>
      <c r="AA58" t="s">
        <v>6275</v>
      </c>
      <c r="AB58" t="s">
        <v>896</v>
      </c>
      <c r="AC58" t="s">
        <v>897</v>
      </c>
      <c r="AD58" s="152" t="s">
        <v>339</v>
      </c>
      <c r="AE58" s="152" t="s">
        <v>912</v>
      </c>
      <c r="AF58" t="s">
        <v>896</v>
      </c>
      <c r="AG58" t="s">
        <v>896</v>
      </c>
      <c r="AH58" s="135" t="s">
        <v>896</v>
      </c>
      <c r="AI58" s="129">
        <v>4704.6000000000004</v>
      </c>
      <c r="AJ58" s="170">
        <v>1.27979</v>
      </c>
      <c r="AK58" s="152" t="s">
        <v>339</v>
      </c>
      <c r="AL58" s="135" t="s">
        <v>6370</v>
      </c>
      <c r="AM58" t="s">
        <v>6392</v>
      </c>
      <c r="AN58" s="130">
        <v>-1.0529554804068662E-2</v>
      </c>
      <c r="AO58" s="130">
        <v>2.7833713544849129E-5</v>
      </c>
      <c r="AP58" s="181"/>
    </row>
    <row r="59" spans="1:42" x14ac:dyDescent="0.25">
      <c r="A59" t="s">
        <v>1213</v>
      </c>
      <c r="B59" t="s">
        <v>1261</v>
      </c>
      <c r="C59" t="s">
        <v>1017</v>
      </c>
      <c r="D59" t="s">
        <v>6284</v>
      </c>
      <c r="E59" t="s">
        <v>1215</v>
      </c>
      <c r="F59" t="s">
        <v>6374</v>
      </c>
      <c r="G59" s="153">
        <v>-850000</v>
      </c>
      <c r="H59" s="153">
        <v>-850</v>
      </c>
      <c r="I59" s="130">
        <v>43.404065391933656</v>
      </c>
      <c r="J59" s="130">
        <v>-0.11473384632882749</v>
      </c>
      <c r="K59" t="s">
        <v>6284</v>
      </c>
      <c r="L59" t="s">
        <v>1212</v>
      </c>
      <c r="M59" s="167">
        <v>1</v>
      </c>
      <c r="N59" s="153">
        <v>-3173560</v>
      </c>
      <c r="O59" s="153">
        <v>-3173.56</v>
      </c>
      <c r="P59" s="130">
        <v>43.191209634148052</v>
      </c>
      <c r="Q59" s="130">
        <v>-0.11417118567518932</v>
      </c>
      <c r="R59" s="153">
        <v>-2.7068000000000003</v>
      </c>
      <c r="S59" t="s">
        <v>204</v>
      </c>
      <c r="T59" t="s">
        <v>204</v>
      </c>
      <c r="U59" t="s">
        <v>746</v>
      </c>
      <c r="V59" t="s">
        <v>314</v>
      </c>
      <c r="W59" t="s">
        <v>928</v>
      </c>
      <c r="X59" t="s">
        <v>6250</v>
      </c>
      <c r="Y59" t="s">
        <v>339</v>
      </c>
      <c r="Z59" t="s">
        <v>5744</v>
      </c>
      <c r="AA59" t="s">
        <v>6275</v>
      </c>
      <c r="AB59" t="s">
        <v>896</v>
      </c>
      <c r="AC59" t="s">
        <v>897</v>
      </c>
      <c r="AD59" s="152" t="s">
        <v>339</v>
      </c>
      <c r="AE59" s="152" t="s">
        <v>912</v>
      </c>
      <c r="AF59" t="s">
        <v>896</v>
      </c>
      <c r="AG59" t="s">
        <v>896</v>
      </c>
      <c r="AH59" s="135" t="s">
        <v>896</v>
      </c>
      <c r="AI59" s="129">
        <v>3752</v>
      </c>
      <c r="AJ59" s="170">
        <v>3.7336</v>
      </c>
      <c r="AK59" s="152" t="s">
        <v>339</v>
      </c>
      <c r="AL59" s="135" t="s">
        <v>6370</v>
      </c>
      <c r="AM59" t="s">
        <v>6392</v>
      </c>
      <c r="AN59" s="130">
        <v>3.6838613318356242E-3</v>
      </c>
      <c r="AO59" s="130">
        <v>-9.7378799918149451E-6</v>
      </c>
      <c r="AP59" s="181"/>
    </row>
    <row r="60" spans="1:42" x14ac:dyDescent="0.25">
      <c r="A60" t="s">
        <v>1213</v>
      </c>
      <c r="B60" t="s">
        <v>1261</v>
      </c>
      <c r="C60" t="s">
        <v>1017</v>
      </c>
      <c r="D60" t="s">
        <v>6280</v>
      </c>
      <c r="E60" t="s">
        <v>1215</v>
      </c>
      <c r="F60" t="s">
        <v>6380</v>
      </c>
      <c r="G60" s="153">
        <v>-559000</v>
      </c>
      <c r="H60" s="153">
        <v>-559</v>
      </c>
      <c r="I60" s="130">
        <v>28.567379418227574</v>
      </c>
      <c r="J60" s="130">
        <v>-7.5514707910226297E-2</v>
      </c>
      <c r="K60" t="s">
        <v>6280</v>
      </c>
      <c r="L60" t="s">
        <v>1212</v>
      </c>
      <c r="M60" s="167">
        <v>1</v>
      </c>
      <c r="N60" s="153">
        <v>-2085740.8</v>
      </c>
      <c r="O60" s="153">
        <v>-2085.7408</v>
      </c>
      <c r="P60" s="130">
        <v>28.386313205137341</v>
      </c>
      <c r="Q60" s="130">
        <v>-7.5036079402033648E-2</v>
      </c>
      <c r="R60" s="153">
        <v>-3.1044</v>
      </c>
      <c r="S60" t="s">
        <v>204</v>
      </c>
      <c r="T60" t="s">
        <v>204</v>
      </c>
      <c r="U60" t="s">
        <v>746</v>
      </c>
      <c r="V60" t="s">
        <v>314</v>
      </c>
      <c r="W60" t="s">
        <v>928</v>
      </c>
      <c r="X60" t="s">
        <v>6250</v>
      </c>
      <c r="Y60" t="s">
        <v>339</v>
      </c>
      <c r="Z60" t="s">
        <v>6281</v>
      </c>
      <c r="AA60" t="s">
        <v>6275</v>
      </c>
      <c r="AB60" t="s">
        <v>896</v>
      </c>
      <c r="AC60" t="s">
        <v>897</v>
      </c>
      <c r="AD60" s="152" t="s">
        <v>339</v>
      </c>
      <c r="AE60" s="152" t="s">
        <v>912</v>
      </c>
      <c r="AF60" t="s">
        <v>896</v>
      </c>
      <c r="AG60" t="s">
        <v>896</v>
      </c>
      <c r="AH60" s="135" t="s">
        <v>896</v>
      </c>
      <c r="AI60" s="129">
        <v>3755</v>
      </c>
      <c r="AJ60" s="170">
        <v>3.7311999999999999</v>
      </c>
      <c r="AK60" s="152" t="s">
        <v>339</v>
      </c>
      <c r="AL60" s="135" t="s">
        <v>6370</v>
      </c>
      <c r="AM60" t="s">
        <v>6392</v>
      </c>
      <c r="AN60" s="130">
        <v>4.2249688302777024E-3</v>
      </c>
      <c r="AO60" s="130">
        <v>-1.1168237816894792E-5</v>
      </c>
      <c r="AP60" s="181"/>
    </row>
    <row r="61" spans="1:42" x14ac:dyDescent="0.25">
      <c r="A61" t="s">
        <v>1213</v>
      </c>
      <c r="B61" t="s">
        <v>1261</v>
      </c>
      <c r="C61" t="s">
        <v>1017</v>
      </c>
      <c r="D61" t="s">
        <v>6273</v>
      </c>
      <c r="E61" t="s">
        <v>1224</v>
      </c>
      <c r="F61" t="s">
        <v>6274</v>
      </c>
      <c r="G61" s="153">
        <v>-208000</v>
      </c>
      <c r="H61" s="153">
        <v>-208</v>
      </c>
      <c r="I61" s="130">
        <v>13.317867595924163</v>
      </c>
      <c r="J61" s="130">
        <v>-3.5204310019826032E-2</v>
      </c>
      <c r="K61" t="s">
        <v>6273</v>
      </c>
      <c r="L61" t="s">
        <v>1212</v>
      </c>
      <c r="M61" s="167">
        <v>1</v>
      </c>
      <c r="N61" s="153">
        <v>-970944</v>
      </c>
      <c r="O61" s="153">
        <v>-970.94399999999996</v>
      </c>
      <c r="P61" s="130">
        <v>13.214259647530925</v>
      </c>
      <c r="Q61" s="130">
        <v>-3.4930433867395298E-2</v>
      </c>
      <c r="R61" s="153">
        <v>-12.0839</v>
      </c>
      <c r="S61" t="s">
        <v>204</v>
      </c>
      <c r="T61" t="s">
        <v>204</v>
      </c>
      <c r="U61" t="s">
        <v>746</v>
      </c>
      <c r="V61" t="s">
        <v>314</v>
      </c>
      <c r="W61" t="s">
        <v>928</v>
      </c>
      <c r="X61" t="s">
        <v>6242</v>
      </c>
      <c r="Y61" t="s">
        <v>339</v>
      </c>
      <c r="Z61" t="s">
        <v>6097</v>
      </c>
      <c r="AA61" t="s">
        <v>6275</v>
      </c>
      <c r="AB61" t="s">
        <v>896</v>
      </c>
      <c r="AC61" t="s">
        <v>897</v>
      </c>
      <c r="AD61" s="152" t="s">
        <v>339</v>
      </c>
      <c r="AE61" s="152" t="s">
        <v>912</v>
      </c>
      <c r="AF61" t="s">
        <v>896</v>
      </c>
      <c r="AG61" t="s">
        <v>896</v>
      </c>
      <c r="AH61" s="135" t="s">
        <v>896</v>
      </c>
      <c r="AI61" s="129">
        <v>4704.6000000000004</v>
      </c>
      <c r="AJ61" s="170">
        <v>4.6680000000000001</v>
      </c>
      <c r="AK61" s="152" t="s">
        <v>339</v>
      </c>
      <c r="AL61" s="135" t="s">
        <v>6370</v>
      </c>
      <c r="AM61" t="s">
        <v>6392</v>
      </c>
      <c r="AN61" s="130">
        <v>1.6445829008221162E-2</v>
      </c>
      <c r="AO61" s="130">
        <v>-4.3472730057449552E-5</v>
      </c>
      <c r="AP61" s="181"/>
    </row>
    <row r="62" spans="1:42" x14ac:dyDescent="0.25">
      <c r="A62" t="s">
        <v>1213</v>
      </c>
      <c r="B62" t="s">
        <v>1261</v>
      </c>
      <c r="C62" t="s">
        <v>1017</v>
      </c>
      <c r="D62" t="s">
        <v>6276</v>
      </c>
      <c r="E62" t="s">
        <v>1217</v>
      </c>
      <c r="F62" t="s">
        <v>6277</v>
      </c>
      <c r="G62" s="153">
        <v>-3038489</v>
      </c>
      <c r="H62" s="153">
        <v>-3038.489</v>
      </c>
      <c r="I62" s="130">
        <v>165.71361007588101</v>
      </c>
      <c r="J62" s="130">
        <v>-0.43804560013806443</v>
      </c>
      <c r="K62" t="s">
        <v>6276</v>
      </c>
      <c r="L62" t="s">
        <v>1212</v>
      </c>
      <c r="M62" s="167">
        <v>1</v>
      </c>
      <c r="N62" s="153">
        <v>-12153956</v>
      </c>
      <c r="O62" s="153">
        <v>-12153.956</v>
      </c>
      <c r="P62" s="130">
        <v>165.41173366194795</v>
      </c>
      <c r="Q62" s="130">
        <v>-0.43724762322567756</v>
      </c>
      <c r="R62" s="153">
        <v>-64.227500000000006</v>
      </c>
      <c r="S62" t="s">
        <v>204</v>
      </c>
      <c r="T62" t="s">
        <v>204</v>
      </c>
      <c r="U62" t="s">
        <v>746</v>
      </c>
      <c r="V62" t="s">
        <v>314</v>
      </c>
      <c r="W62" t="s">
        <v>928</v>
      </c>
      <c r="X62" t="s">
        <v>6246</v>
      </c>
      <c r="Y62" t="s">
        <v>339</v>
      </c>
      <c r="Z62" t="s">
        <v>6097</v>
      </c>
      <c r="AA62" t="s">
        <v>6275</v>
      </c>
      <c r="AB62" t="s">
        <v>896</v>
      </c>
      <c r="AC62" t="s">
        <v>897</v>
      </c>
      <c r="AD62" s="152" t="s">
        <v>339</v>
      </c>
      <c r="AE62" s="152" t="s">
        <v>912</v>
      </c>
      <c r="AF62" t="s">
        <v>896</v>
      </c>
      <c r="AG62" t="s">
        <v>896</v>
      </c>
      <c r="AH62" s="135" t="s">
        <v>896</v>
      </c>
      <c r="AI62" s="129">
        <v>4007.3</v>
      </c>
      <c r="AJ62" s="170">
        <v>4</v>
      </c>
      <c r="AK62" s="152" t="s">
        <v>339</v>
      </c>
      <c r="AL62" s="135" t="s">
        <v>6370</v>
      </c>
      <c r="AM62" t="s">
        <v>6392</v>
      </c>
      <c r="AN62" s="130">
        <v>8.741172143446399E-2</v>
      </c>
      <c r="AO62" s="130">
        <v>-2.3106321778475393E-4</v>
      </c>
      <c r="AP62" s="181"/>
    </row>
    <row r="63" spans="1:42" x14ac:dyDescent="0.25">
      <c r="A63" t="s">
        <v>1213</v>
      </c>
      <c r="B63" t="s">
        <v>1261</v>
      </c>
      <c r="C63" t="s">
        <v>1017</v>
      </c>
      <c r="D63" t="s">
        <v>6278</v>
      </c>
      <c r="E63" t="s">
        <v>1215</v>
      </c>
      <c r="F63" t="s">
        <v>6379</v>
      </c>
      <c r="G63" s="153">
        <v>-7366000</v>
      </c>
      <c r="H63" s="153">
        <v>-7366</v>
      </c>
      <c r="I63" s="130">
        <v>369.71858361241516</v>
      </c>
      <c r="J63" s="130">
        <v>-0.97731018451976437</v>
      </c>
      <c r="K63" t="s">
        <v>6278</v>
      </c>
      <c r="L63" t="s">
        <v>1212</v>
      </c>
      <c r="M63" s="167">
        <v>1</v>
      </c>
      <c r="N63" s="153">
        <v>-26856436</v>
      </c>
      <c r="O63" s="153">
        <v>-26856.436000000002</v>
      </c>
      <c r="P63" s="130">
        <v>365.50812251921519</v>
      </c>
      <c r="Q63" s="130">
        <v>-0.96618029630126379</v>
      </c>
      <c r="R63" s="153">
        <v>-660.38409999999999</v>
      </c>
      <c r="S63" t="s">
        <v>204</v>
      </c>
      <c r="T63" t="s">
        <v>204</v>
      </c>
      <c r="U63" t="s">
        <v>746</v>
      </c>
      <c r="V63" t="s">
        <v>314</v>
      </c>
      <c r="W63" t="s">
        <v>928</v>
      </c>
      <c r="X63" t="s">
        <v>6250</v>
      </c>
      <c r="Y63" t="s">
        <v>339</v>
      </c>
      <c r="Z63" t="s">
        <v>6097</v>
      </c>
      <c r="AA63" t="s">
        <v>6275</v>
      </c>
      <c r="AB63" t="s">
        <v>896</v>
      </c>
      <c r="AC63" t="s">
        <v>897</v>
      </c>
      <c r="AD63" s="152" t="s">
        <v>339</v>
      </c>
      <c r="AE63" s="152" t="s">
        <v>912</v>
      </c>
      <c r="AF63" t="s">
        <v>896</v>
      </c>
      <c r="AG63" t="s">
        <v>896</v>
      </c>
      <c r="AH63" s="135" t="s">
        <v>896</v>
      </c>
      <c r="AI63" s="129">
        <v>3688</v>
      </c>
      <c r="AJ63" s="170">
        <v>3.6459999999999999</v>
      </c>
      <c r="AK63" s="152" t="s">
        <v>339</v>
      </c>
      <c r="AL63" s="135" t="s">
        <v>6370</v>
      </c>
      <c r="AM63" t="s">
        <v>6392</v>
      </c>
      <c r="AN63" s="130">
        <v>0.89876317419927021</v>
      </c>
      <c r="AO63" s="130">
        <v>-2.375781046854476E-3</v>
      </c>
      <c r="AP63" s="181"/>
    </row>
    <row r="64" spans="1:42" x14ac:dyDescent="0.25">
      <c r="A64" t="s">
        <v>1213</v>
      </c>
      <c r="B64" t="s">
        <v>1262</v>
      </c>
      <c r="C64" t="s">
        <v>1017</v>
      </c>
      <c r="D64" t="s">
        <v>6282</v>
      </c>
      <c r="E64" t="s">
        <v>1224</v>
      </c>
      <c r="F64" t="s">
        <v>6274</v>
      </c>
      <c r="G64" s="153">
        <v>-67206</v>
      </c>
      <c r="H64" s="153">
        <v>-67.206000000000003</v>
      </c>
      <c r="I64" s="130">
        <v>9.6582606722832445</v>
      </c>
      <c r="J64" s="130">
        <v>-1.8682698342918198E-2</v>
      </c>
      <c r="K64" t="s">
        <v>6282</v>
      </c>
      <c r="L64" t="s">
        <v>1215</v>
      </c>
      <c r="M64" s="11" t="s">
        <v>6379</v>
      </c>
      <c r="N64" s="153">
        <v>-86009.57</v>
      </c>
      <c r="O64" s="153">
        <v>-86.009570000000011</v>
      </c>
      <c r="P64" s="130">
        <v>9.6896002334109692</v>
      </c>
      <c r="Q64" s="130">
        <v>-1.8743320807626467E-2</v>
      </c>
      <c r="R64" s="153">
        <v>3.6815000000000002</v>
      </c>
      <c r="S64" t="s">
        <v>204</v>
      </c>
      <c r="T64" t="s">
        <v>204</v>
      </c>
      <c r="U64" t="s">
        <v>746</v>
      </c>
      <c r="V64" t="s">
        <v>314</v>
      </c>
      <c r="W64" t="s">
        <v>929</v>
      </c>
      <c r="X64" t="s">
        <v>6283</v>
      </c>
      <c r="Y64" t="s">
        <v>339</v>
      </c>
      <c r="Z64" t="s">
        <v>6097</v>
      </c>
      <c r="AA64" t="s">
        <v>6275</v>
      </c>
      <c r="AB64" t="s">
        <v>896</v>
      </c>
      <c r="AC64" t="s">
        <v>897</v>
      </c>
      <c r="AD64" s="152" t="s">
        <v>339</v>
      </c>
      <c r="AE64" s="152" t="s">
        <v>912</v>
      </c>
      <c r="AF64" t="s">
        <v>896</v>
      </c>
      <c r="AG64" t="s">
        <v>896</v>
      </c>
      <c r="AH64" s="135" t="s">
        <v>896</v>
      </c>
      <c r="AI64" s="129">
        <v>4704.6000000000004</v>
      </c>
      <c r="AJ64" s="170">
        <v>1.27979</v>
      </c>
      <c r="AK64" s="152" t="s">
        <v>339</v>
      </c>
      <c r="AL64" s="135" t="s">
        <v>6370</v>
      </c>
      <c r="AM64" t="s">
        <v>6392</v>
      </c>
      <c r="AN64" s="130">
        <v>-1.1246006100692679E-2</v>
      </c>
      <c r="AO64" s="130">
        <v>2.1753993464352148E-5</v>
      </c>
      <c r="AP64" s="181"/>
    </row>
    <row r="65" spans="1:42" x14ac:dyDescent="0.25">
      <c r="A65" t="s">
        <v>1213</v>
      </c>
      <c r="B65" t="s">
        <v>1262</v>
      </c>
      <c r="C65" t="s">
        <v>1017</v>
      </c>
      <c r="D65" t="s">
        <v>6280</v>
      </c>
      <c r="E65" t="s">
        <v>1215</v>
      </c>
      <c r="F65" t="s">
        <v>6380</v>
      </c>
      <c r="G65" s="153">
        <v>-113000</v>
      </c>
      <c r="H65" s="153">
        <v>-113</v>
      </c>
      <c r="I65" s="130">
        <v>12.961538542427396</v>
      </c>
      <c r="J65" s="130">
        <v>-2.507247659438375E-2</v>
      </c>
      <c r="K65" t="s">
        <v>6280</v>
      </c>
      <c r="L65" t="s">
        <v>1212</v>
      </c>
      <c r="M65" s="167">
        <v>1</v>
      </c>
      <c r="N65" s="153">
        <v>-421625.59999999998</v>
      </c>
      <c r="O65" s="153">
        <v>-421.62559999999996</v>
      </c>
      <c r="P65" s="130">
        <v>12.87938551518112</v>
      </c>
      <c r="Q65" s="130">
        <v>-2.491356182928486E-2</v>
      </c>
      <c r="R65" s="153">
        <v>-0.62749999999999995</v>
      </c>
      <c r="S65" t="s">
        <v>204</v>
      </c>
      <c r="T65" t="s">
        <v>204</v>
      </c>
      <c r="U65" t="s">
        <v>746</v>
      </c>
      <c r="V65" t="s">
        <v>314</v>
      </c>
      <c r="W65" t="s">
        <v>928</v>
      </c>
      <c r="X65" t="s">
        <v>6250</v>
      </c>
      <c r="Y65" t="s">
        <v>339</v>
      </c>
      <c r="Z65" t="s">
        <v>6281</v>
      </c>
      <c r="AA65" t="s">
        <v>6275</v>
      </c>
      <c r="AB65" t="s">
        <v>896</v>
      </c>
      <c r="AC65" t="s">
        <v>897</v>
      </c>
      <c r="AD65" s="152" t="s">
        <v>339</v>
      </c>
      <c r="AE65" s="152" t="s">
        <v>912</v>
      </c>
      <c r="AF65" t="s">
        <v>896</v>
      </c>
      <c r="AG65" t="s">
        <v>896</v>
      </c>
      <c r="AH65" s="135" t="s">
        <v>896</v>
      </c>
      <c r="AI65" s="129">
        <v>3755</v>
      </c>
      <c r="AJ65" s="170">
        <v>3.7311999999999999</v>
      </c>
      <c r="AK65" s="152" t="s">
        <v>339</v>
      </c>
      <c r="AL65" s="135" t="s">
        <v>6370</v>
      </c>
      <c r="AM65" t="s">
        <v>6392</v>
      </c>
      <c r="AN65" s="130">
        <v>1.9169450418422889E-3</v>
      </c>
      <c r="AO65" s="130">
        <v>-3.7080906357672074E-6</v>
      </c>
      <c r="AP65" s="181"/>
    </row>
    <row r="66" spans="1:42" x14ac:dyDescent="0.25">
      <c r="A66" t="s">
        <v>1213</v>
      </c>
      <c r="B66" t="s">
        <v>1262</v>
      </c>
      <c r="C66" t="s">
        <v>1017</v>
      </c>
      <c r="D66" t="s">
        <v>6284</v>
      </c>
      <c r="E66" t="s">
        <v>1215</v>
      </c>
      <c r="F66" t="s">
        <v>6374</v>
      </c>
      <c r="G66" s="153">
        <v>-440000</v>
      </c>
      <c r="H66" s="153">
        <v>-440</v>
      </c>
      <c r="I66" s="130">
        <v>50.429385595424485</v>
      </c>
      <c r="J66" s="130">
        <v>-9.7549344614581729E-2</v>
      </c>
      <c r="K66" t="s">
        <v>6284</v>
      </c>
      <c r="L66" t="s">
        <v>1212</v>
      </c>
      <c r="M66" s="167">
        <v>1</v>
      </c>
      <c r="N66" s="153">
        <v>-1642784</v>
      </c>
      <c r="O66" s="153">
        <v>-1642.7840000000001</v>
      </c>
      <c r="P66" s="130">
        <v>50.182077307856311</v>
      </c>
      <c r="Q66" s="130">
        <v>-9.7070957636727698E-2</v>
      </c>
      <c r="R66" s="153">
        <v>-1.4012</v>
      </c>
      <c r="S66" t="s">
        <v>204</v>
      </c>
      <c r="T66" t="s">
        <v>204</v>
      </c>
      <c r="U66" t="s">
        <v>746</v>
      </c>
      <c r="V66" t="s">
        <v>314</v>
      </c>
      <c r="W66" t="s">
        <v>928</v>
      </c>
      <c r="X66" t="s">
        <v>6250</v>
      </c>
      <c r="Y66" t="s">
        <v>339</v>
      </c>
      <c r="Z66" t="s">
        <v>5744</v>
      </c>
      <c r="AA66" t="s">
        <v>6275</v>
      </c>
      <c r="AB66" t="s">
        <v>896</v>
      </c>
      <c r="AC66" t="s">
        <v>897</v>
      </c>
      <c r="AD66" s="152" t="s">
        <v>339</v>
      </c>
      <c r="AE66" s="152" t="s">
        <v>912</v>
      </c>
      <c r="AF66" t="s">
        <v>896</v>
      </c>
      <c r="AG66" t="s">
        <v>896</v>
      </c>
      <c r="AH66" s="135" t="s">
        <v>896</v>
      </c>
      <c r="AI66" s="129">
        <v>3752</v>
      </c>
      <c r="AJ66" s="170">
        <v>3.7336</v>
      </c>
      <c r="AK66" s="152" t="s">
        <v>339</v>
      </c>
      <c r="AL66" s="135" t="s">
        <v>6370</v>
      </c>
      <c r="AM66" t="s">
        <v>6392</v>
      </c>
      <c r="AN66" s="130">
        <v>4.280125880045684E-3</v>
      </c>
      <c r="AO66" s="130">
        <v>-8.2793686565209444E-6</v>
      </c>
      <c r="AP66" s="181"/>
    </row>
    <row r="67" spans="1:42" x14ac:dyDescent="0.25">
      <c r="A67" t="s">
        <v>1213</v>
      </c>
      <c r="B67" t="s">
        <v>1262</v>
      </c>
      <c r="C67" t="s">
        <v>1017</v>
      </c>
      <c r="D67" t="s">
        <v>6273</v>
      </c>
      <c r="E67" t="s">
        <v>1224</v>
      </c>
      <c r="F67" t="s">
        <v>6274</v>
      </c>
      <c r="G67" s="153">
        <v>-117999</v>
      </c>
      <c r="H67" s="153">
        <v>-117.999</v>
      </c>
      <c r="I67" s="130">
        <v>16.957788011022089</v>
      </c>
      <c r="J67" s="130">
        <v>-3.2802721807070861E-2</v>
      </c>
      <c r="K67" t="s">
        <v>6273</v>
      </c>
      <c r="L67" t="s">
        <v>1212</v>
      </c>
      <c r="M67" s="167">
        <v>1</v>
      </c>
      <c r="N67" s="153">
        <v>-550819.32999999996</v>
      </c>
      <c r="O67" s="153">
        <v>-550.81932999999992</v>
      </c>
      <c r="P67" s="130">
        <v>16.825862804070173</v>
      </c>
      <c r="Q67" s="130">
        <v>-3.2547528980024602E-2</v>
      </c>
      <c r="R67" s="153">
        <v>-6.8552</v>
      </c>
      <c r="S67" t="s">
        <v>204</v>
      </c>
      <c r="T67" t="s">
        <v>204</v>
      </c>
      <c r="U67" t="s">
        <v>746</v>
      </c>
      <c r="V67" t="s">
        <v>314</v>
      </c>
      <c r="W67" t="s">
        <v>928</v>
      </c>
      <c r="X67" t="s">
        <v>6242</v>
      </c>
      <c r="Y67" t="s">
        <v>339</v>
      </c>
      <c r="Z67" t="s">
        <v>6097</v>
      </c>
      <c r="AA67" t="s">
        <v>6275</v>
      </c>
      <c r="AB67" t="s">
        <v>896</v>
      </c>
      <c r="AC67" t="s">
        <v>897</v>
      </c>
      <c r="AD67" s="152" t="s">
        <v>339</v>
      </c>
      <c r="AE67" s="152" t="s">
        <v>912</v>
      </c>
      <c r="AF67" t="s">
        <v>896</v>
      </c>
      <c r="AG67" t="s">
        <v>896</v>
      </c>
      <c r="AH67" s="135" t="s">
        <v>896</v>
      </c>
      <c r="AI67" s="129">
        <v>4704.6000000000004</v>
      </c>
      <c r="AJ67" s="170">
        <v>4.6680000000000001</v>
      </c>
      <c r="AK67" s="152" t="s">
        <v>339</v>
      </c>
      <c r="AL67" s="135" t="s">
        <v>6370</v>
      </c>
      <c r="AM67" t="s">
        <v>6392</v>
      </c>
      <c r="AN67" s="130">
        <v>2.0940655850361794E-2</v>
      </c>
      <c r="AO67" s="130">
        <v>-4.0507081930176046E-5</v>
      </c>
      <c r="AP67" s="181"/>
    </row>
    <row r="68" spans="1:42" x14ac:dyDescent="0.25">
      <c r="A68" t="s">
        <v>1213</v>
      </c>
      <c r="B68" t="s">
        <v>1262</v>
      </c>
      <c r="C68" t="s">
        <v>1017</v>
      </c>
      <c r="D68" t="s">
        <v>6276</v>
      </c>
      <c r="E68" t="s">
        <v>1217</v>
      </c>
      <c r="F68" t="s">
        <v>6277</v>
      </c>
      <c r="G68" s="153">
        <v>-1193658</v>
      </c>
      <c r="H68" s="153">
        <v>-1193.6579999999999</v>
      </c>
      <c r="I68" s="130">
        <v>146.11672860109491</v>
      </c>
      <c r="J68" s="130">
        <v>-0.2826445522579748</v>
      </c>
      <c r="K68" t="s">
        <v>6276</v>
      </c>
      <c r="L68" t="s">
        <v>1212</v>
      </c>
      <c r="M68" s="167">
        <v>1</v>
      </c>
      <c r="N68" s="153">
        <v>-4774632</v>
      </c>
      <c r="O68" s="153">
        <v>-4774.6319999999996</v>
      </c>
      <c r="P68" s="130">
        <v>145.85055134489048</v>
      </c>
      <c r="Q68" s="130">
        <v>-0.28212966561822156</v>
      </c>
      <c r="R68" s="153">
        <v>-25.2315</v>
      </c>
      <c r="S68" t="s">
        <v>204</v>
      </c>
      <c r="T68" t="s">
        <v>204</v>
      </c>
      <c r="U68" t="s">
        <v>746</v>
      </c>
      <c r="V68" t="s">
        <v>314</v>
      </c>
      <c r="W68" t="s">
        <v>928</v>
      </c>
      <c r="X68" t="s">
        <v>6246</v>
      </c>
      <c r="Y68" t="s">
        <v>339</v>
      </c>
      <c r="Z68" t="s">
        <v>6097</v>
      </c>
      <c r="AA68" t="s">
        <v>6275</v>
      </c>
      <c r="AB68" t="s">
        <v>896</v>
      </c>
      <c r="AC68" t="s">
        <v>897</v>
      </c>
      <c r="AD68" s="152" t="s">
        <v>339</v>
      </c>
      <c r="AE68" s="152" t="s">
        <v>912</v>
      </c>
      <c r="AF68" t="s">
        <v>896</v>
      </c>
      <c r="AG68" t="s">
        <v>896</v>
      </c>
      <c r="AH68" s="135" t="s">
        <v>896</v>
      </c>
      <c r="AI68" s="129">
        <v>4007.3</v>
      </c>
      <c r="AJ68" s="170">
        <v>4</v>
      </c>
      <c r="AK68" s="152" t="s">
        <v>339</v>
      </c>
      <c r="AL68" s="135" t="s">
        <v>6370</v>
      </c>
      <c r="AM68" t="s">
        <v>6392</v>
      </c>
      <c r="AN68" s="130">
        <v>7.7074627555006658E-2</v>
      </c>
      <c r="AO68" s="130">
        <v>-1.4909123550944174E-4</v>
      </c>
      <c r="AP68" s="181"/>
    </row>
    <row r="69" spans="1:42" x14ac:dyDescent="0.25">
      <c r="A69" t="s">
        <v>1213</v>
      </c>
      <c r="B69" t="s">
        <v>1262</v>
      </c>
      <c r="C69" t="s">
        <v>1017</v>
      </c>
      <c r="D69" t="s">
        <v>6278</v>
      </c>
      <c r="E69" t="s">
        <v>1215</v>
      </c>
      <c r="F69" t="s">
        <v>6379</v>
      </c>
      <c r="G69" s="153">
        <v>-3312000</v>
      </c>
      <c r="H69" s="153">
        <v>-3312</v>
      </c>
      <c r="I69" s="130">
        <v>373.120758225592</v>
      </c>
      <c r="J69" s="130">
        <v>-0.72175548040594617</v>
      </c>
      <c r="K69" t="s">
        <v>6278</v>
      </c>
      <c r="L69" t="s">
        <v>1212</v>
      </c>
      <c r="M69" s="167">
        <v>1</v>
      </c>
      <c r="N69" s="153">
        <v>-12075552</v>
      </c>
      <c r="O69" s="153">
        <v>-12075.552</v>
      </c>
      <c r="P69" s="130">
        <v>368.87155219373869</v>
      </c>
      <c r="Q69" s="130">
        <v>-0.71353592233190877</v>
      </c>
      <c r="R69" s="153">
        <v>-296.93079999999998</v>
      </c>
      <c r="S69" t="s">
        <v>204</v>
      </c>
      <c r="T69" t="s">
        <v>204</v>
      </c>
      <c r="U69" t="s">
        <v>746</v>
      </c>
      <c r="V69" t="s">
        <v>314</v>
      </c>
      <c r="W69" t="s">
        <v>928</v>
      </c>
      <c r="X69" t="s">
        <v>6250</v>
      </c>
      <c r="Y69" t="s">
        <v>339</v>
      </c>
      <c r="Z69" t="s">
        <v>6097</v>
      </c>
      <c r="AA69" t="s">
        <v>6275</v>
      </c>
      <c r="AB69" t="s">
        <v>896</v>
      </c>
      <c r="AC69" t="s">
        <v>897</v>
      </c>
      <c r="AD69" s="152" t="s">
        <v>339</v>
      </c>
      <c r="AE69" s="152" t="s">
        <v>912</v>
      </c>
      <c r="AF69" t="s">
        <v>896</v>
      </c>
      <c r="AG69" t="s">
        <v>896</v>
      </c>
      <c r="AH69" s="135" t="s">
        <v>896</v>
      </c>
      <c r="AI69" s="129">
        <v>3688</v>
      </c>
      <c r="AJ69" s="170">
        <v>3.6459999999999999</v>
      </c>
      <c r="AK69" s="152" t="s">
        <v>339</v>
      </c>
      <c r="AL69" s="135" t="s">
        <v>6370</v>
      </c>
      <c r="AM69" t="s">
        <v>6392</v>
      </c>
      <c r="AN69" s="130">
        <v>0.9070336517734362</v>
      </c>
      <c r="AO69" s="130">
        <v>-1.7545432534854714E-3</v>
      </c>
      <c r="AP69" s="181"/>
    </row>
    <row r="70" spans="1:42" x14ac:dyDescent="0.25">
      <c r="A70" t="s">
        <v>1213</v>
      </c>
      <c r="B70" t="s">
        <v>1263</v>
      </c>
      <c r="C70" t="s">
        <v>1017</v>
      </c>
      <c r="D70" t="s">
        <v>6282</v>
      </c>
      <c r="E70" t="s">
        <v>1224</v>
      </c>
      <c r="F70" t="s">
        <v>6274</v>
      </c>
      <c r="G70" s="153">
        <v>-47500</v>
      </c>
      <c r="H70" s="153">
        <v>-47.5</v>
      </c>
      <c r="I70" s="130">
        <v>6.2603828944769759</v>
      </c>
      <c r="J70" s="130">
        <v>-1.8783671168673806E-2</v>
      </c>
      <c r="K70" t="s">
        <v>6282</v>
      </c>
      <c r="L70" t="s">
        <v>1215</v>
      </c>
      <c r="M70" s="11" t="s">
        <v>6379</v>
      </c>
      <c r="N70" s="153">
        <v>-60790.03</v>
      </c>
      <c r="O70" s="153">
        <v>-60.790030000000002</v>
      </c>
      <c r="P70" s="130">
        <v>6.2806971466195245</v>
      </c>
      <c r="Q70" s="130">
        <v>-1.8844622110287906E-2</v>
      </c>
      <c r="R70" s="153">
        <v>2.6021000000000001</v>
      </c>
      <c r="S70" t="s">
        <v>204</v>
      </c>
      <c r="T70" t="s">
        <v>204</v>
      </c>
      <c r="U70" t="s">
        <v>746</v>
      </c>
      <c r="V70" t="s">
        <v>314</v>
      </c>
      <c r="W70" t="s">
        <v>929</v>
      </c>
      <c r="X70" t="s">
        <v>6283</v>
      </c>
      <c r="Y70" t="s">
        <v>339</v>
      </c>
      <c r="Z70" t="s">
        <v>6097</v>
      </c>
      <c r="AA70" t="s">
        <v>6275</v>
      </c>
      <c r="AB70" t="s">
        <v>896</v>
      </c>
      <c r="AC70" t="s">
        <v>897</v>
      </c>
      <c r="AD70" s="152" t="s">
        <v>339</v>
      </c>
      <c r="AE70" s="152" t="s">
        <v>912</v>
      </c>
      <c r="AF70" t="s">
        <v>896</v>
      </c>
      <c r="AG70" t="s">
        <v>896</v>
      </c>
      <c r="AH70" s="135" t="s">
        <v>896</v>
      </c>
      <c r="AI70" s="129">
        <v>4704.6000000000004</v>
      </c>
      <c r="AJ70" s="170">
        <v>1.27979</v>
      </c>
      <c r="AK70" s="152" t="s">
        <v>339</v>
      </c>
      <c r="AL70" s="135" t="s">
        <v>6370</v>
      </c>
      <c r="AM70" t="s">
        <v>6392</v>
      </c>
      <c r="AN70" s="130">
        <v>-7.2895427668465511E-3</v>
      </c>
      <c r="AO70" s="130">
        <v>2.1871565463388419E-5</v>
      </c>
      <c r="AP70" s="181"/>
    </row>
    <row r="71" spans="1:42" x14ac:dyDescent="0.25">
      <c r="A71" t="s">
        <v>1213</v>
      </c>
      <c r="B71" t="s">
        <v>1263</v>
      </c>
      <c r="C71" t="s">
        <v>1017</v>
      </c>
      <c r="D71" t="s">
        <v>6273</v>
      </c>
      <c r="E71" t="s">
        <v>1224</v>
      </c>
      <c r="F71" t="s">
        <v>6274</v>
      </c>
      <c r="G71" s="153">
        <v>-114260</v>
      </c>
      <c r="H71" s="153">
        <v>-114.26</v>
      </c>
      <c r="I71" s="130">
        <v>15.05918630574609</v>
      </c>
      <c r="J71" s="130">
        <v>-4.5183626689108823E-2</v>
      </c>
      <c r="K71" t="s">
        <v>6273</v>
      </c>
      <c r="L71" t="s">
        <v>1212</v>
      </c>
      <c r="M71" s="167">
        <v>1</v>
      </c>
      <c r="N71" s="153">
        <v>-533365.68000000005</v>
      </c>
      <c r="O71" s="153">
        <v>-533.36568</v>
      </c>
      <c r="P71" s="130">
        <v>14.942031559584821</v>
      </c>
      <c r="Q71" s="130">
        <v>-4.4832115245665945E-2</v>
      </c>
      <c r="R71" s="153">
        <v>-6.6379999999999999</v>
      </c>
      <c r="S71" t="s">
        <v>204</v>
      </c>
      <c r="T71" t="s">
        <v>204</v>
      </c>
      <c r="U71" t="s">
        <v>746</v>
      </c>
      <c r="V71" t="s">
        <v>314</v>
      </c>
      <c r="W71" t="s">
        <v>928</v>
      </c>
      <c r="X71" t="s">
        <v>6242</v>
      </c>
      <c r="Y71" t="s">
        <v>339</v>
      </c>
      <c r="Z71" t="s">
        <v>6097</v>
      </c>
      <c r="AA71" t="s">
        <v>6275</v>
      </c>
      <c r="AB71" t="s">
        <v>896</v>
      </c>
      <c r="AC71" t="s">
        <v>897</v>
      </c>
      <c r="AD71" s="152" t="s">
        <v>339</v>
      </c>
      <c r="AE71" s="152" t="s">
        <v>912</v>
      </c>
      <c r="AF71" t="s">
        <v>896</v>
      </c>
      <c r="AG71" t="s">
        <v>896</v>
      </c>
      <c r="AH71" s="135" t="s">
        <v>896</v>
      </c>
      <c r="AI71" s="129">
        <v>4704.6000000000004</v>
      </c>
      <c r="AJ71" s="170">
        <v>4.6680000000000001</v>
      </c>
      <c r="AK71" s="152" t="s">
        <v>339</v>
      </c>
      <c r="AL71" s="135" t="s">
        <v>6370</v>
      </c>
      <c r="AM71" t="s">
        <v>6392</v>
      </c>
      <c r="AN71" s="130">
        <v>1.859613043930847E-2</v>
      </c>
      <c r="AO71" s="130">
        <v>-5.5795884224573217E-5</v>
      </c>
      <c r="AP71" s="181"/>
    </row>
    <row r="72" spans="1:42" x14ac:dyDescent="0.25">
      <c r="A72" t="s">
        <v>1213</v>
      </c>
      <c r="B72" t="s">
        <v>1263</v>
      </c>
      <c r="C72" t="s">
        <v>1017</v>
      </c>
      <c r="D72" t="s">
        <v>6276</v>
      </c>
      <c r="E72" t="s">
        <v>1217</v>
      </c>
      <c r="F72" t="s">
        <v>6277</v>
      </c>
      <c r="G72" s="153">
        <v>-723219</v>
      </c>
      <c r="H72" s="153">
        <v>-723.21900000000005</v>
      </c>
      <c r="I72" s="130">
        <v>81.190696270820581</v>
      </c>
      <c r="J72" s="130">
        <v>-0.24360480283916816</v>
      </c>
      <c r="K72" t="s">
        <v>6276</v>
      </c>
      <c r="L72" t="s">
        <v>1212</v>
      </c>
      <c r="M72" s="167">
        <v>1</v>
      </c>
      <c r="N72" s="153">
        <v>-2892876</v>
      </c>
      <c r="O72" s="153">
        <v>-2892.8760000000002</v>
      </c>
      <c r="P72" s="130">
        <v>81.04279317327935</v>
      </c>
      <c r="Q72" s="130">
        <v>-0.24316103395220537</v>
      </c>
      <c r="R72" s="153">
        <v>-15.2874</v>
      </c>
      <c r="S72" t="s">
        <v>204</v>
      </c>
      <c r="T72" t="s">
        <v>204</v>
      </c>
      <c r="U72" t="s">
        <v>746</v>
      </c>
      <c r="V72" t="s">
        <v>314</v>
      </c>
      <c r="W72" t="s">
        <v>928</v>
      </c>
      <c r="X72" t="s">
        <v>6246</v>
      </c>
      <c r="Y72" t="s">
        <v>339</v>
      </c>
      <c r="Z72" t="s">
        <v>6097</v>
      </c>
      <c r="AA72" t="s">
        <v>6275</v>
      </c>
      <c r="AB72" t="s">
        <v>896</v>
      </c>
      <c r="AC72" t="s">
        <v>897</v>
      </c>
      <c r="AD72" s="152" t="s">
        <v>339</v>
      </c>
      <c r="AE72" s="152" t="s">
        <v>912</v>
      </c>
      <c r="AF72" t="s">
        <v>896</v>
      </c>
      <c r="AG72" t="s">
        <v>896</v>
      </c>
      <c r="AH72" s="135" t="s">
        <v>896</v>
      </c>
      <c r="AI72" s="129">
        <v>4007.3</v>
      </c>
      <c r="AJ72" s="170">
        <v>4</v>
      </c>
      <c r="AK72" s="152" t="s">
        <v>339</v>
      </c>
      <c r="AL72" s="135" t="s">
        <v>6370</v>
      </c>
      <c r="AM72" t="s">
        <v>6392</v>
      </c>
      <c r="AN72" s="130">
        <v>4.2827010540928898E-2</v>
      </c>
      <c r="AO72" s="130">
        <v>-1.2849828783600991E-4</v>
      </c>
      <c r="AP72" s="181"/>
    </row>
    <row r="73" spans="1:42" x14ac:dyDescent="0.25">
      <c r="A73" t="s">
        <v>1213</v>
      </c>
      <c r="B73" t="s">
        <v>1263</v>
      </c>
      <c r="C73" t="s">
        <v>1017</v>
      </c>
      <c r="D73" t="s">
        <v>6278</v>
      </c>
      <c r="E73" t="s">
        <v>1215</v>
      </c>
      <c r="F73" t="s">
        <v>6379</v>
      </c>
      <c r="G73" s="153">
        <v>-3766000</v>
      </c>
      <c r="H73" s="153">
        <v>-3766</v>
      </c>
      <c r="I73" s="130">
        <v>389.09514363077517</v>
      </c>
      <c r="J73" s="130">
        <v>-1.1674422083250204</v>
      </c>
      <c r="K73" t="s">
        <v>6278</v>
      </c>
      <c r="L73" t="s">
        <v>1212</v>
      </c>
      <c r="M73" s="167">
        <v>1</v>
      </c>
      <c r="N73" s="153">
        <v>-13730836</v>
      </c>
      <c r="O73" s="153">
        <v>-13730.835999999999</v>
      </c>
      <c r="P73" s="130">
        <v>384.66401672391709</v>
      </c>
      <c r="Q73" s="130">
        <v>-1.1541470421781521</v>
      </c>
      <c r="R73" s="153">
        <v>-337.63329999999996</v>
      </c>
      <c r="S73" t="s">
        <v>204</v>
      </c>
      <c r="T73" t="s">
        <v>204</v>
      </c>
      <c r="U73" t="s">
        <v>746</v>
      </c>
      <c r="V73" t="s">
        <v>314</v>
      </c>
      <c r="W73" t="s">
        <v>928</v>
      </c>
      <c r="X73" t="s">
        <v>6250</v>
      </c>
      <c r="Y73" t="s">
        <v>339</v>
      </c>
      <c r="Z73" t="s">
        <v>6097</v>
      </c>
      <c r="AA73" t="s">
        <v>6275</v>
      </c>
      <c r="AB73" t="s">
        <v>896</v>
      </c>
      <c r="AC73" t="s">
        <v>897</v>
      </c>
      <c r="AD73" s="152" t="s">
        <v>339</v>
      </c>
      <c r="AE73" s="152" t="s">
        <v>912</v>
      </c>
      <c r="AF73" t="s">
        <v>896</v>
      </c>
      <c r="AG73" t="s">
        <v>896</v>
      </c>
      <c r="AH73" s="135" t="s">
        <v>896</v>
      </c>
      <c r="AI73" s="129">
        <v>3688</v>
      </c>
      <c r="AJ73" s="170">
        <v>3.6459999999999999</v>
      </c>
      <c r="AK73" s="152" t="s">
        <v>339</v>
      </c>
      <c r="AL73" s="135" t="s">
        <v>6370</v>
      </c>
      <c r="AM73" t="s">
        <v>6392</v>
      </c>
      <c r="AN73" s="130">
        <v>0.94586640178660919</v>
      </c>
      <c r="AO73" s="130">
        <v>-2.8379803216717942E-3</v>
      </c>
      <c r="AP73" s="181"/>
    </row>
    <row r="74" spans="1:42" x14ac:dyDescent="0.25">
      <c r="A74" t="s">
        <v>1213</v>
      </c>
      <c r="B74" t="s">
        <v>1267</v>
      </c>
      <c r="C74" t="s">
        <v>1017</v>
      </c>
      <c r="D74" t="s">
        <v>6282</v>
      </c>
      <c r="E74" t="s">
        <v>1224</v>
      </c>
      <c r="F74" t="s">
        <v>6274</v>
      </c>
      <c r="G74" s="153">
        <v>-150881</v>
      </c>
      <c r="H74" s="153">
        <v>-150.881</v>
      </c>
      <c r="I74" s="130">
        <v>16.209867440637087</v>
      </c>
      <c r="J74" s="130">
        <v>-2.7210905908128011E-2</v>
      </c>
      <c r="K74" t="s">
        <v>6282</v>
      </c>
      <c r="L74" t="s">
        <v>1215</v>
      </c>
      <c r="M74" s="11" t="s">
        <v>6379</v>
      </c>
      <c r="N74" s="153">
        <v>-193095.99</v>
      </c>
      <c r="O74" s="153">
        <v>-193.09599</v>
      </c>
      <c r="P74" s="130">
        <v>16.262464915125289</v>
      </c>
      <c r="Q74" s="130">
        <v>-2.729919934634057E-2</v>
      </c>
      <c r="R74" s="153">
        <v>8.2652999999999999</v>
      </c>
      <c r="S74" t="s">
        <v>204</v>
      </c>
      <c r="T74" t="s">
        <v>204</v>
      </c>
      <c r="U74" t="s">
        <v>746</v>
      </c>
      <c r="V74" t="s">
        <v>314</v>
      </c>
      <c r="W74" t="s">
        <v>929</v>
      </c>
      <c r="X74" t="s">
        <v>6283</v>
      </c>
      <c r="Y74" t="s">
        <v>339</v>
      </c>
      <c r="Z74" t="s">
        <v>6097</v>
      </c>
      <c r="AA74" t="s">
        <v>6275</v>
      </c>
      <c r="AB74" t="s">
        <v>896</v>
      </c>
      <c r="AC74" t="s">
        <v>897</v>
      </c>
      <c r="AD74" s="152" t="s">
        <v>339</v>
      </c>
      <c r="AE74" s="152" t="s">
        <v>912</v>
      </c>
      <c r="AF74" t="s">
        <v>896</v>
      </c>
      <c r="AG74" t="s">
        <v>896</v>
      </c>
      <c r="AH74" s="135" t="s">
        <v>896</v>
      </c>
      <c r="AI74" s="129">
        <v>4704.6000000000004</v>
      </c>
      <c r="AJ74" s="170">
        <v>1.27979</v>
      </c>
      <c r="AK74" s="152" t="s">
        <v>339</v>
      </c>
      <c r="AL74" s="135" t="s">
        <v>6370</v>
      </c>
      <c r="AM74" t="s">
        <v>6392</v>
      </c>
      <c r="AN74" s="130">
        <v>-1.8874647756398688E-2</v>
      </c>
      <c r="AO74" s="130">
        <v>3.1684174224699185E-5</v>
      </c>
      <c r="AP74" s="181"/>
    </row>
    <row r="75" spans="1:42" x14ac:dyDescent="0.25">
      <c r="A75" t="s">
        <v>1213</v>
      </c>
      <c r="B75" t="s">
        <v>1267</v>
      </c>
      <c r="C75" t="s">
        <v>1017</v>
      </c>
      <c r="D75" t="s">
        <v>6273</v>
      </c>
      <c r="E75" t="s">
        <v>1224</v>
      </c>
      <c r="F75" t="s">
        <v>6274</v>
      </c>
      <c r="G75" s="153">
        <v>-254825</v>
      </c>
      <c r="H75" s="153">
        <v>-254.82499999999999</v>
      </c>
      <c r="I75" s="130">
        <v>27.377068488148581</v>
      </c>
      <c r="J75" s="130">
        <v>-4.5956873947274476E-2</v>
      </c>
      <c r="K75" t="s">
        <v>6273</v>
      </c>
      <c r="L75" t="s">
        <v>1212</v>
      </c>
      <c r="M75" s="167">
        <v>1</v>
      </c>
      <c r="N75" s="153">
        <v>-1189523.1000000001</v>
      </c>
      <c r="O75" s="153">
        <v>-1189.5231000000001</v>
      </c>
      <c r="P75" s="130">
        <v>27.164085300063253</v>
      </c>
      <c r="Q75" s="130">
        <v>-4.5599346934038443E-2</v>
      </c>
      <c r="R75" s="153">
        <v>-14.804200000000002</v>
      </c>
      <c r="S75" t="s">
        <v>204</v>
      </c>
      <c r="T75" t="s">
        <v>204</v>
      </c>
      <c r="U75" t="s">
        <v>746</v>
      </c>
      <c r="V75" t="s">
        <v>314</v>
      </c>
      <c r="W75" t="s">
        <v>928</v>
      </c>
      <c r="X75" t="s">
        <v>6242</v>
      </c>
      <c r="Y75" t="s">
        <v>339</v>
      </c>
      <c r="Z75" t="s">
        <v>6097</v>
      </c>
      <c r="AA75" t="s">
        <v>6275</v>
      </c>
      <c r="AB75" t="s">
        <v>896</v>
      </c>
      <c r="AC75" t="s">
        <v>897</v>
      </c>
      <c r="AD75" s="152" t="s">
        <v>339</v>
      </c>
      <c r="AE75" s="152" t="s">
        <v>912</v>
      </c>
      <c r="AF75" t="s">
        <v>896</v>
      </c>
      <c r="AG75" t="s">
        <v>896</v>
      </c>
      <c r="AH75" s="135" t="s">
        <v>896</v>
      </c>
      <c r="AI75" s="129">
        <v>4704.6000000000004</v>
      </c>
      <c r="AJ75" s="170">
        <v>4.6680000000000001</v>
      </c>
      <c r="AK75" s="152" t="s">
        <v>339</v>
      </c>
      <c r="AL75" s="135" t="s">
        <v>6370</v>
      </c>
      <c r="AM75" t="s">
        <v>6392</v>
      </c>
      <c r="AN75" s="130">
        <v>3.3807107921709809E-2</v>
      </c>
      <c r="AO75" s="130">
        <v>-5.6750743709192196E-5</v>
      </c>
      <c r="AP75" s="181"/>
    </row>
    <row r="76" spans="1:42" x14ac:dyDescent="0.25">
      <c r="A76" t="s">
        <v>1213</v>
      </c>
      <c r="B76" t="s">
        <v>1267</v>
      </c>
      <c r="C76" t="s">
        <v>1017</v>
      </c>
      <c r="D76" t="s">
        <v>6276</v>
      </c>
      <c r="E76" t="s">
        <v>1217</v>
      </c>
      <c r="F76" t="s">
        <v>6277</v>
      </c>
      <c r="G76" s="153">
        <v>-1202341</v>
      </c>
      <c r="H76" s="153">
        <v>-1202.3409999999999</v>
      </c>
      <c r="I76" s="130">
        <v>110.02761992388788</v>
      </c>
      <c r="J76" s="130">
        <v>-0.18469930269377419</v>
      </c>
      <c r="K76" t="s">
        <v>6276</v>
      </c>
      <c r="L76" t="s">
        <v>1212</v>
      </c>
      <c r="M76" s="167">
        <v>1</v>
      </c>
      <c r="N76" s="153">
        <v>-4809364</v>
      </c>
      <c r="O76" s="153">
        <v>-4809.3639999999996</v>
      </c>
      <c r="P76" s="130">
        <v>109.82718531069585</v>
      </c>
      <c r="Q76" s="130">
        <v>-0.18436284050984372</v>
      </c>
      <c r="R76" s="153">
        <v>-25.415099999999999</v>
      </c>
      <c r="S76" t="s">
        <v>204</v>
      </c>
      <c r="T76" t="s">
        <v>204</v>
      </c>
      <c r="U76" t="s">
        <v>746</v>
      </c>
      <c r="V76" t="s">
        <v>314</v>
      </c>
      <c r="W76" t="s">
        <v>928</v>
      </c>
      <c r="X76" t="s">
        <v>6246</v>
      </c>
      <c r="Y76" t="s">
        <v>339</v>
      </c>
      <c r="Z76" t="s">
        <v>6097</v>
      </c>
      <c r="AA76" t="s">
        <v>6275</v>
      </c>
      <c r="AB76" t="s">
        <v>896</v>
      </c>
      <c r="AC76" t="s">
        <v>897</v>
      </c>
      <c r="AD76" s="152" t="s">
        <v>339</v>
      </c>
      <c r="AE76" s="152" t="s">
        <v>912</v>
      </c>
      <c r="AF76" t="s">
        <v>896</v>
      </c>
      <c r="AG76" t="s">
        <v>896</v>
      </c>
      <c r="AH76" s="135" t="s">
        <v>896</v>
      </c>
      <c r="AI76" s="129">
        <v>4007.3</v>
      </c>
      <c r="AJ76" s="170">
        <v>4</v>
      </c>
      <c r="AK76" s="152" t="s">
        <v>339</v>
      </c>
      <c r="AL76" s="135" t="s">
        <v>6370</v>
      </c>
      <c r="AM76" t="s">
        <v>6392</v>
      </c>
      <c r="AN76" s="130">
        <v>5.8038103559990444E-2</v>
      </c>
      <c r="AO76" s="130">
        <v>-9.7426421335066769E-5</v>
      </c>
      <c r="AP76" s="181"/>
    </row>
    <row r="77" spans="1:42" x14ac:dyDescent="0.25">
      <c r="A77" t="s">
        <v>1213</v>
      </c>
      <c r="B77" t="s">
        <v>1267</v>
      </c>
      <c r="C77" t="s">
        <v>1017</v>
      </c>
      <c r="D77" t="s">
        <v>6278</v>
      </c>
      <c r="E77" t="s">
        <v>1215</v>
      </c>
      <c r="F77" t="s">
        <v>6379</v>
      </c>
      <c r="G77" s="153">
        <v>-4528000</v>
      </c>
      <c r="H77" s="153">
        <v>-4528</v>
      </c>
      <c r="I77" s="130">
        <v>381.34629898677503</v>
      </c>
      <c r="J77" s="130">
        <v>-0.64015195054143847</v>
      </c>
      <c r="K77" t="s">
        <v>6278</v>
      </c>
      <c r="L77" t="s">
        <v>1212</v>
      </c>
      <c r="M77" s="167">
        <v>1</v>
      </c>
      <c r="N77" s="153">
        <v>-16509088</v>
      </c>
      <c r="O77" s="153">
        <v>-16509.088</v>
      </c>
      <c r="P77" s="130">
        <v>377.00341814148095</v>
      </c>
      <c r="Q77" s="130">
        <v>-0.63286171683136783</v>
      </c>
      <c r="R77" s="153">
        <v>-405.94890000000004</v>
      </c>
      <c r="S77" t="s">
        <v>204</v>
      </c>
      <c r="T77" t="s">
        <v>204</v>
      </c>
      <c r="U77" t="s">
        <v>746</v>
      </c>
      <c r="V77" t="s">
        <v>314</v>
      </c>
      <c r="W77" t="s">
        <v>928</v>
      </c>
      <c r="X77" t="s">
        <v>6250</v>
      </c>
      <c r="Y77" t="s">
        <v>339</v>
      </c>
      <c r="Z77" t="s">
        <v>6097</v>
      </c>
      <c r="AA77" t="s">
        <v>6275</v>
      </c>
      <c r="AB77" t="s">
        <v>896</v>
      </c>
      <c r="AC77" t="s">
        <v>897</v>
      </c>
      <c r="AD77" s="152" t="s">
        <v>339</v>
      </c>
      <c r="AE77" s="152" t="s">
        <v>912</v>
      </c>
      <c r="AF77" t="s">
        <v>896</v>
      </c>
      <c r="AG77" t="s">
        <v>896</v>
      </c>
      <c r="AH77" s="135" t="s">
        <v>896</v>
      </c>
      <c r="AI77" s="129">
        <v>3688</v>
      </c>
      <c r="AJ77" s="170">
        <v>3.6459999999999999</v>
      </c>
      <c r="AK77" s="152" t="s">
        <v>339</v>
      </c>
      <c r="AL77" s="135" t="s">
        <v>6370</v>
      </c>
      <c r="AM77" t="s">
        <v>6392</v>
      </c>
      <c r="AN77" s="130">
        <v>0.92702943627469847</v>
      </c>
      <c r="AO77" s="130">
        <v>-1.5561700832480315E-3</v>
      </c>
      <c r="AP77" s="181"/>
    </row>
    <row r="78" spans="1:42" x14ac:dyDescent="0.25">
      <c r="A78" s="181" t="s">
        <v>6393</v>
      </c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</row>
  </sheetData>
  <autoFilter ref="A1:AO77" xr:uid="{00000000-0009-0000-0000-000016000000}"/>
  <mergeCells count="2">
    <mergeCell ref="AP1:AP78"/>
    <mergeCell ref="A78:AO78"/>
  </mergeCells>
  <dataValidations count="14">
    <dataValidation type="list" allowBlank="1" showInputMessage="1" showErrorMessage="1" sqref="U2:U77" xr:uid="{00000000-0002-0000-1600-000000000000}">
      <formula1>Underlying_Asset</formula1>
    </dataValidation>
    <dataValidation type="list" allowBlank="1" showInputMessage="1" showErrorMessage="1" sqref="AG79:AG1048576 AG2:AG77 AB2:AB77 AB79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AD79:AD1048576 AL79:AL1048576 Y2:Y20 AD2:AD77 Y22:Y77 Y79:Y215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77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77" xr:uid="{00000000-0002-0000-1600-000008000000}">
      <formula1>Additional_Factor</formula1>
    </dataValidation>
    <dataValidation allowBlank="1" showInputMessage="1" showErrorMessage="1" sqref="Z2:Z19 P2:Q19 D2:D19 I2:K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77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E000000}">
          <x14:formula1>
            <xm:f>'P:\Documents\[קובץ דיווח נכס בודד נגזרים.xlsx]אפשרויות בחירה'!#REF!</xm:f>
          </x14:formula1>
          <xm:sqref>C77 C79:C1048576</xm:sqref>
        </x14:dataValidation>
        <x14:dataValidation type="list" allowBlank="1" showInputMessage="1" showErrorMessage="1" xr:uid="{00000000-0002-0000-1600-00000F000000}">
          <x14:formula1>
            <xm:f>'[520042177_in_0224 21.07.2024.xlsx]אפשרויות בחירה'!#REF!</xm:f>
          </x14:formula1>
          <xm:sqref>C2:C20 AE2:AE77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E50"/>
  <sheetViews>
    <sheetView rightToLeft="1" topLeftCell="AM1" zoomScaleNormal="100" workbookViewId="0">
      <selection activeCell="BB1" sqref="BB1:BB50"/>
    </sheetView>
  </sheetViews>
  <sheetFormatPr defaultColWidth="9" defaultRowHeight="13.8" x14ac:dyDescent="0.25"/>
  <cols>
    <col min="1" max="4" width="11.59765625" style="2" customWidth="1"/>
    <col min="5" max="5" width="32.8984375" style="2" bestFit="1" customWidth="1"/>
    <col min="6" max="7" width="11.59765625" style="2" customWidth="1"/>
    <col min="8" max="8" width="16.19921875" style="2" customWidth="1"/>
    <col min="9" max="22" width="11.59765625" style="2" customWidth="1"/>
    <col min="23" max="23" width="19.09765625" style="2" bestFit="1" customWidth="1"/>
    <col min="24" max="27" width="11.59765625" style="2" customWidth="1"/>
    <col min="28" max="28" width="11.59765625" style="4"/>
    <col min="29" max="29" width="11.59765625" style="2" customWidth="1"/>
    <col min="30" max="30" width="15.5" style="2" bestFit="1" customWidth="1"/>
    <col min="31" max="31" width="17.19921875" style="2" bestFit="1" customWidth="1"/>
    <col min="32" max="34" width="11.59765625" style="2" customWidth="1"/>
    <col min="35" max="35" width="15.59765625" style="2" bestFit="1" customWidth="1"/>
    <col min="36" max="42" width="11.59765625" style="2" customWidth="1"/>
    <col min="43" max="43" width="12.3984375" style="2" bestFit="1" customWidth="1"/>
    <col min="44" max="46" width="11.59765625" style="2" customWidth="1"/>
    <col min="47" max="47" width="12.3984375" style="2" bestFit="1" customWidth="1"/>
    <col min="48" max="49" width="11.59765625" style="2" customWidth="1"/>
    <col min="50" max="50" width="11.59765625" style="4" customWidth="1"/>
    <col min="51" max="53" width="11.59765625" style="2" customWidth="1"/>
    <col min="54" max="16384" width="9" style="2"/>
  </cols>
  <sheetData>
    <row r="1" spans="1:57" ht="66.75" customHeight="1" x14ac:dyDescent="0.25">
      <c r="A1" s="15" t="s">
        <v>49</v>
      </c>
      <c r="B1" s="15" t="s">
        <v>50</v>
      </c>
      <c r="C1" s="15" t="s">
        <v>150</v>
      </c>
      <c r="D1" s="15" t="s">
        <v>151</v>
      </c>
      <c r="E1" s="15" t="s">
        <v>152</v>
      </c>
      <c r="F1" s="15" t="s">
        <v>153</v>
      </c>
      <c r="G1" s="15" t="s">
        <v>54</v>
      </c>
      <c r="H1" s="15" t="s">
        <v>154</v>
      </c>
      <c r="I1" s="15" t="s">
        <v>55</v>
      </c>
      <c r="J1" s="15" t="s">
        <v>69</v>
      </c>
      <c r="K1" s="15" t="s">
        <v>83</v>
      </c>
      <c r="L1" s="15" t="s">
        <v>56</v>
      </c>
      <c r="M1" s="15" t="s">
        <v>155</v>
      </c>
      <c r="N1" s="15" t="s">
        <v>156</v>
      </c>
      <c r="O1" s="15" t="s">
        <v>157</v>
      </c>
      <c r="P1" s="15" t="s">
        <v>71</v>
      </c>
      <c r="Q1" s="15" t="s">
        <v>58</v>
      </c>
      <c r="R1" s="15" t="s">
        <v>158</v>
      </c>
      <c r="S1" s="15" t="s">
        <v>59</v>
      </c>
      <c r="T1" s="15" t="s">
        <v>72</v>
      </c>
      <c r="U1" s="15" t="s">
        <v>159</v>
      </c>
      <c r="V1" s="15" t="s">
        <v>62</v>
      </c>
      <c r="W1" s="15" t="s">
        <v>98</v>
      </c>
      <c r="X1" s="15" t="s">
        <v>85</v>
      </c>
      <c r="Y1" s="15" t="s">
        <v>160</v>
      </c>
      <c r="Z1" s="15" t="s">
        <v>74</v>
      </c>
      <c r="AA1" s="15" t="s">
        <v>73</v>
      </c>
      <c r="AB1" s="15" t="s">
        <v>86</v>
      </c>
      <c r="AC1" s="15" t="s">
        <v>161</v>
      </c>
      <c r="AD1" s="15" t="s">
        <v>162</v>
      </c>
      <c r="AE1" s="15" t="s">
        <v>163</v>
      </c>
      <c r="AF1" s="15" t="s">
        <v>164</v>
      </c>
      <c r="AG1" s="15" t="s">
        <v>165</v>
      </c>
      <c r="AH1" s="15" t="s">
        <v>166</v>
      </c>
      <c r="AI1" s="15" t="s">
        <v>167</v>
      </c>
      <c r="AJ1" s="15" t="s">
        <v>168</v>
      </c>
      <c r="AK1" s="15" t="s">
        <v>103</v>
      </c>
      <c r="AL1" s="15" t="s">
        <v>105</v>
      </c>
      <c r="AM1" s="15" t="s">
        <v>104</v>
      </c>
      <c r="AN1" s="15" t="s">
        <v>106</v>
      </c>
      <c r="AO1" s="15" t="s">
        <v>107</v>
      </c>
      <c r="AP1" s="15" t="s">
        <v>169</v>
      </c>
      <c r="AQ1" s="15" t="s">
        <v>170</v>
      </c>
      <c r="AR1" s="15" t="s">
        <v>171</v>
      </c>
      <c r="AS1" s="15" t="s">
        <v>61</v>
      </c>
      <c r="AT1" s="15" t="s">
        <v>63</v>
      </c>
      <c r="AU1" s="15" t="s">
        <v>172</v>
      </c>
      <c r="AV1" s="15" t="s">
        <v>78</v>
      </c>
      <c r="AW1" s="15" t="s">
        <v>88</v>
      </c>
      <c r="AX1" s="15" t="s">
        <v>87</v>
      </c>
      <c r="AY1" s="15" t="s">
        <v>17</v>
      </c>
      <c r="AZ1" s="15" t="s">
        <v>64</v>
      </c>
      <c r="BA1" s="15" t="s">
        <v>65</v>
      </c>
      <c r="BB1" s="181" t="s">
        <v>6394</v>
      </c>
      <c r="BC1" s="135"/>
      <c r="BD1" s="135"/>
      <c r="BE1" s="4"/>
    </row>
    <row r="2" spans="1:57" x14ac:dyDescent="0.25">
      <c r="A2" t="s">
        <v>1213</v>
      </c>
      <c r="B2" t="s">
        <v>1214</v>
      </c>
      <c r="C2" s="108"/>
      <c r="D2" s="108"/>
      <c r="E2" t="s">
        <v>6387</v>
      </c>
      <c r="F2" t="s">
        <v>6295</v>
      </c>
      <c r="G2" t="s">
        <v>1011</v>
      </c>
      <c r="H2" t="s">
        <v>1208</v>
      </c>
      <c r="I2" t="s">
        <v>204</v>
      </c>
      <c r="J2" t="s">
        <v>204</v>
      </c>
      <c r="K2" t="s">
        <v>442</v>
      </c>
      <c r="L2" t="s">
        <v>339</v>
      </c>
      <c r="M2" t="s">
        <v>339</v>
      </c>
      <c r="N2" s="108"/>
      <c r="O2"/>
      <c r="P2" t="s">
        <v>1429</v>
      </c>
      <c r="Q2" t="s">
        <v>312</v>
      </c>
      <c r="R2" t="s">
        <v>407</v>
      </c>
      <c r="S2" t="s">
        <v>1212</v>
      </c>
      <c r="T2" s="129">
        <v>2714.2</v>
      </c>
      <c r="U2" s="108"/>
      <c r="V2" t="s">
        <v>1840</v>
      </c>
      <c r="W2" t="s">
        <v>753</v>
      </c>
      <c r="X2" s="108"/>
      <c r="Y2" s="108"/>
      <c r="Z2" s="108"/>
      <c r="AA2"/>
      <c r="AB2" s="14"/>
      <c r="AC2" t="s">
        <v>761</v>
      </c>
      <c r="AD2" s="139">
        <f>AT2</f>
        <v>511.85759999999999</v>
      </c>
      <c r="AE2" s="154">
        <v>1</v>
      </c>
      <c r="AF2" t="s">
        <v>6296</v>
      </c>
      <c r="AG2" s="108"/>
      <c r="AH2" s="108"/>
      <c r="AI2" s="107"/>
      <c r="AJ2" s="107"/>
      <c r="AK2" t="s">
        <v>886</v>
      </c>
      <c r="AL2" t="s">
        <v>5782</v>
      </c>
      <c r="AM2" t="s">
        <v>889</v>
      </c>
      <c r="AN2" t="s">
        <v>5783</v>
      </c>
      <c r="AO2" s="107"/>
      <c r="AP2" s="107"/>
      <c r="AQ2" s="137">
        <v>449513.51799999998</v>
      </c>
      <c r="AR2" t="s">
        <v>6297</v>
      </c>
      <c r="AS2" s="167">
        <v>1</v>
      </c>
      <c r="AT2" s="137">
        <v>511.85759999999999</v>
      </c>
      <c r="AU2" s="137">
        <v>511857.63010000001</v>
      </c>
      <c r="AV2" s="108"/>
      <c r="AW2" s="108"/>
      <c r="AX2" s="14"/>
      <c r="AY2" s="108" t="s">
        <v>15</v>
      </c>
      <c r="AZ2" s="130">
        <v>1</v>
      </c>
      <c r="BA2" s="130">
        <v>5.0038194292378038E-3</v>
      </c>
      <c r="BB2" s="181"/>
      <c r="BC2" s="135"/>
      <c r="BD2" s="172"/>
      <c r="BE2" s="4"/>
    </row>
    <row r="3" spans="1:57" x14ac:dyDescent="0.25">
      <c r="A3" t="s">
        <v>1213</v>
      </c>
      <c r="B3" t="s">
        <v>1221</v>
      </c>
      <c r="C3" s="108"/>
      <c r="D3" s="108"/>
      <c r="E3" t="s">
        <v>6387</v>
      </c>
      <c r="F3" t="s">
        <v>6298</v>
      </c>
      <c r="G3" t="s">
        <v>1011</v>
      </c>
      <c r="H3" t="s">
        <v>1208</v>
      </c>
      <c r="I3" t="s">
        <v>204</v>
      </c>
      <c r="J3" t="s">
        <v>204</v>
      </c>
      <c r="K3" t="s">
        <v>442</v>
      </c>
      <c r="L3" t="s">
        <v>339</v>
      </c>
      <c r="M3" t="s">
        <v>339</v>
      </c>
      <c r="N3" s="108"/>
      <c r="O3"/>
      <c r="P3" t="s">
        <v>1429</v>
      </c>
      <c r="Q3" t="s">
        <v>312</v>
      </c>
      <c r="R3" t="s">
        <v>407</v>
      </c>
      <c r="S3" t="s">
        <v>1212</v>
      </c>
      <c r="T3" s="129">
        <v>3226.7</v>
      </c>
      <c r="U3" s="108"/>
      <c r="V3" t="s">
        <v>1840</v>
      </c>
      <c r="W3" t="s">
        <v>753</v>
      </c>
      <c r="X3" s="108"/>
      <c r="Y3" s="108"/>
      <c r="Z3" s="108"/>
      <c r="AA3"/>
      <c r="AB3" s="14"/>
      <c r="AC3" t="s">
        <v>761</v>
      </c>
      <c r="AD3" s="139">
        <f t="shared" ref="AD3:AD49" si="0">AT3</f>
        <v>24683.969799999999</v>
      </c>
      <c r="AE3" s="154">
        <v>1</v>
      </c>
      <c r="AF3" t="s">
        <v>6296</v>
      </c>
      <c r="AG3" s="108"/>
      <c r="AH3" s="108"/>
      <c r="AI3" s="107"/>
      <c r="AJ3" s="107"/>
      <c r="AK3" t="s">
        <v>886</v>
      </c>
      <c r="AL3" t="s">
        <v>5782</v>
      </c>
      <c r="AM3" t="s">
        <v>889</v>
      </c>
      <c r="AN3" t="s">
        <v>5783</v>
      </c>
      <c r="AO3" s="107"/>
      <c r="AP3" s="107"/>
      <c r="AQ3" s="137">
        <v>19117665.728999998</v>
      </c>
      <c r="AR3" t="s">
        <v>6299</v>
      </c>
      <c r="AS3" s="167">
        <v>1</v>
      </c>
      <c r="AT3" s="137">
        <v>24683.969799999999</v>
      </c>
      <c r="AU3" s="137">
        <v>24683969.779400002</v>
      </c>
      <c r="AV3" s="108"/>
      <c r="AW3" s="108"/>
      <c r="AX3" s="14"/>
      <c r="AY3" s="108" t="s">
        <v>15</v>
      </c>
      <c r="AZ3" s="130">
        <v>1</v>
      </c>
      <c r="BA3" s="130">
        <v>2.5602091111523145E-2</v>
      </c>
      <c r="BB3" s="181"/>
      <c r="BC3" s="135"/>
      <c r="BD3" s="172"/>
      <c r="BE3" s="4"/>
    </row>
    <row r="4" spans="1:57" x14ac:dyDescent="0.25">
      <c r="A4" t="s">
        <v>1213</v>
      </c>
      <c r="B4" t="s">
        <v>1232</v>
      </c>
      <c r="C4" s="108"/>
      <c r="D4" s="108"/>
      <c r="E4" t="s">
        <v>6387</v>
      </c>
      <c r="F4" t="s">
        <v>6300</v>
      </c>
      <c r="G4" t="s">
        <v>1011</v>
      </c>
      <c r="H4" t="s">
        <v>1208</v>
      </c>
      <c r="I4" t="s">
        <v>204</v>
      </c>
      <c r="J4" t="s">
        <v>204</v>
      </c>
      <c r="K4" t="s">
        <v>442</v>
      </c>
      <c r="L4" t="s">
        <v>339</v>
      </c>
      <c r="M4" t="s">
        <v>339</v>
      </c>
      <c r="N4" s="108"/>
      <c r="O4"/>
      <c r="P4" t="s">
        <v>1429</v>
      </c>
      <c r="Q4" t="s">
        <v>312</v>
      </c>
      <c r="R4" t="s">
        <v>407</v>
      </c>
      <c r="S4" t="s">
        <v>1212</v>
      </c>
      <c r="T4" s="129">
        <v>2567.5</v>
      </c>
      <c r="U4" s="108"/>
      <c r="V4" t="s">
        <v>1840</v>
      </c>
      <c r="W4" t="s">
        <v>753</v>
      </c>
      <c r="X4" s="108"/>
      <c r="Y4" s="108"/>
      <c r="Z4" s="108"/>
      <c r="AA4"/>
      <c r="AB4" s="14"/>
      <c r="AC4" t="s">
        <v>761</v>
      </c>
      <c r="AD4" s="139">
        <f t="shared" si="0"/>
        <v>3064.3582000000001</v>
      </c>
      <c r="AE4" s="154">
        <v>1</v>
      </c>
      <c r="AF4" t="s">
        <v>6296</v>
      </c>
      <c r="AG4" s="108"/>
      <c r="AH4" s="108"/>
      <c r="AI4" s="107"/>
      <c r="AJ4" s="107"/>
      <c r="AK4" t="s">
        <v>886</v>
      </c>
      <c r="AL4" t="s">
        <v>5782</v>
      </c>
      <c r="AM4" t="s">
        <v>889</v>
      </c>
      <c r="AN4" t="s">
        <v>5783</v>
      </c>
      <c r="AO4" s="107"/>
      <c r="AP4" s="107"/>
      <c r="AQ4" s="137">
        <v>2661791.733</v>
      </c>
      <c r="AR4" t="s">
        <v>6301</v>
      </c>
      <c r="AS4" s="167">
        <v>1</v>
      </c>
      <c r="AT4" s="137">
        <v>3064.3582000000001</v>
      </c>
      <c r="AU4" s="137">
        <v>3064358.2</v>
      </c>
      <c r="AV4" s="108"/>
      <c r="AW4" s="108"/>
      <c r="AX4" s="14"/>
      <c r="AY4" s="108" t="s">
        <v>15</v>
      </c>
      <c r="AZ4" s="130">
        <v>1</v>
      </c>
      <c r="BA4" s="130">
        <v>8.1509755698241614E-3</v>
      </c>
      <c r="BB4" s="181"/>
      <c r="BC4" s="135"/>
      <c r="BD4" s="172"/>
      <c r="BE4" s="4"/>
    </row>
    <row r="5" spans="1:57" x14ac:dyDescent="0.25">
      <c r="A5" t="s">
        <v>1213</v>
      </c>
      <c r="B5" t="s">
        <v>1238</v>
      </c>
      <c r="C5" s="108"/>
      <c r="D5" s="108"/>
      <c r="E5" t="s">
        <v>6387</v>
      </c>
      <c r="F5" t="s">
        <v>6302</v>
      </c>
      <c r="G5" t="s">
        <v>1011</v>
      </c>
      <c r="H5" t="s">
        <v>1208</v>
      </c>
      <c r="I5" t="s">
        <v>204</v>
      </c>
      <c r="J5" t="s">
        <v>204</v>
      </c>
      <c r="K5" t="s">
        <v>442</v>
      </c>
      <c r="L5" t="s">
        <v>339</v>
      </c>
      <c r="M5" t="s">
        <v>339</v>
      </c>
      <c r="N5" s="108"/>
      <c r="O5"/>
      <c r="P5" t="s">
        <v>1429</v>
      </c>
      <c r="Q5" t="s">
        <v>312</v>
      </c>
      <c r="R5" t="s">
        <v>407</v>
      </c>
      <c r="S5" t="s">
        <v>1212</v>
      </c>
      <c r="T5" s="129">
        <v>2885</v>
      </c>
      <c r="U5" s="108"/>
      <c r="V5" t="s">
        <v>1840</v>
      </c>
      <c r="W5" t="s">
        <v>753</v>
      </c>
      <c r="X5" s="108"/>
      <c r="Y5" s="108"/>
      <c r="Z5" s="108"/>
      <c r="AA5"/>
      <c r="AB5" s="14"/>
      <c r="AC5" t="s">
        <v>761</v>
      </c>
      <c r="AD5" s="139">
        <f t="shared" si="0"/>
        <v>70133.742200000008</v>
      </c>
      <c r="AE5" s="154">
        <v>1</v>
      </c>
      <c r="AF5" t="s">
        <v>6296</v>
      </c>
      <c r="AG5" s="108"/>
      <c r="AH5" s="108"/>
      <c r="AI5" s="107"/>
      <c r="AJ5" s="107"/>
      <c r="AK5" t="s">
        <v>886</v>
      </c>
      <c r="AL5" t="s">
        <v>5782</v>
      </c>
      <c r="AM5" t="s">
        <v>889</v>
      </c>
      <c r="AN5" t="s">
        <v>5783</v>
      </c>
      <c r="AO5" s="107"/>
      <c r="AP5" s="107"/>
      <c r="AQ5" s="137">
        <v>57711696.454000004</v>
      </c>
      <c r="AR5" s="139">
        <f>AT5*1000/AQ5*100</f>
        <v>121.52431224388141</v>
      </c>
      <c r="AS5" s="167">
        <v>1</v>
      </c>
      <c r="AT5" s="137">
        <v>70133.742200000008</v>
      </c>
      <c r="AU5" s="137">
        <v>70133742.179399997</v>
      </c>
      <c r="AV5" s="108"/>
      <c r="AW5" s="108"/>
      <c r="AX5" s="14"/>
      <c r="AY5" s="108" t="s">
        <v>15</v>
      </c>
      <c r="AZ5" s="130">
        <v>1</v>
      </c>
      <c r="BA5" s="130">
        <v>2.719254905540873E-2</v>
      </c>
      <c r="BB5" s="181"/>
      <c r="BC5" s="135"/>
      <c r="BD5" s="172"/>
      <c r="BE5" s="4"/>
    </row>
    <row r="6" spans="1:57" x14ac:dyDescent="0.25">
      <c r="A6" t="s">
        <v>1213</v>
      </c>
      <c r="B6" t="s">
        <v>1241</v>
      </c>
      <c r="C6" t="s">
        <v>2783</v>
      </c>
      <c r="D6" t="s">
        <v>309</v>
      </c>
      <c r="E6" t="s">
        <v>6303</v>
      </c>
      <c r="F6" t="s">
        <v>6304</v>
      </c>
      <c r="G6" t="s">
        <v>1012</v>
      </c>
      <c r="H6" t="s">
        <v>1208</v>
      </c>
      <c r="I6" t="s">
        <v>204</v>
      </c>
      <c r="J6" t="s">
        <v>204</v>
      </c>
      <c r="K6" t="s">
        <v>451</v>
      </c>
      <c r="L6" t="s">
        <v>339</v>
      </c>
      <c r="M6" t="s">
        <v>338</v>
      </c>
      <c r="N6" s="108"/>
      <c r="O6" t="s">
        <v>6281</v>
      </c>
      <c r="P6" t="s">
        <v>1647</v>
      </c>
      <c r="Q6" t="s">
        <v>413</v>
      </c>
      <c r="R6" t="s">
        <v>407</v>
      </c>
      <c r="S6" t="s">
        <v>1212</v>
      </c>
      <c r="T6" s="129">
        <v>2672.1</v>
      </c>
      <c r="U6" s="132" t="s">
        <v>824</v>
      </c>
      <c r="V6" s="130">
        <v>7.3914372500180806E-2</v>
      </c>
      <c r="W6" t="s">
        <v>753</v>
      </c>
      <c r="X6" t="s">
        <v>896</v>
      </c>
      <c r="Y6" s="108"/>
      <c r="Z6" s="130">
        <v>7.3888146480321604E-2</v>
      </c>
      <c r="AA6" t="s">
        <v>6305</v>
      </c>
      <c r="AB6" t="s">
        <v>412</v>
      </c>
      <c r="AC6" s="108" t="s">
        <v>765</v>
      </c>
      <c r="AD6" s="139">
        <f t="shared" si="0"/>
        <v>866.89149999999995</v>
      </c>
      <c r="AE6" s="154">
        <v>1</v>
      </c>
      <c r="AF6" s="108"/>
      <c r="AG6" t="s">
        <v>338</v>
      </c>
      <c r="AH6" t="s">
        <v>781</v>
      </c>
      <c r="AI6" t="s">
        <v>6306</v>
      </c>
      <c r="AJ6" t="s">
        <v>338</v>
      </c>
      <c r="AK6" t="s">
        <v>886</v>
      </c>
      <c r="AL6" t="s">
        <v>5782</v>
      </c>
      <c r="AM6" t="s">
        <v>889</v>
      </c>
      <c r="AN6" t="s">
        <v>5783</v>
      </c>
      <c r="AO6" t="s">
        <v>5783</v>
      </c>
      <c r="AP6" s="107"/>
      <c r="AQ6" s="137">
        <v>866327</v>
      </c>
      <c r="AR6" t="s">
        <v>6307</v>
      </c>
      <c r="AS6" s="167">
        <v>1</v>
      </c>
      <c r="AT6" s="137">
        <v>866.89149999999995</v>
      </c>
      <c r="AU6" s="137">
        <v>866891.53279999993</v>
      </c>
      <c r="AV6" s="108"/>
      <c r="AW6" s="108"/>
      <c r="AX6" t="s">
        <v>339</v>
      </c>
      <c r="AY6" s="108" t="s">
        <v>15</v>
      </c>
      <c r="AZ6" s="130">
        <v>1</v>
      </c>
      <c r="BA6" s="130">
        <v>2.4739502464376346E-3</v>
      </c>
      <c r="BB6" s="181"/>
      <c r="BC6" s="135"/>
      <c r="BD6" s="172"/>
      <c r="BE6" s="4"/>
    </row>
    <row r="7" spans="1:57" x14ac:dyDescent="0.25">
      <c r="A7" t="s">
        <v>1213</v>
      </c>
      <c r="B7" t="s">
        <v>1245</v>
      </c>
      <c r="C7" s="108"/>
      <c r="D7" s="108"/>
      <c r="E7" t="s">
        <v>6388</v>
      </c>
      <c r="F7" t="s">
        <v>6308</v>
      </c>
      <c r="G7" t="s">
        <v>1011</v>
      </c>
      <c r="H7" t="s">
        <v>1208</v>
      </c>
      <c r="I7" t="s">
        <v>204</v>
      </c>
      <c r="J7" t="s">
        <v>204</v>
      </c>
      <c r="K7" t="s">
        <v>442</v>
      </c>
      <c r="L7" t="s">
        <v>339</v>
      </c>
      <c r="M7" t="s">
        <v>339</v>
      </c>
      <c r="N7" s="108"/>
      <c r="O7"/>
      <c r="P7" t="s">
        <v>1429</v>
      </c>
      <c r="Q7" t="s">
        <v>312</v>
      </c>
      <c r="R7" t="s">
        <v>407</v>
      </c>
      <c r="S7" t="s">
        <v>1212</v>
      </c>
      <c r="T7" s="129">
        <v>1995.8</v>
      </c>
      <c r="U7" s="108"/>
      <c r="V7" t="s">
        <v>1840</v>
      </c>
      <c r="W7" t="s">
        <v>5704</v>
      </c>
      <c r="X7" s="108"/>
      <c r="Y7" s="108"/>
      <c r="Z7" s="108"/>
      <c r="AA7"/>
      <c r="AB7" s="14"/>
      <c r="AC7" t="s">
        <v>761</v>
      </c>
      <c r="AD7" s="139">
        <f t="shared" si="0"/>
        <v>699.95839999999998</v>
      </c>
      <c r="AE7" s="154">
        <v>1</v>
      </c>
      <c r="AF7" t="s">
        <v>6296</v>
      </c>
      <c r="AG7" s="108"/>
      <c r="AH7" s="108"/>
      <c r="AI7" s="107"/>
      <c r="AJ7" s="107"/>
      <c r="AK7" t="s">
        <v>886</v>
      </c>
      <c r="AL7" t="s">
        <v>5782</v>
      </c>
      <c r="AM7" t="s">
        <v>889</v>
      </c>
      <c r="AN7" t="s">
        <v>5783</v>
      </c>
      <c r="AO7" s="107"/>
      <c r="AP7" s="107"/>
      <c r="AQ7" s="137">
        <v>484264.55900000001</v>
      </c>
      <c r="AR7" t="s">
        <v>6309</v>
      </c>
      <c r="AS7" s="167">
        <v>1</v>
      </c>
      <c r="AT7" s="137">
        <v>699.95839999999998</v>
      </c>
      <c r="AU7" s="137">
        <v>699958.39060000004</v>
      </c>
      <c r="AV7" s="108"/>
      <c r="AW7" s="108"/>
      <c r="AX7" s="14"/>
      <c r="AY7" s="108" t="s">
        <v>15</v>
      </c>
      <c r="AZ7" s="130">
        <v>7.5044111462918686E-2</v>
      </c>
      <c r="BA7" s="130">
        <v>3.9131593940426568E-4</v>
      </c>
      <c r="BB7" s="181"/>
      <c r="BC7" s="135"/>
      <c r="BD7" s="172"/>
      <c r="BE7" s="4"/>
    </row>
    <row r="8" spans="1:57" x14ac:dyDescent="0.25">
      <c r="A8" t="s">
        <v>1213</v>
      </c>
      <c r="B8" t="s">
        <v>1245</v>
      </c>
      <c r="C8" s="108"/>
      <c r="D8" s="108"/>
      <c r="E8" t="s">
        <v>6389</v>
      </c>
      <c r="F8" t="s">
        <v>6310</v>
      </c>
      <c r="G8" t="s">
        <v>1011</v>
      </c>
      <c r="H8" t="s">
        <v>1208</v>
      </c>
      <c r="I8" t="s">
        <v>204</v>
      </c>
      <c r="J8" t="s">
        <v>204</v>
      </c>
      <c r="K8" t="s">
        <v>442</v>
      </c>
      <c r="L8" t="s">
        <v>339</v>
      </c>
      <c r="M8" t="s">
        <v>339</v>
      </c>
      <c r="N8" s="108"/>
      <c r="O8"/>
      <c r="P8" t="s">
        <v>1429</v>
      </c>
      <c r="Q8" t="s">
        <v>312</v>
      </c>
      <c r="R8" t="s">
        <v>407</v>
      </c>
      <c r="S8" t="s">
        <v>1212</v>
      </c>
      <c r="T8" s="129">
        <v>1738.3</v>
      </c>
      <c r="U8" s="108"/>
      <c r="V8" t="s">
        <v>1840</v>
      </c>
      <c r="W8" t="s">
        <v>753</v>
      </c>
      <c r="X8" s="108"/>
      <c r="Y8" s="108"/>
      <c r="Z8" s="108"/>
      <c r="AA8"/>
      <c r="AB8" s="14"/>
      <c r="AC8" t="s">
        <v>761</v>
      </c>
      <c r="AD8" s="139">
        <f t="shared" si="0"/>
        <v>94.989800000000002</v>
      </c>
      <c r="AE8" s="154">
        <v>1</v>
      </c>
      <c r="AF8" t="s">
        <v>6296</v>
      </c>
      <c r="AG8" s="108"/>
      <c r="AH8" s="108"/>
      <c r="AI8" s="107"/>
      <c r="AJ8" s="107"/>
      <c r="AK8" t="s">
        <v>886</v>
      </c>
      <c r="AL8" t="s">
        <v>5782</v>
      </c>
      <c r="AM8" t="s">
        <v>889</v>
      </c>
      <c r="AN8" t="s">
        <v>5783</v>
      </c>
      <c r="AO8" s="107"/>
      <c r="AP8" s="107"/>
      <c r="AQ8" s="137">
        <v>77898.913</v>
      </c>
      <c r="AR8" t="s">
        <v>6311</v>
      </c>
      <c r="AS8" s="167">
        <v>1</v>
      </c>
      <c r="AT8" s="137">
        <v>94.989800000000002</v>
      </c>
      <c r="AU8" s="137">
        <v>94989.839400000012</v>
      </c>
      <c r="AV8" s="108"/>
      <c r="AW8" s="108"/>
      <c r="AX8" s="14"/>
      <c r="AY8" s="108" t="s">
        <v>15</v>
      </c>
      <c r="AZ8" s="130">
        <v>1.0184074073534383E-2</v>
      </c>
      <c r="BA8" s="130">
        <v>5.3104639862608311E-5</v>
      </c>
      <c r="BB8" s="181"/>
      <c r="BC8" s="135"/>
      <c r="BD8" s="172"/>
      <c r="BE8" s="4"/>
    </row>
    <row r="9" spans="1:57" x14ac:dyDescent="0.25">
      <c r="A9" t="s">
        <v>1213</v>
      </c>
      <c r="B9" t="s">
        <v>1245</v>
      </c>
      <c r="C9" s="108"/>
      <c r="D9" s="108"/>
      <c r="E9" t="s">
        <v>6387</v>
      </c>
      <c r="F9" t="s">
        <v>6312</v>
      </c>
      <c r="G9" t="s">
        <v>1011</v>
      </c>
      <c r="H9" t="s">
        <v>1208</v>
      </c>
      <c r="I9" t="s">
        <v>204</v>
      </c>
      <c r="J9" t="s">
        <v>204</v>
      </c>
      <c r="K9" t="s">
        <v>442</v>
      </c>
      <c r="L9" t="s">
        <v>339</v>
      </c>
      <c r="M9" t="s">
        <v>339</v>
      </c>
      <c r="N9" s="108"/>
      <c r="O9"/>
      <c r="P9" t="s">
        <v>1429</v>
      </c>
      <c r="Q9" t="s">
        <v>312</v>
      </c>
      <c r="R9" t="s">
        <v>407</v>
      </c>
      <c r="S9" t="s">
        <v>1212</v>
      </c>
      <c r="T9" s="129">
        <v>83.3</v>
      </c>
      <c r="U9" s="108"/>
      <c r="V9" t="s">
        <v>1840</v>
      </c>
      <c r="W9" t="s">
        <v>753</v>
      </c>
      <c r="X9" s="108"/>
      <c r="Y9" s="108"/>
      <c r="Z9" s="108"/>
      <c r="AA9"/>
      <c r="AB9" s="14"/>
      <c r="AC9" t="s">
        <v>761</v>
      </c>
      <c r="AD9" s="139">
        <f t="shared" si="0"/>
        <v>0</v>
      </c>
      <c r="AE9" s="154">
        <v>1</v>
      </c>
      <c r="AF9" t="s">
        <v>6296</v>
      </c>
      <c r="AG9" s="108"/>
      <c r="AH9" s="108"/>
      <c r="AI9" s="107"/>
      <c r="AJ9" s="107"/>
      <c r="AK9" t="s">
        <v>886</v>
      </c>
      <c r="AL9" t="s">
        <v>5782</v>
      </c>
      <c r="AM9" t="s">
        <v>889</v>
      </c>
      <c r="AN9" t="s">
        <v>5783</v>
      </c>
      <c r="AO9" s="107"/>
      <c r="AP9" s="107"/>
      <c r="AQ9" s="137">
        <v>-4.0000000000000001E-3</v>
      </c>
      <c r="AR9" s="108">
        <v>0</v>
      </c>
      <c r="AS9" s="167">
        <v>1</v>
      </c>
      <c r="AT9" s="137">
        <v>0</v>
      </c>
      <c r="AU9" s="137">
        <v>0</v>
      </c>
      <c r="AV9" s="108"/>
      <c r="AW9" s="108"/>
      <c r="AX9" s="14"/>
      <c r="AY9" s="108" t="s">
        <v>15</v>
      </c>
      <c r="AZ9" s="108"/>
      <c r="BA9" s="108"/>
      <c r="BB9" s="181"/>
      <c r="BC9" s="135"/>
      <c r="BD9" s="172"/>
      <c r="BE9" s="4"/>
    </row>
    <row r="10" spans="1:57" x14ac:dyDescent="0.25">
      <c r="A10" t="s">
        <v>1213</v>
      </c>
      <c r="B10" t="s">
        <v>1245</v>
      </c>
      <c r="C10" t="s">
        <v>1704</v>
      </c>
      <c r="D10" t="s">
        <v>309</v>
      </c>
      <c r="E10" t="s">
        <v>6313</v>
      </c>
      <c r="F10" t="s">
        <v>6314</v>
      </c>
      <c r="G10" t="s">
        <v>1012</v>
      </c>
      <c r="H10" t="s">
        <v>1208</v>
      </c>
      <c r="I10" t="s">
        <v>204</v>
      </c>
      <c r="J10" t="s">
        <v>204</v>
      </c>
      <c r="K10" t="s">
        <v>454</v>
      </c>
      <c r="L10" t="s">
        <v>339</v>
      </c>
      <c r="M10" t="s">
        <v>338</v>
      </c>
      <c r="N10" t="s">
        <v>1208</v>
      </c>
      <c r="O10" t="s">
        <v>6315</v>
      </c>
      <c r="P10" t="s">
        <v>1633</v>
      </c>
      <c r="Q10" t="s">
        <v>413</v>
      </c>
      <c r="R10" t="s">
        <v>407</v>
      </c>
      <c r="S10" t="s">
        <v>1215</v>
      </c>
      <c r="T10" s="108"/>
      <c r="U10" s="108" t="s">
        <v>823</v>
      </c>
      <c r="V10" s="130">
        <v>6.86635676798661</v>
      </c>
      <c r="W10" t="s">
        <v>755</v>
      </c>
      <c r="X10" t="s">
        <v>905</v>
      </c>
      <c r="Y10" s="129">
        <v>4750</v>
      </c>
      <c r="Z10" s="108"/>
      <c r="AA10" t="s">
        <v>6316</v>
      </c>
      <c r="AB10" t="s">
        <v>412</v>
      </c>
      <c r="AC10" t="s">
        <v>777</v>
      </c>
      <c r="AD10" s="139">
        <f t="shared" si="0"/>
        <v>3861.1182000000003</v>
      </c>
      <c r="AE10" s="154">
        <v>1</v>
      </c>
      <c r="AF10" t="s">
        <v>6315</v>
      </c>
      <c r="AG10" t="s">
        <v>339</v>
      </c>
      <c r="AH10" t="s">
        <v>781</v>
      </c>
      <c r="AI10" t="s">
        <v>6317</v>
      </c>
      <c r="AJ10" t="s">
        <v>339</v>
      </c>
      <c r="AK10" t="s">
        <v>886</v>
      </c>
      <c r="AL10" t="s">
        <v>5782</v>
      </c>
      <c r="AM10" t="s">
        <v>889</v>
      </c>
      <c r="AN10" t="s">
        <v>5783</v>
      </c>
      <c r="AO10" t="s">
        <v>5783</v>
      </c>
      <c r="AP10" s="107"/>
      <c r="AQ10" s="137">
        <v>1018610</v>
      </c>
      <c r="AR10" t="s">
        <v>6318</v>
      </c>
      <c r="AS10" s="11" t="s">
        <v>1216</v>
      </c>
      <c r="AT10" s="137">
        <v>3861.1182000000003</v>
      </c>
      <c r="AU10" s="137">
        <v>1027166.324</v>
      </c>
      <c r="AV10" s="108"/>
      <c r="AW10" s="108"/>
      <c r="AX10" t="s">
        <v>339</v>
      </c>
      <c r="AY10" s="108" t="s">
        <v>15</v>
      </c>
      <c r="AZ10" s="130">
        <v>0.41395915721841509</v>
      </c>
      <c r="BA10" s="130">
        <v>2.1585813106997104E-3</v>
      </c>
      <c r="BB10" s="181"/>
      <c r="BC10" s="135"/>
      <c r="BD10" s="172"/>
      <c r="BE10" s="4"/>
    </row>
    <row r="11" spans="1:57" x14ac:dyDescent="0.25">
      <c r="A11" t="s">
        <v>1213</v>
      </c>
      <c r="B11" t="s">
        <v>1245</v>
      </c>
      <c r="C11" t="s">
        <v>2783</v>
      </c>
      <c r="D11" t="s">
        <v>309</v>
      </c>
      <c r="E11" t="s">
        <v>6303</v>
      </c>
      <c r="F11" t="s">
        <v>6304</v>
      </c>
      <c r="G11" t="s">
        <v>1012</v>
      </c>
      <c r="H11" t="s">
        <v>1208</v>
      </c>
      <c r="I11" t="s">
        <v>204</v>
      </c>
      <c r="J11" t="s">
        <v>204</v>
      </c>
      <c r="K11" t="s">
        <v>451</v>
      </c>
      <c r="L11" t="s">
        <v>339</v>
      </c>
      <c r="M11" t="s">
        <v>338</v>
      </c>
      <c r="N11" s="108"/>
      <c r="O11" t="s">
        <v>6281</v>
      </c>
      <c r="P11" t="s">
        <v>1647</v>
      </c>
      <c r="Q11" t="s">
        <v>413</v>
      </c>
      <c r="R11" t="s">
        <v>407</v>
      </c>
      <c r="S11" t="s">
        <v>1212</v>
      </c>
      <c r="T11" s="129">
        <v>2672.1</v>
      </c>
      <c r="U11" s="132" t="s">
        <v>824</v>
      </c>
      <c r="V11" s="130">
        <v>7.3914372500180903E-2</v>
      </c>
      <c r="W11" t="s">
        <v>753</v>
      </c>
      <c r="X11" t="s">
        <v>896</v>
      </c>
      <c r="Y11" s="108"/>
      <c r="Z11" s="130">
        <v>7.3888146480321604E-2</v>
      </c>
      <c r="AA11" t="s">
        <v>6305</v>
      </c>
      <c r="AB11" t="s">
        <v>412</v>
      </c>
      <c r="AC11" s="108" t="s">
        <v>765</v>
      </c>
      <c r="AD11" s="139">
        <f t="shared" si="0"/>
        <v>2274.252</v>
      </c>
      <c r="AE11" s="154">
        <v>1</v>
      </c>
      <c r="AF11" s="108"/>
      <c r="AG11" t="s">
        <v>338</v>
      </c>
      <c r="AH11" t="s">
        <v>781</v>
      </c>
      <c r="AI11" t="s">
        <v>6306</v>
      </c>
      <c r="AJ11" t="s">
        <v>338</v>
      </c>
      <c r="AK11" t="s">
        <v>886</v>
      </c>
      <c r="AL11" t="s">
        <v>5782</v>
      </c>
      <c r="AM11" t="s">
        <v>889</v>
      </c>
      <c r="AN11" t="s">
        <v>5783</v>
      </c>
      <c r="AO11" t="s">
        <v>5783</v>
      </c>
      <c r="AP11" s="107"/>
      <c r="AQ11" s="137">
        <v>2272771</v>
      </c>
      <c r="AR11" t="s">
        <v>6307</v>
      </c>
      <c r="AS11" s="167">
        <v>1</v>
      </c>
      <c r="AT11" s="137">
        <v>2274.252</v>
      </c>
      <c r="AU11" s="137">
        <v>2274252.0269999998</v>
      </c>
      <c r="AV11" s="108"/>
      <c r="AW11" s="108"/>
      <c r="AX11" t="s">
        <v>339</v>
      </c>
      <c r="AY11" s="108" t="s">
        <v>15</v>
      </c>
      <c r="AZ11" s="130">
        <v>0.24382766875549097</v>
      </c>
      <c r="BA11" s="130">
        <v>1.2714342456963262E-3</v>
      </c>
      <c r="BB11" s="181"/>
      <c r="BC11" s="135"/>
      <c r="BD11" s="172"/>
      <c r="BE11" s="4"/>
    </row>
    <row r="12" spans="1:57" x14ac:dyDescent="0.25">
      <c r="A12" t="s">
        <v>1213</v>
      </c>
      <c r="B12" t="s">
        <v>1245</v>
      </c>
      <c r="C12" t="s">
        <v>5958</v>
      </c>
      <c r="D12" t="s">
        <v>309</v>
      </c>
      <c r="E12" t="s">
        <v>6319</v>
      </c>
      <c r="F12" t="s">
        <v>6320</v>
      </c>
      <c r="G12" t="s">
        <v>1012</v>
      </c>
      <c r="H12" t="s">
        <v>817</v>
      </c>
      <c r="I12" t="s">
        <v>204</v>
      </c>
      <c r="J12" t="s">
        <v>204</v>
      </c>
      <c r="K12" t="s">
        <v>477</v>
      </c>
      <c r="L12" t="s">
        <v>339</v>
      </c>
      <c r="M12" t="s">
        <v>338</v>
      </c>
      <c r="N12" s="108"/>
      <c r="O12" t="s">
        <v>6321</v>
      </c>
      <c r="P12" s="108"/>
      <c r="Q12" t="s">
        <v>410</v>
      </c>
      <c r="R12" t="s">
        <v>410</v>
      </c>
      <c r="S12" t="s">
        <v>1212</v>
      </c>
      <c r="T12" s="129">
        <v>1641.2</v>
      </c>
      <c r="U12" s="132" t="s">
        <v>824</v>
      </c>
      <c r="V12" s="130">
        <v>3.61793603209144E-2</v>
      </c>
      <c r="W12" t="s">
        <v>753</v>
      </c>
      <c r="X12" t="s">
        <v>896</v>
      </c>
      <c r="Y12" s="108"/>
      <c r="Z12" s="130">
        <v>9.1538257845639806E-2</v>
      </c>
      <c r="AA12" t="s">
        <v>1672</v>
      </c>
      <c r="AB12" t="s">
        <v>412</v>
      </c>
      <c r="AC12" s="108"/>
      <c r="AD12" s="139">
        <f t="shared" si="0"/>
        <v>2131.7285999999999</v>
      </c>
      <c r="AE12" s="154"/>
      <c r="AF12" s="108"/>
      <c r="AG12" t="s">
        <v>339</v>
      </c>
      <c r="AH12" t="s">
        <v>781</v>
      </c>
      <c r="AI12" t="s">
        <v>6306</v>
      </c>
      <c r="AJ12" t="s">
        <v>338</v>
      </c>
      <c r="AK12" t="s">
        <v>886</v>
      </c>
      <c r="AL12" t="s">
        <v>5782</v>
      </c>
      <c r="AM12" t="s">
        <v>889</v>
      </c>
      <c r="AN12" t="s">
        <v>5783</v>
      </c>
      <c r="AO12" t="s">
        <v>5783</v>
      </c>
      <c r="AP12" s="107"/>
      <c r="AQ12" s="137">
        <v>2258187.11</v>
      </c>
      <c r="AR12" t="s">
        <v>6322</v>
      </c>
      <c r="AS12" s="167">
        <v>1</v>
      </c>
      <c r="AT12" s="137">
        <v>2131.7285999999999</v>
      </c>
      <c r="AU12" s="137">
        <v>2131728.6318000001</v>
      </c>
      <c r="AV12" s="108"/>
      <c r="AW12" s="108"/>
      <c r="AX12" t="s">
        <v>339</v>
      </c>
      <c r="AY12" s="108" t="s">
        <v>15</v>
      </c>
      <c r="AZ12" s="130">
        <v>0.2285474153916035</v>
      </c>
      <c r="BA12" s="130">
        <v>1.1917556862082925E-3</v>
      </c>
      <c r="BB12" s="181"/>
      <c r="BC12" s="135"/>
      <c r="BD12" s="172"/>
      <c r="BE12" s="4"/>
    </row>
    <row r="13" spans="1:57" x14ac:dyDescent="0.25">
      <c r="A13" t="s">
        <v>1213</v>
      </c>
      <c r="B13" t="s">
        <v>1245</v>
      </c>
      <c r="C13" t="s">
        <v>5991</v>
      </c>
      <c r="D13" t="s">
        <v>309</v>
      </c>
      <c r="E13" t="s">
        <v>6323</v>
      </c>
      <c r="F13" t="s">
        <v>6324</v>
      </c>
      <c r="G13" t="s">
        <v>1012</v>
      </c>
      <c r="H13" t="s">
        <v>815</v>
      </c>
      <c r="I13" t="s">
        <v>204</v>
      </c>
      <c r="J13" t="s">
        <v>204</v>
      </c>
      <c r="K13" t="s">
        <v>447</v>
      </c>
      <c r="L13" t="s">
        <v>339</v>
      </c>
      <c r="M13" t="s">
        <v>338</v>
      </c>
      <c r="N13" t="s">
        <v>1208</v>
      </c>
      <c r="O13" t="s">
        <v>6325</v>
      </c>
      <c r="P13" s="108"/>
      <c r="Q13" t="s">
        <v>410</v>
      </c>
      <c r="R13" t="s">
        <v>410</v>
      </c>
      <c r="S13" t="s">
        <v>1212</v>
      </c>
      <c r="T13" s="129">
        <v>1413.3</v>
      </c>
      <c r="U13" s="108" t="s">
        <v>823</v>
      </c>
      <c r="V13" s="130">
        <v>-1.0418713096245601E-6</v>
      </c>
      <c r="W13" t="s">
        <v>753</v>
      </c>
      <c r="X13" t="s">
        <v>900</v>
      </c>
      <c r="Y13" s="129">
        <v>4000</v>
      </c>
      <c r="Z13" s="130">
        <v>9.9012673505544394E-2</v>
      </c>
      <c r="AA13" t="s">
        <v>1807</v>
      </c>
      <c r="AB13" t="s">
        <v>412</v>
      </c>
      <c r="AC13" s="108" t="s">
        <v>763</v>
      </c>
      <c r="AD13" s="139">
        <f t="shared" si="0"/>
        <v>265.24559999999997</v>
      </c>
      <c r="AE13" s="154">
        <v>1</v>
      </c>
      <c r="AF13" s="108"/>
      <c r="AG13" t="s">
        <v>339</v>
      </c>
      <c r="AH13" t="s">
        <v>781</v>
      </c>
      <c r="AI13" t="s">
        <v>6326</v>
      </c>
      <c r="AJ13" t="s">
        <v>339</v>
      </c>
      <c r="AK13" t="s">
        <v>884</v>
      </c>
      <c r="AL13" s="108"/>
      <c r="AM13" t="s">
        <v>889</v>
      </c>
      <c r="AN13" t="s">
        <v>5783</v>
      </c>
      <c r="AO13" t="s">
        <v>5783</v>
      </c>
      <c r="AP13" s="107"/>
      <c r="AQ13" s="137">
        <v>252674</v>
      </c>
      <c r="AR13" t="s">
        <v>6327</v>
      </c>
      <c r="AS13" s="167">
        <v>1</v>
      </c>
      <c r="AT13" s="137">
        <v>265.24559999999997</v>
      </c>
      <c r="AU13" s="137">
        <v>265245.56699999998</v>
      </c>
      <c r="AV13" s="108"/>
      <c r="AW13" s="108"/>
      <c r="AX13" t="s">
        <v>339</v>
      </c>
      <c r="AY13" s="108" t="s">
        <v>15</v>
      </c>
      <c r="AZ13" s="130">
        <v>2.8437573098037384E-2</v>
      </c>
      <c r="BA13" s="130">
        <v>1.4828712625553111E-4</v>
      </c>
      <c r="BB13" s="181"/>
      <c r="BC13" s="135"/>
      <c r="BD13" s="172"/>
      <c r="BE13" s="4"/>
    </row>
    <row r="14" spans="1:57" x14ac:dyDescent="0.25">
      <c r="A14" t="s">
        <v>1213</v>
      </c>
      <c r="B14" t="s">
        <v>1248</v>
      </c>
      <c r="C14" s="108"/>
      <c r="D14" s="108"/>
      <c r="E14" t="s">
        <v>6387</v>
      </c>
      <c r="F14" t="s">
        <v>6328</v>
      </c>
      <c r="G14" t="s">
        <v>1011</v>
      </c>
      <c r="H14" t="s">
        <v>1208</v>
      </c>
      <c r="I14" t="s">
        <v>204</v>
      </c>
      <c r="J14" t="s">
        <v>204</v>
      </c>
      <c r="K14" t="s">
        <v>442</v>
      </c>
      <c r="L14" t="s">
        <v>339</v>
      </c>
      <c r="M14" t="s">
        <v>339</v>
      </c>
      <c r="N14" s="108"/>
      <c r="O14"/>
      <c r="P14" t="s">
        <v>1429</v>
      </c>
      <c r="Q14" t="s">
        <v>312</v>
      </c>
      <c r="R14" t="s">
        <v>407</v>
      </c>
      <c r="S14" t="s">
        <v>1212</v>
      </c>
      <c r="T14" s="129">
        <v>2378.3000000000002</v>
      </c>
      <c r="U14" s="108"/>
      <c r="V14" t="s">
        <v>1840</v>
      </c>
      <c r="W14" t="s">
        <v>753</v>
      </c>
      <c r="X14" s="108"/>
      <c r="Y14" s="108"/>
      <c r="Z14" s="108"/>
      <c r="AA14"/>
      <c r="AB14" s="14"/>
      <c r="AC14" t="s">
        <v>761</v>
      </c>
      <c r="AD14" s="139">
        <f t="shared" si="0"/>
        <v>2126.2718999999997</v>
      </c>
      <c r="AE14" s="154">
        <v>1</v>
      </c>
      <c r="AF14" t="s">
        <v>6296</v>
      </c>
      <c r="AG14" s="108"/>
      <c r="AH14" s="108"/>
      <c r="AI14" s="107"/>
      <c r="AJ14" s="107"/>
      <c r="AK14" t="s">
        <v>886</v>
      </c>
      <c r="AL14" t="s">
        <v>5782</v>
      </c>
      <c r="AM14" t="s">
        <v>889</v>
      </c>
      <c r="AN14" t="s">
        <v>5783</v>
      </c>
      <c r="AO14" s="107"/>
      <c r="AP14" s="107"/>
      <c r="AQ14" s="137">
        <v>1813237.5649999999</v>
      </c>
      <c r="AR14" t="s">
        <v>6329</v>
      </c>
      <c r="AS14" s="167">
        <v>1</v>
      </c>
      <c r="AT14" s="137">
        <v>2126.2718999999997</v>
      </c>
      <c r="AU14" s="137">
        <v>2126271.8506</v>
      </c>
      <c r="AV14" s="108"/>
      <c r="AW14" s="108"/>
      <c r="AX14" s="14"/>
      <c r="AY14" s="108" t="s">
        <v>15</v>
      </c>
      <c r="AZ14" s="130">
        <v>0.58775700451238377</v>
      </c>
      <c r="BA14" s="130">
        <v>5.5427190421815055E-3</v>
      </c>
      <c r="BB14" s="181"/>
      <c r="BC14" s="135"/>
      <c r="BD14" s="172"/>
      <c r="BE14" s="4"/>
    </row>
    <row r="15" spans="1:57" x14ac:dyDescent="0.25">
      <c r="A15" t="s">
        <v>1213</v>
      </c>
      <c r="B15" t="s">
        <v>1248</v>
      </c>
      <c r="C15" s="108"/>
      <c r="D15" s="108"/>
      <c r="E15" t="s">
        <v>6388</v>
      </c>
      <c r="F15" t="s">
        <v>6330</v>
      </c>
      <c r="G15" t="s">
        <v>1011</v>
      </c>
      <c r="H15" s="107"/>
      <c r="I15" t="s">
        <v>204</v>
      </c>
      <c r="J15" t="s">
        <v>204</v>
      </c>
      <c r="K15" t="s">
        <v>442</v>
      </c>
      <c r="L15" t="s">
        <v>339</v>
      </c>
      <c r="M15" t="s">
        <v>339</v>
      </c>
      <c r="N15" s="108"/>
      <c r="O15"/>
      <c r="P15" t="s">
        <v>1429</v>
      </c>
      <c r="Q15" t="s">
        <v>312</v>
      </c>
      <c r="R15" t="s">
        <v>407</v>
      </c>
      <c r="S15" t="s">
        <v>1212</v>
      </c>
      <c r="T15" s="129">
        <v>2221.6999999999998</v>
      </c>
      <c r="U15" s="108"/>
      <c r="V15" t="s">
        <v>1840</v>
      </c>
      <c r="W15" t="s">
        <v>5704</v>
      </c>
      <c r="X15" s="108"/>
      <c r="Y15" s="108"/>
      <c r="Z15" s="108"/>
      <c r="AA15"/>
      <c r="AB15" s="14"/>
      <c r="AC15" t="s">
        <v>761</v>
      </c>
      <c r="AD15" s="139">
        <f t="shared" si="0"/>
        <v>124.91260000000001</v>
      </c>
      <c r="AE15" s="154">
        <v>1</v>
      </c>
      <c r="AF15" t="s">
        <v>6296</v>
      </c>
      <c r="AG15" s="108"/>
      <c r="AH15" s="108"/>
      <c r="AI15" s="107"/>
      <c r="AJ15" s="107"/>
      <c r="AK15" t="s">
        <v>886</v>
      </c>
      <c r="AL15" t="s">
        <v>5782</v>
      </c>
      <c r="AM15" t="s">
        <v>889</v>
      </c>
      <c r="AN15" t="s">
        <v>5783</v>
      </c>
      <c r="AO15" s="107"/>
      <c r="AP15" s="107"/>
      <c r="AQ15" s="137">
        <v>101145.378</v>
      </c>
      <c r="AR15" t="s">
        <v>6331</v>
      </c>
      <c r="AS15" s="167">
        <v>1</v>
      </c>
      <c r="AT15" s="137">
        <v>124.91260000000001</v>
      </c>
      <c r="AU15" s="137">
        <v>124912.63</v>
      </c>
      <c r="AV15" s="108"/>
      <c r="AW15" s="108"/>
      <c r="AX15" s="14"/>
      <c r="AY15" s="108" t="s">
        <v>15</v>
      </c>
      <c r="AZ15" s="130">
        <v>3.4529109349055148E-2</v>
      </c>
      <c r="BA15" s="130">
        <v>3.2561951695897316E-4</v>
      </c>
      <c r="BB15" s="181"/>
      <c r="BC15" s="135"/>
      <c r="BD15" s="172"/>
      <c r="BE15" s="4"/>
    </row>
    <row r="16" spans="1:57" x14ac:dyDescent="0.25">
      <c r="A16" t="s">
        <v>1213</v>
      </c>
      <c r="B16" t="s">
        <v>1248</v>
      </c>
      <c r="C16" t="s">
        <v>1704</v>
      </c>
      <c r="D16" t="s">
        <v>309</v>
      </c>
      <c r="E16" t="s">
        <v>6313</v>
      </c>
      <c r="F16" t="s">
        <v>6314</v>
      </c>
      <c r="G16" t="s">
        <v>1012</v>
      </c>
      <c r="H16" t="s">
        <v>1208</v>
      </c>
      <c r="I16" t="s">
        <v>204</v>
      </c>
      <c r="J16" t="s">
        <v>204</v>
      </c>
      <c r="K16" t="s">
        <v>454</v>
      </c>
      <c r="L16" t="s">
        <v>339</v>
      </c>
      <c r="M16" t="s">
        <v>338</v>
      </c>
      <c r="N16" t="s">
        <v>1208</v>
      </c>
      <c r="O16" t="s">
        <v>6315</v>
      </c>
      <c r="P16" t="s">
        <v>1633</v>
      </c>
      <c r="Q16" t="s">
        <v>413</v>
      </c>
      <c r="R16" t="s">
        <v>407</v>
      </c>
      <c r="S16" t="s">
        <v>1215</v>
      </c>
      <c r="T16" s="108"/>
      <c r="U16" s="108" t="s">
        <v>823</v>
      </c>
      <c r="V16" s="130">
        <v>6.8663549310753202</v>
      </c>
      <c r="W16" t="s">
        <v>755</v>
      </c>
      <c r="X16" t="s">
        <v>905</v>
      </c>
      <c r="Y16" s="129">
        <v>4750</v>
      </c>
      <c r="Z16" s="108"/>
      <c r="AA16" t="s">
        <v>6316</v>
      </c>
      <c r="AB16" t="s">
        <v>412</v>
      </c>
      <c r="AC16" t="s">
        <v>777</v>
      </c>
      <c r="AD16" s="139">
        <f t="shared" si="0"/>
        <v>1366.4191000000001</v>
      </c>
      <c r="AE16" s="154">
        <v>1</v>
      </c>
      <c r="AF16" t="s">
        <v>6315</v>
      </c>
      <c r="AG16" t="s">
        <v>339</v>
      </c>
      <c r="AH16" t="s">
        <v>781</v>
      </c>
      <c r="AI16" t="s">
        <v>6317</v>
      </c>
      <c r="AJ16" t="s">
        <v>339</v>
      </c>
      <c r="AK16" t="s">
        <v>886</v>
      </c>
      <c r="AL16" t="s">
        <v>5782</v>
      </c>
      <c r="AM16" t="s">
        <v>889</v>
      </c>
      <c r="AN16" t="s">
        <v>5783</v>
      </c>
      <c r="AO16" t="s">
        <v>5783</v>
      </c>
      <c r="AP16" s="107"/>
      <c r="AQ16" s="137">
        <v>360478</v>
      </c>
      <c r="AR16" t="s">
        <v>6318</v>
      </c>
      <c r="AS16" s="11" t="s">
        <v>1216</v>
      </c>
      <c r="AT16" s="137">
        <v>1366.4191000000001</v>
      </c>
      <c r="AU16" s="137">
        <v>363506.01519999997</v>
      </c>
      <c r="AV16" s="108"/>
      <c r="AW16" s="108"/>
      <c r="AX16" t="s">
        <v>339</v>
      </c>
      <c r="AY16" s="108" t="s">
        <v>15</v>
      </c>
      <c r="AZ16" s="130">
        <v>0.37771388613856111</v>
      </c>
      <c r="BA16" s="130">
        <v>3.5619515090823031E-3</v>
      </c>
      <c r="BB16" s="181"/>
      <c r="BC16" s="135"/>
      <c r="BD16" s="172"/>
      <c r="BE16" s="4"/>
    </row>
    <row r="17" spans="1:57" x14ac:dyDescent="0.25">
      <c r="A17" t="s">
        <v>1213</v>
      </c>
      <c r="B17" t="s">
        <v>1249</v>
      </c>
      <c r="C17" t="s">
        <v>1704</v>
      </c>
      <c r="D17" t="s">
        <v>309</v>
      </c>
      <c r="E17" t="s">
        <v>6313</v>
      </c>
      <c r="F17" t="s">
        <v>6314</v>
      </c>
      <c r="G17" t="s">
        <v>1012</v>
      </c>
      <c r="H17" t="s">
        <v>1208</v>
      </c>
      <c r="I17" t="s">
        <v>204</v>
      </c>
      <c r="J17" t="s">
        <v>204</v>
      </c>
      <c r="K17" t="s">
        <v>454</v>
      </c>
      <c r="L17" t="s">
        <v>339</v>
      </c>
      <c r="M17" t="s">
        <v>338</v>
      </c>
      <c r="N17" t="s">
        <v>1208</v>
      </c>
      <c r="O17" t="s">
        <v>6315</v>
      </c>
      <c r="P17" t="s">
        <v>1633</v>
      </c>
      <c r="Q17" t="s">
        <v>413</v>
      </c>
      <c r="R17" t="s">
        <v>407</v>
      </c>
      <c r="S17" t="s">
        <v>1215</v>
      </c>
      <c r="T17" s="108"/>
      <c r="U17" s="108" t="s">
        <v>823</v>
      </c>
      <c r="V17" s="130">
        <v>6.8662873903897204</v>
      </c>
      <c r="W17" t="s">
        <v>755</v>
      </c>
      <c r="X17" t="s">
        <v>905</v>
      </c>
      <c r="Y17" s="129">
        <v>4750</v>
      </c>
      <c r="Z17" s="108"/>
      <c r="AA17" t="s">
        <v>6316</v>
      </c>
      <c r="AB17" t="s">
        <v>412</v>
      </c>
      <c r="AC17" t="s">
        <v>777</v>
      </c>
      <c r="AD17" s="139">
        <f t="shared" si="0"/>
        <v>971.85050000000001</v>
      </c>
      <c r="AE17" s="154">
        <v>1</v>
      </c>
      <c r="AF17" t="s">
        <v>6315</v>
      </c>
      <c r="AG17" t="s">
        <v>339</v>
      </c>
      <c r="AH17" t="s">
        <v>781</v>
      </c>
      <c r="AI17" t="s">
        <v>6317</v>
      </c>
      <c r="AJ17" t="s">
        <v>339</v>
      </c>
      <c r="AK17" t="s">
        <v>886</v>
      </c>
      <c r="AL17" t="s">
        <v>5782</v>
      </c>
      <c r="AM17" t="s">
        <v>889</v>
      </c>
      <c r="AN17" t="s">
        <v>5783</v>
      </c>
      <c r="AO17" t="s">
        <v>5783</v>
      </c>
      <c r="AP17" s="107"/>
      <c r="AQ17" s="137">
        <v>256386</v>
      </c>
      <c r="AR17" t="s">
        <v>6318</v>
      </c>
      <c r="AS17" s="11" t="s">
        <v>1216</v>
      </c>
      <c r="AT17" s="137">
        <v>971.85050000000001</v>
      </c>
      <c r="AU17" s="137">
        <v>258539.64240000001</v>
      </c>
      <c r="AV17" s="108"/>
      <c r="AW17" s="108"/>
      <c r="AX17" t="s">
        <v>339</v>
      </c>
      <c r="AY17" s="108" t="s">
        <v>15</v>
      </c>
      <c r="AZ17" s="130">
        <v>0.49602823348374153</v>
      </c>
      <c r="BA17" s="130">
        <v>2.5772639309629701E-3</v>
      </c>
      <c r="BB17" s="181"/>
      <c r="BC17" s="135"/>
      <c r="BD17" s="172"/>
      <c r="BE17" s="4"/>
    </row>
    <row r="18" spans="1:57" x14ac:dyDescent="0.25">
      <c r="A18" t="s">
        <v>1213</v>
      </c>
      <c r="B18" t="s">
        <v>1249</v>
      </c>
      <c r="C18" t="s">
        <v>2783</v>
      </c>
      <c r="D18" t="s">
        <v>309</v>
      </c>
      <c r="E18" t="s">
        <v>6303</v>
      </c>
      <c r="F18" t="s">
        <v>6304</v>
      </c>
      <c r="G18" t="s">
        <v>1012</v>
      </c>
      <c r="H18" t="s">
        <v>1208</v>
      </c>
      <c r="I18" t="s">
        <v>204</v>
      </c>
      <c r="J18" t="s">
        <v>204</v>
      </c>
      <c r="K18" t="s">
        <v>451</v>
      </c>
      <c r="L18" t="s">
        <v>339</v>
      </c>
      <c r="M18" t="s">
        <v>338</v>
      </c>
      <c r="N18" s="108"/>
      <c r="O18" t="s">
        <v>6281</v>
      </c>
      <c r="P18" t="s">
        <v>1647</v>
      </c>
      <c r="Q18" t="s">
        <v>413</v>
      </c>
      <c r="R18" t="s">
        <v>407</v>
      </c>
      <c r="S18" t="s">
        <v>1212</v>
      </c>
      <c r="T18" s="129">
        <v>2672.1</v>
      </c>
      <c r="U18" s="132" t="s">
        <v>824</v>
      </c>
      <c r="V18" s="130">
        <v>7.3914372500180903E-2</v>
      </c>
      <c r="W18" t="s">
        <v>753</v>
      </c>
      <c r="X18" t="s">
        <v>896</v>
      </c>
      <c r="Y18" s="108"/>
      <c r="Z18" s="130">
        <v>7.3888146480321604E-2</v>
      </c>
      <c r="AA18" t="s">
        <v>6305</v>
      </c>
      <c r="AB18" t="s">
        <v>412</v>
      </c>
      <c r="AC18" s="108" t="s">
        <v>765</v>
      </c>
      <c r="AD18" s="139">
        <f t="shared" si="0"/>
        <v>936.45680000000004</v>
      </c>
      <c r="AE18" s="154">
        <v>1</v>
      </c>
      <c r="AF18" s="108"/>
      <c r="AG18" t="s">
        <v>338</v>
      </c>
      <c r="AH18" t="s">
        <v>781</v>
      </c>
      <c r="AI18" t="s">
        <v>6306</v>
      </c>
      <c r="AJ18" t="s">
        <v>338</v>
      </c>
      <c r="AK18" t="s">
        <v>886</v>
      </c>
      <c r="AL18" t="s">
        <v>5782</v>
      </c>
      <c r="AM18" t="s">
        <v>889</v>
      </c>
      <c r="AN18" t="s">
        <v>5783</v>
      </c>
      <c r="AO18" t="s">
        <v>5783</v>
      </c>
      <c r="AP18" s="107"/>
      <c r="AQ18" s="137">
        <v>935847</v>
      </c>
      <c r="AR18" t="s">
        <v>6307</v>
      </c>
      <c r="AS18" s="167">
        <v>1</v>
      </c>
      <c r="AT18" s="137">
        <v>936.45680000000004</v>
      </c>
      <c r="AU18" s="137">
        <v>936456.83470000001</v>
      </c>
      <c r="AV18" s="108"/>
      <c r="AW18" s="108"/>
      <c r="AX18" t="s">
        <v>339</v>
      </c>
      <c r="AY18" s="108" t="s">
        <v>15</v>
      </c>
      <c r="AZ18" s="130">
        <v>0.47796345417242531</v>
      </c>
      <c r="BA18" s="130">
        <v>2.4834029347594396E-3</v>
      </c>
      <c r="BB18" s="181"/>
      <c r="BC18" s="135"/>
      <c r="BD18" s="172"/>
      <c r="BE18" s="4"/>
    </row>
    <row r="19" spans="1:57" x14ac:dyDescent="0.25">
      <c r="A19" t="s">
        <v>1213</v>
      </c>
      <c r="B19" t="s">
        <v>1249</v>
      </c>
      <c r="C19" t="s">
        <v>5991</v>
      </c>
      <c r="D19" t="s">
        <v>309</v>
      </c>
      <c r="E19" t="s">
        <v>6323</v>
      </c>
      <c r="F19" t="s">
        <v>6324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338</v>
      </c>
      <c r="N19" t="s">
        <v>1208</v>
      </c>
      <c r="O19" t="s">
        <v>6325</v>
      </c>
      <c r="P19" s="108"/>
      <c r="Q19" t="s">
        <v>410</v>
      </c>
      <c r="R19" t="s">
        <v>410</v>
      </c>
      <c r="S19" t="s">
        <v>1212</v>
      </c>
      <c r="T19" s="129">
        <v>1413.3</v>
      </c>
      <c r="U19" s="108" t="s">
        <v>823</v>
      </c>
      <c r="V19" s="130">
        <v>-1.0418713096245601E-6</v>
      </c>
      <c r="W19" t="s">
        <v>753</v>
      </c>
      <c r="X19" t="s">
        <v>900</v>
      </c>
      <c r="Y19" s="129">
        <v>4000</v>
      </c>
      <c r="Z19" s="130">
        <v>9.9012673505544394E-2</v>
      </c>
      <c r="AA19" t="s">
        <v>1807</v>
      </c>
      <c r="AB19" t="s">
        <v>412</v>
      </c>
      <c r="AC19" s="108" t="s">
        <v>763</v>
      </c>
      <c r="AD19" s="139">
        <f t="shared" si="0"/>
        <v>50.9572</v>
      </c>
      <c r="AE19" s="154">
        <v>1</v>
      </c>
      <c r="AF19" s="108"/>
      <c r="AG19" t="s">
        <v>339</v>
      </c>
      <c r="AH19" t="s">
        <v>781</v>
      </c>
      <c r="AI19" t="s">
        <v>6326</v>
      </c>
      <c r="AJ19" t="s">
        <v>339</v>
      </c>
      <c r="AK19" t="s">
        <v>884</v>
      </c>
      <c r="AL19" s="108"/>
      <c r="AM19" t="s">
        <v>889</v>
      </c>
      <c r="AN19" t="s">
        <v>5783</v>
      </c>
      <c r="AO19" t="s">
        <v>5783</v>
      </c>
      <c r="AP19" s="107"/>
      <c r="AQ19" s="137">
        <v>48542</v>
      </c>
      <c r="AR19" t="s">
        <v>6327</v>
      </c>
      <c r="AS19" s="167">
        <v>1</v>
      </c>
      <c r="AT19" s="137">
        <v>50.9572</v>
      </c>
      <c r="AU19" s="137">
        <v>50957.163399999998</v>
      </c>
      <c r="AV19" s="108"/>
      <c r="AW19" s="108"/>
      <c r="AX19" t="s">
        <v>339</v>
      </c>
      <c r="AY19" s="108" t="s">
        <v>15</v>
      </c>
      <c r="AZ19" s="130">
        <v>2.6008312343833127E-2</v>
      </c>
      <c r="BA19" s="130">
        <v>1.3513401210694828E-4</v>
      </c>
      <c r="BB19" s="181"/>
      <c r="BC19" s="135"/>
      <c r="BD19" s="172"/>
      <c r="BE19" s="4"/>
    </row>
    <row r="20" spans="1:57" x14ac:dyDescent="0.25">
      <c r="A20" t="s">
        <v>1213</v>
      </c>
      <c r="B20" t="s">
        <v>1250</v>
      </c>
      <c r="C20" s="107"/>
      <c r="D20" s="108"/>
      <c r="E20" t="s">
        <v>6387</v>
      </c>
      <c r="F20" t="s">
        <v>6332</v>
      </c>
      <c r="G20" t="s">
        <v>1011</v>
      </c>
      <c r="H20" t="s">
        <v>1208</v>
      </c>
      <c r="I20" t="s">
        <v>204</v>
      </c>
      <c r="J20" t="s">
        <v>204</v>
      </c>
      <c r="K20" t="s">
        <v>442</v>
      </c>
      <c r="L20" t="s">
        <v>339</v>
      </c>
      <c r="M20" t="s">
        <v>339</v>
      </c>
      <c r="N20" s="107"/>
      <c r="O20"/>
      <c r="P20" t="s">
        <v>1429</v>
      </c>
      <c r="Q20" t="s">
        <v>312</v>
      </c>
      <c r="R20" t="s">
        <v>407</v>
      </c>
      <c r="S20" t="s">
        <v>1212</v>
      </c>
      <c r="T20" s="129">
        <v>2971.7</v>
      </c>
      <c r="U20" s="108"/>
      <c r="V20" t="s">
        <v>1840</v>
      </c>
      <c r="W20" t="s">
        <v>753</v>
      </c>
      <c r="X20" s="108"/>
      <c r="Y20" s="107"/>
      <c r="Z20" s="107"/>
      <c r="AA20"/>
      <c r="AB20" s="14"/>
      <c r="AC20" t="s">
        <v>761</v>
      </c>
      <c r="AD20" s="139">
        <f t="shared" si="0"/>
        <v>37253.851700000007</v>
      </c>
      <c r="AE20" s="154">
        <v>1</v>
      </c>
      <c r="AF20" t="s">
        <v>6296</v>
      </c>
      <c r="AG20" s="108"/>
      <c r="AH20" s="108"/>
      <c r="AI20" s="107"/>
      <c r="AJ20" s="107"/>
      <c r="AK20" t="s">
        <v>886</v>
      </c>
      <c r="AL20" t="s">
        <v>5782</v>
      </c>
      <c r="AM20" t="s">
        <v>889</v>
      </c>
      <c r="AN20" t="s">
        <v>5783</v>
      </c>
      <c r="AO20" s="107"/>
      <c r="AP20" s="107"/>
      <c r="AQ20" s="137">
        <v>31127741.318999998</v>
      </c>
      <c r="AR20" s="139">
        <f>AT20*1000/AQ20*100</f>
        <v>119.68054899396347</v>
      </c>
      <c r="AS20" s="167">
        <v>1</v>
      </c>
      <c r="AT20" s="137">
        <v>37253.851700000007</v>
      </c>
      <c r="AU20" s="137">
        <v>37253851.690400004</v>
      </c>
      <c r="AV20" s="107"/>
      <c r="AW20" s="107"/>
      <c r="AX20" s="14"/>
      <c r="AY20" s="108" t="s">
        <v>15</v>
      </c>
      <c r="AZ20" s="130">
        <v>0.57589778526020452</v>
      </c>
      <c r="BA20" s="130">
        <v>8.4214489970581338E-3</v>
      </c>
      <c r="BB20" s="181"/>
      <c r="BC20" s="135"/>
      <c r="BD20" s="172"/>
      <c r="BE20" s="4"/>
    </row>
    <row r="21" spans="1:57" x14ac:dyDescent="0.25">
      <c r="A21" t="s">
        <v>1213</v>
      </c>
      <c r="B21" t="s">
        <v>1250</v>
      </c>
      <c r="C21" s="107"/>
      <c r="D21" s="4"/>
      <c r="E21" t="s">
        <v>6388</v>
      </c>
      <c r="F21" t="s">
        <v>6333</v>
      </c>
      <c r="G21" t="s">
        <v>1011</v>
      </c>
      <c r="H21" s="107"/>
      <c r="I21" t="s">
        <v>204</v>
      </c>
      <c r="J21" t="s">
        <v>204</v>
      </c>
      <c r="K21" t="s">
        <v>442</v>
      </c>
      <c r="L21" t="s">
        <v>339</v>
      </c>
      <c r="M21" t="s">
        <v>339</v>
      </c>
      <c r="N21" s="107"/>
      <c r="O21"/>
      <c r="P21" t="s">
        <v>1429</v>
      </c>
      <c r="Q21" t="s">
        <v>312</v>
      </c>
      <c r="R21" t="s">
        <v>407</v>
      </c>
      <c r="S21" t="s">
        <v>1212</v>
      </c>
      <c r="T21" s="129">
        <v>2143.3000000000002</v>
      </c>
      <c r="U21" s="107"/>
      <c r="V21" t="s">
        <v>1840</v>
      </c>
      <c r="W21" t="s">
        <v>5704</v>
      </c>
      <c r="X21" s="107"/>
      <c r="Y21" s="107"/>
      <c r="Z21" s="107"/>
      <c r="AA21"/>
      <c r="AC21" t="s">
        <v>761</v>
      </c>
      <c r="AD21" s="139">
        <f t="shared" si="0"/>
        <v>929.04349999999999</v>
      </c>
      <c r="AE21" s="154">
        <v>1</v>
      </c>
      <c r="AF21" t="s">
        <v>6296</v>
      </c>
      <c r="AG21" s="107"/>
      <c r="AH21" s="107"/>
      <c r="AI21" s="107"/>
      <c r="AJ21" s="107"/>
      <c r="AK21" t="s">
        <v>886</v>
      </c>
      <c r="AL21" t="s">
        <v>5782</v>
      </c>
      <c r="AM21" t="s">
        <v>889</v>
      </c>
      <c r="AN21" t="s">
        <v>5783</v>
      </c>
      <c r="AO21" s="107"/>
      <c r="AP21" s="107"/>
      <c r="AQ21" s="137">
        <v>753068.86399999994</v>
      </c>
      <c r="AR21" t="s">
        <v>6334</v>
      </c>
      <c r="AS21" s="167">
        <v>1</v>
      </c>
      <c r="AT21" s="137">
        <v>929.04349999999999</v>
      </c>
      <c r="AU21" s="137">
        <v>929043.46</v>
      </c>
      <c r="AV21" s="107"/>
      <c r="AW21" s="107"/>
      <c r="AY21" s="108" t="s">
        <v>15</v>
      </c>
      <c r="AZ21" s="130">
        <v>1.4361845735348218E-2</v>
      </c>
      <c r="BA21" s="130">
        <v>2.1001565635333163E-4</v>
      </c>
      <c r="BB21" s="181"/>
      <c r="BC21" s="135"/>
      <c r="BD21" s="172"/>
      <c r="BE21" s="4"/>
    </row>
    <row r="22" spans="1:57" x14ac:dyDescent="0.25">
      <c r="A22" t="s">
        <v>1213</v>
      </c>
      <c r="B22" t="s">
        <v>1250</v>
      </c>
      <c r="C22" t="s">
        <v>1704</v>
      </c>
      <c r="D22" t="s">
        <v>309</v>
      </c>
      <c r="E22" t="s">
        <v>6313</v>
      </c>
      <c r="F22" t="s">
        <v>6314</v>
      </c>
      <c r="G22" t="s">
        <v>1012</v>
      </c>
      <c r="H22" t="s">
        <v>1208</v>
      </c>
      <c r="I22" t="s">
        <v>204</v>
      </c>
      <c r="J22" t="s">
        <v>204</v>
      </c>
      <c r="K22" t="s">
        <v>454</v>
      </c>
      <c r="L22" t="s">
        <v>339</v>
      </c>
      <c r="M22" t="s">
        <v>338</v>
      </c>
      <c r="N22" t="s">
        <v>1208</v>
      </c>
      <c r="O22" t="s">
        <v>6315</v>
      </c>
      <c r="P22" t="s">
        <v>1633</v>
      </c>
      <c r="Q22" t="s">
        <v>413</v>
      </c>
      <c r="R22" t="s">
        <v>407</v>
      </c>
      <c r="S22" t="s">
        <v>1215</v>
      </c>
      <c r="T22" s="107"/>
      <c r="U22" s="108" t="s">
        <v>823</v>
      </c>
      <c r="V22" s="130">
        <v>6.8663564545650599</v>
      </c>
      <c r="W22" t="s">
        <v>755</v>
      </c>
      <c r="X22" t="s">
        <v>905</v>
      </c>
      <c r="Y22" s="129">
        <v>4750</v>
      </c>
      <c r="Z22" s="107"/>
      <c r="AA22" t="s">
        <v>6316</v>
      </c>
      <c r="AB22" t="s">
        <v>412</v>
      </c>
      <c r="AC22" t="s">
        <v>777</v>
      </c>
      <c r="AD22" s="139">
        <f t="shared" si="0"/>
        <v>12580.385900000001</v>
      </c>
      <c r="AE22" s="154">
        <v>1</v>
      </c>
      <c r="AF22" t="s">
        <v>6315</v>
      </c>
      <c r="AG22" t="s">
        <v>339</v>
      </c>
      <c r="AH22" t="s">
        <v>781</v>
      </c>
      <c r="AI22" t="s">
        <v>6317</v>
      </c>
      <c r="AJ22" t="s">
        <v>339</v>
      </c>
      <c r="AK22" t="s">
        <v>886</v>
      </c>
      <c r="AL22" t="s">
        <v>5782</v>
      </c>
      <c r="AM22" t="s">
        <v>889</v>
      </c>
      <c r="AN22" t="s">
        <v>5783</v>
      </c>
      <c r="AO22" t="s">
        <v>5783</v>
      </c>
      <c r="AP22" s="107"/>
      <c r="AQ22" s="137">
        <v>3318859</v>
      </c>
      <c r="AR22" t="s">
        <v>6318</v>
      </c>
      <c r="AS22" s="11" t="s">
        <v>1216</v>
      </c>
      <c r="AT22" s="137">
        <v>12580.385900000001</v>
      </c>
      <c r="AU22" s="137">
        <v>3346737.4155999999</v>
      </c>
      <c r="AV22" s="107"/>
      <c r="AW22" s="107"/>
      <c r="AX22" t="s">
        <v>339</v>
      </c>
      <c r="AY22" s="108" t="s">
        <v>15</v>
      </c>
      <c r="AZ22" s="130">
        <v>0.19447697552994966</v>
      </c>
      <c r="BA22" s="130">
        <v>2.8438691247746439E-3</v>
      </c>
      <c r="BB22" s="181"/>
      <c r="BC22" s="135"/>
      <c r="BD22" s="172"/>
      <c r="BE22" s="4"/>
    </row>
    <row r="23" spans="1:57" x14ac:dyDescent="0.25">
      <c r="A23" t="s">
        <v>1213</v>
      </c>
      <c r="B23" t="s">
        <v>1250</v>
      </c>
      <c r="C23" t="s">
        <v>2783</v>
      </c>
      <c r="D23" t="s">
        <v>309</v>
      </c>
      <c r="E23" t="s">
        <v>6303</v>
      </c>
      <c r="F23" t="s">
        <v>6304</v>
      </c>
      <c r="G23" t="s">
        <v>1012</v>
      </c>
      <c r="H23" t="s">
        <v>1208</v>
      </c>
      <c r="I23" t="s">
        <v>204</v>
      </c>
      <c r="J23" t="s">
        <v>204</v>
      </c>
      <c r="K23" t="s">
        <v>451</v>
      </c>
      <c r="L23" t="s">
        <v>339</v>
      </c>
      <c r="M23" t="s">
        <v>338</v>
      </c>
      <c r="N23" s="107"/>
      <c r="O23" t="s">
        <v>6281</v>
      </c>
      <c r="P23" t="s">
        <v>1647</v>
      </c>
      <c r="Q23" t="s">
        <v>413</v>
      </c>
      <c r="R23" t="s">
        <v>407</v>
      </c>
      <c r="S23" t="s">
        <v>1212</v>
      </c>
      <c r="T23" s="129">
        <v>2672.1</v>
      </c>
      <c r="U23" s="132" t="s">
        <v>824</v>
      </c>
      <c r="V23" s="130">
        <v>7.3914372500180806E-2</v>
      </c>
      <c r="W23" t="s">
        <v>753</v>
      </c>
      <c r="X23" t="s">
        <v>896</v>
      </c>
      <c r="Y23" s="107"/>
      <c r="Z23" s="130">
        <v>7.3888146480321604E-2</v>
      </c>
      <c r="AA23" t="s">
        <v>6305</v>
      </c>
      <c r="AB23" t="s">
        <v>412</v>
      </c>
      <c r="AC23" s="108" t="s">
        <v>765</v>
      </c>
      <c r="AD23" s="139">
        <f t="shared" si="0"/>
        <v>11678.951499999999</v>
      </c>
      <c r="AE23" s="154">
        <v>1</v>
      </c>
      <c r="AF23" s="107"/>
      <c r="AG23" t="s">
        <v>338</v>
      </c>
      <c r="AH23" t="s">
        <v>781</v>
      </c>
      <c r="AI23" t="s">
        <v>6306</v>
      </c>
      <c r="AJ23" t="s">
        <v>338</v>
      </c>
      <c r="AK23" t="s">
        <v>886</v>
      </c>
      <c r="AL23" t="s">
        <v>5782</v>
      </c>
      <c r="AM23" t="s">
        <v>889</v>
      </c>
      <c r="AN23" t="s">
        <v>5783</v>
      </c>
      <c r="AO23" t="s">
        <v>5783</v>
      </c>
      <c r="AP23" s="107"/>
      <c r="AQ23" s="137">
        <v>11671346</v>
      </c>
      <c r="AR23" t="s">
        <v>6307</v>
      </c>
      <c r="AS23" s="167">
        <v>1</v>
      </c>
      <c r="AT23" s="137">
        <v>11678.951499999999</v>
      </c>
      <c r="AU23" s="137">
        <v>11678951.508299999</v>
      </c>
      <c r="AV23" s="107"/>
      <c r="AW23" s="107"/>
      <c r="AX23" t="s">
        <v>339</v>
      </c>
      <c r="AY23" s="108" t="s">
        <v>15</v>
      </c>
      <c r="AZ23" s="130">
        <v>0.18054193063493107</v>
      </c>
      <c r="BA23" s="130">
        <v>2.6400946480207676E-3</v>
      </c>
      <c r="BB23" s="181"/>
      <c r="BC23" s="135"/>
      <c r="BD23" s="172"/>
      <c r="BE23" s="4"/>
    </row>
    <row r="24" spans="1:57" x14ac:dyDescent="0.25">
      <c r="A24" t="s">
        <v>1213</v>
      </c>
      <c r="B24" t="s">
        <v>1250</v>
      </c>
      <c r="C24" t="s">
        <v>5958</v>
      </c>
      <c r="D24" t="s">
        <v>309</v>
      </c>
      <c r="E24" t="s">
        <v>6319</v>
      </c>
      <c r="F24" t="s">
        <v>6320</v>
      </c>
      <c r="G24" t="s">
        <v>1012</v>
      </c>
      <c r="H24" t="s">
        <v>817</v>
      </c>
      <c r="I24" t="s">
        <v>204</v>
      </c>
      <c r="J24" t="s">
        <v>204</v>
      </c>
      <c r="K24" t="s">
        <v>477</v>
      </c>
      <c r="L24" t="s">
        <v>339</v>
      </c>
      <c r="M24" t="s">
        <v>338</v>
      </c>
      <c r="N24" s="107"/>
      <c r="O24" t="s">
        <v>6321</v>
      </c>
      <c r="P24" s="107"/>
      <c r="Q24" t="s">
        <v>410</v>
      </c>
      <c r="R24" t="s">
        <v>410</v>
      </c>
      <c r="S24" t="s">
        <v>1212</v>
      </c>
      <c r="T24" s="129">
        <v>1641.2</v>
      </c>
      <c r="U24" s="132" t="s">
        <v>824</v>
      </c>
      <c r="V24" s="130">
        <v>3.6179360320486999E-2</v>
      </c>
      <c r="W24" t="s">
        <v>753</v>
      </c>
      <c r="X24" t="s">
        <v>896</v>
      </c>
      <c r="Y24" s="107"/>
      <c r="Z24" s="130">
        <v>9.1538257845639806E-2</v>
      </c>
      <c r="AA24" t="s">
        <v>1672</v>
      </c>
      <c r="AB24" t="s">
        <v>412</v>
      </c>
      <c r="AC24" s="107"/>
      <c r="AD24" s="139">
        <f t="shared" si="0"/>
        <v>1586.4196999999999</v>
      </c>
      <c r="AE24" s="154"/>
      <c r="AF24" s="107"/>
      <c r="AG24" t="s">
        <v>339</v>
      </c>
      <c r="AH24" t="s">
        <v>781</v>
      </c>
      <c r="AI24" t="s">
        <v>6306</v>
      </c>
      <c r="AJ24" t="s">
        <v>338</v>
      </c>
      <c r="AK24" t="s">
        <v>886</v>
      </c>
      <c r="AL24" t="s">
        <v>5782</v>
      </c>
      <c r="AM24" t="s">
        <v>889</v>
      </c>
      <c r="AN24" t="s">
        <v>5783</v>
      </c>
      <c r="AO24" t="s">
        <v>5783</v>
      </c>
      <c r="AP24" s="107"/>
      <c r="AQ24" s="137">
        <v>1680529.35</v>
      </c>
      <c r="AR24" t="s">
        <v>6322</v>
      </c>
      <c r="AS24" s="167">
        <v>1</v>
      </c>
      <c r="AT24" s="137">
        <v>1586.4196999999999</v>
      </c>
      <c r="AU24" s="137">
        <v>1586419.7064</v>
      </c>
      <c r="AV24" s="107"/>
      <c r="AW24" s="107"/>
      <c r="AX24" t="s">
        <v>339</v>
      </c>
      <c r="AY24" s="108" t="s">
        <v>15</v>
      </c>
      <c r="AZ24" s="130">
        <v>2.4524057351238672E-2</v>
      </c>
      <c r="BA24" s="130">
        <v>3.5861936522480408E-4</v>
      </c>
      <c r="BB24" s="181"/>
      <c r="BC24" s="135"/>
      <c r="BD24" s="172"/>
      <c r="BE24" s="4"/>
    </row>
    <row r="25" spans="1:57" x14ac:dyDescent="0.25">
      <c r="A25" t="s">
        <v>1213</v>
      </c>
      <c r="B25" t="s">
        <v>1250</v>
      </c>
      <c r="C25" t="s">
        <v>5991</v>
      </c>
      <c r="D25" t="s">
        <v>309</v>
      </c>
      <c r="E25" t="s">
        <v>6323</v>
      </c>
      <c r="F25" t="s">
        <v>6324</v>
      </c>
      <c r="G25" t="s">
        <v>1012</v>
      </c>
      <c r="H25" t="s">
        <v>815</v>
      </c>
      <c r="I25" t="s">
        <v>204</v>
      </c>
      <c r="J25" t="s">
        <v>204</v>
      </c>
      <c r="K25" t="s">
        <v>447</v>
      </c>
      <c r="L25" t="s">
        <v>339</v>
      </c>
      <c r="M25" t="s">
        <v>338</v>
      </c>
      <c r="N25" t="s">
        <v>1208</v>
      </c>
      <c r="O25" t="s">
        <v>6325</v>
      </c>
      <c r="Q25" t="s">
        <v>410</v>
      </c>
      <c r="R25" t="s">
        <v>410</v>
      </c>
      <c r="S25" t="s">
        <v>1212</v>
      </c>
      <c r="T25" s="129">
        <v>1413.3</v>
      </c>
      <c r="U25" s="108" t="s">
        <v>823</v>
      </c>
      <c r="V25" s="130">
        <v>-1.0418713096245601E-6</v>
      </c>
      <c r="W25" t="s">
        <v>753</v>
      </c>
      <c r="X25" t="s">
        <v>900</v>
      </c>
      <c r="Y25" s="129">
        <v>4000</v>
      </c>
      <c r="Z25" s="130">
        <v>9.9012673505544394E-2</v>
      </c>
      <c r="AA25" t="s">
        <v>1807</v>
      </c>
      <c r="AB25" t="s">
        <v>412</v>
      </c>
      <c r="AC25" s="108" t="s">
        <v>763</v>
      </c>
      <c r="AD25" s="139">
        <f t="shared" si="0"/>
        <v>659.65290000000005</v>
      </c>
      <c r="AE25" s="154">
        <v>1</v>
      </c>
      <c r="AG25" t="s">
        <v>339</v>
      </c>
      <c r="AH25" t="s">
        <v>781</v>
      </c>
      <c r="AI25" t="s">
        <v>6326</v>
      </c>
      <c r="AJ25" t="s">
        <v>339</v>
      </c>
      <c r="AK25" t="s">
        <v>884</v>
      </c>
      <c r="AM25" t="s">
        <v>889</v>
      </c>
      <c r="AN25" t="s">
        <v>5783</v>
      </c>
      <c r="AO25" t="s">
        <v>5783</v>
      </c>
      <c r="AQ25" s="137">
        <v>628388</v>
      </c>
      <c r="AR25" t="s">
        <v>6327</v>
      </c>
      <c r="AS25" s="167">
        <v>1</v>
      </c>
      <c r="AT25" s="137">
        <v>659.65290000000005</v>
      </c>
      <c r="AU25" s="137">
        <v>659652.87839999993</v>
      </c>
      <c r="AX25" t="s">
        <v>339</v>
      </c>
      <c r="AY25" s="108" t="s">
        <v>15</v>
      </c>
      <c r="AZ25" s="130">
        <v>1.019740548832786E-2</v>
      </c>
      <c r="BA25" s="130">
        <v>1.4911835471545092E-4</v>
      </c>
      <c r="BB25" s="181"/>
      <c r="BC25" s="135"/>
      <c r="BD25" s="172"/>
      <c r="BE25" s="4"/>
    </row>
    <row r="26" spans="1:57" x14ac:dyDescent="0.25">
      <c r="A26" t="s">
        <v>1213</v>
      </c>
      <c r="B26" t="s">
        <v>1251</v>
      </c>
      <c r="E26" t="s">
        <v>6387</v>
      </c>
      <c r="F26" t="s">
        <v>6335</v>
      </c>
      <c r="G26" t="s">
        <v>1011</v>
      </c>
      <c r="H26" t="s">
        <v>1208</v>
      </c>
      <c r="I26" t="s">
        <v>204</v>
      </c>
      <c r="J26" t="s">
        <v>204</v>
      </c>
      <c r="K26" t="s">
        <v>442</v>
      </c>
      <c r="L26" t="s">
        <v>339</v>
      </c>
      <c r="M26" t="s">
        <v>339</v>
      </c>
      <c r="O26"/>
      <c r="P26" t="s">
        <v>1429</v>
      </c>
      <c r="Q26" t="s">
        <v>312</v>
      </c>
      <c r="R26" t="s">
        <v>407</v>
      </c>
      <c r="S26" t="s">
        <v>1212</v>
      </c>
      <c r="T26" s="129">
        <v>3923.3</v>
      </c>
      <c r="V26" t="s">
        <v>1840</v>
      </c>
      <c r="W26" t="s">
        <v>753</v>
      </c>
      <c r="AA26"/>
      <c r="AC26" t="s">
        <v>761</v>
      </c>
      <c r="AD26" s="139">
        <f t="shared" si="0"/>
        <v>2366.4719</v>
      </c>
      <c r="AE26" s="154">
        <v>1</v>
      </c>
      <c r="AF26" t="s">
        <v>6296</v>
      </c>
      <c r="AK26" t="s">
        <v>886</v>
      </c>
      <c r="AL26" t="s">
        <v>5782</v>
      </c>
      <c r="AM26" t="s">
        <v>889</v>
      </c>
      <c r="AN26" t="s">
        <v>5783</v>
      </c>
      <c r="AQ26" s="137">
        <v>1856517.899</v>
      </c>
      <c r="AR26" t="s">
        <v>6336</v>
      </c>
      <c r="AS26" s="167">
        <v>1</v>
      </c>
      <c r="AT26" s="137">
        <v>2366.4719</v>
      </c>
      <c r="AU26" s="137">
        <v>2366471.87</v>
      </c>
      <c r="AY26" s="108" t="s">
        <v>15</v>
      </c>
      <c r="AZ26" s="130">
        <v>1</v>
      </c>
      <c r="BA26" s="130">
        <v>7.1476009356990873E-3</v>
      </c>
      <c r="BB26" s="181"/>
      <c r="BC26" s="135"/>
      <c r="BD26" s="172"/>
      <c r="BE26" s="4"/>
    </row>
    <row r="27" spans="1:57" x14ac:dyDescent="0.25">
      <c r="A27" t="s">
        <v>1213</v>
      </c>
      <c r="B27" t="s">
        <v>1256</v>
      </c>
      <c r="E27" t="s">
        <v>6387</v>
      </c>
      <c r="F27" t="s">
        <v>6337</v>
      </c>
      <c r="G27" t="s">
        <v>1011</v>
      </c>
      <c r="H27" t="s">
        <v>1208</v>
      </c>
      <c r="I27" t="s">
        <v>204</v>
      </c>
      <c r="J27" t="s">
        <v>204</v>
      </c>
      <c r="K27" t="s">
        <v>442</v>
      </c>
      <c r="L27" t="s">
        <v>339</v>
      </c>
      <c r="M27" t="s">
        <v>339</v>
      </c>
      <c r="O27"/>
      <c r="P27" t="s">
        <v>1429</v>
      </c>
      <c r="Q27" t="s">
        <v>312</v>
      </c>
      <c r="R27" t="s">
        <v>407</v>
      </c>
      <c r="S27" t="s">
        <v>1212</v>
      </c>
      <c r="T27" s="129">
        <v>2660.8</v>
      </c>
      <c r="V27" t="s">
        <v>1840</v>
      </c>
      <c r="W27" t="s">
        <v>753</v>
      </c>
      <c r="AA27"/>
      <c r="AC27" t="s">
        <v>761</v>
      </c>
      <c r="AD27" s="139">
        <f t="shared" si="0"/>
        <v>3818.4739</v>
      </c>
      <c r="AE27" s="154">
        <v>1</v>
      </c>
      <c r="AF27" t="s">
        <v>6296</v>
      </c>
      <c r="AK27" t="s">
        <v>886</v>
      </c>
      <c r="AL27" t="s">
        <v>5782</v>
      </c>
      <c r="AM27" t="s">
        <v>889</v>
      </c>
      <c r="AN27" t="s">
        <v>5783</v>
      </c>
      <c r="AQ27" s="137">
        <v>3043187.287</v>
      </c>
      <c r="AR27" t="s">
        <v>6338</v>
      </c>
      <c r="AS27" s="167">
        <v>1</v>
      </c>
      <c r="AT27" s="137">
        <v>3818.4739</v>
      </c>
      <c r="AU27" s="137">
        <v>3818473.8598000002</v>
      </c>
      <c r="AY27" s="108" t="s">
        <v>15</v>
      </c>
      <c r="AZ27" s="130">
        <v>1</v>
      </c>
      <c r="BA27" s="130">
        <v>1.2668917252349598E-2</v>
      </c>
      <c r="BB27" s="181"/>
      <c r="BC27" s="135"/>
      <c r="BD27" s="172"/>
      <c r="BE27" s="4"/>
    </row>
    <row r="28" spans="1:57" x14ac:dyDescent="0.25">
      <c r="A28" t="s">
        <v>1213</v>
      </c>
      <c r="B28" t="s">
        <v>1260</v>
      </c>
      <c r="E28" t="s">
        <v>6387</v>
      </c>
      <c r="F28" t="s">
        <v>6339</v>
      </c>
      <c r="G28" t="s">
        <v>1011</v>
      </c>
      <c r="H28" t="s">
        <v>1208</v>
      </c>
      <c r="I28" t="s">
        <v>204</v>
      </c>
      <c r="J28" t="s">
        <v>204</v>
      </c>
      <c r="K28" t="s">
        <v>442</v>
      </c>
      <c r="L28" t="s">
        <v>339</v>
      </c>
      <c r="M28" t="s">
        <v>339</v>
      </c>
      <c r="O28"/>
      <c r="P28" t="s">
        <v>1429</v>
      </c>
      <c r="Q28" t="s">
        <v>312</v>
      </c>
      <c r="R28" t="s">
        <v>407</v>
      </c>
      <c r="S28" t="s">
        <v>1212</v>
      </c>
      <c r="T28" s="129">
        <v>2672.5</v>
      </c>
      <c r="V28" t="s">
        <v>1840</v>
      </c>
      <c r="W28" t="s">
        <v>753</v>
      </c>
      <c r="AA28"/>
      <c r="AC28" t="s">
        <v>761</v>
      </c>
      <c r="AD28" s="139">
        <f t="shared" si="0"/>
        <v>44144.324099999998</v>
      </c>
      <c r="AE28" s="154">
        <v>1</v>
      </c>
      <c r="AF28" t="s">
        <v>6296</v>
      </c>
      <c r="AK28" t="s">
        <v>886</v>
      </c>
      <c r="AL28" t="s">
        <v>5782</v>
      </c>
      <c r="AM28" t="s">
        <v>889</v>
      </c>
      <c r="AN28" t="s">
        <v>5783</v>
      </c>
      <c r="AQ28" s="137">
        <v>36937189.781000003</v>
      </c>
      <c r="AR28" s="139">
        <f>AT28*1000/AQ28*100</f>
        <v>119.51186422608482</v>
      </c>
      <c r="AS28" s="167">
        <v>1</v>
      </c>
      <c r="AT28" s="137">
        <v>44144.324099999998</v>
      </c>
      <c r="AU28" s="137">
        <v>44144324.109699994</v>
      </c>
      <c r="AY28" s="108" t="s">
        <v>15</v>
      </c>
      <c r="AZ28" s="130">
        <v>1</v>
      </c>
      <c r="BA28" s="130">
        <v>1.4049041516536364E-2</v>
      </c>
      <c r="BB28" s="181"/>
      <c r="BC28" s="135"/>
      <c r="BD28" s="172"/>
      <c r="BE28" s="4"/>
    </row>
    <row r="29" spans="1:57" x14ac:dyDescent="0.25">
      <c r="A29" t="s">
        <v>1213</v>
      </c>
      <c r="B29" t="s">
        <v>1261</v>
      </c>
      <c r="E29" t="s">
        <v>6387</v>
      </c>
      <c r="F29" t="s">
        <v>6340</v>
      </c>
      <c r="G29" t="s">
        <v>1011</v>
      </c>
      <c r="H29" t="s">
        <v>1208</v>
      </c>
      <c r="I29" t="s">
        <v>204</v>
      </c>
      <c r="J29" t="s">
        <v>204</v>
      </c>
      <c r="K29" t="s">
        <v>442</v>
      </c>
      <c r="L29" t="s">
        <v>339</v>
      </c>
      <c r="M29" t="s">
        <v>339</v>
      </c>
      <c r="O29"/>
      <c r="P29" t="s">
        <v>1429</v>
      </c>
      <c r="Q29" t="s">
        <v>312</v>
      </c>
      <c r="R29" t="s">
        <v>407</v>
      </c>
      <c r="S29" t="s">
        <v>1212</v>
      </c>
      <c r="T29" s="129">
        <v>1800.8</v>
      </c>
      <c r="V29" t="s">
        <v>1840</v>
      </c>
      <c r="W29" t="s">
        <v>753</v>
      </c>
      <c r="AA29"/>
      <c r="AC29" t="s">
        <v>761</v>
      </c>
      <c r="AD29" s="139">
        <f t="shared" si="0"/>
        <v>62.160299999999999</v>
      </c>
      <c r="AE29" s="154">
        <v>1</v>
      </c>
      <c r="AF29" t="s">
        <v>6296</v>
      </c>
      <c r="AK29" t="s">
        <v>886</v>
      </c>
      <c r="AL29" t="s">
        <v>5782</v>
      </c>
      <c r="AM29" t="s">
        <v>889</v>
      </c>
      <c r="AN29" t="s">
        <v>5783</v>
      </c>
      <c r="AQ29" s="137">
        <v>50300.358</v>
      </c>
      <c r="AR29" t="s">
        <v>6341</v>
      </c>
      <c r="AS29" s="167">
        <v>1</v>
      </c>
      <c r="AT29" s="137">
        <v>62.160299999999999</v>
      </c>
      <c r="AU29" s="137">
        <v>62160.26</v>
      </c>
      <c r="AY29" s="108" t="s">
        <v>15</v>
      </c>
      <c r="AZ29" s="130">
        <v>3.8106286491218076E-2</v>
      </c>
      <c r="BA29" s="130">
        <v>2.2379101159780514E-4</v>
      </c>
      <c r="BB29" s="181"/>
      <c r="BC29" s="135"/>
      <c r="BD29" s="172"/>
      <c r="BE29" s="4"/>
    </row>
    <row r="30" spans="1:57" x14ac:dyDescent="0.25">
      <c r="A30" t="s">
        <v>1213</v>
      </c>
      <c r="B30" t="s">
        <v>1261</v>
      </c>
      <c r="E30" t="s">
        <v>6388</v>
      </c>
      <c r="F30" t="s">
        <v>6342</v>
      </c>
      <c r="G30" t="s">
        <v>1011</v>
      </c>
      <c r="H30" t="s">
        <v>1208</v>
      </c>
      <c r="I30" t="s">
        <v>204</v>
      </c>
      <c r="J30" t="s">
        <v>204</v>
      </c>
      <c r="K30" t="s">
        <v>442</v>
      </c>
      <c r="L30" t="s">
        <v>339</v>
      </c>
      <c r="M30" t="s">
        <v>339</v>
      </c>
      <c r="O30"/>
      <c r="P30" t="s">
        <v>1429</v>
      </c>
      <c r="Q30" t="s">
        <v>312</v>
      </c>
      <c r="R30" t="s">
        <v>407</v>
      </c>
      <c r="S30" t="s">
        <v>1212</v>
      </c>
      <c r="T30" s="129">
        <v>2442.5</v>
      </c>
      <c r="V30" t="s">
        <v>1840</v>
      </c>
      <c r="W30" t="s">
        <v>5704</v>
      </c>
      <c r="AA30"/>
      <c r="AC30" t="s">
        <v>761</v>
      </c>
      <c r="AD30" s="139">
        <f t="shared" si="0"/>
        <v>49.0092</v>
      </c>
      <c r="AE30" s="154">
        <v>1</v>
      </c>
      <c r="AF30" t="s">
        <v>6296</v>
      </c>
      <c r="AK30" t="s">
        <v>886</v>
      </c>
      <c r="AL30" t="s">
        <v>5782</v>
      </c>
      <c r="AM30" t="s">
        <v>889</v>
      </c>
      <c r="AN30" t="s">
        <v>5783</v>
      </c>
      <c r="AQ30" s="137">
        <v>38817.534</v>
      </c>
      <c r="AR30" t="s">
        <v>6343</v>
      </c>
      <c r="AS30" s="167">
        <v>1</v>
      </c>
      <c r="AT30" s="137">
        <v>49.0092</v>
      </c>
      <c r="AU30" s="137">
        <v>49009.16</v>
      </c>
      <c r="AY30" s="108" t="s">
        <v>15</v>
      </c>
      <c r="AZ30" s="130">
        <v>3.0044229088712713E-2</v>
      </c>
      <c r="BA30" s="130">
        <v>1.7644407365668497E-4</v>
      </c>
      <c r="BB30" s="181"/>
      <c r="BC30" s="135"/>
      <c r="BD30" s="172"/>
      <c r="BE30" s="4"/>
    </row>
    <row r="31" spans="1:57" x14ac:dyDescent="0.25">
      <c r="A31" t="s">
        <v>1213</v>
      </c>
      <c r="B31" t="s">
        <v>1261</v>
      </c>
      <c r="C31" t="s">
        <v>1704</v>
      </c>
      <c r="D31" t="s">
        <v>309</v>
      </c>
      <c r="E31" t="s">
        <v>6313</v>
      </c>
      <c r="F31" t="s">
        <v>6314</v>
      </c>
      <c r="G31" t="s">
        <v>1012</v>
      </c>
      <c r="H31" t="s">
        <v>1208</v>
      </c>
      <c r="I31" t="s">
        <v>204</v>
      </c>
      <c r="J31" t="s">
        <v>204</v>
      </c>
      <c r="K31" t="s">
        <v>454</v>
      </c>
      <c r="L31" t="s">
        <v>339</v>
      </c>
      <c r="M31" t="s">
        <v>338</v>
      </c>
      <c r="N31" t="s">
        <v>1208</v>
      </c>
      <c r="O31" t="s">
        <v>6315</v>
      </c>
      <c r="P31" t="s">
        <v>1633</v>
      </c>
      <c r="Q31" t="s">
        <v>413</v>
      </c>
      <c r="R31" t="s">
        <v>407</v>
      </c>
      <c r="S31" t="s">
        <v>1215</v>
      </c>
      <c r="U31" s="108" t="s">
        <v>823</v>
      </c>
      <c r="V31" s="130">
        <v>6.86626024703388</v>
      </c>
      <c r="W31" t="s">
        <v>755</v>
      </c>
      <c r="X31" t="s">
        <v>905</v>
      </c>
      <c r="Y31" s="129">
        <v>4750</v>
      </c>
      <c r="AA31" t="s">
        <v>6316</v>
      </c>
      <c r="AB31" t="s">
        <v>412</v>
      </c>
      <c r="AC31" t="s">
        <v>777</v>
      </c>
      <c r="AD31" s="139">
        <f t="shared" si="0"/>
        <v>745.98530000000005</v>
      </c>
      <c r="AE31" s="154">
        <v>1</v>
      </c>
      <c r="AF31" t="s">
        <v>6315</v>
      </c>
      <c r="AG31" t="s">
        <v>339</v>
      </c>
      <c r="AH31" t="s">
        <v>781</v>
      </c>
      <c r="AI31" t="s">
        <v>6317</v>
      </c>
      <c r="AJ31" t="s">
        <v>339</v>
      </c>
      <c r="AK31" t="s">
        <v>886</v>
      </c>
      <c r="AL31" t="s">
        <v>5782</v>
      </c>
      <c r="AM31" t="s">
        <v>889</v>
      </c>
      <c r="AN31" t="s">
        <v>5783</v>
      </c>
      <c r="AO31" t="s">
        <v>5783</v>
      </c>
      <c r="AQ31" s="137">
        <v>196800</v>
      </c>
      <c r="AR31" t="s">
        <v>6318</v>
      </c>
      <c r="AS31" s="11" t="s">
        <v>1216</v>
      </c>
      <c r="AT31" s="137">
        <v>745.98530000000005</v>
      </c>
      <c r="AU31" s="137">
        <v>198453.12</v>
      </c>
      <c r="AX31" t="s">
        <v>339</v>
      </c>
      <c r="AY31" s="108" t="s">
        <v>15</v>
      </c>
      <c r="AZ31" s="130">
        <v>0.45731354284469633</v>
      </c>
      <c r="BA31" s="130">
        <v>2.685715922336766E-3</v>
      </c>
      <c r="BB31" s="181"/>
      <c r="BC31" s="135"/>
      <c r="BD31" s="172"/>
      <c r="BE31" s="4"/>
    </row>
    <row r="32" spans="1:57" x14ac:dyDescent="0.25">
      <c r="A32" t="s">
        <v>1213</v>
      </c>
      <c r="B32" t="s">
        <v>1261</v>
      </c>
      <c r="C32" t="s">
        <v>2783</v>
      </c>
      <c r="D32" t="s">
        <v>309</v>
      </c>
      <c r="E32" t="s">
        <v>6303</v>
      </c>
      <c r="F32" t="s">
        <v>6304</v>
      </c>
      <c r="G32" t="s">
        <v>1012</v>
      </c>
      <c r="H32" t="s">
        <v>1208</v>
      </c>
      <c r="I32" t="s">
        <v>204</v>
      </c>
      <c r="J32" t="s">
        <v>204</v>
      </c>
      <c r="K32" t="s">
        <v>451</v>
      </c>
      <c r="L32" t="s">
        <v>339</v>
      </c>
      <c r="M32" t="s">
        <v>338</v>
      </c>
      <c r="O32" t="s">
        <v>6281</v>
      </c>
      <c r="P32" t="s">
        <v>1647</v>
      </c>
      <c r="Q32" t="s">
        <v>413</v>
      </c>
      <c r="R32" t="s">
        <v>407</v>
      </c>
      <c r="S32" t="s">
        <v>1212</v>
      </c>
      <c r="T32" s="129">
        <v>2672.1</v>
      </c>
      <c r="U32" s="132" t="s">
        <v>824</v>
      </c>
      <c r="V32" s="130">
        <v>7.3914372500180903E-2</v>
      </c>
      <c r="W32" t="s">
        <v>753</v>
      </c>
      <c r="X32" t="s">
        <v>896</v>
      </c>
      <c r="Z32" s="130">
        <v>7.3888146480321604E-2</v>
      </c>
      <c r="AA32" t="s">
        <v>6305</v>
      </c>
      <c r="AB32" t="s">
        <v>412</v>
      </c>
      <c r="AC32" s="108" t="s">
        <v>765</v>
      </c>
      <c r="AD32" s="139">
        <f t="shared" si="0"/>
        <v>735.78719999999998</v>
      </c>
      <c r="AE32" s="154">
        <v>1</v>
      </c>
      <c r="AG32" t="s">
        <v>338</v>
      </c>
      <c r="AH32" t="s">
        <v>781</v>
      </c>
      <c r="AI32" t="s">
        <v>6306</v>
      </c>
      <c r="AJ32" t="s">
        <v>338</v>
      </c>
      <c r="AK32" t="s">
        <v>886</v>
      </c>
      <c r="AL32" t="s">
        <v>5782</v>
      </c>
      <c r="AM32" t="s">
        <v>889</v>
      </c>
      <c r="AN32" t="s">
        <v>5783</v>
      </c>
      <c r="AO32" t="s">
        <v>5783</v>
      </c>
      <c r="AQ32" s="137">
        <v>735308</v>
      </c>
      <c r="AR32" t="s">
        <v>6307</v>
      </c>
      <c r="AS32" s="167">
        <v>1</v>
      </c>
      <c r="AT32" s="137">
        <v>735.78719999999998</v>
      </c>
      <c r="AU32" s="137">
        <v>735787.15560000006</v>
      </c>
      <c r="AX32" t="s">
        <v>339</v>
      </c>
      <c r="AY32" s="108" t="s">
        <v>15</v>
      </c>
      <c r="AZ32" s="130">
        <v>0.45106175792585967</v>
      </c>
      <c r="BA32" s="130">
        <v>2.6490003722240362E-3</v>
      </c>
      <c r="BB32" s="181"/>
      <c r="BC32" s="135"/>
      <c r="BD32" s="172"/>
      <c r="BE32" s="4"/>
    </row>
    <row r="33" spans="1:57" x14ac:dyDescent="0.25">
      <c r="A33" t="s">
        <v>1213</v>
      </c>
      <c r="B33" t="s">
        <v>1261</v>
      </c>
      <c r="C33" t="s">
        <v>5991</v>
      </c>
      <c r="D33" t="s">
        <v>309</v>
      </c>
      <c r="E33" t="s">
        <v>6323</v>
      </c>
      <c r="F33" t="s">
        <v>6324</v>
      </c>
      <c r="G33" t="s">
        <v>1012</v>
      </c>
      <c r="H33" t="s">
        <v>815</v>
      </c>
      <c r="I33" t="s">
        <v>204</v>
      </c>
      <c r="J33" t="s">
        <v>204</v>
      </c>
      <c r="K33" t="s">
        <v>447</v>
      </c>
      <c r="L33" t="s">
        <v>339</v>
      </c>
      <c r="M33" t="s">
        <v>338</v>
      </c>
      <c r="N33" t="s">
        <v>1208</v>
      </c>
      <c r="O33" t="s">
        <v>6325</v>
      </c>
      <c r="Q33" t="s">
        <v>410</v>
      </c>
      <c r="R33" t="s">
        <v>410</v>
      </c>
      <c r="S33" t="s">
        <v>1212</v>
      </c>
      <c r="T33" s="129">
        <v>1413.3</v>
      </c>
      <c r="U33" s="108" t="s">
        <v>823</v>
      </c>
      <c r="V33" s="130">
        <v>-1.0418713096245601E-6</v>
      </c>
      <c r="W33" t="s">
        <v>753</v>
      </c>
      <c r="X33" t="s">
        <v>900</v>
      </c>
      <c r="Y33" s="129">
        <v>4000</v>
      </c>
      <c r="Z33" s="130">
        <v>9.9012673505544394E-2</v>
      </c>
      <c r="AA33" t="s">
        <v>1807</v>
      </c>
      <c r="AB33" t="s">
        <v>412</v>
      </c>
      <c r="AC33" s="108" t="s">
        <v>763</v>
      </c>
      <c r="AD33" s="139">
        <f t="shared" si="0"/>
        <v>38.291899999999998</v>
      </c>
      <c r="AE33" s="154">
        <v>1</v>
      </c>
      <c r="AG33" t="s">
        <v>339</v>
      </c>
      <c r="AH33" t="s">
        <v>781</v>
      </c>
      <c r="AI33" t="s">
        <v>6326</v>
      </c>
      <c r="AJ33" t="s">
        <v>339</v>
      </c>
      <c r="AK33" t="s">
        <v>884</v>
      </c>
      <c r="AM33" t="s">
        <v>889</v>
      </c>
      <c r="AN33" t="s">
        <v>5783</v>
      </c>
      <c r="AO33" t="s">
        <v>5783</v>
      </c>
      <c r="AQ33" s="137">
        <v>36477</v>
      </c>
      <c r="AR33" t="s">
        <v>6327</v>
      </c>
      <c r="AS33" s="167">
        <v>1</v>
      </c>
      <c r="AT33" s="137">
        <v>38.291899999999998</v>
      </c>
      <c r="AU33" s="137">
        <v>38291.8802</v>
      </c>
      <c r="AX33" t="s">
        <v>339</v>
      </c>
      <c r="AY33" s="108" t="s">
        <v>15</v>
      </c>
      <c r="AZ33" s="130">
        <v>2.3474183649513213E-2</v>
      </c>
      <c r="BA33" s="130">
        <v>1.3785943971653838E-4</v>
      </c>
      <c r="BB33" s="181"/>
      <c r="BC33" s="135"/>
      <c r="BD33" s="172"/>
      <c r="BE33" s="4"/>
    </row>
    <row r="34" spans="1:57" x14ac:dyDescent="0.25">
      <c r="A34" t="s">
        <v>1213</v>
      </c>
      <c r="B34" t="s">
        <v>1262</v>
      </c>
      <c r="E34" t="s">
        <v>6388</v>
      </c>
      <c r="F34" t="s">
        <v>6344</v>
      </c>
      <c r="G34" t="s">
        <v>1011</v>
      </c>
      <c r="H34" t="s">
        <v>1208</v>
      </c>
      <c r="I34" t="s">
        <v>204</v>
      </c>
      <c r="J34" t="s">
        <v>204</v>
      </c>
      <c r="K34" t="s">
        <v>442</v>
      </c>
      <c r="L34" t="s">
        <v>339</v>
      </c>
      <c r="M34" t="s">
        <v>339</v>
      </c>
      <c r="O34"/>
      <c r="P34" t="s">
        <v>1429</v>
      </c>
      <c r="Q34" t="s">
        <v>312</v>
      </c>
      <c r="R34" t="s">
        <v>407</v>
      </c>
      <c r="S34" t="s">
        <v>1212</v>
      </c>
      <c r="T34" s="129">
        <v>2579.1999999999998</v>
      </c>
      <c r="V34" t="s">
        <v>1840</v>
      </c>
      <c r="W34" t="s">
        <v>5704</v>
      </c>
      <c r="AA34"/>
      <c r="AC34" t="s">
        <v>761</v>
      </c>
      <c r="AD34" s="139">
        <f t="shared" si="0"/>
        <v>27.938200000000002</v>
      </c>
      <c r="AE34" s="154">
        <v>1</v>
      </c>
      <c r="AF34" t="s">
        <v>6296</v>
      </c>
      <c r="AK34" t="s">
        <v>886</v>
      </c>
      <c r="AL34" t="s">
        <v>5782</v>
      </c>
      <c r="AM34" t="s">
        <v>889</v>
      </c>
      <c r="AN34" t="s">
        <v>5783</v>
      </c>
      <c r="AQ34" s="137">
        <v>23409.695</v>
      </c>
      <c r="AR34" t="s">
        <v>6345</v>
      </c>
      <c r="AS34" s="167">
        <v>1</v>
      </c>
      <c r="AT34" s="137">
        <v>27.938200000000002</v>
      </c>
      <c r="AU34" s="137">
        <v>27938.19</v>
      </c>
      <c r="AY34" s="108" t="s">
        <v>15</v>
      </c>
      <c r="AZ34" s="130">
        <v>3.2529811297661006E-2</v>
      </c>
      <c r="BA34" s="130">
        <v>1.6517363422140487E-4</v>
      </c>
      <c r="BB34" s="181"/>
      <c r="BC34" s="135"/>
      <c r="BD34" s="172"/>
      <c r="BE34" s="4"/>
    </row>
    <row r="35" spans="1:57" x14ac:dyDescent="0.25">
      <c r="A35" t="s">
        <v>1213</v>
      </c>
      <c r="B35" t="s">
        <v>1262</v>
      </c>
      <c r="E35" t="s">
        <v>6387</v>
      </c>
      <c r="F35" t="s">
        <v>6346</v>
      </c>
      <c r="G35" t="s">
        <v>1011</v>
      </c>
      <c r="H35" t="s">
        <v>1208</v>
      </c>
      <c r="I35" t="s">
        <v>204</v>
      </c>
      <c r="J35" t="s">
        <v>204</v>
      </c>
      <c r="K35" t="s">
        <v>442</v>
      </c>
      <c r="L35" t="s">
        <v>339</v>
      </c>
      <c r="M35" t="s">
        <v>339</v>
      </c>
      <c r="O35"/>
      <c r="P35" t="s">
        <v>1429</v>
      </c>
      <c r="Q35" t="s">
        <v>312</v>
      </c>
      <c r="R35" t="s">
        <v>407</v>
      </c>
      <c r="S35" t="s">
        <v>1212</v>
      </c>
      <c r="T35" s="129">
        <v>1775.8</v>
      </c>
      <c r="V35" t="s">
        <v>1840</v>
      </c>
      <c r="W35" t="s">
        <v>753</v>
      </c>
      <c r="AA35"/>
      <c r="AC35" t="s">
        <v>761</v>
      </c>
      <c r="AD35" s="139">
        <f t="shared" si="0"/>
        <v>25.9739</v>
      </c>
      <c r="AE35" s="154">
        <v>1</v>
      </c>
      <c r="AF35" t="s">
        <v>6296</v>
      </c>
      <c r="AK35" t="s">
        <v>886</v>
      </c>
      <c r="AL35" t="s">
        <v>5782</v>
      </c>
      <c r="AM35" t="s">
        <v>889</v>
      </c>
      <c r="AN35" t="s">
        <v>5783</v>
      </c>
      <c r="AQ35" s="137">
        <v>21905.053</v>
      </c>
      <c r="AR35" t="s">
        <v>6347</v>
      </c>
      <c r="AS35" s="167">
        <v>1</v>
      </c>
      <c r="AT35" s="137">
        <v>25.9739</v>
      </c>
      <c r="AU35" s="137">
        <v>25973.919999999998</v>
      </c>
      <c r="AY35" s="108" t="s">
        <v>15</v>
      </c>
      <c r="AZ35" s="130">
        <v>3.0242714945404234E-2</v>
      </c>
      <c r="BA35" s="130">
        <v>1.5356065519548805E-4</v>
      </c>
      <c r="BB35" s="181"/>
      <c r="BC35" s="135"/>
      <c r="BD35" s="172"/>
      <c r="BE35" s="4"/>
    </row>
    <row r="36" spans="1:57" x14ac:dyDescent="0.25">
      <c r="A36" t="s">
        <v>1213</v>
      </c>
      <c r="B36" t="s">
        <v>1262</v>
      </c>
      <c r="E36" t="s">
        <v>6388</v>
      </c>
      <c r="F36" t="s">
        <v>6348</v>
      </c>
      <c r="G36" t="s">
        <v>1011</v>
      </c>
      <c r="H36" t="s">
        <v>1208</v>
      </c>
      <c r="I36" t="s">
        <v>204</v>
      </c>
      <c r="J36" t="s">
        <v>204</v>
      </c>
      <c r="K36" t="s">
        <v>442</v>
      </c>
      <c r="L36" t="s">
        <v>339</v>
      </c>
      <c r="M36" t="s">
        <v>339</v>
      </c>
      <c r="O36"/>
      <c r="P36" t="s">
        <v>1429</v>
      </c>
      <c r="Q36" t="s">
        <v>312</v>
      </c>
      <c r="R36" t="s">
        <v>407</v>
      </c>
      <c r="S36" t="s">
        <v>1212</v>
      </c>
      <c r="T36" s="129">
        <v>2583.3000000000002</v>
      </c>
      <c r="V36" t="s">
        <v>1840</v>
      </c>
      <c r="W36" t="s">
        <v>5704</v>
      </c>
      <c r="AA36"/>
      <c r="AC36" t="s">
        <v>761</v>
      </c>
      <c r="AD36" s="139">
        <f t="shared" si="0"/>
        <v>4.4006999999999996</v>
      </c>
      <c r="AE36" s="154">
        <v>1</v>
      </c>
      <c r="AF36" t="s">
        <v>6296</v>
      </c>
      <c r="AK36" t="s">
        <v>886</v>
      </c>
      <c r="AL36" t="s">
        <v>5782</v>
      </c>
      <c r="AM36" t="s">
        <v>889</v>
      </c>
      <c r="AN36" t="s">
        <v>5783</v>
      </c>
      <c r="AQ36" s="137">
        <v>3687.0439999999999</v>
      </c>
      <c r="AR36" t="s">
        <v>6349</v>
      </c>
      <c r="AS36" s="167">
        <v>1</v>
      </c>
      <c r="AT36" s="137">
        <v>4.4006999999999996</v>
      </c>
      <c r="AU36" s="137">
        <v>4400.7299999999996</v>
      </c>
      <c r="AY36" s="108" t="s">
        <v>15</v>
      </c>
      <c r="AZ36" s="130">
        <v>5.1239867891211171E-3</v>
      </c>
      <c r="BA36" s="130">
        <v>2.6017596964125558E-5</v>
      </c>
      <c r="BB36" s="181"/>
      <c r="BC36" s="135"/>
      <c r="BD36" s="172"/>
      <c r="BE36" s="4"/>
    </row>
    <row r="37" spans="1:57" x14ac:dyDescent="0.25">
      <c r="A37" t="s">
        <v>1213</v>
      </c>
      <c r="B37" t="s">
        <v>1262</v>
      </c>
      <c r="C37" t="s">
        <v>2783</v>
      </c>
      <c r="D37" t="s">
        <v>309</v>
      </c>
      <c r="E37" t="s">
        <v>6303</v>
      </c>
      <c r="F37" t="s">
        <v>6304</v>
      </c>
      <c r="G37" t="s">
        <v>1012</v>
      </c>
      <c r="H37" t="s">
        <v>1208</v>
      </c>
      <c r="I37" t="s">
        <v>204</v>
      </c>
      <c r="J37" t="s">
        <v>204</v>
      </c>
      <c r="K37" t="s">
        <v>451</v>
      </c>
      <c r="L37" t="s">
        <v>339</v>
      </c>
      <c r="M37" t="s">
        <v>338</v>
      </c>
      <c r="O37" t="s">
        <v>6281</v>
      </c>
      <c r="P37" t="s">
        <v>1647</v>
      </c>
      <c r="Q37" t="s">
        <v>413</v>
      </c>
      <c r="R37" t="s">
        <v>407</v>
      </c>
      <c r="S37" t="s">
        <v>1212</v>
      </c>
      <c r="T37" s="129">
        <v>2672.1</v>
      </c>
      <c r="U37" s="132" t="s">
        <v>824</v>
      </c>
      <c r="V37" s="130">
        <v>7.3914372500180903E-2</v>
      </c>
      <c r="W37" t="s">
        <v>753</v>
      </c>
      <c r="X37" t="s">
        <v>896</v>
      </c>
      <c r="Z37" s="130">
        <v>7.3888146480321604E-2</v>
      </c>
      <c r="AA37" t="s">
        <v>6305</v>
      </c>
      <c r="AB37" t="s">
        <v>412</v>
      </c>
      <c r="AC37" s="108" t="s">
        <v>765</v>
      </c>
      <c r="AD37" s="139">
        <f t="shared" si="0"/>
        <v>454.85020000000003</v>
      </c>
      <c r="AE37" s="154">
        <v>1</v>
      </c>
      <c r="AG37" t="s">
        <v>338</v>
      </c>
      <c r="AH37" t="s">
        <v>781</v>
      </c>
      <c r="AI37" t="s">
        <v>6306</v>
      </c>
      <c r="AJ37" t="s">
        <v>338</v>
      </c>
      <c r="AK37" t="s">
        <v>886</v>
      </c>
      <c r="AL37" t="s">
        <v>5782</v>
      </c>
      <c r="AM37" t="s">
        <v>889</v>
      </c>
      <c r="AN37" t="s">
        <v>5783</v>
      </c>
      <c r="AO37" t="s">
        <v>5783</v>
      </c>
      <c r="AQ37" s="137">
        <v>454554</v>
      </c>
      <c r="AR37" t="s">
        <v>6307</v>
      </c>
      <c r="AS37" s="167">
        <v>1</v>
      </c>
      <c r="AT37" s="137">
        <v>454.85020000000003</v>
      </c>
      <c r="AU37" s="137">
        <v>454850.20530000003</v>
      </c>
      <c r="AX37" t="s">
        <v>339</v>
      </c>
      <c r="AY37" s="108" t="s">
        <v>15</v>
      </c>
      <c r="AZ37" s="130">
        <v>0.52960450716869889</v>
      </c>
      <c r="BA37" s="130">
        <v>2.6891241498034732E-3</v>
      </c>
      <c r="BB37" s="181"/>
      <c r="BC37" s="135"/>
      <c r="BD37" s="172"/>
      <c r="BE37" s="4"/>
    </row>
    <row r="38" spans="1:57" x14ac:dyDescent="0.25">
      <c r="A38" t="s">
        <v>1213</v>
      </c>
      <c r="B38" t="s">
        <v>1262</v>
      </c>
      <c r="C38" t="s">
        <v>1704</v>
      </c>
      <c r="D38" t="s">
        <v>309</v>
      </c>
      <c r="E38" t="s">
        <v>6313</v>
      </c>
      <c r="F38" t="s">
        <v>6314</v>
      </c>
      <c r="G38" t="s">
        <v>1012</v>
      </c>
      <c r="H38" t="s">
        <v>1208</v>
      </c>
      <c r="I38" t="s">
        <v>204</v>
      </c>
      <c r="J38" t="s">
        <v>204</v>
      </c>
      <c r="K38" t="s">
        <v>454</v>
      </c>
      <c r="L38" t="s">
        <v>339</v>
      </c>
      <c r="M38" t="s">
        <v>338</v>
      </c>
      <c r="N38" t="s">
        <v>1208</v>
      </c>
      <c r="O38" t="s">
        <v>6315</v>
      </c>
      <c r="P38" t="s">
        <v>1633</v>
      </c>
      <c r="Q38" t="s">
        <v>413</v>
      </c>
      <c r="R38" t="s">
        <v>407</v>
      </c>
      <c r="S38" t="s">
        <v>1215</v>
      </c>
      <c r="U38" s="108" t="s">
        <v>823</v>
      </c>
      <c r="V38" s="130">
        <v>6.8662947066986497</v>
      </c>
      <c r="W38" t="s">
        <v>755</v>
      </c>
      <c r="X38" t="s">
        <v>905</v>
      </c>
      <c r="Y38" s="129">
        <v>4750</v>
      </c>
      <c r="AA38" t="s">
        <v>6316</v>
      </c>
      <c r="AB38" t="s">
        <v>412</v>
      </c>
      <c r="AC38" t="s">
        <v>777</v>
      </c>
      <c r="AD38" s="139">
        <f t="shared" si="0"/>
        <v>328.74900000000002</v>
      </c>
      <c r="AE38" s="154">
        <v>1</v>
      </c>
      <c r="AF38" t="s">
        <v>6315</v>
      </c>
      <c r="AG38" t="s">
        <v>339</v>
      </c>
      <c r="AH38" t="s">
        <v>781</v>
      </c>
      <c r="AI38" t="s">
        <v>6317</v>
      </c>
      <c r="AJ38" t="s">
        <v>339</v>
      </c>
      <c r="AK38" t="s">
        <v>886</v>
      </c>
      <c r="AL38" t="s">
        <v>5782</v>
      </c>
      <c r="AM38" t="s">
        <v>889</v>
      </c>
      <c r="AN38" t="s">
        <v>5783</v>
      </c>
      <c r="AO38" t="s">
        <v>5783</v>
      </c>
      <c r="AQ38" s="137">
        <v>86728</v>
      </c>
      <c r="AR38" t="s">
        <v>6318</v>
      </c>
      <c r="AS38" s="11" t="s">
        <v>1216</v>
      </c>
      <c r="AT38" s="137">
        <v>328.74900000000002</v>
      </c>
      <c r="AU38" s="137">
        <v>87456.515200000009</v>
      </c>
      <c r="AX38" t="s">
        <v>339</v>
      </c>
      <c r="AY38" s="108" t="s">
        <v>15</v>
      </c>
      <c r="AZ38" s="130">
        <v>0.38277870743268261</v>
      </c>
      <c r="BA38" s="130">
        <v>1.9436002757807003E-3</v>
      </c>
      <c r="BB38" s="181"/>
      <c r="BC38" s="135"/>
      <c r="BD38" s="172"/>
      <c r="BE38" s="4"/>
    </row>
    <row r="39" spans="1:57" x14ac:dyDescent="0.25">
      <c r="A39" t="s">
        <v>1213</v>
      </c>
      <c r="B39" t="s">
        <v>1262</v>
      </c>
      <c r="C39" t="s">
        <v>5991</v>
      </c>
      <c r="D39" t="s">
        <v>309</v>
      </c>
      <c r="E39" t="s">
        <v>6323</v>
      </c>
      <c r="F39" t="s">
        <v>6324</v>
      </c>
      <c r="G39" t="s">
        <v>1012</v>
      </c>
      <c r="H39" t="s">
        <v>815</v>
      </c>
      <c r="I39" t="s">
        <v>204</v>
      </c>
      <c r="J39" t="s">
        <v>204</v>
      </c>
      <c r="K39" t="s">
        <v>447</v>
      </c>
      <c r="L39" t="s">
        <v>339</v>
      </c>
      <c r="M39" t="s">
        <v>338</v>
      </c>
      <c r="N39" t="s">
        <v>1208</v>
      </c>
      <c r="O39" t="s">
        <v>6325</v>
      </c>
      <c r="Q39" t="s">
        <v>410</v>
      </c>
      <c r="R39" t="s">
        <v>410</v>
      </c>
      <c r="S39" t="s">
        <v>1212</v>
      </c>
      <c r="T39" s="129">
        <v>1413.3</v>
      </c>
      <c r="U39" s="108" t="s">
        <v>823</v>
      </c>
      <c r="V39" s="130">
        <v>2.69429683341141E-7</v>
      </c>
      <c r="W39" t="s">
        <v>753</v>
      </c>
      <c r="X39" t="s">
        <v>900</v>
      </c>
      <c r="Y39" s="129">
        <v>4000</v>
      </c>
      <c r="Z39" s="130">
        <v>9.9013984806537295E-2</v>
      </c>
      <c r="AA39" t="s">
        <v>1807</v>
      </c>
      <c r="AB39" t="s">
        <v>412</v>
      </c>
      <c r="AC39" s="108" t="s">
        <v>763</v>
      </c>
      <c r="AD39" s="139">
        <f t="shared" si="0"/>
        <v>16.936700000000002</v>
      </c>
      <c r="AE39" s="154">
        <v>1</v>
      </c>
      <c r="AG39" t="s">
        <v>339</v>
      </c>
      <c r="AH39" t="s">
        <v>781</v>
      </c>
      <c r="AI39" t="s">
        <v>6326</v>
      </c>
      <c r="AJ39" t="s">
        <v>339</v>
      </c>
      <c r="AK39" t="s">
        <v>884</v>
      </c>
      <c r="AM39" t="s">
        <v>889</v>
      </c>
      <c r="AN39" t="s">
        <v>5783</v>
      </c>
      <c r="AO39" t="s">
        <v>5783</v>
      </c>
      <c r="AQ39" s="137">
        <v>16134</v>
      </c>
      <c r="AR39" t="s">
        <v>6327</v>
      </c>
      <c r="AS39" s="167">
        <v>1</v>
      </c>
      <c r="AT39" s="137">
        <v>16.936700000000002</v>
      </c>
      <c r="AU39" s="137">
        <v>16936.732600000003</v>
      </c>
      <c r="AX39" t="s">
        <v>339</v>
      </c>
      <c r="AY39" s="108" t="s">
        <v>15</v>
      </c>
      <c r="AZ39" s="130">
        <v>1.972027236643208E-2</v>
      </c>
      <c r="BA39" s="130">
        <v>1.0013181523846523E-4</v>
      </c>
      <c r="BB39" s="181"/>
      <c r="BC39" s="135"/>
      <c r="BD39" s="172"/>
      <c r="BE39" s="4"/>
    </row>
    <row r="40" spans="1:57" x14ac:dyDescent="0.25">
      <c r="A40" t="s">
        <v>1213</v>
      </c>
      <c r="B40" t="s">
        <v>1263</v>
      </c>
      <c r="E40" t="s">
        <v>6388</v>
      </c>
      <c r="F40" t="s">
        <v>6350</v>
      </c>
      <c r="G40" t="s">
        <v>1011</v>
      </c>
      <c r="H40" t="s">
        <v>1208</v>
      </c>
      <c r="I40" t="s">
        <v>204</v>
      </c>
      <c r="J40" t="s">
        <v>204</v>
      </c>
      <c r="K40" t="s">
        <v>442</v>
      </c>
      <c r="L40" t="s">
        <v>339</v>
      </c>
      <c r="M40" t="s">
        <v>339</v>
      </c>
      <c r="O40"/>
      <c r="P40" t="s">
        <v>1429</v>
      </c>
      <c r="Q40" t="s">
        <v>312</v>
      </c>
      <c r="R40" t="s">
        <v>407</v>
      </c>
      <c r="S40" t="s">
        <v>1212</v>
      </c>
      <c r="T40" s="129">
        <v>703.3</v>
      </c>
      <c r="V40" t="s">
        <v>1840</v>
      </c>
      <c r="W40" t="s">
        <v>5704</v>
      </c>
      <c r="AA40"/>
      <c r="AC40" t="s">
        <v>761</v>
      </c>
      <c r="AD40" s="139">
        <f t="shared" si="0"/>
        <v>46.813699999999997</v>
      </c>
      <c r="AE40" s="154">
        <v>1</v>
      </c>
      <c r="AF40" t="s">
        <v>6296</v>
      </c>
      <c r="AK40" t="s">
        <v>886</v>
      </c>
      <c r="AL40" t="s">
        <v>5782</v>
      </c>
      <c r="AM40" t="s">
        <v>889</v>
      </c>
      <c r="AN40" t="s">
        <v>5783</v>
      </c>
      <c r="AQ40" s="137">
        <v>44523.942000000003</v>
      </c>
      <c r="AR40" t="s">
        <v>6351</v>
      </c>
      <c r="AS40" s="167">
        <v>1</v>
      </c>
      <c r="AT40" s="137">
        <v>46.813699999999997</v>
      </c>
      <c r="AU40" s="137">
        <v>46813.74</v>
      </c>
      <c r="AY40" s="108" t="s">
        <v>15</v>
      </c>
      <c r="AZ40" s="130">
        <v>7.4401217860629296E-2</v>
      </c>
      <c r="BA40" s="130">
        <v>3.9379060399410981E-4</v>
      </c>
      <c r="BB40" s="181"/>
      <c r="BC40" s="135"/>
      <c r="BD40" s="172"/>
      <c r="BE40" s="4"/>
    </row>
    <row r="41" spans="1:57" x14ac:dyDescent="0.25">
      <c r="A41" t="s">
        <v>1213</v>
      </c>
      <c r="B41" t="s">
        <v>1263</v>
      </c>
      <c r="E41" t="s">
        <v>6388</v>
      </c>
      <c r="F41" t="s">
        <v>6352</v>
      </c>
      <c r="G41" t="s">
        <v>1011</v>
      </c>
      <c r="H41" t="s">
        <v>1208</v>
      </c>
      <c r="I41" t="s">
        <v>204</v>
      </c>
      <c r="J41" t="s">
        <v>204</v>
      </c>
      <c r="K41" t="s">
        <v>442</v>
      </c>
      <c r="L41" t="s">
        <v>339</v>
      </c>
      <c r="M41" t="s">
        <v>339</v>
      </c>
      <c r="O41"/>
      <c r="P41" t="s">
        <v>1429</v>
      </c>
      <c r="Q41" t="s">
        <v>312</v>
      </c>
      <c r="R41" t="s">
        <v>407</v>
      </c>
      <c r="S41" t="s">
        <v>1212</v>
      </c>
      <c r="T41" s="129">
        <v>3091.7</v>
      </c>
      <c r="V41" t="s">
        <v>1840</v>
      </c>
      <c r="W41" t="s">
        <v>5704</v>
      </c>
      <c r="AA41"/>
      <c r="AC41" t="s">
        <v>761</v>
      </c>
      <c r="AD41" s="139">
        <f t="shared" si="0"/>
        <v>0</v>
      </c>
      <c r="AE41" s="154">
        <v>1</v>
      </c>
      <c r="AF41" t="s">
        <v>6296</v>
      </c>
      <c r="AK41" t="s">
        <v>886</v>
      </c>
      <c r="AL41" t="s">
        <v>5782</v>
      </c>
      <c r="AM41" t="s">
        <v>889</v>
      </c>
      <c r="AN41" t="s">
        <v>5783</v>
      </c>
      <c r="AQ41" s="137">
        <v>32981.642</v>
      </c>
      <c r="AR41" s="2">
        <v>0</v>
      </c>
      <c r="AS41" s="167">
        <v>1</v>
      </c>
      <c r="AT41" s="137">
        <v>0</v>
      </c>
      <c r="AU41" s="137">
        <v>2.9999999999999997E-4</v>
      </c>
      <c r="AY41" s="108" t="s">
        <v>15</v>
      </c>
      <c r="AZ41" s="130">
        <v>5.2446999308339101E-10</v>
      </c>
      <c r="BA41" s="130">
        <v>2.7759136381339375E-12</v>
      </c>
      <c r="BB41" s="181"/>
      <c r="BC41" s="135"/>
      <c r="BD41" s="172"/>
      <c r="BE41" s="4"/>
    </row>
    <row r="42" spans="1:57" x14ac:dyDescent="0.25">
      <c r="A42" t="s">
        <v>1213</v>
      </c>
      <c r="B42" t="s">
        <v>1263</v>
      </c>
      <c r="C42" t="s">
        <v>2783</v>
      </c>
      <c r="D42" t="s">
        <v>309</v>
      </c>
      <c r="E42" t="s">
        <v>6303</v>
      </c>
      <c r="F42" t="s">
        <v>6304</v>
      </c>
      <c r="G42" t="s">
        <v>1012</v>
      </c>
      <c r="H42" t="s">
        <v>1208</v>
      </c>
      <c r="I42" t="s">
        <v>204</v>
      </c>
      <c r="J42" t="s">
        <v>204</v>
      </c>
      <c r="K42" t="s">
        <v>451</v>
      </c>
      <c r="L42" t="s">
        <v>339</v>
      </c>
      <c r="M42" t="s">
        <v>338</v>
      </c>
      <c r="O42" t="s">
        <v>6281</v>
      </c>
      <c r="P42" t="s">
        <v>1647</v>
      </c>
      <c r="Q42" t="s">
        <v>413</v>
      </c>
      <c r="R42" t="s">
        <v>407</v>
      </c>
      <c r="S42" t="s">
        <v>1212</v>
      </c>
      <c r="T42" s="129">
        <v>2672.1</v>
      </c>
      <c r="U42" s="132" t="s">
        <v>824</v>
      </c>
      <c r="V42" s="130">
        <v>7.3914372500180806E-2</v>
      </c>
      <c r="W42" t="s">
        <v>753</v>
      </c>
      <c r="X42" t="s">
        <v>896</v>
      </c>
      <c r="Z42" s="130">
        <v>7.3888146480321604E-2</v>
      </c>
      <c r="AA42" t="s">
        <v>6305</v>
      </c>
      <c r="AB42" t="s">
        <v>412</v>
      </c>
      <c r="AC42" s="108" t="s">
        <v>765</v>
      </c>
      <c r="AD42" s="139">
        <f t="shared" si="0"/>
        <v>326.42159999999996</v>
      </c>
      <c r="AE42" s="154">
        <v>1</v>
      </c>
      <c r="AG42" t="s">
        <v>338</v>
      </c>
      <c r="AH42" t="s">
        <v>781</v>
      </c>
      <c r="AI42" t="s">
        <v>6306</v>
      </c>
      <c r="AJ42" t="s">
        <v>338</v>
      </c>
      <c r="AK42" t="s">
        <v>886</v>
      </c>
      <c r="AL42" t="s">
        <v>5782</v>
      </c>
      <c r="AM42" t="s">
        <v>889</v>
      </c>
      <c r="AN42" t="s">
        <v>5783</v>
      </c>
      <c r="AO42" t="s">
        <v>5783</v>
      </c>
      <c r="AQ42" s="137">
        <v>326209</v>
      </c>
      <c r="AR42" t="s">
        <v>6307</v>
      </c>
      <c r="AS42" s="167">
        <v>1</v>
      </c>
      <c r="AT42" s="137">
        <v>326.42159999999996</v>
      </c>
      <c r="AU42" s="137">
        <v>326421.57060000004</v>
      </c>
      <c r="AX42" t="s">
        <v>339</v>
      </c>
      <c r="AY42" s="108" t="s">
        <v>15</v>
      </c>
      <c r="AZ42" s="130">
        <v>0.51878278449944415</v>
      </c>
      <c r="BA42" s="130">
        <v>2.74581239291631E-3</v>
      </c>
      <c r="BB42" s="181"/>
      <c r="BC42" s="135"/>
      <c r="BD42" s="172"/>
      <c r="BE42" s="4"/>
    </row>
    <row r="43" spans="1:57" x14ac:dyDescent="0.25">
      <c r="A43" t="s">
        <v>1213</v>
      </c>
      <c r="B43" t="s">
        <v>1263</v>
      </c>
      <c r="C43" t="s">
        <v>1704</v>
      </c>
      <c r="D43" t="s">
        <v>309</v>
      </c>
      <c r="E43" t="s">
        <v>6313</v>
      </c>
      <c r="F43" t="s">
        <v>6314</v>
      </c>
      <c r="G43" t="s">
        <v>1012</v>
      </c>
      <c r="H43" t="s">
        <v>1208</v>
      </c>
      <c r="I43" t="s">
        <v>204</v>
      </c>
      <c r="J43" t="s">
        <v>204</v>
      </c>
      <c r="K43" t="s">
        <v>454</v>
      </c>
      <c r="L43" t="s">
        <v>339</v>
      </c>
      <c r="M43" t="s">
        <v>338</v>
      </c>
      <c r="N43" t="s">
        <v>1208</v>
      </c>
      <c r="O43" t="s">
        <v>6315</v>
      </c>
      <c r="P43" t="s">
        <v>1633</v>
      </c>
      <c r="Q43" t="s">
        <v>413</v>
      </c>
      <c r="R43" t="s">
        <v>407</v>
      </c>
      <c r="S43" t="s">
        <v>1215</v>
      </c>
      <c r="U43" s="108" t="s">
        <v>823</v>
      </c>
      <c r="V43" s="130">
        <v>6.8664306947943796</v>
      </c>
      <c r="W43" t="s">
        <v>755</v>
      </c>
      <c r="X43" t="s">
        <v>905</v>
      </c>
      <c r="Y43" s="129">
        <v>4750</v>
      </c>
      <c r="AA43" t="s">
        <v>6316</v>
      </c>
      <c r="AB43" t="s">
        <v>412</v>
      </c>
      <c r="AC43" t="s">
        <v>777</v>
      </c>
      <c r="AD43" s="139">
        <f t="shared" si="0"/>
        <v>243.01</v>
      </c>
      <c r="AE43" s="154">
        <v>1</v>
      </c>
      <c r="AF43" t="s">
        <v>6315</v>
      </c>
      <c r="AG43" t="s">
        <v>339</v>
      </c>
      <c r="AH43" t="s">
        <v>781</v>
      </c>
      <c r="AI43" t="s">
        <v>6317</v>
      </c>
      <c r="AJ43" t="s">
        <v>339</v>
      </c>
      <c r="AK43" t="s">
        <v>886</v>
      </c>
      <c r="AL43" t="s">
        <v>5782</v>
      </c>
      <c r="AM43" t="s">
        <v>889</v>
      </c>
      <c r="AN43" t="s">
        <v>5783</v>
      </c>
      <c r="AO43" t="s">
        <v>5783</v>
      </c>
      <c r="AQ43" s="137">
        <v>64109</v>
      </c>
      <c r="AR43" t="s">
        <v>6318</v>
      </c>
      <c r="AS43" s="11" t="s">
        <v>1216</v>
      </c>
      <c r="AT43" s="137">
        <v>243.01</v>
      </c>
      <c r="AU43" s="137">
        <v>64647.515599999999</v>
      </c>
      <c r="AX43" t="s">
        <v>339</v>
      </c>
      <c r="AY43" s="108" t="s">
        <v>15</v>
      </c>
      <c r="AZ43" s="130">
        <v>0.38621654200542599</v>
      </c>
      <c r="BA43" s="130">
        <v>2.0441660731109275E-3</v>
      </c>
      <c r="BB43" s="181"/>
      <c r="BC43" s="135"/>
      <c r="BD43" s="172"/>
      <c r="BE43" s="4"/>
    </row>
    <row r="44" spans="1:57" x14ac:dyDescent="0.25">
      <c r="A44" t="s">
        <v>1213</v>
      </c>
      <c r="B44" t="s">
        <v>1263</v>
      </c>
      <c r="C44" t="s">
        <v>5991</v>
      </c>
      <c r="D44" t="s">
        <v>309</v>
      </c>
      <c r="E44" t="s">
        <v>6323</v>
      </c>
      <c r="F44" t="s">
        <v>6324</v>
      </c>
      <c r="G44" t="s">
        <v>1012</v>
      </c>
      <c r="H44" t="s">
        <v>815</v>
      </c>
      <c r="I44" t="s">
        <v>204</v>
      </c>
      <c r="J44" t="s">
        <v>204</v>
      </c>
      <c r="K44" t="s">
        <v>447</v>
      </c>
      <c r="L44" t="s">
        <v>339</v>
      </c>
      <c r="M44" t="s">
        <v>338</v>
      </c>
      <c r="N44" t="s">
        <v>1208</v>
      </c>
      <c r="O44" t="s">
        <v>6325</v>
      </c>
      <c r="Q44" t="s">
        <v>410</v>
      </c>
      <c r="R44" t="s">
        <v>410</v>
      </c>
      <c r="S44" t="s">
        <v>1212</v>
      </c>
      <c r="T44" s="129">
        <v>1413.3</v>
      </c>
      <c r="U44" s="108" t="s">
        <v>823</v>
      </c>
      <c r="V44" s="130">
        <v>2.69429683341141E-7</v>
      </c>
      <c r="W44" t="s">
        <v>753</v>
      </c>
      <c r="X44" t="s">
        <v>900</v>
      </c>
      <c r="Y44" s="129">
        <v>4000</v>
      </c>
      <c r="Z44" s="130">
        <v>9.9013984806537295E-2</v>
      </c>
      <c r="AA44" t="s">
        <v>1807</v>
      </c>
      <c r="AB44" t="s">
        <v>412</v>
      </c>
      <c r="AC44" s="108" t="s">
        <v>763</v>
      </c>
      <c r="AD44" s="139">
        <f t="shared" si="0"/>
        <v>12.9613</v>
      </c>
      <c r="AE44" s="154">
        <v>1</v>
      </c>
      <c r="AG44" t="s">
        <v>339</v>
      </c>
      <c r="AH44" t="s">
        <v>781</v>
      </c>
      <c r="AI44" t="s">
        <v>6326</v>
      </c>
      <c r="AJ44" t="s">
        <v>339</v>
      </c>
      <c r="AK44" t="s">
        <v>884</v>
      </c>
      <c r="AM44" t="s">
        <v>889</v>
      </c>
      <c r="AN44" t="s">
        <v>5783</v>
      </c>
      <c r="AO44" t="s">
        <v>5783</v>
      </c>
      <c r="AQ44" s="137">
        <v>12347</v>
      </c>
      <c r="AR44" t="s">
        <v>6327</v>
      </c>
      <c r="AS44" s="167">
        <v>1</v>
      </c>
      <c r="AT44" s="137">
        <v>12.9613</v>
      </c>
      <c r="AU44" s="137">
        <v>12961.313900000001</v>
      </c>
      <c r="AX44" t="s">
        <v>339</v>
      </c>
      <c r="AY44" s="108" t="s">
        <v>15</v>
      </c>
      <c r="AZ44" s="130">
        <v>2.0599455110030605E-2</v>
      </c>
      <c r="BA44" s="130">
        <v>1.0902875118151853E-4</v>
      </c>
      <c r="BB44" s="181"/>
      <c r="BC44" s="135"/>
      <c r="BD44" s="172"/>
      <c r="BE44" s="4"/>
    </row>
    <row r="45" spans="1:57" x14ac:dyDescent="0.25">
      <c r="A45" t="s">
        <v>1213</v>
      </c>
      <c r="B45" t="s">
        <v>1264</v>
      </c>
      <c r="E45" t="s">
        <v>6387</v>
      </c>
      <c r="F45" t="s">
        <v>6353</v>
      </c>
      <c r="G45" t="s">
        <v>1011</v>
      </c>
      <c r="H45" t="s">
        <v>1208</v>
      </c>
      <c r="I45" t="s">
        <v>204</v>
      </c>
      <c r="J45" t="s">
        <v>204</v>
      </c>
      <c r="K45" t="s">
        <v>442</v>
      </c>
      <c r="L45" t="s">
        <v>339</v>
      </c>
      <c r="M45" t="s">
        <v>339</v>
      </c>
      <c r="O45"/>
      <c r="P45" t="s">
        <v>1429</v>
      </c>
      <c r="Q45" t="s">
        <v>312</v>
      </c>
      <c r="R45" t="s">
        <v>407</v>
      </c>
      <c r="S45" t="s">
        <v>1212</v>
      </c>
      <c r="T45" s="129">
        <v>3237.5</v>
      </c>
      <c r="V45" t="s">
        <v>1840</v>
      </c>
      <c r="W45" t="s">
        <v>753</v>
      </c>
      <c r="AA45"/>
      <c r="AC45" t="s">
        <v>761</v>
      </c>
      <c r="AD45" s="139">
        <f t="shared" si="0"/>
        <v>30558.393199999999</v>
      </c>
      <c r="AE45" s="154">
        <v>1</v>
      </c>
      <c r="AF45" t="s">
        <v>6296</v>
      </c>
      <c r="AK45" t="s">
        <v>886</v>
      </c>
      <c r="AL45" t="s">
        <v>5782</v>
      </c>
      <c r="AM45" t="s">
        <v>889</v>
      </c>
      <c r="AN45" t="s">
        <v>5783</v>
      </c>
      <c r="AQ45" s="137">
        <v>22195024.134</v>
      </c>
      <c r="AR45" t="s">
        <v>6354</v>
      </c>
      <c r="AS45" s="167">
        <v>1</v>
      </c>
      <c r="AT45" s="137">
        <v>30558.393199999999</v>
      </c>
      <c r="AU45" s="137">
        <v>30558393.170200001</v>
      </c>
      <c r="AY45" s="108" t="s">
        <v>15</v>
      </c>
      <c r="AZ45" s="130">
        <v>1</v>
      </c>
      <c r="BA45" s="130">
        <v>1.0377499949466889E-2</v>
      </c>
      <c r="BB45" s="181"/>
      <c r="BC45" s="135"/>
      <c r="BD45" s="172"/>
      <c r="BE45" s="4"/>
    </row>
    <row r="46" spans="1:57" x14ac:dyDescent="0.25">
      <c r="A46" t="s">
        <v>1213</v>
      </c>
      <c r="B46" t="s">
        <v>1266</v>
      </c>
      <c r="E46" t="s">
        <v>6387</v>
      </c>
      <c r="F46" t="s">
        <v>6355</v>
      </c>
      <c r="G46" t="s">
        <v>1011</v>
      </c>
      <c r="H46" t="s">
        <v>1208</v>
      </c>
      <c r="I46" t="s">
        <v>204</v>
      </c>
      <c r="J46" t="s">
        <v>204</v>
      </c>
      <c r="K46" t="s">
        <v>442</v>
      </c>
      <c r="L46" t="s">
        <v>339</v>
      </c>
      <c r="M46" t="s">
        <v>339</v>
      </c>
      <c r="O46"/>
      <c r="P46" t="s">
        <v>1429</v>
      </c>
      <c r="Q46" t="s">
        <v>312</v>
      </c>
      <c r="R46" t="s">
        <v>407</v>
      </c>
      <c r="S46" t="s">
        <v>1212</v>
      </c>
      <c r="T46" s="129">
        <v>3140</v>
      </c>
      <c r="V46" t="s">
        <v>1840</v>
      </c>
      <c r="W46" t="s">
        <v>753</v>
      </c>
      <c r="AA46"/>
      <c r="AC46" t="s">
        <v>761</v>
      </c>
      <c r="AD46" s="139">
        <f t="shared" si="0"/>
        <v>1202.3479</v>
      </c>
      <c r="AE46" s="154">
        <v>1</v>
      </c>
      <c r="AF46" t="s">
        <v>6296</v>
      </c>
      <c r="AK46" t="s">
        <v>886</v>
      </c>
      <c r="AL46" t="s">
        <v>5782</v>
      </c>
      <c r="AM46" t="s">
        <v>889</v>
      </c>
      <c r="AN46" t="s">
        <v>5783</v>
      </c>
      <c r="AQ46" s="137">
        <v>1034594.241</v>
      </c>
      <c r="AR46" t="s">
        <v>6356</v>
      </c>
      <c r="AS46" s="167">
        <v>1</v>
      </c>
      <c r="AT46" s="137">
        <v>1202.3479</v>
      </c>
      <c r="AU46" s="137">
        <v>1202347.8799000001</v>
      </c>
      <c r="AY46" s="108" t="s">
        <v>15</v>
      </c>
      <c r="AZ46" s="130">
        <v>1</v>
      </c>
      <c r="BA46" s="130">
        <v>6.1144211487376655E-3</v>
      </c>
      <c r="BB46" s="181"/>
      <c r="BC46" s="135"/>
      <c r="BD46" s="172"/>
      <c r="BE46" s="4"/>
    </row>
    <row r="47" spans="1:57" x14ac:dyDescent="0.25">
      <c r="A47" t="s">
        <v>1213</v>
      </c>
      <c r="B47" t="s">
        <v>1267</v>
      </c>
      <c r="C47" t="s">
        <v>2783</v>
      </c>
      <c r="D47" t="s">
        <v>309</v>
      </c>
      <c r="E47" t="s">
        <v>6303</v>
      </c>
      <c r="F47" t="s">
        <v>6304</v>
      </c>
      <c r="G47" t="s">
        <v>1012</v>
      </c>
      <c r="H47" t="s">
        <v>1208</v>
      </c>
      <c r="I47" t="s">
        <v>204</v>
      </c>
      <c r="J47" t="s">
        <v>204</v>
      </c>
      <c r="K47" t="s">
        <v>451</v>
      </c>
      <c r="L47" t="s">
        <v>339</v>
      </c>
      <c r="M47" t="s">
        <v>338</v>
      </c>
      <c r="O47" t="s">
        <v>6281</v>
      </c>
      <c r="P47" t="s">
        <v>1647</v>
      </c>
      <c r="Q47" t="s">
        <v>413</v>
      </c>
      <c r="R47" t="s">
        <v>407</v>
      </c>
      <c r="S47" t="s">
        <v>1212</v>
      </c>
      <c r="T47" s="129">
        <v>2672.1</v>
      </c>
      <c r="U47" s="132" t="s">
        <v>824</v>
      </c>
      <c r="V47" s="130">
        <v>7.3914372500180903E-2</v>
      </c>
      <c r="W47" t="s">
        <v>753</v>
      </c>
      <c r="X47" t="s">
        <v>896</v>
      </c>
      <c r="Z47" s="130">
        <v>7.3888146480321604E-2</v>
      </c>
      <c r="AA47" t="s">
        <v>6305</v>
      </c>
      <c r="AB47" t="s">
        <v>412</v>
      </c>
      <c r="AC47" s="108" t="s">
        <v>765</v>
      </c>
      <c r="AD47" s="139">
        <f t="shared" si="0"/>
        <v>802.67669999999998</v>
      </c>
      <c r="AE47" s="154">
        <v>1</v>
      </c>
      <c r="AG47" t="s">
        <v>338</v>
      </c>
      <c r="AH47" t="s">
        <v>781</v>
      </c>
      <c r="AI47" t="s">
        <v>6306</v>
      </c>
      <c r="AJ47" t="s">
        <v>338</v>
      </c>
      <c r="AK47" t="s">
        <v>886</v>
      </c>
      <c r="AL47" t="s">
        <v>5782</v>
      </c>
      <c r="AM47" t="s">
        <v>889</v>
      </c>
      <c r="AN47" t="s">
        <v>5783</v>
      </c>
      <c r="AO47" t="s">
        <v>5783</v>
      </c>
      <c r="AQ47" s="137">
        <v>802154</v>
      </c>
      <c r="AR47" t="s">
        <v>6307</v>
      </c>
      <c r="AS47" s="167">
        <v>1</v>
      </c>
      <c r="AT47" s="137">
        <v>802.67669999999998</v>
      </c>
      <c r="AU47" s="137">
        <v>802676.71510000003</v>
      </c>
      <c r="AX47" t="s">
        <v>339</v>
      </c>
      <c r="AY47" s="108" t="s">
        <v>15</v>
      </c>
      <c r="AZ47" s="130">
        <v>0.51647590856545089</v>
      </c>
      <c r="BA47" s="130">
        <v>3.0782901334744355E-3</v>
      </c>
      <c r="BB47" s="181"/>
      <c r="BC47" s="135"/>
      <c r="BD47" s="172"/>
      <c r="BE47" s="4"/>
    </row>
    <row r="48" spans="1:57" x14ac:dyDescent="0.25">
      <c r="A48" t="s">
        <v>1213</v>
      </c>
      <c r="B48" t="s">
        <v>1267</v>
      </c>
      <c r="C48" t="s">
        <v>1704</v>
      </c>
      <c r="D48" t="s">
        <v>309</v>
      </c>
      <c r="E48" t="s">
        <v>6313</v>
      </c>
      <c r="F48" t="s">
        <v>6314</v>
      </c>
      <c r="G48" t="s">
        <v>1012</v>
      </c>
      <c r="H48" t="s">
        <v>1208</v>
      </c>
      <c r="I48" t="s">
        <v>204</v>
      </c>
      <c r="J48" t="s">
        <v>204</v>
      </c>
      <c r="K48" t="s">
        <v>454</v>
      </c>
      <c r="L48" t="s">
        <v>339</v>
      </c>
      <c r="M48" t="s">
        <v>338</v>
      </c>
      <c r="N48" t="s">
        <v>1208</v>
      </c>
      <c r="O48" t="s">
        <v>6315</v>
      </c>
      <c r="P48" t="s">
        <v>1633</v>
      </c>
      <c r="Q48" t="s">
        <v>413</v>
      </c>
      <c r="R48" t="s">
        <v>407</v>
      </c>
      <c r="S48" t="s">
        <v>1215</v>
      </c>
      <c r="U48" s="108" t="s">
        <v>823</v>
      </c>
      <c r="V48" s="130">
        <v>6.8663675976366703</v>
      </c>
      <c r="W48" t="s">
        <v>755</v>
      </c>
      <c r="X48" t="s">
        <v>905</v>
      </c>
      <c r="Y48" s="129">
        <v>4750</v>
      </c>
      <c r="AA48" t="s">
        <v>6316</v>
      </c>
      <c r="AB48" t="s">
        <v>412</v>
      </c>
      <c r="AC48" t="s">
        <v>777</v>
      </c>
      <c r="AD48" s="139">
        <f t="shared" si="0"/>
        <v>714.64480000000003</v>
      </c>
      <c r="AE48" s="154">
        <v>1</v>
      </c>
      <c r="AF48" t="s">
        <v>6315</v>
      </c>
      <c r="AG48" t="s">
        <v>339</v>
      </c>
      <c r="AH48" t="s">
        <v>781</v>
      </c>
      <c r="AI48" t="s">
        <v>6317</v>
      </c>
      <c r="AJ48" t="s">
        <v>339</v>
      </c>
      <c r="AK48" t="s">
        <v>886</v>
      </c>
      <c r="AL48" t="s">
        <v>5782</v>
      </c>
      <c r="AM48" t="s">
        <v>889</v>
      </c>
      <c r="AN48" t="s">
        <v>5783</v>
      </c>
      <c r="AO48" t="s">
        <v>5783</v>
      </c>
      <c r="AQ48" s="137">
        <v>188532</v>
      </c>
      <c r="AR48" t="s">
        <v>6318</v>
      </c>
      <c r="AS48" s="11" t="s">
        <v>1216</v>
      </c>
      <c r="AT48" s="137">
        <v>714.64480000000003</v>
      </c>
      <c r="AU48" s="137">
        <v>190115.66880000001</v>
      </c>
      <c r="AX48" t="s">
        <v>339</v>
      </c>
      <c r="AY48" s="108" t="s">
        <v>15</v>
      </c>
      <c r="AZ48" s="130">
        <v>0.45983247667239235</v>
      </c>
      <c r="BA48" s="130">
        <v>2.7406850010165741E-3</v>
      </c>
      <c r="BB48" s="181"/>
      <c r="BC48" s="135"/>
      <c r="BD48" s="172"/>
      <c r="BE48" s="4"/>
    </row>
    <row r="49" spans="1:57" x14ac:dyDescent="0.25">
      <c r="A49" t="s">
        <v>1213</v>
      </c>
      <c r="B49" t="s">
        <v>1267</v>
      </c>
      <c r="C49" t="s">
        <v>5991</v>
      </c>
      <c r="D49" t="s">
        <v>309</v>
      </c>
      <c r="E49" t="s">
        <v>6323</v>
      </c>
      <c r="F49" t="s">
        <v>6324</v>
      </c>
      <c r="G49" t="s">
        <v>1012</v>
      </c>
      <c r="H49" t="s">
        <v>815</v>
      </c>
      <c r="I49" t="s">
        <v>204</v>
      </c>
      <c r="J49" t="s">
        <v>204</v>
      </c>
      <c r="K49" t="s">
        <v>447</v>
      </c>
      <c r="L49" t="s">
        <v>339</v>
      </c>
      <c r="M49" t="s">
        <v>338</v>
      </c>
      <c r="N49" t="s">
        <v>1208</v>
      </c>
      <c r="O49" t="s">
        <v>6325</v>
      </c>
      <c r="Q49" t="s">
        <v>410</v>
      </c>
      <c r="R49" t="s">
        <v>410</v>
      </c>
      <c r="S49" t="s">
        <v>1212</v>
      </c>
      <c r="T49" s="129">
        <v>1413.3</v>
      </c>
      <c r="U49" s="108" t="s">
        <v>823</v>
      </c>
      <c r="V49" s="130">
        <v>-1.0418713096245601E-6</v>
      </c>
      <c r="W49" t="s">
        <v>753</v>
      </c>
      <c r="X49" t="s">
        <v>900</v>
      </c>
      <c r="Y49" s="129">
        <v>4000</v>
      </c>
      <c r="Z49" s="130">
        <v>9.9012673505544394E-2</v>
      </c>
      <c r="AA49" t="s">
        <v>1807</v>
      </c>
      <c r="AB49" t="s">
        <v>412</v>
      </c>
      <c r="AC49" s="108" t="s">
        <v>763</v>
      </c>
      <c r="AD49" s="139">
        <f t="shared" si="0"/>
        <v>36.820099999999996</v>
      </c>
      <c r="AE49" s="154">
        <v>1</v>
      </c>
      <c r="AG49" t="s">
        <v>339</v>
      </c>
      <c r="AH49" t="s">
        <v>781</v>
      </c>
      <c r="AI49" t="s">
        <v>6326</v>
      </c>
      <c r="AJ49" t="s">
        <v>339</v>
      </c>
      <c r="AK49" t="s">
        <v>884</v>
      </c>
      <c r="AM49" t="s">
        <v>889</v>
      </c>
      <c r="AN49" t="s">
        <v>5783</v>
      </c>
      <c r="AO49" t="s">
        <v>5783</v>
      </c>
      <c r="AQ49" s="137">
        <v>35075</v>
      </c>
      <c r="AR49" t="s">
        <v>6327</v>
      </c>
      <c r="AS49" s="167">
        <v>1</v>
      </c>
      <c r="AT49" s="137">
        <v>36.820099999999996</v>
      </c>
      <c r="AU49" s="137">
        <v>36820.125</v>
      </c>
      <c r="AX49" t="s">
        <v>339</v>
      </c>
      <c r="AY49" s="108" t="s">
        <v>15</v>
      </c>
      <c r="AZ49" s="130">
        <v>2.369161476215673E-2</v>
      </c>
      <c r="BA49" s="130">
        <v>1.4120632300350998E-4</v>
      </c>
      <c r="BB49" s="181"/>
      <c r="BC49" s="135"/>
      <c r="BD49" s="172"/>
      <c r="BE49" s="4"/>
    </row>
    <row r="50" spans="1:57" x14ac:dyDescent="0.25">
      <c r="A50" s="181" t="s">
        <v>6393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</row>
  </sheetData>
  <sheetProtection formatColumns="0"/>
  <autoFilter ref="A1:BB49" xr:uid="{00000000-0009-0000-0000-000017000000}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mergeCells count="2">
    <mergeCell ref="BB1:BB50"/>
    <mergeCell ref="A50:BA50"/>
  </mergeCells>
  <conditionalFormatting sqref="BE2:BE49">
    <cfRule type="containsText" dxfId="0" priority="1" operator="containsText" text="FALSE">
      <formula>NOT(ISERROR(SEARCH("FALSE",BE2)))</formula>
    </cfRule>
  </conditionalFormatting>
  <dataValidations count="21">
    <dataValidation type="list" allowBlank="1" showInputMessage="1" showErrorMessage="1" sqref="K2:K21 K26:K30 K34:K36 K40:K41 K45:K46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49 AC25 AC32:AC33 AC39 AC44 AC2:AC20 AC23 AC37 AC42 AC47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2:U25 U31:U33 U47:U49 U37:U39 U42:U44 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49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E21"/>
  <sheetViews>
    <sheetView rightToLeft="1" workbookViewId="0">
      <selection activeCell="A2" sqref="A2:AD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16" width="11.59765625" style="2" customWidth="1"/>
    <col min="17" max="17" width="13.3984375" style="2" customWidth="1"/>
    <col min="18" max="30" width="11.59765625" style="2" customWidth="1"/>
    <col min="31" max="16384" width="9" style="2"/>
  </cols>
  <sheetData>
    <row r="1" spans="1:31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56</v>
      </c>
      <c r="M1" s="15" t="s">
        <v>96</v>
      </c>
      <c r="N1" s="15" t="s">
        <v>97</v>
      </c>
      <c r="O1" s="15" t="s">
        <v>71</v>
      </c>
      <c r="P1" s="15" t="s">
        <v>58</v>
      </c>
      <c r="Q1" s="15" t="s">
        <v>84</v>
      </c>
      <c r="R1" s="15" t="s">
        <v>59</v>
      </c>
      <c r="S1" s="15" t="s">
        <v>72</v>
      </c>
      <c r="T1" s="15" t="s">
        <v>62</v>
      </c>
      <c r="U1" s="15" t="s">
        <v>74</v>
      </c>
      <c r="V1" s="15" t="s">
        <v>103</v>
      </c>
      <c r="W1" s="15" t="s">
        <v>104</v>
      </c>
      <c r="X1" s="15" t="s">
        <v>106</v>
      </c>
      <c r="Y1" s="15" t="s">
        <v>76</v>
      </c>
      <c r="Z1" s="15" t="s">
        <v>61</v>
      </c>
      <c r="AA1" s="15" t="s">
        <v>77</v>
      </c>
      <c r="AB1" s="15" t="s">
        <v>63</v>
      </c>
      <c r="AC1" s="15" t="s">
        <v>64</v>
      </c>
      <c r="AD1" s="15" t="s">
        <v>65</v>
      </c>
      <c r="AE1" s="181" t="s">
        <v>6394</v>
      </c>
    </row>
    <row r="2" spans="1:31" x14ac:dyDescent="0.25">
      <c r="A2" s="184" t="s">
        <v>6393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1"/>
    </row>
    <row r="3" spans="1:31" x14ac:dyDescent="0.25">
      <c r="A3" s="108"/>
      <c r="B3" s="108"/>
      <c r="C3" s="108"/>
      <c r="D3" s="108"/>
      <c r="E3" s="14"/>
      <c r="F3" s="108"/>
      <c r="G3" s="108"/>
      <c r="H3" s="108"/>
      <c r="I3" s="108"/>
      <c r="J3" s="14"/>
      <c r="K3" s="14"/>
      <c r="L3" s="108"/>
      <c r="M3" s="108"/>
      <c r="N3" s="108"/>
      <c r="O3" s="108"/>
      <c r="P3" s="108"/>
      <c r="Q3" s="108"/>
      <c r="R3" s="14"/>
      <c r="S3" s="108"/>
      <c r="T3" s="108"/>
      <c r="U3" s="108"/>
      <c r="V3" s="108"/>
      <c r="W3" s="108"/>
      <c r="X3" s="107"/>
      <c r="Y3" s="108"/>
      <c r="Z3" s="108"/>
      <c r="AA3" s="108"/>
      <c r="AB3" s="108"/>
      <c r="AC3" s="108"/>
      <c r="AD3" s="108"/>
    </row>
    <row r="4" spans="1:31" x14ac:dyDescent="0.25">
      <c r="A4" s="108"/>
      <c r="B4" s="108"/>
      <c r="C4" s="108"/>
      <c r="D4" s="108"/>
      <c r="E4" s="14"/>
      <c r="F4" s="108"/>
      <c r="G4" s="108"/>
      <c r="H4" s="108"/>
      <c r="I4" s="108"/>
      <c r="J4" s="14"/>
      <c r="K4" s="14"/>
      <c r="L4" s="108"/>
      <c r="M4" s="108"/>
      <c r="N4" s="108"/>
      <c r="O4" s="108"/>
      <c r="P4" s="108"/>
      <c r="Q4" s="108"/>
      <c r="R4" s="14"/>
      <c r="S4" s="108"/>
      <c r="T4" s="108"/>
      <c r="U4" s="108"/>
      <c r="V4" s="108"/>
      <c r="W4" s="108"/>
      <c r="X4" s="107"/>
      <c r="Y4" s="108"/>
      <c r="Z4" s="108"/>
      <c r="AA4" s="108"/>
      <c r="AB4" s="108"/>
      <c r="AC4" s="108"/>
      <c r="AD4" s="108"/>
    </row>
    <row r="5" spans="1:31" x14ac:dyDescent="0.25">
      <c r="A5" s="108"/>
      <c r="B5" s="108"/>
      <c r="C5" s="108"/>
      <c r="D5" s="108"/>
      <c r="E5" s="14"/>
      <c r="F5" s="108"/>
      <c r="G5" s="108"/>
      <c r="H5" s="108"/>
      <c r="I5" s="108"/>
      <c r="J5" s="14"/>
      <c r="K5" s="14"/>
      <c r="L5" s="108"/>
      <c r="M5" s="108"/>
      <c r="N5" s="108"/>
      <c r="O5" s="108"/>
      <c r="P5" s="108"/>
      <c r="Q5" s="108"/>
      <c r="R5" s="14"/>
      <c r="S5" s="108"/>
      <c r="T5" s="108"/>
      <c r="U5" s="108"/>
      <c r="V5" s="108"/>
      <c r="W5" s="108"/>
      <c r="X5" s="107"/>
      <c r="Y5" s="108"/>
      <c r="Z5" s="108"/>
      <c r="AA5" s="108"/>
      <c r="AB5" s="108"/>
      <c r="AC5" s="108"/>
      <c r="AD5" s="108"/>
    </row>
    <row r="6" spans="1:31" x14ac:dyDescent="0.25">
      <c r="A6" s="108"/>
      <c r="B6" s="108"/>
      <c r="C6" s="108"/>
      <c r="D6" s="108"/>
      <c r="E6" s="14"/>
      <c r="F6" s="108"/>
      <c r="G6" s="108"/>
      <c r="H6" s="108"/>
      <c r="I6" s="108"/>
      <c r="J6" s="14"/>
      <c r="K6" s="14"/>
      <c r="L6" s="108"/>
      <c r="M6" s="108"/>
      <c r="N6" s="108"/>
      <c r="O6" s="108"/>
      <c r="P6" s="108"/>
      <c r="Q6" s="108"/>
      <c r="R6" s="14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08"/>
      <c r="AD6" s="108"/>
    </row>
    <row r="7" spans="1:31" x14ac:dyDescent="0.25">
      <c r="A7" s="108"/>
      <c r="B7" s="108"/>
      <c r="C7" s="108"/>
      <c r="D7" s="108"/>
      <c r="E7" s="14"/>
      <c r="F7" s="108"/>
      <c r="G7" s="108"/>
      <c r="H7" s="108"/>
      <c r="I7" s="108"/>
      <c r="J7" s="14"/>
      <c r="K7" s="14"/>
      <c r="L7" s="108"/>
      <c r="M7" s="108"/>
      <c r="N7" s="108"/>
      <c r="O7" s="108"/>
      <c r="P7" s="108"/>
      <c r="Q7" s="108"/>
      <c r="R7" s="14"/>
      <c r="S7" s="108"/>
      <c r="T7" s="108"/>
      <c r="U7" s="108"/>
      <c r="V7" s="108"/>
      <c r="W7" s="108"/>
      <c r="X7" s="107"/>
      <c r="Y7" s="108"/>
      <c r="Z7" s="108"/>
      <c r="AA7" s="108"/>
      <c r="AB7" s="108"/>
      <c r="AC7" s="108"/>
      <c r="AD7" s="108"/>
    </row>
    <row r="8" spans="1:31" x14ac:dyDescent="0.25">
      <c r="A8" s="108"/>
      <c r="B8" s="108"/>
      <c r="C8" s="108"/>
      <c r="D8" s="108"/>
      <c r="E8" s="14"/>
      <c r="F8" s="108"/>
      <c r="G8" s="108"/>
      <c r="H8" s="108"/>
      <c r="I8" s="108"/>
      <c r="J8" s="14"/>
      <c r="K8" s="14"/>
      <c r="L8" s="108"/>
      <c r="M8" s="108"/>
      <c r="N8" s="108"/>
      <c r="O8" s="108"/>
      <c r="P8" s="108"/>
      <c r="Q8" s="108"/>
      <c r="R8" s="14"/>
      <c r="S8" s="108"/>
      <c r="T8" s="108"/>
      <c r="U8" s="108"/>
      <c r="V8" s="108"/>
      <c r="W8" s="108"/>
      <c r="X8" s="107"/>
      <c r="Y8" s="108"/>
      <c r="Z8" s="108"/>
      <c r="AA8" s="108"/>
      <c r="AB8" s="108"/>
      <c r="AC8" s="108"/>
      <c r="AD8" s="108"/>
    </row>
    <row r="9" spans="1:31" x14ac:dyDescent="0.25">
      <c r="A9" s="108"/>
      <c r="B9" s="108"/>
      <c r="C9" s="108"/>
      <c r="D9" s="108"/>
      <c r="E9" s="14"/>
      <c r="F9" s="108"/>
      <c r="G9" s="108"/>
      <c r="H9" s="108"/>
      <c r="I9" s="108"/>
      <c r="J9" s="14"/>
      <c r="K9" s="14"/>
      <c r="L9" s="108"/>
      <c r="M9" s="108"/>
      <c r="N9" s="108"/>
      <c r="O9" s="108"/>
      <c r="P9" s="108"/>
      <c r="Q9" s="108"/>
      <c r="R9" s="14"/>
      <c r="S9" s="108"/>
      <c r="T9" s="108"/>
      <c r="U9" s="108"/>
      <c r="V9" s="108"/>
      <c r="W9" s="108"/>
      <c r="X9" s="107"/>
      <c r="Y9" s="108"/>
      <c r="Z9" s="108"/>
      <c r="AA9" s="108"/>
      <c r="AB9" s="108"/>
      <c r="AC9" s="108"/>
      <c r="AD9" s="108"/>
    </row>
    <row r="10" spans="1:31" x14ac:dyDescent="0.25">
      <c r="A10" s="108"/>
      <c r="B10" s="108"/>
      <c r="C10" s="108"/>
      <c r="D10" s="108"/>
      <c r="E10" s="14"/>
      <c r="F10" s="108"/>
      <c r="G10" s="108"/>
      <c r="H10" s="108"/>
      <c r="I10" s="108"/>
      <c r="J10" s="14"/>
      <c r="K10" s="14"/>
      <c r="L10" s="108"/>
      <c r="M10" s="108"/>
      <c r="N10" s="108"/>
      <c r="O10" s="108"/>
      <c r="P10" s="108"/>
      <c r="Q10" s="108"/>
      <c r="R10" s="14"/>
      <c r="S10" s="108"/>
      <c r="T10" s="108"/>
      <c r="U10" s="108"/>
      <c r="V10" s="108"/>
      <c r="W10" s="108"/>
      <c r="X10" s="107"/>
      <c r="Y10" s="108"/>
      <c r="Z10" s="108"/>
      <c r="AA10" s="108"/>
      <c r="AB10" s="108"/>
      <c r="AC10" s="108"/>
      <c r="AD10" s="108"/>
    </row>
    <row r="11" spans="1:31" x14ac:dyDescent="0.25">
      <c r="A11" s="108"/>
      <c r="B11" s="108"/>
      <c r="C11" s="108"/>
      <c r="D11" s="108"/>
      <c r="E11" s="14"/>
      <c r="F11" s="108"/>
      <c r="G11" s="108"/>
      <c r="H11" s="108"/>
      <c r="I11" s="108"/>
      <c r="J11" s="14"/>
      <c r="K11" s="14"/>
      <c r="L11" s="108"/>
      <c r="M11" s="108"/>
      <c r="N11" s="108"/>
      <c r="O11" s="108"/>
      <c r="P11" s="108"/>
      <c r="Q11" s="108"/>
      <c r="R11" s="14"/>
      <c r="S11" s="108"/>
      <c r="T11" s="108"/>
      <c r="U11" s="108"/>
      <c r="V11" s="108"/>
      <c r="W11" s="108"/>
      <c r="X11" s="107"/>
      <c r="Y11" s="108"/>
      <c r="Z11" s="108"/>
      <c r="AA11" s="108"/>
      <c r="AB11" s="108"/>
      <c r="AC11" s="108"/>
      <c r="AD11" s="108"/>
    </row>
    <row r="12" spans="1:31" x14ac:dyDescent="0.25">
      <c r="A12" s="108"/>
      <c r="B12" s="108"/>
      <c r="C12" s="108"/>
      <c r="D12" s="108"/>
      <c r="E12" s="14"/>
      <c r="F12" s="108"/>
      <c r="G12" s="108"/>
      <c r="H12" s="108"/>
      <c r="I12" s="108"/>
      <c r="J12" s="14"/>
      <c r="K12" s="14"/>
      <c r="L12" s="108"/>
      <c r="M12" s="108"/>
      <c r="N12" s="108"/>
      <c r="O12" s="108"/>
      <c r="P12" s="108"/>
      <c r="Q12" s="108"/>
      <c r="R12" s="14"/>
      <c r="S12" s="108"/>
      <c r="T12" s="108"/>
      <c r="U12" s="108"/>
      <c r="V12" s="108"/>
      <c r="W12" s="108"/>
      <c r="X12" s="107"/>
      <c r="Y12" s="108"/>
      <c r="Z12" s="108"/>
      <c r="AA12" s="108"/>
      <c r="AB12" s="108"/>
      <c r="AC12" s="108"/>
      <c r="AD12" s="108"/>
    </row>
    <row r="13" spans="1:31" x14ac:dyDescent="0.25">
      <c r="A13" s="108"/>
      <c r="B13" s="108"/>
      <c r="C13" s="108"/>
      <c r="D13" s="108"/>
      <c r="E13" s="14"/>
      <c r="F13" s="108"/>
      <c r="G13" s="108"/>
      <c r="H13" s="108"/>
      <c r="I13" s="108"/>
      <c r="J13" s="14"/>
      <c r="K13" s="14"/>
      <c r="L13" s="108"/>
      <c r="M13" s="108"/>
      <c r="N13" s="108"/>
      <c r="O13" s="108"/>
      <c r="P13" s="108"/>
      <c r="Q13" s="108"/>
      <c r="R13" s="14"/>
      <c r="S13" s="108"/>
      <c r="T13" s="108"/>
      <c r="U13" s="108"/>
      <c r="V13" s="108"/>
      <c r="W13" s="108"/>
      <c r="X13" s="107"/>
      <c r="Y13" s="108"/>
      <c r="Z13" s="108"/>
      <c r="AA13" s="108"/>
      <c r="AB13" s="108"/>
      <c r="AC13" s="108"/>
      <c r="AD13" s="108"/>
    </row>
    <row r="14" spans="1:31" x14ac:dyDescent="0.25">
      <c r="A14" s="108"/>
      <c r="B14" s="108"/>
      <c r="C14" s="108"/>
      <c r="D14" s="108"/>
      <c r="E14" s="14"/>
      <c r="F14" s="108"/>
      <c r="G14" s="108"/>
      <c r="H14" s="108"/>
      <c r="I14" s="108"/>
      <c r="J14" s="14"/>
      <c r="K14" s="14"/>
      <c r="L14" s="108"/>
      <c r="M14" s="108"/>
      <c r="N14" s="108"/>
      <c r="O14" s="108"/>
      <c r="P14" s="108"/>
      <c r="Q14" s="108"/>
      <c r="R14" s="14"/>
      <c r="S14" s="108"/>
      <c r="T14" s="108"/>
      <c r="U14" s="108"/>
      <c r="V14" s="108"/>
      <c r="W14" s="108"/>
      <c r="X14" s="107"/>
      <c r="Y14" s="108"/>
      <c r="Z14" s="108"/>
      <c r="AA14" s="108"/>
      <c r="AB14" s="108"/>
      <c r="AC14" s="108"/>
      <c r="AD14" s="108"/>
    </row>
    <row r="15" spans="1:31" x14ac:dyDescent="0.25">
      <c r="A15" s="108"/>
      <c r="B15" s="108"/>
      <c r="C15" s="108"/>
      <c r="D15" s="108"/>
      <c r="E15" s="14"/>
      <c r="F15" s="108"/>
      <c r="G15" s="108"/>
      <c r="H15" s="108"/>
      <c r="I15" s="108"/>
      <c r="J15" s="14"/>
      <c r="K15" s="14"/>
      <c r="L15" s="108"/>
      <c r="M15" s="108"/>
      <c r="N15" s="108"/>
      <c r="O15" s="108"/>
      <c r="P15" s="108"/>
      <c r="Q15" s="108"/>
      <c r="R15" s="14"/>
      <c r="S15" s="108"/>
      <c r="T15" s="108"/>
      <c r="U15" s="108"/>
      <c r="V15" s="108"/>
      <c r="W15" s="108"/>
      <c r="X15" s="107"/>
      <c r="Y15" s="108"/>
      <c r="Z15" s="108"/>
      <c r="AA15" s="108"/>
      <c r="AB15" s="108"/>
      <c r="AC15" s="108"/>
      <c r="AD15" s="108"/>
    </row>
    <row r="16" spans="1:31" x14ac:dyDescent="0.25">
      <c r="A16" s="108"/>
      <c r="B16" s="108"/>
      <c r="C16" s="108"/>
      <c r="D16" s="108"/>
      <c r="E16" s="14"/>
      <c r="F16" s="108"/>
      <c r="G16" s="108"/>
      <c r="H16" s="108"/>
      <c r="I16" s="108"/>
      <c r="J16" s="14"/>
      <c r="K16" s="14"/>
      <c r="L16" s="108"/>
      <c r="M16" s="108"/>
      <c r="N16" s="108"/>
      <c r="O16" s="108"/>
      <c r="P16" s="108"/>
      <c r="Q16" s="108"/>
      <c r="R16" s="14"/>
      <c r="S16" s="108"/>
      <c r="T16" s="108"/>
      <c r="U16" s="108"/>
      <c r="V16" s="108"/>
      <c r="W16" s="108"/>
      <c r="X16" s="107"/>
      <c r="Y16" s="108"/>
      <c r="Z16" s="108"/>
      <c r="AA16" s="108"/>
      <c r="AB16" s="108"/>
      <c r="AC16" s="108"/>
      <c r="AD16" s="108"/>
    </row>
    <row r="17" spans="1:30" x14ac:dyDescent="0.25">
      <c r="A17" s="108"/>
      <c r="B17" s="108"/>
      <c r="C17" s="108"/>
      <c r="D17" s="108"/>
      <c r="E17" s="14"/>
      <c r="F17" s="108"/>
      <c r="G17" s="108"/>
      <c r="H17" s="108"/>
      <c r="I17" s="108"/>
      <c r="J17" s="14"/>
      <c r="K17" s="14"/>
      <c r="L17" s="108"/>
      <c r="M17" s="108"/>
      <c r="N17" s="108"/>
      <c r="O17" s="108"/>
      <c r="P17" s="108"/>
      <c r="Q17" s="108"/>
      <c r="R17" s="14"/>
      <c r="S17" s="108"/>
      <c r="T17" s="108"/>
      <c r="U17" s="108"/>
      <c r="V17" s="108"/>
      <c r="W17" s="108"/>
      <c r="X17" s="107"/>
      <c r="Y17" s="108"/>
      <c r="Z17" s="108"/>
      <c r="AA17" s="108"/>
      <c r="AB17" s="108"/>
      <c r="AC17" s="108"/>
      <c r="AD17" s="108"/>
    </row>
    <row r="18" spans="1:30" x14ac:dyDescent="0.25">
      <c r="A18" s="108"/>
      <c r="B18" s="108"/>
      <c r="C18" s="108"/>
      <c r="D18" s="108"/>
      <c r="E18" s="14"/>
      <c r="F18" s="108"/>
      <c r="G18" s="108"/>
      <c r="H18" s="108"/>
      <c r="I18" s="108"/>
      <c r="J18" s="14"/>
      <c r="K18" s="14"/>
      <c r="L18" s="108"/>
      <c r="M18" s="108"/>
      <c r="N18" s="108"/>
      <c r="O18" s="108"/>
      <c r="P18" s="108"/>
      <c r="Q18" s="108"/>
      <c r="R18" s="14"/>
      <c r="S18" s="108"/>
      <c r="T18" s="108"/>
      <c r="U18" s="108"/>
      <c r="V18" s="108"/>
      <c r="W18" s="108"/>
      <c r="X18" s="107"/>
      <c r="Y18" s="108"/>
      <c r="Z18" s="108"/>
      <c r="AA18" s="108"/>
      <c r="AB18" s="108"/>
      <c r="AC18" s="108"/>
      <c r="AD18" s="108"/>
    </row>
    <row r="19" spans="1:30" x14ac:dyDescent="0.25">
      <c r="A19" s="108"/>
      <c r="B19" s="108"/>
      <c r="C19" s="108"/>
      <c r="D19" s="108"/>
      <c r="E19" s="14"/>
      <c r="F19" s="108"/>
      <c r="G19" s="108"/>
      <c r="H19" s="108"/>
      <c r="I19" s="108"/>
      <c r="J19" s="14"/>
      <c r="K19" s="14"/>
      <c r="L19" s="108"/>
      <c r="M19" s="108"/>
      <c r="N19" s="108"/>
      <c r="O19" s="108"/>
      <c r="P19" s="108"/>
      <c r="Q19" s="108"/>
      <c r="R19" s="14"/>
      <c r="S19" s="108"/>
      <c r="T19" s="108"/>
      <c r="U19" s="108"/>
      <c r="V19" s="108"/>
      <c r="W19" s="108"/>
      <c r="X19" s="107"/>
      <c r="Y19" s="108"/>
      <c r="Z19" s="108"/>
      <c r="AA19" s="108"/>
      <c r="AB19" s="108"/>
      <c r="AC19" s="108"/>
      <c r="AD19" s="108"/>
    </row>
    <row r="20" spans="1:30" x14ac:dyDescent="0.25">
      <c r="A20" s="107"/>
      <c r="B20" s="107"/>
      <c r="C20" s="107"/>
      <c r="D20" s="107"/>
      <c r="E20" s="14"/>
      <c r="F20" s="107"/>
      <c r="G20" s="107"/>
      <c r="H20" s="108"/>
      <c r="I20" s="108"/>
      <c r="J20" s="14"/>
      <c r="K20" s="14"/>
      <c r="L20" s="108"/>
      <c r="M20" s="108"/>
      <c r="N20" s="107"/>
      <c r="O20" s="107"/>
      <c r="P20" s="108"/>
      <c r="Q20" s="108"/>
      <c r="R20" s="107"/>
      <c r="S20" s="107"/>
      <c r="T20" s="107"/>
      <c r="U20" s="107"/>
      <c r="V20" s="108"/>
      <c r="W20" s="108"/>
      <c r="X20" s="107"/>
      <c r="Y20" s="107"/>
      <c r="Z20" s="107"/>
      <c r="AA20" s="107"/>
      <c r="AB20" s="107"/>
      <c r="AC20" s="107"/>
      <c r="AD20" s="107"/>
    </row>
    <row r="21" spans="1:30" customFormat="1" x14ac:dyDescent="0.25"/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2:AD2"/>
    <mergeCell ref="AE1:AE2"/>
  </mergeCells>
  <dataValidations count="10">
    <dataValidation type="list" allowBlank="1" showInputMessage="1" showErrorMessage="1" sqref="J3:J20" xr:uid="{00000000-0002-0000-1800-000000000000}">
      <formula1>israel_abroad</formula1>
    </dataValidation>
    <dataValidation type="list" allowBlank="1" showInputMessage="1" showErrorMessage="1" sqref="L3:L20" xr:uid="{00000000-0002-0000-1800-000001000000}">
      <formula1>Holding_interest</formula1>
    </dataValidation>
    <dataValidation type="list" allowBlank="1" showInputMessage="1" showErrorMessage="1" sqref="P3:P20" xr:uid="{00000000-0002-0000-1800-000002000000}">
      <formula1>Rating_Agency</formula1>
    </dataValidation>
    <dataValidation type="list" allowBlank="1" showInputMessage="1" showErrorMessage="1" sqref="Q3:Q20" xr:uid="{00000000-0002-0000-1800-000003000000}">
      <formula1>What_is_rated</formula1>
    </dataValidation>
    <dataValidation type="list" allowBlank="1" showInputMessage="1" showErrorMessage="1" sqref="V3:V20" xr:uid="{00000000-0002-0000-1800-000004000000}">
      <formula1>Valuation</formula1>
    </dataValidation>
    <dataValidation type="list" allowBlank="1" showInputMessage="1" showErrorMessage="1" sqref="W3:W20" xr:uid="{00000000-0002-0000-1800-000005000000}">
      <formula1>Dependence_Independence</formula1>
    </dataValidation>
    <dataValidation type="list" allowBlank="1" showInputMessage="1" showErrorMessage="1" sqref="K3:K20" xr:uid="{00000000-0002-0000-1800-000006000000}">
      <formula1>Country_list</formula1>
    </dataValidation>
    <dataValidation type="list" allowBlank="1" showInputMessage="1" showErrorMessage="1" sqref="H3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3:E20" xr:uid="{00000000-0002-0000-1800-00000A000000}">
      <formula1>Issuer_Number_Type_2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I3:I20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W21"/>
  <sheetViews>
    <sheetView rightToLeft="1" topLeftCell="H1" workbookViewId="0">
      <selection activeCell="W1" sqref="W1:W19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22" width="11.59765625" style="2" customWidth="1"/>
    <col min="23" max="16384" width="9" style="2"/>
  </cols>
  <sheetData>
    <row r="1" spans="1:23" ht="66.75" customHeight="1" x14ac:dyDescent="0.25">
      <c r="A1" s="15" t="s">
        <v>49</v>
      </c>
      <c r="B1" s="15" t="s">
        <v>50</v>
      </c>
      <c r="C1" s="15" t="s">
        <v>51</v>
      </c>
      <c r="D1" s="15" t="s">
        <v>52</v>
      </c>
      <c r="E1" s="15" t="s">
        <v>53</v>
      </c>
      <c r="F1" s="15" t="s">
        <v>54</v>
      </c>
      <c r="G1" s="15" t="s">
        <v>173</v>
      </c>
      <c r="H1" s="15" t="s">
        <v>55</v>
      </c>
      <c r="I1" s="15" t="s">
        <v>69</v>
      </c>
      <c r="J1" s="15" t="s">
        <v>56</v>
      </c>
      <c r="K1" s="15" t="s">
        <v>57</v>
      </c>
      <c r="L1" s="15" t="s">
        <v>58</v>
      </c>
      <c r="M1" s="15" t="s">
        <v>59</v>
      </c>
      <c r="N1" s="15" t="s">
        <v>72</v>
      </c>
      <c r="O1" s="15" t="s">
        <v>62</v>
      </c>
      <c r="P1" s="15" t="s">
        <v>74</v>
      </c>
      <c r="Q1" s="15" t="s">
        <v>60</v>
      </c>
      <c r="R1" s="15" t="s">
        <v>61</v>
      </c>
      <c r="S1" s="15" t="s">
        <v>174</v>
      </c>
      <c r="T1" s="15" t="s">
        <v>63</v>
      </c>
      <c r="U1" s="15" t="s">
        <v>64</v>
      </c>
      <c r="V1" s="15" t="s">
        <v>65</v>
      </c>
      <c r="W1" s="181" t="s">
        <v>6394</v>
      </c>
    </row>
    <row r="2" spans="1:23" x14ac:dyDescent="0.25">
      <c r="A2" t="s">
        <v>1213</v>
      </c>
      <c r="B2" t="s">
        <v>1245</v>
      </c>
      <c r="C2" t="s">
        <v>1209</v>
      </c>
      <c r="D2" t="s">
        <v>1210</v>
      </c>
      <c r="E2" t="s">
        <v>315</v>
      </c>
      <c r="F2" t="s">
        <v>755</v>
      </c>
      <c r="G2" t="s">
        <v>6357</v>
      </c>
      <c r="H2" t="s">
        <v>204</v>
      </c>
      <c r="I2" t="s">
        <v>204</v>
      </c>
      <c r="J2" t="s">
        <v>339</v>
      </c>
      <c r="K2" t="s">
        <v>1211</v>
      </c>
      <c r="L2" t="s">
        <v>413</v>
      </c>
      <c r="M2" t="s">
        <v>1215</v>
      </c>
      <c r="N2" s="108">
        <v>0.39</v>
      </c>
      <c r="O2" s="130">
        <v>5.8500000000000003E-2</v>
      </c>
      <c r="P2" s="130">
        <v>5.8999999999999997E-2</v>
      </c>
      <c r="Q2" s="137">
        <v>367.87609880000002</v>
      </c>
      <c r="R2" t="s">
        <v>1216</v>
      </c>
      <c r="S2" t="s">
        <v>6358</v>
      </c>
      <c r="T2" s="2">
        <v>1382.8463000000002</v>
      </c>
      <c r="U2" s="130">
        <v>1</v>
      </c>
      <c r="V2" s="130">
        <v>7.7308849898314778E-4</v>
      </c>
      <c r="W2" s="181"/>
    </row>
    <row r="3" spans="1:23" x14ac:dyDescent="0.25">
      <c r="A3" t="s">
        <v>1213</v>
      </c>
      <c r="B3" t="s">
        <v>1248</v>
      </c>
      <c r="C3" t="s">
        <v>1209</v>
      </c>
      <c r="D3" t="s">
        <v>1210</v>
      </c>
      <c r="E3" t="s">
        <v>315</v>
      </c>
      <c r="F3" t="s">
        <v>755</v>
      </c>
      <c r="G3" t="s">
        <v>6357</v>
      </c>
      <c r="H3" t="s">
        <v>204</v>
      </c>
      <c r="I3" t="s">
        <v>204</v>
      </c>
      <c r="J3" t="s">
        <v>339</v>
      </c>
      <c r="K3" t="s">
        <v>1211</v>
      </c>
      <c r="L3" t="s">
        <v>413</v>
      </c>
      <c r="M3" t="s">
        <v>1215</v>
      </c>
      <c r="N3" s="108">
        <v>0.39</v>
      </c>
      <c r="O3" s="130">
        <v>5.8500000000000003E-2</v>
      </c>
      <c r="P3" s="130">
        <v>5.8999999999999997E-2</v>
      </c>
      <c r="Q3" s="137">
        <v>130.18256829999999</v>
      </c>
      <c r="R3" t="s">
        <v>1216</v>
      </c>
      <c r="S3" t="s">
        <v>6358</v>
      </c>
      <c r="T3" s="2">
        <v>489.35629999999998</v>
      </c>
      <c r="U3" s="130">
        <v>1</v>
      </c>
      <c r="V3" s="130">
        <v>1.2756432527110727E-3</v>
      </c>
      <c r="W3" s="181"/>
    </row>
    <row r="4" spans="1:23" x14ac:dyDescent="0.25">
      <c r="A4" t="s">
        <v>1213</v>
      </c>
      <c r="B4" t="s">
        <v>1249</v>
      </c>
      <c r="C4" t="s">
        <v>1209</v>
      </c>
      <c r="D4" t="s">
        <v>1210</v>
      </c>
      <c r="E4" t="s">
        <v>315</v>
      </c>
      <c r="F4" t="s">
        <v>755</v>
      </c>
      <c r="G4" t="s">
        <v>6357</v>
      </c>
      <c r="H4" t="s">
        <v>204</v>
      </c>
      <c r="I4" t="s">
        <v>204</v>
      </c>
      <c r="J4" t="s">
        <v>339</v>
      </c>
      <c r="K4" t="s">
        <v>1211</v>
      </c>
      <c r="L4" t="s">
        <v>413</v>
      </c>
      <c r="M4" t="s">
        <v>1215</v>
      </c>
      <c r="N4" s="108">
        <v>0.39</v>
      </c>
      <c r="O4" s="130">
        <v>5.8500000000000003E-2</v>
      </c>
      <c r="P4" s="130">
        <v>5.8999999999999997E-2</v>
      </c>
      <c r="Q4" s="137">
        <v>92.598875400000011</v>
      </c>
      <c r="R4" t="s">
        <v>1216</v>
      </c>
      <c r="S4" t="s">
        <v>6358</v>
      </c>
      <c r="T4" s="2">
        <v>348.07920000000001</v>
      </c>
      <c r="U4" s="130">
        <v>1</v>
      </c>
      <c r="V4" s="130">
        <v>9.2307601058057905E-4</v>
      </c>
      <c r="W4" s="181"/>
    </row>
    <row r="5" spans="1:23" x14ac:dyDescent="0.25">
      <c r="A5" t="s">
        <v>1213</v>
      </c>
      <c r="B5" t="s">
        <v>1250</v>
      </c>
      <c r="C5" t="s">
        <v>1209</v>
      </c>
      <c r="D5" t="s">
        <v>1210</v>
      </c>
      <c r="E5" t="s">
        <v>315</v>
      </c>
      <c r="F5" t="s">
        <v>755</v>
      </c>
      <c r="G5" t="s">
        <v>6357</v>
      </c>
      <c r="H5" t="s">
        <v>204</v>
      </c>
      <c r="I5" t="s">
        <v>204</v>
      </c>
      <c r="J5" t="s">
        <v>339</v>
      </c>
      <c r="K5" t="s">
        <v>1211</v>
      </c>
      <c r="L5" t="s">
        <v>413</v>
      </c>
      <c r="M5" t="s">
        <v>1215</v>
      </c>
      <c r="N5" s="108">
        <v>0.39</v>
      </c>
      <c r="O5" s="130">
        <v>5.8500000000000003E-2</v>
      </c>
      <c r="P5" s="130">
        <v>5.8999999999999997E-2</v>
      </c>
      <c r="Q5" s="137">
        <v>1198.6116967</v>
      </c>
      <c r="R5" t="s">
        <v>1216</v>
      </c>
      <c r="S5" t="s">
        <v>6358</v>
      </c>
      <c r="T5" s="2">
        <v>4505.5814</v>
      </c>
      <c r="U5" s="130">
        <v>1</v>
      </c>
      <c r="V5" s="130">
        <v>1.0185127703528309E-3</v>
      </c>
      <c r="W5" s="181"/>
    </row>
    <row r="6" spans="1:23" x14ac:dyDescent="0.25">
      <c r="A6" t="s">
        <v>1213</v>
      </c>
      <c r="B6" t="s">
        <v>1256</v>
      </c>
      <c r="C6" t="s">
        <v>1209</v>
      </c>
      <c r="D6" t="s">
        <v>1210</v>
      </c>
      <c r="E6" t="s">
        <v>315</v>
      </c>
      <c r="F6" t="s">
        <v>950</v>
      </c>
      <c r="G6" t="s">
        <v>6359</v>
      </c>
      <c r="H6" t="s">
        <v>204</v>
      </c>
      <c r="I6" t="s">
        <v>204</v>
      </c>
      <c r="J6" t="s">
        <v>339</v>
      </c>
      <c r="K6" t="s">
        <v>1211</v>
      </c>
      <c r="L6" t="s">
        <v>413</v>
      </c>
      <c r="M6" t="s">
        <v>1215</v>
      </c>
      <c r="N6" s="108">
        <v>0.46</v>
      </c>
      <c r="O6" s="130">
        <v>6.3E-2</v>
      </c>
      <c r="P6" s="130">
        <v>6.8000000000000005E-2</v>
      </c>
      <c r="Q6" s="137">
        <v>103.18</v>
      </c>
      <c r="R6" t="s">
        <v>1216</v>
      </c>
      <c r="S6" t="s">
        <v>5870</v>
      </c>
      <c r="T6" s="2">
        <v>387.85359999999997</v>
      </c>
      <c r="U6" s="130">
        <v>0.33820637209912152</v>
      </c>
      <c r="V6" s="130">
        <v>1.286819184365833E-3</v>
      </c>
      <c r="W6" s="181"/>
    </row>
    <row r="7" spans="1:23" x14ac:dyDescent="0.25">
      <c r="A7" t="s">
        <v>1213</v>
      </c>
      <c r="B7" t="s">
        <v>1256</v>
      </c>
      <c r="C7" t="s">
        <v>1209</v>
      </c>
      <c r="D7" t="s">
        <v>1210</v>
      </c>
      <c r="E7" t="s">
        <v>315</v>
      </c>
      <c r="F7" t="s">
        <v>950</v>
      </c>
      <c r="G7" t="s">
        <v>1340</v>
      </c>
      <c r="H7" t="s">
        <v>204</v>
      </c>
      <c r="I7" t="s">
        <v>204</v>
      </c>
      <c r="J7" t="s">
        <v>339</v>
      </c>
      <c r="K7" t="s">
        <v>1211</v>
      </c>
      <c r="L7" t="s">
        <v>413</v>
      </c>
      <c r="M7" t="s">
        <v>1215</v>
      </c>
      <c r="N7" s="108">
        <v>0.76</v>
      </c>
      <c r="O7" s="130">
        <v>5.7500000000000002E-2</v>
      </c>
      <c r="P7" s="130">
        <v>5.9799999999999999E-2</v>
      </c>
      <c r="Q7" s="137">
        <v>101.22</v>
      </c>
      <c r="R7" t="s">
        <v>1216</v>
      </c>
      <c r="S7" t="s">
        <v>6360</v>
      </c>
      <c r="T7" s="2">
        <v>380.48599999999999</v>
      </c>
      <c r="U7" s="130">
        <v>0.33178182771732007</v>
      </c>
      <c r="V7" s="130">
        <v>1.2623748579328321E-3</v>
      </c>
      <c r="W7" s="181"/>
    </row>
    <row r="8" spans="1:23" x14ac:dyDescent="0.25">
      <c r="A8" t="s">
        <v>1213</v>
      </c>
      <c r="B8" t="s">
        <v>1256</v>
      </c>
      <c r="C8" t="s">
        <v>1209</v>
      </c>
      <c r="D8" t="s">
        <v>1210</v>
      </c>
      <c r="E8" t="s">
        <v>315</v>
      </c>
      <c r="F8" t="s">
        <v>950</v>
      </c>
      <c r="G8" t="s">
        <v>6361</v>
      </c>
      <c r="H8" t="s">
        <v>204</v>
      </c>
      <c r="I8" t="s">
        <v>204</v>
      </c>
      <c r="J8" t="s">
        <v>339</v>
      </c>
      <c r="K8" t="s">
        <v>1211</v>
      </c>
      <c r="L8" t="s">
        <v>413</v>
      </c>
      <c r="M8" t="s">
        <v>1215</v>
      </c>
      <c r="N8" s="108">
        <v>0.88</v>
      </c>
      <c r="O8" s="130">
        <v>5.8500000000000003E-2</v>
      </c>
      <c r="P8" s="130">
        <v>5.8999999999999997E-2</v>
      </c>
      <c r="Q8" s="137">
        <v>100.68</v>
      </c>
      <c r="R8" t="s">
        <v>1216</v>
      </c>
      <c r="S8" t="s">
        <v>6362</v>
      </c>
      <c r="T8" s="2">
        <v>378.45609999999999</v>
      </c>
      <c r="U8" s="130">
        <v>0.33001180018355841</v>
      </c>
      <c r="V8" s="130">
        <v>1.255640196568638E-3</v>
      </c>
      <c r="W8" s="181"/>
    </row>
    <row r="9" spans="1:23" x14ac:dyDescent="0.25">
      <c r="A9" t="s">
        <v>1213</v>
      </c>
      <c r="B9" t="s">
        <v>1257</v>
      </c>
      <c r="C9" t="s">
        <v>1209</v>
      </c>
      <c r="D9" t="s">
        <v>1210</v>
      </c>
      <c r="E9" t="s">
        <v>315</v>
      </c>
      <c r="F9" t="s">
        <v>950</v>
      </c>
      <c r="G9" t="s">
        <v>6361</v>
      </c>
      <c r="H9" t="s">
        <v>204</v>
      </c>
      <c r="I9" t="s">
        <v>204</v>
      </c>
      <c r="J9" t="s">
        <v>339</v>
      </c>
      <c r="K9" t="s">
        <v>1211</v>
      </c>
      <c r="L9" t="s">
        <v>413</v>
      </c>
      <c r="M9" t="s">
        <v>1215</v>
      </c>
      <c r="N9" s="108">
        <v>0.88</v>
      </c>
      <c r="O9" s="130">
        <v>5.8500000000000003E-2</v>
      </c>
      <c r="P9" s="130">
        <v>5.8999999999999997E-2</v>
      </c>
      <c r="Q9" s="137">
        <v>604.08000000000004</v>
      </c>
      <c r="R9" t="s">
        <v>1216</v>
      </c>
      <c r="S9" t="s">
        <v>6362</v>
      </c>
      <c r="T9" s="2">
        <v>2270.7367000000004</v>
      </c>
      <c r="U9" s="130">
        <v>0.59524654132671162</v>
      </c>
      <c r="V9" s="130">
        <v>3.3538717911936111E-3</v>
      </c>
      <c r="W9" s="181"/>
    </row>
    <row r="10" spans="1:23" x14ac:dyDescent="0.25">
      <c r="A10" t="s">
        <v>1213</v>
      </c>
      <c r="B10" t="s">
        <v>1257</v>
      </c>
      <c r="C10" t="s">
        <v>1209</v>
      </c>
      <c r="D10" t="s">
        <v>1210</v>
      </c>
      <c r="E10" t="s">
        <v>315</v>
      </c>
      <c r="F10" t="s">
        <v>950</v>
      </c>
      <c r="G10" t="s">
        <v>6359</v>
      </c>
      <c r="H10" t="s">
        <v>204</v>
      </c>
      <c r="I10" t="s">
        <v>204</v>
      </c>
      <c r="J10" t="s">
        <v>339</v>
      </c>
      <c r="K10" t="s">
        <v>1211</v>
      </c>
      <c r="L10" t="s">
        <v>413</v>
      </c>
      <c r="M10" t="s">
        <v>1215</v>
      </c>
      <c r="N10" s="108">
        <v>0.46</v>
      </c>
      <c r="O10" s="130">
        <v>6.3E-2</v>
      </c>
      <c r="P10" s="130">
        <v>6.8000000000000005E-2</v>
      </c>
      <c r="Q10" s="137">
        <v>309.54000000000002</v>
      </c>
      <c r="R10" t="s">
        <v>1216</v>
      </c>
      <c r="S10" t="s">
        <v>5870</v>
      </c>
      <c r="T10" s="2">
        <v>1163.5608999999999</v>
      </c>
      <c r="U10" s="130">
        <v>0.30501359820267232</v>
      </c>
      <c r="V10" s="130">
        <v>1.7185761393293444E-3</v>
      </c>
      <c r="W10" s="181"/>
    </row>
    <row r="11" spans="1:23" x14ac:dyDescent="0.25">
      <c r="A11" t="s">
        <v>1213</v>
      </c>
      <c r="B11" t="s">
        <v>1257</v>
      </c>
      <c r="C11" t="s">
        <v>1209</v>
      </c>
      <c r="D11" t="s">
        <v>1210</v>
      </c>
      <c r="E11" t="s">
        <v>315</v>
      </c>
      <c r="F11" t="s">
        <v>950</v>
      </c>
      <c r="G11" t="s">
        <v>1340</v>
      </c>
      <c r="H11" t="s">
        <v>204</v>
      </c>
      <c r="I11" t="s">
        <v>204</v>
      </c>
      <c r="J11" t="s">
        <v>339</v>
      </c>
      <c r="K11" t="s">
        <v>1211</v>
      </c>
      <c r="L11" t="s">
        <v>413</v>
      </c>
      <c r="M11" t="s">
        <v>1215</v>
      </c>
      <c r="N11" s="108">
        <v>0.76</v>
      </c>
      <c r="O11" s="130">
        <v>5.7500000000000002E-2</v>
      </c>
      <c r="P11" s="130">
        <v>5.9799999999999999E-2</v>
      </c>
      <c r="Q11" s="137">
        <v>101.22</v>
      </c>
      <c r="R11" t="s">
        <v>1216</v>
      </c>
      <c r="S11" t="s">
        <v>6360</v>
      </c>
      <c r="T11" s="2">
        <v>380.48599999999999</v>
      </c>
      <c r="U11" s="130">
        <v>9.973986047061606E-2</v>
      </c>
      <c r="V11" s="130">
        <v>5.6197672941434463E-4</v>
      </c>
      <c r="W11" s="181"/>
    </row>
    <row r="12" spans="1:23" x14ac:dyDescent="0.25">
      <c r="A12" t="s">
        <v>1213</v>
      </c>
      <c r="B12" t="s">
        <v>1260</v>
      </c>
      <c r="C12" t="s">
        <v>1209</v>
      </c>
      <c r="D12" t="s">
        <v>1210</v>
      </c>
      <c r="E12" t="s">
        <v>315</v>
      </c>
      <c r="F12" t="s">
        <v>950</v>
      </c>
      <c r="G12" t="s">
        <v>1340</v>
      </c>
      <c r="H12" t="s">
        <v>204</v>
      </c>
      <c r="I12" t="s">
        <v>204</v>
      </c>
      <c r="J12" t="s">
        <v>339</v>
      </c>
      <c r="K12" t="s">
        <v>1211</v>
      </c>
      <c r="L12" t="s">
        <v>413</v>
      </c>
      <c r="M12" t="s">
        <v>1215</v>
      </c>
      <c r="N12" s="108">
        <v>0.76</v>
      </c>
      <c r="O12" s="130">
        <v>5.7500000000000002E-2</v>
      </c>
      <c r="P12" s="130">
        <v>5.9799999999999999E-2</v>
      </c>
      <c r="Q12" s="137">
        <v>809.76</v>
      </c>
      <c r="R12" t="s">
        <v>1216</v>
      </c>
      <c r="S12" t="s">
        <v>6360</v>
      </c>
      <c r="T12" s="2">
        <v>3043.8878</v>
      </c>
      <c r="U12" s="130">
        <v>0.39832359364854497</v>
      </c>
      <c r="V12" s="130">
        <v>9.6872491533829422E-4</v>
      </c>
      <c r="W12" s="181"/>
    </row>
    <row r="13" spans="1:23" x14ac:dyDescent="0.25">
      <c r="A13" t="s">
        <v>1213</v>
      </c>
      <c r="B13" t="s">
        <v>1260</v>
      </c>
      <c r="C13" t="s">
        <v>1209</v>
      </c>
      <c r="D13" t="s">
        <v>1210</v>
      </c>
      <c r="E13" t="s">
        <v>315</v>
      </c>
      <c r="F13" t="s">
        <v>950</v>
      </c>
      <c r="G13" t="s">
        <v>6359</v>
      </c>
      <c r="H13" t="s">
        <v>204</v>
      </c>
      <c r="I13" t="s">
        <v>204</v>
      </c>
      <c r="J13" t="s">
        <v>339</v>
      </c>
      <c r="K13" t="s">
        <v>1211</v>
      </c>
      <c r="L13" t="s">
        <v>413</v>
      </c>
      <c r="M13" t="s">
        <v>1215</v>
      </c>
      <c r="N13" s="108">
        <v>0.46</v>
      </c>
      <c r="O13" s="130">
        <v>6.3E-2</v>
      </c>
      <c r="P13" s="130">
        <v>6.8000000000000005E-2</v>
      </c>
      <c r="Q13" s="137">
        <v>619.08000000000004</v>
      </c>
      <c r="R13" t="s">
        <v>1216</v>
      </c>
      <c r="S13" t="s">
        <v>5870</v>
      </c>
      <c r="T13" s="2">
        <v>2327.1217000000001</v>
      </c>
      <c r="U13" s="130">
        <v>0.30452747771678179</v>
      </c>
      <c r="V13" s="130">
        <v>7.4061230560614399E-4</v>
      </c>
      <c r="W13" s="181"/>
    </row>
    <row r="14" spans="1:23" x14ac:dyDescent="0.25">
      <c r="A14" t="s">
        <v>1213</v>
      </c>
      <c r="B14" t="s">
        <v>1260</v>
      </c>
      <c r="C14" t="s">
        <v>1209</v>
      </c>
      <c r="D14" t="s">
        <v>1210</v>
      </c>
      <c r="E14" t="s">
        <v>315</v>
      </c>
      <c r="F14" t="s">
        <v>950</v>
      </c>
      <c r="G14" t="s">
        <v>6361</v>
      </c>
      <c r="H14" t="s">
        <v>204</v>
      </c>
      <c r="I14" t="s">
        <v>204</v>
      </c>
      <c r="J14" t="s">
        <v>339</v>
      </c>
      <c r="K14" t="s">
        <v>1211</v>
      </c>
      <c r="L14" t="s">
        <v>413</v>
      </c>
      <c r="M14" t="s">
        <v>1215</v>
      </c>
      <c r="N14" s="108">
        <v>0.88</v>
      </c>
      <c r="O14" s="130">
        <v>5.8500000000000003E-2</v>
      </c>
      <c r="P14" s="130">
        <v>5.8999999999999997E-2</v>
      </c>
      <c r="Q14" s="137">
        <v>604.08000000000004</v>
      </c>
      <c r="R14" t="s">
        <v>1216</v>
      </c>
      <c r="S14" t="s">
        <v>6362</v>
      </c>
      <c r="T14" s="2">
        <v>2270.7367000000004</v>
      </c>
      <c r="U14" s="130">
        <v>0.29714892863467329</v>
      </c>
      <c r="V14" s="130">
        <v>7.2266763838366524E-4</v>
      </c>
      <c r="W14" s="181"/>
    </row>
    <row r="15" spans="1:23" x14ac:dyDescent="0.25">
      <c r="A15" t="s">
        <v>1213</v>
      </c>
      <c r="B15" t="s">
        <v>1261</v>
      </c>
      <c r="C15" t="s">
        <v>1209</v>
      </c>
      <c r="D15" t="s">
        <v>1210</v>
      </c>
      <c r="E15" t="s">
        <v>315</v>
      </c>
      <c r="F15" t="s">
        <v>755</v>
      </c>
      <c r="G15" t="s">
        <v>6357</v>
      </c>
      <c r="H15" t="s">
        <v>204</v>
      </c>
      <c r="I15" t="s">
        <v>204</v>
      </c>
      <c r="J15" t="s">
        <v>339</v>
      </c>
      <c r="K15" t="s">
        <v>1211</v>
      </c>
      <c r="L15" t="s">
        <v>413</v>
      </c>
      <c r="M15" t="s">
        <v>1215</v>
      </c>
      <c r="N15" s="108">
        <v>0.39</v>
      </c>
      <c r="O15" s="130">
        <v>5.8500000000000003E-2</v>
      </c>
      <c r="P15" s="130">
        <v>5.8999999999999997E-2</v>
      </c>
      <c r="Q15" s="137">
        <v>71.083799099999993</v>
      </c>
      <c r="R15" t="s">
        <v>1216</v>
      </c>
      <c r="S15" t="s">
        <v>6358</v>
      </c>
      <c r="T15" s="2">
        <v>267.20400000000001</v>
      </c>
      <c r="U15" s="130">
        <v>1</v>
      </c>
      <c r="V15" s="130">
        <v>9.6199490865858314E-4</v>
      </c>
      <c r="W15" s="181"/>
    </row>
    <row r="16" spans="1:23" x14ac:dyDescent="0.25">
      <c r="A16" t="s">
        <v>1213</v>
      </c>
      <c r="B16" t="s">
        <v>1262</v>
      </c>
      <c r="C16" t="s">
        <v>1209</v>
      </c>
      <c r="D16" t="s">
        <v>1210</v>
      </c>
      <c r="E16" t="s">
        <v>315</v>
      </c>
      <c r="F16" t="s">
        <v>755</v>
      </c>
      <c r="G16" t="s">
        <v>6357</v>
      </c>
      <c r="H16" t="s">
        <v>204</v>
      </c>
      <c r="I16" t="s">
        <v>204</v>
      </c>
      <c r="J16" t="s">
        <v>339</v>
      </c>
      <c r="K16" t="s">
        <v>1211</v>
      </c>
      <c r="L16" t="s">
        <v>413</v>
      </c>
      <c r="M16" t="s">
        <v>1215</v>
      </c>
      <c r="N16" s="108">
        <v>0.39</v>
      </c>
      <c r="O16" s="130">
        <v>5.8500000000000003E-2</v>
      </c>
      <c r="P16" s="130">
        <v>5.8999999999999997E-2</v>
      </c>
      <c r="Q16" s="137">
        <v>31.319911800000003</v>
      </c>
      <c r="R16" t="s">
        <v>1216</v>
      </c>
      <c r="S16" t="s">
        <v>6358</v>
      </c>
      <c r="T16" s="2">
        <v>117.7315</v>
      </c>
      <c r="U16" s="130">
        <v>1</v>
      </c>
      <c r="V16" s="130">
        <v>6.9604178843417548E-4</v>
      </c>
      <c r="W16" s="181"/>
    </row>
    <row r="17" spans="1:23" x14ac:dyDescent="0.25">
      <c r="A17" t="s">
        <v>1213</v>
      </c>
      <c r="B17" t="s">
        <v>1263</v>
      </c>
      <c r="C17" t="s">
        <v>1209</v>
      </c>
      <c r="D17" t="s">
        <v>1210</v>
      </c>
      <c r="E17" t="s">
        <v>315</v>
      </c>
      <c r="F17" t="s">
        <v>755</v>
      </c>
      <c r="G17" t="s">
        <v>6357</v>
      </c>
      <c r="H17" t="s">
        <v>204</v>
      </c>
      <c r="I17" t="s">
        <v>204</v>
      </c>
      <c r="J17" t="s">
        <v>339</v>
      </c>
      <c r="K17" t="s">
        <v>1211</v>
      </c>
      <c r="L17" t="s">
        <v>413</v>
      </c>
      <c r="M17" t="s">
        <v>1215</v>
      </c>
      <c r="N17" s="108">
        <v>0.39</v>
      </c>
      <c r="O17" s="130">
        <v>5.8500000000000003E-2</v>
      </c>
      <c r="P17" s="130">
        <v>5.8999999999999997E-2</v>
      </c>
      <c r="Q17" s="137">
        <v>23.1497189</v>
      </c>
      <c r="R17" t="s">
        <v>1216</v>
      </c>
      <c r="S17" t="s">
        <v>6358</v>
      </c>
      <c r="T17" s="2">
        <v>87.019800000000004</v>
      </c>
      <c r="U17" s="130">
        <v>1</v>
      </c>
      <c r="V17" s="130">
        <v>7.3199827479244973E-4</v>
      </c>
      <c r="W17" s="181"/>
    </row>
    <row r="18" spans="1:23" x14ac:dyDescent="0.25">
      <c r="A18" t="s">
        <v>1213</v>
      </c>
      <c r="B18" t="s">
        <v>1267</v>
      </c>
      <c r="C18" t="s">
        <v>1209</v>
      </c>
      <c r="D18" t="s">
        <v>1210</v>
      </c>
      <c r="E18" t="s">
        <v>315</v>
      </c>
      <c r="F18" t="s">
        <v>755</v>
      </c>
      <c r="G18" t="s">
        <v>6357</v>
      </c>
      <c r="H18" t="s">
        <v>204</v>
      </c>
      <c r="I18" t="s">
        <v>204</v>
      </c>
      <c r="J18" t="s">
        <v>339</v>
      </c>
      <c r="K18" t="s">
        <v>1211</v>
      </c>
      <c r="L18" t="s">
        <v>413</v>
      </c>
      <c r="M18" t="s">
        <v>1215</v>
      </c>
      <c r="N18" s="108">
        <v>0.39</v>
      </c>
      <c r="O18" s="130">
        <v>5.8500000000000003E-2</v>
      </c>
      <c r="P18" s="130">
        <v>5.8999999999999997E-2</v>
      </c>
      <c r="Q18" s="137">
        <v>68.087289999999996</v>
      </c>
      <c r="R18" t="s">
        <v>1216</v>
      </c>
      <c r="S18" t="s">
        <v>6358</v>
      </c>
      <c r="T18" s="2">
        <v>255.9401</v>
      </c>
      <c r="U18" s="130">
        <v>1</v>
      </c>
      <c r="V18" s="130">
        <v>9.8153832135751797E-4</v>
      </c>
      <c r="W18" s="181"/>
    </row>
    <row r="19" spans="1:23" x14ac:dyDescent="0.25">
      <c r="A19" s="185" t="s">
        <v>6395</v>
      </c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1"/>
    </row>
    <row r="20" spans="1:23" x14ac:dyDescent="0.25">
      <c r="A20" s="107"/>
      <c r="B20" s="107"/>
      <c r="C20" s="107"/>
      <c r="D20" s="107"/>
      <c r="E20" s="14"/>
      <c r="F20" s="108"/>
      <c r="G20" s="107"/>
      <c r="H20" s="14"/>
      <c r="I20" s="14"/>
      <c r="J20" s="108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</row>
    <row r="21" spans="1:23" x14ac:dyDescent="0.25">
      <c r="A21" s="107"/>
      <c r="B21" s="107"/>
      <c r="C21" s="107"/>
      <c r="D21" s="107"/>
      <c r="F21" s="107"/>
      <c r="G21" s="107"/>
      <c r="H21" s="107"/>
      <c r="I21" s="107"/>
      <c r="J21" s="107"/>
      <c r="K21" s="107"/>
      <c r="L21"/>
      <c r="M21" s="107"/>
      <c r="N21" s="107"/>
      <c r="O21" s="107"/>
      <c r="P21" s="107"/>
      <c r="Q21" s="107"/>
      <c r="R21" s="107"/>
      <c r="S21" s="107"/>
      <c r="T21" s="107"/>
      <c r="U21" s="107"/>
      <c r="V21" s="107"/>
    </row>
  </sheetData>
  <sheetProtection formatColumns="0"/>
  <autoFilter ref="A1:X18" xr:uid="{00000000-0009-0000-0000-000019000000}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mergeCells count="2">
    <mergeCell ref="W1:W19"/>
    <mergeCell ref="A19:V19"/>
  </mergeCells>
  <dataValidations count="5">
    <dataValidation type="list" allowBlank="1" showInputMessage="1" showErrorMessage="1" sqref="H2:H18 H20" xr:uid="{00000000-0002-0000-1900-000000000000}">
      <formula1>israel_abroad</formula1>
    </dataValidation>
    <dataValidation type="list" allowBlank="1" showInputMessage="1" showErrorMessage="1" sqref="J2:J18 J20" xr:uid="{00000000-0002-0000-1900-000001000000}">
      <formula1>Holding_interest</formula1>
    </dataValidation>
    <dataValidation type="list" allowBlank="1" showInputMessage="1" showErrorMessage="1" sqref="I2:I18 I20" xr:uid="{00000000-0002-0000-1900-000002000000}">
      <formula1>Country_list</formula1>
    </dataValidation>
    <dataValidation type="list" allowBlank="1" showInputMessage="1" showErrorMessage="1" sqref="E2:E18 E20" xr:uid="{00000000-0002-0000-1900-000003000000}">
      <formula1>Issuer_Number_Banks</formula1>
    </dataValidation>
    <dataValidation type="list" allowBlank="1" showInputMessage="1" showErrorMessage="1" sqref="L2:L18 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F2:F18 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Y22"/>
  <sheetViews>
    <sheetView rightToLeft="1" workbookViewId="0">
      <selection activeCell="A6" sqref="A6:X6"/>
    </sheetView>
  </sheetViews>
  <sheetFormatPr defaultColWidth="9" defaultRowHeight="13.8" x14ac:dyDescent="0.25"/>
  <cols>
    <col min="1" max="17" width="11.59765625" style="2" customWidth="1"/>
    <col min="18" max="18" width="14.5" style="2" bestFit="1" customWidth="1"/>
    <col min="19" max="24" width="11.59765625" style="2" customWidth="1"/>
    <col min="25" max="16384" width="9" style="2"/>
  </cols>
  <sheetData>
    <row r="1" spans="1:25" ht="66.75" customHeight="1" x14ac:dyDescent="0.25">
      <c r="A1" s="15" t="s">
        <v>49</v>
      </c>
      <c r="B1" s="15" t="s">
        <v>50</v>
      </c>
      <c r="C1" s="15" t="s">
        <v>175</v>
      </c>
      <c r="D1" s="15" t="s">
        <v>54</v>
      </c>
      <c r="E1" s="15" t="s">
        <v>176</v>
      </c>
      <c r="F1" s="15" t="s">
        <v>56</v>
      </c>
      <c r="G1" s="15" t="s">
        <v>97</v>
      </c>
      <c r="H1" s="15" t="s">
        <v>177</v>
      </c>
      <c r="I1" s="15" t="s">
        <v>178</v>
      </c>
      <c r="J1" s="15" t="s">
        <v>179</v>
      </c>
      <c r="K1" s="15" t="s">
        <v>180</v>
      </c>
      <c r="L1" s="15" t="s">
        <v>181</v>
      </c>
      <c r="M1" s="15" t="s">
        <v>103</v>
      </c>
      <c r="N1" s="15" t="s">
        <v>105</v>
      </c>
      <c r="O1" s="15" t="s">
        <v>104</v>
      </c>
      <c r="P1" s="15" t="s">
        <v>106</v>
      </c>
      <c r="Q1" s="15" t="s">
        <v>59</v>
      </c>
      <c r="R1" s="15" t="s">
        <v>172</v>
      </c>
      <c r="S1" s="15" t="s">
        <v>63</v>
      </c>
      <c r="T1" s="15" t="s">
        <v>78</v>
      </c>
      <c r="U1" s="15" t="s">
        <v>88</v>
      </c>
      <c r="V1" s="15" t="s">
        <v>17</v>
      </c>
      <c r="W1" s="15" t="s">
        <v>64</v>
      </c>
      <c r="X1" s="15" t="s">
        <v>65</v>
      </c>
      <c r="Y1" s="181" t="s">
        <v>6394</v>
      </c>
    </row>
    <row r="2" spans="1:25" x14ac:dyDescent="0.25">
      <c r="A2" t="s">
        <v>1213</v>
      </c>
      <c r="B2" t="s">
        <v>1245</v>
      </c>
      <c r="C2" t="s">
        <v>6363</v>
      </c>
      <c r="D2" t="s">
        <v>1030</v>
      </c>
      <c r="E2" t="s">
        <v>204</v>
      </c>
      <c r="F2" t="s">
        <v>339</v>
      </c>
      <c r="G2" t="s">
        <v>6364</v>
      </c>
      <c r="H2" t="s">
        <v>462</v>
      </c>
      <c r="I2" s="108" t="s">
        <v>867</v>
      </c>
      <c r="J2" t="s">
        <v>6365</v>
      </c>
      <c r="K2" s="157">
        <v>4.9500000000000004E-3</v>
      </c>
      <c r="L2" s="108" t="s">
        <v>883</v>
      </c>
      <c r="M2" s="108" t="s">
        <v>887</v>
      </c>
      <c r="N2" s="132" t="s">
        <v>6390</v>
      </c>
      <c r="O2" s="108" t="s">
        <v>889</v>
      </c>
      <c r="P2" s="132" t="s">
        <v>6391</v>
      </c>
      <c r="Q2" t="s">
        <v>1212</v>
      </c>
      <c r="R2" s="155">
        <v>131125749.9777</v>
      </c>
      <c r="S2" s="155">
        <v>131125.75</v>
      </c>
      <c r="T2" s="156">
        <v>42434</v>
      </c>
      <c r="U2" s="156">
        <v>42434000</v>
      </c>
      <c r="V2" s="108" t="s">
        <v>15</v>
      </c>
      <c r="W2" s="130">
        <v>0.73413856518820397</v>
      </c>
      <c r="X2" s="130">
        <v>7.3306637538257793E-2</v>
      </c>
      <c r="Y2" s="181"/>
    </row>
    <row r="3" spans="1:25" x14ac:dyDescent="0.25">
      <c r="A3" t="s">
        <v>1213</v>
      </c>
      <c r="B3" t="s">
        <v>1245</v>
      </c>
      <c r="C3" t="s">
        <v>6366</v>
      </c>
      <c r="D3" t="s">
        <v>1030</v>
      </c>
      <c r="E3" t="s">
        <v>204</v>
      </c>
      <c r="F3" t="s">
        <v>339</v>
      </c>
      <c r="G3" t="s">
        <v>6364</v>
      </c>
      <c r="H3" t="s">
        <v>856</v>
      </c>
      <c r="I3" s="108" t="s">
        <v>867</v>
      </c>
      <c r="J3" t="s">
        <v>6367</v>
      </c>
      <c r="K3" s="157">
        <v>7.2500000000000004E-3</v>
      </c>
      <c r="L3" s="108" t="s">
        <v>883</v>
      </c>
      <c r="M3" s="108" t="s">
        <v>887</v>
      </c>
      <c r="N3" s="132" t="s">
        <v>6390</v>
      </c>
      <c r="O3" s="108" t="s">
        <v>889</v>
      </c>
      <c r="P3" s="132" t="s">
        <v>6391</v>
      </c>
      <c r="Q3" t="s">
        <v>1212</v>
      </c>
      <c r="R3" s="155">
        <v>47485967.476599999</v>
      </c>
      <c r="S3" s="155">
        <v>47485.967499999999</v>
      </c>
      <c r="T3" s="156">
        <v>30455</v>
      </c>
      <c r="U3" s="156">
        <v>30455000</v>
      </c>
      <c r="V3" s="108" t="s">
        <v>15</v>
      </c>
      <c r="W3" s="130">
        <v>0.26586143481179603</v>
      </c>
      <c r="X3" s="130">
        <v>2.6547315127292311E-2</v>
      </c>
      <c r="Y3" s="181"/>
    </row>
    <row r="4" spans="1:25" x14ac:dyDescent="0.25">
      <c r="A4" t="s">
        <v>1213</v>
      </c>
      <c r="B4" t="s">
        <v>1250</v>
      </c>
      <c r="C4" t="s">
        <v>6363</v>
      </c>
      <c r="D4" t="s">
        <v>1030</v>
      </c>
      <c r="E4" t="s">
        <v>204</v>
      </c>
      <c r="F4" t="s">
        <v>339</v>
      </c>
      <c r="G4" t="s">
        <v>6364</v>
      </c>
      <c r="H4" t="s">
        <v>462</v>
      </c>
      <c r="I4" s="108" t="s">
        <v>867</v>
      </c>
      <c r="J4" t="s">
        <v>6365</v>
      </c>
      <c r="K4" s="157">
        <v>4.9500000000000004E-3</v>
      </c>
      <c r="L4" s="108" t="s">
        <v>883</v>
      </c>
      <c r="M4" s="108" t="s">
        <v>887</v>
      </c>
      <c r="N4" s="132" t="s">
        <v>6390</v>
      </c>
      <c r="O4" s="108" t="s">
        <v>889</v>
      </c>
      <c r="P4" s="132" t="s">
        <v>6391</v>
      </c>
      <c r="Q4" t="s">
        <v>1212</v>
      </c>
      <c r="R4" s="155">
        <v>131125749.9777</v>
      </c>
      <c r="S4" s="155">
        <v>131125.75</v>
      </c>
      <c r="T4" s="156">
        <v>42434</v>
      </c>
      <c r="U4" s="156">
        <v>42434000</v>
      </c>
      <c r="V4" s="108" t="s">
        <v>15</v>
      </c>
      <c r="W4" s="130">
        <v>0.73413856518820397</v>
      </c>
      <c r="X4" s="130">
        <v>2.9641735432252302E-2</v>
      </c>
      <c r="Y4" s="181"/>
    </row>
    <row r="5" spans="1:25" x14ac:dyDescent="0.25">
      <c r="A5" t="s">
        <v>1213</v>
      </c>
      <c r="B5" t="s">
        <v>1250</v>
      </c>
      <c r="C5" t="s">
        <v>6366</v>
      </c>
      <c r="D5" t="s">
        <v>1030</v>
      </c>
      <c r="E5" t="s">
        <v>204</v>
      </c>
      <c r="F5" t="s">
        <v>339</v>
      </c>
      <c r="G5" t="s">
        <v>6364</v>
      </c>
      <c r="H5" t="s">
        <v>856</v>
      </c>
      <c r="I5" s="108" t="s">
        <v>867</v>
      </c>
      <c r="J5" t="s">
        <v>6367</v>
      </c>
      <c r="K5" s="157">
        <v>7.2500000000000004E-3</v>
      </c>
      <c r="L5" s="108" t="s">
        <v>883</v>
      </c>
      <c r="M5" s="108" t="s">
        <v>887</v>
      </c>
      <c r="N5" s="132" t="s">
        <v>6390</v>
      </c>
      <c r="O5" s="108" t="s">
        <v>889</v>
      </c>
      <c r="P5" s="132" t="s">
        <v>6391</v>
      </c>
      <c r="Q5" t="s">
        <v>1212</v>
      </c>
      <c r="R5" s="155">
        <v>47485967.476599999</v>
      </c>
      <c r="S5" s="155">
        <v>47485.967499999999</v>
      </c>
      <c r="T5" s="156">
        <v>30455</v>
      </c>
      <c r="U5" s="156">
        <v>30455000</v>
      </c>
      <c r="V5" s="108" t="s">
        <v>15</v>
      </c>
      <c r="W5" s="130">
        <v>0.26586143481179603</v>
      </c>
      <c r="X5" s="130">
        <v>1.0734478048173341E-2</v>
      </c>
      <c r="Y5" s="181"/>
    </row>
    <row r="6" spans="1:25" x14ac:dyDescent="0.25">
      <c r="A6" s="185" t="s">
        <v>6393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1"/>
    </row>
    <row r="7" spans="1:25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4"/>
      <c r="R7" s="108"/>
      <c r="S7" s="108"/>
      <c r="T7" s="108"/>
      <c r="U7" s="108"/>
      <c r="V7" s="108"/>
      <c r="W7" s="108"/>
      <c r="X7" s="108"/>
    </row>
    <row r="8" spans="1:25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4"/>
      <c r="R8" s="108"/>
      <c r="S8" s="108"/>
      <c r="T8" s="108"/>
      <c r="U8" s="108"/>
      <c r="V8" s="108"/>
      <c r="W8" s="108"/>
      <c r="X8" s="108"/>
    </row>
    <row r="9" spans="1:25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4"/>
      <c r="R9" s="108"/>
      <c r="S9" s="108"/>
      <c r="T9" s="108"/>
      <c r="U9" s="108"/>
      <c r="V9" s="108"/>
      <c r="W9" s="108"/>
      <c r="X9" s="108"/>
    </row>
    <row r="10" spans="1:25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4"/>
      <c r="R10" s="108"/>
      <c r="S10" s="108"/>
      <c r="T10" s="108"/>
      <c r="U10" s="108"/>
      <c r="V10" s="108"/>
      <c r="W10" s="108"/>
      <c r="X10" s="108"/>
    </row>
    <row r="11" spans="1:25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4"/>
      <c r="R11" s="108"/>
      <c r="S11" s="108"/>
      <c r="T11" s="108"/>
      <c r="U11" s="108"/>
      <c r="V11" s="108"/>
      <c r="W11" s="108"/>
      <c r="X11" s="108"/>
    </row>
    <row r="12" spans="1:25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4"/>
      <c r="R12" s="108"/>
      <c r="S12" s="108"/>
      <c r="T12" s="108"/>
      <c r="U12" s="108"/>
      <c r="V12" s="108"/>
      <c r="W12" s="108"/>
      <c r="X12" s="108"/>
    </row>
    <row r="13" spans="1:25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4"/>
      <c r="R13" s="108"/>
      <c r="S13" s="108"/>
      <c r="T13" s="108"/>
      <c r="U13" s="108"/>
      <c r="V13" s="108"/>
      <c r="W13" s="108"/>
      <c r="X13" s="108"/>
    </row>
    <row r="14" spans="1:25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4"/>
      <c r="R14" s="108"/>
      <c r="S14" s="108"/>
      <c r="T14" s="108"/>
      <c r="U14" s="108"/>
      <c r="V14" s="108"/>
      <c r="W14" s="108"/>
      <c r="X14" s="108"/>
    </row>
    <row r="15" spans="1:25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4"/>
      <c r="R15" s="108"/>
      <c r="S15" s="108"/>
      <c r="T15" s="108"/>
      <c r="U15" s="108"/>
      <c r="V15" s="108"/>
      <c r="W15" s="108"/>
      <c r="X15" s="108"/>
    </row>
    <row r="16" spans="1:25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4"/>
      <c r="R16" s="108"/>
      <c r="S16" s="108"/>
      <c r="T16" s="108"/>
      <c r="U16" s="108"/>
      <c r="V16" s="108"/>
      <c r="W16" s="108"/>
      <c r="X16" s="108"/>
    </row>
    <row r="17" spans="1:24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4"/>
      <c r="R17" s="108"/>
      <c r="S17" s="108"/>
      <c r="T17" s="108"/>
      <c r="U17" s="108"/>
      <c r="V17" s="108"/>
      <c r="W17" s="108"/>
      <c r="X17" s="108"/>
    </row>
    <row r="18" spans="1:24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4"/>
      <c r="R18" s="108"/>
      <c r="S18" s="108"/>
      <c r="T18" s="108"/>
      <c r="U18" s="108"/>
      <c r="V18" s="108"/>
      <c r="W18" s="108"/>
      <c r="X18" s="108"/>
    </row>
    <row r="19" spans="1:24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4"/>
      <c r="R19" s="108"/>
      <c r="S19" s="108"/>
      <c r="T19" s="108"/>
      <c r="U19" s="108"/>
      <c r="V19" s="108"/>
      <c r="W19" s="108"/>
      <c r="X19" s="108"/>
    </row>
    <row r="20" spans="1:24" x14ac:dyDescent="0.25">
      <c r="A20" s="107"/>
      <c r="B20" s="107"/>
      <c r="C20" s="107"/>
      <c r="D20" s="108"/>
      <c r="E20" s="108"/>
      <c r="F20" s="108"/>
      <c r="G20" s="107"/>
      <c r="H20" s="108"/>
      <c r="I20" s="108"/>
      <c r="J20" s="107"/>
      <c r="K20" s="107"/>
      <c r="L20" s="108"/>
      <c r="M20" s="108"/>
      <c r="N20" s="107"/>
      <c r="O20" s="108"/>
      <c r="P20" s="107"/>
      <c r="Q20" s="107"/>
      <c r="R20" s="107"/>
      <c r="S20" s="107"/>
      <c r="T20" s="107"/>
      <c r="U20" s="107"/>
      <c r="V20" s="108"/>
      <c r="W20" s="107"/>
      <c r="X20" s="107"/>
    </row>
    <row r="21" spans="1:24" x14ac:dyDescent="0.25">
      <c r="A21" s="107"/>
      <c r="B21" s="107"/>
      <c r="C21" s="107"/>
      <c r="D21" s="108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</row>
    <row r="22" spans="1:24" x14ac:dyDescent="0.25">
      <c r="A22" s="107"/>
      <c r="B22" s="107"/>
      <c r="C22" s="107"/>
      <c r="D22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mergeCells count="2">
    <mergeCell ref="A6:X6"/>
    <mergeCell ref="Y1:Y6"/>
  </mergeCells>
  <dataValidations count="8">
    <dataValidation type="list" allowBlank="1" showInputMessage="1" showErrorMessage="1" sqref="F2:F5 F7:F20" xr:uid="{00000000-0002-0000-1A00-000000000000}">
      <formula1>Holding_interest</formula1>
    </dataValidation>
    <dataValidation type="list" allowBlank="1" showInputMessage="1" showErrorMessage="1" sqref="V2:V5 V7:V20" xr:uid="{00000000-0002-0000-1A00-000001000000}">
      <formula1>In_the_books</formula1>
    </dataValidation>
    <dataValidation type="list" allowBlank="1" showInputMessage="1" showErrorMessage="1" sqref="L2:L5 L7:L20" xr:uid="{00000000-0002-0000-1A00-000002000000}">
      <formula1>Valuation_Method</formula1>
    </dataValidation>
    <dataValidation type="list" allowBlank="1" showInputMessage="1" showErrorMessage="1" sqref="O2:O5 O7:O20" xr:uid="{00000000-0002-0000-1A00-000003000000}">
      <formula1>Dependence_Independence</formula1>
    </dataValidation>
    <dataValidation type="list" allowBlank="1" showInputMessage="1" showErrorMessage="1" sqref="E2:E5 E7:E21" xr:uid="{00000000-0002-0000-1A00-000004000000}">
      <formula1>Country_list</formula1>
    </dataValidation>
    <dataValidation type="list" allowBlank="1" showInputMessage="1" showErrorMessage="1" sqref="I2:I5 I7:I20" xr:uid="{00000000-0002-0000-1A00-000005000000}">
      <formula1>real_estate_lifestage</formula1>
    </dataValidation>
    <dataValidation type="list" allowBlank="1" showInputMessage="1" showErrorMessage="1" sqref="M2:M5 M7:M20" xr:uid="{00000000-0002-0000-1A00-000006000000}">
      <formula1>Valuation_Realestate</formula1>
    </dataValidation>
    <dataValidation type="list" allowBlank="1" showInputMessage="1" showErrorMessage="1" sqref="H2:H5 H7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D2:D5 D7:D21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X22"/>
  <sheetViews>
    <sheetView rightToLeft="1" workbookViewId="0">
      <selection activeCell="A2" sqref="A2:W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23" width="11.59765625" style="2" customWidth="1"/>
    <col min="24" max="16384" width="9" style="2"/>
  </cols>
  <sheetData>
    <row r="1" spans="1:24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83</v>
      </c>
      <c r="M1" s="15" t="s">
        <v>56</v>
      </c>
      <c r="N1" s="15" t="s">
        <v>59</v>
      </c>
      <c r="O1" s="15" t="s">
        <v>103</v>
      </c>
      <c r="P1" s="15" t="s">
        <v>104</v>
      </c>
      <c r="Q1" s="15" t="s">
        <v>106</v>
      </c>
      <c r="R1" s="15" t="s">
        <v>107</v>
      </c>
      <c r="S1" s="15" t="s">
        <v>182</v>
      </c>
      <c r="T1" s="15" t="s">
        <v>183</v>
      </c>
      <c r="U1" s="15" t="s">
        <v>63</v>
      </c>
      <c r="V1" s="15" t="s">
        <v>64</v>
      </c>
      <c r="W1" s="15" t="s">
        <v>65</v>
      </c>
      <c r="X1" s="181" t="s">
        <v>6394</v>
      </c>
    </row>
    <row r="2" spans="1:24" x14ac:dyDescent="0.25">
      <c r="A2" s="184" t="s">
        <v>6393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1"/>
    </row>
    <row r="3" spans="1:24" x14ac:dyDescent="0.25">
      <c r="A3" s="108"/>
      <c r="B3" s="108"/>
      <c r="C3" s="108"/>
      <c r="D3" s="108"/>
      <c r="E3" s="14"/>
      <c r="F3" s="108"/>
      <c r="G3" s="108"/>
      <c r="H3" s="108"/>
      <c r="I3" s="108"/>
      <c r="J3" s="14"/>
      <c r="K3" s="14"/>
      <c r="L3" s="108"/>
      <c r="M3" s="108"/>
      <c r="N3" s="14"/>
      <c r="O3" s="108"/>
      <c r="P3" s="108"/>
      <c r="Q3" s="108"/>
      <c r="R3" s="108"/>
      <c r="S3" s="108"/>
      <c r="T3" s="108"/>
      <c r="U3" s="108"/>
      <c r="V3" s="108"/>
      <c r="W3" s="108"/>
    </row>
    <row r="4" spans="1:24" x14ac:dyDescent="0.25">
      <c r="A4" s="108"/>
      <c r="B4" s="108"/>
      <c r="C4" s="108"/>
      <c r="D4" s="108"/>
      <c r="E4" s="14"/>
      <c r="F4" s="108"/>
      <c r="G4" s="108"/>
      <c r="H4" s="108"/>
      <c r="I4" s="108"/>
      <c r="J4" s="14"/>
      <c r="K4" s="14"/>
      <c r="L4" s="108"/>
      <c r="M4" s="108"/>
      <c r="N4" s="14"/>
      <c r="O4" s="108"/>
      <c r="P4" s="108"/>
      <c r="Q4" s="108"/>
      <c r="R4" s="108"/>
      <c r="S4" s="108"/>
      <c r="T4" s="108"/>
      <c r="U4" s="108"/>
      <c r="V4" s="108"/>
      <c r="W4" s="108"/>
    </row>
    <row r="5" spans="1:24" x14ac:dyDescent="0.25">
      <c r="A5" s="108"/>
      <c r="B5" s="108"/>
      <c r="C5" s="108"/>
      <c r="D5" s="108"/>
      <c r="E5" s="14"/>
      <c r="F5" s="108"/>
      <c r="G5" s="108"/>
      <c r="H5" s="108"/>
      <c r="I5" s="108"/>
      <c r="J5" s="14"/>
      <c r="K5" s="14"/>
      <c r="L5" s="108"/>
      <c r="M5" s="108"/>
      <c r="N5" s="14"/>
      <c r="O5" s="108"/>
      <c r="P5" s="108"/>
      <c r="Q5" s="108"/>
      <c r="R5" s="108"/>
      <c r="S5" s="108"/>
      <c r="T5" s="108"/>
      <c r="U5" s="108"/>
      <c r="V5" s="108"/>
      <c r="W5" s="108"/>
    </row>
    <row r="6" spans="1:24" x14ac:dyDescent="0.25">
      <c r="A6" s="108"/>
      <c r="B6" s="108"/>
      <c r="C6" s="108"/>
      <c r="D6" s="108"/>
      <c r="E6" s="14"/>
      <c r="F6" s="108"/>
      <c r="G6" s="108"/>
      <c r="H6" s="108"/>
      <c r="I6" s="108"/>
      <c r="J6" s="14"/>
      <c r="K6" s="14"/>
      <c r="L6" s="108"/>
      <c r="M6" s="108"/>
      <c r="N6" s="14"/>
      <c r="O6" s="108"/>
      <c r="P6" s="108"/>
      <c r="Q6" s="108"/>
      <c r="R6" s="108"/>
      <c r="S6" s="108"/>
      <c r="T6" s="108"/>
      <c r="U6" s="108"/>
      <c r="V6" s="108"/>
      <c r="W6" s="108"/>
    </row>
    <row r="7" spans="1:24" x14ac:dyDescent="0.25">
      <c r="A7" s="108"/>
      <c r="B7" s="108"/>
      <c r="C7" s="108"/>
      <c r="D7" s="108"/>
      <c r="E7" s="14"/>
      <c r="F7" s="108"/>
      <c r="G7" s="108"/>
      <c r="H7" s="108"/>
      <c r="I7" s="108"/>
      <c r="J7" s="14"/>
      <c r="K7" s="14"/>
      <c r="L7" s="108"/>
      <c r="M7" s="108"/>
      <c r="N7" s="14"/>
      <c r="O7" s="108"/>
      <c r="P7" s="108"/>
      <c r="Q7" s="108"/>
      <c r="R7" s="108"/>
      <c r="S7" s="108"/>
      <c r="T7" s="108"/>
      <c r="U7" s="108"/>
      <c r="V7" s="108"/>
      <c r="W7" s="108"/>
    </row>
    <row r="8" spans="1:24" x14ac:dyDescent="0.25">
      <c r="A8" s="108"/>
      <c r="B8" s="108"/>
      <c r="C8" s="108"/>
      <c r="D8" s="108"/>
      <c r="E8" s="14"/>
      <c r="F8" s="108"/>
      <c r="G8" s="108"/>
      <c r="H8" s="108"/>
      <c r="I8" s="108"/>
      <c r="J8" s="14"/>
      <c r="K8" s="14"/>
      <c r="L8" s="108"/>
      <c r="M8" s="108"/>
      <c r="N8" s="14"/>
      <c r="O8" s="108"/>
      <c r="P8" s="108"/>
      <c r="Q8" s="108"/>
      <c r="R8" s="108"/>
      <c r="S8" s="108"/>
      <c r="T8" s="108"/>
      <c r="U8" s="108"/>
      <c r="V8" s="108"/>
      <c r="W8" s="108"/>
    </row>
    <row r="9" spans="1:24" x14ac:dyDescent="0.25">
      <c r="A9" s="108"/>
      <c r="B9" s="108"/>
      <c r="C9" s="108"/>
      <c r="D9" s="108"/>
      <c r="E9" s="14"/>
      <c r="F9" s="108"/>
      <c r="G9" s="108"/>
      <c r="H9" s="108"/>
      <c r="I9" s="108"/>
      <c r="J9" s="14"/>
      <c r="K9" s="14"/>
      <c r="L9" s="108"/>
      <c r="M9" s="108"/>
      <c r="N9" s="14"/>
      <c r="O9" s="108"/>
      <c r="P9" s="108"/>
      <c r="Q9" s="108"/>
      <c r="R9" s="108"/>
      <c r="S9" s="108"/>
      <c r="T9" s="108"/>
      <c r="U9" s="108"/>
      <c r="V9" s="108"/>
      <c r="W9" s="108"/>
    </row>
    <row r="10" spans="1:24" x14ac:dyDescent="0.25">
      <c r="A10" s="108"/>
      <c r="B10" s="108"/>
      <c r="C10" s="108"/>
      <c r="D10" s="108"/>
      <c r="E10" s="14"/>
      <c r="F10" s="108"/>
      <c r="G10" s="108"/>
      <c r="H10" s="108"/>
      <c r="I10" s="108"/>
      <c r="J10" s="14"/>
      <c r="K10" s="14"/>
      <c r="L10" s="108"/>
      <c r="M10" s="108"/>
      <c r="N10" s="14"/>
      <c r="O10" s="108"/>
      <c r="P10" s="108"/>
      <c r="Q10" s="108"/>
      <c r="R10" s="108"/>
      <c r="S10" s="108"/>
      <c r="T10" s="108"/>
      <c r="U10" s="108"/>
      <c r="V10" s="108"/>
      <c r="W10" s="108"/>
    </row>
    <row r="11" spans="1:24" x14ac:dyDescent="0.25">
      <c r="A11" s="108"/>
      <c r="B11" s="108"/>
      <c r="C11" s="108"/>
      <c r="D11" s="108"/>
      <c r="E11" s="14"/>
      <c r="F11" s="108"/>
      <c r="G11" s="108"/>
      <c r="H11" s="108"/>
      <c r="I11" s="108"/>
      <c r="J11" s="14"/>
      <c r="K11" s="14"/>
      <c r="L11" s="108"/>
      <c r="M11" s="108"/>
      <c r="N11" s="14"/>
      <c r="O11" s="108"/>
      <c r="P11" s="108"/>
      <c r="Q11" s="108"/>
      <c r="R11" s="108"/>
      <c r="S11" s="108"/>
      <c r="T11" s="108"/>
      <c r="U11" s="108"/>
      <c r="V11" s="108"/>
      <c r="W11" s="108"/>
    </row>
    <row r="12" spans="1:24" x14ac:dyDescent="0.25">
      <c r="A12" s="108"/>
      <c r="B12" s="108"/>
      <c r="C12" s="108"/>
      <c r="D12" s="108"/>
      <c r="E12" s="14"/>
      <c r="F12" s="108"/>
      <c r="G12" s="108"/>
      <c r="H12" s="108"/>
      <c r="I12" s="108"/>
      <c r="J12" s="14"/>
      <c r="K12" s="14"/>
      <c r="L12" s="108"/>
      <c r="M12" s="108"/>
      <c r="N12" s="14"/>
      <c r="O12" s="108"/>
      <c r="P12" s="108"/>
      <c r="Q12" s="108"/>
      <c r="R12" s="108"/>
      <c r="S12" s="108"/>
      <c r="T12" s="108"/>
      <c r="U12" s="108"/>
      <c r="V12" s="108"/>
      <c r="W12" s="108"/>
    </row>
    <row r="13" spans="1:24" x14ac:dyDescent="0.25">
      <c r="A13" s="108"/>
      <c r="B13" s="108"/>
      <c r="C13" s="108"/>
      <c r="D13" s="108"/>
      <c r="E13" s="14"/>
      <c r="F13" s="108"/>
      <c r="G13" s="108"/>
      <c r="H13" s="108"/>
      <c r="I13" s="108"/>
      <c r="J13" s="14"/>
      <c r="K13" s="14"/>
      <c r="L13" s="108"/>
      <c r="M13" s="108"/>
      <c r="N13" s="14"/>
      <c r="O13" s="108"/>
      <c r="P13" s="108"/>
      <c r="Q13" s="108"/>
      <c r="R13" s="108"/>
      <c r="S13" s="108"/>
      <c r="T13" s="108"/>
      <c r="U13" s="108"/>
      <c r="V13" s="108"/>
      <c r="W13" s="108"/>
    </row>
    <row r="14" spans="1:24" x14ac:dyDescent="0.25">
      <c r="A14" s="108"/>
      <c r="B14" s="108"/>
      <c r="C14" s="108"/>
      <c r="D14" s="108"/>
      <c r="E14" s="14"/>
      <c r="F14" s="108"/>
      <c r="G14" s="108"/>
      <c r="H14" s="108"/>
      <c r="I14" s="108"/>
      <c r="J14" s="14"/>
      <c r="K14" s="14"/>
      <c r="L14" s="108"/>
      <c r="M14" s="108"/>
      <c r="N14" s="14"/>
      <c r="O14" s="108"/>
      <c r="P14" s="108"/>
      <c r="Q14" s="108"/>
      <c r="R14" s="108"/>
      <c r="S14" s="108"/>
      <c r="T14" s="108"/>
      <c r="U14" s="108"/>
      <c r="V14" s="108"/>
      <c r="W14" s="108"/>
    </row>
    <row r="15" spans="1:24" x14ac:dyDescent="0.25">
      <c r="A15" s="108"/>
      <c r="B15" s="108"/>
      <c r="C15" s="108"/>
      <c r="D15" s="108"/>
      <c r="E15" s="14"/>
      <c r="F15" s="108"/>
      <c r="G15" s="108"/>
      <c r="H15" s="108"/>
      <c r="I15" s="108"/>
      <c r="J15" s="14"/>
      <c r="K15" s="14"/>
      <c r="L15" s="108"/>
      <c r="M15" s="108"/>
      <c r="N15" s="14"/>
      <c r="O15" s="108"/>
      <c r="P15" s="108"/>
      <c r="Q15" s="108"/>
      <c r="R15" s="108"/>
      <c r="S15" s="108"/>
      <c r="T15" s="108"/>
      <c r="U15" s="108"/>
      <c r="V15" s="108"/>
      <c r="W15" s="108"/>
    </row>
    <row r="16" spans="1:24" x14ac:dyDescent="0.25">
      <c r="A16" s="22"/>
      <c r="B16" s="108"/>
      <c r="C16" s="108"/>
      <c r="D16" s="108"/>
      <c r="E16" s="14"/>
      <c r="F16" s="108"/>
      <c r="G16" s="108"/>
      <c r="H16" s="108"/>
      <c r="I16" s="108"/>
      <c r="J16" s="14"/>
      <c r="K16" s="14"/>
      <c r="L16" s="108"/>
      <c r="M16" s="108"/>
      <c r="N16" s="14"/>
      <c r="O16" s="108"/>
      <c r="P16" s="108"/>
      <c r="Q16" s="108"/>
      <c r="R16" s="108"/>
      <c r="S16" s="108"/>
      <c r="T16" s="108"/>
      <c r="U16" s="108"/>
      <c r="V16" s="108"/>
      <c r="W16" s="108"/>
    </row>
    <row r="17" spans="1:23" x14ac:dyDescent="0.25">
      <c r="A17" s="108"/>
      <c r="B17" s="108"/>
      <c r="C17" s="108"/>
      <c r="D17" s="108"/>
      <c r="E17" s="14"/>
      <c r="F17" s="108"/>
      <c r="G17" s="108"/>
      <c r="H17" s="108"/>
      <c r="I17" s="108"/>
      <c r="J17" s="14"/>
      <c r="K17" s="14"/>
      <c r="L17" s="108"/>
      <c r="M17" s="108"/>
      <c r="N17" s="14"/>
      <c r="O17" s="108"/>
      <c r="P17" s="108"/>
      <c r="Q17" s="108"/>
      <c r="R17" s="108"/>
      <c r="S17" s="108"/>
      <c r="T17" s="108"/>
      <c r="U17" s="108"/>
      <c r="V17" s="108"/>
      <c r="W17" s="108"/>
    </row>
    <row r="18" spans="1:23" x14ac:dyDescent="0.25">
      <c r="A18" s="108"/>
      <c r="B18" s="108"/>
      <c r="C18" s="108"/>
      <c r="D18" s="108"/>
      <c r="E18" s="14"/>
      <c r="F18" s="108"/>
      <c r="G18" s="108"/>
      <c r="H18" s="108"/>
      <c r="I18" s="108"/>
      <c r="J18" s="14"/>
      <c r="K18" s="14"/>
      <c r="L18" s="108"/>
      <c r="M18" s="108"/>
      <c r="N18" s="14"/>
      <c r="O18" s="108"/>
      <c r="P18" s="108"/>
      <c r="Q18" s="108"/>
      <c r="R18" s="108"/>
      <c r="S18" s="108"/>
      <c r="T18" s="108"/>
      <c r="U18" s="108"/>
      <c r="V18" s="108"/>
      <c r="W18" s="108"/>
    </row>
    <row r="19" spans="1:23" x14ac:dyDescent="0.25">
      <c r="A19" s="108"/>
      <c r="B19" s="108"/>
      <c r="C19" s="108"/>
      <c r="D19" s="108"/>
      <c r="E19" s="14"/>
      <c r="F19" s="108"/>
      <c r="G19" s="108"/>
      <c r="H19" s="108"/>
      <c r="I19" s="107"/>
      <c r="J19" s="14"/>
      <c r="K19" s="14"/>
      <c r="L19" s="108"/>
      <c r="M19" s="108"/>
      <c r="N19" s="14"/>
      <c r="O19" s="108"/>
      <c r="P19" s="108"/>
      <c r="Q19" s="108"/>
      <c r="R19" s="108"/>
      <c r="S19" s="108"/>
      <c r="T19" s="108"/>
      <c r="U19" s="108"/>
      <c r="V19" s="108"/>
      <c r="W19" s="108"/>
    </row>
    <row r="20" spans="1:23" x14ac:dyDescent="0.25">
      <c r="A20" s="107"/>
      <c r="B20" s="107"/>
      <c r="C20" s="107"/>
      <c r="D20" s="107"/>
      <c r="E20" s="14"/>
      <c r="F20" s="107"/>
      <c r="G20" s="107"/>
      <c r="H20" s="108"/>
      <c r="I20" s="108"/>
      <c r="J20" s="14"/>
      <c r="K20" s="14"/>
      <c r="L20" s="108"/>
      <c r="M20" s="108"/>
      <c r="N20" s="107"/>
      <c r="O20" s="108"/>
      <c r="P20" s="108"/>
      <c r="Q20" s="107"/>
      <c r="R20" s="107"/>
      <c r="S20" s="107"/>
      <c r="T20" s="107"/>
      <c r="U20" s="107"/>
      <c r="V20" s="107"/>
      <c r="W20" s="107"/>
    </row>
    <row r="21" spans="1:23" customFormat="1" x14ac:dyDescent="0.25"/>
    <row r="22" spans="1:23" x14ac:dyDescent="0.25">
      <c r="A22" s="107"/>
      <c r="B22" s="107"/>
      <c r="C22" s="107"/>
      <c r="D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2:W2"/>
    <mergeCell ref="X1:X2"/>
  </mergeCells>
  <dataValidations count="9">
    <dataValidation type="list" allowBlank="1" showInputMessage="1" showErrorMessage="1" sqref="J3:J20" xr:uid="{00000000-0002-0000-1B00-000000000000}">
      <formula1>israel_abroad</formula1>
    </dataValidation>
    <dataValidation type="list" allowBlank="1" showInputMessage="1" showErrorMessage="1" sqref="M3:M20" xr:uid="{00000000-0002-0000-1B00-000001000000}">
      <formula1>Holding_interest</formula1>
    </dataValidation>
    <dataValidation type="list" allowBlank="1" showInputMessage="1" showErrorMessage="1" sqref="O3:O20" xr:uid="{00000000-0002-0000-1B00-000002000000}">
      <formula1>Valuation</formula1>
    </dataValidation>
    <dataValidation type="list" allowBlank="1" showInputMessage="1" showErrorMessage="1" sqref="P3:P20" xr:uid="{00000000-0002-0000-1B00-000003000000}">
      <formula1>Dependence_Independence</formula1>
    </dataValidation>
    <dataValidation type="list" allowBlank="1" showInputMessage="1" showErrorMessage="1" sqref="K3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H3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3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S20"/>
  <sheetViews>
    <sheetView rightToLeft="1" workbookViewId="0">
      <selection activeCell="A10" sqref="A10:R10"/>
    </sheetView>
  </sheetViews>
  <sheetFormatPr defaultColWidth="9" defaultRowHeight="13.8" x14ac:dyDescent="0.25"/>
  <cols>
    <col min="1" max="18" width="11.59765625" style="2" customWidth="1"/>
    <col min="19" max="16384" width="9" style="2"/>
  </cols>
  <sheetData>
    <row r="1" spans="1:19" ht="66.75" customHeight="1" x14ac:dyDescent="0.25">
      <c r="A1" s="15" t="s">
        <v>49</v>
      </c>
      <c r="B1" s="15" t="s">
        <v>50</v>
      </c>
      <c r="C1" s="15" t="s">
        <v>184</v>
      </c>
      <c r="D1" s="15" t="s">
        <v>185</v>
      </c>
      <c r="E1" s="15" t="s">
        <v>54</v>
      </c>
      <c r="F1" s="15" t="s">
        <v>55</v>
      </c>
      <c r="G1" s="15" t="s">
        <v>69</v>
      </c>
      <c r="H1" s="15" t="s">
        <v>56</v>
      </c>
      <c r="I1" s="15" t="s">
        <v>186</v>
      </c>
      <c r="J1" s="15" t="s">
        <v>59</v>
      </c>
      <c r="K1" s="15" t="s">
        <v>106</v>
      </c>
      <c r="L1" s="15" t="s">
        <v>60</v>
      </c>
      <c r="M1" s="15" t="s">
        <v>61</v>
      </c>
      <c r="N1" s="15" t="s">
        <v>63</v>
      </c>
      <c r="O1" s="15" t="s">
        <v>78</v>
      </c>
      <c r="P1" s="15" t="s">
        <v>17</v>
      </c>
      <c r="Q1" s="15" t="s">
        <v>64</v>
      </c>
      <c r="R1" s="15" t="s">
        <v>65</v>
      </c>
      <c r="S1" s="181" t="s">
        <v>6394</v>
      </c>
    </row>
    <row r="2" spans="1:19" x14ac:dyDescent="0.25">
      <c r="A2" t="s">
        <v>1213</v>
      </c>
      <c r="B2" t="s">
        <v>1245</v>
      </c>
      <c r="C2" t="s">
        <v>6368</v>
      </c>
      <c r="D2" t="s">
        <v>6369</v>
      </c>
      <c r="E2" t="s">
        <v>314</v>
      </c>
      <c r="F2" t="s">
        <v>205</v>
      </c>
      <c r="G2" t="s">
        <v>204</v>
      </c>
      <c r="H2" t="s">
        <v>339</v>
      </c>
      <c r="I2" t="s">
        <v>6370</v>
      </c>
      <c r="J2" t="s">
        <v>1215</v>
      </c>
      <c r="K2" t="s">
        <v>6371</v>
      </c>
      <c r="L2" s="137">
        <v>106.767</v>
      </c>
      <c r="M2" t="s">
        <v>1216</v>
      </c>
      <c r="N2" s="137">
        <v>401.3372</v>
      </c>
      <c r="O2" s="108"/>
      <c r="P2" s="14"/>
      <c r="Q2" s="130">
        <v>1</v>
      </c>
      <c r="R2" s="130">
        <v>2.2436994419949071E-4</v>
      </c>
      <c r="S2" s="181"/>
    </row>
    <row r="3" spans="1:19" x14ac:dyDescent="0.25">
      <c r="A3" t="s">
        <v>1213</v>
      </c>
      <c r="B3" t="s">
        <v>1248</v>
      </c>
      <c r="C3" t="s">
        <v>6368</v>
      </c>
      <c r="D3" t="s">
        <v>6369</v>
      </c>
      <c r="E3" t="s">
        <v>314</v>
      </c>
      <c r="F3" t="s">
        <v>205</v>
      </c>
      <c r="G3" t="s">
        <v>204</v>
      </c>
      <c r="H3" t="s">
        <v>339</v>
      </c>
      <c r="I3" t="s">
        <v>6370</v>
      </c>
      <c r="J3" t="s">
        <v>1215</v>
      </c>
      <c r="K3" t="s">
        <v>6371</v>
      </c>
      <c r="L3" s="137">
        <v>37.777000000000001</v>
      </c>
      <c r="M3" t="s">
        <v>1216</v>
      </c>
      <c r="N3" s="137">
        <v>142.00370000000001</v>
      </c>
      <c r="O3" s="108"/>
      <c r="P3" s="14"/>
      <c r="Q3" s="130">
        <v>1</v>
      </c>
      <c r="R3" s="130">
        <v>3.7017225721711376E-4</v>
      </c>
      <c r="S3" s="181"/>
    </row>
    <row r="4" spans="1:19" x14ac:dyDescent="0.25">
      <c r="A4" t="s">
        <v>1213</v>
      </c>
      <c r="B4" t="s">
        <v>1249</v>
      </c>
      <c r="C4" t="s">
        <v>6368</v>
      </c>
      <c r="D4" t="s">
        <v>6369</v>
      </c>
      <c r="E4" t="s">
        <v>314</v>
      </c>
      <c r="F4" t="s">
        <v>205</v>
      </c>
      <c r="G4" t="s">
        <v>204</v>
      </c>
      <c r="H4" t="s">
        <v>339</v>
      </c>
      <c r="I4" t="s">
        <v>6370</v>
      </c>
      <c r="J4" t="s">
        <v>1215</v>
      </c>
      <c r="K4" t="s">
        <v>6371</v>
      </c>
      <c r="L4" s="137">
        <v>26.873999999999999</v>
      </c>
      <c r="M4" t="s">
        <v>1216</v>
      </c>
      <c r="N4" s="137">
        <v>101.01939999999999</v>
      </c>
      <c r="O4" s="108"/>
      <c r="P4" s="14"/>
      <c r="Q4" s="130">
        <v>1</v>
      </c>
      <c r="R4" s="130">
        <v>2.6789466496403861E-4</v>
      </c>
      <c r="S4" s="181"/>
    </row>
    <row r="5" spans="1:19" x14ac:dyDescent="0.25">
      <c r="A5" t="s">
        <v>1213</v>
      </c>
      <c r="B5" t="s">
        <v>1250</v>
      </c>
      <c r="C5" t="s">
        <v>6368</v>
      </c>
      <c r="D5" t="s">
        <v>6369</v>
      </c>
      <c r="E5" t="s">
        <v>314</v>
      </c>
      <c r="F5" t="s">
        <v>205</v>
      </c>
      <c r="G5" t="s">
        <v>204</v>
      </c>
      <c r="H5" t="s">
        <v>339</v>
      </c>
      <c r="I5" t="s">
        <v>6370</v>
      </c>
      <c r="J5" t="s">
        <v>1215</v>
      </c>
      <c r="K5" t="s">
        <v>6371</v>
      </c>
      <c r="L5" s="137">
        <v>347.85399999999998</v>
      </c>
      <c r="M5" t="s">
        <v>1216</v>
      </c>
      <c r="N5" s="137">
        <v>1307.5832</v>
      </c>
      <c r="O5" s="108"/>
      <c r="P5" s="14"/>
      <c r="Q5" s="130">
        <v>1</v>
      </c>
      <c r="R5" s="130">
        <v>2.9558675440691495E-4</v>
      </c>
      <c r="S5" s="181"/>
    </row>
    <row r="6" spans="1:19" x14ac:dyDescent="0.25">
      <c r="A6" t="s">
        <v>1213</v>
      </c>
      <c r="B6" t="s">
        <v>1261</v>
      </c>
      <c r="C6" t="s">
        <v>6368</v>
      </c>
      <c r="D6" t="s">
        <v>6369</v>
      </c>
      <c r="E6" t="s">
        <v>314</v>
      </c>
      <c r="F6" t="s">
        <v>205</v>
      </c>
      <c r="G6" t="s">
        <v>204</v>
      </c>
      <c r="H6" t="s">
        <v>339</v>
      </c>
      <c r="I6" t="s">
        <v>6370</v>
      </c>
      <c r="J6" t="s">
        <v>1215</v>
      </c>
      <c r="K6" t="s">
        <v>6371</v>
      </c>
      <c r="L6" s="137">
        <v>20.635999999999999</v>
      </c>
      <c r="M6" t="s">
        <v>1216</v>
      </c>
      <c r="N6" s="137">
        <v>77.570700000000002</v>
      </c>
      <c r="O6" s="108"/>
      <c r="P6" s="14"/>
      <c r="Q6" s="130">
        <v>1</v>
      </c>
      <c r="R6" s="130">
        <v>2.7927217155034652E-4</v>
      </c>
      <c r="S6" s="181"/>
    </row>
    <row r="7" spans="1:19" x14ac:dyDescent="0.25">
      <c r="A7" t="s">
        <v>1213</v>
      </c>
      <c r="B7" t="s">
        <v>1262</v>
      </c>
      <c r="C7" t="s">
        <v>6368</v>
      </c>
      <c r="D7" t="s">
        <v>6369</v>
      </c>
      <c r="E7" t="s">
        <v>314</v>
      </c>
      <c r="F7" t="s">
        <v>205</v>
      </c>
      <c r="G7" t="s">
        <v>204</v>
      </c>
      <c r="H7" t="s">
        <v>339</v>
      </c>
      <c r="I7" t="s">
        <v>6370</v>
      </c>
      <c r="J7" t="s">
        <v>1215</v>
      </c>
      <c r="K7" t="s">
        <v>6371</v>
      </c>
      <c r="L7" s="137">
        <v>9.0890000000000004</v>
      </c>
      <c r="M7" t="s">
        <v>1216</v>
      </c>
      <c r="N7" s="137">
        <v>34.165599999999998</v>
      </c>
      <c r="O7" s="108"/>
      <c r="P7" s="14"/>
      <c r="Q7" s="130">
        <v>1</v>
      </c>
      <c r="R7" s="130">
        <v>2.0199047339311365E-4</v>
      </c>
      <c r="S7" s="181"/>
    </row>
    <row r="8" spans="1:19" x14ac:dyDescent="0.25">
      <c r="A8" t="s">
        <v>1213</v>
      </c>
      <c r="B8" t="s">
        <v>1263</v>
      </c>
      <c r="C8" t="s">
        <v>6368</v>
      </c>
      <c r="D8" t="s">
        <v>6369</v>
      </c>
      <c r="E8" t="s">
        <v>314</v>
      </c>
      <c r="F8" t="s">
        <v>205</v>
      </c>
      <c r="G8" t="s">
        <v>204</v>
      </c>
      <c r="H8" t="s">
        <v>339</v>
      </c>
      <c r="I8" t="s">
        <v>6370</v>
      </c>
      <c r="J8" t="s">
        <v>1215</v>
      </c>
      <c r="K8" t="s">
        <v>6371</v>
      </c>
      <c r="L8" s="137">
        <v>6.7149999999999999</v>
      </c>
      <c r="M8" t="s">
        <v>1216</v>
      </c>
      <c r="N8" s="137">
        <v>25.241700000000002</v>
      </c>
      <c r="O8" s="108"/>
      <c r="P8" s="14"/>
      <c r="Q8" s="130">
        <v>1</v>
      </c>
      <c r="R8" s="130">
        <v>2.1232950800297221E-4</v>
      </c>
      <c r="S8" s="181"/>
    </row>
    <row r="9" spans="1:19" x14ac:dyDescent="0.25">
      <c r="A9" t="s">
        <v>1213</v>
      </c>
      <c r="B9" t="s">
        <v>1267</v>
      </c>
      <c r="C9" t="s">
        <v>6368</v>
      </c>
      <c r="D9" t="s">
        <v>6369</v>
      </c>
      <c r="E9" t="s">
        <v>314</v>
      </c>
      <c r="F9" t="s">
        <v>205</v>
      </c>
      <c r="G9" t="s">
        <v>204</v>
      </c>
      <c r="H9" t="s">
        <v>339</v>
      </c>
      <c r="I9" t="s">
        <v>6370</v>
      </c>
      <c r="J9" t="s">
        <v>1215</v>
      </c>
      <c r="K9" t="s">
        <v>6371</v>
      </c>
      <c r="L9" s="137">
        <v>19.760999999999999</v>
      </c>
      <c r="M9" t="s">
        <v>1216</v>
      </c>
      <c r="N9" s="137">
        <v>74.281600000000012</v>
      </c>
      <c r="O9" s="108"/>
      <c r="P9" s="14"/>
      <c r="Q9" s="130">
        <v>1</v>
      </c>
      <c r="R9" s="130">
        <v>2.8487223934224029E-4</v>
      </c>
      <c r="S9" s="181"/>
    </row>
    <row r="10" spans="1:19" x14ac:dyDescent="0.25">
      <c r="A10" s="185" t="s">
        <v>6393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1"/>
    </row>
    <row r="11" spans="1:19" x14ac:dyDescent="0.25">
      <c r="A11" s="108"/>
      <c r="B11" s="108"/>
      <c r="C11" s="108"/>
      <c r="D11" s="108"/>
      <c r="E11" s="108"/>
      <c r="F11" s="14"/>
      <c r="G11" s="14"/>
      <c r="H11" s="108"/>
      <c r="I11" s="108"/>
      <c r="J11" s="14"/>
      <c r="K11" s="108"/>
      <c r="L11" s="107"/>
      <c r="M11" s="108"/>
      <c r="N11" s="108"/>
      <c r="O11" s="108"/>
      <c r="P11" s="14"/>
      <c r="Q11" s="108"/>
      <c r="R11" s="108"/>
    </row>
    <row r="12" spans="1:19" x14ac:dyDescent="0.25">
      <c r="A12" s="108"/>
      <c r="B12" s="108"/>
      <c r="C12" s="108"/>
      <c r="D12" s="108"/>
      <c r="E12" s="108"/>
      <c r="F12" s="14"/>
      <c r="G12" s="14"/>
      <c r="H12" s="108"/>
      <c r="I12" s="108"/>
      <c r="J12" s="14"/>
      <c r="K12" s="108"/>
      <c r="L12" s="107"/>
      <c r="M12" s="108"/>
      <c r="N12" s="108"/>
      <c r="O12" s="108"/>
      <c r="P12" s="14"/>
      <c r="Q12" s="108"/>
      <c r="R12" s="108"/>
    </row>
    <row r="13" spans="1:19" x14ac:dyDescent="0.25">
      <c r="A13" s="108"/>
      <c r="B13" s="108"/>
      <c r="C13" s="108"/>
      <c r="D13" s="108"/>
      <c r="E13" s="108"/>
      <c r="F13" s="14"/>
      <c r="G13" s="14"/>
      <c r="H13" s="108"/>
      <c r="I13" s="108"/>
      <c r="J13" s="14"/>
      <c r="K13" s="108"/>
      <c r="L13" s="107"/>
      <c r="M13" s="108"/>
      <c r="N13" s="108"/>
      <c r="O13" s="108"/>
      <c r="P13" s="14"/>
      <c r="Q13" s="108"/>
      <c r="R13" s="108"/>
    </row>
    <row r="14" spans="1:19" x14ac:dyDescent="0.25">
      <c r="A14" s="108"/>
      <c r="B14" s="108"/>
      <c r="C14" s="108"/>
      <c r="D14" s="108"/>
      <c r="E14" s="108"/>
      <c r="F14" s="14"/>
      <c r="G14" s="14"/>
      <c r="H14" s="108"/>
      <c r="I14" s="108"/>
      <c r="J14" s="14"/>
      <c r="K14" s="108"/>
      <c r="L14" s="107"/>
      <c r="M14" s="108"/>
      <c r="N14" s="108"/>
      <c r="O14" s="108"/>
      <c r="P14" s="14"/>
      <c r="Q14" s="108"/>
      <c r="R14" s="108"/>
    </row>
    <row r="15" spans="1:19" x14ac:dyDescent="0.25">
      <c r="A15" s="108"/>
      <c r="B15" s="108"/>
      <c r="C15" s="108"/>
      <c r="D15" s="108"/>
      <c r="E15" s="108"/>
      <c r="F15" s="14"/>
      <c r="G15" s="14"/>
      <c r="H15" s="108"/>
      <c r="I15" s="108"/>
      <c r="J15" s="14"/>
      <c r="K15" s="108"/>
      <c r="L15" s="107"/>
      <c r="M15" s="108"/>
      <c r="N15" s="108"/>
      <c r="O15" s="108"/>
      <c r="P15" s="14"/>
      <c r="Q15" s="108"/>
      <c r="R15" s="108"/>
    </row>
    <row r="16" spans="1:19" x14ac:dyDescent="0.25">
      <c r="A16" s="108"/>
      <c r="B16" s="108"/>
      <c r="C16" s="108"/>
      <c r="D16" s="108"/>
      <c r="E16" s="108"/>
      <c r="F16" s="14"/>
      <c r="G16" s="14"/>
      <c r="H16" s="108"/>
      <c r="I16" s="108"/>
      <c r="J16" s="14"/>
      <c r="K16" s="108"/>
      <c r="L16" s="107"/>
      <c r="M16" s="108"/>
      <c r="N16" s="108"/>
      <c r="O16" s="108"/>
      <c r="P16" s="14"/>
      <c r="Q16" s="108"/>
      <c r="R16" s="108"/>
    </row>
    <row r="17" spans="1:18" x14ac:dyDescent="0.25">
      <c r="A17" s="108"/>
      <c r="B17" s="108"/>
      <c r="C17" s="108"/>
      <c r="D17" s="108"/>
      <c r="E17" s="108"/>
      <c r="F17" s="14"/>
      <c r="G17" s="14"/>
      <c r="H17" s="108"/>
      <c r="I17" s="108"/>
      <c r="J17" s="14"/>
      <c r="K17" s="108"/>
      <c r="L17" s="107"/>
      <c r="M17" s="108"/>
      <c r="N17" s="108"/>
      <c r="O17" s="108"/>
      <c r="P17" s="14"/>
      <c r="Q17" s="108"/>
      <c r="R17" s="108"/>
    </row>
    <row r="18" spans="1:18" x14ac:dyDescent="0.25">
      <c r="A18" s="108"/>
      <c r="B18" s="108"/>
      <c r="C18" s="108"/>
      <c r="D18" s="108"/>
      <c r="E18" s="108"/>
      <c r="F18" s="14"/>
      <c r="G18" s="14"/>
      <c r="H18" s="108"/>
      <c r="I18" s="108"/>
      <c r="J18" s="14"/>
      <c r="K18" s="108"/>
      <c r="L18" s="107"/>
      <c r="M18" s="108"/>
      <c r="N18" s="108"/>
      <c r="O18" s="108"/>
      <c r="P18" s="14"/>
      <c r="Q18" s="108"/>
      <c r="R18" s="108"/>
    </row>
    <row r="19" spans="1:18" x14ac:dyDescent="0.25">
      <c r="A19" s="108"/>
      <c r="B19" s="108"/>
      <c r="C19" s="108"/>
      <c r="D19" s="108"/>
      <c r="E19" s="108"/>
      <c r="F19" s="14"/>
      <c r="G19" s="14"/>
      <c r="H19" s="108"/>
      <c r="I19" s="108"/>
      <c r="J19" s="14"/>
      <c r="K19" s="108"/>
      <c r="L19" s="107"/>
      <c r="M19" s="108"/>
      <c r="N19" s="108"/>
      <c r="O19" s="108"/>
      <c r="P19" s="14"/>
      <c r="Q19" s="108"/>
      <c r="R19" s="108"/>
    </row>
    <row r="20" spans="1:18" x14ac:dyDescent="0.25">
      <c r="A20" s="107"/>
      <c r="B20" s="107"/>
      <c r="C20" s="107"/>
      <c r="D20" s="107"/>
      <c r="E20" s="108"/>
      <c r="F20" s="14"/>
      <c r="G20" s="14"/>
      <c r="H20" s="108"/>
      <c r="I20" s="107"/>
      <c r="J20" s="107"/>
      <c r="K20" s="107"/>
      <c r="L20" s="107"/>
      <c r="M20" s="107"/>
      <c r="N20" s="107"/>
      <c r="O20" s="107"/>
      <c r="P20" s="14"/>
      <c r="Q20" s="107"/>
      <c r="R20" s="107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mergeCells count="2">
    <mergeCell ref="A10:R10"/>
    <mergeCell ref="S1:S10"/>
  </mergeCells>
  <dataValidations count="5">
    <dataValidation type="list" allowBlank="1" showInputMessage="1" showErrorMessage="1" sqref="F2:F9 F11:F20" xr:uid="{00000000-0002-0000-1C00-000000000000}">
      <formula1>israel_abroad</formula1>
    </dataValidation>
    <dataValidation type="list" allowBlank="1" showInputMessage="1" showErrorMessage="1" sqref="H2:H9 H11:H20" xr:uid="{00000000-0002-0000-1C00-000001000000}">
      <formula1>Holding_interest</formula1>
    </dataValidation>
    <dataValidation type="list" allowBlank="1" showInputMessage="1" showErrorMessage="1" sqref="P2:P9 P11:P20" xr:uid="{00000000-0002-0000-1C00-000002000000}">
      <formula1>In_the_books</formula1>
    </dataValidation>
    <dataValidation type="list" allowBlank="1" showInputMessage="1" showErrorMessage="1" sqref="G2:G9 G11:G20" xr:uid="{00000000-0002-0000-1C00-000003000000}">
      <formula1>Country_list</formula1>
    </dataValidation>
    <dataValidation type="list" allowBlank="1" showInputMessage="1" showErrorMessage="1" sqref="E2:E9 E11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V223"/>
  <sheetViews>
    <sheetView rightToLeft="1" topLeftCell="G1" zoomScale="98" zoomScaleNormal="98" workbookViewId="0">
      <selection activeCell="S1" sqref="S1:S222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6" width="27.5" style="2" bestFit="1" customWidth="1"/>
    <col min="7" max="14" width="11.59765625" style="2" customWidth="1"/>
    <col min="15" max="15" width="14" style="2" bestFit="1" customWidth="1"/>
    <col min="16" max="16" width="20" style="2" bestFit="1" customWidth="1"/>
    <col min="17" max="17" width="16.3984375" style="2" bestFit="1" customWidth="1"/>
    <col min="18" max="18" width="11.59765625" style="2" customWidth="1"/>
    <col min="19" max="19" width="9" style="2"/>
    <col min="20" max="20" width="21" customWidth="1"/>
    <col min="21" max="21" width="10.5" bestFit="1" customWidth="1"/>
    <col min="23" max="16384" width="9" style="2"/>
  </cols>
  <sheetData>
    <row r="1" spans="1:22" s="3" customFormat="1" ht="66.75" customHeight="1" x14ac:dyDescent="0.25">
      <c r="A1" s="15" t="s">
        <v>49</v>
      </c>
      <c r="B1" s="15" t="s">
        <v>50</v>
      </c>
      <c r="C1" s="15" t="s">
        <v>51</v>
      </c>
      <c r="D1" s="15" t="s">
        <v>52</v>
      </c>
      <c r="E1" s="15" t="s">
        <v>53</v>
      </c>
      <c r="F1" s="15" t="s">
        <v>54</v>
      </c>
      <c r="G1" s="15" t="s">
        <v>55</v>
      </c>
      <c r="H1" s="15" t="s">
        <v>56</v>
      </c>
      <c r="I1" s="15" t="s">
        <v>57</v>
      </c>
      <c r="J1" s="15" t="s">
        <v>58</v>
      </c>
      <c r="K1" s="15" t="s">
        <v>59</v>
      </c>
      <c r="L1" s="15" t="s">
        <v>60</v>
      </c>
      <c r="M1" s="15" t="s">
        <v>61</v>
      </c>
      <c r="N1" s="15" t="s">
        <v>62</v>
      </c>
      <c r="O1" s="15" t="s">
        <v>63</v>
      </c>
      <c r="P1" s="15" t="s">
        <v>64</v>
      </c>
      <c r="Q1" s="15" t="s">
        <v>65</v>
      </c>
      <c r="S1" s="180" t="s">
        <v>6394</v>
      </c>
      <c r="T1"/>
      <c r="U1"/>
      <c r="V1"/>
    </row>
    <row r="2" spans="1:22" x14ac:dyDescent="0.25">
      <c r="A2" t="s">
        <v>1213</v>
      </c>
      <c r="B2">
        <v>12936</v>
      </c>
      <c r="C2" t="s">
        <v>1209</v>
      </c>
      <c r="D2" t="s">
        <v>1210</v>
      </c>
      <c r="E2" t="s">
        <v>315</v>
      </c>
      <c r="F2" t="s">
        <v>934</v>
      </c>
      <c r="G2" s="107" t="s">
        <v>204</v>
      </c>
      <c r="H2" t="s">
        <v>339</v>
      </c>
      <c r="I2" t="s">
        <v>1211</v>
      </c>
      <c r="J2" t="s">
        <v>413</v>
      </c>
      <c r="K2" t="s">
        <v>1212</v>
      </c>
      <c r="L2" s="3">
        <f>2550.8853+129.208149999991</f>
        <v>2680.0934499999908</v>
      </c>
      <c r="M2" s="162">
        <v>1</v>
      </c>
      <c r="N2" s="171">
        <v>0.04</v>
      </c>
      <c r="O2" s="3">
        <f>2550.8853+129.208149999991</f>
        <v>2680.0934499999908</v>
      </c>
      <c r="P2" s="133">
        <v>0.44513939224264776</v>
      </c>
      <c r="Q2" s="134">
        <v>2.6200065971891985E-2</v>
      </c>
      <c r="S2" s="180"/>
    </row>
    <row r="3" spans="1:22" x14ac:dyDescent="0.25">
      <c r="A3" t="s">
        <v>1213</v>
      </c>
      <c r="B3">
        <v>12936</v>
      </c>
      <c r="C3" t="s">
        <v>1209</v>
      </c>
      <c r="D3" t="s">
        <v>1210</v>
      </c>
      <c r="E3" t="s">
        <v>315</v>
      </c>
      <c r="F3" t="s">
        <v>935</v>
      </c>
      <c r="G3" t="s">
        <v>205</v>
      </c>
      <c r="H3" t="s">
        <v>339</v>
      </c>
      <c r="I3" t="s">
        <v>1211</v>
      </c>
      <c r="J3" t="s">
        <v>413</v>
      </c>
      <c r="K3" t="s">
        <v>1215</v>
      </c>
      <c r="L3" s="3">
        <v>35.804699999999997</v>
      </c>
      <c r="M3" s="11" t="s">
        <v>1216</v>
      </c>
      <c r="N3" s="171">
        <v>4.4999999999999998E-2</v>
      </c>
      <c r="O3" s="3">
        <v>134.5899</v>
      </c>
      <c r="P3" s="133">
        <v>2.2354170630878165E-2</v>
      </c>
      <c r="Q3" s="134">
        <v>1.3157243674284409E-3</v>
      </c>
      <c r="S3" s="180"/>
    </row>
    <row r="4" spans="1:22" x14ac:dyDescent="0.25">
      <c r="A4" t="s">
        <v>1213</v>
      </c>
      <c r="B4">
        <v>12936</v>
      </c>
      <c r="C4" t="s">
        <v>1209</v>
      </c>
      <c r="D4" t="s">
        <v>1210</v>
      </c>
      <c r="E4" t="s">
        <v>315</v>
      </c>
      <c r="F4" t="s">
        <v>936</v>
      </c>
      <c r="G4" t="s">
        <v>204</v>
      </c>
      <c r="H4" t="s">
        <v>339</v>
      </c>
      <c r="I4" t="s">
        <v>1211</v>
      </c>
      <c r="J4" t="s">
        <v>413</v>
      </c>
      <c r="K4" t="s">
        <v>1215</v>
      </c>
      <c r="L4" s="3">
        <v>804.03489999999999</v>
      </c>
      <c r="M4" s="11" t="s">
        <v>1216</v>
      </c>
      <c r="N4" s="171">
        <v>4.7399999999999998E-2</v>
      </c>
      <c r="O4" s="3">
        <v>3022.3672000000001</v>
      </c>
      <c r="P4" s="133">
        <v>0.50198798050945492</v>
      </c>
      <c r="Q4" s="134">
        <v>2.954606677288911E-2</v>
      </c>
      <c r="S4" s="180"/>
    </row>
    <row r="5" spans="1:22" x14ac:dyDescent="0.25">
      <c r="A5" t="s">
        <v>1213</v>
      </c>
      <c r="B5">
        <v>12936</v>
      </c>
      <c r="C5" t="s">
        <v>1209</v>
      </c>
      <c r="D5" t="s">
        <v>1210</v>
      </c>
      <c r="E5" t="s">
        <v>315</v>
      </c>
      <c r="F5" t="s">
        <v>936</v>
      </c>
      <c r="G5" t="s">
        <v>204</v>
      </c>
      <c r="H5" t="s">
        <v>339</v>
      </c>
      <c r="I5" t="s">
        <v>1211</v>
      </c>
      <c r="J5" t="s">
        <v>413</v>
      </c>
      <c r="K5" t="s">
        <v>1217</v>
      </c>
      <c r="L5" s="3">
        <v>45.427500000000002</v>
      </c>
      <c r="M5" s="11" t="s">
        <v>1218</v>
      </c>
      <c r="N5" s="171">
        <v>3.0599999999999999E-2</v>
      </c>
      <c r="O5" s="3">
        <v>182.6276</v>
      </c>
      <c r="P5" s="133">
        <v>3.0332800100956799E-2</v>
      </c>
      <c r="Q5" s="134">
        <v>1.785331466068214E-3</v>
      </c>
      <c r="S5" s="180"/>
    </row>
    <row r="6" spans="1:22" x14ac:dyDescent="0.25">
      <c r="A6" t="s">
        <v>1213</v>
      </c>
      <c r="B6">
        <v>12936</v>
      </c>
      <c r="C6" t="s">
        <v>1209</v>
      </c>
      <c r="D6" t="s">
        <v>1210</v>
      </c>
      <c r="E6" t="s">
        <v>315</v>
      </c>
      <c r="F6" t="s">
        <v>936</v>
      </c>
      <c r="G6" t="s">
        <v>204</v>
      </c>
      <c r="H6" t="s">
        <v>339</v>
      </c>
      <c r="I6" t="s">
        <v>1211</v>
      </c>
      <c r="J6" t="s">
        <v>413</v>
      </c>
      <c r="K6" t="s">
        <v>1219</v>
      </c>
      <c r="L6" s="3">
        <v>0.40329999999999999</v>
      </c>
      <c r="M6" s="11" t="s">
        <v>1220</v>
      </c>
      <c r="N6" s="171">
        <v>0</v>
      </c>
      <c r="O6" s="3">
        <v>1.1177999999999999</v>
      </c>
      <c r="P6" s="133">
        <v>1.8565651606246541E-4</v>
      </c>
      <c r="Q6" s="134">
        <v>1.0927392753182155E-5</v>
      </c>
      <c r="S6" s="180"/>
    </row>
    <row r="7" spans="1:22" x14ac:dyDescent="0.25">
      <c r="A7" t="s">
        <v>1213</v>
      </c>
      <c r="B7">
        <v>12937</v>
      </c>
      <c r="C7" t="s">
        <v>1209</v>
      </c>
      <c r="D7" t="s">
        <v>1210</v>
      </c>
      <c r="E7" t="s">
        <v>315</v>
      </c>
      <c r="F7" t="s">
        <v>934</v>
      </c>
      <c r="G7" s="107" t="s">
        <v>204</v>
      </c>
      <c r="H7" t="s">
        <v>339</v>
      </c>
      <c r="I7" t="s">
        <v>1211</v>
      </c>
      <c r="J7" t="s">
        <v>413</v>
      </c>
      <c r="K7" t="s">
        <v>1212</v>
      </c>
      <c r="L7" s="3">
        <f>49683.8216+1476.36797999998</f>
        <v>51160.189579999984</v>
      </c>
      <c r="M7" s="162">
        <v>1</v>
      </c>
      <c r="N7" s="171">
        <v>0.04</v>
      </c>
      <c r="O7" s="3">
        <f>49683.8216+1476.36797999998</f>
        <v>51160.189579999984</v>
      </c>
      <c r="P7" s="133">
        <v>0.32243393277223381</v>
      </c>
      <c r="Q7" s="134">
        <v>5.3064582424155043E-2</v>
      </c>
      <c r="S7" s="180"/>
    </row>
    <row r="8" spans="1:22" x14ac:dyDescent="0.25">
      <c r="A8" t="s">
        <v>1213</v>
      </c>
      <c r="B8">
        <v>12937</v>
      </c>
      <c r="C8" t="s">
        <v>1209</v>
      </c>
      <c r="D8" t="s">
        <v>1210</v>
      </c>
      <c r="E8" t="s">
        <v>315</v>
      </c>
      <c r="F8" t="s">
        <v>935</v>
      </c>
      <c r="G8" t="s">
        <v>205</v>
      </c>
      <c r="H8" t="s">
        <v>339</v>
      </c>
      <c r="I8" t="s">
        <v>1211</v>
      </c>
      <c r="J8" t="s">
        <v>413</v>
      </c>
      <c r="K8" t="s">
        <v>1215</v>
      </c>
      <c r="L8" s="3">
        <v>8560.2916999999998</v>
      </c>
      <c r="M8" s="11" t="s">
        <v>1216</v>
      </c>
      <c r="N8" s="171">
        <v>4.4999999999999998E-2</v>
      </c>
      <c r="O8" s="3">
        <v>32178.136500000001</v>
      </c>
      <c r="P8" s="133">
        <v>0.20280071645850159</v>
      </c>
      <c r="Q8" s="134">
        <v>3.3375939193694491E-2</v>
      </c>
      <c r="S8" s="180"/>
    </row>
    <row r="9" spans="1:22" x14ac:dyDescent="0.25">
      <c r="A9" t="s">
        <v>1213</v>
      </c>
      <c r="B9">
        <v>12937</v>
      </c>
      <c r="C9" t="s">
        <v>1209</v>
      </c>
      <c r="D9" t="s">
        <v>1210</v>
      </c>
      <c r="E9" t="s">
        <v>315</v>
      </c>
      <c r="F9" t="s">
        <v>935</v>
      </c>
      <c r="G9" t="s">
        <v>205</v>
      </c>
      <c r="H9" t="s">
        <v>339</v>
      </c>
      <c r="I9" t="s">
        <v>1211</v>
      </c>
      <c r="J9" t="s">
        <v>413</v>
      </c>
      <c r="K9" t="s">
        <v>1217</v>
      </c>
      <c r="L9" s="3">
        <v>354.89249999999998</v>
      </c>
      <c r="M9" s="11" t="s">
        <v>1218</v>
      </c>
      <c r="N9" s="171">
        <v>2.7300000000000001E-2</v>
      </c>
      <c r="O9" s="3">
        <v>1426.7388999999998</v>
      </c>
      <c r="P9" s="133">
        <v>8.991933734857965E-3</v>
      </c>
      <c r="Q9" s="134">
        <v>1.4798479946680119E-3</v>
      </c>
      <c r="S9" s="180"/>
    </row>
    <row r="10" spans="1:22" x14ac:dyDescent="0.25">
      <c r="A10" t="s">
        <v>1213</v>
      </c>
      <c r="B10">
        <v>12937</v>
      </c>
      <c r="C10" t="s">
        <v>1209</v>
      </c>
      <c r="D10" t="s">
        <v>1210</v>
      </c>
      <c r="E10" t="s">
        <v>315</v>
      </c>
      <c r="F10" t="s">
        <v>936</v>
      </c>
      <c r="G10" t="s">
        <v>204</v>
      </c>
      <c r="H10" t="s">
        <v>339</v>
      </c>
      <c r="I10" t="s">
        <v>1211</v>
      </c>
      <c r="J10" t="s">
        <v>413</v>
      </c>
      <c r="K10" t="s">
        <v>1215</v>
      </c>
      <c r="L10" s="3">
        <v>14544.901199999998</v>
      </c>
      <c r="M10" s="11" t="s">
        <v>1216</v>
      </c>
      <c r="N10" s="171">
        <v>4.7399999999999998E-2</v>
      </c>
      <c r="O10" s="3">
        <v>54674.283499999998</v>
      </c>
      <c r="P10" s="133">
        <v>0.34458129250757669</v>
      </c>
      <c r="Q10" s="134">
        <v>5.6709485384736739E-2</v>
      </c>
      <c r="S10" s="180"/>
    </row>
    <row r="11" spans="1:22" x14ac:dyDescent="0.25">
      <c r="A11" t="s">
        <v>1213</v>
      </c>
      <c r="B11">
        <v>12937</v>
      </c>
      <c r="C11" t="s">
        <v>1209</v>
      </c>
      <c r="D11" t="s">
        <v>1210</v>
      </c>
      <c r="E11" t="s">
        <v>315</v>
      </c>
      <c r="F11" t="s">
        <v>936</v>
      </c>
      <c r="G11" t="s">
        <v>204</v>
      </c>
      <c r="H11" t="s">
        <v>339</v>
      </c>
      <c r="I11" t="s">
        <v>1211</v>
      </c>
      <c r="J11" t="s">
        <v>413</v>
      </c>
      <c r="K11" t="s">
        <v>1217</v>
      </c>
      <c r="L11" s="3">
        <v>4721.4069</v>
      </c>
      <c r="M11" s="11" t="s">
        <v>1218</v>
      </c>
      <c r="N11" s="171">
        <v>3.0599999999999999E-2</v>
      </c>
      <c r="O11" s="3">
        <v>18980.999899999999</v>
      </c>
      <c r="P11" s="133">
        <v>0.11962657871187619</v>
      </c>
      <c r="Q11" s="134">
        <v>1.9687550846765822E-2</v>
      </c>
      <c r="S11" s="180"/>
    </row>
    <row r="12" spans="1:22" x14ac:dyDescent="0.25">
      <c r="A12" t="s">
        <v>1213</v>
      </c>
      <c r="B12">
        <v>12937</v>
      </c>
      <c r="C12" t="s">
        <v>1209</v>
      </c>
      <c r="D12" t="s">
        <v>1210</v>
      </c>
      <c r="E12" t="s">
        <v>315</v>
      </c>
      <c r="F12" t="s">
        <v>936</v>
      </c>
      <c r="G12" t="s">
        <v>204</v>
      </c>
      <c r="H12" t="s">
        <v>339</v>
      </c>
      <c r="I12" t="s">
        <v>1211</v>
      </c>
      <c r="J12" t="s">
        <v>413</v>
      </c>
      <c r="K12" t="s">
        <v>1222</v>
      </c>
      <c r="L12" s="3">
        <v>7673.8589000000002</v>
      </c>
      <c r="M12" s="11" t="s">
        <v>1223</v>
      </c>
      <c r="N12" s="171">
        <v>0</v>
      </c>
      <c r="O12" s="3">
        <v>179.25370000000001</v>
      </c>
      <c r="P12" s="133">
        <v>1.1297353651239968E-3</v>
      </c>
      <c r="Q12" s="134">
        <v>1.8592626056654194E-4</v>
      </c>
      <c r="S12" s="180"/>
    </row>
    <row r="13" spans="1:22" x14ac:dyDescent="0.25">
      <c r="A13" t="s">
        <v>1213</v>
      </c>
      <c r="B13">
        <v>12937</v>
      </c>
      <c r="C13" t="s">
        <v>1209</v>
      </c>
      <c r="D13" t="s">
        <v>1210</v>
      </c>
      <c r="E13" t="s">
        <v>315</v>
      </c>
      <c r="F13" t="s">
        <v>936</v>
      </c>
      <c r="G13" t="s">
        <v>204</v>
      </c>
      <c r="H13" t="s">
        <v>339</v>
      </c>
      <c r="I13" t="s">
        <v>1211</v>
      </c>
      <c r="J13" t="s">
        <v>413</v>
      </c>
      <c r="K13" t="s">
        <v>1224</v>
      </c>
      <c r="L13" s="3">
        <v>11.707600000000001</v>
      </c>
      <c r="M13" s="11" t="s">
        <v>1225</v>
      </c>
      <c r="N13" s="171">
        <v>0</v>
      </c>
      <c r="O13" s="3">
        <v>55.616800000000005</v>
      </c>
      <c r="P13" s="133">
        <v>3.5052144449474853E-4</v>
      </c>
      <c r="Q13" s="134">
        <v>5.7687086228497661E-5</v>
      </c>
      <c r="S13" s="180"/>
    </row>
    <row r="14" spans="1:22" x14ac:dyDescent="0.25">
      <c r="A14" t="s">
        <v>1213</v>
      </c>
      <c r="B14">
        <v>12937</v>
      </c>
      <c r="C14" t="s">
        <v>1209</v>
      </c>
      <c r="D14" t="s">
        <v>1210</v>
      </c>
      <c r="E14" t="s">
        <v>315</v>
      </c>
      <c r="F14" t="s">
        <v>936</v>
      </c>
      <c r="G14" t="s">
        <v>204</v>
      </c>
      <c r="H14" t="s">
        <v>339</v>
      </c>
      <c r="I14" t="s">
        <v>1211</v>
      </c>
      <c r="J14" t="s">
        <v>413</v>
      </c>
      <c r="K14" t="s">
        <v>1219</v>
      </c>
      <c r="L14" s="3">
        <v>4.8731999999999998</v>
      </c>
      <c r="M14" s="11" t="s">
        <v>1220</v>
      </c>
      <c r="N14" s="171">
        <v>0</v>
      </c>
      <c r="O14" s="3">
        <v>13.5069</v>
      </c>
      <c r="P14" s="133">
        <v>8.5126402429591751E-5</v>
      </c>
      <c r="Q14" s="134">
        <v>1.4009682415739398E-5</v>
      </c>
      <c r="S14" s="180"/>
    </row>
    <row r="15" spans="1:22" x14ac:dyDescent="0.25">
      <c r="A15" t="s">
        <v>1213</v>
      </c>
      <c r="B15">
        <v>12937</v>
      </c>
      <c r="C15" t="s">
        <v>1209</v>
      </c>
      <c r="D15" t="s">
        <v>1210</v>
      </c>
      <c r="E15" t="s">
        <v>315</v>
      </c>
      <c r="F15" t="s">
        <v>936</v>
      </c>
      <c r="G15" t="s">
        <v>204</v>
      </c>
      <c r="H15" t="s">
        <v>339</v>
      </c>
      <c r="I15" t="s">
        <v>1211</v>
      </c>
      <c r="J15" t="s">
        <v>413</v>
      </c>
      <c r="K15" t="s">
        <v>1226</v>
      </c>
      <c r="L15" s="3">
        <v>5.3700000000000005E-2</v>
      </c>
      <c r="M15" s="11" t="s">
        <v>1227</v>
      </c>
      <c r="N15" s="171">
        <v>0</v>
      </c>
      <c r="O15" s="3">
        <v>2.58E-2</v>
      </c>
      <c r="P15" s="133">
        <v>1.6260290538046977E-7</v>
      </c>
      <c r="Q15" s="134">
        <v>2.6760382199177937E-8</v>
      </c>
      <c r="S15" s="180"/>
    </row>
    <row r="16" spans="1:22" x14ac:dyDescent="0.25">
      <c r="A16" t="s">
        <v>1213</v>
      </c>
      <c r="B16">
        <v>12938</v>
      </c>
      <c r="C16" t="s">
        <v>1209</v>
      </c>
      <c r="D16" t="s">
        <v>1210</v>
      </c>
      <c r="E16" t="s">
        <v>315</v>
      </c>
      <c r="F16" t="s">
        <v>934</v>
      </c>
      <c r="G16" s="107" t="s">
        <v>204</v>
      </c>
      <c r="H16" t="s">
        <v>339</v>
      </c>
      <c r="I16" t="s">
        <v>1211</v>
      </c>
      <c r="J16" t="s">
        <v>413</v>
      </c>
      <c r="K16" t="s">
        <v>1212</v>
      </c>
      <c r="L16" s="3">
        <f>13976.0495+126.602849999996</f>
        <v>14102.652349999995</v>
      </c>
      <c r="M16" s="162">
        <v>1</v>
      </c>
      <c r="N16" s="171">
        <v>0.04</v>
      </c>
      <c r="O16" s="3">
        <f>13976.0495+126.602849999996</f>
        <v>14102.652349999995</v>
      </c>
      <c r="P16" s="133">
        <v>0.48696037364741734</v>
      </c>
      <c r="Q16" s="134">
        <v>7.0563514179082965E-2</v>
      </c>
      <c r="S16" s="180"/>
    </row>
    <row r="17" spans="1:19" x14ac:dyDescent="0.25">
      <c r="A17" t="s">
        <v>1213</v>
      </c>
      <c r="B17">
        <v>12938</v>
      </c>
      <c r="C17" t="s">
        <v>1209</v>
      </c>
      <c r="D17" t="s">
        <v>1210</v>
      </c>
      <c r="E17" t="s">
        <v>315</v>
      </c>
      <c r="F17" t="s">
        <v>935</v>
      </c>
      <c r="G17" t="s">
        <v>205</v>
      </c>
      <c r="H17" t="s">
        <v>339</v>
      </c>
      <c r="I17" t="s">
        <v>1211</v>
      </c>
      <c r="J17" t="s">
        <v>413</v>
      </c>
      <c r="K17" t="s">
        <v>1215</v>
      </c>
      <c r="L17" s="3">
        <v>3163.6399000000001</v>
      </c>
      <c r="M17" s="11" t="s">
        <v>1216</v>
      </c>
      <c r="N17" s="171">
        <v>4.4999999999999998E-2</v>
      </c>
      <c r="O17" s="3">
        <v>11892.122300000001</v>
      </c>
      <c r="P17" s="133">
        <v>0.41063143123348617</v>
      </c>
      <c r="Q17" s="134">
        <v>5.9502987077139365E-2</v>
      </c>
      <c r="S17" s="180"/>
    </row>
    <row r="18" spans="1:19" x14ac:dyDescent="0.25">
      <c r="A18" t="s">
        <v>1213</v>
      </c>
      <c r="B18">
        <v>12938</v>
      </c>
      <c r="C18" t="s">
        <v>1209</v>
      </c>
      <c r="D18" t="s">
        <v>1210</v>
      </c>
      <c r="E18" t="s">
        <v>315</v>
      </c>
      <c r="F18" t="s">
        <v>935</v>
      </c>
      <c r="G18" t="s">
        <v>205</v>
      </c>
      <c r="H18" t="s">
        <v>339</v>
      </c>
      <c r="I18" t="s">
        <v>1211</v>
      </c>
      <c r="J18" t="s">
        <v>413</v>
      </c>
      <c r="K18" t="s">
        <v>1217</v>
      </c>
      <c r="L18" s="3">
        <v>281.70440000000002</v>
      </c>
      <c r="M18" s="11" t="s">
        <v>1218</v>
      </c>
      <c r="N18" s="171">
        <v>2.7300000000000001E-2</v>
      </c>
      <c r="O18" s="3">
        <v>1132.5082</v>
      </c>
      <c r="P18" s="133">
        <v>3.9105169903076019E-2</v>
      </c>
      <c r="Q18" s="134">
        <v>5.6665765024426591E-3</v>
      </c>
      <c r="S18" s="180"/>
    </row>
    <row r="19" spans="1:19" x14ac:dyDescent="0.25">
      <c r="A19" t="s">
        <v>1213</v>
      </c>
      <c r="B19">
        <v>12938</v>
      </c>
      <c r="C19" t="s">
        <v>1209</v>
      </c>
      <c r="D19" t="s">
        <v>1210</v>
      </c>
      <c r="E19" t="s">
        <v>315</v>
      </c>
      <c r="F19" t="s">
        <v>936</v>
      </c>
      <c r="G19" t="s">
        <v>204</v>
      </c>
      <c r="H19" t="s">
        <v>339</v>
      </c>
      <c r="I19" t="s">
        <v>1211</v>
      </c>
      <c r="J19" t="s">
        <v>413</v>
      </c>
      <c r="K19" t="s">
        <v>1217</v>
      </c>
      <c r="L19" s="3">
        <v>243.07249999999999</v>
      </c>
      <c r="M19" s="11" t="s">
        <v>1218</v>
      </c>
      <c r="N19" s="171">
        <v>3.0599999999999999E-2</v>
      </c>
      <c r="O19" s="3">
        <v>977.19990000000007</v>
      </c>
      <c r="P19" s="133">
        <v>3.3742420689553417E-2</v>
      </c>
      <c r="Q19" s="134">
        <v>4.8894815874439739E-3</v>
      </c>
      <c r="S19" s="180"/>
    </row>
    <row r="20" spans="1:19" x14ac:dyDescent="0.25">
      <c r="A20" t="s">
        <v>1213</v>
      </c>
      <c r="B20">
        <v>12938</v>
      </c>
      <c r="C20" t="s">
        <v>1209</v>
      </c>
      <c r="D20" t="s">
        <v>1210</v>
      </c>
      <c r="E20" t="s">
        <v>315</v>
      </c>
      <c r="F20" t="s">
        <v>936</v>
      </c>
      <c r="G20" t="s">
        <v>204</v>
      </c>
      <c r="H20" t="s">
        <v>339</v>
      </c>
      <c r="I20" t="s">
        <v>1211</v>
      </c>
      <c r="J20" t="s">
        <v>413</v>
      </c>
      <c r="K20" t="s">
        <v>1215</v>
      </c>
      <c r="L20" s="3">
        <v>226.18779999999998</v>
      </c>
      <c r="M20" s="11" t="s">
        <v>1216</v>
      </c>
      <c r="N20" s="171">
        <v>4.7399999999999998E-2</v>
      </c>
      <c r="O20" s="3">
        <v>850.23980000000006</v>
      </c>
      <c r="P20" s="133">
        <v>2.9358526355356521E-2</v>
      </c>
      <c r="Q20" s="134">
        <v>4.2542286864868141E-3</v>
      </c>
      <c r="S20" s="180"/>
    </row>
    <row r="21" spans="1:19" x14ac:dyDescent="0.25">
      <c r="A21" t="s">
        <v>1213</v>
      </c>
      <c r="B21">
        <v>12938</v>
      </c>
      <c r="C21" t="s">
        <v>1209</v>
      </c>
      <c r="D21" t="s">
        <v>1210</v>
      </c>
      <c r="E21" t="s">
        <v>315</v>
      </c>
      <c r="F21" t="s">
        <v>936</v>
      </c>
      <c r="G21" t="s">
        <v>204</v>
      </c>
      <c r="H21" t="s">
        <v>339</v>
      </c>
      <c r="I21" t="s">
        <v>1211</v>
      </c>
      <c r="J21" t="s">
        <v>413</v>
      </c>
      <c r="K21" t="s">
        <v>1219</v>
      </c>
      <c r="L21" s="3">
        <v>1.3967000000000001</v>
      </c>
      <c r="M21" s="11" t="s">
        <v>1220</v>
      </c>
      <c r="N21" s="171">
        <v>0</v>
      </c>
      <c r="O21" s="3">
        <v>3.8713000000000002</v>
      </c>
      <c r="P21" s="133">
        <v>1.3367483277010992E-4</v>
      </c>
      <c r="Q21" s="134">
        <v>1.9370294726260056E-5</v>
      </c>
      <c r="S21" s="180"/>
    </row>
    <row r="22" spans="1:19" x14ac:dyDescent="0.25">
      <c r="A22" t="s">
        <v>1213</v>
      </c>
      <c r="B22">
        <v>12938</v>
      </c>
      <c r="C22" t="s">
        <v>1209</v>
      </c>
      <c r="D22" t="s">
        <v>1210</v>
      </c>
      <c r="E22" t="s">
        <v>315</v>
      </c>
      <c r="F22" t="s">
        <v>936</v>
      </c>
      <c r="G22" t="s">
        <v>204</v>
      </c>
      <c r="H22" t="s">
        <v>339</v>
      </c>
      <c r="I22" t="s">
        <v>1211</v>
      </c>
      <c r="J22" t="s">
        <v>413</v>
      </c>
      <c r="K22" t="s">
        <v>1222</v>
      </c>
      <c r="L22" s="3">
        <v>83.129600000000011</v>
      </c>
      <c r="M22" s="11" t="s">
        <v>1223</v>
      </c>
      <c r="N22" s="171">
        <v>0</v>
      </c>
      <c r="O22" s="3">
        <v>1.9418</v>
      </c>
      <c r="P22" s="133">
        <v>6.7049774048252376E-5</v>
      </c>
      <c r="Q22" s="134">
        <v>9.7159192776203796E-6</v>
      </c>
      <c r="S22" s="180"/>
    </row>
    <row r="23" spans="1:19" x14ac:dyDescent="0.25">
      <c r="A23" t="s">
        <v>1213</v>
      </c>
      <c r="B23">
        <v>12938</v>
      </c>
      <c r="C23" t="s">
        <v>1209</v>
      </c>
      <c r="D23" t="s">
        <v>1210</v>
      </c>
      <c r="E23" t="s">
        <v>315</v>
      </c>
      <c r="F23" t="s">
        <v>936</v>
      </c>
      <c r="G23" t="s">
        <v>204</v>
      </c>
      <c r="H23" t="s">
        <v>339</v>
      </c>
      <c r="I23" t="s">
        <v>1211</v>
      </c>
      <c r="J23" t="s">
        <v>413</v>
      </c>
      <c r="K23" t="s">
        <v>1226</v>
      </c>
      <c r="L23" s="3">
        <v>8.1500000000000003E-2</v>
      </c>
      <c r="M23" s="11" t="s">
        <v>1227</v>
      </c>
      <c r="N23" s="171">
        <v>0</v>
      </c>
      <c r="O23" s="3">
        <v>3.9200000000000006E-2</v>
      </c>
      <c r="P23" s="133">
        <v>1.3535642922502285E-6</v>
      </c>
      <c r="Q23" s="134">
        <v>1.9613968260516991E-7</v>
      </c>
      <c r="S23" s="180"/>
    </row>
    <row r="24" spans="1:19" x14ac:dyDescent="0.25">
      <c r="A24" t="s">
        <v>1213</v>
      </c>
      <c r="B24">
        <v>13498</v>
      </c>
      <c r="C24" t="s">
        <v>1209</v>
      </c>
      <c r="D24" t="s">
        <v>1210</v>
      </c>
      <c r="E24" t="s">
        <v>315</v>
      </c>
      <c r="F24" t="s">
        <v>934</v>
      </c>
      <c r="G24" s="107" t="s">
        <v>204</v>
      </c>
      <c r="H24" t="s">
        <v>339</v>
      </c>
      <c r="I24" t="s">
        <v>1211</v>
      </c>
      <c r="J24" t="s">
        <v>413</v>
      </c>
      <c r="K24" t="s">
        <v>1212</v>
      </c>
      <c r="L24" s="3">
        <f>59197.48+1403.77274000004</f>
        <v>60601.25274000004</v>
      </c>
      <c r="M24" s="162">
        <v>1</v>
      </c>
      <c r="N24" s="171">
        <v>0.04</v>
      </c>
      <c r="O24" s="3">
        <f>59197.48+1403.77274000004</f>
        <v>60601.25274000004</v>
      </c>
      <c r="P24" s="133">
        <v>0.93246706281215441</v>
      </c>
      <c r="Q24" s="134">
        <v>8.3914476995695056E-2</v>
      </c>
      <c r="S24" s="180"/>
    </row>
    <row r="25" spans="1:19" x14ac:dyDescent="0.25">
      <c r="A25" t="s">
        <v>1213</v>
      </c>
      <c r="B25">
        <v>13498</v>
      </c>
      <c r="C25" t="s">
        <v>1209</v>
      </c>
      <c r="D25" t="s">
        <v>1210</v>
      </c>
      <c r="E25" t="s">
        <v>315</v>
      </c>
      <c r="F25" t="s">
        <v>935</v>
      </c>
      <c r="G25" t="s">
        <v>205</v>
      </c>
      <c r="H25" t="s">
        <v>339</v>
      </c>
      <c r="I25" t="s">
        <v>1211</v>
      </c>
      <c r="J25" t="s">
        <v>413</v>
      </c>
      <c r="K25" t="s">
        <v>1215</v>
      </c>
      <c r="L25" s="3">
        <v>1029.2149999999999</v>
      </c>
      <c r="M25" s="11" t="s">
        <v>1216</v>
      </c>
      <c r="N25" s="171">
        <v>4.4999999999999998E-2</v>
      </c>
      <c r="O25" s="3">
        <v>3868.8191000000002</v>
      </c>
      <c r="P25" s="133">
        <v>5.9529237756951368E-2</v>
      </c>
      <c r="Q25" s="134">
        <v>5.3571488490562098E-3</v>
      </c>
      <c r="S25" s="180"/>
    </row>
    <row r="26" spans="1:19" x14ac:dyDescent="0.25">
      <c r="A26" t="s">
        <v>1213</v>
      </c>
      <c r="B26">
        <v>13498</v>
      </c>
      <c r="C26" t="s">
        <v>1209</v>
      </c>
      <c r="D26" t="s">
        <v>1210</v>
      </c>
      <c r="E26" t="s">
        <v>315</v>
      </c>
      <c r="F26" t="s">
        <v>936</v>
      </c>
      <c r="G26" t="s">
        <v>204</v>
      </c>
      <c r="H26" t="s">
        <v>339</v>
      </c>
      <c r="I26" t="s">
        <v>1211</v>
      </c>
      <c r="J26" t="s">
        <v>413</v>
      </c>
      <c r="K26" t="s">
        <v>1215</v>
      </c>
      <c r="L26" s="3">
        <v>138.02600000000001</v>
      </c>
      <c r="M26" s="11" t="s">
        <v>1216</v>
      </c>
      <c r="N26" s="171">
        <v>4.7399999999999998E-2</v>
      </c>
      <c r="O26" s="3">
        <v>518.83960000000002</v>
      </c>
      <c r="P26" s="133">
        <v>7.9833471423157373E-3</v>
      </c>
      <c r="Q26" s="134">
        <v>7.1843652911680054E-4</v>
      </c>
      <c r="S26" s="180"/>
    </row>
    <row r="27" spans="1:19" x14ac:dyDescent="0.25">
      <c r="A27" t="s">
        <v>1213</v>
      </c>
      <c r="B27">
        <v>13498</v>
      </c>
      <c r="C27" t="s">
        <v>1209</v>
      </c>
      <c r="D27" t="s">
        <v>1210</v>
      </c>
      <c r="E27" t="s">
        <v>315</v>
      </c>
      <c r="F27" t="s">
        <v>936</v>
      </c>
      <c r="G27" t="s">
        <v>204</v>
      </c>
      <c r="H27" t="s">
        <v>339</v>
      </c>
      <c r="I27" t="s">
        <v>1211</v>
      </c>
      <c r="J27" t="s">
        <v>413</v>
      </c>
      <c r="K27" t="s">
        <v>1217</v>
      </c>
      <c r="L27" s="3">
        <v>0.32900000000000001</v>
      </c>
      <c r="M27" s="11" t="s">
        <v>1218</v>
      </c>
      <c r="N27" s="171">
        <v>3.0599999999999999E-2</v>
      </c>
      <c r="O27" s="3">
        <v>1.3227</v>
      </c>
      <c r="P27" s="133">
        <v>2.0352288578475943E-5</v>
      </c>
      <c r="Q27" s="134">
        <v>1.8315409946788798E-6</v>
      </c>
      <c r="S27" s="180"/>
    </row>
    <row r="28" spans="1:19" x14ac:dyDescent="0.25">
      <c r="A28" t="s">
        <v>1213</v>
      </c>
      <c r="B28">
        <v>13499</v>
      </c>
      <c r="C28" t="s">
        <v>1209</v>
      </c>
      <c r="D28" t="s">
        <v>1210</v>
      </c>
      <c r="E28" t="s">
        <v>315</v>
      </c>
      <c r="F28" t="s">
        <v>934</v>
      </c>
      <c r="G28" s="107" t="s">
        <v>204</v>
      </c>
      <c r="H28" t="s">
        <v>339</v>
      </c>
      <c r="I28" t="s">
        <v>1211</v>
      </c>
      <c r="J28" t="s">
        <v>413</v>
      </c>
      <c r="K28" t="s">
        <v>1212</v>
      </c>
      <c r="L28" s="3">
        <f>2883.6436+51.4352400000025</f>
        <v>2935.0788400000024</v>
      </c>
      <c r="M28" s="162">
        <v>1</v>
      </c>
      <c r="N28" s="171">
        <v>0.04</v>
      </c>
      <c r="O28" s="3">
        <f>2883.6436+51.4352400000025</f>
        <v>2935.0788400000024</v>
      </c>
      <c r="P28" s="133">
        <v>1</v>
      </c>
      <c r="Q28" s="134">
        <v>0.10099424105915659</v>
      </c>
      <c r="S28" s="180"/>
    </row>
    <row r="29" spans="1:19" x14ac:dyDescent="0.25">
      <c r="A29" t="s">
        <v>1213</v>
      </c>
      <c r="B29">
        <v>13500</v>
      </c>
      <c r="C29" t="s">
        <v>1209</v>
      </c>
      <c r="D29" t="s">
        <v>1210</v>
      </c>
      <c r="E29" t="s">
        <v>315</v>
      </c>
      <c r="F29" t="s">
        <v>934</v>
      </c>
      <c r="G29" s="107" t="s">
        <v>204</v>
      </c>
      <c r="H29" t="s">
        <v>339</v>
      </c>
      <c r="I29" t="s">
        <v>1211</v>
      </c>
      <c r="J29" t="s">
        <v>413</v>
      </c>
      <c r="K29" t="s">
        <v>1212</v>
      </c>
      <c r="L29" s="3">
        <f>18153.1795+742.94518000001</f>
        <v>18896.124680000008</v>
      </c>
      <c r="M29" s="162">
        <v>1</v>
      </c>
      <c r="N29" s="171">
        <v>0.04</v>
      </c>
      <c r="O29" s="3">
        <f>18153.1795+742.94518000001</f>
        <v>18896.124680000008</v>
      </c>
      <c r="P29" s="133">
        <v>0.82545965576651348</v>
      </c>
      <c r="Q29" s="134">
        <v>7.3410749727942426E-2</v>
      </c>
      <c r="S29" s="180"/>
    </row>
    <row r="30" spans="1:19" x14ac:dyDescent="0.25">
      <c r="A30" t="s">
        <v>1213</v>
      </c>
      <c r="B30">
        <v>13500</v>
      </c>
      <c r="C30" t="s">
        <v>1209</v>
      </c>
      <c r="D30" t="s">
        <v>1210</v>
      </c>
      <c r="E30" t="s">
        <v>315</v>
      </c>
      <c r="F30" t="s">
        <v>935</v>
      </c>
      <c r="G30" t="s">
        <v>205</v>
      </c>
      <c r="H30" t="s">
        <v>339</v>
      </c>
      <c r="I30" t="s">
        <v>1211</v>
      </c>
      <c r="J30" t="s">
        <v>413</v>
      </c>
      <c r="K30" t="s">
        <v>1215</v>
      </c>
      <c r="L30" s="3">
        <v>901.37430000000006</v>
      </c>
      <c r="M30" s="11" t="s">
        <v>1216</v>
      </c>
      <c r="N30" s="171">
        <v>4.4999999999999998E-2</v>
      </c>
      <c r="O30" s="3">
        <v>3388.2661000000003</v>
      </c>
      <c r="P30" s="133">
        <v>0.14801325752849268</v>
      </c>
      <c r="Q30" s="134">
        <v>1.3163289240043874E-2</v>
      </c>
      <c r="S30" s="180"/>
    </row>
    <row r="31" spans="1:19" x14ac:dyDescent="0.25">
      <c r="A31" t="s">
        <v>1213</v>
      </c>
      <c r="B31">
        <v>13500</v>
      </c>
      <c r="C31" t="s">
        <v>1209</v>
      </c>
      <c r="D31" t="s">
        <v>1210</v>
      </c>
      <c r="E31" t="s">
        <v>315</v>
      </c>
      <c r="F31" t="s">
        <v>936</v>
      </c>
      <c r="G31" t="s">
        <v>204</v>
      </c>
      <c r="H31" t="s">
        <v>339</v>
      </c>
      <c r="I31" t="s">
        <v>1211</v>
      </c>
      <c r="J31" t="s">
        <v>413</v>
      </c>
      <c r="K31" t="s">
        <v>1215</v>
      </c>
      <c r="L31" s="3">
        <v>159.16310000000001</v>
      </c>
      <c r="M31" s="11" t="s">
        <v>1216</v>
      </c>
      <c r="N31" s="171">
        <v>4.7399999999999998E-2</v>
      </c>
      <c r="O31" s="3">
        <v>598.29399999999998</v>
      </c>
      <c r="P31" s="133">
        <v>2.6135917689508504E-2</v>
      </c>
      <c r="Q31" s="134">
        <v>2.3243501956894141E-3</v>
      </c>
      <c r="S31" s="180"/>
    </row>
    <row r="32" spans="1:19" x14ac:dyDescent="0.25">
      <c r="A32" t="s">
        <v>1213</v>
      </c>
      <c r="B32">
        <v>13500</v>
      </c>
      <c r="C32" t="s">
        <v>1209</v>
      </c>
      <c r="D32" t="s">
        <v>1210</v>
      </c>
      <c r="E32" t="s">
        <v>315</v>
      </c>
      <c r="F32" t="s">
        <v>936</v>
      </c>
      <c r="G32" t="s">
        <v>204</v>
      </c>
      <c r="H32" t="s">
        <v>339</v>
      </c>
      <c r="I32" t="s">
        <v>1211</v>
      </c>
      <c r="J32" t="s">
        <v>413</v>
      </c>
      <c r="K32" t="s">
        <v>1217</v>
      </c>
      <c r="L32" s="3">
        <v>2.2274000000000003</v>
      </c>
      <c r="M32" s="11" t="s">
        <v>1218</v>
      </c>
      <c r="N32" s="171">
        <v>3.0599999999999999E-2</v>
      </c>
      <c r="O32" s="3">
        <v>8.9544999999999995</v>
      </c>
      <c r="P32" s="133">
        <v>3.9116901548520277E-4</v>
      </c>
      <c r="Q32" s="134">
        <v>3.4787903317266857E-5</v>
      </c>
      <c r="S32" s="180"/>
    </row>
    <row r="33" spans="1:19" x14ac:dyDescent="0.25">
      <c r="A33" t="s">
        <v>1213</v>
      </c>
      <c r="B33">
        <v>141</v>
      </c>
      <c r="C33" t="s">
        <v>1209</v>
      </c>
      <c r="D33" t="s">
        <v>1210</v>
      </c>
      <c r="E33" t="s">
        <v>315</v>
      </c>
      <c r="F33" t="s">
        <v>934</v>
      </c>
      <c r="G33" s="107" t="s">
        <v>204</v>
      </c>
      <c r="H33" t="s">
        <v>339</v>
      </c>
      <c r="I33" t="s">
        <v>1211</v>
      </c>
      <c r="J33" t="s">
        <v>413</v>
      </c>
      <c r="K33" t="s">
        <v>1212</v>
      </c>
      <c r="L33" s="3">
        <f>8738.305-72.7673300000024</f>
        <v>8665.5376699999979</v>
      </c>
      <c r="M33" s="162">
        <v>1</v>
      </c>
      <c r="N33" s="171">
        <v>0.04</v>
      </c>
      <c r="O33" s="3">
        <f>8738.305-72.7673300000024</f>
        <v>8665.5376699999979</v>
      </c>
      <c r="P33" s="133">
        <v>0.66561130665320678</v>
      </c>
      <c r="Q33" s="134">
        <v>2.3049715875028687E-2</v>
      </c>
      <c r="S33" s="180"/>
    </row>
    <row r="34" spans="1:19" x14ac:dyDescent="0.25">
      <c r="A34" t="s">
        <v>1213</v>
      </c>
      <c r="B34">
        <v>141</v>
      </c>
      <c r="C34" t="s">
        <v>1209</v>
      </c>
      <c r="D34" t="s">
        <v>1210</v>
      </c>
      <c r="E34" t="s">
        <v>315</v>
      </c>
      <c r="F34" t="s">
        <v>935</v>
      </c>
      <c r="G34" t="s">
        <v>205</v>
      </c>
      <c r="H34" t="s">
        <v>339</v>
      </c>
      <c r="I34" t="s">
        <v>1211</v>
      </c>
      <c r="J34" t="s">
        <v>413</v>
      </c>
      <c r="K34" t="s">
        <v>1215</v>
      </c>
      <c r="L34" s="3">
        <v>900.29909999999995</v>
      </c>
      <c r="M34" s="11" t="s">
        <v>1216</v>
      </c>
      <c r="N34" s="171">
        <v>4.4999999999999998E-2</v>
      </c>
      <c r="O34" s="3">
        <v>3384.2244000000001</v>
      </c>
      <c r="P34" s="133">
        <v>0.259946711984193</v>
      </c>
      <c r="Q34" s="134">
        <v>9.001796985707345E-3</v>
      </c>
      <c r="S34" s="180"/>
    </row>
    <row r="35" spans="1:19" x14ac:dyDescent="0.25">
      <c r="A35" t="s">
        <v>1213</v>
      </c>
      <c r="B35">
        <v>141</v>
      </c>
      <c r="C35" t="s">
        <v>1209</v>
      </c>
      <c r="D35" t="s">
        <v>1210</v>
      </c>
      <c r="E35" t="s">
        <v>315</v>
      </c>
      <c r="F35" t="s">
        <v>936</v>
      </c>
      <c r="G35" t="s">
        <v>204</v>
      </c>
      <c r="H35" t="s">
        <v>339</v>
      </c>
      <c r="I35" t="s">
        <v>1211</v>
      </c>
      <c r="J35" t="s">
        <v>413</v>
      </c>
      <c r="K35" t="s">
        <v>1215</v>
      </c>
      <c r="L35" s="3">
        <v>257.82229999999998</v>
      </c>
      <c r="M35" s="11" t="s">
        <v>1216</v>
      </c>
      <c r="N35" s="171">
        <v>4.7399999999999998E-2</v>
      </c>
      <c r="O35" s="3">
        <v>969.15390000000002</v>
      </c>
      <c r="P35" s="133">
        <v>7.4441981362600371E-2</v>
      </c>
      <c r="Q35" s="134">
        <v>2.5778806676373229E-3</v>
      </c>
      <c r="S35" s="180"/>
    </row>
    <row r="36" spans="1:19" x14ac:dyDescent="0.25">
      <c r="A36" t="s">
        <v>1213</v>
      </c>
      <c r="B36">
        <v>142</v>
      </c>
      <c r="C36" t="s">
        <v>1209</v>
      </c>
      <c r="D36" t="s">
        <v>1210</v>
      </c>
      <c r="E36" t="s">
        <v>315</v>
      </c>
      <c r="F36" t="s">
        <v>934</v>
      </c>
      <c r="G36" s="107" t="s">
        <v>204</v>
      </c>
      <c r="H36" t="s">
        <v>339</v>
      </c>
      <c r="I36" t="s">
        <v>1211</v>
      </c>
      <c r="J36" t="s">
        <v>413</v>
      </c>
      <c r="K36" t="s">
        <v>1212</v>
      </c>
      <c r="L36" s="3">
        <f>49108.0294+276.599929999909</f>
        <v>49384.629329999909</v>
      </c>
      <c r="M36" s="162">
        <v>1</v>
      </c>
      <c r="N36" s="171">
        <v>0.04</v>
      </c>
      <c r="O36" s="3">
        <f>49108.0294+276.599929999909</f>
        <v>49384.629329999909</v>
      </c>
      <c r="P36" s="133">
        <v>0.67032447149799113</v>
      </c>
      <c r="Q36" s="134">
        <v>8.677367029316374E-2</v>
      </c>
      <c r="S36" s="180"/>
    </row>
    <row r="37" spans="1:19" x14ac:dyDescent="0.25">
      <c r="A37" t="s">
        <v>1213</v>
      </c>
      <c r="B37">
        <v>142</v>
      </c>
      <c r="C37" t="s">
        <v>1209</v>
      </c>
      <c r="D37" t="s">
        <v>1210</v>
      </c>
      <c r="E37" t="s">
        <v>315</v>
      </c>
      <c r="F37" t="s">
        <v>935</v>
      </c>
      <c r="G37" t="s">
        <v>205</v>
      </c>
      <c r="H37" t="s">
        <v>339</v>
      </c>
      <c r="I37" t="s">
        <v>1211</v>
      </c>
      <c r="J37" t="s">
        <v>413</v>
      </c>
      <c r="K37" t="s">
        <v>1215</v>
      </c>
      <c r="L37" s="3">
        <v>5754.6772000000001</v>
      </c>
      <c r="M37" s="11" t="s">
        <v>1216</v>
      </c>
      <c r="N37" s="171">
        <v>4.4999999999999998E-2</v>
      </c>
      <c r="O37" s="3">
        <v>21631.8315</v>
      </c>
      <c r="P37" s="133">
        <v>0.29362063084196333</v>
      </c>
      <c r="Q37" s="134">
        <v>3.8009264013610794E-2</v>
      </c>
      <c r="S37" s="180"/>
    </row>
    <row r="38" spans="1:19" x14ac:dyDescent="0.25">
      <c r="A38" t="s">
        <v>1213</v>
      </c>
      <c r="B38">
        <v>142</v>
      </c>
      <c r="C38" t="s">
        <v>1209</v>
      </c>
      <c r="D38" t="s">
        <v>1210</v>
      </c>
      <c r="E38" t="s">
        <v>315</v>
      </c>
      <c r="F38" t="s">
        <v>935</v>
      </c>
      <c r="G38" t="s">
        <v>205</v>
      </c>
      <c r="H38" t="s">
        <v>339</v>
      </c>
      <c r="I38" t="s">
        <v>1211</v>
      </c>
      <c r="J38" t="s">
        <v>413</v>
      </c>
      <c r="K38" t="s">
        <v>1222</v>
      </c>
      <c r="L38" s="3">
        <v>0.78100000000000003</v>
      </c>
      <c r="M38" s="11" t="s">
        <v>1223</v>
      </c>
      <c r="N38" s="171">
        <v>-5.7000000000000002E-3</v>
      </c>
      <c r="O38" s="3">
        <v>1.8200000000000001E-2</v>
      </c>
      <c r="P38" s="133">
        <v>2.4703851272712312E-7</v>
      </c>
      <c r="Q38" s="134">
        <v>3.1979197186688349E-8</v>
      </c>
      <c r="S38" s="180"/>
    </row>
    <row r="39" spans="1:19" x14ac:dyDescent="0.25">
      <c r="A39" t="s">
        <v>1213</v>
      </c>
      <c r="B39">
        <v>142</v>
      </c>
      <c r="C39" t="s">
        <v>1209</v>
      </c>
      <c r="D39" t="s">
        <v>1210</v>
      </c>
      <c r="E39" t="s">
        <v>315</v>
      </c>
      <c r="F39" t="s">
        <v>935</v>
      </c>
      <c r="G39" t="s">
        <v>205</v>
      </c>
      <c r="H39" t="s">
        <v>339</v>
      </c>
      <c r="I39" t="s">
        <v>1211</v>
      </c>
      <c r="J39" t="s">
        <v>413</v>
      </c>
      <c r="K39" t="s">
        <v>1217</v>
      </c>
      <c r="L39" s="3">
        <v>2.9999999999999997E-4</v>
      </c>
      <c r="M39" s="11" t="s">
        <v>1218</v>
      </c>
      <c r="N39" s="171">
        <v>2.7300000000000001E-2</v>
      </c>
      <c r="O39" s="3">
        <v>1.4E-3</v>
      </c>
      <c r="P39" s="133">
        <v>1.9002962517471005E-8</v>
      </c>
      <c r="Q39" s="134">
        <v>2.4599382451298732E-9</v>
      </c>
      <c r="S39" s="180"/>
    </row>
    <row r="40" spans="1:19" x14ac:dyDescent="0.25">
      <c r="A40" t="s">
        <v>1213</v>
      </c>
      <c r="B40">
        <v>142</v>
      </c>
      <c r="C40" t="s">
        <v>1209</v>
      </c>
      <c r="D40" t="s">
        <v>1210</v>
      </c>
      <c r="E40" t="s">
        <v>315</v>
      </c>
      <c r="F40" t="s">
        <v>935</v>
      </c>
      <c r="G40" t="s">
        <v>205</v>
      </c>
      <c r="H40" t="s">
        <v>339</v>
      </c>
      <c r="I40" t="s">
        <v>1211</v>
      </c>
      <c r="J40" t="s">
        <v>413</v>
      </c>
      <c r="K40" t="s">
        <v>1226</v>
      </c>
      <c r="L40" s="3">
        <v>2.9999999999999997E-4</v>
      </c>
      <c r="M40" s="11" t="s">
        <v>1227</v>
      </c>
      <c r="N40" s="171">
        <v>1.24265E-2</v>
      </c>
      <c r="O40" s="3">
        <v>2.0000000000000001E-4</v>
      </c>
      <c r="P40" s="133">
        <v>2.7147089310672868E-9</v>
      </c>
      <c r="Q40" s="134">
        <v>3.5141974930426757E-10</v>
      </c>
      <c r="S40" s="180"/>
    </row>
    <row r="41" spans="1:19" x14ac:dyDescent="0.25">
      <c r="A41" t="s">
        <v>1213</v>
      </c>
      <c r="B41">
        <v>142</v>
      </c>
      <c r="C41" t="s">
        <v>1209</v>
      </c>
      <c r="D41" t="s">
        <v>1210</v>
      </c>
      <c r="E41" t="s">
        <v>315</v>
      </c>
      <c r="F41" t="s">
        <v>936</v>
      </c>
      <c r="G41" t="s">
        <v>204</v>
      </c>
      <c r="H41" t="s">
        <v>339</v>
      </c>
      <c r="I41" t="s">
        <v>1211</v>
      </c>
      <c r="J41" t="s">
        <v>413</v>
      </c>
      <c r="K41" t="s">
        <v>1215</v>
      </c>
      <c r="L41" s="3">
        <v>638.75240000000008</v>
      </c>
      <c r="M41" s="11" t="s">
        <v>1216</v>
      </c>
      <c r="N41" s="171">
        <v>4.7399999999999998E-2</v>
      </c>
      <c r="O41" s="3">
        <v>2401.0700999999999</v>
      </c>
      <c r="P41" s="133">
        <v>3.2591032222943114E-2</v>
      </c>
      <c r="Q41" s="134">
        <v>4.2189172630198637E-3</v>
      </c>
      <c r="S41" s="180"/>
    </row>
    <row r="42" spans="1:19" x14ac:dyDescent="0.25">
      <c r="A42" t="s">
        <v>1213</v>
      </c>
      <c r="B42">
        <v>142</v>
      </c>
      <c r="C42" t="s">
        <v>1209</v>
      </c>
      <c r="D42" t="s">
        <v>1210</v>
      </c>
      <c r="E42" t="s">
        <v>315</v>
      </c>
      <c r="F42" t="s">
        <v>936</v>
      </c>
      <c r="G42" t="s">
        <v>204</v>
      </c>
      <c r="H42" t="s">
        <v>339</v>
      </c>
      <c r="I42" t="s">
        <v>1211</v>
      </c>
      <c r="J42" t="s">
        <v>413</v>
      </c>
      <c r="K42" t="s">
        <v>1234</v>
      </c>
      <c r="L42" s="3">
        <v>293.16459999999995</v>
      </c>
      <c r="M42" s="11" t="s">
        <v>1235</v>
      </c>
      <c r="N42" s="171">
        <v>0</v>
      </c>
      <c r="O42" s="3">
        <v>158.01570000000001</v>
      </c>
      <c r="P42" s="133">
        <v>2.1448331601942455E-3</v>
      </c>
      <c r="Q42" s="134">
        <v>2.7764918840069179E-4</v>
      </c>
      <c r="S42" s="180"/>
    </row>
    <row r="43" spans="1:19" x14ac:dyDescent="0.25">
      <c r="A43" t="s">
        <v>1213</v>
      </c>
      <c r="B43">
        <v>142</v>
      </c>
      <c r="C43" t="s">
        <v>1209</v>
      </c>
      <c r="D43" t="s">
        <v>1210</v>
      </c>
      <c r="E43" t="s">
        <v>315</v>
      </c>
      <c r="F43" t="s">
        <v>936</v>
      </c>
      <c r="G43" t="s">
        <v>204</v>
      </c>
      <c r="H43" t="s">
        <v>339</v>
      </c>
      <c r="I43" t="s">
        <v>1211</v>
      </c>
      <c r="J43" t="s">
        <v>413</v>
      </c>
      <c r="K43" t="s">
        <v>1222</v>
      </c>
      <c r="L43" s="3">
        <v>3410.6257000000001</v>
      </c>
      <c r="M43" s="11" t="s">
        <v>1223</v>
      </c>
      <c r="N43" s="171">
        <v>0</v>
      </c>
      <c r="O43" s="3">
        <v>79.668800000000005</v>
      </c>
      <c r="P43" s="133">
        <v>1.0813880144370674E-3</v>
      </c>
      <c r="Q43" s="134">
        <v>1.3998594861685919E-4</v>
      </c>
      <c r="S43" s="180"/>
    </row>
    <row r="44" spans="1:19" x14ac:dyDescent="0.25">
      <c r="A44" t="s">
        <v>1213</v>
      </c>
      <c r="B44">
        <v>142</v>
      </c>
      <c r="C44" t="s">
        <v>1209</v>
      </c>
      <c r="D44" t="s">
        <v>1210</v>
      </c>
      <c r="E44" t="s">
        <v>315</v>
      </c>
      <c r="F44" t="s">
        <v>936</v>
      </c>
      <c r="G44" t="s">
        <v>204</v>
      </c>
      <c r="H44" t="s">
        <v>339</v>
      </c>
      <c r="I44" t="s">
        <v>1211</v>
      </c>
      <c r="J44" t="s">
        <v>413</v>
      </c>
      <c r="K44" t="s">
        <v>1236</v>
      </c>
      <c r="L44" s="3">
        <v>4.0632999999999999</v>
      </c>
      <c r="M44" s="11" t="s">
        <v>1237</v>
      </c>
      <c r="N44" s="171">
        <v>0</v>
      </c>
      <c r="O44" s="3">
        <v>16.980499999999999</v>
      </c>
      <c r="P44" s="133">
        <v>2.304855750199403E-4</v>
      </c>
      <c r="Q44" s="134">
        <v>2.9836415265305578E-5</v>
      </c>
      <c r="S44" s="180"/>
    </row>
    <row r="45" spans="1:19" x14ac:dyDescent="0.25">
      <c r="A45" t="s">
        <v>1213</v>
      </c>
      <c r="B45">
        <v>142</v>
      </c>
      <c r="C45" t="s">
        <v>1209</v>
      </c>
      <c r="D45" t="s">
        <v>1210</v>
      </c>
      <c r="E45" t="s">
        <v>315</v>
      </c>
      <c r="F45" t="s">
        <v>936</v>
      </c>
      <c r="G45" t="s">
        <v>204</v>
      </c>
      <c r="H45" t="s">
        <v>339</v>
      </c>
      <c r="I45" t="s">
        <v>1211</v>
      </c>
      <c r="J45" t="s">
        <v>413</v>
      </c>
      <c r="K45" t="s">
        <v>1217</v>
      </c>
      <c r="L45" s="3">
        <v>0.1263</v>
      </c>
      <c r="M45" s="11" t="s">
        <v>1218</v>
      </c>
      <c r="N45" s="171">
        <v>3.0599999999999999E-2</v>
      </c>
      <c r="O45" s="3">
        <v>0.50760000000000005</v>
      </c>
      <c r="P45" s="133">
        <v>6.8899312670487746E-6</v>
      </c>
      <c r="Q45" s="134">
        <v>8.9190332373423121E-7</v>
      </c>
      <c r="S45" s="180"/>
    </row>
    <row r="46" spans="1:19" x14ac:dyDescent="0.25">
      <c r="A46" t="s">
        <v>1213</v>
      </c>
      <c r="B46">
        <v>143</v>
      </c>
      <c r="C46" t="s">
        <v>1209</v>
      </c>
      <c r="D46" t="s">
        <v>1210</v>
      </c>
      <c r="E46" t="s">
        <v>315</v>
      </c>
      <c r="F46" t="s">
        <v>934</v>
      </c>
      <c r="G46" s="107" t="s">
        <v>204</v>
      </c>
      <c r="H46" t="s">
        <v>339</v>
      </c>
      <c r="I46" t="s">
        <v>1211</v>
      </c>
      <c r="J46" t="s">
        <v>413</v>
      </c>
      <c r="K46" t="s">
        <v>1212</v>
      </c>
      <c r="L46" s="3">
        <f>124928.3376+2409.78941999981</f>
        <v>127338.12701999981</v>
      </c>
      <c r="M46" s="162">
        <v>1</v>
      </c>
      <c r="N46" s="171">
        <v>0.04</v>
      </c>
      <c r="O46" s="3">
        <f>124928.3376+2409.78941999981</f>
        <v>127338.12701999981</v>
      </c>
      <c r="P46" s="133">
        <v>0.64403308231817369</v>
      </c>
      <c r="Q46" s="134">
        <v>4.9373404957711635E-2</v>
      </c>
      <c r="S46" s="180"/>
    </row>
    <row r="47" spans="1:19" x14ac:dyDescent="0.25">
      <c r="A47" t="s">
        <v>1213</v>
      </c>
      <c r="B47">
        <v>143</v>
      </c>
      <c r="C47" t="s">
        <v>1209</v>
      </c>
      <c r="D47" t="s">
        <v>1210</v>
      </c>
      <c r="E47" t="s">
        <v>315</v>
      </c>
      <c r="F47" t="s">
        <v>935</v>
      </c>
      <c r="G47" t="s">
        <v>205</v>
      </c>
      <c r="H47" t="s">
        <v>339</v>
      </c>
      <c r="I47" t="s">
        <v>1211</v>
      </c>
      <c r="J47" t="s">
        <v>413</v>
      </c>
      <c r="K47" t="s">
        <v>1215</v>
      </c>
      <c r="L47" s="3">
        <v>17569.473999999998</v>
      </c>
      <c r="M47" s="11" t="s">
        <v>1216</v>
      </c>
      <c r="N47" s="171">
        <v>4.4999999999999998E-2</v>
      </c>
      <c r="O47" s="3">
        <v>66043.652700000006</v>
      </c>
      <c r="P47" s="133">
        <v>0.33402640836119346</v>
      </c>
      <c r="Q47" s="134">
        <v>2.5607413003109605E-2</v>
      </c>
      <c r="S47" s="180"/>
    </row>
    <row r="48" spans="1:19" x14ac:dyDescent="0.25">
      <c r="A48" t="s">
        <v>1213</v>
      </c>
      <c r="B48">
        <v>143</v>
      </c>
      <c r="C48" t="s">
        <v>1209</v>
      </c>
      <c r="D48" t="s">
        <v>1210</v>
      </c>
      <c r="E48" t="s">
        <v>315</v>
      </c>
      <c r="F48" t="s">
        <v>935</v>
      </c>
      <c r="G48" t="s">
        <v>205</v>
      </c>
      <c r="H48" t="s">
        <v>339</v>
      </c>
      <c r="I48" t="s">
        <v>1211</v>
      </c>
      <c r="J48" t="s">
        <v>413</v>
      </c>
      <c r="K48" t="s">
        <v>1217</v>
      </c>
      <c r="L48" s="3">
        <v>0.20630000000000001</v>
      </c>
      <c r="M48" s="11" t="s">
        <v>1218</v>
      </c>
      <c r="N48" s="171">
        <v>2.7300000000000001E-2</v>
      </c>
      <c r="O48" s="3">
        <v>0.82940000000000003</v>
      </c>
      <c r="P48" s="133">
        <v>4.1948240560409499E-6</v>
      </c>
      <c r="Q48" s="134">
        <v>3.2158712422002523E-7</v>
      </c>
      <c r="S48" s="180"/>
    </row>
    <row r="49" spans="1:19" x14ac:dyDescent="0.25">
      <c r="A49" t="s">
        <v>1213</v>
      </c>
      <c r="B49">
        <v>143</v>
      </c>
      <c r="C49" t="s">
        <v>1209</v>
      </c>
      <c r="D49" t="s">
        <v>1210</v>
      </c>
      <c r="E49" t="s">
        <v>315</v>
      </c>
      <c r="F49" t="s">
        <v>935</v>
      </c>
      <c r="G49" t="s">
        <v>205</v>
      </c>
      <c r="H49" t="s">
        <v>339</v>
      </c>
      <c r="I49" t="s">
        <v>1211</v>
      </c>
      <c r="J49" t="s">
        <v>413</v>
      </c>
      <c r="K49" t="s">
        <v>1222</v>
      </c>
      <c r="L49" s="3">
        <v>0.96099999999999997</v>
      </c>
      <c r="M49" s="11" t="s">
        <v>1223</v>
      </c>
      <c r="N49" s="171">
        <v>-5.7000000000000002E-3</v>
      </c>
      <c r="O49" s="3">
        <v>2.24E-2</v>
      </c>
      <c r="P49" s="133">
        <v>1.1329160701147488E-7</v>
      </c>
      <c r="Q49" s="134">
        <v>8.6852563088118694E-9</v>
      </c>
      <c r="S49" s="180"/>
    </row>
    <row r="50" spans="1:19" x14ac:dyDescent="0.25">
      <c r="A50" t="s">
        <v>1213</v>
      </c>
      <c r="B50">
        <v>143</v>
      </c>
      <c r="C50" t="s">
        <v>1209</v>
      </c>
      <c r="D50" t="s">
        <v>1210</v>
      </c>
      <c r="E50" t="s">
        <v>315</v>
      </c>
      <c r="F50" t="s">
        <v>936</v>
      </c>
      <c r="G50" t="s">
        <v>204</v>
      </c>
      <c r="H50" t="s">
        <v>339</v>
      </c>
      <c r="I50" t="s">
        <v>1211</v>
      </c>
      <c r="J50" t="s">
        <v>413</v>
      </c>
      <c r="K50" t="s">
        <v>1215</v>
      </c>
      <c r="L50" s="3">
        <v>707.8057</v>
      </c>
      <c r="M50" s="11" t="s">
        <v>1216</v>
      </c>
      <c r="N50" s="171">
        <v>4.7399999999999998E-2</v>
      </c>
      <c r="O50" s="3">
        <v>2660.6414</v>
      </c>
      <c r="P50" s="133">
        <v>1.3456622316395552E-2</v>
      </c>
      <c r="Q50" s="134">
        <v>1.0316228796801807E-3</v>
      </c>
      <c r="S50" s="180"/>
    </row>
    <row r="51" spans="1:19" x14ac:dyDescent="0.25">
      <c r="A51" t="s">
        <v>1213</v>
      </c>
      <c r="B51">
        <v>143</v>
      </c>
      <c r="C51" t="s">
        <v>1209</v>
      </c>
      <c r="D51" t="s">
        <v>1210</v>
      </c>
      <c r="E51" t="s">
        <v>315</v>
      </c>
      <c r="F51" t="s">
        <v>936</v>
      </c>
      <c r="G51" t="s">
        <v>204</v>
      </c>
      <c r="H51" t="s">
        <v>339</v>
      </c>
      <c r="I51" t="s">
        <v>1211</v>
      </c>
      <c r="J51" t="s">
        <v>413</v>
      </c>
      <c r="K51" t="s">
        <v>1234</v>
      </c>
      <c r="L51" s="3">
        <v>2638.4818999999998</v>
      </c>
      <c r="M51" s="11" t="s">
        <v>1235</v>
      </c>
      <c r="N51" s="171">
        <v>0</v>
      </c>
      <c r="O51" s="3">
        <v>1422.1416999999999</v>
      </c>
      <c r="P51" s="133">
        <v>7.1927106513853039E-3</v>
      </c>
      <c r="Q51" s="134">
        <v>5.5141362374774275E-4</v>
      </c>
      <c r="S51" s="180"/>
    </row>
    <row r="52" spans="1:19" x14ac:dyDescent="0.25">
      <c r="A52" t="s">
        <v>1213</v>
      </c>
      <c r="B52">
        <v>143</v>
      </c>
      <c r="C52" t="s">
        <v>1209</v>
      </c>
      <c r="D52" t="s">
        <v>1210</v>
      </c>
      <c r="E52" t="s">
        <v>315</v>
      </c>
      <c r="F52" t="s">
        <v>936</v>
      </c>
      <c r="G52" t="s">
        <v>204</v>
      </c>
      <c r="H52" t="s">
        <v>339</v>
      </c>
      <c r="I52" t="s">
        <v>1211</v>
      </c>
      <c r="J52" t="s">
        <v>413</v>
      </c>
      <c r="K52" t="s">
        <v>1222</v>
      </c>
      <c r="L52" s="3">
        <v>8293.5864999999994</v>
      </c>
      <c r="M52" s="11" t="s">
        <v>1223</v>
      </c>
      <c r="N52" s="171">
        <v>0</v>
      </c>
      <c r="O52" s="3">
        <v>193.72989999999999</v>
      </c>
      <c r="P52" s="133">
        <v>9.7982016505233612E-4</v>
      </c>
      <c r="Q52" s="134">
        <v>7.5115796258057701E-5</v>
      </c>
      <c r="S52" s="180"/>
    </row>
    <row r="53" spans="1:19" x14ac:dyDescent="0.25">
      <c r="A53" t="s">
        <v>1213</v>
      </c>
      <c r="B53">
        <v>143</v>
      </c>
      <c r="C53" t="s">
        <v>1209</v>
      </c>
      <c r="D53" t="s">
        <v>1210</v>
      </c>
      <c r="E53" t="s">
        <v>315</v>
      </c>
      <c r="F53" t="s">
        <v>936</v>
      </c>
      <c r="G53" t="s">
        <v>204</v>
      </c>
      <c r="H53" t="s">
        <v>339</v>
      </c>
      <c r="I53" t="s">
        <v>1211</v>
      </c>
      <c r="J53" t="s">
        <v>413</v>
      </c>
      <c r="K53" t="s">
        <v>1236</v>
      </c>
      <c r="L53" s="3">
        <v>14.2538</v>
      </c>
      <c r="M53" s="11" t="s">
        <v>1237</v>
      </c>
      <c r="N53" s="171">
        <v>0</v>
      </c>
      <c r="O53" s="3">
        <v>59.566600000000001</v>
      </c>
      <c r="P53" s="133">
        <v>3.012676713486482E-4</v>
      </c>
      <c r="Q53" s="134">
        <v>2.3096035198413981E-5</v>
      </c>
      <c r="S53" s="180"/>
    </row>
    <row r="54" spans="1:19" x14ac:dyDescent="0.25">
      <c r="A54" t="s">
        <v>1213</v>
      </c>
      <c r="B54">
        <v>143</v>
      </c>
      <c r="C54" t="s">
        <v>1209</v>
      </c>
      <c r="D54" t="s">
        <v>1210</v>
      </c>
      <c r="E54" t="s">
        <v>315</v>
      </c>
      <c r="F54" t="s">
        <v>936</v>
      </c>
      <c r="G54" t="s">
        <v>204</v>
      </c>
      <c r="H54" t="s">
        <v>339</v>
      </c>
      <c r="I54" t="s">
        <v>1211</v>
      </c>
      <c r="J54" t="s">
        <v>413</v>
      </c>
      <c r="K54" t="s">
        <v>1217</v>
      </c>
      <c r="L54" s="3">
        <v>0.2843</v>
      </c>
      <c r="M54" s="11" t="s">
        <v>1218</v>
      </c>
      <c r="N54" s="171">
        <v>3.0599999999999999E-2</v>
      </c>
      <c r="O54" s="3">
        <v>1.1429</v>
      </c>
      <c r="P54" s="133">
        <v>5.7804007880988687E-6</v>
      </c>
      <c r="Q54" s="134">
        <v>4.4314193907772711E-7</v>
      </c>
      <c r="S54" s="180"/>
    </row>
    <row r="55" spans="1:19" x14ac:dyDescent="0.25">
      <c r="A55" t="s">
        <v>1213</v>
      </c>
      <c r="B55">
        <v>14318</v>
      </c>
      <c r="C55" t="s">
        <v>1209</v>
      </c>
      <c r="D55" t="s">
        <v>1210</v>
      </c>
      <c r="E55" t="s">
        <v>315</v>
      </c>
      <c r="F55" t="s">
        <v>934</v>
      </c>
      <c r="G55" s="107" t="s">
        <v>204</v>
      </c>
      <c r="H55" t="s">
        <v>339</v>
      </c>
      <c r="I55" t="s">
        <v>1211</v>
      </c>
      <c r="J55" t="s">
        <v>413</v>
      </c>
      <c r="K55" t="s">
        <v>1212</v>
      </c>
      <c r="L55" s="3">
        <f>40.0793+0.647460000000081</f>
        <v>40.726760000000084</v>
      </c>
      <c r="M55" s="162">
        <v>1</v>
      </c>
      <c r="N55" s="171">
        <v>0.04</v>
      </c>
      <c r="O55" s="3">
        <f>40.0793+0.647460000000081</f>
        <v>40.726760000000084</v>
      </c>
      <c r="P55" s="133">
        <v>0.69549604442512114</v>
      </c>
      <c r="Q55" s="134">
        <v>9.407504840560002E-2</v>
      </c>
      <c r="S55" s="180"/>
    </row>
    <row r="56" spans="1:19" x14ac:dyDescent="0.25">
      <c r="A56" t="s">
        <v>1213</v>
      </c>
      <c r="B56">
        <v>14318</v>
      </c>
      <c r="C56" t="s">
        <v>1209</v>
      </c>
      <c r="D56" t="s">
        <v>1210</v>
      </c>
      <c r="E56" t="s">
        <v>315</v>
      </c>
      <c r="F56" t="s">
        <v>936</v>
      </c>
      <c r="G56" t="s">
        <v>204</v>
      </c>
      <c r="H56" t="s">
        <v>339</v>
      </c>
      <c r="I56" t="s">
        <v>1211</v>
      </c>
      <c r="J56" t="s">
        <v>413</v>
      </c>
      <c r="K56" t="s">
        <v>1215</v>
      </c>
      <c r="L56" s="3">
        <v>4.7436000000000007</v>
      </c>
      <c r="M56" s="11" t="s">
        <v>1216</v>
      </c>
      <c r="N56" s="171">
        <v>4.7399999999999998E-2</v>
      </c>
      <c r="O56" s="3">
        <v>17.831099999999999</v>
      </c>
      <c r="P56" s="133">
        <v>0.3045039555748788</v>
      </c>
      <c r="Q56" s="134">
        <v>4.118819163677865E-2</v>
      </c>
      <c r="S56" s="180"/>
    </row>
    <row r="57" spans="1:19" x14ac:dyDescent="0.25">
      <c r="A57" t="s">
        <v>1213</v>
      </c>
      <c r="B57">
        <v>14406</v>
      </c>
      <c r="C57" t="s">
        <v>1209</v>
      </c>
      <c r="D57" t="s">
        <v>1210</v>
      </c>
      <c r="E57" t="s">
        <v>315</v>
      </c>
      <c r="F57" t="s">
        <v>934</v>
      </c>
      <c r="G57" s="107" t="s">
        <v>204</v>
      </c>
      <c r="H57" t="s">
        <v>339</v>
      </c>
      <c r="I57" t="s">
        <v>1211</v>
      </c>
      <c r="J57" t="s">
        <v>413</v>
      </c>
      <c r="K57" t="s">
        <v>1212</v>
      </c>
      <c r="L57" s="3">
        <f>370.4451+1.02625999999964</f>
        <v>371.47135999999966</v>
      </c>
      <c r="M57" s="162">
        <v>1</v>
      </c>
      <c r="N57" s="171">
        <v>0.04</v>
      </c>
      <c r="O57" s="3">
        <f>370.4451+1.02625999999964</f>
        <v>371.47135999999966</v>
      </c>
      <c r="P57" s="133">
        <v>0.9410869609607031</v>
      </c>
      <c r="Q57" s="134">
        <v>0.11866531618901184</v>
      </c>
      <c r="S57" s="180"/>
    </row>
    <row r="58" spans="1:19" x14ac:dyDescent="0.25">
      <c r="A58" t="s">
        <v>1213</v>
      </c>
      <c r="B58">
        <v>14406</v>
      </c>
      <c r="C58" t="s">
        <v>1209</v>
      </c>
      <c r="D58" t="s">
        <v>1210</v>
      </c>
      <c r="E58" t="s">
        <v>315</v>
      </c>
      <c r="F58" t="s">
        <v>936</v>
      </c>
      <c r="G58" t="s">
        <v>204</v>
      </c>
      <c r="H58" t="s">
        <v>339</v>
      </c>
      <c r="I58" t="s">
        <v>1211</v>
      </c>
      <c r="J58" t="s">
        <v>413</v>
      </c>
      <c r="K58" t="s">
        <v>1215</v>
      </c>
      <c r="L58" s="3">
        <v>6.1863999999999999</v>
      </c>
      <c r="M58" s="11" t="s">
        <v>1216</v>
      </c>
      <c r="N58" s="171">
        <v>4.7399999999999998E-2</v>
      </c>
      <c r="O58" s="3">
        <v>23.2545</v>
      </c>
      <c r="P58" s="133">
        <v>5.8913039039296844E-2</v>
      </c>
      <c r="Q58" s="134">
        <v>7.4285742925575158E-3</v>
      </c>
      <c r="S58" s="180"/>
    </row>
    <row r="59" spans="1:19" x14ac:dyDescent="0.25">
      <c r="A59" t="s">
        <v>1213</v>
      </c>
      <c r="B59">
        <v>14425</v>
      </c>
      <c r="C59" t="s">
        <v>1209</v>
      </c>
      <c r="D59" t="s">
        <v>1210</v>
      </c>
      <c r="E59" t="s">
        <v>315</v>
      </c>
      <c r="F59" t="s">
        <v>934</v>
      </c>
      <c r="G59" s="107" t="s">
        <v>204</v>
      </c>
      <c r="H59" t="s">
        <v>339</v>
      </c>
      <c r="I59" t="s">
        <v>1211</v>
      </c>
      <c r="J59" t="s">
        <v>413</v>
      </c>
      <c r="K59" t="s">
        <v>1212</v>
      </c>
      <c r="L59" s="3">
        <f>4983.8358+39.7408200000646</f>
        <v>5023.5766200000644</v>
      </c>
      <c r="M59" s="162">
        <v>1</v>
      </c>
      <c r="N59" s="171">
        <v>0.04</v>
      </c>
      <c r="O59" s="3">
        <f>4983.8358+39.7408200000646</f>
        <v>5023.5766200000644</v>
      </c>
      <c r="P59" s="133">
        <v>0.55110354665547312</v>
      </c>
      <c r="Q59" s="134">
        <v>1.4336371105730137E-2</v>
      </c>
      <c r="S59" s="180"/>
    </row>
    <row r="60" spans="1:19" x14ac:dyDescent="0.25">
      <c r="A60" t="s">
        <v>1213</v>
      </c>
      <c r="B60">
        <v>14425</v>
      </c>
      <c r="C60" t="s">
        <v>1209</v>
      </c>
      <c r="D60" t="s">
        <v>1210</v>
      </c>
      <c r="E60" t="s">
        <v>315</v>
      </c>
      <c r="F60" t="s">
        <v>935</v>
      </c>
      <c r="G60" t="s">
        <v>205</v>
      </c>
      <c r="H60" t="s">
        <v>339</v>
      </c>
      <c r="I60" t="s">
        <v>1211</v>
      </c>
      <c r="J60" t="s">
        <v>413</v>
      </c>
      <c r="K60" t="s">
        <v>1215</v>
      </c>
      <c r="L60" s="3">
        <v>241.43090000000001</v>
      </c>
      <c r="M60" s="11" t="s">
        <v>1216</v>
      </c>
      <c r="N60" s="171">
        <v>4.4999999999999998E-2</v>
      </c>
      <c r="O60" s="3">
        <v>907.53869999999995</v>
      </c>
      <c r="P60" s="133">
        <v>9.956010112514041E-2</v>
      </c>
      <c r="Q60" s="134">
        <v>2.589949866438331E-3</v>
      </c>
      <c r="S60" s="180"/>
    </row>
    <row r="61" spans="1:19" x14ac:dyDescent="0.25">
      <c r="A61" t="s">
        <v>1213</v>
      </c>
      <c r="B61">
        <v>14425</v>
      </c>
      <c r="C61" t="s">
        <v>1209</v>
      </c>
      <c r="D61" t="s">
        <v>1210</v>
      </c>
      <c r="E61" t="s">
        <v>315</v>
      </c>
      <c r="F61" t="s">
        <v>936</v>
      </c>
      <c r="G61" t="s">
        <v>204</v>
      </c>
      <c r="H61" t="s">
        <v>339</v>
      </c>
      <c r="I61" t="s">
        <v>1211</v>
      </c>
      <c r="J61" t="s">
        <v>413</v>
      </c>
      <c r="K61" t="s">
        <v>1215</v>
      </c>
      <c r="L61" s="3">
        <v>753.01139999999998</v>
      </c>
      <c r="M61" s="11" t="s">
        <v>1216</v>
      </c>
      <c r="N61" s="171">
        <v>4.7399999999999998E-2</v>
      </c>
      <c r="O61" s="3">
        <v>2830.5699</v>
      </c>
      <c r="P61" s="133">
        <v>0.31052320466970562</v>
      </c>
      <c r="Q61" s="134">
        <v>8.0779300479961475E-3</v>
      </c>
      <c r="S61" s="180"/>
    </row>
    <row r="62" spans="1:19" x14ac:dyDescent="0.25">
      <c r="A62" t="s">
        <v>1213</v>
      </c>
      <c r="B62">
        <v>14425</v>
      </c>
      <c r="C62" t="s">
        <v>1209</v>
      </c>
      <c r="D62" t="s">
        <v>1210</v>
      </c>
      <c r="E62" t="s">
        <v>315</v>
      </c>
      <c r="F62" t="s">
        <v>936</v>
      </c>
      <c r="G62" t="s">
        <v>204</v>
      </c>
      <c r="H62" t="s">
        <v>339</v>
      </c>
      <c r="I62" t="s">
        <v>1211</v>
      </c>
      <c r="J62" t="s">
        <v>413</v>
      </c>
      <c r="K62" t="s">
        <v>1217</v>
      </c>
      <c r="L62" s="3">
        <v>67.804199999999994</v>
      </c>
      <c r="M62" s="11" t="s">
        <v>1218</v>
      </c>
      <c r="N62" s="171">
        <v>3.0599999999999999E-2</v>
      </c>
      <c r="O62" s="3">
        <v>272.58620000000002</v>
      </c>
      <c r="P62" s="133">
        <v>2.9903638971338357E-2</v>
      </c>
      <c r="Q62" s="134">
        <v>7.7791128056900753E-4</v>
      </c>
      <c r="S62" s="180"/>
    </row>
    <row r="63" spans="1:19" x14ac:dyDescent="0.25">
      <c r="A63" t="s">
        <v>1213</v>
      </c>
      <c r="B63">
        <v>14425</v>
      </c>
      <c r="C63" t="s">
        <v>1209</v>
      </c>
      <c r="D63" t="s">
        <v>1210</v>
      </c>
      <c r="E63" t="s">
        <v>315</v>
      </c>
      <c r="F63" t="s">
        <v>936</v>
      </c>
      <c r="G63" t="s">
        <v>204</v>
      </c>
      <c r="H63" t="s">
        <v>339</v>
      </c>
      <c r="I63" t="s">
        <v>1211</v>
      </c>
      <c r="J63" t="s">
        <v>413</v>
      </c>
      <c r="K63" t="s">
        <v>1224</v>
      </c>
      <c r="L63" s="3">
        <v>17.096</v>
      </c>
      <c r="M63" s="11" t="s">
        <v>1225</v>
      </c>
      <c r="N63" s="171">
        <v>0</v>
      </c>
      <c r="O63" s="3">
        <v>81.214500000000001</v>
      </c>
      <c r="P63" s="133">
        <v>8.909508578342407E-3</v>
      </c>
      <c r="Q63" s="134">
        <v>2.3177136515264402E-4</v>
      </c>
      <c r="S63" s="180"/>
    </row>
    <row r="64" spans="1:19" x14ac:dyDescent="0.25">
      <c r="A64" t="s">
        <v>1213</v>
      </c>
      <c r="B64">
        <v>35011</v>
      </c>
      <c r="C64" t="s">
        <v>1209</v>
      </c>
      <c r="D64" t="s">
        <v>1210</v>
      </c>
      <c r="E64" t="s">
        <v>315</v>
      </c>
      <c r="F64" t="s">
        <v>934</v>
      </c>
      <c r="G64" s="107" t="s">
        <v>204</v>
      </c>
      <c r="H64" t="s">
        <v>339</v>
      </c>
      <c r="I64" t="s">
        <v>1211</v>
      </c>
      <c r="J64" t="s">
        <v>413</v>
      </c>
      <c r="K64" t="s">
        <v>1212</v>
      </c>
      <c r="L64" s="3">
        <v>861.3569</v>
      </c>
      <c r="M64" s="162">
        <v>1</v>
      </c>
      <c r="N64" s="171">
        <v>0.04</v>
      </c>
      <c r="O64" s="3">
        <v>861.3569</v>
      </c>
      <c r="P64" s="133">
        <v>0.25357418689329148</v>
      </c>
      <c r="Q64" s="134">
        <v>1.2901148559447368E-2</v>
      </c>
      <c r="S64" s="180"/>
    </row>
    <row r="65" spans="1:19" x14ac:dyDescent="0.25">
      <c r="A65" t="s">
        <v>1213</v>
      </c>
      <c r="B65">
        <v>35011</v>
      </c>
      <c r="C65" t="s">
        <v>1243</v>
      </c>
      <c r="D65" t="s">
        <v>1244</v>
      </c>
      <c r="E65" t="s">
        <v>315</v>
      </c>
      <c r="F65" t="s">
        <v>934</v>
      </c>
      <c r="G65" s="107" t="s">
        <v>204</v>
      </c>
      <c r="H65" t="s">
        <v>339</v>
      </c>
      <c r="I65" t="s">
        <v>1211</v>
      </c>
      <c r="J65" t="s">
        <v>413</v>
      </c>
      <c r="K65" t="s">
        <v>1212</v>
      </c>
      <c r="L65" s="3">
        <v>19.471400000000003</v>
      </c>
      <c r="M65" s="162">
        <v>1</v>
      </c>
      <c r="N65" s="171">
        <v>0</v>
      </c>
      <c r="O65" s="3">
        <v>19.471400000000003</v>
      </c>
      <c r="P65" s="133">
        <v>5.732170280024501E-3</v>
      </c>
      <c r="Q65" s="134">
        <v>2.9163686279221019E-4</v>
      </c>
      <c r="S65" s="180"/>
    </row>
    <row r="66" spans="1:19" x14ac:dyDescent="0.25">
      <c r="A66" t="s">
        <v>1213</v>
      </c>
      <c r="B66">
        <v>35011</v>
      </c>
      <c r="C66" t="s">
        <v>1209</v>
      </c>
      <c r="D66" t="s">
        <v>1210</v>
      </c>
      <c r="E66" t="s">
        <v>315</v>
      </c>
      <c r="F66" t="s">
        <v>935</v>
      </c>
      <c r="G66" t="s">
        <v>205</v>
      </c>
      <c r="H66" t="s">
        <v>339</v>
      </c>
      <c r="I66" t="s">
        <v>1211</v>
      </c>
      <c r="J66" t="s">
        <v>413</v>
      </c>
      <c r="K66" t="s">
        <v>1215</v>
      </c>
      <c r="L66" s="3">
        <v>346.46479999999997</v>
      </c>
      <c r="M66" s="11" t="s">
        <v>1216</v>
      </c>
      <c r="N66" s="171">
        <v>4.4999999999999998E-2</v>
      </c>
      <c r="O66" s="3">
        <v>1302.3611000000001</v>
      </c>
      <c r="P66" s="133">
        <v>0.38340106983986855</v>
      </c>
      <c r="Q66" s="134">
        <v>1.9506378864725286E-2</v>
      </c>
      <c r="S66" s="180"/>
    </row>
    <row r="67" spans="1:19" x14ac:dyDescent="0.25">
      <c r="A67" t="s">
        <v>1213</v>
      </c>
      <c r="B67">
        <v>35011</v>
      </c>
      <c r="C67" t="s">
        <v>1209</v>
      </c>
      <c r="D67" t="s">
        <v>1210</v>
      </c>
      <c r="E67" t="s">
        <v>315</v>
      </c>
      <c r="F67" t="s">
        <v>935</v>
      </c>
      <c r="G67" t="s">
        <v>205</v>
      </c>
      <c r="H67" t="s">
        <v>339</v>
      </c>
      <c r="I67" t="s">
        <v>1211</v>
      </c>
      <c r="J67" t="s">
        <v>413</v>
      </c>
      <c r="K67" t="s">
        <v>1217</v>
      </c>
      <c r="L67" s="3">
        <v>75.639899999999997</v>
      </c>
      <c r="M67" s="11" t="s">
        <v>1218</v>
      </c>
      <c r="N67" s="171">
        <v>2.7300000000000001E-2</v>
      </c>
      <c r="O67" s="3">
        <v>304.0874</v>
      </c>
      <c r="P67" s="133">
        <v>8.9520052836977421E-2</v>
      </c>
      <c r="Q67" s="134">
        <v>4.5545310224554955E-3</v>
      </c>
      <c r="S67" s="180"/>
    </row>
    <row r="68" spans="1:19" x14ac:dyDescent="0.25">
      <c r="A68" t="s">
        <v>1213</v>
      </c>
      <c r="B68">
        <v>35011</v>
      </c>
      <c r="C68" t="s">
        <v>1209</v>
      </c>
      <c r="D68" t="s">
        <v>1210</v>
      </c>
      <c r="E68" t="s">
        <v>315</v>
      </c>
      <c r="F68" t="s">
        <v>935</v>
      </c>
      <c r="G68" t="s">
        <v>205</v>
      </c>
      <c r="H68" t="s">
        <v>339</v>
      </c>
      <c r="I68" t="s">
        <v>1211</v>
      </c>
      <c r="J68" t="s">
        <v>413</v>
      </c>
      <c r="K68" t="s">
        <v>1224</v>
      </c>
      <c r="L68" s="3">
        <v>24.0657</v>
      </c>
      <c r="M68" s="11" t="s">
        <v>1225</v>
      </c>
      <c r="N68" s="171">
        <v>4.1700000000000001E-2</v>
      </c>
      <c r="O68" s="3">
        <v>114.324</v>
      </c>
      <c r="P68" s="133">
        <v>3.3655753314785833E-2</v>
      </c>
      <c r="Q68" s="134">
        <v>1.7123110152252347E-3</v>
      </c>
      <c r="S68" s="180"/>
    </row>
    <row r="69" spans="1:19" x14ac:dyDescent="0.25">
      <c r="A69" t="s">
        <v>1213</v>
      </c>
      <c r="B69">
        <v>35011</v>
      </c>
      <c r="C69" t="s">
        <v>1209</v>
      </c>
      <c r="D69" t="s">
        <v>1210</v>
      </c>
      <c r="E69" t="s">
        <v>315</v>
      </c>
      <c r="F69" t="s">
        <v>935</v>
      </c>
      <c r="G69" t="s">
        <v>205</v>
      </c>
      <c r="H69" t="s">
        <v>339</v>
      </c>
      <c r="I69" t="s">
        <v>1211</v>
      </c>
      <c r="J69" t="s">
        <v>413</v>
      </c>
      <c r="K69" t="s">
        <v>1236</v>
      </c>
      <c r="L69" s="3">
        <v>12.0806</v>
      </c>
      <c r="M69" s="11" t="s">
        <v>1237</v>
      </c>
      <c r="N69" s="171">
        <v>2.3999999999999998E-3</v>
      </c>
      <c r="O69" s="3">
        <v>50.484699999999997</v>
      </c>
      <c r="P69" s="133">
        <v>1.4862151511239707E-2</v>
      </c>
      <c r="Q69" s="134">
        <v>7.5614488567878491E-4</v>
      </c>
      <c r="S69" s="180"/>
    </row>
    <row r="70" spans="1:19" x14ac:dyDescent="0.25">
      <c r="A70" t="s">
        <v>1213</v>
      </c>
      <c r="B70">
        <v>35011</v>
      </c>
      <c r="C70" t="s">
        <v>1209</v>
      </c>
      <c r="D70" t="s">
        <v>1210</v>
      </c>
      <c r="E70" t="s">
        <v>315</v>
      </c>
      <c r="F70" t="s">
        <v>935</v>
      </c>
      <c r="G70" t="s">
        <v>205</v>
      </c>
      <c r="H70" t="s">
        <v>339</v>
      </c>
      <c r="I70" t="s">
        <v>1211</v>
      </c>
      <c r="J70" t="s">
        <v>413</v>
      </c>
      <c r="K70" t="s">
        <v>1226</v>
      </c>
      <c r="L70" s="3">
        <v>0.14410000000000001</v>
      </c>
      <c r="M70" s="11" t="s">
        <v>1227</v>
      </c>
      <c r="N70" s="171">
        <v>1.24265E-2</v>
      </c>
      <c r="O70" s="3">
        <v>6.9400000000000003E-2</v>
      </c>
      <c r="P70" s="133">
        <v>2.0430611945401991E-5</v>
      </c>
      <c r="Q70" s="134">
        <v>1.0394526473586588E-6</v>
      </c>
      <c r="S70" s="180"/>
    </row>
    <row r="71" spans="1:19" x14ac:dyDescent="0.25">
      <c r="A71" t="s">
        <v>1213</v>
      </c>
      <c r="B71">
        <v>35011</v>
      </c>
      <c r="C71" t="s">
        <v>1209</v>
      </c>
      <c r="D71" t="s">
        <v>1210</v>
      </c>
      <c r="E71" t="s">
        <v>315</v>
      </c>
      <c r="F71" t="s">
        <v>936</v>
      </c>
      <c r="G71" t="s">
        <v>204</v>
      </c>
      <c r="H71" t="s">
        <v>339</v>
      </c>
      <c r="I71" t="s">
        <v>1211</v>
      </c>
      <c r="J71" t="s">
        <v>413</v>
      </c>
      <c r="K71" t="s">
        <v>1217</v>
      </c>
      <c r="L71" s="3">
        <v>133.22560000000001</v>
      </c>
      <c r="M71" s="11" t="s">
        <v>1218</v>
      </c>
      <c r="N71" s="171">
        <v>3.0599999999999999E-2</v>
      </c>
      <c r="O71" s="3">
        <v>535.59359999999992</v>
      </c>
      <c r="P71" s="133">
        <v>0.15767298273834082</v>
      </c>
      <c r="Q71" s="134">
        <v>8.0219623260569806E-3</v>
      </c>
      <c r="S71" s="180"/>
    </row>
    <row r="72" spans="1:19" x14ac:dyDescent="0.25">
      <c r="A72" t="s">
        <v>1213</v>
      </c>
      <c r="B72">
        <v>35011</v>
      </c>
      <c r="C72" t="s">
        <v>1209</v>
      </c>
      <c r="D72" t="s">
        <v>1210</v>
      </c>
      <c r="E72" t="s">
        <v>315</v>
      </c>
      <c r="F72" t="s">
        <v>936</v>
      </c>
      <c r="G72" t="s">
        <v>204</v>
      </c>
      <c r="H72" t="s">
        <v>339</v>
      </c>
      <c r="I72" t="s">
        <v>1211</v>
      </c>
      <c r="J72" t="s">
        <v>413</v>
      </c>
      <c r="K72" t="s">
        <v>1224</v>
      </c>
      <c r="L72" s="3">
        <v>29.194200000000002</v>
      </c>
      <c r="M72" s="11" t="s">
        <v>1225</v>
      </c>
      <c r="N72" s="171">
        <v>0</v>
      </c>
      <c r="O72" s="3">
        <v>138.68720000000002</v>
      </c>
      <c r="P72" s="133">
        <v>4.0828016786662182E-2</v>
      </c>
      <c r="Q72" s="134">
        <v>2.0772158097227635E-3</v>
      </c>
      <c r="S72" s="180"/>
    </row>
    <row r="73" spans="1:19" x14ac:dyDescent="0.25">
      <c r="A73" t="s">
        <v>1213</v>
      </c>
      <c r="B73">
        <v>35011</v>
      </c>
      <c r="C73" t="s">
        <v>1209</v>
      </c>
      <c r="D73" t="s">
        <v>1210</v>
      </c>
      <c r="E73" t="s">
        <v>315</v>
      </c>
      <c r="F73" t="s">
        <v>936</v>
      </c>
      <c r="G73" t="s">
        <v>204</v>
      </c>
      <c r="H73" t="s">
        <v>339</v>
      </c>
      <c r="I73" t="s">
        <v>1211</v>
      </c>
      <c r="J73" t="s">
        <v>413</v>
      </c>
      <c r="K73" t="s">
        <v>1215</v>
      </c>
      <c r="L73" s="3">
        <v>18.4757</v>
      </c>
      <c r="M73" s="11" t="s">
        <v>1216</v>
      </c>
      <c r="N73" s="171">
        <v>4.7399999999999998E-2</v>
      </c>
      <c r="O73" s="3">
        <v>69.45</v>
      </c>
      <c r="P73" s="133">
        <v>2.0445331406457757E-2</v>
      </c>
      <c r="Q73" s="134">
        <v>1.0402015325512801E-3</v>
      </c>
      <c r="S73" s="180"/>
    </row>
    <row r="74" spans="1:19" x14ac:dyDescent="0.25">
      <c r="A74" t="s">
        <v>1213</v>
      </c>
      <c r="B74">
        <v>35011</v>
      </c>
      <c r="C74" t="s">
        <v>1243</v>
      </c>
      <c r="D74" t="s">
        <v>1244</v>
      </c>
      <c r="E74" t="s">
        <v>315</v>
      </c>
      <c r="F74" t="s">
        <v>936</v>
      </c>
      <c r="G74" t="s">
        <v>204</v>
      </c>
      <c r="H74" t="s">
        <v>339</v>
      </c>
      <c r="I74" t="s">
        <v>1211</v>
      </c>
      <c r="J74" t="s">
        <v>413</v>
      </c>
      <c r="K74" t="s">
        <v>1215</v>
      </c>
      <c r="L74" s="3">
        <v>0.2601</v>
      </c>
      <c r="M74" s="11" t="s">
        <v>1216</v>
      </c>
      <c r="N74" s="171">
        <v>0</v>
      </c>
      <c r="O74" s="3">
        <v>0.9778</v>
      </c>
      <c r="P74" s="133">
        <v>2.8785378040654274E-4</v>
      </c>
      <c r="Q74" s="134">
        <v>1.4645198826906289E-5</v>
      </c>
      <c r="S74" s="180"/>
    </row>
    <row r="75" spans="1:19" x14ac:dyDescent="0.25">
      <c r="A75" t="s">
        <v>1213</v>
      </c>
      <c r="B75">
        <v>35012</v>
      </c>
      <c r="C75" t="s">
        <v>1209</v>
      </c>
      <c r="D75" t="s">
        <v>1210</v>
      </c>
      <c r="E75" t="s">
        <v>315</v>
      </c>
      <c r="F75" t="s">
        <v>934</v>
      </c>
      <c r="G75" s="107" t="s">
        <v>204</v>
      </c>
      <c r="H75" t="s">
        <v>339</v>
      </c>
      <c r="I75" t="s">
        <v>1211</v>
      </c>
      <c r="J75" t="s">
        <v>413</v>
      </c>
      <c r="K75" t="s">
        <v>1212</v>
      </c>
      <c r="L75" s="3">
        <v>40614.116600000001</v>
      </c>
      <c r="M75" s="162">
        <v>1</v>
      </c>
      <c r="N75" s="171">
        <v>0.04</v>
      </c>
      <c r="O75" s="3">
        <v>40614.116600000001</v>
      </c>
      <c r="P75" s="133">
        <v>0.23825172090720229</v>
      </c>
      <c r="Q75" s="134">
        <v>2.2705641151016913E-2</v>
      </c>
      <c r="S75" s="180"/>
    </row>
    <row r="76" spans="1:19" x14ac:dyDescent="0.25">
      <c r="A76" t="s">
        <v>1213</v>
      </c>
      <c r="B76">
        <v>35012</v>
      </c>
      <c r="C76" t="s">
        <v>1243</v>
      </c>
      <c r="D76" t="s">
        <v>1244</v>
      </c>
      <c r="E76" t="s">
        <v>315</v>
      </c>
      <c r="F76" t="s">
        <v>934</v>
      </c>
      <c r="G76" s="107" t="s">
        <v>204</v>
      </c>
      <c r="H76" t="s">
        <v>339</v>
      </c>
      <c r="I76" t="s">
        <v>1211</v>
      </c>
      <c r="J76" t="s">
        <v>413</v>
      </c>
      <c r="K76" t="s">
        <v>1212</v>
      </c>
      <c r="L76" s="3">
        <v>1026.5056999999999</v>
      </c>
      <c r="M76" s="162">
        <v>1</v>
      </c>
      <c r="N76" s="171">
        <v>0</v>
      </c>
      <c r="O76" s="3">
        <v>1026.5056999999999</v>
      </c>
      <c r="P76" s="133">
        <v>6.0217178168551454E-3</v>
      </c>
      <c r="Q76" s="134">
        <v>5.738760809012259E-4</v>
      </c>
      <c r="S76" s="180"/>
    </row>
    <row r="77" spans="1:19" x14ac:dyDescent="0.25">
      <c r="A77" t="s">
        <v>1213</v>
      </c>
      <c r="B77">
        <v>35012</v>
      </c>
      <c r="C77" t="s">
        <v>1246</v>
      </c>
      <c r="D77" t="s">
        <v>1247</v>
      </c>
      <c r="E77" t="s">
        <v>315</v>
      </c>
      <c r="F77" t="s">
        <v>934</v>
      </c>
      <c r="G77" s="107" t="s">
        <v>204</v>
      </c>
      <c r="H77" t="s">
        <v>339</v>
      </c>
      <c r="I77" t="s">
        <v>1211</v>
      </c>
      <c r="J77" t="s">
        <v>413</v>
      </c>
      <c r="K77" t="s">
        <v>1212</v>
      </c>
      <c r="L77" s="3">
        <v>0.37769999999999998</v>
      </c>
      <c r="M77" s="162">
        <v>1</v>
      </c>
      <c r="N77" s="171">
        <v>0</v>
      </c>
      <c r="O77" s="3">
        <v>0.37769999999999998</v>
      </c>
      <c r="P77" s="133">
        <v>2.2156748076763609E-6</v>
      </c>
      <c r="Q77" s="134">
        <v>2.1115615408311227E-7</v>
      </c>
      <c r="S77" s="180"/>
    </row>
    <row r="78" spans="1:19" x14ac:dyDescent="0.25">
      <c r="A78" t="s">
        <v>1213</v>
      </c>
      <c r="B78">
        <v>35012</v>
      </c>
      <c r="C78" t="s">
        <v>1209</v>
      </c>
      <c r="D78" t="s">
        <v>1210</v>
      </c>
      <c r="E78" t="s">
        <v>315</v>
      </c>
      <c r="F78" t="s">
        <v>935</v>
      </c>
      <c r="G78" t="s">
        <v>205</v>
      </c>
      <c r="H78" t="s">
        <v>339</v>
      </c>
      <c r="I78" t="s">
        <v>1211</v>
      </c>
      <c r="J78" t="s">
        <v>413</v>
      </c>
      <c r="K78" t="s">
        <v>1215</v>
      </c>
      <c r="L78" s="3">
        <v>15017.0106</v>
      </c>
      <c r="M78" s="11" t="s">
        <v>1216</v>
      </c>
      <c r="N78" s="171">
        <v>4.4999999999999998E-2</v>
      </c>
      <c r="O78" s="3">
        <v>56448.9427</v>
      </c>
      <c r="P78" s="133">
        <v>0.33114244178013352</v>
      </c>
      <c r="Q78" s="134">
        <v>3.1558225159094455E-2</v>
      </c>
      <c r="S78" s="180"/>
    </row>
    <row r="79" spans="1:19" x14ac:dyDescent="0.25">
      <c r="A79" t="s">
        <v>1213</v>
      </c>
      <c r="B79">
        <v>35012</v>
      </c>
      <c r="C79" t="s">
        <v>1209</v>
      </c>
      <c r="D79" t="s">
        <v>1210</v>
      </c>
      <c r="E79" t="s">
        <v>315</v>
      </c>
      <c r="F79" t="s">
        <v>935</v>
      </c>
      <c r="G79" t="s">
        <v>205</v>
      </c>
      <c r="H79" t="s">
        <v>339</v>
      </c>
      <c r="I79" t="s">
        <v>1211</v>
      </c>
      <c r="J79" t="s">
        <v>413</v>
      </c>
      <c r="K79" t="s">
        <v>1217</v>
      </c>
      <c r="L79" s="3">
        <v>1524.9539</v>
      </c>
      <c r="M79" s="11" t="s">
        <v>1218</v>
      </c>
      <c r="N79" s="171">
        <v>2.7300000000000001E-2</v>
      </c>
      <c r="O79" s="3">
        <v>6130.6197999999995</v>
      </c>
      <c r="P79" s="133">
        <v>3.5963621515228729E-2</v>
      </c>
      <c r="Q79" s="134">
        <v>3.4273711917230045E-3</v>
      </c>
      <c r="S79" s="180"/>
    </row>
    <row r="80" spans="1:19" x14ac:dyDescent="0.25">
      <c r="A80" t="s">
        <v>1213</v>
      </c>
      <c r="B80">
        <v>35012</v>
      </c>
      <c r="C80" t="s">
        <v>1209</v>
      </c>
      <c r="D80" t="s">
        <v>1210</v>
      </c>
      <c r="E80" t="s">
        <v>315</v>
      </c>
      <c r="F80" t="s">
        <v>935</v>
      </c>
      <c r="G80" t="s">
        <v>205</v>
      </c>
      <c r="H80" t="s">
        <v>339</v>
      </c>
      <c r="I80" t="s">
        <v>1211</v>
      </c>
      <c r="J80" t="s">
        <v>413</v>
      </c>
      <c r="K80" t="s">
        <v>1224</v>
      </c>
      <c r="L80" s="3">
        <v>488.39879999999999</v>
      </c>
      <c r="M80" s="11" t="s">
        <v>1225</v>
      </c>
      <c r="N80" s="171">
        <v>4.1700000000000001E-2</v>
      </c>
      <c r="O80" s="3">
        <v>2320.1385</v>
      </c>
      <c r="P80" s="133">
        <v>1.3610464455308502E-2</v>
      </c>
      <c r="Q80" s="134">
        <v>1.2970916669318533E-3</v>
      </c>
      <c r="S80" s="180"/>
    </row>
    <row r="81" spans="1:19" x14ac:dyDescent="0.25">
      <c r="A81" t="s">
        <v>1213</v>
      </c>
      <c r="B81">
        <v>35012</v>
      </c>
      <c r="C81" t="s">
        <v>1209</v>
      </c>
      <c r="D81" t="s">
        <v>1210</v>
      </c>
      <c r="E81" t="s">
        <v>315</v>
      </c>
      <c r="F81" t="s">
        <v>935</v>
      </c>
      <c r="G81" t="s">
        <v>205</v>
      </c>
      <c r="H81" t="s">
        <v>339</v>
      </c>
      <c r="I81" t="s">
        <v>1211</v>
      </c>
      <c r="J81" t="s">
        <v>413</v>
      </c>
      <c r="K81" t="s">
        <v>1226</v>
      </c>
      <c r="L81" s="3">
        <v>0.92470000000000008</v>
      </c>
      <c r="M81" s="11" t="s">
        <v>1227</v>
      </c>
      <c r="N81" s="171">
        <v>1.24265E-2</v>
      </c>
      <c r="O81" s="3">
        <v>0.4451</v>
      </c>
      <c r="P81" s="133">
        <v>2.6110586626866515E-6</v>
      </c>
      <c r="Q81" s="134">
        <v>2.4883665391155222E-7</v>
      </c>
      <c r="S81" s="180"/>
    </row>
    <row r="82" spans="1:19" x14ac:dyDescent="0.25">
      <c r="A82" t="s">
        <v>1213</v>
      </c>
      <c r="B82">
        <v>35012</v>
      </c>
      <c r="C82" t="s">
        <v>1209</v>
      </c>
      <c r="D82" t="s">
        <v>1210</v>
      </c>
      <c r="E82" t="s">
        <v>315</v>
      </c>
      <c r="F82" t="s">
        <v>935</v>
      </c>
      <c r="G82" t="s">
        <v>205</v>
      </c>
      <c r="H82" t="s">
        <v>339</v>
      </c>
      <c r="I82" t="s">
        <v>1211</v>
      </c>
      <c r="J82" t="s">
        <v>413</v>
      </c>
      <c r="K82" t="s">
        <v>1236</v>
      </c>
      <c r="L82" s="3">
        <v>9.98E-2</v>
      </c>
      <c r="M82" s="11" t="s">
        <v>1237</v>
      </c>
      <c r="N82" s="171">
        <v>2.3999999999999998E-3</v>
      </c>
      <c r="O82" s="3">
        <v>0.41689999999999999</v>
      </c>
      <c r="P82" s="133">
        <v>2.4456309963470346E-6</v>
      </c>
      <c r="Q82" s="134">
        <v>2.3307122223259069E-7</v>
      </c>
      <c r="S82" s="180"/>
    </row>
    <row r="83" spans="1:19" x14ac:dyDescent="0.25">
      <c r="A83" t="s">
        <v>1213</v>
      </c>
      <c r="B83">
        <v>35012</v>
      </c>
      <c r="C83" t="s">
        <v>1209</v>
      </c>
      <c r="D83" t="s">
        <v>1210</v>
      </c>
      <c r="E83" t="s">
        <v>315</v>
      </c>
      <c r="F83" t="s">
        <v>936</v>
      </c>
      <c r="G83" t="s">
        <v>204</v>
      </c>
      <c r="H83" t="s">
        <v>339</v>
      </c>
      <c r="I83" t="s">
        <v>1211</v>
      </c>
      <c r="J83" t="s">
        <v>413</v>
      </c>
      <c r="K83" t="s">
        <v>1215</v>
      </c>
      <c r="L83" s="3">
        <v>12197.860199999999</v>
      </c>
      <c r="M83" s="11" t="s">
        <v>1216</v>
      </c>
      <c r="N83" s="171">
        <v>4.7399999999999998E-2</v>
      </c>
      <c r="O83" s="3">
        <v>45851.756600000001</v>
      </c>
      <c r="P83" s="133">
        <v>0.26897691815284175</v>
      </c>
      <c r="Q83" s="134">
        <v>2.5633784965874928E-2</v>
      </c>
      <c r="S83" s="180"/>
    </row>
    <row r="84" spans="1:19" x14ac:dyDescent="0.25">
      <c r="A84" t="s">
        <v>1213</v>
      </c>
      <c r="B84">
        <v>35012</v>
      </c>
      <c r="C84" t="s">
        <v>1209</v>
      </c>
      <c r="D84" t="s">
        <v>1210</v>
      </c>
      <c r="E84" t="s">
        <v>315</v>
      </c>
      <c r="F84" t="s">
        <v>936</v>
      </c>
      <c r="G84" t="s">
        <v>204</v>
      </c>
      <c r="H84" t="s">
        <v>339</v>
      </c>
      <c r="I84" t="s">
        <v>1211</v>
      </c>
      <c r="J84" t="s">
        <v>413</v>
      </c>
      <c r="K84" t="s">
        <v>1217</v>
      </c>
      <c r="L84" s="3">
        <v>3419.4372000000003</v>
      </c>
      <c r="M84" s="11" t="s">
        <v>1218</v>
      </c>
      <c r="N84" s="171">
        <v>3.0599999999999999E-2</v>
      </c>
      <c r="O84" s="3">
        <v>13746.821300000001</v>
      </c>
      <c r="P84" s="133">
        <v>8.0642005930735519E-2</v>
      </c>
      <c r="Q84" s="134">
        <v>7.6852685109235104E-3</v>
      </c>
      <c r="S84" s="180"/>
    </row>
    <row r="85" spans="1:19" x14ac:dyDescent="0.25">
      <c r="A85" t="s">
        <v>1213</v>
      </c>
      <c r="B85">
        <v>35012</v>
      </c>
      <c r="C85" t="s">
        <v>1243</v>
      </c>
      <c r="D85" t="s">
        <v>1244</v>
      </c>
      <c r="E85" t="s">
        <v>315</v>
      </c>
      <c r="F85" t="s">
        <v>936</v>
      </c>
      <c r="G85" t="s">
        <v>204</v>
      </c>
      <c r="H85" t="s">
        <v>339</v>
      </c>
      <c r="I85" t="s">
        <v>1211</v>
      </c>
      <c r="J85" t="s">
        <v>413</v>
      </c>
      <c r="K85" t="s">
        <v>1215</v>
      </c>
      <c r="L85" s="3">
        <v>618.51250000000005</v>
      </c>
      <c r="M85" s="11" t="s">
        <v>1216</v>
      </c>
      <c r="N85" s="171">
        <v>0</v>
      </c>
      <c r="O85" s="3">
        <v>2324.9886000000001</v>
      </c>
      <c r="P85" s="133">
        <v>1.3638916254050126E-2</v>
      </c>
      <c r="Q85" s="134">
        <v>1.2998031534632764E-3</v>
      </c>
      <c r="S85" s="180"/>
    </row>
    <row r="86" spans="1:19" x14ac:dyDescent="0.25">
      <c r="A86" t="s">
        <v>1213</v>
      </c>
      <c r="B86">
        <v>35012</v>
      </c>
      <c r="C86" t="s">
        <v>1209</v>
      </c>
      <c r="D86" t="s">
        <v>1210</v>
      </c>
      <c r="E86" t="s">
        <v>315</v>
      </c>
      <c r="F86" t="s">
        <v>936</v>
      </c>
      <c r="G86" t="s">
        <v>204</v>
      </c>
      <c r="H86" t="s">
        <v>339</v>
      </c>
      <c r="I86" t="s">
        <v>1211</v>
      </c>
      <c r="J86" t="s">
        <v>413</v>
      </c>
      <c r="K86" t="s">
        <v>1224</v>
      </c>
      <c r="L86" s="3">
        <v>141.01589999999999</v>
      </c>
      <c r="M86" s="11" t="s">
        <v>1225</v>
      </c>
      <c r="N86" s="171">
        <v>0</v>
      </c>
      <c r="O86" s="3">
        <v>669.89580000000001</v>
      </c>
      <c r="P86" s="133">
        <v>3.9297623717982578E-3</v>
      </c>
      <c r="Q86" s="134">
        <v>3.7451051301146349E-4</v>
      </c>
      <c r="S86" s="180"/>
    </row>
    <row r="87" spans="1:19" x14ac:dyDescent="0.25">
      <c r="A87" t="s">
        <v>1213</v>
      </c>
      <c r="B87">
        <v>35012</v>
      </c>
      <c r="C87" t="s">
        <v>1246</v>
      </c>
      <c r="D87" t="s">
        <v>1247</v>
      </c>
      <c r="E87" t="s">
        <v>315</v>
      </c>
      <c r="F87" t="s">
        <v>936</v>
      </c>
      <c r="G87" t="s">
        <v>204</v>
      </c>
      <c r="H87" t="s">
        <v>339</v>
      </c>
      <c r="I87" t="s">
        <v>1211</v>
      </c>
      <c r="J87" t="s">
        <v>413</v>
      </c>
      <c r="K87" t="s">
        <v>1215</v>
      </c>
      <c r="L87" s="3">
        <v>113.6516</v>
      </c>
      <c r="M87" s="11" t="s">
        <v>1216</v>
      </c>
      <c r="N87" s="171">
        <v>0</v>
      </c>
      <c r="O87" s="3">
        <v>427.2165</v>
      </c>
      <c r="P87" s="133">
        <v>2.5061499509496112E-3</v>
      </c>
      <c r="Q87" s="134">
        <v>2.3883874265514412E-4</v>
      </c>
      <c r="S87" s="180"/>
    </row>
    <row r="88" spans="1:19" x14ac:dyDescent="0.25">
      <c r="A88" t="s">
        <v>1213</v>
      </c>
      <c r="B88">
        <v>35012</v>
      </c>
      <c r="C88" t="s">
        <v>1243</v>
      </c>
      <c r="D88" t="s">
        <v>1244</v>
      </c>
      <c r="E88" t="s">
        <v>315</v>
      </c>
      <c r="F88" t="s">
        <v>936</v>
      </c>
      <c r="G88" t="s">
        <v>204</v>
      </c>
      <c r="H88" t="s">
        <v>339</v>
      </c>
      <c r="I88" t="s">
        <v>1211</v>
      </c>
      <c r="J88" t="s">
        <v>413</v>
      </c>
      <c r="K88" t="s">
        <v>1217</v>
      </c>
      <c r="L88" s="3">
        <v>0.1186</v>
      </c>
      <c r="M88" s="11" t="s">
        <v>1218</v>
      </c>
      <c r="N88" s="171">
        <v>0</v>
      </c>
      <c r="O88" s="3">
        <v>0.47699999999999998</v>
      </c>
      <c r="P88" s="133">
        <v>2.7981913774467147E-6</v>
      </c>
      <c r="Q88" s="134">
        <v>2.6667059967605124E-7</v>
      </c>
      <c r="S88" s="180"/>
    </row>
    <row r="89" spans="1:19" x14ac:dyDescent="0.25">
      <c r="A89" t="s">
        <v>1213</v>
      </c>
      <c r="B89">
        <v>35012</v>
      </c>
      <c r="C89" t="s">
        <v>1246</v>
      </c>
      <c r="D89" t="s">
        <v>1247</v>
      </c>
      <c r="E89" t="s">
        <v>315</v>
      </c>
      <c r="F89" t="s">
        <v>937</v>
      </c>
      <c r="G89" s="107" t="s">
        <v>204</v>
      </c>
      <c r="H89" t="s">
        <v>339</v>
      </c>
      <c r="I89" t="s">
        <v>1211</v>
      </c>
      <c r="J89" t="s">
        <v>413</v>
      </c>
      <c r="K89" t="s">
        <v>1212</v>
      </c>
      <c r="L89" s="3">
        <v>900.40499999999997</v>
      </c>
      <c r="M89" s="162">
        <v>1</v>
      </c>
      <c r="N89" s="171">
        <v>0</v>
      </c>
      <c r="O89" s="3">
        <v>900.40499999999997</v>
      </c>
      <c r="P89" s="133">
        <v>5.2819821954086148E-3</v>
      </c>
      <c r="Q89" s="134">
        <v>5.0337849329416123E-4</v>
      </c>
      <c r="S89" s="180"/>
    </row>
    <row r="90" spans="1:19" x14ac:dyDescent="0.25">
      <c r="A90" t="s">
        <v>1213</v>
      </c>
      <c r="B90">
        <v>35012</v>
      </c>
      <c r="C90" t="s">
        <v>1243</v>
      </c>
      <c r="D90" t="s">
        <v>1244</v>
      </c>
      <c r="E90" t="s">
        <v>315</v>
      </c>
      <c r="F90" t="s">
        <v>937</v>
      </c>
      <c r="G90" s="107" t="s">
        <v>204</v>
      </c>
      <c r="H90" t="s">
        <v>339</v>
      </c>
      <c r="I90" t="s">
        <v>1211</v>
      </c>
      <c r="J90" t="s">
        <v>413</v>
      </c>
      <c r="K90" t="s">
        <v>1212</v>
      </c>
      <c r="L90" s="3">
        <v>4.1301000000000005</v>
      </c>
      <c r="M90" s="162">
        <v>1</v>
      </c>
      <c r="N90" s="171">
        <v>0</v>
      </c>
      <c r="O90" s="3">
        <v>4.1301000000000005</v>
      </c>
      <c r="P90" s="133">
        <v>2.4228113643590522E-5</v>
      </c>
      <c r="Q90" s="134">
        <v>2.3089648715347158E-6</v>
      </c>
      <c r="S90" s="180"/>
    </row>
    <row r="91" spans="1:19" x14ac:dyDescent="0.25">
      <c r="A91" t="s">
        <v>1213</v>
      </c>
      <c r="B91">
        <v>57</v>
      </c>
      <c r="C91" t="s">
        <v>1209</v>
      </c>
      <c r="D91" t="s">
        <v>1210</v>
      </c>
      <c r="E91" t="s">
        <v>315</v>
      </c>
      <c r="F91" t="s">
        <v>934</v>
      </c>
      <c r="G91" s="107" t="s">
        <v>204</v>
      </c>
      <c r="H91" t="s">
        <v>339</v>
      </c>
      <c r="I91" t="s">
        <v>1211</v>
      </c>
      <c r="J91" t="s">
        <v>413</v>
      </c>
      <c r="K91" t="s">
        <v>1212</v>
      </c>
      <c r="L91" s="3">
        <f>2591.9799-297.784740000031</f>
        <v>2294.1951599999688</v>
      </c>
      <c r="M91" s="162">
        <v>1</v>
      </c>
      <c r="N91" s="171">
        <v>0.04</v>
      </c>
      <c r="O91" s="3">
        <f>2591.9799-297.784740000031</f>
        <v>2294.1951599999688</v>
      </c>
      <c r="P91" s="133">
        <v>0.26726335618180574</v>
      </c>
      <c r="Q91" s="134">
        <v>5.9804578602926008E-3</v>
      </c>
      <c r="S91" s="180"/>
    </row>
    <row r="92" spans="1:19" x14ac:dyDescent="0.25">
      <c r="A92" t="s">
        <v>1213</v>
      </c>
      <c r="B92">
        <v>57</v>
      </c>
      <c r="C92" t="s">
        <v>1243</v>
      </c>
      <c r="D92" t="s">
        <v>1244</v>
      </c>
      <c r="E92" t="s">
        <v>315</v>
      </c>
      <c r="F92" t="s">
        <v>934</v>
      </c>
      <c r="G92" s="107" t="s">
        <v>204</v>
      </c>
      <c r="H92" t="s">
        <v>339</v>
      </c>
      <c r="I92" t="s">
        <v>1211</v>
      </c>
      <c r="J92" t="s">
        <v>413</v>
      </c>
      <c r="K92" t="s">
        <v>1212</v>
      </c>
      <c r="L92" s="3">
        <v>0.19700000000000001</v>
      </c>
      <c r="M92" s="162">
        <v>1</v>
      </c>
      <c r="N92" s="171">
        <v>0</v>
      </c>
      <c r="O92" s="3">
        <v>0.19700000000000001</v>
      </c>
      <c r="P92" s="133">
        <v>2.2949608684474975E-5</v>
      </c>
      <c r="Q92" s="134">
        <v>5.1353529944577965E-7</v>
      </c>
      <c r="S92" s="180"/>
    </row>
    <row r="93" spans="1:19" x14ac:dyDescent="0.25">
      <c r="A93" t="s">
        <v>1213</v>
      </c>
      <c r="B93">
        <v>57</v>
      </c>
      <c r="C93" t="s">
        <v>1209</v>
      </c>
      <c r="D93" t="s">
        <v>1210</v>
      </c>
      <c r="E93" t="s">
        <v>315</v>
      </c>
      <c r="F93" t="s">
        <v>935</v>
      </c>
      <c r="G93" t="s">
        <v>205</v>
      </c>
      <c r="H93" t="s">
        <v>339</v>
      </c>
      <c r="I93" t="s">
        <v>1211</v>
      </c>
      <c r="J93" t="s">
        <v>413</v>
      </c>
      <c r="K93" t="s">
        <v>1215</v>
      </c>
      <c r="L93" s="3">
        <v>584.70569999999998</v>
      </c>
      <c r="M93" s="11" t="s">
        <v>1216</v>
      </c>
      <c r="N93" s="171">
        <v>4.4999999999999998E-2</v>
      </c>
      <c r="O93" s="3">
        <v>2197.9087999999997</v>
      </c>
      <c r="P93" s="133">
        <v>0.25604643088408102</v>
      </c>
      <c r="Q93" s="134">
        <v>5.7294606789975331E-3</v>
      </c>
      <c r="S93" s="180"/>
    </row>
    <row r="94" spans="1:19" x14ac:dyDescent="0.25">
      <c r="A94" t="s">
        <v>1213</v>
      </c>
      <c r="B94">
        <v>57</v>
      </c>
      <c r="C94" t="s">
        <v>1209</v>
      </c>
      <c r="D94" t="s">
        <v>1210</v>
      </c>
      <c r="E94" t="s">
        <v>315</v>
      </c>
      <c r="F94" t="s">
        <v>935</v>
      </c>
      <c r="G94" t="s">
        <v>205</v>
      </c>
      <c r="H94" t="s">
        <v>339</v>
      </c>
      <c r="I94" t="s">
        <v>1211</v>
      </c>
      <c r="J94" t="s">
        <v>413</v>
      </c>
      <c r="K94" t="s">
        <v>1217</v>
      </c>
      <c r="L94" s="3">
        <v>8.9200000000000002E-2</v>
      </c>
      <c r="M94" s="11" t="s">
        <v>1218</v>
      </c>
      <c r="N94" s="171">
        <v>2.7300000000000001E-2</v>
      </c>
      <c r="O94" s="3">
        <v>0.35880000000000001</v>
      </c>
      <c r="P94" s="133">
        <v>4.1798576629388934E-5</v>
      </c>
      <c r="Q94" s="134">
        <v>9.353120073154607E-7</v>
      </c>
      <c r="S94" s="180"/>
    </row>
    <row r="95" spans="1:19" x14ac:dyDescent="0.25">
      <c r="A95" t="s">
        <v>1213</v>
      </c>
      <c r="B95">
        <v>57</v>
      </c>
      <c r="C95" t="s">
        <v>1209</v>
      </c>
      <c r="D95" t="s">
        <v>1210</v>
      </c>
      <c r="E95" t="s">
        <v>315</v>
      </c>
      <c r="F95" t="s">
        <v>936</v>
      </c>
      <c r="G95" t="s">
        <v>204</v>
      </c>
      <c r="H95" t="s">
        <v>339</v>
      </c>
      <c r="I95" t="s">
        <v>1211</v>
      </c>
      <c r="J95" t="s">
        <v>413</v>
      </c>
      <c r="K95" t="s">
        <v>1215</v>
      </c>
      <c r="L95" s="3">
        <v>608.69439999999997</v>
      </c>
      <c r="M95" s="11" t="s">
        <v>1216</v>
      </c>
      <c r="N95" s="171">
        <v>4.7399999999999998E-2</v>
      </c>
      <c r="O95" s="3">
        <v>2288.0823999999998</v>
      </c>
      <c r="P95" s="133">
        <v>0.26655124729865143</v>
      </c>
      <c r="Q95" s="134">
        <v>5.9645232509676046E-3</v>
      </c>
      <c r="S95" s="180"/>
    </row>
    <row r="96" spans="1:19" x14ac:dyDescent="0.25">
      <c r="A96" t="s">
        <v>1213</v>
      </c>
      <c r="B96">
        <v>57</v>
      </c>
      <c r="C96" t="s">
        <v>1209</v>
      </c>
      <c r="D96" t="s">
        <v>1210</v>
      </c>
      <c r="E96" t="s">
        <v>315</v>
      </c>
      <c r="F96" t="s">
        <v>936</v>
      </c>
      <c r="G96" t="s">
        <v>204</v>
      </c>
      <c r="H96" t="s">
        <v>339</v>
      </c>
      <c r="I96" t="s">
        <v>1211</v>
      </c>
      <c r="J96" t="s">
        <v>413</v>
      </c>
      <c r="K96" t="s">
        <v>1217</v>
      </c>
      <c r="L96" s="3">
        <v>367.44740000000002</v>
      </c>
      <c r="M96" s="11" t="s">
        <v>1218</v>
      </c>
      <c r="N96" s="171">
        <v>3.0599999999999999E-2</v>
      </c>
      <c r="O96" s="3">
        <v>1477.2119</v>
      </c>
      <c r="P96" s="133">
        <v>0.1720885027870547</v>
      </c>
      <c r="Q96" s="134">
        <v>3.8507637330526352E-3</v>
      </c>
      <c r="S96" s="180"/>
    </row>
    <row r="97" spans="1:19" x14ac:dyDescent="0.25">
      <c r="A97" t="s">
        <v>1213</v>
      </c>
      <c r="B97">
        <v>57</v>
      </c>
      <c r="C97" t="s">
        <v>1209</v>
      </c>
      <c r="D97" t="s">
        <v>1210</v>
      </c>
      <c r="E97" t="s">
        <v>315</v>
      </c>
      <c r="F97" t="s">
        <v>936</v>
      </c>
      <c r="G97" t="s">
        <v>204</v>
      </c>
      <c r="H97" t="s">
        <v>339</v>
      </c>
      <c r="I97" t="s">
        <v>1211</v>
      </c>
      <c r="J97" t="s">
        <v>413</v>
      </c>
      <c r="K97" t="s">
        <v>1224</v>
      </c>
      <c r="L97" s="3">
        <v>60.668999999999997</v>
      </c>
      <c r="M97" s="11" t="s">
        <v>1225</v>
      </c>
      <c r="N97" s="171">
        <v>0</v>
      </c>
      <c r="O97" s="3">
        <v>288.2081</v>
      </c>
      <c r="P97" s="133">
        <v>3.3574939668507775E-2</v>
      </c>
      <c r="Q97" s="134">
        <v>7.5129458343248332E-4</v>
      </c>
      <c r="S97" s="180"/>
    </row>
    <row r="98" spans="1:19" x14ac:dyDescent="0.25">
      <c r="A98" t="s">
        <v>1213</v>
      </c>
      <c r="B98">
        <v>57</v>
      </c>
      <c r="C98" t="s">
        <v>1243</v>
      </c>
      <c r="D98" t="s">
        <v>1244</v>
      </c>
      <c r="E98" t="s">
        <v>315</v>
      </c>
      <c r="F98" t="s">
        <v>936</v>
      </c>
      <c r="G98" t="s">
        <v>204</v>
      </c>
      <c r="H98" t="s">
        <v>339</v>
      </c>
      <c r="I98" t="s">
        <v>1211</v>
      </c>
      <c r="J98" t="s">
        <v>413</v>
      </c>
      <c r="K98" t="s">
        <v>1215</v>
      </c>
      <c r="L98" s="3">
        <v>10.0724</v>
      </c>
      <c r="M98" s="11" t="s">
        <v>1216</v>
      </c>
      <c r="N98" s="171">
        <v>0</v>
      </c>
      <c r="O98" s="3">
        <v>37.862199999999994</v>
      </c>
      <c r="P98" s="133">
        <v>4.410774994585422E-3</v>
      </c>
      <c r="Q98" s="134">
        <v>9.8698356419675101E-5</v>
      </c>
      <c r="S98" s="180"/>
    </row>
    <row r="99" spans="1:19" x14ac:dyDescent="0.25">
      <c r="A99" t="s">
        <v>1213</v>
      </c>
      <c r="B99">
        <v>58</v>
      </c>
      <c r="C99" t="s">
        <v>1209</v>
      </c>
      <c r="D99" t="s">
        <v>1210</v>
      </c>
      <c r="E99" t="s">
        <v>315</v>
      </c>
      <c r="F99" t="s">
        <v>934</v>
      </c>
      <c r="G99" s="107" t="s">
        <v>204</v>
      </c>
      <c r="H99" t="s">
        <v>339</v>
      </c>
      <c r="I99" t="s">
        <v>1211</v>
      </c>
      <c r="J99" t="s">
        <v>413</v>
      </c>
      <c r="K99" t="s">
        <v>1212</v>
      </c>
      <c r="L99" s="3">
        <f>7081.4399-17.0396400000318</f>
        <v>7064.4002599999685</v>
      </c>
      <c r="M99" s="162">
        <v>1</v>
      </c>
      <c r="N99" s="171">
        <v>0.04</v>
      </c>
      <c r="O99" s="3">
        <f>7081.4399-17.0396400000318</f>
        <v>7064.4002599999685</v>
      </c>
      <c r="P99" s="133">
        <v>0.20013642978424184</v>
      </c>
      <c r="Q99" s="134">
        <v>1.8734382415778985E-2</v>
      </c>
      <c r="S99" s="180"/>
    </row>
    <row r="100" spans="1:19" x14ac:dyDescent="0.25">
      <c r="A100" t="s">
        <v>1213</v>
      </c>
      <c r="B100">
        <v>58</v>
      </c>
      <c r="C100" t="s">
        <v>1243</v>
      </c>
      <c r="D100" t="s">
        <v>1244</v>
      </c>
      <c r="E100" t="s">
        <v>315</v>
      </c>
      <c r="F100" t="s">
        <v>934</v>
      </c>
      <c r="G100" s="107" t="s">
        <v>204</v>
      </c>
      <c r="H100" t="s">
        <v>339</v>
      </c>
      <c r="I100" t="s">
        <v>1211</v>
      </c>
      <c r="J100" t="s">
        <v>413</v>
      </c>
      <c r="K100" t="s">
        <v>1212</v>
      </c>
      <c r="L100" s="3">
        <v>885.3916999999999</v>
      </c>
      <c r="M100" s="162">
        <v>1</v>
      </c>
      <c r="N100" s="171">
        <v>0</v>
      </c>
      <c r="O100" s="3">
        <v>885.3916999999999</v>
      </c>
      <c r="P100" s="133">
        <v>2.5083393816448515E-2</v>
      </c>
      <c r="Q100" s="134">
        <v>2.348007769247879E-3</v>
      </c>
      <c r="S100" s="180"/>
    </row>
    <row r="101" spans="1:19" x14ac:dyDescent="0.25">
      <c r="A101" t="s">
        <v>1213</v>
      </c>
      <c r="B101">
        <v>58</v>
      </c>
      <c r="C101" t="s">
        <v>1209</v>
      </c>
      <c r="D101" t="s">
        <v>1210</v>
      </c>
      <c r="E101" t="s">
        <v>315</v>
      </c>
      <c r="F101" t="s">
        <v>935</v>
      </c>
      <c r="G101" t="s">
        <v>205</v>
      </c>
      <c r="H101" t="s">
        <v>339</v>
      </c>
      <c r="I101" t="s">
        <v>1211</v>
      </c>
      <c r="J101" t="s">
        <v>413</v>
      </c>
      <c r="K101" t="s">
        <v>1215</v>
      </c>
      <c r="L101" s="3">
        <v>3107.8577999999998</v>
      </c>
      <c r="M101" s="11" t="s">
        <v>1216</v>
      </c>
      <c r="N101" s="171">
        <v>4.4999999999999998E-2</v>
      </c>
      <c r="O101" s="3">
        <v>11682.437300000001</v>
      </c>
      <c r="P101" s="133">
        <v>0.33096670720074239</v>
      </c>
      <c r="Q101" s="134">
        <v>3.0981150539530943E-2</v>
      </c>
      <c r="S101" s="180"/>
    </row>
    <row r="102" spans="1:19" x14ac:dyDescent="0.25">
      <c r="A102" t="s">
        <v>1213</v>
      </c>
      <c r="B102">
        <v>58</v>
      </c>
      <c r="C102" t="s">
        <v>1209</v>
      </c>
      <c r="D102" t="s">
        <v>1210</v>
      </c>
      <c r="E102" t="s">
        <v>315</v>
      </c>
      <c r="F102" t="s">
        <v>935</v>
      </c>
      <c r="G102" t="s">
        <v>205</v>
      </c>
      <c r="H102" t="s">
        <v>339</v>
      </c>
      <c r="I102" t="s">
        <v>1211</v>
      </c>
      <c r="J102" t="s">
        <v>413</v>
      </c>
      <c r="K102" t="s">
        <v>1217</v>
      </c>
      <c r="L102" s="3">
        <v>505.98750000000001</v>
      </c>
      <c r="M102" s="11" t="s">
        <v>1218</v>
      </c>
      <c r="N102" s="171">
        <v>2.7300000000000001E-2</v>
      </c>
      <c r="O102" s="3">
        <v>2034.1708000000001</v>
      </c>
      <c r="P102" s="133">
        <v>5.7628626139504285E-2</v>
      </c>
      <c r="Q102" s="134">
        <v>5.3945037460563202E-3</v>
      </c>
      <c r="S102" s="180"/>
    </row>
    <row r="103" spans="1:19" x14ac:dyDescent="0.25">
      <c r="A103" t="s">
        <v>1213</v>
      </c>
      <c r="B103">
        <v>58</v>
      </c>
      <c r="C103" t="s">
        <v>1209</v>
      </c>
      <c r="D103" t="s">
        <v>1210</v>
      </c>
      <c r="E103" t="s">
        <v>315</v>
      </c>
      <c r="F103" t="s">
        <v>935</v>
      </c>
      <c r="G103" t="s">
        <v>205</v>
      </c>
      <c r="H103" t="s">
        <v>339</v>
      </c>
      <c r="I103" t="s">
        <v>1211</v>
      </c>
      <c r="J103" t="s">
        <v>413</v>
      </c>
      <c r="K103" t="s">
        <v>1224</v>
      </c>
      <c r="L103" s="3">
        <v>119.7097</v>
      </c>
      <c r="M103" s="11" t="s">
        <v>1225</v>
      </c>
      <c r="N103" s="171">
        <v>4.1700000000000001E-2</v>
      </c>
      <c r="O103" s="3">
        <v>568.68110000000001</v>
      </c>
      <c r="P103" s="133">
        <v>1.6110894180814142E-2</v>
      </c>
      <c r="Q103" s="134">
        <v>1.5081095079436933E-3</v>
      </c>
      <c r="S103" s="180"/>
    </row>
    <row r="104" spans="1:19" x14ac:dyDescent="0.25">
      <c r="A104" t="s">
        <v>1213</v>
      </c>
      <c r="B104">
        <v>58</v>
      </c>
      <c r="C104" t="s">
        <v>1209</v>
      </c>
      <c r="D104" t="s">
        <v>1210</v>
      </c>
      <c r="E104" t="s">
        <v>315</v>
      </c>
      <c r="F104" t="s">
        <v>935</v>
      </c>
      <c r="G104" t="s">
        <v>205</v>
      </c>
      <c r="H104" t="s">
        <v>339</v>
      </c>
      <c r="I104" t="s">
        <v>1211</v>
      </c>
      <c r="J104" t="s">
        <v>413</v>
      </c>
      <c r="K104" t="s">
        <v>1236</v>
      </c>
      <c r="L104" s="3">
        <v>9.8799999999999999E-2</v>
      </c>
      <c r="M104" s="11" t="s">
        <v>1237</v>
      </c>
      <c r="N104" s="171">
        <v>2.3999999999999998E-3</v>
      </c>
      <c r="O104" s="3">
        <v>0.41299999999999998</v>
      </c>
      <c r="P104" s="133">
        <v>1.1700405194890846E-5</v>
      </c>
      <c r="Q104" s="134">
        <v>1.0952522015954905E-6</v>
      </c>
      <c r="S104" s="180"/>
    </row>
    <row r="105" spans="1:19" x14ac:dyDescent="0.25">
      <c r="A105" t="s">
        <v>1213</v>
      </c>
      <c r="B105">
        <v>58</v>
      </c>
      <c r="C105" t="s">
        <v>1209</v>
      </c>
      <c r="D105" t="s">
        <v>1210</v>
      </c>
      <c r="E105" t="s">
        <v>315</v>
      </c>
      <c r="F105" t="s">
        <v>936</v>
      </c>
      <c r="G105" t="s">
        <v>204</v>
      </c>
      <c r="H105" t="s">
        <v>339</v>
      </c>
      <c r="I105" t="s">
        <v>1211</v>
      </c>
      <c r="J105" t="s">
        <v>413</v>
      </c>
      <c r="K105" t="s">
        <v>1215</v>
      </c>
      <c r="L105" s="3">
        <v>2552.1262999999999</v>
      </c>
      <c r="M105" s="11" t="s">
        <v>1216</v>
      </c>
      <c r="N105" s="171">
        <v>4.7399999999999998E-2</v>
      </c>
      <c r="O105" s="3">
        <v>9593.4429</v>
      </c>
      <c r="P105" s="133">
        <v>0.27178491318171599</v>
      </c>
      <c r="Q105" s="134">
        <v>2.5441257765388928E-2</v>
      </c>
      <c r="S105" s="180"/>
    </row>
    <row r="106" spans="1:19" x14ac:dyDescent="0.25">
      <c r="A106" t="s">
        <v>1213</v>
      </c>
      <c r="B106">
        <v>58</v>
      </c>
      <c r="C106" t="s">
        <v>1209</v>
      </c>
      <c r="D106" t="s">
        <v>1210</v>
      </c>
      <c r="E106" t="s">
        <v>315</v>
      </c>
      <c r="F106" t="s">
        <v>936</v>
      </c>
      <c r="G106" t="s">
        <v>204</v>
      </c>
      <c r="H106" t="s">
        <v>339</v>
      </c>
      <c r="I106" t="s">
        <v>1211</v>
      </c>
      <c r="J106" t="s">
        <v>413</v>
      </c>
      <c r="K106" t="s">
        <v>1217</v>
      </c>
      <c r="L106" s="3">
        <v>639.81869999999992</v>
      </c>
      <c r="M106" s="11" t="s">
        <v>1218</v>
      </c>
      <c r="N106" s="171">
        <v>3.0599999999999999E-2</v>
      </c>
      <c r="O106" s="3">
        <v>2572.1991000000003</v>
      </c>
      <c r="P106" s="133">
        <v>7.2871117946570363E-2</v>
      </c>
      <c r="Q106" s="134">
        <v>6.8213237947141398E-3</v>
      </c>
      <c r="S106" s="180"/>
    </row>
    <row r="107" spans="1:19" x14ac:dyDescent="0.25">
      <c r="A107" t="s">
        <v>1213</v>
      </c>
      <c r="B107">
        <v>58</v>
      </c>
      <c r="C107" t="s">
        <v>1243</v>
      </c>
      <c r="D107" t="s">
        <v>1244</v>
      </c>
      <c r="E107" t="s">
        <v>315</v>
      </c>
      <c r="F107" t="s">
        <v>936</v>
      </c>
      <c r="G107" t="s">
        <v>204</v>
      </c>
      <c r="H107" t="s">
        <v>339</v>
      </c>
      <c r="I107" t="s">
        <v>1211</v>
      </c>
      <c r="J107" t="s">
        <v>413</v>
      </c>
      <c r="K107" t="s">
        <v>1215</v>
      </c>
      <c r="L107" s="3">
        <v>152.99209999999999</v>
      </c>
      <c r="M107" s="11" t="s">
        <v>1216</v>
      </c>
      <c r="N107" s="171">
        <v>0</v>
      </c>
      <c r="O107" s="3">
        <v>575.09739999999999</v>
      </c>
      <c r="P107" s="133">
        <v>1.6292669749463001E-2</v>
      </c>
      <c r="Q107" s="134">
        <v>1.5251251658155991E-3</v>
      </c>
      <c r="S107" s="180"/>
    </row>
    <row r="108" spans="1:19" x14ac:dyDescent="0.25">
      <c r="A108" t="s">
        <v>1213</v>
      </c>
      <c r="B108">
        <v>58</v>
      </c>
      <c r="C108" t="s">
        <v>1209</v>
      </c>
      <c r="D108" t="s">
        <v>1210</v>
      </c>
      <c r="E108" t="s">
        <v>315</v>
      </c>
      <c r="F108" t="s">
        <v>936</v>
      </c>
      <c r="G108" t="s">
        <v>204</v>
      </c>
      <c r="H108" t="s">
        <v>339</v>
      </c>
      <c r="I108" t="s">
        <v>1211</v>
      </c>
      <c r="J108" t="s">
        <v>413</v>
      </c>
      <c r="K108" t="s">
        <v>1224</v>
      </c>
      <c r="L108" s="3">
        <v>43.745599999999996</v>
      </c>
      <c r="M108" s="11" t="s">
        <v>1225</v>
      </c>
      <c r="N108" s="171">
        <v>0</v>
      </c>
      <c r="O108" s="3">
        <v>207.81360000000001</v>
      </c>
      <c r="P108" s="133">
        <v>5.8874172518376964E-3</v>
      </c>
      <c r="Q108" s="134">
        <v>5.5110969230383691E-4</v>
      </c>
      <c r="S108" s="180"/>
    </row>
    <row r="109" spans="1:19" x14ac:dyDescent="0.25">
      <c r="A109" t="s">
        <v>1213</v>
      </c>
      <c r="B109">
        <v>58</v>
      </c>
      <c r="C109" t="s">
        <v>1209</v>
      </c>
      <c r="D109" t="s">
        <v>1210</v>
      </c>
      <c r="E109" t="s">
        <v>315</v>
      </c>
      <c r="F109" t="s">
        <v>936</v>
      </c>
      <c r="G109" t="s">
        <v>204</v>
      </c>
      <c r="H109" t="s">
        <v>339</v>
      </c>
      <c r="I109" t="s">
        <v>1211</v>
      </c>
      <c r="J109" t="s">
        <v>413</v>
      </c>
      <c r="K109" t="s">
        <v>1236</v>
      </c>
      <c r="L109" s="3">
        <v>23.9602</v>
      </c>
      <c r="M109" s="11" t="s">
        <v>1237</v>
      </c>
      <c r="N109" s="171">
        <v>0</v>
      </c>
      <c r="O109" s="3">
        <v>100.1297</v>
      </c>
      <c r="P109" s="133">
        <v>2.8367023294016028E-3</v>
      </c>
      <c r="Q109" s="134">
        <v>2.6553819460071668E-4</v>
      </c>
      <c r="S109" s="180"/>
    </row>
    <row r="110" spans="1:19" x14ac:dyDescent="0.25">
      <c r="A110" t="s">
        <v>1213</v>
      </c>
      <c r="B110">
        <v>58</v>
      </c>
      <c r="C110" t="s">
        <v>1209</v>
      </c>
      <c r="D110" t="s">
        <v>1210</v>
      </c>
      <c r="E110" t="s">
        <v>315</v>
      </c>
      <c r="F110" t="s">
        <v>936</v>
      </c>
      <c r="G110" t="s">
        <v>204</v>
      </c>
      <c r="H110" t="s">
        <v>339</v>
      </c>
      <c r="I110" t="s">
        <v>1211</v>
      </c>
      <c r="J110" t="s">
        <v>413</v>
      </c>
      <c r="K110" t="s">
        <v>1226</v>
      </c>
      <c r="L110" s="3">
        <v>28.554200000000002</v>
      </c>
      <c r="M110" s="11" t="s">
        <v>1227</v>
      </c>
      <c r="N110" s="171">
        <v>0</v>
      </c>
      <c r="O110" s="3">
        <v>13.746</v>
      </c>
      <c r="P110" s="133">
        <v>3.8942801406530164E-4</v>
      </c>
      <c r="Q110" s="134">
        <v>3.6453599910730296E-5</v>
      </c>
      <c r="S110" s="180"/>
    </row>
    <row r="111" spans="1:19" x14ac:dyDescent="0.25">
      <c r="A111" t="s">
        <v>1213</v>
      </c>
      <c r="B111">
        <v>62</v>
      </c>
      <c r="C111" t="s">
        <v>1209</v>
      </c>
      <c r="D111" t="s">
        <v>1210</v>
      </c>
      <c r="E111" t="s">
        <v>315</v>
      </c>
      <c r="F111" t="s">
        <v>934</v>
      </c>
      <c r="G111" s="107" t="s">
        <v>204</v>
      </c>
      <c r="H111" t="s">
        <v>339</v>
      </c>
      <c r="I111" t="s">
        <v>1211</v>
      </c>
      <c r="J111" t="s">
        <v>413</v>
      </c>
      <c r="K111" t="s">
        <v>1212</v>
      </c>
      <c r="L111" s="3">
        <f>129531.4246-2641.60109999962</f>
        <v>126889.82350000038</v>
      </c>
      <c r="M111" s="162">
        <v>1</v>
      </c>
      <c r="N111" s="171">
        <v>0.04</v>
      </c>
      <c r="O111" s="3">
        <f>129531.4246-2641.60109999962</f>
        <v>126889.82350000038</v>
      </c>
      <c r="P111" s="133">
        <v>0.27991429954172464</v>
      </c>
      <c r="Q111" s="134">
        <v>2.8684278726394282E-2</v>
      </c>
      <c r="S111" s="180"/>
    </row>
    <row r="112" spans="1:19" x14ac:dyDescent="0.25">
      <c r="A112" t="s">
        <v>1213</v>
      </c>
      <c r="B112">
        <v>62</v>
      </c>
      <c r="C112" t="s">
        <v>1243</v>
      </c>
      <c r="D112" t="s">
        <v>1244</v>
      </c>
      <c r="E112" t="s">
        <v>315</v>
      </c>
      <c r="F112" t="s">
        <v>934</v>
      </c>
      <c r="G112" s="107" t="s">
        <v>204</v>
      </c>
      <c r="H112" t="s">
        <v>339</v>
      </c>
      <c r="I112" t="s">
        <v>1211</v>
      </c>
      <c r="J112" t="s">
        <v>413</v>
      </c>
      <c r="K112" t="s">
        <v>1212</v>
      </c>
      <c r="L112" s="3">
        <v>32101.534199999998</v>
      </c>
      <c r="M112" s="162">
        <v>1</v>
      </c>
      <c r="N112" s="171">
        <v>0</v>
      </c>
      <c r="O112" s="3">
        <v>32101.534199999998</v>
      </c>
      <c r="P112" s="133">
        <v>7.0814807775405969E-2</v>
      </c>
      <c r="Q112" s="134">
        <v>7.2567628288778864E-3</v>
      </c>
      <c r="S112" s="180"/>
    </row>
    <row r="113" spans="1:19" x14ac:dyDescent="0.25">
      <c r="A113" t="s">
        <v>1213</v>
      </c>
      <c r="B113">
        <v>62</v>
      </c>
      <c r="C113" t="s">
        <v>1209</v>
      </c>
      <c r="D113" t="s">
        <v>1210</v>
      </c>
      <c r="E113" t="s">
        <v>315</v>
      </c>
      <c r="F113" t="s">
        <v>935</v>
      </c>
      <c r="G113" t="s">
        <v>205</v>
      </c>
      <c r="H113" t="s">
        <v>339</v>
      </c>
      <c r="I113" t="s">
        <v>1211</v>
      </c>
      <c r="J113" t="s">
        <v>413</v>
      </c>
      <c r="K113" t="s">
        <v>1215</v>
      </c>
      <c r="L113" s="3">
        <v>45926.065700000006</v>
      </c>
      <c r="M113" s="11" t="s">
        <v>1216</v>
      </c>
      <c r="N113" s="171">
        <v>4.4999999999999998E-2</v>
      </c>
      <c r="O113" s="3">
        <v>172636.08100000001</v>
      </c>
      <c r="P113" s="133">
        <v>0.38082886677467326</v>
      </c>
      <c r="Q113" s="134">
        <v>3.9025520952327315E-2</v>
      </c>
      <c r="S113" s="180"/>
    </row>
    <row r="114" spans="1:19" x14ac:dyDescent="0.25">
      <c r="A114" t="s">
        <v>1213</v>
      </c>
      <c r="B114">
        <v>62</v>
      </c>
      <c r="C114" t="s">
        <v>1209</v>
      </c>
      <c r="D114" t="s">
        <v>1210</v>
      </c>
      <c r="E114" t="s">
        <v>315</v>
      </c>
      <c r="F114" t="s">
        <v>935</v>
      </c>
      <c r="G114" t="s">
        <v>205</v>
      </c>
      <c r="H114" t="s">
        <v>339</v>
      </c>
      <c r="I114" t="s">
        <v>1211</v>
      </c>
      <c r="J114" t="s">
        <v>413</v>
      </c>
      <c r="K114" t="s">
        <v>1217</v>
      </c>
      <c r="L114" s="3">
        <v>2710.8658</v>
      </c>
      <c r="M114" s="11" t="s">
        <v>1218</v>
      </c>
      <c r="N114" s="171">
        <v>2.7300000000000001E-2</v>
      </c>
      <c r="O114" s="3">
        <v>10898.2225</v>
      </c>
      <c r="P114" s="133">
        <v>2.4041079364708506E-2</v>
      </c>
      <c r="Q114" s="134">
        <v>2.4636148367899696E-3</v>
      </c>
      <c r="S114" s="180"/>
    </row>
    <row r="115" spans="1:19" x14ac:dyDescent="0.25">
      <c r="A115" t="s">
        <v>1213</v>
      </c>
      <c r="B115">
        <v>62</v>
      </c>
      <c r="C115" t="s">
        <v>1209</v>
      </c>
      <c r="D115" t="s">
        <v>1210</v>
      </c>
      <c r="E115" t="s">
        <v>315</v>
      </c>
      <c r="F115" t="s">
        <v>935</v>
      </c>
      <c r="G115" t="s">
        <v>205</v>
      </c>
      <c r="H115" t="s">
        <v>339</v>
      </c>
      <c r="I115" t="s">
        <v>1211</v>
      </c>
      <c r="J115" t="s">
        <v>413</v>
      </c>
      <c r="K115" t="s">
        <v>1224</v>
      </c>
      <c r="L115" s="3">
        <v>853.67570000000001</v>
      </c>
      <c r="M115" s="11" t="s">
        <v>1225</v>
      </c>
      <c r="N115" s="171">
        <v>4.1700000000000001E-2</v>
      </c>
      <c r="O115" s="3">
        <v>4055.3866000000003</v>
      </c>
      <c r="P115" s="133">
        <v>8.9460341909128206E-3</v>
      </c>
      <c r="Q115" s="134">
        <v>9.1674679946011667E-4</v>
      </c>
      <c r="S115" s="180"/>
    </row>
    <row r="116" spans="1:19" x14ac:dyDescent="0.25">
      <c r="A116" t="s">
        <v>1213</v>
      </c>
      <c r="B116">
        <v>62</v>
      </c>
      <c r="C116" t="s">
        <v>1209</v>
      </c>
      <c r="D116" t="s">
        <v>1210</v>
      </c>
      <c r="E116" t="s">
        <v>315</v>
      </c>
      <c r="F116" t="s">
        <v>935</v>
      </c>
      <c r="G116" t="s">
        <v>205</v>
      </c>
      <c r="H116" t="s">
        <v>339</v>
      </c>
      <c r="I116" t="s">
        <v>1211</v>
      </c>
      <c r="J116" t="s">
        <v>413</v>
      </c>
      <c r="K116" t="s">
        <v>1236</v>
      </c>
      <c r="L116" s="3">
        <v>9.98E-2</v>
      </c>
      <c r="M116" s="11" t="s">
        <v>1237</v>
      </c>
      <c r="N116" s="171">
        <v>2.3999999999999998E-3</v>
      </c>
      <c r="O116" s="3">
        <v>0.41689999999999999</v>
      </c>
      <c r="P116" s="133">
        <v>9.1966611868559077E-7</v>
      </c>
      <c r="Q116" s="134">
        <v>9.4242985538030475E-8</v>
      </c>
      <c r="S116" s="180"/>
    </row>
    <row r="117" spans="1:19" x14ac:dyDescent="0.25">
      <c r="A117" t="s">
        <v>1213</v>
      </c>
      <c r="B117">
        <v>62</v>
      </c>
      <c r="C117" t="s">
        <v>1209</v>
      </c>
      <c r="D117" t="s">
        <v>1210</v>
      </c>
      <c r="E117" t="s">
        <v>315</v>
      </c>
      <c r="F117" t="s">
        <v>935</v>
      </c>
      <c r="G117" t="s">
        <v>205</v>
      </c>
      <c r="H117" t="s">
        <v>339</v>
      </c>
      <c r="I117" t="s">
        <v>1211</v>
      </c>
      <c r="J117" t="s">
        <v>413</v>
      </c>
      <c r="K117" t="s">
        <v>1226</v>
      </c>
      <c r="L117" s="3">
        <v>0.3458</v>
      </c>
      <c r="M117" s="11" t="s">
        <v>1227</v>
      </c>
      <c r="N117" s="171">
        <v>1.24265E-2</v>
      </c>
      <c r="O117" s="3">
        <v>0.16650000000000001</v>
      </c>
      <c r="P117" s="133">
        <v>3.6729289700443959E-7</v>
      </c>
      <c r="Q117" s="134">
        <v>3.7638419506073579E-8</v>
      </c>
      <c r="S117" s="180"/>
    </row>
    <row r="118" spans="1:19" x14ac:dyDescent="0.25">
      <c r="A118" t="s">
        <v>1213</v>
      </c>
      <c r="B118">
        <v>62</v>
      </c>
      <c r="C118" t="s">
        <v>1209</v>
      </c>
      <c r="D118" t="s">
        <v>1210</v>
      </c>
      <c r="E118" t="s">
        <v>315</v>
      </c>
      <c r="F118" t="s">
        <v>936</v>
      </c>
      <c r="G118" t="s">
        <v>204</v>
      </c>
      <c r="H118" t="s">
        <v>339</v>
      </c>
      <c r="I118" t="s">
        <v>1211</v>
      </c>
      <c r="J118" t="s">
        <v>413</v>
      </c>
      <c r="K118" t="s">
        <v>1215</v>
      </c>
      <c r="L118" s="3">
        <v>23293.139300000003</v>
      </c>
      <c r="M118" s="11" t="s">
        <v>1216</v>
      </c>
      <c r="N118" s="171">
        <v>4.7399999999999998E-2</v>
      </c>
      <c r="O118" s="3">
        <v>87558.910499999998</v>
      </c>
      <c r="P118" s="133">
        <v>0.19315174712370836</v>
      </c>
      <c r="Q118" s="134">
        <v>1.9793267296659162E-2</v>
      </c>
      <c r="S118" s="180"/>
    </row>
    <row r="119" spans="1:19" x14ac:dyDescent="0.25">
      <c r="A119" t="s">
        <v>1213</v>
      </c>
      <c r="B119">
        <v>62</v>
      </c>
      <c r="C119" t="s">
        <v>1209</v>
      </c>
      <c r="D119" t="s">
        <v>1210</v>
      </c>
      <c r="E119" t="s">
        <v>315</v>
      </c>
      <c r="F119" t="s">
        <v>936</v>
      </c>
      <c r="G119" t="s">
        <v>204</v>
      </c>
      <c r="H119" t="s">
        <v>339</v>
      </c>
      <c r="I119" t="s">
        <v>1211</v>
      </c>
      <c r="J119" t="s">
        <v>413</v>
      </c>
      <c r="K119" t="s">
        <v>1217</v>
      </c>
      <c r="L119" s="3">
        <v>3001.1121000000003</v>
      </c>
      <c r="M119" s="11" t="s">
        <v>1218</v>
      </c>
      <c r="N119" s="171">
        <v>3.0599999999999999E-2</v>
      </c>
      <c r="O119" s="3">
        <v>12065.070900000001</v>
      </c>
      <c r="P119" s="133">
        <v>2.6615104164714482E-2</v>
      </c>
      <c r="Q119" s="134">
        <v>2.7273885880163408E-3</v>
      </c>
      <c r="S119" s="180"/>
    </row>
    <row r="120" spans="1:19" x14ac:dyDescent="0.25">
      <c r="A120" t="s">
        <v>1213</v>
      </c>
      <c r="B120">
        <v>62</v>
      </c>
      <c r="C120" t="s">
        <v>1243</v>
      </c>
      <c r="D120" t="s">
        <v>1244</v>
      </c>
      <c r="E120" t="s">
        <v>315</v>
      </c>
      <c r="F120" t="s">
        <v>936</v>
      </c>
      <c r="G120" t="s">
        <v>204</v>
      </c>
      <c r="H120" t="s">
        <v>339</v>
      </c>
      <c r="I120" t="s">
        <v>1211</v>
      </c>
      <c r="J120" t="s">
        <v>413</v>
      </c>
      <c r="K120" t="s">
        <v>1215</v>
      </c>
      <c r="L120" s="3">
        <v>1089.9937</v>
      </c>
      <c r="M120" s="11" t="s">
        <v>1216</v>
      </c>
      <c r="N120" s="171">
        <v>0</v>
      </c>
      <c r="O120" s="3">
        <v>4097.2864</v>
      </c>
      <c r="P120" s="133">
        <v>9.0384636138912382E-3</v>
      </c>
      <c r="Q120" s="134">
        <v>9.2621852468306298E-4</v>
      </c>
      <c r="S120" s="180"/>
    </row>
    <row r="121" spans="1:19" x14ac:dyDescent="0.25">
      <c r="A121" t="s">
        <v>1213</v>
      </c>
      <c r="B121">
        <v>62</v>
      </c>
      <c r="C121" t="s">
        <v>1209</v>
      </c>
      <c r="D121" t="s">
        <v>1210</v>
      </c>
      <c r="E121" t="s">
        <v>315</v>
      </c>
      <c r="F121" t="s">
        <v>936</v>
      </c>
      <c r="G121" t="s">
        <v>204</v>
      </c>
      <c r="H121" t="s">
        <v>339</v>
      </c>
      <c r="I121" t="s">
        <v>1211</v>
      </c>
      <c r="J121" t="s">
        <v>413</v>
      </c>
      <c r="K121" t="s">
        <v>1224</v>
      </c>
      <c r="L121" s="3">
        <v>625.84309999999994</v>
      </c>
      <c r="M121" s="11" t="s">
        <v>1225</v>
      </c>
      <c r="N121" s="171">
        <v>0</v>
      </c>
      <c r="O121" s="3">
        <v>2973.0675000000001</v>
      </c>
      <c r="P121" s="133">
        <v>6.5584779283167976E-3</v>
      </c>
      <c r="Q121" s="134">
        <v>6.720814521614019E-4</v>
      </c>
      <c r="S121" s="180"/>
    </row>
    <row r="122" spans="1:19" x14ac:dyDescent="0.25">
      <c r="A122" t="s">
        <v>1213</v>
      </c>
      <c r="B122">
        <v>62</v>
      </c>
      <c r="C122" t="s">
        <v>1209</v>
      </c>
      <c r="D122" t="s">
        <v>1210</v>
      </c>
      <c r="E122" t="s">
        <v>315</v>
      </c>
      <c r="F122" t="s">
        <v>936</v>
      </c>
      <c r="G122" t="s">
        <v>204</v>
      </c>
      <c r="H122" t="s">
        <v>339</v>
      </c>
      <c r="I122" t="s">
        <v>1211</v>
      </c>
      <c r="J122" t="s">
        <v>413</v>
      </c>
      <c r="K122" t="s">
        <v>1226</v>
      </c>
      <c r="L122" s="3">
        <v>83.9238</v>
      </c>
      <c r="M122" s="11" t="s">
        <v>1227</v>
      </c>
      <c r="N122" s="171">
        <v>0</v>
      </c>
      <c r="O122" s="3">
        <v>40.4009</v>
      </c>
      <c r="P122" s="133">
        <v>8.9122904520040023E-5</v>
      </c>
      <c r="Q122" s="134">
        <v>9.1328890247623308E-6</v>
      </c>
      <c r="S122" s="180"/>
    </row>
    <row r="123" spans="1:19" x14ac:dyDescent="0.25">
      <c r="A123" t="s">
        <v>1213</v>
      </c>
      <c r="B123">
        <v>62</v>
      </c>
      <c r="C123" t="s">
        <v>1243</v>
      </c>
      <c r="D123" t="s">
        <v>1244</v>
      </c>
      <c r="E123" t="s">
        <v>315</v>
      </c>
      <c r="F123" t="s">
        <v>936</v>
      </c>
      <c r="G123" t="s">
        <v>204</v>
      </c>
      <c r="H123" t="s">
        <v>339</v>
      </c>
      <c r="I123" t="s">
        <v>1211</v>
      </c>
      <c r="J123" t="s">
        <v>413</v>
      </c>
      <c r="K123" t="s">
        <v>1217</v>
      </c>
      <c r="L123" s="3">
        <v>0.08</v>
      </c>
      <c r="M123" s="11" t="s">
        <v>1218</v>
      </c>
      <c r="N123" s="171">
        <v>0</v>
      </c>
      <c r="O123" s="3">
        <v>0.32169999999999999</v>
      </c>
      <c r="P123" s="133">
        <v>7.096584082061754E-7</v>
      </c>
      <c r="Q123" s="134">
        <v>7.2722399730353576E-8</v>
      </c>
      <c r="S123" s="180"/>
    </row>
    <row r="124" spans="1:19" x14ac:dyDescent="0.25">
      <c r="A124" t="s">
        <v>1213</v>
      </c>
      <c r="B124">
        <v>8530</v>
      </c>
      <c r="C124" t="s">
        <v>1209</v>
      </c>
      <c r="D124" t="s">
        <v>1210</v>
      </c>
      <c r="E124" t="s">
        <v>315</v>
      </c>
      <c r="F124" t="s">
        <v>934</v>
      </c>
      <c r="G124" s="107" t="s">
        <v>204</v>
      </c>
      <c r="H124" t="s">
        <v>339</v>
      </c>
      <c r="I124" t="s">
        <v>1211</v>
      </c>
      <c r="J124" t="s">
        <v>413</v>
      </c>
      <c r="K124" t="s">
        <v>1212</v>
      </c>
      <c r="L124" s="3">
        <f>20379.3822-440.415699999954</f>
        <v>19938.966500000046</v>
      </c>
      <c r="M124" s="162">
        <v>1</v>
      </c>
      <c r="N124" s="171">
        <v>0.04</v>
      </c>
      <c r="O124" s="3">
        <f>20379.3822-440.415699999954</f>
        <v>19938.966500000046</v>
      </c>
      <c r="P124" s="133">
        <v>0.97096753495759258</v>
      </c>
      <c r="Q124" s="134">
        <v>6.022289021177113E-2</v>
      </c>
      <c r="S124" s="180"/>
    </row>
    <row r="125" spans="1:19" x14ac:dyDescent="0.25">
      <c r="A125" t="s">
        <v>1213</v>
      </c>
      <c r="B125">
        <v>8530</v>
      </c>
      <c r="C125" t="s">
        <v>1252</v>
      </c>
      <c r="D125" t="s">
        <v>1253</v>
      </c>
      <c r="E125" t="s">
        <v>315</v>
      </c>
      <c r="F125" t="s">
        <v>934</v>
      </c>
      <c r="G125" s="107" t="s">
        <v>204</v>
      </c>
      <c r="H125" t="s">
        <v>339</v>
      </c>
      <c r="I125" t="s">
        <v>1211</v>
      </c>
      <c r="J125" t="s">
        <v>413</v>
      </c>
      <c r="K125" t="s">
        <v>1212</v>
      </c>
      <c r="L125" s="3">
        <v>230.57310000000001</v>
      </c>
      <c r="M125" s="162">
        <v>1</v>
      </c>
      <c r="N125" s="171">
        <v>0</v>
      </c>
      <c r="O125" s="3">
        <v>230.57310000000001</v>
      </c>
      <c r="P125" s="133">
        <v>1.1228214588480803E-2</v>
      </c>
      <c r="Q125" s="134">
        <v>6.964141540178471E-4</v>
      </c>
      <c r="S125" s="180"/>
    </row>
    <row r="126" spans="1:19" x14ac:dyDescent="0.25">
      <c r="A126" t="s">
        <v>1213</v>
      </c>
      <c r="B126">
        <v>8530</v>
      </c>
      <c r="C126" t="s">
        <v>1243</v>
      </c>
      <c r="D126" t="s">
        <v>1244</v>
      </c>
      <c r="E126" t="s">
        <v>315</v>
      </c>
      <c r="F126" t="s">
        <v>934</v>
      </c>
      <c r="G126" s="107" t="s">
        <v>204</v>
      </c>
      <c r="H126" t="s">
        <v>339</v>
      </c>
      <c r="I126" t="s">
        <v>1211</v>
      </c>
      <c r="J126" t="s">
        <v>413</v>
      </c>
      <c r="K126" t="s">
        <v>1212</v>
      </c>
      <c r="L126" s="3">
        <v>197.8639</v>
      </c>
      <c r="M126" s="162">
        <v>1</v>
      </c>
      <c r="N126" s="171">
        <v>0</v>
      </c>
      <c r="O126" s="3">
        <v>197.8639</v>
      </c>
      <c r="P126" s="133">
        <v>9.6353751956048065E-3</v>
      </c>
      <c r="Q126" s="134">
        <v>5.976205399900158E-4</v>
      </c>
      <c r="S126" s="180"/>
    </row>
    <row r="127" spans="1:19" x14ac:dyDescent="0.25">
      <c r="A127" t="s">
        <v>1213</v>
      </c>
      <c r="B127">
        <v>8530</v>
      </c>
      <c r="C127" t="s">
        <v>1246</v>
      </c>
      <c r="D127" t="s">
        <v>1247</v>
      </c>
      <c r="E127" t="s">
        <v>315</v>
      </c>
      <c r="F127" t="s">
        <v>934</v>
      </c>
      <c r="G127" s="107" t="s">
        <v>204</v>
      </c>
      <c r="H127" t="s">
        <v>339</v>
      </c>
      <c r="I127" t="s">
        <v>1211</v>
      </c>
      <c r="J127" t="s">
        <v>413</v>
      </c>
      <c r="K127" t="s">
        <v>1212</v>
      </c>
      <c r="L127" s="3">
        <v>167.7491</v>
      </c>
      <c r="M127" s="162">
        <v>1</v>
      </c>
      <c r="N127" s="171">
        <v>0</v>
      </c>
      <c r="O127" s="3">
        <v>167.7491</v>
      </c>
      <c r="P127" s="133">
        <v>8.1688752583216548E-3</v>
      </c>
      <c r="Q127" s="134">
        <v>5.0666295228608729E-4</v>
      </c>
      <c r="S127" s="180"/>
    </row>
    <row r="128" spans="1:19" x14ac:dyDescent="0.25">
      <c r="A128" t="s">
        <v>1213</v>
      </c>
      <c r="B128">
        <v>8834</v>
      </c>
      <c r="C128" t="s">
        <v>1209</v>
      </c>
      <c r="D128" t="s">
        <v>1210</v>
      </c>
      <c r="E128" t="s">
        <v>315</v>
      </c>
      <c r="F128" t="s">
        <v>934</v>
      </c>
      <c r="G128" s="107" t="s">
        <v>204</v>
      </c>
      <c r="H128" t="s">
        <v>339</v>
      </c>
      <c r="I128" t="s">
        <v>1211</v>
      </c>
      <c r="J128" t="s">
        <v>413</v>
      </c>
      <c r="K128" t="s">
        <v>1212</v>
      </c>
      <c r="L128" s="3">
        <f>16607.8669+1099.20107000001</f>
        <v>17707.067970000011</v>
      </c>
      <c r="M128" s="162">
        <v>1</v>
      </c>
      <c r="N128" s="171">
        <v>0.04</v>
      </c>
      <c r="O128" s="3">
        <f>16607.8669+1099.20107000001</f>
        <v>17707.067970000011</v>
      </c>
      <c r="P128" s="133">
        <v>8.1573754300418494E-2</v>
      </c>
      <c r="Q128" s="134">
        <v>3.4404041073232326E-2</v>
      </c>
      <c r="S128" s="180"/>
    </row>
    <row r="129" spans="1:19" x14ac:dyDescent="0.25">
      <c r="A129" t="s">
        <v>1213</v>
      </c>
      <c r="B129">
        <v>8834</v>
      </c>
      <c r="C129" t="s">
        <v>1243</v>
      </c>
      <c r="D129" t="s">
        <v>1244</v>
      </c>
      <c r="E129" t="s">
        <v>315</v>
      </c>
      <c r="F129" t="s">
        <v>934</v>
      </c>
      <c r="G129" s="107" t="s">
        <v>204</v>
      </c>
      <c r="H129" t="s">
        <v>339</v>
      </c>
      <c r="I129" t="s">
        <v>1211</v>
      </c>
      <c r="J129" t="s">
        <v>413</v>
      </c>
      <c r="K129" t="s">
        <v>1212</v>
      </c>
      <c r="L129" s="3">
        <v>410.63749999999999</v>
      </c>
      <c r="M129" s="162">
        <v>1</v>
      </c>
      <c r="N129" s="171">
        <v>0</v>
      </c>
      <c r="O129" s="3">
        <v>410.63749999999999</v>
      </c>
      <c r="P129" s="133">
        <v>1.89174416613131E-3</v>
      </c>
      <c r="Q129" s="134">
        <v>7.9785029572060925E-4</v>
      </c>
      <c r="S129" s="180"/>
    </row>
    <row r="130" spans="1:19" x14ac:dyDescent="0.25">
      <c r="A130" t="s">
        <v>1213</v>
      </c>
      <c r="B130">
        <v>8834</v>
      </c>
      <c r="C130" t="s">
        <v>1209</v>
      </c>
      <c r="D130" t="s">
        <v>1210</v>
      </c>
      <c r="E130" t="s">
        <v>315</v>
      </c>
      <c r="F130" t="s">
        <v>935</v>
      </c>
      <c r="G130" t="s">
        <v>205</v>
      </c>
      <c r="H130" t="s">
        <v>339</v>
      </c>
      <c r="I130" t="s">
        <v>1211</v>
      </c>
      <c r="J130" t="s">
        <v>413</v>
      </c>
      <c r="K130" t="s">
        <v>1215</v>
      </c>
      <c r="L130" s="3">
        <v>11851.642199999998</v>
      </c>
      <c r="M130" s="11" t="s">
        <v>1216</v>
      </c>
      <c r="N130" s="171">
        <v>4.4999999999999998E-2</v>
      </c>
      <c r="O130" s="3">
        <v>44550.322999999997</v>
      </c>
      <c r="P130" s="133">
        <v>0.20523652524310496</v>
      </c>
      <c r="Q130" s="134">
        <v>8.6559284965446806E-2</v>
      </c>
      <c r="S130" s="180"/>
    </row>
    <row r="131" spans="1:19" x14ac:dyDescent="0.25">
      <c r="A131" t="s">
        <v>1213</v>
      </c>
      <c r="B131">
        <v>8834</v>
      </c>
      <c r="C131" t="s">
        <v>1209</v>
      </c>
      <c r="D131" t="s">
        <v>1210</v>
      </c>
      <c r="E131" t="s">
        <v>315</v>
      </c>
      <c r="F131" t="s">
        <v>936</v>
      </c>
      <c r="G131" t="s">
        <v>204</v>
      </c>
      <c r="H131" t="s">
        <v>339</v>
      </c>
      <c r="I131" t="s">
        <v>1211</v>
      </c>
      <c r="J131" t="s">
        <v>413</v>
      </c>
      <c r="K131" t="s">
        <v>1215</v>
      </c>
      <c r="L131" s="3">
        <v>5733.8272000000006</v>
      </c>
      <c r="M131" s="11" t="s">
        <v>1216</v>
      </c>
      <c r="N131" s="171">
        <v>4.7399999999999998E-2</v>
      </c>
      <c r="O131" s="3">
        <v>21553.456300000002</v>
      </c>
      <c r="P131" s="133">
        <v>9.9293477131268168E-2</v>
      </c>
      <c r="Q131" s="134">
        <v>4.1877401559176235E-2</v>
      </c>
      <c r="S131" s="180"/>
    </row>
    <row r="132" spans="1:19" x14ac:dyDescent="0.25">
      <c r="A132" t="s">
        <v>1213</v>
      </c>
      <c r="B132">
        <v>8834</v>
      </c>
      <c r="C132" t="s">
        <v>1209</v>
      </c>
      <c r="D132" t="s">
        <v>1210</v>
      </c>
      <c r="E132" t="s">
        <v>315</v>
      </c>
      <c r="F132" t="s">
        <v>936</v>
      </c>
      <c r="G132" t="s">
        <v>204</v>
      </c>
      <c r="H132" t="s">
        <v>339</v>
      </c>
      <c r="I132" t="s">
        <v>1211</v>
      </c>
      <c r="J132" t="s">
        <v>413</v>
      </c>
      <c r="K132" t="s">
        <v>1217</v>
      </c>
      <c r="L132" s="3">
        <v>9.240000000000001E-2</v>
      </c>
      <c r="M132" s="11" t="s">
        <v>1218</v>
      </c>
      <c r="N132" s="171">
        <v>3.0599999999999999E-2</v>
      </c>
      <c r="O132" s="3">
        <v>0.3715</v>
      </c>
      <c r="P132" s="133">
        <v>1.711443688698138E-6</v>
      </c>
      <c r="Q132" s="134">
        <v>7.2180788374224557E-7</v>
      </c>
      <c r="S132" s="180"/>
    </row>
    <row r="133" spans="1:19" x14ac:dyDescent="0.25">
      <c r="A133" t="s">
        <v>1213</v>
      </c>
      <c r="B133">
        <v>8834</v>
      </c>
      <c r="C133" t="s">
        <v>1243</v>
      </c>
      <c r="D133" t="s">
        <v>1244</v>
      </c>
      <c r="E133" t="s">
        <v>315</v>
      </c>
      <c r="F133" t="s">
        <v>938</v>
      </c>
      <c r="G133" t="s">
        <v>204</v>
      </c>
      <c r="H133" t="s">
        <v>339</v>
      </c>
      <c r="I133" t="s">
        <v>1211</v>
      </c>
      <c r="J133" t="s">
        <v>413</v>
      </c>
      <c r="K133" t="s">
        <v>1212</v>
      </c>
      <c r="L133" s="3">
        <v>88643.967199999999</v>
      </c>
      <c r="M133" s="162">
        <v>1</v>
      </c>
      <c r="N133" s="171">
        <v>4.5499999999999999E-2</v>
      </c>
      <c r="O133" s="3">
        <v>88643.967199999999</v>
      </c>
      <c r="P133" s="133">
        <v>0.40836920109180286</v>
      </c>
      <c r="Q133" s="134">
        <v>0.17223126344858419</v>
      </c>
      <c r="S133" s="180"/>
    </row>
    <row r="134" spans="1:19" x14ac:dyDescent="0.25">
      <c r="A134" t="s">
        <v>1213</v>
      </c>
      <c r="B134">
        <v>8834</v>
      </c>
      <c r="C134" t="s">
        <v>1243</v>
      </c>
      <c r="D134" t="s">
        <v>1244</v>
      </c>
      <c r="E134" t="s">
        <v>315</v>
      </c>
      <c r="F134" t="s">
        <v>938</v>
      </c>
      <c r="G134" t="s">
        <v>204</v>
      </c>
      <c r="H134" t="s">
        <v>339</v>
      </c>
      <c r="I134" t="s">
        <v>1255</v>
      </c>
      <c r="J134" t="s">
        <v>415</v>
      </c>
      <c r="K134" t="s">
        <v>1212</v>
      </c>
      <c r="L134" s="3">
        <v>44202.375999999997</v>
      </c>
      <c r="M134" s="162">
        <v>1</v>
      </c>
      <c r="N134" s="171">
        <v>4.4299999999999999E-2</v>
      </c>
      <c r="O134" s="3">
        <v>44202.375999999997</v>
      </c>
      <c r="P134" s="133">
        <v>0.20363358662358558</v>
      </c>
      <c r="Q134" s="134">
        <v>8.5883239507238279E-2</v>
      </c>
      <c r="S134" s="180"/>
    </row>
    <row r="135" spans="1:19" x14ac:dyDescent="0.25">
      <c r="A135" t="s">
        <v>1213</v>
      </c>
      <c r="B135">
        <v>9300</v>
      </c>
      <c r="C135" t="s">
        <v>1209</v>
      </c>
      <c r="D135" t="s">
        <v>1210</v>
      </c>
      <c r="E135" t="s">
        <v>315</v>
      </c>
      <c r="F135" t="s">
        <v>934</v>
      </c>
      <c r="G135" s="107" t="s">
        <v>204</v>
      </c>
      <c r="H135" t="s">
        <v>339</v>
      </c>
      <c r="I135" t="s">
        <v>1211</v>
      </c>
      <c r="J135" t="s">
        <v>413</v>
      </c>
      <c r="K135" t="s">
        <v>1212</v>
      </c>
      <c r="L135" s="3">
        <f>11162.6421+16.088929999969</f>
        <v>11178.731029999968</v>
      </c>
      <c r="M135" s="162">
        <v>1</v>
      </c>
      <c r="N135" s="171">
        <v>0.04</v>
      </c>
      <c r="O135" s="3">
        <f>11162.6421+16.088929999969</f>
        <v>11178.731029999968</v>
      </c>
      <c r="P135" s="133">
        <v>0.82678802984158684</v>
      </c>
      <c r="Q135" s="134">
        <v>3.7088748270715087E-2</v>
      </c>
      <c r="S135" s="180"/>
    </row>
    <row r="136" spans="1:19" x14ac:dyDescent="0.25">
      <c r="A136" t="s">
        <v>1213</v>
      </c>
      <c r="B136">
        <v>9300</v>
      </c>
      <c r="C136" t="s">
        <v>1209</v>
      </c>
      <c r="D136" t="s">
        <v>1210</v>
      </c>
      <c r="E136" t="s">
        <v>315</v>
      </c>
      <c r="F136" t="s">
        <v>935</v>
      </c>
      <c r="G136" t="s">
        <v>205</v>
      </c>
      <c r="H136" t="s">
        <v>339</v>
      </c>
      <c r="I136" t="s">
        <v>1211</v>
      </c>
      <c r="J136" t="s">
        <v>413</v>
      </c>
      <c r="K136" t="s">
        <v>1215</v>
      </c>
      <c r="L136" s="3">
        <v>66.527000000000001</v>
      </c>
      <c r="M136" s="11" t="s">
        <v>1216</v>
      </c>
      <c r="N136" s="171">
        <v>4.4999999999999998E-2</v>
      </c>
      <c r="O136" s="3">
        <v>250.07509999999999</v>
      </c>
      <c r="P136" s="133">
        <v>1.8495757585236257E-2</v>
      </c>
      <c r="Q136" s="134">
        <v>8.2969814800830117E-4</v>
      </c>
      <c r="S136" s="180"/>
    </row>
    <row r="137" spans="1:19" x14ac:dyDescent="0.25">
      <c r="A137" t="s">
        <v>1213</v>
      </c>
      <c r="B137">
        <v>9300</v>
      </c>
      <c r="C137" t="s">
        <v>1209</v>
      </c>
      <c r="D137" t="s">
        <v>1210</v>
      </c>
      <c r="E137" t="s">
        <v>315</v>
      </c>
      <c r="F137" t="s">
        <v>936</v>
      </c>
      <c r="G137" t="s">
        <v>204</v>
      </c>
      <c r="H137" t="s">
        <v>339</v>
      </c>
      <c r="I137" t="s">
        <v>1211</v>
      </c>
      <c r="J137" t="s">
        <v>413</v>
      </c>
      <c r="K137" t="s">
        <v>1217</v>
      </c>
      <c r="L137" s="3">
        <v>117.06269999999999</v>
      </c>
      <c r="M137" s="11" t="s">
        <v>1218</v>
      </c>
      <c r="N137" s="171">
        <v>3.0599999999999999E-2</v>
      </c>
      <c r="O137" s="3">
        <v>470.61559999999997</v>
      </c>
      <c r="P137" s="133">
        <v>3.4807112157230015E-2</v>
      </c>
      <c r="Q137" s="134">
        <v>1.5614065204565166E-3</v>
      </c>
      <c r="S137" s="180"/>
    </row>
    <row r="138" spans="1:19" x14ac:dyDescent="0.25">
      <c r="A138" t="s">
        <v>1213</v>
      </c>
      <c r="B138">
        <v>9300</v>
      </c>
      <c r="C138" t="s">
        <v>1209</v>
      </c>
      <c r="D138" t="s">
        <v>1210</v>
      </c>
      <c r="E138" t="s">
        <v>315</v>
      </c>
      <c r="F138" t="s">
        <v>936</v>
      </c>
      <c r="G138" t="s">
        <v>204</v>
      </c>
      <c r="H138" t="s">
        <v>339</v>
      </c>
      <c r="I138" t="s">
        <v>1211</v>
      </c>
      <c r="J138" t="s">
        <v>413</v>
      </c>
      <c r="K138" t="s">
        <v>1215</v>
      </c>
      <c r="L138" s="3">
        <v>112.31869999999999</v>
      </c>
      <c r="M138" s="11" t="s">
        <v>1216</v>
      </c>
      <c r="N138" s="171">
        <v>4.7399999999999998E-2</v>
      </c>
      <c r="O138" s="3">
        <v>422.20600000000002</v>
      </c>
      <c r="P138" s="133">
        <v>3.1226698807807172E-2</v>
      </c>
      <c r="Q138" s="134">
        <v>1.4007933467905954E-3</v>
      </c>
      <c r="S138" s="180"/>
    </row>
    <row r="139" spans="1:19" x14ac:dyDescent="0.25">
      <c r="A139" t="s">
        <v>1213</v>
      </c>
      <c r="B139">
        <v>9300</v>
      </c>
      <c r="C139" t="s">
        <v>1209</v>
      </c>
      <c r="D139" t="s">
        <v>1210</v>
      </c>
      <c r="E139" t="s">
        <v>315</v>
      </c>
      <c r="F139" t="s">
        <v>939</v>
      </c>
      <c r="G139" t="s">
        <v>204</v>
      </c>
      <c r="H139" t="s">
        <v>339</v>
      </c>
      <c r="I139" t="s">
        <v>1211</v>
      </c>
      <c r="J139" t="s">
        <v>413</v>
      </c>
      <c r="K139" t="s">
        <v>1215</v>
      </c>
      <c r="L139" s="3">
        <v>212.16</v>
      </c>
      <c r="M139" s="11" t="s">
        <v>1216</v>
      </c>
      <c r="N139" s="171">
        <v>6.8000000000000005E-2</v>
      </c>
      <c r="O139" s="3">
        <v>797.50940000000003</v>
      </c>
      <c r="P139" s="133">
        <v>5.8984443210648385E-2</v>
      </c>
      <c r="Q139" s="134">
        <v>2.6459734383759577E-3</v>
      </c>
      <c r="S139" s="180"/>
    </row>
    <row r="140" spans="1:19" x14ac:dyDescent="0.25">
      <c r="A140" t="s">
        <v>1213</v>
      </c>
      <c r="B140">
        <v>9300</v>
      </c>
      <c r="C140" t="s">
        <v>1209</v>
      </c>
      <c r="D140" t="s">
        <v>1210</v>
      </c>
      <c r="E140" t="s">
        <v>315</v>
      </c>
      <c r="F140" t="s">
        <v>939</v>
      </c>
      <c r="G140" t="s">
        <v>204</v>
      </c>
      <c r="H140" t="s">
        <v>339</v>
      </c>
      <c r="I140" t="s">
        <v>1211</v>
      </c>
      <c r="J140" t="s">
        <v>413</v>
      </c>
      <c r="K140" t="s">
        <v>1215</v>
      </c>
      <c r="L140" s="3">
        <v>106.82</v>
      </c>
      <c r="M140" s="11" t="s">
        <v>1216</v>
      </c>
      <c r="N140" s="171">
        <v>6.9000000000000006E-2</v>
      </c>
      <c r="O140" s="3">
        <v>401.53640000000001</v>
      </c>
      <c r="P140" s="133">
        <v>2.9697958397491234E-2</v>
      </c>
      <c r="Q140" s="134">
        <v>1.3322158321157141E-3</v>
      </c>
      <c r="S140" s="180"/>
    </row>
    <row r="141" spans="1:19" x14ac:dyDescent="0.25">
      <c r="A141" t="s">
        <v>1213</v>
      </c>
      <c r="B141">
        <v>9301</v>
      </c>
      <c r="C141" t="s">
        <v>1209</v>
      </c>
      <c r="D141" t="s">
        <v>1210</v>
      </c>
      <c r="E141" t="s">
        <v>315</v>
      </c>
      <c r="F141" t="s">
        <v>934</v>
      </c>
      <c r="G141" s="107" t="s">
        <v>204</v>
      </c>
      <c r="H141" t="s">
        <v>339</v>
      </c>
      <c r="I141" t="s">
        <v>1211</v>
      </c>
      <c r="J141" t="s">
        <v>413</v>
      </c>
      <c r="K141" t="s">
        <v>1212</v>
      </c>
      <c r="L141" s="3">
        <f>23218.012+576.606599999941</f>
        <v>23794.61859999994</v>
      </c>
      <c r="M141" s="162">
        <v>1</v>
      </c>
      <c r="N141" s="171">
        <v>0.04</v>
      </c>
      <c r="O141" s="3">
        <f>23218.012+576.606599999941</f>
        <v>23794.61859999994</v>
      </c>
      <c r="P141" s="133">
        <v>0.44074069094896612</v>
      </c>
      <c r="Q141" s="134">
        <v>3.5144591338770348E-2</v>
      </c>
      <c r="S141" s="180"/>
    </row>
    <row r="142" spans="1:19" x14ac:dyDescent="0.25">
      <c r="A142" t="s">
        <v>1213</v>
      </c>
      <c r="B142">
        <v>9301</v>
      </c>
      <c r="C142" t="s">
        <v>1209</v>
      </c>
      <c r="D142" t="s">
        <v>1210</v>
      </c>
      <c r="E142" t="s">
        <v>315</v>
      </c>
      <c r="F142" t="s">
        <v>935</v>
      </c>
      <c r="G142" t="s">
        <v>205</v>
      </c>
      <c r="H142" t="s">
        <v>339</v>
      </c>
      <c r="I142" t="s">
        <v>1211</v>
      </c>
      <c r="J142" t="s">
        <v>413</v>
      </c>
      <c r="K142" t="s">
        <v>1215</v>
      </c>
      <c r="L142" s="3">
        <v>2648.6569</v>
      </c>
      <c r="M142" s="11" t="s">
        <v>1216</v>
      </c>
      <c r="N142" s="171">
        <v>4.4999999999999998E-2</v>
      </c>
      <c r="O142" s="3">
        <v>9956.3011999999999</v>
      </c>
      <c r="P142" s="133">
        <v>0.18441762584856189</v>
      </c>
      <c r="Q142" s="134">
        <v>1.4705431627288604E-2</v>
      </c>
      <c r="S142" s="180"/>
    </row>
    <row r="143" spans="1:19" x14ac:dyDescent="0.25">
      <c r="A143" t="s">
        <v>1213</v>
      </c>
      <c r="B143">
        <v>9301</v>
      </c>
      <c r="C143" t="s">
        <v>1209</v>
      </c>
      <c r="D143" t="s">
        <v>1210</v>
      </c>
      <c r="E143" t="s">
        <v>315</v>
      </c>
      <c r="F143" t="s">
        <v>935</v>
      </c>
      <c r="G143" t="s">
        <v>205</v>
      </c>
      <c r="H143" t="s">
        <v>339</v>
      </c>
      <c r="I143" t="s">
        <v>1211</v>
      </c>
      <c r="J143" t="s">
        <v>413</v>
      </c>
      <c r="K143" t="s">
        <v>1217</v>
      </c>
      <c r="L143" s="3">
        <v>399.6893</v>
      </c>
      <c r="M143" s="11" t="s">
        <v>1218</v>
      </c>
      <c r="N143" s="171">
        <v>2.7300000000000001E-2</v>
      </c>
      <c r="O143" s="3">
        <v>1606.8308</v>
      </c>
      <c r="P143" s="133">
        <v>2.9762852220294959E-2</v>
      </c>
      <c r="Q143" s="134">
        <v>2.3732850173336911E-3</v>
      </c>
      <c r="S143" s="180"/>
    </row>
    <row r="144" spans="1:19" x14ac:dyDescent="0.25">
      <c r="A144" t="s">
        <v>1213</v>
      </c>
      <c r="B144">
        <v>9301</v>
      </c>
      <c r="C144" t="s">
        <v>1209</v>
      </c>
      <c r="D144" t="s">
        <v>1210</v>
      </c>
      <c r="E144" t="s">
        <v>315</v>
      </c>
      <c r="F144" t="s">
        <v>935</v>
      </c>
      <c r="G144" t="s">
        <v>205</v>
      </c>
      <c r="H144" t="s">
        <v>339</v>
      </c>
      <c r="I144" t="s">
        <v>1211</v>
      </c>
      <c r="J144" t="s">
        <v>413</v>
      </c>
      <c r="K144" t="s">
        <v>1258</v>
      </c>
      <c r="L144" s="3">
        <v>592.29190000000006</v>
      </c>
      <c r="M144" s="11" t="s">
        <v>1259</v>
      </c>
      <c r="N144" s="171">
        <v>3.6900000000000002E-2</v>
      </c>
      <c r="O144" s="3">
        <v>1476.643</v>
      </c>
      <c r="P144" s="133">
        <v>2.7351422060824956E-2</v>
      </c>
      <c r="Q144" s="134">
        <v>2.1809979668367531E-3</v>
      </c>
      <c r="S144" s="180"/>
    </row>
    <row r="145" spans="1:19" x14ac:dyDescent="0.25">
      <c r="A145" t="s">
        <v>1213</v>
      </c>
      <c r="B145">
        <v>9301</v>
      </c>
      <c r="C145" t="s">
        <v>1209</v>
      </c>
      <c r="D145" t="s">
        <v>1210</v>
      </c>
      <c r="E145" t="s">
        <v>315</v>
      </c>
      <c r="F145" t="s">
        <v>935</v>
      </c>
      <c r="G145" t="s">
        <v>205</v>
      </c>
      <c r="H145" t="s">
        <v>339</v>
      </c>
      <c r="I145" t="s">
        <v>1211</v>
      </c>
      <c r="J145" t="s">
        <v>413</v>
      </c>
      <c r="K145" t="s">
        <v>1226</v>
      </c>
      <c r="L145" s="3">
        <v>1108.1961999999999</v>
      </c>
      <c r="M145" s="11" t="s">
        <v>1227</v>
      </c>
      <c r="N145" s="171">
        <v>1.24265E-2</v>
      </c>
      <c r="O145" s="3">
        <v>533.48569999999995</v>
      </c>
      <c r="P145" s="133">
        <v>9.8815980193686908E-3</v>
      </c>
      <c r="Q145" s="134">
        <v>7.8795702619826322E-4</v>
      </c>
      <c r="S145" s="180"/>
    </row>
    <row r="146" spans="1:19" x14ac:dyDescent="0.25">
      <c r="A146" t="s">
        <v>1213</v>
      </c>
      <c r="B146">
        <v>9301</v>
      </c>
      <c r="C146" t="s">
        <v>1209</v>
      </c>
      <c r="D146" t="s">
        <v>1210</v>
      </c>
      <c r="E146" t="s">
        <v>315</v>
      </c>
      <c r="F146" t="s">
        <v>935</v>
      </c>
      <c r="G146" t="s">
        <v>205</v>
      </c>
      <c r="H146" t="s">
        <v>339</v>
      </c>
      <c r="I146" t="s">
        <v>1211</v>
      </c>
      <c r="J146" t="s">
        <v>413</v>
      </c>
      <c r="K146" t="s">
        <v>1224</v>
      </c>
      <c r="L146" s="3">
        <v>83.446100000000001</v>
      </c>
      <c r="M146" s="11" t="s">
        <v>1225</v>
      </c>
      <c r="N146" s="171">
        <v>4.1700000000000001E-2</v>
      </c>
      <c r="O146" s="3">
        <v>396.41059999999999</v>
      </c>
      <c r="P146" s="133">
        <v>7.3425964366369235E-3</v>
      </c>
      <c r="Q146" s="134">
        <v>5.8549745106470385E-4</v>
      </c>
      <c r="S146" s="180"/>
    </row>
    <row r="147" spans="1:19" x14ac:dyDescent="0.25">
      <c r="A147" t="s">
        <v>1213</v>
      </c>
      <c r="B147">
        <v>9301</v>
      </c>
      <c r="C147" t="s">
        <v>1209</v>
      </c>
      <c r="D147" t="s">
        <v>1210</v>
      </c>
      <c r="E147" t="s">
        <v>315</v>
      </c>
      <c r="F147" t="s">
        <v>936</v>
      </c>
      <c r="G147" t="s">
        <v>204</v>
      </c>
      <c r="H147" t="s">
        <v>339</v>
      </c>
      <c r="I147" t="s">
        <v>1211</v>
      </c>
      <c r="J147" t="s">
        <v>413</v>
      </c>
      <c r="K147" t="s">
        <v>1215</v>
      </c>
      <c r="L147" s="3">
        <v>1372.5453</v>
      </c>
      <c r="M147" s="11" t="s">
        <v>1216</v>
      </c>
      <c r="N147" s="171">
        <v>4.7399999999999998E-2</v>
      </c>
      <c r="O147" s="3">
        <v>5159.3977000000004</v>
      </c>
      <c r="P147" s="133">
        <v>9.5565999413771335E-2</v>
      </c>
      <c r="Q147" s="134">
        <v>7.6204173207757202E-3</v>
      </c>
      <c r="S147" s="180"/>
    </row>
    <row r="148" spans="1:19" x14ac:dyDescent="0.25">
      <c r="A148" t="s">
        <v>1213</v>
      </c>
      <c r="B148">
        <v>9301</v>
      </c>
      <c r="C148" t="s">
        <v>1209</v>
      </c>
      <c r="D148" t="s">
        <v>1210</v>
      </c>
      <c r="E148" t="s">
        <v>315</v>
      </c>
      <c r="F148" t="s">
        <v>936</v>
      </c>
      <c r="G148" t="s">
        <v>204</v>
      </c>
      <c r="H148" t="s">
        <v>339</v>
      </c>
      <c r="I148" t="s">
        <v>1211</v>
      </c>
      <c r="J148" t="s">
        <v>413</v>
      </c>
      <c r="K148" t="s">
        <v>1258</v>
      </c>
      <c r="L148" s="3">
        <v>167.64279999999999</v>
      </c>
      <c r="M148" s="11" t="s">
        <v>1259</v>
      </c>
      <c r="N148" s="171">
        <v>0</v>
      </c>
      <c r="O148" s="3">
        <v>417.95029999999997</v>
      </c>
      <c r="P148" s="133">
        <v>7.7415699365035468E-3</v>
      </c>
      <c r="Q148" s="134">
        <v>6.1731153334882631E-4</v>
      </c>
      <c r="S148" s="180"/>
    </row>
    <row r="149" spans="1:19" x14ac:dyDescent="0.25">
      <c r="A149" t="s">
        <v>1213</v>
      </c>
      <c r="B149">
        <v>9301</v>
      </c>
      <c r="C149" t="s">
        <v>1209</v>
      </c>
      <c r="D149" t="s">
        <v>1210</v>
      </c>
      <c r="E149" t="s">
        <v>315</v>
      </c>
      <c r="F149" t="s">
        <v>936</v>
      </c>
      <c r="G149" t="s">
        <v>204</v>
      </c>
      <c r="H149" t="s">
        <v>339</v>
      </c>
      <c r="I149" t="s">
        <v>1211</v>
      </c>
      <c r="J149" t="s">
        <v>413</v>
      </c>
      <c r="K149" t="s">
        <v>1224</v>
      </c>
      <c r="L149" s="3">
        <v>45.3401</v>
      </c>
      <c r="M149" s="11" t="s">
        <v>1225</v>
      </c>
      <c r="N149" s="171">
        <v>0</v>
      </c>
      <c r="O149" s="3">
        <v>215.38810000000001</v>
      </c>
      <c r="P149" s="133">
        <v>3.989570146595468E-3</v>
      </c>
      <c r="Q149" s="134">
        <v>3.1812767756379253E-4</v>
      </c>
      <c r="S149" s="180"/>
    </row>
    <row r="150" spans="1:19" x14ac:dyDescent="0.25">
      <c r="A150" t="s">
        <v>1213</v>
      </c>
      <c r="B150">
        <v>9301</v>
      </c>
      <c r="C150" t="s">
        <v>1209</v>
      </c>
      <c r="D150" t="s">
        <v>1210</v>
      </c>
      <c r="E150" t="s">
        <v>315</v>
      </c>
      <c r="F150" t="s">
        <v>936</v>
      </c>
      <c r="G150" t="s">
        <v>204</v>
      </c>
      <c r="H150" t="s">
        <v>339</v>
      </c>
      <c r="I150" t="s">
        <v>1211</v>
      </c>
      <c r="J150" t="s">
        <v>413</v>
      </c>
      <c r="K150" t="s">
        <v>1217</v>
      </c>
      <c r="L150" s="3">
        <v>41.040300000000002</v>
      </c>
      <c r="M150" s="11" t="s">
        <v>1218</v>
      </c>
      <c r="N150" s="171">
        <v>3.0599999999999999E-2</v>
      </c>
      <c r="O150" s="3">
        <v>164.99010000000001</v>
      </c>
      <c r="P150" s="133">
        <v>3.0560628811146062E-3</v>
      </c>
      <c r="Q150" s="134">
        <v>2.4368995935252638E-4</v>
      </c>
      <c r="S150" s="180"/>
    </row>
    <row r="151" spans="1:19" x14ac:dyDescent="0.25">
      <c r="A151" t="s">
        <v>1213</v>
      </c>
      <c r="B151">
        <v>9301</v>
      </c>
      <c r="C151" t="s">
        <v>1209</v>
      </c>
      <c r="D151" t="s">
        <v>1210</v>
      </c>
      <c r="E151" t="s">
        <v>315</v>
      </c>
      <c r="F151" t="s">
        <v>936</v>
      </c>
      <c r="G151" t="s">
        <v>204</v>
      </c>
      <c r="H151" t="s">
        <v>339</v>
      </c>
      <c r="I151" t="s">
        <v>1211</v>
      </c>
      <c r="J151" t="s">
        <v>413</v>
      </c>
      <c r="K151" t="s">
        <v>1226</v>
      </c>
      <c r="L151" s="3">
        <v>0.30939999999999995</v>
      </c>
      <c r="M151" s="11" t="s">
        <v>1227</v>
      </c>
      <c r="N151" s="171">
        <v>0</v>
      </c>
      <c r="O151" s="3">
        <v>0.1489</v>
      </c>
      <c r="P151" s="133">
        <v>2.7580307121334243E-6</v>
      </c>
      <c r="Q151" s="134">
        <v>2.1992492245044507E-7</v>
      </c>
      <c r="S151" s="180"/>
    </row>
    <row r="152" spans="1:19" x14ac:dyDescent="0.25">
      <c r="A152" t="s">
        <v>1213</v>
      </c>
      <c r="B152">
        <v>9301</v>
      </c>
      <c r="C152" t="s">
        <v>1209</v>
      </c>
      <c r="D152" t="s">
        <v>1210</v>
      </c>
      <c r="E152" t="s">
        <v>315</v>
      </c>
      <c r="F152" t="s">
        <v>938</v>
      </c>
      <c r="G152" t="s">
        <v>204</v>
      </c>
      <c r="H152" t="s">
        <v>339</v>
      </c>
      <c r="I152" t="s">
        <v>1211</v>
      </c>
      <c r="J152" t="s">
        <v>413</v>
      </c>
      <c r="K152" t="s">
        <v>1212</v>
      </c>
      <c r="L152" s="3">
        <v>2035</v>
      </c>
      <c r="M152" s="162">
        <v>1</v>
      </c>
      <c r="N152" s="171">
        <v>4.2500000000000003E-2</v>
      </c>
      <c r="O152" s="3">
        <v>2035</v>
      </c>
      <c r="P152" s="133">
        <v>3.7693703822642838E-2</v>
      </c>
      <c r="Q152" s="134">
        <v>3.0056898400715629E-3</v>
      </c>
      <c r="S152" s="180"/>
    </row>
    <row r="153" spans="1:19" x14ac:dyDescent="0.25">
      <c r="A153" t="s">
        <v>1213</v>
      </c>
      <c r="B153">
        <v>9301</v>
      </c>
      <c r="C153" t="s">
        <v>1209</v>
      </c>
      <c r="D153" t="s">
        <v>1210</v>
      </c>
      <c r="E153" t="s">
        <v>315</v>
      </c>
      <c r="F153" t="s">
        <v>939</v>
      </c>
      <c r="G153" t="s">
        <v>204</v>
      </c>
      <c r="H153" t="s">
        <v>339</v>
      </c>
      <c r="I153" t="s">
        <v>1211</v>
      </c>
      <c r="J153" t="s">
        <v>413</v>
      </c>
      <c r="K153" t="s">
        <v>1215</v>
      </c>
      <c r="L153" s="3">
        <v>1019</v>
      </c>
      <c r="M153" s="11" t="s">
        <v>1216</v>
      </c>
      <c r="N153" s="171">
        <v>5.3499999999999999E-2</v>
      </c>
      <c r="O153" s="3">
        <v>3830.4209999999998</v>
      </c>
      <c r="P153" s="133">
        <v>7.094975660443803E-2</v>
      </c>
      <c r="Q153" s="134">
        <v>5.6575221046175706E-3</v>
      </c>
      <c r="S153" s="180"/>
    </row>
    <row r="154" spans="1:19" x14ac:dyDescent="0.25">
      <c r="A154" t="s">
        <v>1213</v>
      </c>
      <c r="B154">
        <v>9301</v>
      </c>
      <c r="C154" t="s">
        <v>1209</v>
      </c>
      <c r="D154" t="s">
        <v>1210</v>
      </c>
      <c r="E154" t="s">
        <v>315</v>
      </c>
      <c r="F154" t="s">
        <v>939</v>
      </c>
      <c r="G154" t="s">
        <v>204</v>
      </c>
      <c r="H154" t="s">
        <v>339</v>
      </c>
      <c r="I154" t="s">
        <v>1211</v>
      </c>
      <c r="J154" t="s">
        <v>413</v>
      </c>
      <c r="K154" t="s">
        <v>1215</v>
      </c>
      <c r="L154" s="3">
        <v>636.48</v>
      </c>
      <c r="M154" s="11" t="s">
        <v>1216</v>
      </c>
      <c r="N154" s="171">
        <v>6.8000000000000005E-2</v>
      </c>
      <c r="O154" s="3">
        <v>2392.5282999999999</v>
      </c>
      <c r="P154" s="133">
        <v>4.431609490294406E-2</v>
      </c>
      <c r="Q154" s="134">
        <v>3.5337582326258909E-3</v>
      </c>
      <c r="S154" s="180"/>
    </row>
    <row r="155" spans="1:19" x14ac:dyDescent="0.25">
      <c r="A155" t="s">
        <v>1213</v>
      </c>
      <c r="B155">
        <v>9301</v>
      </c>
      <c r="C155" t="s">
        <v>1209</v>
      </c>
      <c r="D155" t="s">
        <v>1210</v>
      </c>
      <c r="E155" t="s">
        <v>315</v>
      </c>
      <c r="F155" t="s">
        <v>939</v>
      </c>
      <c r="G155" t="s">
        <v>204</v>
      </c>
      <c r="H155" t="s">
        <v>339</v>
      </c>
      <c r="I155" t="s">
        <v>1211</v>
      </c>
      <c r="J155" t="s">
        <v>413</v>
      </c>
      <c r="K155" t="s">
        <v>1215</v>
      </c>
      <c r="L155" s="3">
        <v>534.1</v>
      </c>
      <c r="M155" s="11" t="s">
        <v>1216</v>
      </c>
      <c r="N155" s="171">
        <v>6.9000000000000006E-2</v>
      </c>
      <c r="O155" s="3">
        <v>2007.6818999999998</v>
      </c>
      <c r="P155" s="133">
        <v>3.7187698726624481E-2</v>
      </c>
      <c r="Q155" s="134">
        <v>2.9653410756391011E-3</v>
      </c>
      <c r="S155" s="180"/>
    </row>
    <row r="156" spans="1:19" x14ac:dyDescent="0.25">
      <c r="A156" t="s">
        <v>1213</v>
      </c>
      <c r="B156">
        <v>9302</v>
      </c>
      <c r="C156" t="s">
        <v>1209</v>
      </c>
      <c r="D156" t="s">
        <v>1210</v>
      </c>
      <c r="E156" t="s">
        <v>315</v>
      </c>
      <c r="F156" t="s">
        <v>934</v>
      </c>
      <c r="G156" s="107" t="s">
        <v>204</v>
      </c>
      <c r="H156" t="s">
        <v>339</v>
      </c>
      <c r="I156" t="s">
        <v>1211</v>
      </c>
      <c r="J156" t="s">
        <v>413</v>
      </c>
      <c r="K156" t="s">
        <v>1212</v>
      </c>
      <c r="L156" s="3">
        <f>116348.7788+2248.18865000084</f>
        <v>118596.96745000084</v>
      </c>
      <c r="M156" s="162">
        <v>1</v>
      </c>
      <c r="N156" s="171">
        <v>0.04</v>
      </c>
      <c r="O156" s="3">
        <f>116348.7788+2248.18865000084</f>
        <v>118596.96745000084</v>
      </c>
      <c r="P156" s="133">
        <v>0.54303414013150675</v>
      </c>
      <c r="Q156" s="134">
        <v>3.7743783806932961E-2</v>
      </c>
      <c r="S156" s="180"/>
    </row>
    <row r="157" spans="1:19" x14ac:dyDescent="0.25">
      <c r="A157" t="s">
        <v>1213</v>
      </c>
      <c r="B157">
        <v>9302</v>
      </c>
      <c r="C157" t="s">
        <v>1209</v>
      </c>
      <c r="D157" t="s">
        <v>1210</v>
      </c>
      <c r="E157" t="s">
        <v>315</v>
      </c>
      <c r="F157" t="s">
        <v>935</v>
      </c>
      <c r="G157" t="s">
        <v>205</v>
      </c>
      <c r="H157" t="s">
        <v>339</v>
      </c>
      <c r="I157" t="s">
        <v>1211</v>
      </c>
      <c r="J157" t="s">
        <v>413</v>
      </c>
      <c r="K157" t="s">
        <v>1215</v>
      </c>
      <c r="L157" s="3">
        <v>18391.245699999999</v>
      </c>
      <c r="M157" s="11" t="s">
        <v>1216</v>
      </c>
      <c r="N157" s="171">
        <v>4.4999999999999998E-2</v>
      </c>
      <c r="O157" s="3">
        <v>69132.6927</v>
      </c>
      <c r="P157" s="133">
        <v>0.31654614061820119</v>
      </c>
      <c r="Q157" s="134">
        <v>2.2001653696246463E-2</v>
      </c>
      <c r="S157" s="180"/>
    </row>
    <row r="158" spans="1:19" x14ac:dyDescent="0.25">
      <c r="A158" t="s">
        <v>1213</v>
      </c>
      <c r="B158">
        <v>9302</v>
      </c>
      <c r="C158" t="s">
        <v>1209</v>
      </c>
      <c r="D158" t="s">
        <v>1210</v>
      </c>
      <c r="E158" t="s">
        <v>315</v>
      </c>
      <c r="F158" t="s">
        <v>935</v>
      </c>
      <c r="G158" t="s">
        <v>205</v>
      </c>
      <c r="H158" t="s">
        <v>339</v>
      </c>
      <c r="I158" t="s">
        <v>1211</v>
      </c>
      <c r="J158" t="s">
        <v>413</v>
      </c>
      <c r="K158" t="s">
        <v>1217</v>
      </c>
      <c r="L158" s="3">
        <v>1421.4896999999999</v>
      </c>
      <c r="M158" s="11" t="s">
        <v>1218</v>
      </c>
      <c r="N158" s="171">
        <v>2.7300000000000001E-2</v>
      </c>
      <c r="O158" s="3">
        <v>5714.6727000000001</v>
      </c>
      <c r="P158" s="133">
        <v>2.6166456381659143E-2</v>
      </c>
      <c r="Q158" s="134">
        <v>1.8187089902371725E-3</v>
      </c>
      <c r="S158" s="180"/>
    </row>
    <row r="159" spans="1:19" x14ac:dyDescent="0.25">
      <c r="A159" t="s">
        <v>1213</v>
      </c>
      <c r="B159">
        <v>9302</v>
      </c>
      <c r="C159" t="s">
        <v>1209</v>
      </c>
      <c r="D159" t="s">
        <v>1210</v>
      </c>
      <c r="E159" t="s">
        <v>315</v>
      </c>
      <c r="F159" t="s">
        <v>935</v>
      </c>
      <c r="G159" t="s">
        <v>205</v>
      </c>
      <c r="H159" t="s">
        <v>339</v>
      </c>
      <c r="I159" t="s">
        <v>1211</v>
      </c>
      <c r="J159" t="s">
        <v>413</v>
      </c>
      <c r="K159" t="s">
        <v>1258</v>
      </c>
      <c r="L159" s="3">
        <v>1825.4821000000002</v>
      </c>
      <c r="M159" s="11" t="s">
        <v>1259</v>
      </c>
      <c r="N159" s="171">
        <v>3.6900000000000002E-2</v>
      </c>
      <c r="O159" s="3">
        <v>4551.1094000000003</v>
      </c>
      <c r="P159" s="133">
        <v>2.083870973105055E-2</v>
      </c>
      <c r="Q159" s="134">
        <v>1.4484020373262854E-3</v>
      </c>
      <c r="S159" s="180"/>
    </row>
    <row r="160" spans="1:19" x14ac:dyDescent="0.25">
      <c r="A160" t="s">
        <v>1213</v>
      </c>
      <c r="B160">
        <v>9302</v>
      </c>
      <c r="C160" t="s">
        <v>1209</v>
      </c>
      <c r="D160" t="s">
        <v>1210</v>
      </c>
      <c r="E160" t="s">
        <v>315</v>
      </c>
      <c r="F160" t="s">
        <v>935</v>
      </c>
      <c r="G160" t="s">
        <v>205</v>
      </c>
      <c r="H160" t="s">
        <v>339</v>
      </c>
      <c r="I160" t="s">
        <v>1211</v>
      </c>
      <c r="J160" t="s">
        <v>413</v>
      </c>
      <c r="K160" t="s">
        <v>1224</v>
      </c>
      <c r="L160" s="3">
        <v>209.82499999999999</v>
      </c>
      <c r="M160" s="11" t="s">
        <v>1225</v>
      </c>
      <c r="N160" s="171">
        <v>4.1700000000000001E-2</v>
      </c>
      <c r="O160" s="3">
        <v>996.77369999999996</v>
      </c>
      <c r="P160" s="133">
        <v>4.5640471314192669E-3</v>
      </c>
      <c r="Q160" s="134">
        <v>3.1722574232850994E-4</v>
      </c>
      <c r="S160" s="180"/>
    </row>
    <row r="161" spans="1:19" x14ac:dyDescent="0.25">
      <c r="A161" t="s">
        <v>1213</v>
      </c>
      <c r="B161">
        <v>9302</v>
      </c>
      <c r="C161" t="s">
        <v>1209</v>
      </c>
      <c r="D161" t="s">
        <v>1210</v>
      </c>
      <c r="E161" t="s">
        <v>315</v>
      </c>
      <c r="F161" t="s">
        <v>935</v>
      </c>
      <c r="G161" t="s">
        <v>205</v>
      </c>
      <c r="H161" t="s">
        <v>339</v>
      </c>
      <c r="I161" t="s">
        <v>1211</v>
      </c>
      <c r="J161" t="s">
        <v>413</v>
      </c>
      <c r="K161" t="s">
        <v>1226</v>
      </c>
      <c r="L161" s="3">
        <v>1922.4875</v>
      </c>
      <c r="M161" s="11" t="s">
        <v>1227</v>
      </c>
      <c r="N161" s="171">
        <v>1.24265E-2</v>
      </c>
      <c r="O161" s="3">
        <v>925.4855</v>
      </c>
      <c r="P161" s="133">
        <v>4.2376313113449181E-3</v>
      </c>
      <c r="Q161" s="134">
        <v>2.9453809300122207E-4</v>
      </c>
      <c r="S161" s="180"/>
    </row>
    <row r="162" spans="1:19" x14ac:dyDescent="0.25">
      <c r="A162" t="s">
        <v>1213</v>
      </c>
      <c r="B162">
        <v>9302</v>
      </c>
      <c r="C162" t="s">
        <v>1209</v>
      </c>
      <c r="D162" t="s">
        <v>1210</v>
      </c>
      <c r="E162" t="s">
        <v>315</v>
      </c>
      <c r="F162" t="s">
        <v>936</v>
      </c>
      <c r="G162" t="s">
        <v>204</v>
      </c>
      <c r="H162" t="s">
        <v>339</v>
      </c>
      <c r="I162" t="s">
        <v>1211</v>
      </c>
      <c r="J162" t="s">
        <v>413</v>
      </c>
      <c r="K162" t="s">
        <v>1215</v>
      </c>
      <c r="L162" s="3">
        <v>1542.0777</v>
      </c>
      <c r="M162" s="11" t="s">
        <v>1216</v>
      </c>
      <c r="N162" s="171">
        <v>4.7399999999999998E-2</v>
      </c>
      <c r="O162" s="3">
        <v>5796.6702000000005</v>
      </c>
      <c r="P162" s="133">
        <v>2.6541908156378472E-2</v>
      </c>
      <c r="Q162" s="134">
        <v>1.8448049012815572E-3</v>
      </c>
      <c r="S162" s="180"/>
    </row>
    <row r="163" spans="1:19" x14ac:dyDescent="0.25">
      <c r="A163" t="s">
        <v>1213</v>
      </c>
      <c r="B163">
        <v>9302</v>
      </c>
      <c r="C163" t="s">
        <v>1209</v>
      </c>
      <c r="D163" t="s">
        <v>1210</v>
      </c>
      <c r="E163" t="s">
        <v>315</v>
      </c>
      <c r="F163" t="s">
        <v>936</v>
      </c>
      <c r="G163" t="s">
        <v>204</v>
      </c>
      <c r="H163" t="s">
        <v>339</v>
      </c>
      <c r="I163" t="s">
        <v>1211</v>
      </c>
      <c r="J163" t="s">
        <v>413</v>
      </c>
      <c r="K163" t="s">
        <v>1217</v>
      </c>
      <c r="L163" s="3">
        <v>224.45089999999999</v>
      </c>
      <c r="M163" s="11" t="s">
        <v>1218</v>
      </c>
      <c r="N163" s="171">
        <v>3.0599999999999999E-2</v>
      </c>
      <c r="O163" s="3">
        <v>902.33730000000003</v>
      </c>
      <c r="P163" s="133">
        <v>4.1316398753675045E-3</v>
      </c>
      <c r="Q163" s="134">
        <v>2.871711200076842E-4</v>
      </c>
      <c r="S163" s="180"/>
    </row>
    <row r="164" spans="1:19" x14ac:dyDescent="0.25">
      <c r="A164" t="s">
        <v>1213</v>
      </c>
      <c r="B164">
        <v>9302</v>
      </c>
      <c r="C164" t="s">
        <v>1209</v>
      </c>
      <c r="D164" t="s">
        <v>1210</v>
      </c>
      <c r="E164" t="s">
        <v>315</v>
      </c>
      <c r="F164" t="s">
        <v>936</v>
      </c>
      <c r="G164" t="s">
        <v>204</v>
      </c>
      <c r="H164" t="s">
        <v>339</v>
      </c>
      <c r="I164" t="s">
        <v>1211</v>
      </c>
      <c r="J164" t="s">
        <v>413</v>
      </c>
      <c r="K164" t="s">
        <v>1258</v>
      </c>
      <c r="L164" s="3">
        <v>294.56849999999997</v>
      </c>
      <c r="M164" s="11" t="s">
        <v>1259</v>
      </c>
      <c r="N164" s="171">
        <v>0</v>
      </c>
      <c r="O164" s="3">
        <v>734.38869999999997</v>
      </c>
      <c r="P164" s="133">
        <v>3.3626335040558598E-3</v>
      </c>
      <c r="Q164" s="134">
        <v>2.3372105475412262E-4</v>
      </c>
      <c r="S164" s="180"/>
    </row>
    <row r="165" spans="1:19" x14ac:dyDescent="0.25">
      <c r="A165" t="s">
        <v>1213</v>
      </c>
      <c r="B165">
        <v>9302</v>
      </c>
      <c r="C165" t="s">
        <v>1209</v>
      </c>
      <c r="D165" t="s">
        <v>1210</v>
      </c>
      <c r="E165" t="s">
        <v>315</v>
      </c>
      <c r="F165" t="s">
        <v>936</v>
      </c>
      <c r="G165" t="s">
        <v>204</v>
      </c>
      <c r="H165" t="s">
        <v>339</v>
      </c>
      <c r="I165" t="s">
        <v>1211</v>
      </c>
      <c r="J165" t="s">
        <v>413</v>
      </c>
      <c r="K165" t="s">
        <v>1224</v>
      </c>
      <c r="L165" s="3">
        <v>124.2086</v>
      </c>
      <c r="M165" s="11" t="s">
        <v>1225</v>
      </c>
      <c r="N165" s="171">
        <v>0</v>
      </c>
      <c r="O165" s="3">
        <v>590.05280000000005</v>
      </c>
      <c r="P165" s="133">
        <v>2.7017454305083557E-3</v>
      </c>
      <c r="Q165" s="134">
        <v>1.877857907898411E-4</v>
      </c>
      <c r="S165" s="180"/>
    </row>
    <row r="166" spans="1:19" x14ac:dyDescent="0.25">
      <c r="A166" t="s">
        <v>1213</v>
      </c>
      <c r="B166">
        <v>9302</v>
      </c>
      <c r="C166" t="s">
        <v>1209</v>
      </c>
      <c r="D166" t="s">
        <v>1210</v>
      </c>
      <c r="E166" t="s">
        <v>315</v>
      </c>
      <c r="F166" t="s">
        <v>936</v>
      </c>
      <c r="G166" t="s">
        <v>204</v>
      </c>
      <c r="H166" t="s">
        <v>339</v>
      </c>
      <c r="I166" t="s">
        <v>1211</v>
      </c>
      <c r="J166" t="s">
        <v>413</v>
      </c>
      <c r="K166" t="s">
        <v>1226</v>
      </c>
      <c r="L166" s="3">
        <v>102.14749999999999</v>
      </c>
      <c r="M166" s="11" t="s">
        <v>1227</v>
      </c>
      <c r="N166" s="171">
        <v>0</v>
      </c>
      <c r="O166" s="3">
        <v>49.1738</v>
      </c>
      <c r="P166" s="133">
        <v>2.2515796798308857E-4</v>
      </c>
      <c r="Q166" s="134">
        <v>1.5649685789375946E-5</v>
      </c>
      <c r="S166" s="180"/>
    </row>
    <row r="167" spans="1:19" x14ac:dyDescent="0.25">
      <c r="A167" t="s">
        <v>1213</v>
      </c>
      <c r="B167">
        <v>9302</v>
      </c>
      <c r="C167" t="s">
        <v>1209</v>
      </c>
      <c r="D167" t="s">
        <v>1210</v>
      </c>
      <c r="E167" t="s">
        <v>315</v>
      </c>
      <c r="F167" t="s">
        <v>939</v>
      </c>
      <c r="G167" t="s">
        <v>204</v>
      </c>
      <c r="H167" t="s">
        <v>339</v>
      </c>
      <c r="I167" t="s">
        <v>1211</v>
      </c>
      <c r="J167" t="s">
        <v>413</v>
      </c>
      <c r="K167" t="s">
        <v>1215</v>
      </c>
      <c r="L167" s="3">
        <v>1495.48</v>
      </c>
      <c r="M167" s="11" t="s">
        <v>1216</v>
      </c>
      <c r="N167" s="171">
        <v>6.9000000000000006E-2</v>
      </c>
      <c r="O167" s="3">
        <v>5621.5092999999997</v>
      </c>
      <c r="P167" s="133">
        <v>2.573987796318435E-2</v>
      </c>
      <c r="Q167" s="134">
        <v>1.7890595033748606E-3</v>
      </c>
      <c r="S167" s="180"/>
    </row>
    <row r="168" spans="1:19" x14ac:dyDescent="0.25">
      <c r="A168" t="s">
        <v>1213</v>
      </c>
      <c r="B168">
        <v>9302</v>
      </c>
      <c r="C168" t="s">
        <v>1209</v>
      </c>
      <c r="D168" t="s">
        <v>1210</v>
      </c>
      <c r="E168" t="s">
        <v>315</v>
      </c>
      <c r="F168" t="s">
        <v>939</v>
      </c>
      <c r="G168" t="s">
        <v>204</v>
      </c>
      <c r="H168" t="s">
        <v>339</v>
      </c>
      <c r="I168" t="s">
        <v>1211</v>
      </c>
      <c r="J168" t="s">
        <v>413</v>
      </c>
      <c r="K168" t="s">
        <v>1215</v>
      </c>
      <c r="L168" s="3">
        <v>1272.96</v>
      </c>
      <c r="M168" s="11" t="s">
        <v>1216</v>
      </c>
      <c r="N168" s="171">
        <v>6.8000000000000005E-2</v>
      </c>
      <c r="O168" s="3">
        <v>4785.0565999999999</v>
      </c>
      <c r="P168" s="133">
        <v>2.190991179734059E-2</v>
      </c>
      <c r="Q168" s="134">
        <v>1.5228563233750409E-3</v>
      </c>
      <c r="S168" s="180"/>
    </row>
    <row r="169" spans="1:19" x14ac:dyDescent="0.25">
      <c r="A169" t="s">
        <v>1213</v>
      </c>
      <c r="B169">
        <v>9629</v>
      </c>
      <c r="C169" t="s">
        <v>1243</v>
      </c>
      <c r="D169" t="s">
        <v>1244</v>
      </c>
      <c r="E169" t="s">
        <v>315</v>
      </c>
      <c r="F169" t="s">
        <v>934</v>
      </c>
      <c r="G169" s="107" t="s">
        <v>204</v>
      </c>
      <c r="H169" t="s">
        <v>339</v>
      </c>
      <c r="I169" t="s">
        <v>1211</v>
      </c>
      <c r="J169" t="s">
        <v>413</v>
      </c>
      <c r="K169" t="s">
        <v>1212</v>
      </c>
      <c r="L169" s="3">
        <v>4071.7538</v>
      </c>
      <c r="M169" s="162">
        <v>1</v>
      </c>
      <c r="N169" s="171">
        <v>0</v>
      </c>
      <c r="O169" s="3">
        <v>4071.7538</v>
      </c>
      <c r="P169" s="133">
        <v>0.2212449542124352</v>
      </c>
      <c r="Q169" s="134">
        <v>1.465929205741512E-2</v>
      </c>
      <c r="S169" s="180"/>
    </row>
    <row r="170" spans="1:19" x14ac:dyDescent="0.25">
      <c r="A170" t="s">
        <v>1213</v>
      </c>
      <c r="B170">
        <v>9629</v>
      </c>
      <c r="C170" t="s">
        <v>1209</v>
      </c>
      <c r="D170" t="s">
        <v>1210</v>
      </c>
      <c r="E170" t="s">
        <v>315</v>
      </c>
      <c r="F170" t="s">
        <v>934</v>
      </c>
      <c r="G170" s="107" t="s">
        <v>204</v>
      </c>
      <c r="H170" t="s">
        <v>339</v>
      </c>
      <c r="I170" t="s">
        <v>1211</v>
      </c>
      <c r="J170" t="s">
        <v>413</v>
      </c>
      <c r="K170" t="s">
        <v>1212</v>
      </c>
      <c r="L170" s="3">
        <f>424.5638+26.0405200000386</f>
        <v>450.60432000003863</v>
      </c>
      <c r="M170" s="162">
        <v>1</v>
      </c>
      <c r="N170" s="171">
        <v>0.04</v>
      </c>
      <c r="O170" s="3">
        <f>424.5638+26.0405200000386</f>
        <v>450.60432000003863</v>
      </c>
      <c r="P170" s="133">
        <v>2.4484273127303044E-2</v>
      </c>
      <c r="Q170" s="134">
        <v>1.6222838250224037E-3</v>
      </c>
      <c r="S170" s="180"/>
    </row>
    <row r="171" spans="1:19" x14ac:dyDescent="0.25">
      <c r="A171" t="s">
        <v>1213</v>
      </c>
      <c r="B171">
        <v>9629</v>
      </c>
      <c r="C171" t="s">
        <v>1209</v>
      </c>
      <c r="D171" t="s">
        <v>1210</v>
      </c>
      <c r="E171" t="s">
        <v>315</v>
      </c>
      <c r="F171" t="s">
        <v>935</v>
      </c>
      <c r="G171" t="s">
        <v>205</v>
      </c>
      <c r="H171" t="s">
        <v>339</v>
      </c>
      <c r="I171" t="s">
        <v>1211</v>
      </c>
      <c r="J171" t="s">
        <v>413</v>
      </c>
      <c r="K171" t="s">
        <v>1215</v>
      </c>
      <c r="L171" s="3">
        <v>2518.3874999999998</v>
      </c>
      <c r="M171" s="11" t="s">
        <v>1216</v>
      </c>
      <c r="N171" s="171">
        <v>4.4999999999999998E-2</v>
      </c>
      <c r="O171" s="3">
        <v>9466.6184000000012</v>
      </c>
      <c r="P171" s="133">
        <v>0.51438315215782371</v>
      </c>
      <c r="Q171" s="134">
        <v>3.4082100917226341E-2</v>
      </c>
      <c r="S171" s="180"/>
    </row>
    <row r="172" spans="1:19" x14ac:dyDescent="0.25">
      <c r="A172" t="s">
        <v>1213</v>
      </c>
      <c r="B172">
        <v>9629</v>
      </c>
      <c r="C172" t="s">
        <v>1209</v>
      </c>
      <c r="D172" t="s">
        <v>1210</v>
      </c>
      <c r="E172" t="s">
        <v>315</v>
      </c>
      <c r="F172" t="s">
        <v>935</v>
      </c>
      <c r="G172" t="s">
        <v>205</v>
      </c>
      <c r="H172" t="s">
        <v>339</v>
      </c>
      <c r="I172" t="s">
        <v>1211</v>
      </c>
      <c r="J172" t="s">
        <v>413</v>
      </c>
      <c r="K172" t="s">
        <v>1217</v>
      </c>
      <c r="L172" s="3">
        <v>202.7244</v>
      </c>
      <c r="M172" s="11" t="s">
        <v>1218</v>
      </c>
      <c r="N172" s="171">
        <v>2.7300000000000001E-2</v>
      </c>
      <c r="O172" s="3">
        <v>814.9928000000001</v>
      </c>
      <c r="P172" s="133">
        <v>4.4283877065323642E-2</v>
      </c>
      <c r="Q172" s="134">
        <v>2.9341699097549835E-3</v>
      </c>
      <c r="S172" s="180"/>
    </row>
    <row r="173" spans="1:19" x14ac:dyDescent="0.25">
      <c r="A173" t="s">
        <v>1213</v>
      </c>
      <c r="B173">
        <v>9629</v>
      </c>
      <c r="C173" t="s">
        <v>1209</v>
      </c>
      <c r="D173" t="s">
        <v>1210</v>
      </c>
      <c r="E173" t="s">
        <v>315</v>
      </c>
      <c r="F173" t="s">
        <v>935</v>
      </c>
      <c r="G173" t="s">
        <v>205</v>
      </c>
      <c r="H173" t="s">
        <v>339</v>
      </c>
      <c r="I173" t="s">
        <v>1211</v>
      </c>
      <c r="J173" t="s">
        <v>413</v>
      </c>
      <c r="K173" t="s">
        <v>1224</v>
      </c>
      <c r="L173" s="3">
        <v>134.58199999999999</v>
      </c>
      <c r="M173" s="11" t="s">
        <v>1225</v>
      </c>
      <c r="N173" s="171">
        <v>4.1700000000000001E-2</v>
      </c>
      <c r="O173" s="3">
        <v>639.33159999999998</v>
      </c>
      <c r="P173" s="133">
        <v>3.4739057790911361E-2</v>
      </c>
      <c r="Q173" s="134">
        <v>2.3017473811738076E-3</v>
      </c>
      <c r="S173" s="180"/>
    </row>
    <row r="174" spans="1:19" x14ac:dyDescent="0.25">
      <c r="A174" t="s">
        <v>1213</v>
      </c>
      <c r="B174">
        <v>9629</v>
      </c>
      <c r="C174" t="s">
        <v>1209</v>
      </c>
      <c r="D174" t="s">
        <v>1210</v>
      </c>
      <c r="E174" t="s">
        <v>315</v>
      </c>
      <c r="F174" t="s">
        <v>935</v>
      </c>
      <c r="G174" t="s">
        <v>205</v>
      </c>
      <c r="H174" t="s">
        <v>339</v>
      </c>
      <c r="I174" t="s">
        <v>1211</v>
      </c>
      <c r="J174" t="s">
        <v>413</v>
      </c>
      <c r="K174" t="s">
        <v>1236</v>
      </c>
      <c r="L174" s="3">
        <v>48.282199999999996</v>
      </c>
      <c r="M174" s="11" t="s">
        <v>1237</v>
      </c>
      <c r="N174" s="171">
        <v>2.3999999999999998E-3</v>
      </c>
      <c r="O174" s="3">
        <v>201.7713</v>
      </c>
      <c r="P174" s="133">
        <v>1.0963551389055873E-2</v>
      </c>
      <c r="Q174" s="134">
        <v>7.2642516242124545E-4</v>
      </c>
      <c r="S174" s="180"/>
    </row>
    <row r="175" spans="1:19" x14ac:dyDescent="0.25">
      <c r="A175" t="s">
        <v>1213</v>
      </c>
      <c r="B175">
        <v>9629</v>
      </c>
      <c r="C175" t="s">
        <v>1209</v>
      </c>
      <c r="D175" t="s">
        <v>1210</v>
      </c>
      <c r="E175" t="s">
        <v>315</v>
      </c>
      <c r="F175" t="s">
        <v>935</v>
      </c>
      <c r="G175" t="s">
        <v>205</v>
      </c>
      <c r="H175" t="s">
        <v>339</v>
      </c>
      <c r="I175" t="s">
        <v>1211</v>
      </c>
      <c r="J175" t="s">
        <v>413</v>
      </c>
      <c r="K175" t="s">
        <v>1226</v>
      </c>
      <c r="L175" s="3">
        <v>0.13469999999999999</v>
      </c>
      <c r="M175" s="11" t="s">
        <v>1227</v>
      </c>
      <c r="N175" s="171">
        <v>1.24265E-2</v>
      </c>
      <c r="O175" s="3">
        <v>6.4899999999999999E-2</v>
      </c>
      <c r="P175" s="133">
        <v>3.5264405054124454E-6</v>
      </c>
      <c r="Q175" s="134">
        <v>2.3365559443359304E-7</v>
      </c>
      <c r="S175" s="180"/>
    </row>
    <row r="176" spans="1:19" x14ac:dyDescent="0.25">
      <c r="A176" t="s">
        <v>1213</v>
      </c>
      <c r="B176">
        <v>9629</v>
      </c>
      <c r="C176" t="s">
        <v>1209</v>
      </c>
      <c r="D176" t="s">
        <v>1210</v>
      </c>
      <c r="E176" t="s">
        <v>315</v>
      </c>
      <c r="F176" t="s">
        <v>936</v>
      </c>
      <c r="G176" t="s">
        <v>204</v>
      </c>
      <c r="H176" t="s">
        <v>339</v>
      </c>
      <c r="I176" t="s">
        <v>1211</v>
      </c>
      <c r="J176" t="s">
        <v>413</v>
      </c>
      <c r="K176" t="s">
        <v>1215</v>
      </c>
      <c r="L176" s="3">
        <v>312.05890000000005</v>
      </c>
      <c r="M176" s="11" t="s">
        <v>1216</v>
      </c>
      <c r="N176" s="171">
        <v>4.7399999999999998E-2</v>
      </c>
      <c r="O176" s="3">
        <v>1173.0295000000001</v>
      </c>
      <c r="P176" s="133">
        <v>6.3738347347360683E-2</v>
      </c>
      <c r="Q176" s="134">
        <v>4.2231880602564015E-3</v>
      </c>
      <c r="S176" s="180"/>
    </row>
    <row r="177" spans="1:19" x14ac:dyDescent="0.25">
      <c r="A177" t="s">
        <v>1213</v>
      </c>
      <c r="B177">
        <v>9629</v>
      </c>
      <c r="C177" t="s">
        <v>1209</v>
      </c>
      <c r="D177" t="s">
        <v>1210</v>
      </c>
      <c r="E177" t="s">
        <v>315</v>
      </c>
      <c r="F177" t="s">
        <v>936</v>
      </c>
      <c r="G177" t="s">
        <v>204</v>
      </c>
      <c r="H177" t="s">
        <v>339</v>
      </c>
      <c r="I177" t="s">
        <v>1211</v>
      </c>
      <c r="J177" t="s">
        <v>413</v>
      </c>
      <c r="K177" t="s">
        <v>1217</v>
      </c>
      <c r="L177" s="3">
        <v>226.2473</v>
      </c>
      <c r="M177" s="11" t="s">
        <v>1218</v>
      </c>
      <c r="N177" s="171">
        <v>3.0599999999999999E-2</v>
      </c>
      <c r="O177" s="3">
        <v>909.55949999999996</v>
      </c>
      <c r="P177" s="133">
        <v>4.9422302971998323E-2</v>
      </c>
      <c r="Q177" s="134">
        <v>3.2746327526228299E-3</v>
      </c>
      <c r="S177" s="180"/>
    </row>
    <row r="178" spans="1:19" x14ac:dyDescent="0.25">
      <c r="A178" t="s">
        <v>1213</v>
      </c>
      <c r="B178">
        <v>9629</v>
      </c>
      <c r="C178" t="s">
        <v>1243</v>
      </c>
      <c r="D178" t="s">
        <v>1244</v>
      </c>
      <c r="E178" t="s">
        <v>315</v>
      </c>
      <c r="F178" t="s">
        <v>936</v>
      </c>
      <c r="G178" t="s">
        <v>204</v>
      </c>
      <c r="H178" t="s">
        <v>339</v>
      </c>
      <c r="I178" t="s">
        <v>1211</v>
      </c>
      <c r="J178" t="s">
        <v>413</v>
      </c>
      <c r="K178" t="s">
        <v>1215</v>
      </c>
      <c r="L178" s="3">
        <v>132.01329999999999</v>
      </c>
      <c r="M178" s="11" t="s">
        <v>1216</v>
      </c>
      <c r="N178" s="171">
        <v>0</v>
      </c>
      <c r="O178" s="3">
        <v>496.23779999999999</v>
      </c>
      <c r="P178" s="133">
        <v>2.6963837877299845E-2</v>
      </c>
      <c r="Q178" s="134">
        <v>1.7865753180187742E-3</v>
      </c>
      <c r="S178" s="180"/>
    </row>
    <row r="179" spans="1:19" x14ac:dyDescent="0.25">
      <c r="A179" t="s">
        <v>1213</v>
      </c>
      <c r="B179">
        <v>9629</v>
      </c>
      <c r="C179" t="s">
        <v>1209</v>
      </c>
      <c r="D179" t="s">
        <v>1210</v>
      </c>
      <c r="E179" t="s">
        <v>315</v>
      </c>
      <c r="F179" t="s">
        <v>936</v>
      </c>
      <c r="G179" t="s">
        <v>204</v>
      </c>
      <c r="H179" t="s">
        <v>339</v>
      </c>
      <c r="I179" t="s">
        <v>1211</v>
      </c>
      <c r="J179" t="s">
        <v>413</v>
      </c>
      <c r="K179" t="s">
        <v>1224</v>
      </c>
      <c r="L179" s="3">
        <v>37.861899999999999</v>
      </c>
      <c r="M179" s="11" t="s">
        <v>1225</v>
      </c>
      <c r="N179" s="171">
        <v>0</v>
      </c>
      <c r="O179" s="3">
        <v>179.86279999999999</v>
      </c>
      <c r="P179" s="133">
        <v>9.7731196199830131E-3</v>
      </c>
      <c r="Q179" s="134">
        <v>6.4754929815855858E-4</v>
      </c>
      <c r="S179" s="180"/>
    </row>
    <row r="180" spans="1:19" x14ac:dyDescent="0.25">
      <c r="A180" t="s">
        <v>1213</v>
      </c>
      <c r="B180">
        <v>9630</v>
      </c>
      <c r="C180" t="s">
        <v>1209</v>
      </c>
      <c r="D180" t="s">
        <v>1210</v>
      </c>
      <c r="E180" t="s">
        <v>315</v>
      </c>
      <c r="F180" t="s">
        <v>934</v>
      </c>
      <c r="G180" s="107" t="s">
        <v>204</v>
      </c>
      <c r="H180" t="s">
        <v>339</v>
      </c>
      <c r="I180" t="s">
        <v>1211</v>
      </c>
      <c r="J180" t="s">
        <v>413</v>
      </c>
      <c r="K180" t="s">
        <v>1212</v>
      </c>
      <c r="L180" s="3">
        <f>4090.0249+345.348739999987</f>
        <v>4435.3736399999871</v>
      </c>
      <c r="M180" s="162">
        <v>1</v>
      </c>
      <c r="N180" s="171">
        <v>0.04</v>
      </c>
      <c r="O180" s="3">
        <f>4090.0249+345.348739999987</f>
        <v>4435.3736399999871</v>
      </c>
      <c r="P180" s="133">
        <v>0.3690019163637811</v>
      </c>
      <c r="Q180" s="134">
        <v>2.6222629599211216E-2</v>
      </c>
      <c r="S180" s="180"/>
    </row>
    <row r="181" spans="1:19" x14ac:dyDescent="0.25">
      <c r="A181" t="s">
        <v>1213</v>
      </c>
      <c r="B181">
        <v>9630</v>
      </c>
      <c r="C181" t="s">
        <v>1243</v>
      </c>
      <c r="D181" t="s">
        <v>1244</v>
      </c>
      <c r="E181" t="s">
        <v>315</v>
      </c>
      <c r="F181" t="s">
        <v>934</v>
      </c>
      <c r="G181" s="107" t="s">
        <v>204</v>
      </c>
      <c r="H181" t="s">
        <v>339</v>
      </c>
      <c r="I181" t="s">
        <v>1211</v>
      </c>
      <c r="J181" t="s">
        <v>413</v>
      </c>
      <c r="K181" t="s">
        <v>1212</v>
      </c>
      <c r="L181" s="3">
        <v>1279.5498</v>
      </c>
      <c r="M181" s="162">
        <v>1</v>
      </c>
      <c r="N181" s="171">
        <v>0</v>
      </c>
      <c r="O181" s="3">
        <v>1279.5498</v>
      </c>
      <c r="P181" s="133">
        <v>0.10645243594018705</v>
      </c>
      <c r="Q181" s="134">
        <v>7.5649005433384162E-3</v>
      </c>
      <c r="S181" s="180"/>
    </row>
    <row r="182" spans="1:19" x14ac:dyDescent="0.25">
      <c r="A182" t="s">
        <v>1213</v>
      </c>
      <c r="B182">
        <v>9630</v>
      </c>
      <c r="C182" t="s">
        <v>1209</v>
      </c>
      <c r="D182" t="s">
        <v>1210</v>
      </c>
      <c r="E182" t="s">
        <v>315</v>
      </c>
      <c r="F182" t="s">
        <v>935</v>
      </c>
      <c r="G182" t="s">
        <v>205</v>
      </c>
      <c r="H182" t="s">
        <v>339</v>
      </c>
      <c r="I182" t="s">
        <v>1211</v>
      </c>
      <c r="J182" t="s">
        <v>413</v>
      </c>
      <c r="K182" t="s">
        <v>1215</v>
      </c>
      <c r="L182" s="3">
        <v>860.84249999999997</v>
      </c>
      <c r="M182" s="11" t="s">
        <v>1216</v>
      </c>
      <c r="N182" s="171">
        <v>4.4999999999999998E-2</v>
      </c>
      <c r="O182" s="3">
        <v>3235.9070000000002</v>
      </c>
      <c r="P182" s="133">
        <v>0.2692120170906227</v>
      </c>
      <c r="Q182" s="134">
        <v>1.9131193348232781E-2</v>
      </c>
      <c r="S182" s="180"/>
    </row>
    <row r="183" spans="1:19" x14ac:dyDescent="0.25">
      <c r="A183" t="s">
        <v>1213</v>
      </c>
      <c r="B183">
        <v>9630</v>
      </c>
      <c r="C183" t="s">
        <v>1209</v>
      </c>
      <c r="D183" t="s">
        <v>1210</v>
      </c>
      <c r="E183" t="s">
        <v>315</v>
      </c>
      <c r="F183" t="s">
        <v>935</v>
      </c>
      <c r="G183" t="s">
        <v>205</v>
      </c>
      <c r="H183" t="s">
        <v>339</v>
      </c>
      <c r="I183" t="s">
        <v>1211</v>
      </c>
      <c r="J183" t="s">
        <v>413</v>
      </c>
      <c r="K183" t="s">
        <v>1217</v>
      </c>
      <c r="L183" s="3">
        <v>87.670199999999994</v>
      </c>
      <c r="M183" s="11" t="s">
        <v>1218</v>
      </c>
      <c r="N183" s="171">
        <v>2.7300000000000001E-2</v>
      </c>
      <c r="O183" s="3">
        <v>352.45170000000002</v>
      </c>
      <c r="P183" s="133">
        <v>2.9322299152608224E-2</v>
      </c>
      <c r="Q183" s="134">
        <v>2.083750125888456E-3</v>
      </c>
      <c r="S183" s="180"/>
    </row>
    <row r="184" spans="1:19" x14ac:dyDescent="0.25">
      <c r="A184" t="s">
        <v>1213</v>
      </c>
      <c r="B184">
        <v>9630</v>
      </c>
      <c r="C184" t="s">
        <v>1209</v>
      </c>
      <c r="D184" t="s">
        <v>1210</v>
      </c>
      <c r="E184" t="s">
        <v>315</v>
      </c>
      <c r="F184" t="s">
        <v>935</v>
      </c>
      <c r="G184" t="s">
        <v>205</v>
      </c>
      <c r="H184" t="s">
        <v>339</v>
      </c>
      <c r="I184" t="s">
        <v>1211</v>
      </c>
      <c r="J184" t="s">
        <v>413</v>
      </c>
      <c r="K184" t="s">
        <v>1224</v>
      </c>
      <c r="L184" s="3">
        <v>50.367400000000004</v>
      </c>
      <c r="M184" s="11" t="s">
        <v>1225</v>
      </c>
      <c r="N184" s="171">
        <v>4.1700000000000001E-2</v>
      </c>
      <c r="O184" s="3">
        <v>239.27029999999999</v>
      </c>
      <c r="P184" s="133">
        <v>1.9906146898807171E-2</v>
      </c>
      <c r="Q184" s="134">
        <v>1.4146038102422788E-3</v>
      </c>
      <c r="S184" s="180"/>
    </row>
    <row r="185" spans="1:19" x14ac:dyDescent="0.25">
      <c r="A185" t="s">
        <v>1213</v>
      </c>
      <c r="B185">
        <v>9630</v>
      </c>
      <c r="C185" t="s">
        <v>1209</v>
      </c>
      <c r="D185" t="s">
        <v>1210</v>
      </c>
      <c r="E185" t="s">
        <v>315</v>
      </c>
      <c r="F185" t="s">
        <v>935</v>
      </c>
      <c r="G185" t="s">
        <v>205</v>
      </c>
      <c r="H185" t="s">
        <v>339</v>
      </c>
      <c r="I185" t="s">
        <v>1211</v>
      </c>
      <c r="J185" t="s">
        <v>413</v>
      </c>
      <c r="K185" t="s">
        <v>1236</v>
      </c>
      <c r="L185" s="3">
        <v>12.0806</v>
      </c>
      <c r="M185" s="11" t="s">
        <v>1237</v>
      </c>
      <c r="N185" s="171">
        <v>2.3999999999999998E-3</v>
      </c>
      <c r="O185" s="3">
        <v>50.484699999999997</v>
      </c>
      <c r="P185" s="133">
        <v>4.2000860714522881E-3</v>
      </c>
      <c r="Q185" s="134">
        <v>2.9847352128090435E-4</v>
      </c>
      <c r="S185" s="180"/>
    </row>
    <row r="186" spans="1:19" x14ac:dyDescent="0.25">
      <c r="A186" t="s">
        <v>1213</v>
      </c>
      <c r="B186">
        <v>9630</v>
      </c>
      <c r="C186" t="s">
        <v>1209</v>
      </c>
      <c r="D186" t="s">
        <v>1210</v>
      </c>
      <c r="E186" t="s">
        <v>315</v>
      </c>
      <c r="F186" t="s">
        <v>936</v>
      </c>
      <c r="G186" t="s">
        <v>204</v>
      </c>
      <c r="H186" t="s">
        <v>339</v>
      </c>
      <c r="I186" t="s">
        <v>1211</v>
      </c>
      <c r="J186" t="s">
        <v>413</v>
      </c>
      <c r="K186" t="s">
        <v>1215</v>
      </c>
      <c r="L186" s="3">
        <v>447.0829</v>
      </c>
      <c r="M186" s="11" t="s">
        <v>1216</v>
      </c>
      <c r="N186" s="171">
        <v>4.7399999999999998E-2</v>
      </c>
      <c r="O186" s="3">
        <v>1680.5844999999999</v>
      </c>
      <c r="P186" s="133">
        <v>0.1398166088012528</v>
      </c>
      <c r="Q186" s="134">
        <v>9.9358810397032777E-3</v>
      </c>
      <c r="S186" s="180"/>
    </row>
    <row r="187" spans="1:19" x14ac:dyDescent="0.25">
      <c r="A187" t="s">
        <v>1213</v>
      </c>
      <c r="B187">
        <v>9630</v>
      </c>
      <c r="C187" t="s">
        <v>1209</v>
      </c>
      <c r="D187" t="s">
        <v>1210</v>
      </c>
      <c r="E187" t="s">
        <v>315</v>
      </c>
      <c r="F187" t="s">
        <v>936</v>
      </c>
      <c r="G187" t="s">
        <v>204</v>
      </c>
      <c r="H187" t="s">
        <v>339</v>
      </c>
      <c r="I187" t="s">
        <v>1211</v>
      </c>
      <c r="J187" t="s">
        <v>413</v>
      </c>
      <c r="K187" t="s">
        <v>1217</v>
      </c>
      <c r="L187" s="3">
        <v>126.946</v>
      </c>
      <c r="M187" s="11" t="s">
        <v>1218</v>
      </c>
      <c r="N187" s="171">
        <v>3.0599999999999999E-2</v>
      </c>
      <c r="O187" s="3">
        <v>510.34840000000003</v>
      </c>
      <c r="P187" s="133">
        <v>4.2458550935787695E-2</v>
      </c>
      <c r="Q187" s="134">
        <v>3.0172603586448073E-3</v>
      </c>
      <c r="S187" s="180"/>
    </row>
    <row r="188" spans="1:19" x14ac:dyDescent="0.25">
      <c r="A188" t="s">
        <v>1213</v>
      </c>
      <c r="B188">
        <v>9630</v>
      </c>
      <c r="C188" t="s">
        <v>1243</v>
      </c>
      <c r="D188" t="s">
        <v>1244</v>
      </c>
      <c r="E188" t="s">
        <v>315</v>
      </c>
      <c r="F188" t="s">
        <v>936</v>
      </c>
      <c r="G188" t="s">
        <v>204</v>
      </c>
      <c r="H188" t="s">
        <v>339</v>
      </c>
      <c r="I188" t="s">
        <v>1211</v>
      </c>
      <c r="J188" t="s">
        <v>413</v>
      </c>
      <c r="K188" t="s">
        <v>1215</v>
      </c>
      <c r="L188" s="3">
        <v>43.375099999999996</v>
      </c>
      <c r="M188" s="11" t="s">
        <v>1216</v>
      </c>
      <c r="N188" s="171">
        <v>0</v>
      </c>
      <c r="O188" s="3">
        <v>163.04679999999999</v>
      </c>
      <c r="P188" s="133">
        <v>1.3564715521234491E-2</v>
      </c>
      <c r="Q188" s="134">
        <v>9.6395843749855616E-4</v>
      </c>
      <c r="S188" s="180"/>
    </row>
    <row r="189" spans="1:19" x14ac:dyDescent="0.25">
      <c r="A189" t="s">
        <v>1213</v>
      </c>
      <c r="B189">
        <v>9630</v>
      </c>
      <c r="C189" t="s">
        <v>1209</v>
      </c>
      <c r="D189" t="s">
        <v>1210</v>
      </c>
      <c r="E189" t="s">
        <v>315</v>
      </c>
      <c r="F189" t="s">
        <v>936</v>
      </c>
      <c r="G189" t="s">
        <v>204</v>
      </c>
      <c r="H189" t="s">
        <v>339</v>
      </c>
      <c r="I189" t="s">
        <v>1211</v>
      </c>
      <c r="J189" t="s">
        <v>413</v>
      </c>
      <c r="K189" t="s">
        <v>1224</v>
      </c>
      <c r="L189" s="3">
        <v>15.346500000000001</v>
      </c>
      <c r="M189" s="11" t="s">
        <v>1225</v>
      </c>
      <c r="N189" s="171">
        <v>0</v>
      </c>
      <c r="O189" s="3">
        <v>72.903499999999994</v>
      </c>
      <c r="P189" s="133">
        <v>6.0652232242663986E-3</v>
      </c>
      <c r="Q189" s="134">
        <v>4.3101700829563036E-4</v>
      </c>
      <c r="S189" s="180"/>
    </row>
    <row r="190" spans="1:19" x14ac:dyDescent="0.25">
      <c r="A190" t="s">
        <v>1213</v>
      </c>
      <c r="B190">
        <v>9631</v>
      </c>
      <c r="C190" t="s">
        <v>1209</v>
      </c>
      <c r="D190" t="s">
        <v>1210</v>
      </c>
      <c r="E190" t="s">
        <v>315</v>
      </c>
      <c r="F190" t="s">
        <v>934</v>
      </c>
      <c r="G190" s="107" t="s">
        <v>204</v>
      </c>
      <c r="H190" t="s">
        <v>339</v>
      </c>
      <c r="I190" t="s">
        <v>1211</v>
      </c>
      <c r="J190" t="s">
        <v>413</v>
      </c>
      <c r="K190" t="s">
        <v>1212</v>
      </c>
      <c r="L190" s="3">
        <f>6418.029+12.9722500000062</f>
        <v>6431.0012500000066</v>
      </c>
      <c r="M190" s="162">
        <v>1</v>
      </c>
      <c r="N190" s="171">
        <v>0.04</v>
      </c>
      <c r="O190" s="3">
        <f>6418.029+12.9722500000062</f>
        <v>6431.0012500000066</v>
      </c>
      <c r="P190" s="133">
        <v>0.42521831685035244</v>
      </c>
      <c r="Q190" s="134">
        <v>5.4097128773322241E-2</v>
      </c>
      <c r="S190" s="180"/>
    </row>
    <row r="191" spans="1:19" x14ac:dyDescent="0.25">
      <c r="A191" t="s">
        <v>1213</v>
      </c>
      <c r="B191">
        <v>9631</v>
      </c>
      <c r="C191" t="s">
        <v>1243</v>
      </c>
      <c r="D191" t="s">
        <v>1244</v>
      </c>
      <c r="E191" t="s">
        <v>315</v>
      </c>
      <c r="F191" t="s">
        <v>934</v>
      </c>
      <c r="G191" s="107" t="s">
        <v>204</v>
      </c>
      <c r="H191" t="s">
        <v>339</v>
      </c>
      <c r="I191" t="s">
        <v>1211</v>
      </c>
      <c r="J191" t="s">
        <v>413</v>
      </c>
      <c r="K191" t="s">
        <v>1212</v>
      </c>
      <c r="L191" s="3">
        <v>732.32269999999994</v>
      </c>
      <c r="M191" s="162">
        <v>1</v>
      </c>
      <c r="N191" s="171">
        <v>0</v>
      </c>
      <c r="O191" s="3">
        <v>732.32269999999994</v>
      </c>
      <c r="P191" s="133">
        <v>4.8421235477960026E-2</v>
      </c>
      <c r="Q191" s="134">
        <v>6.1602468831003544E-3</v>
      </c>
      <c r="S191" s="180"/>
    </row>
    <row r="192" spans="1:19" x14ac:dyDescent="0.25">
      <c r="A192" t="s">
        <v>1213</v>
      </c>
      <c r="B192">
        <v>9631</v>
      </c>
      <c r="C192" t="s">
        <v>1209</v>
      </c>
      <c r="D192" t="s">
        <v>1210</v>
      </c>
      <c r="E192" t="s">
        <v>315</v>
      </c>
      <c r="F192" t="s">
        <v>935</v>
      </c>
      <c r="G192" t="s">
        <v>205</v>
      </c>
      <c r="H192" t="s">
        <v>339</v>
      </c>
      <c r="I192" t="s">
        <v>1211</v>
      </c>
      <c r="J192" t="s">
        <v>413</v>
      </c>
      <c r="K192" t="s">
        <v>1215</v>
      </c>
      <c r="L192" s="3">
        <v>251.7079</v>
      </c>
      <c r="M192" s="11" t="s">
        <v>1216</v>
      </c>
      <c r="N192" s="171">
        <v>4.4999999999999998E-2</v>
      </c>
      <c r="O192" s="3">
        <v>946.17009999999993</v>
      </c>
      <c r="P192" s="133">
        <v>6.2560842664449681E-2</v>
      </c>
      <c r="Q192" s="134">
        <v>7.9591161238177534E-3</v>
      </c>
      <c r="S192" s="180"/>
    </row>
    <row r="193" spans="1:19" x14ac:dyDescent="0.25">
      <c r="A193" t="s">
        <v>1213</v>
      </c>
      <c r="B193">
        <v>9631</v>
      </c>
      <c r="C193" t="s">
        <v>1209</v>
      </c>
      <c r="D193" t="s">
        <v>1210</v>
      </c>
      <c r="E193" t="s">
        <v>315</v>
      </c>
      <c r="F193" t="s">
        <v>935</v>
      </c>
      <c r="G193" t="s">
        <v>205</v>
      </c>
      <c r="H193" t="s">
        <v>339</v>
      </c>
      <c r="I193" t="s">
        <v>1211</v>
      </c>
      <c r="J193" t="s">
        <v>413</v>
      </c>
      <c r="K193" t="s">
        <v>1217</v>
      </c>
      <c r="L193" s="3">
        <v>64.191299999999998</v>
      </c>
      <c r="M193" s="11" t="s">
        <v>1218</v>
      </c>
      <c r="N193" s="171">
        <v>2.7300000000000001E-2</v>
      </c>
      <c r="O193" s="3">
        <v>258.06170000000003</v>
      </c>
      <c r="P193" s="133">
        <v>1.7063060237710342E-2</v>
      </c>
      <c r="Q193" s="134">
        <v>2.1707968127610672E-3</v>
      </c>
      <c r="S193" s="180"/>
    </row>
    <row r="194" spans="1:19" x14ac:dyDescent="0.25">
      <c r="A194" t="s">
        <v>1213</v>
      </c>
      <c r="B194">
        <v>9631</v>
      </c>
      <c r="C194" t="s">
        <v>1209</v>
      </c>
      <c r="D194" t="s">
        <v>1210</v>
      </c>
      <c r="E194" t="s">
        <v>315</v>
      </c>
      <c r="F194" t="s">
        <v>935</v>
      </c>
      <c r="G194" t="s">
        <v>205</v>
      </c>
      <c r="H194" t="s">
        <v>339</v>
      </c>
      <c r="I194" t="s">
        <v>1211</v>
      </c>
      <c r="J194" t="s">
        <v>413</v>
      </c>
      <c r="K194" t="s">
        <v>1224</v>
      </c>
      <c r="L194" s="3">
        <v>13.4832</v>
      </c>
      <c r="M194" s="11" t="s">
        <v>1225</v>
      </c>
      <c r="N194" s="171">
        <v>4.1700000000000001E-2</v>
      </c>
      <c r="O194" s="3">
        <v>64.0518</v>
      </c>
      <c r="P194" s="133">
        <v>4.2351101373577522E-3</v>
      </c>
      <c r="Q194" s="134">
        <v>5.387992224015005E-4</v>
      </c>
      <c r="S194" s="180"/>
    </row>
    <row r="195" spans="1:19" x14ac:dyDescent="0.25">
      <c r="A195" t="s">
        <v>1213</v>
      </c>
      <c r="B195">
        <v>9631</v>
      </c>
      <c r="C195" t="s">
        <v>1209</v>
      </c>
      <c r="D195" t="s">
        <v>1210</v>
      </c>
      <c r="E195" t="s">
        <v>315</v>
      </c>
      <c r="F195" t="s">
        <v>935</v>
      </c>
      <c r="G195" t="s">
        <v>205</v>
      </c>
      <c r="H195" t="s">
        <v>339</v>
      </c>
      <c r="I195" t="s">
        <v>1211</v>
      </c>
      <c r="J195" t="s">
        <v>413</v>
      </c>
      <c r="K195" t="s">
        <v>1236</v>
      </c>
      <c r="L195" s="3">
        <v>12.0806</v>
      </c>
      <c r="M195" s="11" t="s">
        <v>1237</v>
      </c>
      <c r="N195" s="171">
        <v>2.3999999999999998E-3</v>
      </c>
      <c r="O195" s="3">
        <v>50.484699999999997</v>
      </c>
      <c r="P195" s="133">
        <v>3.3380524005799197E-3</v>
      </c>
      <c r="Q195" s="134">
        <v>4.2467373443327166E-4</v>
      </c>
      <c r="S195" s="180"/>
    </row>
    <row r="196" spans="1:19" x14ac:dyDescent="0.25">
      <c r="A196" t="s">
        <v>1213</v>
      </c>
      <c r="B196">
        <v>9631</v>
      </c>
      <c r="C196" t="s">
        <v>1209</v>
      </c>
      <c r="D196" t="s">
        <v>1210</v>
      </c>
      <c r="E196" t="s">
        <v>315</v>
      </c>
      <c r="F196" t="s">
        <v>936</v>
      </c>
      <c r="G196" t="s">
        <v>204</v>
      </c>
      <c r="H196" t="s">
        <v>339</v>
      </c>
      <c r="I196" t="s">
        <v>1211</v>
      </c>
      <c r="J196" t="s">
        <v>413</v>
      </c>
      <c r="K196" t="s">
        <v>1215</v>
      </c>
      <c r="L196" s="3">
        <v>1636.1176</v>
      </c>
      <c r="M196" s="11" t="s">
        <v>1216</v>
      </c>
      <c r="N196" s="171">
        <v>4.7399999999999998E-2</v>
      </c>
      <c r="O196" s="3">
        <v>6150.1660999999995</v>
      </c>
      <c r="P196" s="133">
        <v>0.40664947427775627</v>
      </c>
      <c r="Q196" s="134">
        <v>5.1734763305950317E-2</v>
      </c>
      <c r="S196" s="180"/>
    </row>
    <row r="197" spans="1:19" x14ac:dyDescent="0.25">
      <c r="A197" t="s">
        <v>1213</v>
      </c>
      <c r="B197">
        <v>9631</v>
      </c>
      <c r="C197" t="s">
        <v>1209</v>
      </c>
      <c r="D197" t="s">
        <v>1210</v>
      </c>
      <c r="E197" t="s">
        <v>315</v>
      </c>
      <c r="F197" t="s">
        <v>936</v>
      </c>
      <c r="G197" t="s">
        <v>204</v>
      </c>
      <c r="H197" t="s">
        <v>339</v>
      </c>
      <c r="I197" t="s">
        <v>1211</v>
      </c>
      <c r="J197" t="s">
        <v>413</v>
      </c>
      <c r="K197" t="s">
        <v>1217</v>
      </c>
      <c r="L197" s="3">
        <v>65.999899999999997</v>
      </c>
      <c r="M197" s="11" t="s">
        <v>1218</v>
      </c>
      <c r="N197" s="171">
        <v>3.0599999999999999E-2</v>
      </c>
      <c r="O197" s="3">
        <v>265.33279999999996</v>
      </c>
      <c r="P197" s="133">
        <v>1.7543825951082045E-2</v>
      </c>
      <c r="Q197" s="134">
        <v>2.2319607929459097E-3</v>
      </c>
      <c r="S197" s="180"/>
    </row>
    <row r="198" spans="1:19" x14ac:dyDescent="0.25">
      <c r="A198" t="s">
        <v>1213</v>
      </c>
      <c r="B198">
        <v>9631</v>
      </c>
      <c r="C198" t="s">
        <v>1243</v>
      </c>
      <c r="D198" t="s">
        <v>1244</v>
      </c>
      <c r="E198" t="s">
        <v>315</v>
      </c>
      <c r="F198" t="s">
        <v>936</v>
      </c>
      <c r="G198" t="s">
        <v>204</v>
      </c>
      <c r="H198" t="s">
        <v>339</v>
      </c>
      <c r="I198" t="s">
        <v>1211</v>
      </c>
      <c r="J198" t="s">
        <v>413</v>
      </c>
      <c r="K198" t="s">
        <v>1215</v>
      </c>
      <c r="L198" s="3">
        <v>38.945599999999999</v>
      </c>
      <c r="M198" s="11" t="s">
        <v>1216</v>
      </c>
      <c r="N198" s="171">
        <v>0</v>
      </c>
      <c r="O198" s="3">
        <v>146.3965</v>
      </c>
      <c r="P198" s="133">
        <v>9.679748285351765E-3</v>
      </c>
      <c r="Q198" s="134">
        <v>1.2314770289406586E-3</v>
      </c>
      <c r="S198" s="180"/>
    </row>
    <row r="199" spans="1:19" x14ac:dyDescent="0.25">
      <c r="A199" t="s">
        <v>1213</v>
      </c>
      <c r="B199">
        <v>9631</v>
      </c>
      <c r="C199" t="s">
        <v>1209</v>
      </c>
      <c r="D199" t="s">
        <v>1210</v>
      </c>
      <c r="E199" t="s">
        <v>315</v>
      </c>
      <c r="F199" t="s">
        <v>936</v>
      </c>
      <c r="G199" t="s">
        <v>204</v>
      </c>
      <c r="H199" t="s">
        <v>339</v>
      </c>
      <c r="I199" t="s">
        <v>1211</v>
      </c>
      <c r="J199" t="s">
        <v>413</v>
      </c>
      <c r="K199" t="s">
        <v>1224</v>
      </c>
      <c r="L199" s="3">
        <v>16.842599999999997</v>
      </c>
      <c r="M199" s="11" t="s">
        <v>1225</v>
      </c>
      <c r="N199" s="171">
        <v>0</v>
      </c>
      <c r="O199" s="3">
        <v>80.010999999999996</v>
      </c>
      <c r="P199" s="133">
        <v>5.2903337173995282E-3</v>
      </c>
      <c r="Q199" s="134">
        <v>6.7304688679422676E-4</v>
      </c>
      <c r="S199" s="180"/>
    </row>
    <row r="200" spans="1:19" x14ac:dyDescent="0.25">
      <c r="A200" t="s">
        <v>1213</v>
      </c>
      <c r="B200">
        <v>9719</v>
      </c>
      <c r="C200" t="s">
        <v>1209</v>
      </c>
      <c r="D200" t="s">
        <v>1210</v>
      </c>
      <c r="E200" t="s">
        <v>315</v>
      </c>
      <c r="F200" t="s">
        <v>934</v>
      </c>
      <c r="G200" s="107" t="s">
        <v>204</v>
      </c>
      <c r="H200" t="s">
        <v>339</v>
      </c>
      <c r="I200" t="s">
        <v>1211</v>
      </c>
      <c r="J200" t="s">
        <v>413</v>
      </c>
      <c r="K200" t="s">
        <v>1212</v>
      </c>
      <c r="L200" s="3">
        <f>179673.8855+2301.4821999995</f>
        <v>181975.36769999951</v>
      </c>
      <c r="M200" s="162">
        <v>1</v>
      </c>
      <c r="N200" s="171">
        <v>0.04</v>
      </c>
      <c r="O200" s="3">
        <f>179673.8855+2301.4821999995</f>
        <v>181975.36769999951</v>
      </c>
      <c r="P200" s="133">
        <v>0.78783156488965711</v>
      </c>
      <c r="Q200" s="134">
        <v>6.1798143060595168E-2</v>
      </c>
      <c r="S200" s="180"/>
    </row>
    <row r="201" spans="1:19" x14ac:dyDescent="0.25">
      <c r="A201" t="s">
        <v>1213</v>
      </c>
      <c r="B201">
        <v>9719</v>
      </c>
      <c r="C201" t="s">
        <v>1209</v>
      </c>
      <c r="D201" t="s">
        <v>1210</v>
      </c>
      <c r="E201" t="s">
        <v>315</v>
      </c>
      <c r="F201" t="s">
        <v>935</v>
      </c>
      <c r="G201" t="s">
        <v>205</v>
      </c>
      <c r="H201" t="s">
        <v>339</v>
      </c>
      <c r="I201" t="s">
        <v>1211</v>
      </c>
      <c r="J201" t="s">
        <v>413</v>
      </c>
      <c r="K201" t="s">
        <v>1215</v>
      </c>
      <c r="L201" s="3">
        <v>1383.2358999999999</v>
      </c>
      <c r="M201" s="11" t="s">
        <v>1216</v>
      </c>
      <c r="N201" s="171">
        <v>4.4999999999999998E-2</v>
      </c>
      <c r="O201" s="3">
        <v>5199.5839000000005</v>
      </c>
      <c r="P201" s="133">
        <v>2.2510718744447291E-2</v>
      </c>
      <c r="Q201" s="134">
        <v>1.7657589253370597E-3</v>
      </c>
      <c r="S201" s="180"/>
    </row>
    <row r="202" spans="1:19" x14ac:dyDescent="0.25">
      <c r="A202" t="s">
        <v>1213</v>
      </c>
      <c r="B202">
        <v>9719</v>
      </c>
      <c r="C202" t="s">
        <v>1209</v>
      </c>
      <c r="D202" t="s">
        <v>1210</v>
      </c>
      <c r="E202" t="s">
        <v>315</v>
      </c>
      <c r="F202" t="s">
        <v>936</v>
      </c>
      <c r="G202" t="s">
        <v>204</v>
      </c>
      <c r="H202" t="s">
        <v>339</v>
      </c>
      <c r="I202" t="s">
        <v>1211</v>
      </c>
      <c r="J202" t="s">
        <v>413</v>
      </c>
      <c r="K202" t="s">
        <v>1215</v>
      </c>
      <c r="L202" s="3">
        <v>11645.5018</v>
      </c>
      <c r="M202" s="11" t="s">
        <v>1216</v>
      </c>
      <c r="N202" s="171">
        <v>4.7399999999999998E-2</v>
      </c>
      <c r="O202" s="3">
        <v>43775.441100000004</v>
      </c>
      <c r="P202" s="133">
        <v>0.18951836559771992</v>
      </c>
      <c r="Q202" s="134">
        <v>1.4865973377771969E-2</v>
      </c>
      <c r="S202" s="180"/>
    </row>
    <row r="203" spans="1:19" x14ac:dyDescent="0.25">
      <c r="A203" t="s">
        <v>1213</v>
      </c>
      <c r="B203">
        <v>9719</v>
      </c>
      <c r="C203" t="s">
        <v>1209</v>
      </c>
      <c r="D203" t="s">
        <v>1210</v>
      </c>
      <c r="E203" t="s">
        <v>315</v>
      </c>
      <c r="F203" t="s">
        <v>936</v>
      </c>
      <c r="G203" t="s">
        <v>204</v>
      </c>
      <c r="H203" t="s">
        <v>339</v>
      </c>
      <c r="I203" t="s">
        <v>1211</v>
      </c>
      <c r="J203" t="s">
        <v>413</v>
      </c>
      <c r="K203" t="s">
        <v>1217</v>
      </c>
      <c r="L203" s="3">
        <v>5.7406000000000006</v>
      </c>
      <c r="M203" s="11" t="s">
        <v>1218</v>
      </c>
      <c r="N203" s="171">
        <v>3.0599999999999999E-2</v>
      </c>
      <c r="O203" s="3">
        <v>23.078299999999999</v>
      </c>
      <c r="P203" s="133">
        <v>9.9913595085940977E-5</v>
      </c>
      <c r="Q203" s="134">
        <v>7.8373029439156194E-6</v>
      </c>
      <c r="S203" s="180"/>
    </row>
    <row r="204" spans="1:19" x14ac:dyDescent="0.25">
      <c r="A204" t="s">
        <v>1213</v>
      </c>
      <c r="B204">
        <v>9719</v>
      </c>
      <c r="C204" t="s">
        <v>1209</v>
      </c>
      <c r="D204" t="s">
        <v>1210</v>
      </c>
      <c r="E204" t="s">
        <v>315</v>
      </c>
      <c r="F204" t="s">
        <v>936</v>
      </c>
      <c r="G204" t="s">
        <v>204</v>
      </c>
      <c r="H204" t="s">
        <v>339</v>
      </c>
      <c r="I204" t="s">
        <v>1211</v>
      </c>
      <c r="J204" t="s">
        <v>413</v>
      </c>
      <c r="K204" t="s">
        <v>1224</v>
      </c>
      <c r="L204" s="3">
        <v>1.9175</v>
      </c>
      <c r="M204" s="11" t="s">
        <v>1225</v>
      </c>
      <c r="N204" s="171">
        <v>0</v>
      </c>
      <c r="O204" s="3">
        <v>9.1092999999999993</v>
      </c>
      <c r="P204" s="133">
        <v>3.9437173089714676E-5</v>
      </c>
      <c r="Q204" s="134">
        <v>3.0934836494460399E-6</v>
      </c>
      <c r="S204" s="180"/>
    </row>
    <row r="205" spans="1:19" x14ac:dyDescent="0.25">
      <c r="A205" t="s">
        <v>1213</v>
      </c>
      <c r="B205">
        <v>9720</v>
      </c>
      <c r="C205" t="s">
        <v>1209</v>
      </c>
      <c r="D205" t="s">
        <v>1210</v>
      </c>
      <c r="E205" t="s">
        <v>315</v>
      </c>
      <c r="F205" t="s">
        <v>934</v>
      </c>
      <c r="G205" s="107" t="s">
        <v>204</v>
      </c>
      <c r="H205" t="s">
        <v>339</v>
      </c>
      <c r="I205" t="s">
        <v>1211</v>
      </c>
      <c r="J205" t="s">
        <v>413</v>
      </c>
      <c r="K205" t="s">
        <v>1212</v>
      </c>
      <c r="L205" s="3">
        <f>51150.4221+588.904850000049</f>
        <v>51739.326950000053</v>
      </c>
      <c r="M205" s="162">
        <v>1</v>
      </c>
      <c r="N205" s="171">
        <v>0.04</v>
      </c>
      <c r="O205" s="3">
        <f>51150.4221+588.904850000049</f>
        <v>51739.326950000053</v>
      </c>
      <c r="P205" s="133">
        <v>0.41093302120602632</v>
      </c>
      <c r="Q205" s="134">
        <v>5.0713196249805539E-2</v>
      </c>
      <c r="S205" s="180"/>
    </row>
    <row r="206" spans="1:19" x14ac:dyDescent="0.25">
      <c r="A206" t="s">
        <v>1213</v>
      </c>
      <c r="B206">
        <v>9720</v>
      </c>
      <c r="C206" t="s">
        <v>1209</v>
      </c>
      <c r="D206" t="s">
        <v>1210</v>
      </c>
      <c r="E206" t="s">
        <v>315</v>
      </c>
      <c r="F206" t="s">
        <v>935</v>
      </c>
      <c r="G206" t="s">
        <v>205</v>
      </c>
      <c r="H206" t="s">
        <v>339</v>
      </c>
      <c r="I206" t="s">
        <v>1211</v>
      </c>
      <c r="J206" t="s">
        <v>413</v>
      </c>
      <c r="K206" t="s">
        <v>1215</v>
      </c>
      <c r="L206" s="3">
        <v>7165.0497000000005</v>
      </c>
      <c r="M206" s="11" t="s">
        <v>1216</v>
      </c>
      <c r="N206" s="171">
        <v>4.4999999999999998E-2</v>
      </c>
      <c r="O206" s="3">
        <v>26933.4218</v>
      </c>
      <c r="P206" s="133">
        <v>0.21391527575119026</v>
      </c>
      <c r="Q206" s="134">
        <v>2.6399259247074324E-2</v>
      </c>
      <c r="S206" s="180"/>
    </row>
    <row r="207" spans="1:19" x14ac:dyDescent="0.25">
      <c r="A207" t="s">
        <v>1213</v>
      </c>
      <c r="B207">
        <v>9720</v>
      </c>
      <c r="C207" t="s">
        <v>1209</v>
      </c>
      <c r="D207" t="s">
        <v>1210</v>
      </c>
      <c r="E207" t="s">
        <v>315</v>
      </c>
      <c r="F207" t="s">
        <v>936</v>
      </c>
      <c r="G207" t="s">
        <v>204</v>
      </c>
      <c r="H207" t="s">
        <v>339</v>
      </c>
      <c r="I207" t="s">
        <v>1211</v>
      </c>
      <c r="J207" t="s">
        <v>413</v>
      </c>
      <c r="K207" t="s">
        <v>1215</v>
      </c>
      <c r="L207" s="3">
        <v>11850.148999999999</v>
      </c>
      <c r="M207" s="11" t="s">
        <v>1216</v>
      </c>
      <c r="N207" s="171">
        <v>4.7399999999999998E-2</v>
      </c>
      <c r="O207" s="3">
        <v>44544.710100000004</v>
      </c>
      <c r="P207" s="133">
        <v>0.35379069228768889</v>
      </c>
      <c r="Q207" s="134">
        <v>4.3661268098347243E-2</v>
      </c>
      <c r="S207" s="180"/>
    </row>
    <row r="208" spans="1:19" x14ac:dyDescent="0.25">
      <c r="A208" t="s">
        <v>1213</v>
      </c>
      <c r="B208">
        <v>9720</v>
      </c>
      <c r="C208" t="s">
        <v>1209</v>
      </c>
      <c r="D208" t="s">
        <v>1210</v>
      </c>
      <c r="E208" t="s">
        <v>315</v>
      </c>
      <c r="F208" t="s">
        <v>936</v>
      </c>
      <c r="G208" t="s">
        <v>204</v>
      </c>
      <c r="H208" t="s">
        <v>339</v>
      </c>
      <c r="I208" t="s">
        <v>1211</v>
      </c>
      <c r="J208" t="s">
        <v>413</v>
      </c>
      <c r="K208" t="s">
        <v>1217</v>
      </c>
      <c r="L208" s="3">
        <v>668.99649999999997</v>
      </c>
      <c r="M208" s="11" t="s">
        <v>1218</v>
      </c>
      <c r="N208" s="171">
        <v>3.0599999999999999E-2</v>
      </c>
      <c r="O208" s="3">
        <v>2689.4998999999998</v>
      </c>
      <c r="P208" s="133">
        <v>2.1361010755094573E-2</v>
      </c>
      <c r="Q208" s="134">
        <v>2.6361598475051718E-3</v>
      </c>
      <c r="S208" s="180"/>
    </row>
    <row r="209" spans="1:19" x14ac:dyDescent="0.25">
      <c r="A209" t="s">
        <v>1213</v>
      </c>
      <c r="B209">
        <v>9721</v>
      </c>
      <c r="C209" t="s">
        <v>1209</v>
      </c>
      <c r="D209" t="s">
        <v>1210</v>
      </c>
      <c r="E209" t="s">
        <v>315</v>
      </c>
      <c r="F209" t="s">
        <v>934</v>
      </c>
      <c r="G209" s="107" t="s">
        <v>204</v>
      </c>
      <c r="H209" t="s">
        <v>339</v>
      </c>
      <c r="I209" t="s">
        <v>1211</v>
      </c>
      <c r="J209" t="s">
        <v>413</v>
      </c>
      <c r="K209" t="s">
        <v>1212</v>
      </c>
      <c r="L209" s="3">
        <f>3303.0565+373.302999999956</f>
        <v>3676.3594999999559</v>
      </c>
      <c r="M209" s="162">
        <v>1</v>
      </c>
      <c r="N209" s="171">
        <v>0.04</v>
      </c>
      <c r="O209" s="3">
        <f>3303.0565+373.302999999956</f>
        <v>3676.3594999999559</v>
      </c>
      <c r="P209" s="133">
        <v>0.30428257194010427</v>
      </c>
      <c r="Q209" s="134">
        <v>1.869576239209236E-2</v>
      </c>
      <c r="S209" s="180"/>
    </row>
    <row r="210" spans="1:19" x14ac:dyDescent="0.25">
      <c r="A210" t="s">
        <v>1213</v>
      </c>
      <c r="B210">
        <v>9721</v>
      </c>
      <c r="C210" t="s">
        <v>1209</v>
      </c>
      <c r="D210" t="s">
        <v>1210</v>
      </c>
      <c r="E210" t="s">
        <v>315</v>
      </c>
      <c r="F210" t="s">
        <v>935</v>
      </c>
      <c r="G210" t="s">
        <v>205</v>
      </c>
      <c r="H210" t="s">
        <v>339</v>
      </c>
      <c r="I210" t="s">
        <v>1211</v>
      </c>
      <c r="J210" t="s">
        <v>413</v>
      </c>
      <c r="K210" t="s">
        <v>1215</v>
      </c>
      <c r="L210" s="3">
        <v>171.6696</v>
      </c>
      <c r="M210" s="11" t="s">
        <v>1216</v>
      </c>
      <c r="N210" s="171">
        <v>4.4999999999999998E-2</v>
      </c>
      <c r="O210" s="3">
        <v>645.30619999999999</v>
      </c>
      <c r="P210" s="133">
        <v>5.3410290866520993E-2</v>
      </c>
      <c r="Q210" s="134">
        <v>3.2816408148724778E-3</v>
      </c>
      <c r="S210" s="180"/>
    </row>
    <row r="211" spans="1:19" x14ac:dyDescent="0.25">
      <c r="A211" t="s">
        <v>1213</v>
      </c>
      <c r="B211">
        <v>9721</v>
      </c>
      <c r="C211" t="s">
        <v>1209</v>
      </c>
      <c r="D211" t="s">
        <v>1210</v>
      </c>
      <c r="E211" t="s">
        <v>315</v>
      </c>
      <c r="F211" t="s">
        <v>936</v>
      </c>
      <c r="G211" t="s">
        <v>204</v>
      </c>
      <c r="H211" t="s">
        <v>339</v>
      </c>
      <c r="I211" t="s">
        <v>1211</v>
      </c>
      <c r="J211" t="s">
        <v>413</v>
      </c>
      <c r="K211" t="s">
        <v>1215</v>
      </c>
      <c r="L211" s="3">
        <v>2064.4830000000002</v>
      </c>
      <c r="M211" s="11" t="s">
        <v>1216</v>
      </c>
      <c r="N211" s="171">
        <v>4.7399999999999998E-2</v>
      </c>
      <c r="O211" s="3">
        <v>7760.3917000000001</v>
      </c>
      <c r="P211" s="133">
        <v>0.64230713719337473</v>
      </c>
      <c r="Q211" s="134">
        <v>3.9464703953127386E-2</v>
      </c>
      <c r="S211" s="180"/>
    </row>
    <row r="212" spans="1:19" x14ac:dyDescent="0.25">
      <c r="A212" t="s">
        <v>1213</v>
      </c>
      <c r="B212">
        <v>9888</v>
      </c>
      <c r="C212" t="s">
        <v>1209</v>
      </c>
      <c r="D212" t="s">
        <v>1210</v>
      </c>
      <c r="E212" t="s">
        <v>315</v>
      </c>
      <c r="F212" t="s">
        <v>934</v>
      </c>
      <c r="G212" s="107" t="s">
        <v>204</v>
      </c>
      <c r="H212" t="s">
        <v>339</v>
      </c>
      <c r="I212" t="s">
        <v>1211</v>
      </c>
      <c r="J212" t="s">
        <v>413</v>
      </c>
      <c r="K212" t="s">
        <v>1212</v>
      </c>
      <c r="L212" s="3">
        <f>16793.704+5323.2106882002</f>
        <v>22116.914688200202</v>
      </c>
      <c r="M212" s="162">
        <v>1</v>
      </c>
      <c r="N212" s="171">
        <v>0.04</v>
      </c>
      <c r="O212" s="3">
        <f>16793.704+5323.2106882002</f>
        <v>22116.914688200202</v>
      </c>
      <c r="P212" s="133">
        <v>0.73722679393298407</v>
      </c>
      <c r="Q212" s="134">
        <v>8.4819573688640945E-2</v>
      </c>
      <c r="S212" s="180"/>
    </row>
    <row r="213" spans="1:19" x14ac:dyDescent="0.25">
      <c r="A213" t="s">
        <v>1213</v>
      </c>
      <c r="B213">
        <v>9888</v>
      </c>
      <c r="C213" t="s">
        <v>1243</v>
      </c>
      <c r="D213" t="s">
        <v>1244</v>
      </c>
      <c r="E213" t="s">
        <v>315</v>
      </c>
      <c r="F213" t="s">
        <v>934</v>
      </c>
      <c r="G213" s="107" t="s">
        <v>204</v>
      </c>
      <c r="H213" t="s">
        <v>339</v>
      </c>
      <c r="I213" t="s">
        <v>1211</v>
      </c>
      <c r="J213" t="s">
        <v>413</v>
      </c>
      <c r="K213" t="s">
        <v>1212</v>
      </c>
      <c r="L213" s="3">
        <v>49.506699999999995</v>
      </c>
      <c r="M213" s="162">
        <v>1</v>
      </c>
      <c r="N213" s="171">
        <v>0</v>
      </c>
      <c r="O213" s="3">
        <v>49.506699999999995</v>
      </c>
      <c r="P213" s="133">
        <v>1.6502150609042348E-3</v>
      </c>
      <c r="Q213" s="134">
        <v>1.8986089370646983E-4</v>
      </c>
      <c r="S213" s="180"/>
    </row>
    <row r="214" spans="1:19" x14ac:dyDescent="0.25">
      <c r="A214" t="s">
        <v>1213</v>
      </c>
      <c r="B214">
        <v>9888</v>
      </c>
      <c r="C214" t="s">
        <v>1209</v>
      </c>
      <c r="D214" t="s">
        <v>1210</v>
      </c>
      <c r="E214" t="s">
        <v>315</v>
      </c>
      <c r="F214" t="s">
        <v>935</v>
      </c>
      <c r="G214" t="s">
        <v>205</v>
      </c>
      <c r="H214" t="s">
        <v>339</v>
      </c>
      <c r="I214" t="s">
        <v>1211</v>
      </c>
      <c r="J214" t="s">
        <v>413</v>
      </c>
      <c r="K214" t="s">
        <v>1215</v>
      </c>
      <c r="L214" s="3">
        <v>773.73159999999996</v>
      </c>
      <c r="M214" s="11" t="s">
        <v>1216</v>
      </c>
      <c r="N214" s="171">
        <v>4.4999999999999998E-2</v>
      </c>
      <c r="O214" s="3">
        <v>2908.4571000000001</v>
      </c>
      <c r="P214" s="133">
        <v>9.6948084005071128E-2</v>
      </c>
      <c r="Q214" s="134">
        <v>1.1154091553525636E-2</v>
      </c>
      <c r="S214" s="180"/>
    </row>
    <row r="215" spans="1:19" x14ac:dyDescent="0.25">
      <c r="A215" t="s">
        <v>1213</v>
      </c>
      <c r="B215">
        <v>9888</v>
      </c>
      <c r="C215" t="s">
        <v>1209</v>
      </c>
      <c r="D215" t="s">
        <v>1210</v>
      </c>
      <c r="E215" t="s">
        <v>315</v>
      </c>
      <c r="F215" t="s">
        <v>935</v>
      </c>
      <c r="G215" t="s">
        <v>205</v>
      </c>
      <c r="H215" t="s">
        <v>339</v>
      </c>
      <c r="I215" t="s">
        <v>1211</v>
      </c>
      <c r="J215" t="s">
        <v>413</v>
      </c>
      <c r="K215" t="s">
        <v>1217</v>
      </c>
      <c r="L215" s="3">
        <v>84.851799999999997</v>
      </c>
      <c r="M215" s="11" t="s">
        <v>1218</v>
      </c>
      <c r="N215" s="171">
        <v>2.7300000000000001E-2</v>
      </c>
      <c r="O215" s="3">
        <v>341.12129999999996</v>
      </c>
      <c r="P215" s="133">
        <v>1.1370652999598675E-2</v>
      </c>
      <c r="Q215" s="134">
        <v>1.3082187841304876E-3</v>
      </c>
      <c r="S215" s="180"/>
    </row>
    <row r="216" spans="1:19" x14ac:dyDescent="0.25">
      <c r="A216" t="s">
        <v>1213</v>
      </c>
      <c r="B216">
        <v>9888</v>
      </c>
      <c r="C216" t="s">
        <v>1209</v>
      </c>
      <c r="D216" t="s">
        <v>1210</v>
      </c>
      <c r="E216" t="s">
        <v>315</v>
      </c>
      <c r="F216" t="s">
        <v>935</v>
      </c>
      <c r="G216" t="s">
        <v>205</v>
      </c>
      <c r="H216" t="s">
        <v>339</v>
      </c>
      <c r="I216" t="s">
        <v>1211</v>
      </c>
      <c r="J216" t="s">
        <v>413</v>
      </c>
      <c r="K216" t="s">
        <v>1224</v>
      </c>
      <c r="L216" s="3">
        <v>16.529900000000001</v>
      </c>
      <c r="M216" s="11" t="s">
        <v>1225</v>
      </c>
      <c r="N216" s="171">
        <v>4.1700000000000001E-2</v>
      </c>
      <c r="O216" s="3">
        <v>78.525399999999991</v>
      </c>
      <c r="P216" s="133">
        <v>2.6175002119618032E-3</v>
      </c>
      <c r="Q216" s="134">
        <v>3.0114919036530464E-4</v>
      </c>
      <c r="S216" s="180"/>
    </row>
    <row r="217" spans="1:19" x14ac:dyDescent="0.25">
      <c r="A217" t="s">
        <v>1213</v>
      </c>
      <c r="B217">
        <v>9888</v>
      </c>
      <c r="C217" t="s">
        <v>1209</v>
      </c>
      <c r="D217" t="s">
        <v>1210</v>
      </c>
      <c r="E217" t="s">
        <v>315</v>
      </c>
      <c r="F217" t="s">
        <v>935</v>
      </c>
      <c r="G217" t="s">
        <v>205</v>
      </c>
      <c r="H217" t="s">
        <v>339</v>
      </c>
      <c r="I217" t="s">
        <v>1211</v>
      </c>
      <c r="J217" t="s">
        <v>413</v>
      </c>
      <c r="K217" t="s">
        <v>1236</v>
      </c>
      <c r="L217" s="3">
        <v>12.0806</v>
      </c>
      <c r="M217" s="11" t="s">
        <v>1237</v>
      </c>
      <c r="N217" s="171">
        <v>2.3999999999999998E-3</v>
      </c>
      <c r="O217" s="3">
        <v>50.484699999999997</v>
      </c>
      <c r="P217" s="133">
        <v>1.6828148974832099E-3</v>
      </c>
      <c r="Q217" s="134">
        <v>1.9361157702902875E-4</v>
      </c>
      <c r="S217" s="180"/>
    </row>
    <row r="218" spans="1:19" x14ac:dyDescent="0.25">
      <c r="A218" t="s">
        <v>1213</v>
      </c>
      <c r="B218">
        <v>9888</v>
      </c>
      <c r="C218" t="s">
        <v>1209</v>
      </c>
      <c r="D218" t="s">
        <v>1210</v>
      </c>
      <c r="E218" t="s">
        <v>315</v>
      </c>
      <c r="F218" t="s">
        <v>936</v>
      </c>
      <c r="G218" t="s">
        <v>204</v>
      </c>
      <c r="H218" t="s">
        <v>339</v>
      </c>
      <c r="I218" t="s">
        <v>1211</v>
      </c>
      <c r="J218" t="s">
        <v>413</v>
      </c>
      <c r="K218" t="s">
        <v>1215</v>
      </c>
      <c r="L218" s="3">
        <v>989.9203</v>
      </c>
      <c r="M218" s="11" t="s">
        <v>1216</v>
      </c>
      <c r="N218" s="171">
        <v>4.7399999999999998E-2</v>
      </c>
      <c r="O218" s="3">
        <v>3721.1104999999998</v>
      </c>
      <c r="P218" s="133">
        <v>0.12403639487966049</v>
      </c>
      <c r="Q218" s="134">
        <v>1.4270661650049971E-2</v>
      </c>
      <c r="S218" s="180"/>
    </row>
    <row r="219" spans="1:19" x14ac:dyDescent="0.25">
      <c r="A219" t="s">
        <v>1213</v>
      </c>
      <c r="B219">
        <v>9888</v>
      </c>
      <c r="C219" t="s">
        <v>1209</v>
      </c>
      <c r="D219" t="s">
        <v>1210</v>
      </c>
      <c r="E219" t="s">
        <v>315</v>
      </c>
      <c r="F219" t="s">
        <v>936</v>
      </c>
      <c r="G219" t="s">
        <v>204</v>
      </c>
      <c r="H219" t="s">
        <v>339</v>
      </c>
      <c r="I219" t="s">
        <v>1211</v>
      </c>
      <c r="J219" t="s">
        <v>413</v>
      </c>
      <c r="K219" t="s">
        <v>1217</v>
      </c>
      <c r="L219" s="3">
        <v>118.71130000000001</v>
      </c>
      <c r="M219" s="11" t="s">
        <v>1218</v>
      </c>
      <c r="N219" s="171">
        <v>3.0599999999999999E-2</v>
      </c>
      <c r="O219" s="3">
        <v>477.2432</v>
      </c>
      <c r="P219" s="133">
        <v>1.5908026920682088E-2</v>
      </c>
      <c r="Q219" s="134">
        <v>1.8302536922746929E-3</v>
      </c>
      <c r="S219" s="180"/>
    </row>
    <row r="220" spans="1:19" x14ac:dyDescent="0.25">
      <c r="A220" t="s">
        <v>1213</v>
      </c>
      <c r="B220">
        <v>9888</v>
      </c>
      <c r="C220" t="s">
        <v>1209</v>
      </c>
      <c r="D220" t="s">
        <v>1210</v>
      </c>
      <c r="E220" t="s">
        <v>315</v>
      </c>
      <c r="F220" t="s">
        <v>936</v>
      </c>
      <c r="G220" t="s">
        <v>204</v>
      </c>
      <c r="H220" t="s">
        <v>339</v>
      </c>
      <c r="I220" t="s">
        <v>1211</v>
      </c>
      <c r="J220" t="s">
        <v>413</v>
      </c>
      <c r="K220" t="s">
        <v>1224</v>
      </c>
      <c r="L220" s="3">
        <v>32.282599999999995</v>
      </c>
      <c r="M220" s="11" t="s">
        <v>1225</v>
      </c>
      <c r="N220" s="171">
        <v>0</v>
      </c>
      <c r="O220" s="3">
        <v>153.3586</v>
      </c>
      <c r="P220" s="133">
        <v>5.1119277075464169E-3</v>
      </c>
      <c r="Q220" s="134">
        <v>5.881385924243189E-4</v>
      </c>
      <c r="S220" s="180"/>
    </row>
    <row r="221" spans="1:19" x14ac:dyDescent="0.25">
      <c r="A221" t="s">
        <v>1213</v>
      </c>
      <c r="B221">
        <v>9888</v>
      </c>
      <c r="C221" t="s">
        <v>1243</v>
      </c>
      <c r="D221" t="s">
        <v>1244</v>
      </c>
      <c r="E221" t="s">
        <v>315</v>
      </c>
      <c r="F221" t="s">
        <v>936</v>
      </c>
      <c r="G221" t="s">
        <v>204</v>
      </c>
      <c r="H221" t="s">
        <v>339</v>
      </c>
      <c r="I221" t="s">
        <v>1211</v>
      </c>
      <c r="J221" t="s">
        <v>413</v>
      </c>
      <c r="K221" t="s">
        <v>1215</v>
      </c>
      <c r="L221" s="3">
        <v>27.514800000000001</v>
      </c>
      <c r="M221" s="11" t="s">
        <v>1216</v>
      </c>
      <c r="N221" s="171">
        <v>0</v>
      </c>
      <c r="O221" s="3">
        <v>103.4282</v>
      </c>
      <c r="P221" s="133">
        <v>3.4475893841079165E-3</v>
      </c>
      <c r="Q221" s="134">
        <v>3.9665278611685905E-4</v>
      </c>
      <c r="S221" s="180"/>
    </row>
    <row r="222" spans="1:19" x14ac:dyDescent="0.25">
      <c r="A222" s="181" t="s">
        <v>6395</v>
      </c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0"/>
    </row>
    <row r="223" spans="1:19" x14ac:dyDescent="0.25">
      <c r="O223" s="131"/>
    </row>
  </sheetData>
  <sheetProtection formatColumns="0"/>
  <autoFilter ref="A1:R221" xr:uid="{00000000-0009-0000-0000-000002000000}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mergeCells count="2">
    <mergeCell ref="S1:S222"/>
    <mergeCell ref="A222:R222"/>
  </mergeCells>
  <dataValidations count="4">
    <dataValidation type="list" allowBlank="1" showInputMessage="1" showErrorMessage="1" sqref="G2:G19 G24 G28:G29 G33 G36 G46 G55 G57 G59 G64:G65 G75:G77 G89:G92 G99:G100 G111:G112 G124:G129 G135 G141 G156 G169:G170 G180:G181 G190:G191 G200 G205 G209 G212:G213" xr:uid="{00000000-0002-0000-0200-000000000000}">
      <formula1>israel_abroad</formula1>
    </dataValidation>
    <dataValidation type="list" allowBlank="1" showInputMessage="1" showErrorMessage="1" sqref="H2:H19" xr:uid="{00000000-0002-0000-0200-000001000000}">
      <formula1>Holding_interest</formula1>
    </dataValidation>
    <dataValidation type="list" allowBlank="1" showInputMessage="1" showErrorMessage="1" sqref="J2:J20" xr:uid="{00000000-0002-0000-0200-000002000000}">
      <formula1>Rating_Agency</formula1>
    </dataValidation>
    <dataValidation type="list" allowBlank="1" showInputMessage="1" showErrorMessage="1" sqref="E2:E19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V22"/>
  <sheetViews>
    <sheetView rightToLeft="1" workbookViewId="0">
      <selection activeCell="A2" sqref="A2:T2"/>
    </sheetView>
  </sheetViews>
  <sheetFormatPr defaultColWidth="11.59765625" defaultRowHeight="14.1" customHeight="1" x14ac:dyDescent="0.25"/>
  <cols>
    <col min="1" max="19" width="11.59765625" style="2" customWidth="1"/>
    <col min="20" max="16384" width="11.59765625" style="2"/>
  </cols>
  <sheetData>
    <row r="1" spans="1:22" ht="66.75" customHeight="1" x14ac:dyDescent="0.25">
      <c r="A1" s="15" t="s">
        <v>49</v>
      </c>
      <c r="B1" s="15" t="s">
        <v>50</v>
      </c>
      <c r="C1" s="15" t="s">
        <v>150</v>
      </c>
      <c r="D1" s="15" t="s">
        <v>151</v>
      </c>
      <c r="E1" s="15" t="s">
        <v>152</v>
      </c>
      <c r="F1" s="15" t="s">
        <v>153</v>
      </c>
      <c r="G1" s="15" t="s">
        <v>187</v>
      </c>
      <c r="H1" s="15" t="s">
        <v>55</v>
      </c>
      <c r="I1" s="15" t="s">
        <v>69</v>
      </c>
      <c r="J1" s="15" t="s">
        <v>56</v>
      </c>
      <c r="K1" s="15" t="s">
        <v>71</v>
      </c>
      <c r="L1" s="15" t="s">
        <v>58</v>
      </c>
      <c r="M1" s="15" t="s">
        <v>158</v>
      </c>
      <c r="N1" s="15" t="s">
        <v>59</v>
      </c>
      <c r="O1" s="15" t="s">
        <v>61</v>
      </c>
      <c r="P1" s="15" t="s">
        <v>62</v>
      </c>
      <c r="Q1" s="15" t="s">
        <v>159</v>
      </c>
      <c r="R1" s="15" t="s">
        <v>188</v>
      </c>
      <c r="S1" s="15" t="s">
        <v>189</v>
      </c>
      <c r="T1" s="15" t="s">
        <v>190</v>
      </c>
      <c r="U1" s="181" t="s">
        <v>6394</v>
      </c>
      <c r="V1" s="107"/>
    </row>
    <row r="2" spans="1:22" ht="14.1" customHeight="1" x14ac:dyDescent="0.25">
      <c r="A2" s="186" t="s">
        <v>6393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1"/>
      <c r="V2" s="107"/>
    </row>
    <row r="3" spans="1:22" ht="14.1" customHeight="1" x14ac:dyDescent="0.25">
      <c r="A3" s="107"/>
      <c r="B3" s="107"/>
      <c r="C3" s="107"/>
      <c r="D3" s="108"/>
      <c r="E3" s="107"/>
      <c r="F3" s="107"/>
      <c r="G3"/>
      <c r="H3" s="14"/>
      <c r="I3" s="14"/>
      <c r="J3" s="108"/>
      <c r="K3" s="108"/>
      <c r="L3" s="108"/>
      <c r="M3" s="108"/>
      <c r="N3" s="107"/>
      <c r="O3" s="107"/>
      <c r="P3" s="107"/>
      <c r="Q3" s="108"/>
      <c r="R3" s="107"/>
      <c r="S3" s="107"/>
      <c r="T3" s="107"/>
      <c r="U3" s="107"/>
      <c r="V3" s="107"/>
    </row>
    <row r="4" spans="1:22" ht="14.1" customHeight="1" x14ac:dyDescent="0.25">
      <c r="A4" s="107"/>
      <c r="B4" s="107"/>
      <c r="C4" s="107"/>
      <c r="D4" s="108"/>
      <c r="E4" s="107"/>
      <c r="F4" s="107"/>
      <c r="G4"/>
      <c r="H4" s="14"/>
      <c r="I4" s="14"/>
      <c r="J4" s="108"/>
      <c r="K4" s="108"/>
      <c r="L4" s="108"/>
      <c r="M4" s="108"/>
      <c r="N4" s="107"/>
      <c r="O4" s="107"/>
      <c r="P4" s="107"/>
      <c r="Q4" s="108"/>
      <c r="R4" s="107"/>
      <c r="S4" s="107"/>
      <c r="T4" s="107"/>
      <c r="U4" s="107"/>
      <c r="V4" s="107"/>
    </row>
    <row r="5" spans="1:22" ht="14.1" customHeight="1" x14ac:dyDescent="0.25">
      <c r="A5" s="107"/>
      <c r="B5" s="107"/>
      <c r="C5" s="107"/>
      <c r="D5" s="108"/>
      <c r="E5" s="107"/>
      <c r="F5" s="107"/>
      <c r="G5"/>
      <c r="H5" s="14"/>
      <c r="I5" s="14"/>
      <c r="J5" s="108"/>
      <c r="K5" s="108"/>
      <c r="L5" s="108"/>
      <c r="M5" s="108"/>
      <c r="N5" s="107"/>
      <c r="O5" s="107"/>
      <c r="P5" s="107"/>
      <c r="Q5" s="108"/>
      <c r="R5" s="107"/>
      <c r="S5" s="107"/>
      <c r="T5" s="107"/>
      <c r="U5" s="107"/>
      <c r="V5" s="107"/>
    </row>
    <row r="6" spans="1:22" ht="14.1" customHeight="1" x14ac:dyDescent="0.25">
      <c r="A6" s="107"/>
      <c r="B6" s="107"/>
      <c r="C6" s="107"/>
      <c r="D6" s="108"/>
      <c r="E6" s="107"/>
      <c r="F6" s="107"/>
      <c r="G6"/>
      <c r="H6" s="14"/>
      <c r="I6" s="14"/>
      <c r="J6" s="108"/>
      <c r="K6" s="108"/>
      <c r="L6" s="108"/>
      <c r="M6" s="108"/>
      <c r="N6" s="107"/>
      <c r="O6" s="107"/>
      <c r="P6" s="107"/>
      <c r="Q6" s="108"/>
      <c r="R6" s="107"/>
      <c r="S6" s="107"/>
      <c r="T6" s="107"/>
      <c r="U6" s="107"/>
      <c r="V6" s="107"/>
    </row>
    <row r="7" spans="1:22" ht="14.1" customHeight="1" x14ac:dyDescent="0.25">
      <c r="A7" s="107"/>
      <c r="B7" s="107"/>
      <c r="C7" s="107"/>
      <c r="D7" s="108"/>
      <c r="E7" s="107"/>
      <c r="F7" s="107"/>
      <c r="G7"/>
      <c r="H7" s="14"/>
      <c r="I7" s="14"/>
      <c r="J7" s="108"/>
      <c r="K7" s="108"/>
      <c r="L7" s="108"/>
      <c r="M7" s="108"/>
      <c r="N7" s="107"/>
      <c r="O7" s="107"/>
      <c r="P7" s="107"/>
      <c r="Q7" s="108"/>
      <c r="R7" s="107"/>
      <c r="S7" s="107"/>
      <c r="T7" s="107"/>
      <c r="U7" s="107"/>
      <c r="V7" s="107"/>
    </row>
    <row r="8" spans="1:22" ht="14.1" customHeight="1" x14ac:dyDescent="0.25">
      <c r="A8" s="107"/>
      <c r="B8" s="107"/>
      <c r="C8" s="107"/>
      <c r="D8" s="108"/>
      <c r="E8" s="107"/>
      <c r="F8" s="107"/>
      <c r="G8"/>
      <c r="H8" s="14"/>
      <c r="I8" s="14"/>
      <c r="J8" s="108"/>
      <c r="K8" s="108"/>
      <c r="L8" s="108"/>
      <c r="M8" s="108"/>
      <c r="N8" s="107"/>
      <c r="O8" s="107"/>
      <c r="P8" s="107"/>
      <c r="Q8" s="108"/>
      <c r="R8" s="107"/>
      <c r="S8" s="107"/>
      <c r="T8" s="107"/>
      <c r="U8" s="107"/>
      <c r="V8" s="107"/>
    </row>
    <row r="9" spans="1:22" ht="14.1" customHeight="1" x14ac:dyDescent="0.25">
      <c r="A9" s="107"/>
      <c r="B9" s="107"/>
      <c r="C9" s="107"/>
      <c r="D9" s="108"/>
      <c r="E9" s="107"/>
      <c r="F9" s="107"/>
      <c r="G9"/>
      <c r="H9" s="14"/>
      <c r="I9" s="14"/>
      <c r="J9" s="108"/>
      <c r="K9" s="108"/>
      <c r="L9" s="108"/>
      <c r="M9" s="108"/>
      <c r="N9" s="107"/>
      <c r="O9" s="107"/>
      <c r="P9" s="107"/>
      <c r="Q9" s="108"/>
      <c r="R9" s="107"/>
      <c r="S9" s="107"/>
      <c r="T9" s="107"/>
      <c r="U9" s="107"/>
      <c r="V9" s="107"/>
    </row>
    <row r="10" spans="1:22" ht="13.5" customHeight="1" x14ac:dyDescent="0.25">
      <c r="A10" s="107"/>
      <c r="B10" s="107"/>
      <c r="C10" s="107"/>
      <c r="D10" s="108"/>
      <c r="E10" s="107"/>
      <c r="F10" s="107"/>
      <c r="G10"/>
      <c r="H10" s="14"/>
      <c r="I10" s="14"/>
      <c r="J10" s="108"/>
      <c r="K10" s="108"/>
      <c r="L10" s="108"/>
      <c r="M10" s="108"/>
      <c r="N10" s="107"/>
      <c r="O10" s="107"/>
      <c r="P10" s="107"/>
      <c r="Q10" s="108"/>
      <c r="R10" s="107"/>
      <c r="S10" s="107"/>
      <c r="T10" s="107"/>
      <c r="U10" s="107"/>
      <c r="V10" s="107"/>
    </row>
    <row r="11" spans="1:22" ht="13.5" customHeight="1" x14ac:dyDescent="0.25">
      <c r="A11" s="107"/>
      <c r="B11" s="107"/>
      <c r="C11" s="107"/>
      <c r="D11" s="108"/>
      <c r="E11" s="107"/>
      <c r="F11" s="107"/>
      <c r="G11"/>
      <c r="H11" s="14"/>
      <c r="I11" s="14"/>
      <c r="J11" s="108"/>
      <c r="K11" s="108"/>
      <c r="L11" s="108"/>
      <c r="M11" s="108"/>
      <c r="N11" s="107"/>
      <c r="O11" s="107"/>
      <c r="P11" s="107"/>
      <c r="Q11" s="108"/>
      <c r="R11" s="107"/>
      <c r="S11" s="107"/>
      <c r="T11" s="107"/>
      <c r="U11" s="107"/>
      <c r="V11" s="107"/>
    </row>
    <row r="12" spans="1:22" ht="14.1" customHeight="1" x14ac:dyDescent="0.25">
      <c r="A12" s="107"/>
      <c r="B12" s="107"/>
      <c r="C12" s="107"/>
      <c r="D12" s="108"/>
      <c r="E12" s="107"/>
      <c r="F12" s="107"/>
      <c r="G12"/>
      <c r="H12" s="14"/>
      <c r="I12" s="14"/>
      <c r="J12" s="108"/>
      <c r="K12" s="108"/>
      <c r="L12" s="108"/>
      <c r="M12" s="108"/>
      <c r="N12" s="107"/>
      <c r="O12" s="107"/>
      <c r="P12" s="107"/>
      <c r="Q12" s="108"/>
      <c r="R12" s="107"/>
      <c r="S12" s="107"/>
      <c r="T12" s="107"/>
      <c r="U12" s="107"/>
      <c r="V12" s="107"/>
    </row>
    <row r="13" spans="1:22" ht="14.1" customHeight="1" x14ac:dyDescent="0.25">
      <c r="A13" s="107"/>
      <c r="B13" s="107"/>
      <c r="C13" s="107"/>
      <c r="D13" s="108"/>
      <c r="E13" s="107"/>
      <c r="F13" s="107"/>
      <c r="G13"/>
      <c r="H13" s="14"/>
      <c r="I13" s="14"/>
      <c r="J13" s="108"/>
      <c r="K13" s="108"/>
      <c r="L13" s="108"/>
      <c r="M13" s="108"/>
      <c r="N13" s="107"/>
      <c r="O13" s="107"/>
      <c r="P13" s="107"/>
      <c r="Q13" s="108"/>
      <c r="R13" s="107"/>
      <c r="S13" s="107"/>
      <c r="T13" s="107"/>
      <c r="U13" s="107"/>
      <c r="V13" s="107"/>
    </row>
    <row r="14" spans="1:22" ht="14.1" customHeight="1" x14ac:dyDescent="0.25">
      <c r="A14" s="107"/>
      <c r="B14" s="107"/>
      <c r="C14" s="107"/>
      <c r="D14" s="108"/>
      <c r="E14" s="107"/>
      <c r="F14" s="107"/>
      <c r="G14"/>
      <c r="H14" s="14"/>
      <c r="I14" s="14"/>
      <c r="J14" s="108"/>
      <c r="K14" s="108"/>
      <c r="L14" s="108"/>
      <c r="M14" s="108"/>
      <c r="N14" s="107"/>
      <c r="O14" s="107"/>
      <c r="P14" s="107"/>
      <c r="Q14" s="108"/>
      <c r="R14" s="107"/>
      <c r="S14" s="107"/>
      <c r="T14" s="107"/>
      <c r="U14" s="107"/>
      <c r="V14" s="107"/>
    </row>
    <row r="15" spans="1:22" ht="14.1" customHeight="1" x14ac:dyDescent="0.25">
      <c r="A15" s="107"/>
      <c r="B15" s="107"/>
      <c r="C15" s="107"/>
      <c r="D15" s="108"/>
      <c r="E15" s="107"/>
      <c r="F15" s="107"/>
      <c r="G15"/>
      <c r="H15" s="14"/>
      <c r="I15" s="14"/>
      <c r="J15" s="108"/>
      <c r="K15" s="108"/>
      <c r="L15" s="108"/>
      <c r="M15" s="108"/>
      <c r="N15" s="107"/>
      <c r="O15" s="107"/>
      <c r="P15" s="107"/>
      <c r="Q15" s="108"/>
      <c r="R15" s="107"/>
      <c r="S15" s="107"/>
      <c r="T15" s="107"/>
      <c r="U15" s="107"/>
      <c r="V15" s="107"/>
    </row>
    <row r="16" spans="1:22" ht="14.1" customHeight="1" x14ac:dyDescent="0.25">
      <c r="A16" s="107"/>
      <c r="B16" s="107"/>
      <c r="C16" s="107"/>
      <c r="D16" s="108"/>
      <c r="E16" s="107"/>
      <c r="F16" s="107"/>
      <c r="G16"/>
      <c r="H16" s="14"/>
      <c r="I16" s="14"/>
      <c r="J16" s="108"/>
      <c r="K16" s="108"/>
      <c r="L16" s="108"/>
      <c r="M16" s="108"/>
      <c r="N16" s="107"/>
      <c r="O16" s="107"/>
      <c r="P16" s="107"/>
      <c r="Q16" s="108"/>
      <c r="R16" s="107"/>
      <c r="S16" s="107"/>
      <c r="T16" s="107"/>
      <c r="U16" s="107"/>
      <c r="V16" s="107"/>
    </row>
    <row r="17" spans="4:17" ht="14.1" customHeight="1" x14ac:dyDescent="0.25">
      <c r="D17" s="108"/>
      <c r="E17" s="107"/>
      <c r="F17" s="107"/>
      <c r="G17"/>
      <c r="H17" s="14"/>
      <c r="I17" s="14"/>
      <c r="J17" s="108"/>
      <c r="K17" s="108"/>
      <c r="L17" s="108"/>
      <c r="M17" s="108"/>
      <c r="N17" s="107"/>
      <c r="O17" s="107"/>
      <c r="P17" s="107"/>
      <c r="Q17" s="108"/>
    </row>
    <row r="18" spans="4:17" ht="14.1" customHeight="1" x14ac:dyDescent="0.25">
      <c r="D18" s="108"/>
      <c r="E18" s="107"/>
      <c r="F18" s="107"/>
      <c r="G18"/>
      <c r="H18" s="14"/>
      <c r="I18" s="14"/>
      <c r="J18" s="108"/>
      <c r="K18" s="108"/>
      <c r="L18" s="108"/>
      <c r="M18" s="108"/>
      <c r="N18" s="107"/>
      <c r="O18" s="107"/>
      <c r="P18" s="107"/>
      <c r="Q18" s="108"/>
    </row>
    <row r="19" spans="4:17" ht="14.1" customHeight="1" x14ac:dyDescent="0.25">
      <c r="D19" s="108"/>
      <c r="E19" s="107"/>
      <c r="F19" s="107"/>
      <c r="G19"/>
      <c r="H19" s="14"/>
      <c r="I19" s="14"/>
      <c r="J19" s="108"/>
      <c r="K19" s="108"/>
      <c r="L19" s="108"/>
      <c r="M19" s="108"/>
      <c r="N19" s="107"/>
      <c r="O19" s="107"/>
      <c r="P19" s="107"/>
      <c r="Q19" s="108"/>
    </row>
    <row r="20" spans="4:17" ht="14.1" customHeight="1" x14ac:dyDescent="0.25">
      <c r="D20" s="108"/>
      <c r="E20" s="107"/>
      <c r="F20" s="107"/>
      <c r="G20"/>
      <c r="H20" s="14"/>
      <c r="I20" s="14"/>
      <c r="J20" s="108"/>
      <c r="K20" s="107"/>
      <c r="L20" s="108"/>
      <c r="M20" s="108"/>
      <c r="N20" s="107"/>
      <c r="O20" s="107"/>
      <c r="P20" s="107"/>
      <c r="Q20" s="108"/>
    </row>
    <row r="21" spans="4:17" ht="14.1" customHeight="1" x14ac:dyDescent="0.25">
      <c r="D21" s="4"/>
      <c r="E21" s="107"/>
      <c r="F21" s="107"/>
      <c r="G21" s="107"/>
      <c r="H21" s="107"/>
      <c r="I21" s="107"/>
      <c r="J21"/>
      <c r="K21" s="107"/>
      <c r="L21" s="107"/>
      <c r="M21" s="107"/>
      <c r="N21" s="107"/>
      <c r="O21" s="107"/>
      <c r="P21" s="107"/>
      <c r="Q21" s="107"/>
    </row>
    <row r="22" spans="4:17" ht="14.1" customHeight="1" x14ac:dyDescent="0.25">
      <c r="D22" s="4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mergeCells count="2">
    <mergeCell ref="A2:T2"/>
    <mergeCell ref="U1:U2"/>
  </mergeCells>
  <dataValidations count="8">
    <dataValidation type="list" allowBlank="1" showInputMessage="1" showErrorMessage="1" sqref="H3:H20" xr:uid="{00000000-0002-0000-1D00-000000000000}">
      <formula1>israel_abroad</formula1>
    </dataValidation>
    <dataValidation type="list" allowBlank="1" showInputMessage="1" showErrorMessage="1" sqref="I3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3:D20" xr:uid="{00000000-0002-0000-1D00-000003000000}">
      <formula1>issuer_number_loan</formula1>
    </dataValidation>
    <dataValidation type="list" allowBlank="1" showInputMessage="1" showErrorMessage="1" sqref="L3:L20" xr:uid="{00000000-0002-0000-1D00-000004000000}">
      <formula1>Rating_Agency</formula1>
    </dataValidation>
    <dataValidation type="list" allowBlank="1" showInputMessage="1" showErrorMessage="1" sqref="Q3:Q20" xr:uid="{00000000-0002-0000-1D00-000005000000}">
      <formula1>Type_of_Interest_Rate</formula1>
    </dataValidation>
    <dataValidation type="list" allowBlank="1" showInputMessage="1" showErrorMessage="1" sqref="J3:J20" xr:uid="{00000000-0002-0000-1D00-000006000000}">
      <formula1>Holding_interest</formula1>
    </dataValidation>
    <dataValidation type="list" allowBlank="1" showInputMessage="1" showErrorMessage="1" sqref="M3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S392"/>
  <sheetViews>
    <sheetView rightToLeft="1" topLeftCell="H1" workbookViewId="0">
      <selection activeCell="S1" sqref="S1:S391"/>
    </sheetView>
  </sheetViews>
  <sheetFormatPr defaultColWidth="11.59765625" defaultRowHeight="14.1" customHeight="1" x14ac:dyDescent="0.25"/>
  <cols>
    <col min="1" max="1" width="11.59765625" style="2"/>
    <col min="2" max="4" width="11.59765625" style="2" customWidth="1"/>
    <col min="5" max="5" width="39.5" style="2" bestFit="1" customWidth="1"/>
    <col min="6" max="6" width="21.69921875" style="2" bestFit="1" customWidth="1"/>
    <col min="7" max="7" width="11.59765625" style="2" customWidth="1"/>
    <col min="8" max="8" width="35.5" style="2" bestFit="1" customWidth="1"/>
    <col min="9" max="9" width="14" style="2" bestFit="1" customWidth="1"/>
    <col min="10" max="10" width="12.59765625" style="2" customWidth="1"/>
    <col min="11" max="11" width="11.59765625" style="2" customWidth="1"/>
    <col min="12" max="12" width="11.59765625" style="146" customWidth="1"/>
    <col min="13" max="13" width="17" style="2" customWidth="1"/>
    <col min="14" max="14" width="11.59765625" style="2" customWidth="1"/>
    <col min="15" max="15" width="16.5" style="2" bestFit="1" customWidth="1"/>
    <col min="16" max="16" width="15.09765625" style="2" bestFit="1" customWidth="1"/>
    <col min="17" max="19" width="11.59765625" style="2" customWidth="1"/>
    <col min="20" max="16384" width="11.59765625" style="2"/>
  </cols>
  <sheetData>
    <row r="1" spans="2:19" ht="66.75" customHeight="1" x14ac:dyDescent="0.25">
      <c r="B1" s="15" t="s">
        <v>49</v>
      </c>
      <c r="C1" s="15" t="s">
        <v>50</v>
      </c>
      <c r="D1" s="15" t="s">
        <v>54</v>
      </c>
      <c r="E1" s="15" t="s">
        <v>108</v>
      </c>
      <c r="F1" s="15" t="s">
        <v>109</v>
      </c>
      <c r="G1" s="15" t="s">
        <v>110</v>
      </c>
      <c r="H1" s="15" t="s">
        <v>111</v>
      </c>
      <c r="I1" s="15" t="s">
        <v>112</v>
      </c>
      <c r="J1" s="15" t="s">
        <v>113</v>
      </c>
      <c r="K1" s="15" t="s">
        <v>59</v>
      </c>
      <c r="L1" s="144" t="s">
        <v>191</v>
      </c>
      <c r="M1" s="15" t="s">
        <v>192</v>
      </c>
      <c r="N1" s="15" t="s">
        <v>193</v>
      </c>
      <c r="O1" s="15" t="s">
        <v>194</v>
      </c>
      <c r="P1" s="15" t="s">
        <v>195</v>
      </c>
      <c r="Q1" s="15" t="s">
        <v>196</v>
      </c>
      <c r="R1" s="15" t="s">
        <v>197</v>
      </c>
      <c r="S1" s="181" t="s">
        <v>6394</v>
      </c>
    </row>
    <row r="2" spans="2:19" ht="14.1" customHeight="1" x14ac:dyDescent="0.25">
      <c r="B2" t="s">
        <v>1213</v>
      </c>
      <c r="C2" t="s">
        <v>1214</v>
      </c>
      <c r="D2" s="135" t="s">
        <v>1068</v>
      </c>
      <c r="E2" t="s">
        <v>6017</v>
      </c>
      <c r="F2" t="s">
        <v>6018</v>
      </c>
      <c r="G2" t="s">
        <v>309</v>
      </c>
      <c r="H2" t="s">
        <v>6019</v>
      </c>
      <c r="I2">
        <v>74252</v>
      </c>
      <c r="J2" t="s">
        <v>312</v>
      </c>
      <c r="K2" t="s">
        <v>1212</v>
      </c>
      <c r="L2" s="145">
        <v>45036</v>
      </c>
      <c r="M2">
        <v>2300000</v>
      </c>
      <c r="N2" s="139">
        <f>M2/1000</f>
        <v>2300</v>
      </c>
      <c r="O2" s="139">
        <f>P2</f>
        <v>1625.62</v>
      </c>
      <c r="P2" s="149">
        <v>1625.62</v>
      </c>
      <c r="Q2" s="150">
        <f>P2/N2</f>
        <v>0.706791304347826</v>
      </c>
      <c r="R2" s="142">
        <v>48689</v>
      </c>
      <c r="S2" s="181"/>
    </row>
    <row r="3" spans="2:19" ht="14.1" customHeight="1" x14ac:dyDescent="0.25">
      <c r="B3" t="s">
        <v>1213</v>
      </c>
      <c r="C3" t="s">
        <v>1221</v>
      </c>
      <c r="D3" s="135" t="s">
        <v>1068</v>
      </c>
      <c r="E3" t="s">
        <v>6017</v>
      </c>
      <c r="F3" t="s">
        <v>6018</v>
      </c>
      <c r="G3" t="s">
        <v>309</v>
      </c>
      <c r="H3" t="s">
        <v>6019</v>
      </c>
      <c r="I3">
        <v>74252</v>
      </c>
      <c r="J3" t="s">
        <v>312</v>
      </c>
      <c r="K3" t="s">
        <v>1212</v>
      </c>
      <c r="L3" s="145">
        <v>45036</v>
      </c>
      <c r="M3">
        <v>11250000</v>
      </c>
      <c r="N3" s="139">
        <f>M3/1000</f>
        <v>11250</v>
      </c>
      <c r="O3" s="139">
        <f>P3</f>
        <v>7951.4040000000005</v>
      </c>
      <c r="P3" s="149">
        <v>7951.4040000000005</v>
      </c>
      <c r="Q3" s="150">
        <f t="shared" ref="Q3:Q66" si="0">P3/N3</f>
        <v>0.7067914666666667</v>
      </c>
      <c r="R3" s="142">
        <v>48689</v>
      </c>
      <c r="S3" s="181"/>
    </row>
    <row r="4" spans="2:19" ht="13.5" customHeight="1" x14ac:dyDescent="0.25">
      <c r="B4" t="s">
        <v>1213</v>
      </c>
      <c r="C4" t="s">
        <v>1221</v>
      </c>
      <c r="D4" s="135" t="s">
        <v>1068</v>
      </c>
      <c r="E4" t="s">
        <v>6372</v>
      </c>
      <c r="F4" t="s">
        <v>6024</v>
      </c>
      <c r="G4" t="s">
        <v>311</v>
      </c>
      <c r="H4" t="s">
        <v>6025</v>
      </c>
      <c r="I4">
        <v>74253</v>
      </c>
      <c r="J4" t="s">
        <v>312</v>
      </c>
      <c r="K4" t="s">
        <v>1215</v>
      </c>
      <c r="L4" s="145">
        <v>45098</v>
      </c>
      <c r="M4">
        <v>1430000</v>
      </c>
      <c r="N4" s="139">
        <f>M4*3.759/1000</f>
        <v>5375.37</v>
      </c>
      <c r="O4" s="139">
        <f>P4/3.759</f>
        <v>1183</v>
      </c>
      <c r="P4" s="149">
        <v>4446.8969999999999</v>
      </c>
      <c r="Q4" s="150">
        <f t="shared" si="0"/>
        <v>0.82727272727272727</v>
      </c>
      <c r="R4" s="142">
        <v>48434</v>
      </c>
      <c r="S4" s="181"/>
    </row>
    <row r="5" spans="2:19" ht="13.5" customHeight="1" x14ac:dyDescent="0.25">
      <c r="B5" t="s">
        <v>1213</v>
      </c>
      <c r="C5" t="s">
        <v>1221</v>
      </c>
      <c r="D5" s="135" t="s">
        <v>1068</v>
      </c>
      <c r="E5" s="107"/>
      <c r="F5" t="s">
        <v>6021</v>
      </c>
      <c r="G5" t="s">
        <v>309</v>
      </c>
      <c r="H5" t="s">
        <v>6022</v>
      </c>
      <c r="I5">
        <v>74254</v>
      </c>
      <c r="J5" t="s">
        <v>312</v>
      </c>
      <c r="K5" t="s">
        <v>1215</v>
      </c>
      <c r="L5" s="145">
        <v>45124</v>
      </c>
      <c r="M5" s="148">
        <v>2431962.9415170802</v>
      </c>
      <c r="N5" s="139">
        <f>M5*3.759/1000</f>
        <v>9141.748697162704</v>
      </c>
      <c r="O5" s="139">
        <f>P5/3.759</f>
        <v>2124.7587737210365</v>
      </c>
      <c r="P5" s="149">
        <v>7986.9682304173766</v>
      </c>
      <c r="Q5" s="150">
        <f t="shared" si="0"/>
        <v>0.87368057195624582</v>
      </c>
      <c r="R5" s="142">
        <v>46220</v>
      </c>
      <c r="S5" s="181"/>
    </row>
    <row r="6" spans="2:19" ht="14.1" customHeight="1" x14ac:dyDescent="0.25">
      <c r="B6" t="s">
        <v>1213</v>
      </c>
      <c r="C6" t="s">
        <v>1228</v>
      </c>
      <c r="D6" s="135" t="s">
        <v>1068</v>
      </c>
      <c r="E6" t="s">
        <v>6017</v>
      </c>
      <c r="F6" t="s">
        <v>6018</v>
      </c>
      <c r="G6" t="s">
        <v>309</v>
      </c>
      <c r="H6" t="s">
        <v>6019</v>
      </c>
      <c r="I6">
        <v>74252</v>
      </c>
      <c r="J6" t="s">
        <v>312</v>
      </c>
      <c r="K6" t="s">
        <v>1212</v>
      </c>
      <c r="L6" s="145">
        <v>45036</v>
      </c>
      <c r="M6">
        <v>1100000</v>
      </c>
      <c r="N6" s="139">
        <f>M6/1000</f>
        <v>1100</v>
      </c>
      <c r="O6" s="139">
        <f>P6</f>
        <v>777.471</v>
      </c>
      <c r="P6" s="149">
        <v>777.471</v>
      </c>
      <c r="Q6" s="150">
        <f t="shared" si="0"/>
        <v>0.70679181818181813</v>
      </c>
      <c r="R6" s="142">
        <v>48689</v>
      </c>
      <c r="S6" s="181"/>
    </row>
    <row r="7" spans="2:19" ht="14.1" customHeight="1" x14ac:dyDescent="0.25">
      <c r="B7" t="s">
        <v>1213</v>
      </c>
      <c r="C7" t="s">
        <v>1228</v>
      </c>
      <c r="D7" s="135" t="s">
        <v>1068</v>
      </c>
      <c r="E7" t="s">
        <v>6372</v>
      </c>
      <c r="F7" t="s">
        <v>6024</v>
      </c>
      <c r="G7" t="s">
        <v>311</v>
      </c>
      <c r="H7" t="s">
        <v>6025</v>
      </c>
      <c r="I7">
        <v>74253</v>
      </c>
      <c r="J7" t="s">
        <v>312</v>
      </c>
      <c r="K7" t="s">
        <v>1215</v>
      </c>
      <c r="L7" s="145">
        <v>45098</v>
      </c>
      <c r="M7">
        <v>302500</v>
      </c>
      <c r="N7" s="139">
        <f>M7*3.759/1000</f>
        <v>1137.0975000000001</v>
      </c>
      <c r="O7" s="139">
        <f t="shared" ref="O7:O9" si="1">P7/3.759</f>
        <v>250.25</v>
      </c>
      <c r="P7" s="149">
        <v>940.68975</v>
      </c>
      <c r="Q7" s="150">
        <f t="shared" si="0"/>
        <v>0.82727272727272727</v>
      </c>
      <c r="R7" s="142">
        <v>48434</v>
      </c>
      <c r="S7" s="181"/>
    </row>
    <row r="8" spans="2:19" ht="14.1" customHeight="1" x14ac:dyDescent="0.25">
      <c r="B8" t="s">
        <v>1213</v>
      </c>
      <c r="C8" t="s">
        <v>1228</v>
      </c>
      <c r="D8" s="135" t="s">
        <v>1068</v>
      </c>
      <c r="E8" s="107"/>
      <c r="F8" t="s">
        <v>6021</v>
      </c>
      <c r="G8" t="s">
        <v>309</v>
      </c>
      <c r="H8" t="s">
        <v>6022</v>
      </c>
      <c r="I8">
        <v>74254</v>
      </c>
      <c r="J8" t="s">
        <v>312</v>
      </c>
      <c r="K8" t="s">
        <v>1215</v>
      </c>
      <c r="L8" s="145">
        <v>45124</v>
      </c>
      <c r="M8" s="148">
        <v>1074116.9658367101</v>
      </c>
      <c r="N8" s="139">
        <f>M8*3.759/1000</f>
        <v>4037.605674580193</v>
      </c>
      <c r="O8" s="139">
        <f t="shared" si="1"/>
        <v>938.43589188297881</v>
      </c>
      <c r="P8" s="149">
        <v>3527.5805175881173</v>
      </c>
      <c r="Q8" s="150">
        <f t="shared" si="0"/>
        <v>0.8736812858662566</v>
      </c>
      <c r="R8" s="142">
        <v>46220</v>
      </c>
      <c r="S8" s="181"/>
    </row>
    <row r="9" spans="2:19" ht="14.1" customHeight="1" x14ac:dyDescent="0.25">
      <c r="B9" t="s">
        <v>1213</v>
      </c>
      <c r="C9" t="s">
        <v>1241</v>
      </c>
      <c r="D9" s="135" t="s">
        <v>1068</v>
      </c>
      <c r="E9" t="s">
        <v>6035</v>
      </c>
      <c r="F9" t="s">
        <v>6036</v>
      </c>
      <c r="G9" t="s">
        <v>309</v>
      </c>
      <c r="H9" t="s">
        <v>6037</v>
      </c>
      <c r="I9" t="s">
        <v>6038</v>
      </c>
      <c r="J9" t="s">
        <v>321</v>
      </c>
      <c r="K9" t="s">
        <v>1215</v>
      </c>
      <c r="L9" s="145">
        <v>45168</v>
      </c>
      <c r="M9">
        <v>1500000</v>
      </c>
      <c r="N9" s="139">
        <f>M9*3.759/1000</f>
        <v>5638.5</v>
      </c>
      <c r="O9" s="139">
        <f t="shared" si="1"/>
        <v>0</v>
      </c>
      <c r="P9" s="149">
        <v>0</v>
      </c>
      <c r="Q9" s="150">
        <f t="shared" si="0"/>
        <v>0</v>
      </c>
      <c r="R9" s="142"/>
      <c r="S9" s="181"/>
    </row>
    <row r="10" spans="2:19" ht="14.1" customHeight="1" x14ac:dyDescent="0.25">
      <c r="B10" t="s">
        <v>1213</v>
      </c>
      <c r="C10" t="s">
        <v>1241</v>
      </c>
      <c r="D10" s="135" t="s">
        <v>1068</v>
      </c>
      <c r="E10" t="s">
        <v>6030</v>
      </c>
      <c r="F10" t="s">
        <v>6031</v>
      </c>
      <c r="G10" t="s">
        <v>313</v>
      </c>
      <c r="H10" t="s">
        <v>6032</v>
      </c>
      <c r="I10" t="s">
        <v>6033</v>
      </c>
      <c r="J10" t="s">
        <v>321</v>
      </c>
      <c r="K10" t="s">
        <v>1217</v>
      </c>
      <c r="L10" s="145">
        <v>45259</v>
      </c>
      <c r="M10">
        <v>2500000</v>
      </c>
      <c r="N10" s="139">
        <f>M10*4.0202/1000</f>
        <v>10050.5</v>
      </c>
      <c r="O10" s="139">
        <f>P10/4.0202</f>
        <v>0</v>
      </c>
      <c r="P10" s="149">
        <v>0</v>
      </c>
      <c r="Q10" s="150">
        <f t="shared" si="0"/>
        <v>0</v>
      </c>
      <c r="R10" s="142"/>
      <c r="S10" s="181"/>
    </row>
    <row r="11" spans="2:19" ht="14.1" customHeight="1" x14ac:dyDescent="0.25">
      <c r="B11" t="s">
        <v>1213</v>
      </c>
      <c r="C11" t="s">
        <v>1241</v>
      </c>
      <c r="D11" s="135" t="s">
        <v>1068</v>
      </c>
      <c r="E11" s="107"/>
      <c r="F11" t="s">
        <v>6055</v>
      </c>
      <c r="G11" t="s">
        <v>311</v>
      </c>
      <c r="H11" t="s">
        <v>6056</v>
      </c>
      <c r="I11">
        <v>74203</v>
      </c>
      <c r="J11" t="s">
        <v>312</v>
      </c>
      <c r="K11" t="s">
        <v>1215</v>
      </c>
      <c r="L11" s="145">
        <v>43770</v>
      </c>
      <c r="M11">
        <v>11500000</v>
      </c>
      <c r="N11" s="139">
        <f>M11*3.759/1000</f>
        <v>43228.5</v>
      </c>
      <c r="O11" s="139">
        <f>P11/3.759</f>
        <v>0</v>
      </c>
      <c r="P11" s="149">
        <v>0</v>
      </c>
      <c r="Q11" s="150">
        <f t="shared" si="0"/>
        <v>0</v>
      </c>
      <c r="R11" s="142"/>
      <c r="S11" s="181"/>
    </row>
    <row r="12" spans="2:19" ht="14.1" customHeight="1" x14ac:dyDescent="0.25">
      <c r="B12" t="s">
        <v>1213</v>
      </c>
      <c r="C12" t="s">
        <v>1241</v>
      </c>
      <c r="D12" s="135" t="s">
        <v>1068</v>
      </c>
      <c r="E12" t="s">
        <v>6017</v>
      </c>
      <c r="F12" t="s">
        <v>6018</v>
      </c>
      <c r="G12" t="s">
        <v>309</v>
      </c>
      <c r="H12" t="s">
        <v>6019</v>
      </c>
      <c r="I12">
        <v>74252</v>
      </c>
      <c r="J12" t="s">
        <v>312</v>
      </c>
      <c r="K12" t="s">
        <v>1212</v>
      </c>
      <c r="L12" s="145">
        <v>45036</v>
      </c>
      <c r="M12">
        <v>62150000</v>
      </c>
      <c r="N12" s="139">
        <f>M12/1000</f>
        <v>62150</v>
      </c>
      <c r="O12" s="139">
        <f>P12</f>
        <v>5250</v>
      </c>
      <c r="P12" s="149">
        <v>5250</v>
      </c>
      <c r="Q12" s="150">
        <f t="shared" si="0"/>
        <v>8.4473049074818993E-2</v>
      </c>
      <c r="R12" s="142">
        <v>48689</v>
      </c>
      <c r="S12" s="181"/>
    </row>
    <row r="13" spans="2:19" ht="14.1" customHeight="1" x14ac:dyDescent="0.25">
      <c r="B13" t="s">
        <v>1213</v>
      </c>
      <c r="C13" t="s">
        <v>1241</v>
      </c>
      <c r="D13" s="135" t="s">
        <v>1068</v>
      </c>
      <c r="E13" t="s">
        <v>6065</v>
      </c>
      <c r="F13" t="s">
        <v>6066</v>
      </c>
      <c r="G13" t="s">
        <v>309</v>
      </c>
      <c r="H13" t="s">
        <v>6067</v>
      </c>
      <c r="I13">
        <v>74255</v>
      </c>
      <c r="J13" t="s">
        <v>312</v>
      </c>
      <c r="K13" t="s">
        <v>1224</v>
      </c>
      <c r="L13" s="145">
        <v>45208</v>
      </c>
      <c r="M13">
        <v>5000000</v>
      </c>
      <c r="N13" s="139">
        <f>M13*4.7505/1000</f>
        <v>23752.5</v>
      </c>
      <c r="O13">
        <f>P13/4.7505</f>
        <v>147.16599999999997</v>
      </c>
      <c r="P13" s="149">
        <v>699.11208299999987</v>
      </c>
      <c r="Q13" s="150">
        <f t="shared" si="0"/>
        <v>2.9433199999999996E-2</v>
      </c>
      <c r="R13" s="142">
        <v>46235</v>
      </c>
      <c r="S13" s="181"/>
    </row>
    <row r="14" spans="2:19" ht="14.1" customHeight="1" x14ac:dyDescent="0.25">
      <c r="B14" t="s">
        <v>1213</v>
      </c>
      <c r="C14" t="s">
        <v>1241</v>
      </c>
      <c r="D14" s="135" t="s">
        <v>1068</v>
      </c>
      <c r="E14" t="s">
        <v>6057</v>
      </c>
      <c r="F14" t="s">
        <v>6058</v>
      </c>
      <c r="G14" t="s">
        <v>309</v>
      </c>
      <c r="H14" t="s">
        <v>6059</v>
      </c>
      <c r="I14">
        <v>74257</v>
      </c>
      <c r="J14" t="s">
        <v>312</v>
      </c>
      <c r="K14" t="s">
        <v>1215</v>
      </c>
      <c r="L14" s="145">
        <v>45167</v>
      </c>
      <c r="M14">
        <v>1500000</v>
      </c>
      <c r="N14" s="139">
        <f t="shared" ref="N14:N20" si="2">M14*3.759/1000</f>
        <v>5638.5</v>
      </c>
      <c r="O14" s="139">
        <f t="shared" ref="O14:O20" si="3">P14/3.759</f>
        <v>0</v>
      </c>
      <c r="P14" s="149">
        <v>0</v>
      </c>
      <c r="Q14" s="150">
        <f t="shared" si="0"/>
        <v>0</v>
      </c>
      <c r="R14" s="142"/>
      <c r="S14" s="181"/>
    </row>
    <row r="15" spans="2:19" ht="14.1" customHeight="1" x14ac:dyDescent="0.25">
      <c r="B15" t="s">
        <v>1213</v>
      </c>
      <c r="C15" t="s">
        <v>1241</v>
      </c>
      <c r="D15" s="135" t="s">
        <v>1068</v>
      </c>
      <c r="E15" t="s">
        <v>6045</v>
      </c>
      <c r="F15" t="s">
        <v>6046</v>
      </c>
      <c r="G15" t="s">
        <v>309</v>
      </c>
      <c r="H15" t="s">
        <v>6047</v>
      </c>
      <c r="I15">
        <v>74258</v>
      </c>
      <c r="J15" t="s">
        <v>312</v>
      </c>
      <c r="K15" t="s">
        <v>1215</v>
      </c>
      <c r="L15" s="145">
        <v>45168</v>
      </c>
      <c r="M15">
        <v>1500000</v>
      </c>
      <c r="N15" s="139">
        <f t="shared" si="2"/>
        <v>5638.5</v>
      </c>
      <c r="O15" s="139">
        <f t="shared" si="3"/>
        <v>0</v>
      </c>
      <c r="P15" s="149">
        <v>0</v>
      </c>
      <c r="Q15" s="150">
        <f t="shared" si="0"/>
        <v>0</v>
      </c>
      <c r="R15" s="142"/>
      <c r="S15" s="181"/>
    </row>
    <row r="16" spans="2:19" ht="14.1" customHeight="1" x14ac:dyDescent="0.25">
      <c r="B16" t="s">
        <v>1213</v>
      </c>
      <c r="C16" t="s">
        <v>1241</v>
      </c>
      <c r="D16" s="135" t="s">
        <v>1068</v>
      </c>
      <c r="E16" t="s">
        <v>6040</v>
      </c>
      <c r="F16" t="s">
        <v>6041</v>
      </c>
      <c r="G16" t="s">
        <v>309</v>
      </c>
      <c r="H16" t="s">
        <v>6042</v>
      </c>
      <c r="I16">
        <v>74260</v>
      </c>
      <c r="J16" t="s">
        <v>312</v>
      </c>
      <c r="K16" t="s">
        <v>1215</v>
      </c>
      <c r="L16" s="145">
        <v>45182</v>
      </c>
      <c r="M16">
        <v>2600000</v>
      </c>
      <c r="N16" s="139">
        <f t="shared" si="2"/>
        <v>9773.4</v>
      </c>
      <c r="O16" s="139">
        <f t="shared" si="3"/>
        <v>0</v>
      </c>
      <c r="P16" s="149">
        <v>0</v>
      </c>
      <c r="Q16" s="150">
        <f t="shared" si="0"/>
        <v>0</v>
      </c>
      <c r="R16" s="142"/>
      <c r="S16" s="181"/>
    </row>
    <row r="17" spans="2:19" ht="14.1" customHeight="1" x14ac:dyDescent="0.25">
      <c r="B17" t="s">
        <v>1213</v>
      </c>
      <c r="C17" t="s">
        <v>1241</v>
      </c>
      <c r="D17" s="135" t="s">
        <v>1068</v>
      </c>
      <c r="E17" t="s">
        <v>6048</v>
      </c>
      <c r="F17" t="s">
        <v>6049</v>
      </c>
      <c r="G17" t="s">
        <v>309</v>
      </c>
      <c r="H17" t="s">
        <v>6050</v>
      </c>
      <c r="I17">
        <v>74261</v>
      </c>
      <c r="J17" t="s">
        <v>312</v>
      </c>
      <c r="K17" t="s">
        <v>1215</v>
      </c>
      <c r="L17" s="145">
        <v>45225</v>
      </c>
      <c r="M17">
        <v>1500000</v>
      </c>
      <c r="N17" s="139">
        <f t="shared" si="2"/>
        <v>5638.5</v>
      </c>
      <c r="O17" s="139">
        <f t="shared" si="3"/>
        <v>0</v>
      </c>
      <c r="P17" s="149">
        <v>0</v>
      </c>
      <c r="Q17" s="150">
        <f t="shared" si="0"/>
        <v>0</v>
      </c>
      <c r="R17" s="142"/>
      <c r="S17" s="181"/>
    </row>
    <row r="18" spans="2:19" ht="14.1" customHeight="1" x14ac:dyDescent="0.25">
      <c r="B18" t="s">
        <v>1213</v>
      </c>
      <c r="C18" t="s">
        <v>1241</v>
      </c>
      <c r="D18" s="135" t="s">
        <v>1068</v>
      </c>
      <c r="E18" t="s">
        <v>6052</v>
      </c>
      <c r="F18" t="s">
        <v>6053</v>
      </c>
      <c r="G18" t="s">
        <v>309</v>
      </c>
      <c r="H18" t="s">
        <v>6054</v>
      </c>
      <c r="I18">
        <v>74263</v>
      </c>
      <c r="J18" t="s">
        <v>312</v>
      </c>
      <c r="K18" t="s">
        <v>1215</v>
      </c>
      <c r="L18" s="145">
        <v>45288</v>
      </c>
      <c r="M18">
        <v>1500000</v>
      </c>
      <c r="N18" s="139">
        <f t="shared" si="2"/>
        <v>5638.5</v>
      </c>
      <c r="O18" s="139">
        <f t="shared" si="3"/>
        <v>0</v>
      </c>
      <c r="P18" s="149">
        <v>0</v>
      </c>
      <c r="Q18" s="150">
        <f t="shared" si="0"/>
        <v>0</v>
      </c>
      <c r="R18" s="142"/>
      <c r="S18" s="181"/>
    </row>
    <row r="19" spans="2:19" ht="14.1" customHeight="1" x14ac:dyDescent="0.25">
      <c r="B19" t="s">
        <v>1213</v>
      </c>
      <c r="C19" t="s">
        <v>1241</v>
      </c>
      <c r="D19" s="135" t="s">
        <v>1068</v>
      </c>
      <c r="E19" t="s">
        <v>6043</v>
      </c>
      <c r="F19" t="s">
        <v>2376</v>
      </c>
      <c r="G19" t="s">
        <v>309</v>
      </c>
      <c r="H19" t="s">
        <v>6044</v>
      </c>
      <c r="I19">
        <v>74264</v>
      </c>
      <c r="J19" t="s">
        <v>312</v>
      </c>
      <c r="K19" t="s">
        <v>1215</v>
      </c>
      <c r="L19" s="145">
        <v>45348</v>
      </c>
      <c r="M19">
        <v>2000000</v>
      </c>
      <c r="N19" s="139">
        <f t="shared" si="2"/>
        <v>7518</v>
      </c>
      <c r="O19" s="139">
        <f t="shared" si="3"/>
        <v>0</v>
      </c>
      <c r="P19" s="149">
        <v>0</v>
      </c>
      <c r="Q19" s="150">
        <f t="shared" si="0"/>
        <v>0</v>
      </c>
      <c r="R19" s="142"/>
      <c r="S19" s="181"/>
    </row>
    <row r="20" spans="2:19" ht="14.1" customHeight="1" x14ac:dyDescent="0.25">
      <c r="B20" t="s">
        <v>1213</v>
      </c>
      <c r="C20" t="s">
        <v>1241</v>
      </c>
      <c r="D20" s="135" t="s">
        <v>1068</v>
      </c>
      <c r="E20" t="s">
        <v>6062</v>
      </c>
      <c r="F20" t="s">
        <v>6063</v>
      </c>
      <c r="G20" t="s">
        <v>311</v>
      </c>
      <c r="H20" t="s">
        <v>6064</v>
      </c>
      <c r="I20">
        <v>74266</v>
      </c>
      <c r="J20" t="s">
        <v>312</v>
      </c>
      <c r="K20" t="s">
        <v>1215</v>
      </c>
      <c r="L20" s="142">
        <v>45400</v>
      </c>
      <c r="M20">
        <v>2500000</v>
      </c>
      <c r="N20" s="139">
        <f t="shared" si="2"/>
        <v>9397.5</v>
      </c>
      <c r="O20" s="139">
        <f t="shared" si="3"/>
        <v>63.124000000000002</v>
      </c>
      <c r="P20" s="149">
        <v>237.28311600000001</v>
      </c>
      <c r="Q20" s="150">
        <f t="shared" si="0"/>
        <v>2.5249600000000001E-2</v>
      </c>
      <c r="R20" s="142">
        <v>46495</v>
      </c>
      <c r="S20" s="181"/>
    </row>
    <row r="21" spans="2:19" ht="14.1" customHeight="1" x14ac:dyDescent="0.25">
      <c r="B21" t="s">
        <v>1213</v>
      </c>
      <c r="C21" t="s">
        <v>1241</v>
      </c>
      <c r="D21" s="135" t="s">
        <v>1068</v>
      </c>
      <c r="E21" t="s">
        <v>6027</v>
      </c>
      <c r="F21" t="s">
        <v>6028</v>
      </c>
      <c r="G21" t="s">
        <v>309</v>
      </c>
      <c r="H21" t="s">
        <v>6029</v>
      </c>
      <c r="I21">
        <v>74268</v>
      </c>
      <c r="J21" t="s">
        <v>312</v>
      </c>
      <c r="K21" t="s">
        <v>1212</v>
      </c>
      <c r="L21" s="142">
        <v>45469</v>
      </c>
      <c r="M21">
        <v>5000000</v>
      </c>
      <c r="N21" s="139">
        <f>M21/1000</f>
        <v>5000</v>
      </c>
      <c r="O21" s="139">
        <f>P21</f>
        <v>0</v>
      </c>
      <c r="P21" s="149">
        <v>0</v>
      </c>
      <c r="Q21" s="150">
        <f t="shared" si="0"/>
        <v>0</v>
      </c>
      <c r="R21" s="142"/>
      <c r="S21" s="181"/>
    </row>
    <row r="22" spans="2:19" ht="14.1" customHeight="1" x14ac:dyDescent="0.25">
      <c r="B22" t="s">
        <v>1213</v>
      </c>
      <c r="C22" t="s">
        <v>1241</v>
      </c>
      <c r="D22" s="135" t="s">
        <v>1068</v>
      </c>
      <c r="E22" t="s">
        <v>6057</v>
      </c>
      <c r="F22" t="s">
        <v>6058</v>
      </c>
      <c r="G22" t="s">
        <v>309</v>
      </c>
      <c r="H22" t="s">
        <v>6061</v>
      </c>
      <c r="I22">
        <v>742572</v>
      </c>
      <c r="J22" t="s">
        <v>312</v>
      </c>
      <c r="K22" t="s">
        <v>1215</v>
      </c>
      <c r="L22" s="142">
        <v>45292</v>
      </c>
      <c r="M22">
        <v>1500000</v>
      </c>
      <c r="N22" s="139">
        <f>M22*3.759/1000</f>
        <v>5638.5</v>
      </c>
      <c r="O22" s="139">
        <f t="shared" ref="O22:O23" si="4">P22/3.759</f>
        <v>1368.19454</v>
      </c>
      <c r="P22" s="149">
        <v>5143.04327586</v>
      </c>
      <c r="Q22" s="150">
        <f t="shared" si="0"/>
        <v>0.91212969333333338</v>
      </c>
      <c r="R22" s="142"/>
      <c r="S22" s="181"/>
    </row>
    <row r="23" spans="2:19" ht="14.1" customHeight="1" x14ac:dyDescent="0.25">
      <c r="B23" t="s">
        <v>1213</v>
      </c>
      <c r="C23" t="s">
        <v>1242</v>
      </c>
      <c r="D23" s="135" t="s">
        <v>1068</v>
      </c>
      <c r="E23" t="s">
        <v>6069</v>
      </c>
      <c r="F23" t="s">
        <v>6070</v>
      </c>
      <c r="G23" t="s">
        <v>309</v>
      </c>
      <c r="H23" t="s">
        <v>6071</v>
      </c>
      <c r="I23">
        <v>74173</v>
      </c>
      <c r="J23" t="s">
        <v>312</v>
      </c>
      <c r="K23" t="s">
        <v>1215</v>
      </c>
      <c r="L23" s="145">
        <v>43157</v>
      </c>
      <c r="M23">
        <v>5100000</v>
      </c>
      <c r="N23" s="139">
        <f>M23*3.759/1000</f>
        <v>19170.900000000001</v>
      </c>
      <c r="O23" s="139">
        <f t="shared" si="4"/>
        <v>2.0450000000000075</v>
      </c>
      <c r="P23" s="149">
        <v>7.6871550000000282</v>
      </c>
      <c r="Q23" s="150">
        <f t="shared" si="0"/>
        <v>4.0098039215686416E-4</v>
      </c>
      <c r="R23" s="142">
        <v>45347</v>
      </c>
      <c r="S23" s="181"/>
    </row>
    <row r="24" spans="2:19" ht="14.1" customHeight="1" x14ac:dyDescent="0.25">
      <c r="B24" t="s">
        <v>1213</v>
      </c>
      <c r="C24" t="s">
        <v>1242</v>
      </c>
      <c r="D24" s="135" t="s">
        <v>1068</v>
      </c>
      <c r="E24" t="s">
        <v>6082</v>
      </c>
      <c r="F24" t="s">
        <v>6083</v>
      </c>
      <c r="G24" t="s">
        <v>309</v>
      </c>
      <c r="H24" t="s">
        <v>6084</v>
      </c>
      <c r="I24">
        <v>74176</v>
      </c>
      <c r="J24" t="s">
        <v>312</v>
      </c>
      <c r="K24" t="s">
        <v>1212</v>
      </c>
      <c r="L24" s="145">
        <v>43306</v>
      </c>
      <c r="M24">
        <v>15000000</v>
      </c>
      <c r="N24" s="139">
        <f>M24/1000</f>
        <v>15000</v>
      </c>
      <c r="O24" s="139">
        <f t="shared" ref="O24:O25" si="5">P24</f>
        <v>0</v>
      </c>
      <c r="P24" s="149">
        <v>0</v>
      </c>
      <c r="Q24" s="150">
        <f t="shared" si="0"/>
        <v>0</v>
      </c>
      <c r="R24" s="142"/>
      <c r="S24" s="181"/>
    </row>
    <row r="25" spans="2:19" ht="14.1" customHeight="1" x14ac:dyDescent="0.25">
      <c r="B25" t="s">
        <v>1213</v>
      </c>
      <c r="C25" t="s">
        <v>1242</v>
      </c>
      <c r="D25" s="135" t="s">
        <v>1068</v>
      </c>
      <c r="E25" t="s">
        <v>6085</v>
      </c>
      <c r="F25" t="s">
        <v>6086</v>
      </c>
      <c r="G25" t="s">
        <v>309</v>
      </c>
      <c r="H25" t="s">
        <v>6087</v>
      </c>
      <c r="I25">
        <v>74177</v>
      </c>
      <c r="J25" t="s">
        <v>312</v>
      </c>
      <c r="K25" t="s">
        <v>1212</v>
      </c>
      <c r="L25" s="145">
        <v>43312</v>
      </c>
      <c r="M25">
        <v>20000000</v>
      </c>
      <c r="N25" s="139">
        <f>M25/1000</f>
        <v>20000</v>
      </c>
      <c r="O25" s="139">
        <f t="shared" si="5"/>
        <v>0</v>
      </c>
      <c r="P25" s="149">
        <v>0</v>
      </c>
      <c r="Q25" s="150">
        <f t="shared" si="0"/>
        <v>0</v>
      </c>
      <c r="R25" s="142"/>
      <c r="S25" s="181"/>
    </row>
    <row r="26" spans="2:19" ht="14.1" customHeight="1" x14ac:dyDescent="0.25">
      <c r="B26" t="s">
        <v>1213</v>
      </c>
      <c r="C26" t="s">
        <v>1242</v>
      </c>
      <c r="D26" s="135" t="s">
        <v>1068</v>
      </c>
      <c r="E26" t="s">
        <v>6106</v>
      </c>
      <c r="F26" t="s">
        <v>6107</v>
      </c>
      <c r="G26" t="s">
        <v>311</v>
      </c>
      <c r="H26" t="s">
        <v>6108</v>
      </c>
      <c r="I26">
        <v>74178</v>
      </c>
      <c r="J26" t="s">
        <v>312</v>
      </c>
      <c r="K26" t="s">
        <v>1215</v>
      </c>
      <c r="L26" s="145">
        <v>43321</v>
      </c>
      <c r="M26">
        <v>16000000</v>
      </c>
      <c r="N26" s="139">
        <f>M26*3.759/1000</f>
        <v>60144</v>
      </c>
      <c r="O26" s="139">
        <f t="shared" ref="O26:O29" si="6">P26/3.759</f>
        <v>0</v>
      </c>
      <c r="P26" s="149">
        <v>0</v>
      </c>
      <c r="Q26" s="150">
        <f t="shared" si="0"/>
        <v>0</v>
      </c>
      <c r="R26" s="142"/>
      <c r="S26" s="181"/>
    </row>
    <row r="27" spans="2:19" ht="14.1" customHeight="1" x14ac:dyDescent="0.25">
      <c r="B27" t="s">
        <v>1213</v>
      </c>
      <c r="C27" t="s">
        <v>1242</v>
      </c>
      <c r="D27" s="135" t="s">
        <v>1068</v>
      </c>
      <c r="F27" t="s">
        <v>6072</v>
      </c>
      <c r="G27" t="s">
        <v>311</v>
      </c>
      <c r="H27" t="s">
        <v>6073</v>
      </c>
      <c r="I27">
        <v>74180</v>
      </c>
      <c r="J27" t="s">
        <v>312</v>
      </c>
      <c r="K27" t="s">
        <v>1215</v>
      </c>
      <c r="L27" s="145">
        <v>43411</v>
      </c>
      <c r="M27">
        <v>4000000</v>
      </c>
      <c r="N27" s="139">
        <f>M27*3.759/1000</f>
        <v>15036</v>
      </c>
      <c r="O27" s="139">
        <f t="shared" si="6"/>
        <v>0</v>
      </c>
      <c r="P27" s="149">
        <v>0</v>
      </c>
      <c r="Q27" s="150">
        <f t="shared" si="0"/>
        <v>0</v>
      </c>
      <c r="R27" s="142"/>
      <c r="S27" s="181"/>
    </row>
    <row r="28" spans="2:19" ht="14.1" customHeight="1" x14ac:dyDescent="0.25">
      <c r="B28" t="s">
        <v>1213</v>
      </c>
      <c r="C28" t="s">
        <v>1242</v>
      </c>
      <c r="D28" s="135" t="s">
        <v>1068</v>
      </c>
      <c r="F28" t="s">
        <v>6109</v>
      </c>
      <c r="G28" t="s">
        <v>309</v>
      </c>
      <c r="H28" t="s">
        <v>6110</v>
      </c>
      <c r="I28">
        <v>74181</v>
      </c>
      <c r="J28" t="s">
        <v>312</v>
      </c>
      <c r="K28" t="s">
        <v>1215</v>
      </c>
      <c r="L28" s="145">
        <v>43412</v>
      </c>
      <c r="M28">
        <v>9000000</v>
      </c>
      <c r="N28" s="139">
        <f>M28*3.759/1000</f>
        <v>33831</v>
      </c>
      <c r="O28" s="139">
        <f t="shared" si="6"/>
        <v>0</v>
      </c>
      <c r="P28" s="149">
        <v>0</v>
      </c>
      <c r="Q28" s="150">
        <f t="shared" si="0"/>
        <v>0</v>
      </c>
      <c r="R28" s="142"/>
      <c r="S28" s="181"/>
    </row>
    <row r="29" spans="2:19" ht="14.1" customHeight="1" x14ac:dyDescent="0.25">
      <c r="B29" t="s">
        <v>1213</v>
      </c>
      <c r="C29" t="s">
        <v>1242</v>
      </c>
      <c r="D29" s="135" t="s">
        <v>1068</v>
      </c>
      <c r="F29" t="s">
        <v>6075</v>
      </c>
      <c r="G29" t="s">
        <v>311</v>
      </c>
      <c r="H29" t="s">
        <v>6076</v>
      </c>
      <c r="I29">
        <v>74183</v>
      </c>
      <c r="J29" t="s">
        <v>312</v>
      </c>
      <c r="K29" t="s">
        <v>1215</v>
      </c>
      <c r="L29" s="145">
        <v>43482</v>
      </c>
      <c r="M29">
        <v>8000000</v>
      </c>
      <c r="N29" s="139">
        <f>M29*3.759/1000</f>
        <v>30072</v>
      </c>
      <c r="O29" s="139">
        <f t="shared" si="6"/>
        <v>0</v>
      </c>
      <c r="P29" s="149">
        <v>0</v>
      </c>
      <c r="Q29" s="150">
        <f t="shared" si="0"/>
        <v>0</v>
      </c>
      <c r="R29" s="142"/>
      <c r="S29" s="181"/>
    </row>
    <row r="30" spans="2:19" ht="14.1" customHeight="1" x14ac:dyDescent="0.25">
      <c r="B30" t="s">
        <v>1213</v>
      </c>
      <c r="C30" t="s">
        <v>1242</v>
      </c>
      <c r="D30" s="135" t="s">
        <v>1068</v>
      </c>
      <c r="E30" t="s">
        <v>6077</v>
      </c>
      <c r="F30" t="s">
        <v>6078</v>
      </c>
      <c r="G30" t="s">
        <v>309</v>
      </c>
      <c r="H30" t="s">
        <v>6079</v>
      </c>
      <c r="I30">
        <v>74185</v>
      </c>
      <c r="J30" t="s">
        <v>312</v>
      </c>
      <c r="K30" t="s">
        <v>1212</v>
      </c>
      <c r="L30" s="145">
        <v>43524</v>
      </c>
      <c r="M30">
        <v>53887168</v>
      </c>
      <c r="N30" s="139">
        <f>M30/1000</f>
        <v>53887.167999999998</v>
      </c>
      <c r="O30" s="139">
        <f t="shared" ref="O30:O31" si="7">P30</f>
        <v>0</v>
      </c>
      <c r="P30" s="149">
        <v>0</v>
      </c>
      <c r="Q30" s="150">
        <f t="shared" si="0"/>
        <v>0</v>
      </c>
      <c r="R30" s="142"/>
      <c r="S30" s="181"/>
    </row>
    <row r="31" spans="2:19" ht="14.1" customHeight="1" x14ac:dyDescent="0.25">
      <c r="B31" t="s">
        <v>1213</v>
      </c>
      <c r="C31" t="s">
        <v>1242</v>
      </c>
      <c r="D31" s="135" t="s">
        <v>1068</v>
      </c>
      <c r="E31" t="s">
        <v>6102</v>
      </c>
      <c r="F31" t="s">
        <v>6103</v>
      </c>
      <c r="G31" t="s">
        <v>310</v>
      </c>
      <c r="H31" t="s">
        <v>6104</v>
      </c>
      <c r="I31">
        <v>74186</v>
      </c>
      <c r="J31" t="s">
        <v>312</v>
      </c>
      <c r="K31" t="s">
        <v>1212</v>
      </c>
      <c r="L31" s="145">
        <v>43542</v>
      </c>
      <c r="M31">
        <v>80000000</v>
      </c>
      <c r="N31" s="139">
        <f>M31/1000</f>
        <v>80000</v>
      </c>
      <c r="O31" s="139">
        <f t="shared" si="7"/>
        <v>181.018</v>
      </c>
      <c r="P31" s="149">
        <v>181.018</v>
      </c>
      <c r="Q31" s="150">
        <f t="shared" si="0"/>
        <v>2.2627250000000002E-3</v>
      </c>
      <c r="R31" s="142">
        <v>46462</v>
      </c>
      <c r="S31" s="181"/>
    </row>
    <row r="32" spans="2:19" ht="14.1" customHeight="1" x14ac:dyDescent="0.25">
      <c r="B32" t="s">
        <v>1213</v>
      </c>
      <c r="C32" t="s">
        <v>1242</v>
      </c>
      <c r="D32" s="135" t="s">
        <v>1068</v>
      </c>
      <c r="E32" t="s">
        <v>6098</v>
      </c>
      <c r="F32" t="s">
        <v>6099</v>
      </c>
      <c r="G32" t="s">
        <v>310</v>
      </c>
      <c r="H32" t="s">
        <v>6100</v>
      </c>
      <c r="I32">
        <v>74187</v>
      </c>
      <c r="J32" t="s">
        <v>312</v>
      </c>
      <c r="K32" t="s">
        <v>1215</v>
      </c>
      <c r="L32" s="145">
        <v>43571</v>
      </c>
      <c r="M32">
        <v>5000000</v>
      </c>
      <c r="N32" s="139">
        <f>M32*3.759/1000</f>
        <v>18795</v>
      </c>
      <c r="O32" s="139">
        <f t="shared" ref="O32:O36" si="8">P32/3.759</f>
        <v>39.217999999999996</v>
      </c>
      <c r="P32" s="149">
        <v>147.42046199999999</v>
      </c>
      <c r="Q32" s="150">
        <f t="shared" si="0"/>
        <v>7.8435999999999992E-3</v>
      </c>
      <c r="R32" s="142">
        <v>46126</v>
      </c>
      <c r="S32" s="181"/>
    </row>
    <row r="33" spans="2:19" ht="13.8" x14ac:dyDescent="0.25">
      <c r="B33" t="s">
        <v>1213</v>
      </c>
      <c r="C33" t="s">
        <v>1242</v>
      </c>
      <c r="D33" s="135" t="s">
        <v>1068</v>
      </c>
      <c r="F33" t="s">
        <v>6092</v>
      </c>
      <c r="G33" t="s">
        <v>311</v>
      </c>
      <c r="H33" t="s">
        <v>6093</v>
      </c>
      <c r="I33">
        <v>74188</v>
      </c>
      <c r="J33" t="s">
        <v>312</v>
      </c>
      <c r="K33" t="s">
        <v>1215</v>
      </c>
      <c r="L33" s="145">
        <v>43578</v>
      </c>
      <c r="M33">
        <v>6000000</v>
      </c>
      <c r="N33" s="139">
        <f>M33*3.759/1000</f>
        <v>22554</v>
      </c>
      <c r="O33" s="139">
        <f t="shared" si="8"/>
        <v>0</v>
      </c>
      <c r="P33" s="149">
        <v>0</v>
      </c>
      <c r="Q33" s="150">
        <f t="shared" si="0"/>
        <v>0</v>
      </c>
      <c r="R33" s="142"/>
      <c r="S33" s="181"/>
    </row>
    <row r="34" spans="2:19" ht="13.8" x14ac:dyDescent="0.25">
      <c r="B34" t="s">
        <v>1213</v>
      </c>
      <c r="C34" t="s">
        <v>1242</v>
      </c>
      <c r="D34" s="135" t="s">
        <v>1068</v>
      </c>
      <c r="E34" t="s">
        <v>6088</v>
      </c>
      <c r="F34" t="s">
        <v>6089</v>
      </c>
      <c r="G34" t="s">
        <v>309</v>
      </c>
      <c r="H34" t="s">
        <v>6090</v>
      </c>
      <c r="I34">
        <v>74189</v>
      </c>
      <c r="J34" t="s">
        <v>312</v>
      </c>
      <c r="K34" t="s">
        <v>1215</v>
      </c>
      <c r="L34" s="145">
        <v>43586</v>
      </c>
      <c r="M34">
        <v>6415000</v>
      </c>
      <c r="N34" s="139">
        <f>M34*3.759/1000</f>
        <v>24113.985000000001</v>
      </c>
      <c r="O34" s="139">
        <f t="shared" si="8"/>
        <v>0</v>
      </c>
      <c r="P34" s="149">
        <v>0</v>
      </c>
      <c r="Q34" s="150">
        <f t="shared" si="0"/>
        <v>0</v>
      </c>
      <c r="R34" s="142"/>
      <c r="S34" s="181"/>
    </row>
    <row r="35" spans="2:19" ht="13.8" x14ac:dyDescent="0.25">
      <c r="B35" t="s">
        <v>1213</v>
      </c>
      <c r="C35" t="s">
        <v>1242</v>
      </c>
      <c r="D35" s="135" t="s">
        <v>1068</v>
      </c>
      <c r="E35" t="s">
        <v>6114</v>
      </c>
      <c r="F35" t="s">
        <v>2376</v>
      </c>
      <c r="G35" t="s">
        <v>309</v>
      </c>
      <c r="H35" t="s">
        <v>6115</v>
      </c>
      <c r="I35">
        <v>74190</v>
      </c>
      <c r="J35" t="s">
        <v>312</v>
      </c>
      <c r="K35" t="s">
        <v>1215</v>
      </c>
      <c r="L35" s="145">
        <v>43691</v>
      </c>
      <c r="M35">
        <v>10700001</v>
      </c>
      <c r="N35" s="139">
        <f>M35*3.759/1000</f>
        <v>40221.303758999995</v>
      </c>
      <c r="O35" s="139">
        <f t="shared" si="8"/>
        <v>29.993000000000009</v>
      </c>
      <c r="P35" s="149">
        <v>112.74368700000004</v>
      </c>
      <c r="Q35" s="150">
        <f t="shared" si="0"/>
        <v>2.8030838501790808E-3</v>
      </c>
      <c r="R35" s="142">
        <v>46248</v>
      </c>
      <c r="S35" s="181"/>
    </row>
    <row r="36" spans="2:19" ht="13.8" x14ac:dyDescent="0.25">
      <c r="B36" t="s">
        <v>1213</v>
      </c>
      <c r="C36" t="s">
        <v>1242</v>
      </c>
      <c r="D36" s="135" t="s">
        <v>1068</v>
      </c>
      <c r="F36" t="s">
        <v>6095</v>
      </c>
      <c r="G36" t="s">
        <v>311</v>
      </c>
      <c r="H36" t="s">
        <v>6096</v>
      </c>
      <c r="I36">
        <v>74197</v>
      </c>
      <c r="J36" t="s">
        <v>312</v>
      </c>
      <c r="K36" t="s">
        <v>1215</v>
      </c>
      <c r="L36" s="145">
        <v>43857</v>
      </c>
      <c r="M36">
        <v>5000000</v>
      </c>
      <c r="N36" s="139">
        <f>M36*3.759/1000</f>
        <v>18795</v>
      </c>
      <c r="O36" s="139">
        <f t="shared" si="8"/>
        <v>0</v>
      </c>
      <c r="P36" s="149">
        <v>0</v>
      </c>
      <c r="Q36" s="150">
        <f t="shared" si="0"/>
        <v>0</v>
      </c>
      <c r="R36" s="142">
        <v>46414</v>
      </c>
      <c r="S36" s="181"/>
    </row>
    <row r="37" spans="2:19" ht="13.8" x14ac:dyDescent="0.25">
      <c r="B37" t="s">
        <v>1213</v>
      </c>
      <c r="C37" t="s">
        <v>1242</v>
      </c>
      <c r="D37" s="135" t="s">
        <v>1068</v>
      </c>
      <c r="E37" t="s">
        <v>6077</v>
      </c>
      <c r="F37" t="s">
        <v>6080</v>
      </c>
      <c r="G37" t="s">
        <v>309</v>
      </c>
      <c r="H37" t="s">
        <v>6081</v>
      </c>
      <c r="I37">
        <v>74202</v>
      </c>
      <c r="J37" t="s">
        <v>312</v>
      </c>
      <c r="K37" t="s">
        <v>1212</v>
      </c>
      <c r="L37" s="145">
        <v>43913</v>
      </c>
      <c r="M37">
        <v>22160611</v>
      </c>
      <c r="N37" s="139">
        <f>M37/1000</f>
        <v>22160.611000000001</v>
      </c>
      <c r="O37" s="139">
        <f>P37</f>
        <v>0</v>
      </c>
      <c r="P37" s="149">
        <v>0</v>
      </c>
      <c r="Q37" s="150">
        <f t="shared" si="0"/>
        <v>0</v>
      </c>
      <c r="R37" s="142"/>
      <c r="S37" s="181"/>
    </row>
    <row r="38" spans="2:19" ht="13.8" x14ac:dyDescent="0.25">
      <c r="B38" t="s">
        <v>1213</v>
      </c>
      <c r="C38" t="s">
        <v>1242</v>
      </c>
      <c r="D38" s="135" t="s">
        <v>1068</v>
      </c>
      <c r="E38" t="s">
        <v>6111</v>
      </c>
      <c r="F38" t="s">
        <v>6112</v>
      </c>
      <c r="G38" t="s">
        <v>311</v>
      </c>
      <c r="H38" t="s">
        <v>6113</v>
      </c>
      <c r="I38">
        <v>74208</v>
      </c>
      <c r="J38" t="s">
        <v>312</v>
      </c>
      <c r="K38" t="s">
        <v>1215</v>
      </c>
      <c r="L38" s="145">
        <v>44186</v>
      </c>
      <c r="M38">
        <v>4600000</v>
      </c>
      <c r="N38" s="139">
        <f>M38*3.759/1000</f>
        <v>17291.400000000001</v>
      </c>
      <c r="O38" s="139">
        <f t="shared" ref="O38:O40" si="9">P38/3.759</f>
        <v>0</v>
      </c>
      <c r="P38" s="149">
        <v>0</v>
      </c>
      <c r="Q38" s="150">
        <f t="shared" si="0"/>
        <v>0</v>
      </c>
      <c r="R38" s="142"/>
      <c r="S38" s="181"/>
    </row>
    <row r="39" spans="2:19" ht="13.8" x14ac:dyDescent="0.25">
      <c r="B39" t="s">
        <v>1213</v>
      </c>
      <c r="C39" t="s">
        <v>1245</v>
      </c>
      <c r="D39" s="135" t="s">
        <v>1068</v>
      </c>
      <c r="F39" t="s">
        <v>6203</v>
      </c>
      <c r="G39" t="s">
        <v>311</v>
      </c>
      <c r="H39" t="s">
        <v>6204</v>
      </c>
      <c r="I39">
        <v>74163</v>
      </c>
      <c r="J39" t="s">
        <v>312</v>
      </c>
      <c r="K39" t="s">
        <v>1215</v>
      </c>
      <c r="L39" s="145">
        <v>39569</v>
      </c>
      <c r="M39">
        <v>2030000</v>
      </c>
      <c r="N39" s="139">
        <f>M39*3.759/1000</f>
        <v>7630.77</v>
      </c>
      <c r="O39" s="139">
        <f t="shared" si="9"/>
        <v>0</v>
      </c>
      <c r="P39" s="149">
        <v>0</v>
      </c>
      <c r="Q39" s="150">
        <f t="shared" si="0"/>
        <v>0</v>
      </c>
      <c r="R39" s="142"/>
      <c r="S39" s="181"/>
    </row>
    <row r="40" spans="2:19" ht="13.8" x14ac:dyDescent="0.25">
      <c r="B40" t="s">
        <v>1213</v>
      </c>
      <c r="C40" t="s">
        <v>1245</v>
      </c>
      <c r="D40" s="135" t="s">
        <v>1068</v>
      </c>
      <c r="F40" t="s">
        <v>6203</v>
      </c>
      <c r="G40" t="s">
        <v>311</v>
      </c>
      <c r="H40" t="s">
        <v>6212</v>
      </c>
      <c r="I40">
        <v>74165</v>
      </c>
      <c r="J40" t="s">
        <v>312</v>
      </c>
      <c r="K40" t="s">
        <v>1215</v>
      </c>
      <c r="L40" s="145">
        <v>40940</v>
      </c>
      <c r="M40">
        <v>1018000</v>
      </c>
      <c r="N40" s="139">
        <f>M40*3.759/1000</f>
        <v>3826.6619999999998</v>
      </c>
      <c r="O40" s="139">
        <f t="shared" si="9"/>
        <v>0</v>
      </c>
      <c r="P40" s="149">
        <v>0</v>
      </c>
      <c r="Q40" s="150">
        <f t="shared" si="0"/>
        <v>0</v>
      </c>
      <c r="R40" s="142"/>
      <c r="S40" s="181"/>
    </row>
    <row r="41" spans="2:19" ht="13.8" x14ac:dyDescent="0.25">
      <c r="B41" t="s">
        <v>1213</v>
      </c>
      <c r="C41" t="s">
        <v>1245</v>
      </c>
      <c r="D41" s="135" t="s">
        <v>1068</v>
      </c>
      <c r="E41" t="s">
        <v>6162</v>
      </c>
      <c r="F41" t="s">
        <v>6163</v>
      </c>
      <c r="G41" t="s">
        <v>309</v>
      </c>
      <c r="H41" t="s">
        <v>6164</v>
      </c>
      <c r="I41">
        <v>74166</v>
      </c>
      <c r="J41" t="s">
        <v>312</v>
      </c>
      <c r="K41" t="s">
        <v>1212</v>
      </c>
      <c r="L41" s="145">
        <v>41334</v>
      </c>
      <c r="M41">
        <v>20000000</v>
      </c>
      <c r="N41" s="139">
        <f>M41/1000</f>
        <v>20000</v>
      </c>
      <c r="O41" s="139">
        <f t="shared" ref="O41:O42" si="10">P41</f>
        <v>0</v>
      </c>
      <c r="P41" s="149">
        <v>0</v>
      </c>
      <c r="Q41" s="150">
        <f t="shared" si="0"/>
        <v>0</v>
      </c>
      <c r="R41" s="142"/>
      <c r="S41" s="181"/>
    </row>
    <row r="42" spans="2:19" ht="13.8" x14ac:dyDescent="0.25">
      <c r="B42" t="s">
        <v>1213</v>
      </c>
      <c r="C42" t="s">
        <v>1245</v>
      </c>
      <c r="D42" s="135" t="s">
        <v>1068</v>
      </c>
      <c r="E42" t="s">
        <v>6159</v>
      </c>
      <c r="F42" t="s">
        <v>6160</v>
      </c>
      <c r="G42" t="s">
        <v>309</v>
      </c>
      <c r="H42" t="s">
        <v>6161</v>
      </c>
      <c r="I42">
        <v>74167</v>
      </c>
      <c r="J42" t="s">
        <v>312</v>
      </c>
      <c r="K42" t="s">
        <v>1212</v>
      </c>
      <c r="L42" s="145">
        <v>42125</v>
      </c>
      <c r="M42">
        <v>100000000</v>
      </c>
      <c r="N42" s="139">
        <f>M42/1000</f>
        <v>100000</v>
      </c>
      <c r="O42" s="139">
        <f t="shared" si="10"/>
        <v>0</v>
      </c>
      <c r="P42" s="149">
        <v>0</v>
      </c>
      <c r="Q42" s="150">
        <f t="shared" si="0"/>
        <v>0</v>
      </c>
      <c r="R42" s="142"/>
      <c r="S42" s="181"/>
    </row>
    <row r="43" spans="2:19" ht="13.8" x14ac:dyDescent="0.25">
      <c r="B43" t="s">
        <v>1213</v>
      </c>
      <c r="C43" t="s">
        <v>1245</v>
      </c>
      <c r="D43" s="135" t="s">
        <v>1068</v>
      </c>
      <c r="E43" t="s">
        <v>6196</v>
      </c>
      <c r="F43" t="s">
        <v>6197</v>
      </c>
      <c r="G43" t="s">
        <v>309</v>
      </c>
      <c r="H43" t="s">
        <v>6198</v>
      </c>
      <c r="I43">
        <v>74168</v>
      </c>
      <c r="J43" t="s">
        <v>312</v>
      </c>
      <c r="K43" t="s">
        <v>1215</v>
      </c>
      <c r="L43" s="145">
        <v>42565</v>
      </c>
      <c r="M43">
        <v>12000000</v>
      </c>
      <c r="N43" s="139">
        <f>M43*3.759/1000</f>
        <v>45108</v>
      </c>
      <c r="O43" s="139">
        <f t="shared" ref="O43:O44" si="11">P43/3.759</f>
        <v>643.6365000000003</v>
      </c>
      <c r="P43" s="149">
        <v>2419.4296035000011</v>
      </c>
      <c r="Q43" s="150">
        <f t="shared" si="0"/>
        <v>5.3636375000000028E-2</v>
      </c>
      <c r="R43" s="142">
        <v>45959</v>
      </c>
      <c r="S43" s="181"/>
    </row>
    <row r="44" spans="2:19" ht="13.8" x14ac:dyDescent="0.25">
      <c r="B44" t="s">
        <v>1213</v>
      </c>
      <c r="C44" t="s">
        <v>1245</v>
      </c>
      <c r="D44" s="135" t="s">
        <v>1068</v>
      </c>
      <c r="F44" t="s">
        <v>6176</v>
      </c>
      <c r="G44" t="s">
        <v>311</v>
      </c>
      <c r="H44" t="s">
        <v>6177</v>
      </c>
      <c r="I44">
        <v>74169</v>
      </c>
      <c r="J44" t="s">
        <v>312</v>
      </c>
      <c r="K44" t="s">
        <v>1215</v>
      </c>
      <c r="L44" s="145">
        <v>42583</v>
      </c>
      <c r="M44">
        <v>7000000</v>
      </c>
      <c r="N44" s="139">
        <f>M44*3.759/1000</f>
        <v>26313</v>
      </c>
      <c r="O44" s="139">
        <f t="shared" si="11"/>
        <v>76.6520000000002</v>
      </c>
      <c r="P44" s="149">
        <v>288.13486800000072</v>
      </c>
      <c r="Q44" s="150">
        <f t="shared" si="0"/>
        <v>1.0950285714285742E-2</v>
      </c>
      <c r="R44" s="142">
        <v>45503</v>
      </c>
      <c r="S44" s="181"/>
    </row>
    <row r="45" spans="2:19" ht="13.8" x14ac:dyDescent="0.25">
      <c r="B45" t="s">
        <v>1213</v>
      </c>
      <c r="C45" t="s">
        <v>1245</v>
      </c>
      <c r="D45" s="135" t="s">
        <v>1068</v>
      </c>
      <c r="E45" t="s">
        <v>6152</v>
      </c>
      <c r="F45" t="s">
        <v>6153</v>
      </c>
      <c r="G45" t="s">
        <v>309</v>
      </c>
      <c r="H45" t="s">
        <v>6154</v>
      </c>
      <c r="I45">
        <v>74170</v>
      </c>
      <c r="J45" t="s">
        <v>312</v>
      </c>
      <c r="K45" t="s">
        <v>1212</v>
      </c>
      <c r="L45" s="145">
        <v>42583</v>
      </c>
      <c r="M45">
        <v>25000000</v>
      </c>
      <c r="N45" s="139">
        <f>M45/1000</f>
        <v>25000</v>
      </c>
      <c r="O45" s="139">
        <f t="shared" ref="O45:O46" si="12">P45</f>
        <v>937.74400000000003</v>
      </c>
      <c r="P45" s="149">
        <v>937.74400000000003</v>
      </c>
      <c r="Q45" s="150">
        <f t="shared" si="0"/>
        <v>3.7509760000000003E-2</v>
      </c>
      <c r="R45" s="142">
        <v>46054</v>
      </c>
      <c r="S45" s="181"/>
    </row>
    <row r="46" spans="2:19" ht="13.8" x14ac:dyDescent="0.25">
      <c r="B46" t="s">
        <v>1213</v>
      </c>
      <c r="C46" t="s">
        <v>1245</v>
      </c>
      <c r="D46" s="135" t="s">
        <v>1068</v>
      </c>
      <c r="E46" t="s">
        <v>6141</v>
      </c>
      <c r="F46" t="s">
        <v>6142</v>
      </c>
      <c r="G46" t="s">
        <v>310</v>
      </c>
      <c r="H46" t="s">
        <v>6143</v>
      </c>
      <c r="I46">
        <v>74171</v>
      </c>
      <c r="J46" t="s">
        <v>312</v>
      </c>
      <c r="K46" t="s">
        <v>1212</v>
      </c>
      <c r="L46" s="145">
        <v>42736</v>
      </c>
      <c r="M46">
        <v>30000000</v>
      </c>
      <c r="N46" s="139">
        <f>M46/1000</f>
        <v>30000</v>
      </c>
      <c r="O46" s="139">
        <f t="shared" si="12"/>
        <v>12872.029</v>
      </c>
      <c r="P46" s="149">
        <v>12872.029</v>
      </c>
      <c r="Q46" s="150">
        <f t="shared" si="0"/>
        <v>0.42906763333333336</v>
      </c>
      <c r="R46" s="142">
        <v>46760</v>
      </c>
      <c r="S46" s="181"/>
    </row>
    <row r="47" spans="2:19" ht="13.8" x14ac:dyDescent="0.25">
      <c r="B47" t="s">
        <v>1213</v>
      </c>
      <c r="C47" t="s">
        <v>1245</v>
      </c>
      <c r="D47" s="135" t="s">
        <v>1068</v>
      </c>
      <c r="E47" t="s">
        <v>6069</v>
      </c>
      <c r="F47" t="s">
        <v>6070</v>
      </c>
      <c r="G47" t="s">
        <v>309</v>
      </c>
      <c r="H47" t="s">
        <v>6071</v>
      </c>
      <c r="I47">
        <v>74173</v>
      </c>
      <c r="J47" t="s">
        <v>312</v>
      </c>
      <c r="K47" t="s">
        <v>1215</v>
      </c>
      <c r="L47" s="145">
        <v>43157</v>
      </c>
      <c r="M47">
        <v>5100000</v>
      </c>
      <c r="N47" s="139">
        <f>M47*3.759/1000</f>
        <v>19170.900000000001</v>
      </c>
      <c r="O47" s="139">
        <f>P47/3.759</f>
        <v>48.27999999999988</v>
      </c>
      <c r="P47" s="149">
        <v>181.48451999999955</v>
      </c>
      <c r="Q47" s="150">
        <f t="shared" si="0"/>
        <v>9.4666666666666423E-3</v>
      </c>
      <c r="R47" s="142">
        <v>45347</v>
      </c>
      <c r="S47" s="181"/>
    </row>
    <row r="48" spans="2:19" ht="13.8" x14ac:dyDescent="0.25">
      <c r="B48" t="s">
        <v>1213</v>
      </c>
      <c r="C48" t="s">
        <v>1245</v>
      </c>
      <c r="D48" s="135" t="s">
        <v>1068</v>
      </c>
      <c r="E48" t="s">
        <v>6082</v>
      </c>
      <c r="F48" t="s">
        <v>6083</v>
      </c>
      <c r="G48" t="s">
        <v>309</v>
      </c>
      <c r="H48" t="s">
        <v>6084</v>
      </c>
      <c r="I48">
        <v>74176</v>
      </c>
      <c r="J48" t="s">
        <v>312</v>
      </c>
      <c r="K48" t="s">
        <v>1212</v>
      </c>
      <c r="L48" s="145">
        <v>43306</v>
      </c>
      <c r="M48">
        <v>15000000</v>
      </c>
      <c r="N48" s="139">
        <f>M48/1000</f>
        <v>15000</v>
      </c>
      <c r="O48" s="139">
        <f t="shared" ref="O48:O49" si="13">P48</f>
        <v>0</v>
      </c>
      <c r="P48" s="149">
        <v>0</v>
      </c>
      <c r="Q48" s="150">
        <f t="shared" si="0"/>
        <v>0</v>
      </c>
      <c r="R48" s="142"/>
      <c r="S48" s="181"/>
    </row>
    <row r="49" spans="2:19" ht="13.8" x14ac:dyDescent="0.25">
      <c r="B49" t="s">
        <v>1213</v>
      </c>
      <c r="C49" t="s">
        <v>1245</v>
      </c>
      <c r="D49" s="135" t="s">
        <v>1068</v>
      </c>
      <c r="E49" t="s">
        <v>6085</v>
      </c>
      <c r="F49" t="s">
        <v>6086</v>
      </c>
      <c r="G49" t="s">
        <v>309</v>
      </c>
      <c r="H49" t="s">
        <v>6087</v>
      </c>
      <c r="I49">
        <v>74177</v>
      </c>
      <c r="J49" t="s">
        <v>312</v>
      </c>
      <c r="K49" t="s">
        <v>1212</v>
      </c>
      <c r="L49" s="145">
        <v>43312</v>
      </c>
      <c r="M49">
        <v>20000000</v>
      </c>
      <c r="N49" s="139">
        <f>M49/1000</f>
        <v>20000</v>
      </c>
      <c r="O49" s="139">
        <f t="shared" si="13"/>
        <v>0</v>
      </c>
      <c r="P49" s="149">
        <v>0</v>
      </c>
      <c r="Q49" s="150">
        <f t="shared" si="0"/>
        <v>0</v>
      </c>
      <c r="R49" s="142"/>
      <c r="S49" s="181"/>
    </row>
    <row r="50" spans="2:19" ht="13.8" x14ac:dyDescent="0.25">
      <c r="B50" t="s">
        <v>1213</v>
      </c>
      <c r="C50" t="s">
        <v>1245</v>
      </c>
      <c r="D50" s="135" t="s">
        <v>1068</v>
      </c>
      <c r="E50" t="s">
        <v>6106</v>
      </c>
      <c r="F50" t="s">
        <v>6107</v>
      </c>
      <c r="G50" t="s">
        <v>311</v>
      </c>
      <c r="H50" t="s">
        <v>6108</v>
      </c>
      <c r="I50">
        <v>74178</v>
      </c>
      <c r="J50" t="s">
        <v>312</v>
      </c>
      <c r="K50" t="s">
        <v>1215</v>
      </c>
      <c r="L50" s="145">
        <v>43321</v>
      </c>
      <c r="M50">
        <v>16000000</v>
      </c>
      <c r="N50" s="139">
        <f>M50*3.759/1000</f>
        <v>60144</v>
      </c>
      <c r="O50" s="139">
        <f>P50/3.759</f>
        <v>0</v>
      </c>
      <c r="P50" s="149">
        <v>0</v>
      </c>
      <c r="Q50" s="150">
        <f t="shared" si="0"/>
        <v>0</v>
      </c>
      <c r="R50" s="142"/>
      <c r="S50" s="181"/>
    </row>
    <row r="51" spans="2:19" ht="13.8" x14ac:dyDescent="0.25">
      <c r="B51" t="s">
        <v>1213</v>
      </c>
      <c r="C51" t="s">
        <v>1245</v>
      </c>
      <c r="D51" s="135" t="s">
        <v>1068</v>
      </c>
      <c r="E51" t="s">
        <v>6131</v>
      </c>
      <c r="F51" t="s">
        <v>6132</v>
      </c>
      <c r="G51" t="s">
        <v>309</v>
      </c>
      <c r="H51" t="s">
        <v>6133</v>
      </c>
      <c r="I51">
        <v>74179</v>
      </c>
      <c r="J51" t="s">
        <v>312</v>
      </c>
      <c r="K51" t="s">
        <v>1212</v>
      </c>
      <c r="L51" s="145">
        <v>43394</v>
      </c>
      <c r="M51">
        <v>50000000</v>
      </c>
      <c r="N51" s="139">
        <f>M51/1000</f>
        <v>50000</v>
      </c>
      <c r="O51" s="139">
        <f>P51</f>
        <v>3538.6190000000001</v>
      </c>
      <c r="P51" s="149">
        <v>3538.6190000000001</v>
      </c>
      <c r="Q51" s="150">
        <f t="shared" si="0"/>
        <v>7.077238000000001E-2</v>
      </c>
      <c r="R51" s="142">
        <v>47044</v>
      </c>
      <c r="S51" s="181"/>
    </row>
    <row r="52" spans="2:19" ht="13.8" x14ac:dyDescent="0.25">
      <c r="B52" t="s">
        <v>1213</v>
      </c>
      <c r="C52" t="s">
        <v>1245</v>
      </c>
      <c r="D52" s="135" t="s">
        <v>1068</v>
      </c>
      <c r="F52" t="s">
        <v>6072</v>
      </c>
      <c r="G52" t="s">
        <v>311</v>
      </c>
      <c r="H52" t="s">
        <v>6073</v>
      </c>
      <c r="I52">
        <v>74180</v>
      </c>
      <c r="J52" t="s">
        <v>312</v>
      </c>
      <c r="K52" t="s">
        <v>1215</v>
      </c>
      <c r="L52" s="145">
        <v>43411</v>
      </c>
      <c r="M52">
        <v>4000000</v>
      </c>
      <c r="N52" s="139">
        <f>M52*3.759/1000</f>
        <v>15036</v>
      </c>
      <c r="O52" s="139">
        <f t="shared" ref="O52:O54" si="14">P52/3.759</f>
        <v>0</v>
      </c>
      <c r="P52" s="149">
        <v>0</v>
      </c>
      <c r="Q52" s="150">
        <f t="shared" si="0"/>
        <v>0</v>
      </c>
      <c r="R52" s="142"/>
      <c r="S52" s="181"/>
    </row>
    <row r="53" spans="2:19" ht="13.8" x14ac:dyDescent="0.25">
      <c r="B53" t="s">
        <v>1213</v>
      </c>
      <c r="C53" t="s">
        <v>1245</v>
      </c>
      <c r="D53" s="135" t="s">
        <v>1068</v>
      </c>
      <c r="F53" t="s">
        <v>6109</v>
      </c>
      <c r="G53" t="s">
        <v>309</v>
      </c>
      <c r="H53" t="s">
        <v>6110</v>
      </c>
      <c r="I53">
        <v>74181</v>
      </c>
      <c r="J53" t="s">
        <v>312</v>
      </c>
      <c r="K53" t="s">
        <v>1215</v>
      </c>
      <c r="L53" s="145">
        <v>43412</v>
      </c>
      <c r="M53">
        <v>9000000</v>
      </c>
      <c r="N53" s="139">
        <f>M53*3.759/1000</f>
        <v>33831</v>
      </c>
      <c r="O53" s="139">
        <f t="shared" si="14"/>
        <v>0</v>
      </c>
      <c r="P53" s="149">
        <v>0</v>
      </c>
      <c r="Q53" s="150">
        <f t="shared" si="0"/>
        <v>0</v>
      </c>
      <c r="R53" s="142"/>
      <c r="S53" s="181"/>
    </row>
    <row r="54" spans="2:19" ht="13.8" x14ac:dyDescent="0.25">
      <c r="B54" t="s">
        <v>1213</v>
      </c>
      <c r="C54" t="s">
        <v>1245</v>
      </c>
      <c r="D54" s="135" t="s">
        <v>1068</v>
      </c>
      <c r="F54" t="s">
        <v>6075</v>
      </c>
      <c r="G54" t="s">
        <v>311</v>
      </c>
      <c r="H54" t="s">
        <v>6076</v>
      </c>
      <c r="I54">
        <v>74183</v>
      </c>
      <c r="J54" t="s">
        <v>312</v>
      </c>
      <c r="K54" t="s">
        <v>1215</v>
      </c>
      <c r="L54" s="145">
        <v>43482</v>
      </c>
      <c r="M54">
        <v>8000000</v>
      </c>
      <c r="N54" s="139">
        <f>M54*3.759/1000</f>
        <v>30072</v>
      </c>
      <c r="O54" s="139">
        <f t="shared" si="14"/>
        <v>0</v>
      </c>
      <c r="P54" s="149">
        <v>0</v>
      </c>
      <c r="Q54" s="150">
        <f t="shared" si="0"/>
        <v>0</v>
      </c>
      <c r="R54" s="142"/>
      <c r="S54" s="181"/>
    </row>
    <row r="55" spans="2:19" ht="13.8" x14ac:dyDescent="0.25">
      <c r="B55" t="s">
        <v>1213</v>
      </c>
      <c r="C55" t="s">
        <v>1245</v>
      </c>
      <c r="D55" s="135" t="s">
        <v>1068</v>
      </c>
      <c r="E55" t="s">
        <v>6077</v>
      </c>
      <c r="F55" t="s">
        <v>6078</v>
      </c>
      <c r="G55" t="s">
        <v>309</v>
      </c>
      <c r="H55" t="s">
        <v>6079</v>
      </c>
      <c r="I55">
        <v>74185</v>
      </c>
      <c r="J55" t="s">
        <v>312</v>
      </c>
      <c r="K55" t="s">
        <v>1212</v>
      </c>
      <c r="L55" s="145">
        <v>43524</v>
      </c>
      <c r="M55">
        <v>53887168</v>
      </c>
      <c r="N55" s="139">
        <f>M55/1000</f>
        <v>53887.167999999998</v>
      </c>
      <c r="O55" s="139">
        <f t="shared" ref="O55:O56" si="15">P55</f>
        <v>0</v>
      </c>
      <c r="P55" s="149">
        <v>0</v>
      </c>
      <c r="Q55" s="150">
        <f t="shared" si="0"/>
        <v>0</v>
      </c>
      <c r="R55" s="142"/>
      <c r="S55" s="181"/>
    </row>
    <row r="56" spans="2:19" ht="13.8" x14ac:dyDescent="0.25">
      <c r="B56" t="s">
        <v>1213</v>
      </c>
      <c r="C56" t="s">
        <v>1245</v>
      </c>
      <c r="D56" s="135" t="s">
        <v>1068</v>
      </c>
      <c r="E56" t="s">
        <v>6102</v>
      </c>
      <c r="F56" t="s">
        <v>6103</v>
      </c>
      <c r="G56" t="s">
        <v>310</v>
      </c>
      <c r="H56" t="s">
        <v>6104</v>
      </c>
      <c r="I56">
        <v>74186</v>
      </c>
      <c r="J56" t="s">
        <v>312</v>
      </c>
      <c r="K56" t="s">
        <v>1212</v>
      </c>
      <c r="L56" s="145">
        <v>43542</v>
      </c>
      <c r="M56">
        <v>80000000</v>
      </c>
      <c r="N56" s="139">
        <f>M56/1000</f>
        <v>80000</v>
      </c>
      <c r="O56" s="139">
        <f t="shared" si="15"/>
        <v>5069.0389999999998</v>
      </c>
      <c r="P56" s="149">
        <v>5069.0389999999998</v>
      </c>
      <c r="Q56" s="150">
        <f t="shared" si="0"/>
        <v>6.3362987499999995E-2</v>
      </c>
      <c r="R56" s="142">
        <v>46462</v>
      </c>
      <c r="S56" s="181"/>
    </row>
    <row r="57" spans="2:19" ht="13.8" x14ac:dyDescent="0.25">
      <c r="B57" t="s">
        <v>1213</v>
      </c>
      <c r="C57" t="s">
        <v>1245</v>
      </c>
      <c r="D57" s="135" t="s">
        <v>1068</v>
      </c>
      <c r="E57" t="s">
        <v>6098</v>
      </c>
      <c r="F57" t="s">
        <v>6099</v>
      </c>
      <c r="G57" t="s">
        <v>310</v>
      </c>
      <c r="H57" t="s">
        <v>6100</v>
      </c>
      <c r="I57">
        <v>74187</v>
      </c>
      <c r="J57" t="s">
        <v>312</v>
      </c>
      <c r="K57" t="s">
        <v>1215</v>
      </c>
      <c r="L57" s="145">
        <v>43571</v>
      </c>
      <c r="M57">
        <v>5000000</v>
      </c>
      <c r="N57" s="139">
        <f t="shared" ref="N57:N62" si="16">M57*3.759/1000</f>
        <v>18795</v>
      </c>
      <c r="O57" s="139">
        <f t="shared" ref="O57:O62" si="17">P57/3.759</f>
        <v>936.24199999999996</v>
      </c>
      <c r="P57" s="149">
        <v>3519.333678</v>
      </c>
      <c r="Q57" s="150">
        <f t="shared" si="0"/>
        <v>0.18724840000000001</v>
      </c>
      <c r="R57" s="142">
        <v>46126</v>
      </c>
      <c r="S57" s="181"/>
    </row>
    <row r="58" spans="2:19" ht="13.8" x14ac:dyDescent="0.25">
      <c r="B58" t="s">
        <v>1213</v>
      </c>
      <c r="C58" t="s">
        <v>1245</v>
      </c>
      <c r="D58" s="135" t="s">
        <v>1068</v>
      </c>
      <c r="F58" t="s">
        <v>6092</v>
      </c>
      <c r="G58" t="s">
        <v>311</v>
      </c>
      <c r="H58" t="s">
        <v>6093</v>
      </c>
      <c r="I58">
        <v>74188</v>
      </c>
      <c r="J58" t="s">
        <v>312</v>
      </c>
      <c r="K58" t="s">
        <v>1215</v>
      </c>
      <c r="L58" s="145">
        <v>43578</v>
      </c>
      <c r="M58">
        <v>6000000</v>
      </c>
      <c r="N58" s="139">
        <f t="shared" si="16"/>
        <v>22554</v>
      </c>
      <c r="O58" s="139">
        <f t="shared" si="17"/>
        <v>0</v>
      </c>
      <c r="P58" s="149">
        <v>0</v>
      </c>
      <c r="Q58" s="150">
        <f t="shared" si="0"/>
        <v>0</v>
      </c>
      <c r="R58" s="142"/>
      <c r="S58" s="181"/>
    </row>
    <row r="59" spans="2:19" ht="13.8" x14ac:dyDescent="0.25">
      <c r="B59" t="s">
        <v>1213</v>
      </c>
      <c r="C59" t="s">
        <v>1245</v>
      </c>
      <c r="D59" s="135" t="s">
        <v>1068</v>
      </c>
      <c r="E59" t="s">
        <v>6088</v>
      </c>
      <c r="F59" t="s">
        <v>6089</v>
      </c>
      <c r="G59" t="s">
        <v>309</v>
      </c>
      <c r="H59" t="s">
        <v>6090</v>
      </c>
      <c r="I59">
        <v>74189</v>
      </c>
      <c r="J59" t="s">
        <v>312</v>
      </c>
      <c r="K59" t="s">
        <v>1215</v>
      </c>
      <c r="L59" s="145">
        <v>43586</v>
      </c>
      <c r="M59">
        <v>6415000</v>
      </c>
      <c r="N59" s="139">
        <f t="shared" si="16"/>
        <v>24113.985000000001</v>
      </c>
      <c r="O59" s="139">
        <f t="shared" si="17"/>
        <v>0</v>
      </c>
      <c r="P59" s="149">
        <v>0</v>
      </c>
      <c r="Q59" s="150">
        <f t="shared" si="0"/>
        <v>0</v>
      </c>
      <c r="R59" s="142"/>
      <c r="S59" s="181"/>
    </row>
    <row r="60" spans="2:19" ht="13.8" x14ac:dyDescent="0.25">
      <c r="B60" t="s">
        <v>1213</v>
      </c>
      <c r="C60" t="s">
        <v>1245</v>
      </c>
      <c r="D60" s="135" t="s">
        <v>1068</v>
      </c>
      <c r="E60" t="s">
        <v>6114</v>
      </c>
      <c r="F60" t="s">
        <v>2376</v>
      </c>
      <c r="G60" t="s">
        <v>309</v>
      </c>
      <c r="H60" t="s">
        <v>6115</v>
      </c>
      <c r="I60">
        <v>74190</v>
      </c>
      <c r="J60" t="s">
        <v>312</v>
      </c>
      <c r="K60" t="s">
        <v>1215</v>
      </c>
      <c r="L60" s="145">
        <v>43691</v>
      </c>
      <c r="M60">
        <v>10700001</v>
      </c>
      <c r="N60" s="139">
        <f t="shared" si="16"/>
        <v>40221.303758999995</v>
      </c>
      <c r="O60" s="139">
        <f t="shared" si="17"/>
        <v>717.35500000000013</v>
      </c>
      <c r="P60" s="149">
        <v>2696.5374450000004</v>
      </c>
      <c r="Q60" s="150">
        <f t="shared" si="0"/>
        <v>6.704251709883019E-2</v>
      </c>
      <c r="R60" s="142">
        <v>46248</v>
      </c>
      <c r="S60" s="181"/>
    </row>
    <row r="61" spans="2:19" ht="13.8" x14ac:dyDescent="0.25">
      <c r="B61" t="s">
        <v>1213</v>
      </c>
      <c r="C61" t="s">
        <v>1245</v>
      </c>
      <c r="D61" s="135" t="s">
        <v>1068</v>
      </c>
      <c r="E61" t="s">
        <v>6190</v>
      </c>
      <c r="F61" t="s">
        <v>6191</v>
      </c>
      <c r="G61" t="s">
        <v>309</v>
      </c>
      <c r="H61" t="s">
        <v>6192</v>
      </c>
      <c r="I61">
        <v>74192</v>
      </c>
      <c r="J61" t="s">
        <v>312</v>
      </c>
      <c r="K61" t="s">
        <v>1215</v>
      </c>
      <c r="L61" s="145">
        <v>43761</v>
      </c>
      <c r="M61">
        <v>5000000</v>
      </c>
      <c r="N61" s="139">
        <f t="shared" si="16"/>
        <v>18795</v>
      </c>
      <c r="O61" s="139">
        <f t="shared" si="17"/>
        <v>0</v>
      </c>
      <c r="P61" s="149">
        <v>0</v>
      </c>
      <c r="Q61" s="150">
        <f t="shared" si="0"/>
        <v>0</v>
      </c>
      <c r="R61" s="142"/>
      <c r="S61" s="181"/>
    </row>
    <row r="62" spans="2:19" ht="13.8" x14ac:dyDescent="0.25">
      <c r="B62" t="s">
        <v>1213</v>
      </c>
      <c r="C62" t="s">
        <v>1245</v>
      </c>
      <c r="D62" s="135" t="s">
        <v>1068</v>
      </c>
      <c r="F62" t="s">
        <v>6169</v>
      </c>
      <c r="G62" t="s">
        <v>311</v>
      </c>
      <c r="H62" t="s">
        <v>6170</v>
      </c>
      <c r="I62">
        <v>74193</v>
      </c>
      <c r="J62" t="s">
        <v>312</v>
      </c>
      <c r="K62" t="s">
        <v>1215</v>
      </c>
      <c r="L62" s="145">
        <v>43790</v>
      </c>
      <c r="M62">
        <v>5000000</v>
      </c>
      <c r="N62" s="139">
        <f t="shared" si="16"/>
        <v>18795</v>
      </c>
      <c r="O62" s="139">
        <f t="shared" si="17"/>
        <v>889.39499999999998</v>
      </c>
      <c r="P62" s="149">
        <v>3343.2358049999998</v>
      </c>
      <c r="Q62" s="150">
        <f t="shared" si="0"/>
        <v>0.17787899999999998</v>
      </c>
      <c r="R62" s="142">
        <v>46347</v>
      </c>
      <c r="S62" s="181"/>
    </row>
    <row r="63" spans="2:19" ht="13.8" x14ac:dyDescent="0.25">
      <c r="B63" t="s">
        <v>1213</v>
      </c>
      <c r="C63" t="s">
        <v>1245</v>
      </c>
      <c r="D63" s="135" t="s">
        <v>1068</v>
      </c>
      <c r="E63" t="s">
        <v>6193</v>
      </c>
      <c r="F63" t="s">
        <v>6194</v>
      </c>
      <c r="G63" t="s">
        <v>309</v>
      </c>
      <c r="H63" t="s">
        <v>6195</v>
      </c>
      <c r="I63">
        <v>74196</v>
      </c>
      <c r="J63" t="s">
        <v>312</v>
      </c>
      <c r="K63" t="s">
        <v>1212</v>
      </c>
      <c r="L63" s="145">
        <v>43831</v>
      </c>
      <c r="M63">
        <v>46366453</v>
      </c>
      <c r="N63" s="139">
        <f>M63/1000</f>
        <v>46366.453000000001</v>
      </c>
      <c r="O63" s="139">
        <f>P63</f>
        <v>0</v>
      </c>
      <c r="P63" s="149">
        <v>0</v>
      </c>
      <c r="Q63" s="150">
        <f t="shared" si="0"/>
        <v>0</v>
      </c>
      <c r="R63" s="142"/>
      <c r="S63" s="181"/>
    </row>
    <row r="64" spans="2:19" ht="13.8" x14ac:dyDescent="0.25">
      <c r="B64" t="s">
        <v>1213</v>
      </c>
      <c r="C64" t="s">
        <v>1245</v>
      </c>
      <c r="D64" s="135" t="s">
        <v>1068</v>
      </c>
      <c r="F64" t="s">
        <v>6095</v>
      </c>
      <c r="G64" t="s">
        <v>311</v>
      </c>
      <c r="H64" t="s">
        <v>6096</v>
      </c>
      <c r="I64">
        <v>74197</v>
      </c>
      <c r="J64" t="s">
        <v>312</v>
      </c>
      <c r="K64" t="s">
        <v>1215</v>
      </c>
      <c r="L64" s="145">
        <v>43857</v>
      </c>
      <c r="M64">
        <v>5000000</v>
      </c>
      <c r="N64" s="139">
        <f>M64*3.759/1000</f>
        <v>18795</v>
      </c>
      <c r="O64" s="139">
        <f t="shared" ref="O64:O66" si="18">P64/3.759</f>
        <v>0</v>
      </c>
      <c r="P64" s="149">
        <v>0</v>
      </c>
      <c r="Q64" s="150">
        <f t="shared" si="0"/>
        <v>0</v>
      </c>
      <c r="R64" s="142">
        <v>46414</v>
      </c>
      <c r="S64" s="181"/>
    </row>
    <row r="65" spans="2:19" ht="13.8" x14ac:dyDescent="0.25">
      <c r="B65" t="s">
        <v>1213</v>
      </c>
      <c r="C65" t="s">
        <v>1245</v>
      </c>
      <c r="D65" s="135" t="s">
        <v>1068</v>
      </c>
      <c r="E65" t="s">
        <v>6166</v>
      </c>
      <c r="F65" t="s">
        <v>6167</v>
      </c>
      <c r="G65" t="s">
        <v>311</v>
      </c>
      <c r="H65" t="s">
        <v>6168</v>
      </c>
      <c r="I65">
        <v>74199</v>
      </c>
      <c r="J65" t="s">
        <v>312</v>
      </c>
      <c r="K65" t="s">
        <v>1215</v>
      </c>
      <c r="L65" s="145">
        <v>43881</v>
      </c>
      <c r="M65">
        <v>7500000</v>
      </c>
      <c r="N65" s="139">
        <f>M65*3.759/1000</f>
        <v>28192.5</v>
      </c>
      <c r="O65" s="139">
        <f t="shared" si="18"/>
        <v>0</v>
      </c>
      <c r="P65" s="149">
        <v>0</v>
      </c>
      <c r="Q65" s="150">
        <f t="shared" si="0"/>
        <v>0</v>
      </c>
      <c r="R65" s="142"/>
      <c r="S65" s="181"/>
    </row>
    <row r="66" spans="2:19" ht="13.8" x14ac:dyDescent="0.25">
      <c r="B66" t="s">
        <v>1213</v>
      </c>
      <c r="C66" t="s">
        <v>1245</v>
      </c>
      <c r="D66" s="135" t="s">
        <v>1068</v>
      </c>
      <c r="F66" t="s">
        <v>6072</v>
      </c>
      <c r="G66" t="s">
        <v>311</v>
      </c>
      <c r="H66" t="s">
        <v>6127</v>
      </c>
      <c r="I66">
        <v>74200</v>
      </c>
      <c r="J66" t="s">
        <v>312</v>
      </c>
      <c r="K66" t="s">
        <v>1215</v>
      </c>
      <c r="L66" s="145">
        <v>43891</v>
      </c>
      <c r="M66">
        <v>11000000</v>
      </c>
      <c r="N66" s="139">
        <f>M66*3.759/1000</f>
        <v>41349</v>
      </c>
      <c r="O66" s="139">
        <f t="shared" si="18"/>
        <v>0</v>
      </c>
      <c r="P66" s="149">
        <v>0</v>
      </c>
      <c r="Q66" s="150">
        <f t="shared" si="0"/>
        <v>0</v>
      </c>
      <c r="R66" s="142"/>
      <c r="S66" s="181"/>
    </row>
    <row r="67" spans="2:19" ht="13.8" x14ac:dyDescent="0.25">
      <c r="B67" t="s">
        <v>1213</v>
      </c>
      <c r="C67" t="s">
        <v>1245</v>
      </c>
      <c r="D67" s="135" t="s">
        <v>1068</v>
      </c>
      <c r="E67" t="s">
        <v>6077</v>
      </c>
      <c r="F67" t="s">
        <v>6080</v>
      </c>
      <c r="G67" t="s">
        <v>309</v>
      </c>
      <c r="H67" t="s">
        <v>6081</v>
      </c>
      <c r="I67">
        <v>74202</v>
      </c>
      <c r="J67" t="s">
        <v>312</v>
      </c>
      <c r="K67" t="s">
        <v>1212</v>
      </c>
      <c r="L67" s="145">
        <v>43913</v>
      </c>
      <c r="M67">
        <v>22160611</v>
      </c>
      <c r="N67" s="139">
        <f>M67/1000</f>
        <v>22160.611000000001</v>
      </c>
      <c r="O67" s="139">
        <f>P67</f>
        <v>0</v>
      </c>
      <c r="P67" s="149">
        <v>0</v>
      </c>
      <c r="Q67" s="150">
        <f t="shared" ref="Q67:Q130" si="19">P67/N67</f>
        <v>0</v>
      </c>
      <c r="R67" s="142"/>
      <c r="S67" s="181"/>
    </row>
    <row r="68" spans="2:19" ht="13.8" x14ac:dyDescent="0.25">
      <c r="B68" t="s">
        <v>1213</v>
      </c>
      <c r="C68" t="s">
        <v>1245</v>
      </c>
      <c r="D68" s="135" t="s">
        <v>1068</v>
      </c>
      <c r="F68" t="s">
        <v>6055</v>
      </c>
      <c r="G68" t="s">
        <v>311</v>
      </c>
      <c r="H68" t="s">
        <v>6056</v>
      </c>
      <c r="I68">
        <v>74203</v>
      </c>
      <c r="J68" t="s">
        <v>312</v>
      </c>
      <c r="K68" t="s">
        <v>1215</v>
      </c>
      <c r="L68" s="145">
        <v>43770</v>
      </c>
      <c r="M68">
        <v>11500000</v>
      </c>
      <c r="N68" s="139">
        <f>M68*3.759/1000</f>
        <v>43228.5</v>
      </c>
      <c r="O68" s="139">
        <f>P68/3.759</f>
        <v>0</v>
      </c>
      <c r="P68" s="149">
        <v>0</v>
      </c>
      <c r="Q68" s="150">
        <f t="shared" si="19"/>
        <v>0</v>
      </c>
      <c r="R68" s="142"/>
      <c r="S68" s="181"/>
    </row>
    <row r="69" spans="2:19" ht="13.8" x14ac:dyDescent="0.25">
      <c r="B69" t="s">
        <v>1213</v>
      </c>
      <c r="C69" t="s">
        <v>1245</v>
      </c>
      <c r="D69" s="135" t="s">
        <v>1068</v>
      </c>
      <c r="E69" t="s">
        <v>6102</v>
      </c>
      <c r="F69" t="s">
        <v>6103</v>
      </c>
      <c r="G69" t="s">
        <v>310</v>
      </c>
      <c r="H69" t="s">
        <v>6171</v>
      </c>
      <c r="I69">
        <v>74204</v>
      </c>
      <c r="J69" t="s">
        <v>312</v>
      </c>
      <c r="K69" t="s">
        <v>1212</v>
      </c>
      <c r="L69" s="145">
        <v>44084</v>
      </c>
      <c r="M69">
        <v>24960000</v>
      </c>
      <c r="N69" s="139">
        <f>M69/1000</f>
        <v>24960</v>
      </c>
      <c r="O69" s="139">
        <f>P69</f>
        <v>1171.5840000000001</v>
      </c>
      <c r="P69" s="149">
        <v>1171.5840000000001</v>
      </c>
      <c r="Q69" s="150">
        <f t="shared" si="19"/>
        <v>4.693846153846154E-2</v>
      </c>
      <c r="R69" s="142">
        <v>46462</v>
      </c>
      <c r="S69" s="181"/>
    </row>
    <row r="70" spans="2:19" ht="13.8" x14ac:dyDescent="0.25">
      <c r="B70" t="s">
        <v>1213</v>
      </c>
      <c r="C70" t="s">
        <v>1245</v>
      </c>
      <c r="D70" s="135" t="s">
        <v>1068</v>
      </c>
      <c r="E70" t="s">
        <v>6134</v>
      </c>
      <c r="F70" t="s">
        <v>6135</v>
      </c>
      <c r="G70" t="s">
        <v>310</v>
      </c>
      <c r="H70" t="s">
        <v>6136</v>
      </c>
      <c r="I70">
        <v>74205</v>
      </c>
      <c r="J70" t="s">
        <v>312</v>
      </c>
      <c r="K70" t="s">
        <v>1217</v>
      </c>
      <c r="L70" s="145">
        <v>44159</v>
      </c>
      <c r="M70">
        <v>4060000</v>
      </c>
      <c r="N70" s="139">
        <f>M70*4.0202/1000</f>
        <v>16322.012000000001</v>
      </c>
      <c r="O70" s="139">
        <f>P70/4.0202</f>
        <v>0</v>
      </c>
      <c r="P70" s="149">
        <v>0</v>
      </c>
      <c r="Q70" s="150">
        <f t="shared" si="19"/>
        <v>0</v>
      </c>
      <c r="R70" s="142"/>
      <c r="S70" s="181"/>
    </row>
    <row r="71" spans="2:19" ht="13.8" x14ac:dyDescent="0.25">
      <c r="B71" t="s">
        <v>1213</v>
      </c>
      <c r="C71" t="s">
        <v>1245</v>
      </c>
      <c r="D71" s="135" t="s">
        <v>1068</v>
      </c>
      <c r="F71" t="s">
        <v>6209</v>
      </c>
      <c r="G71" t="s">
        <v>311</v>
      </c>
      <c r="H71" t="s">
        <v>6210</v>
      </c>
      <c r="I71">
        <v>74207</v>
      </c>
      <c r="J71" t="s">
        <v>312</v>
      </c>
      <c r="K71" t="s">
        <v>1215</v>
      </c>
      <c r="L71" s="145">
        <v>44166</v>
      </c>
      <c r="M71">
        <v>10000000</v>
      </c>
      <c r="N71" s="139">
        <f t="shared" ref="N71:N74" si="20">M71*3.759/1000</f>
        <v>37590</v>
      </c>
      <c r="O71" s="139">
        <f t="shared" ref="O71:O74" si="21">P71/3.759</f>
        <v>1147.1984399999999</v>
      </c>
      <c r="P71" s="149">
        <v>4312.3189359599992</v>
      </c>
      <c r="Q71" s="150">
        <f t="shared" si="19"/>
        <v>0.11471984399999997</v>
      </c>
      <c r="R71" s="142">
        <v>45748</v>
      </c>
      <c r="S71" s="181"/>
    </row>
    <row r="72" spans="2:19" ht="13.8" x14ac:dyDescent="0.25">
      <c r="B72" t="s">
        <v>1213</v>
      </c>
      <c r="C72" t="s">
        <v>1245</v>
      </c>
      <c r="D72" s="135" t="s">
        <v>1068</v>
      </c>
      <c r="E72" t="s">
        <v>6111</v>
      </c>
      <c r="F72" t="s">
        <v>6112</v>
      </c>
      <c r="G72" t="s">
        <v>311</v>
      </c>
      <c r="H72" t="s">
        <v>6113</v>
      </c>
      <c r="I72">
        <v>74208</v>
      </c>
      <c r="J72" t="s">
        <v>312</v>
      </c>
      <c r="K72" t="s">
        <v>1215</v>
      </c>
      <c r="L72" s="145">
        <v>44186</v>
      </c>
      <c r="M72">
        <v>4600000</v>
      </c>
      <c r="N72" s="139">
        <f t="shared" si="20"/>
        <v>17291.400000000001</v>
      </c>
      <c r="O72" s="139">
        <f t="shared" si="21"/>
        <v>0</v>
      </c>
      <c r="P72" s="149">
        <v>0</v>
      </c>
      <c r="Q72" s="150">
        <f t="shared" si="19"/>
        <v>0</v>
      </c>
      <c r="R72" s="142"/>
      <c r="S72" s="181"/>
    </row>
    <row r="73" spans="2:19" ht="13.8" x14ac:dyDescent="0.25">
      <c r="B73" t="s">
        <v>1213</v>
      </c>
      <c r="C73" t="s">
        <v>1245</v>
      </c>
      <c r="D73" s="135" t="s">
        <v>1068</v>
      </c>
      <c r="F73" t="s">
        <v>6072</v>
      </c>
      <c r="G73" t="s">
        <v>311</v>
      </c>
      <c r="H73" t="s">
        <v>6128</v>
      </c>
      <c r="I73">
        <v>74215</v>
      </c>
      <c r="J73" t="s">
        <v>312</v>
      </c>
      <c r="K73" t="s">
        <v>1215</v>
      </c>
      <c r="L73" s="145">
        <v>44308</v>
      </c>
      <c r="M73">
        <v>7000000</v>
      </c>
      <c r="N73" s="139">
        <f t="shared" si="20"/>
        <v>26313</v>
      </c>
      <c r="O73" s="139">
        <f t="shared" si="21"/>
        <v>0</v>
      </c>
      <c r="P73" s="149">
        <v>0</v>
      </c>
      <c r="Q73" s="150">
        <f t="shared" si="19"/>
        <v>0</v>
      </c>
      <c r="R73" s="142"/>
      <c r="S73" s="181"/>
    </row>
    <row r="74" spans="2:19" ht="13.8" x14ac:dyDescent="0.25">
      <c r="B74" t="s">
        <v>1213</v>
      </c>
      <c r="C74" t="s">
        <v>1245</v>
      </c>
      <c r="D74" s="135" t="s">
        <v>1068</v>
      </c>
      <c r="F74" t="s">
        <v>6075</v>
      </c>
      <c r="G74" t="s">
        <v>311</v>
      </c>
      <c r="H74" t="s">
        <v>6129</v>
      </c>
      <c r="I74">
        <v>74216</v>
      </c>
      <c r="J74" t="s">
        <v>312</v>
      </c>
      <c r="K74" t="s">
        <v>1215</v>
      </c>
      <c r="L74" s="145">
        <v>44371</v>
      </c>
      <c r="M74">
        <v>8000000</v>
      </c>
      <c r="N74" s="139">
        <f t="shared" si="20"/>
        <v>30072</v>
      </c>
      <c r="O74" s="139">
        <f t="shared" si="21"/>
        <v>825.86400000000003</v>
      </c>
      <c r="P74" s="149">
        <v>3104.4227759999999</v>
      </c>
      <c r="Q74" s="150">
        <f t="shared" si="19"/>
        <v>0.10323299999999999</v>
      </c>
      <c r="R74" s="142">
        <v>46197</v>
      </c>
      <c r="S74" s="181"/>
    </row>
    <row r="75" spans="2:19" ht="13.8" x14ac:dyDescent="0.25">
      <c r="B75" t="s">
        <v>1213</v>
      </c>
      <c r="C75" t="s">
        <v>1245</v>
      </c>
      <c r="D75" s="135" t="s">
        <v>1068</v>
      </c>
      <c r="E75" t="s">
        <v>6144</v>
      </c>
      <c r="F75" t="s">
        <v>6145</v>
      </c>
      <c r="G75" t="s">
        <v>309</v>
      </c>
      <c r="H75" t="s">
        <v>6146</v>
      </c>
      <c r="I75">
        <v>74217</v>
      </c>
      <c r="J75" t="s">
        <v>312</v>
      </c>
      <c r="K75" t="s">
        <v>1212</v>
      </c>
      <c r="L75" s="145">
        <v>44370</v>
      </c>
      <c r="M75">
        <v>80000000</v>
      </c>
      <c r="N75" s="139">
        <f>M75/1000</f>
        <v>80000</v>
      </c>
      <c r="O75" s="139">
        <f>P75</f>
        <v>3599.864</v>
      </c>
      <c r="P75" s="149">
        <v>3599.864</v>
      </c>
      <c r="Q75" s="150">
        <f t="shared" si="19"/>
        <v>4.4998299999999998E-2</v>
      </c>
      <c r="R75" s="142">
        <v>46196</v>
      </c>
      <c r="S75" s="181"/>
    </row>
    <row r="76" spans="2:19" ht="13.8" x14ac:dyDescent="0.25">
      <c r="B76" t="s">
        <v>1213</v>
      </c>
      <c r="C76" t="s">
        <v>1245</v>
      </c>
      <c r="D76" s="135" t="s">
        <v>1068</v>
      </c>
      <c r="E76" t="s">
        <v>6121</v>
      </c>
      <c r="F76" t="s">
        <v>6122</v>
      </c>
      <c r="G76" t="s">
        <v>309</v>
      </c>
      <c r="H76" t="s">
        <v>6123</v>
      </c>
      <c r="I76">
        <v>74221</v>
      </c>
      <c r="J76" t="s">
        <v>312</v>
      </c>
      <c r="K76" t="s">
        <v>1215</v>
      </c>
      <c r="L76" s="145">
        <v>44409</v>
      </c>
      <c r="M76">
        <v>8000000</v>
      </c>
      <c r="N76" s="139">
        <f t="shared" ref="N76:N77" si="22">M76*3.759/1000</f>
        <v>30072</v>
      </c>
      <c r="O76" s="139">
        <f t="shared" ref="O76:O77" si="23">P76/3.759</f>
        <v>709.72400000000016</v>
      </c>
      <c r="P76" s="149">
        <v>2667.8525160000004</v>
      </c>
      <c r="Q76" s="150">
        <f t="shared" si="19"/>
        <v>8.8715500000000017E-2</v>
      </c>
      <c r="R76" s="142">
        <v>47150</v>
      </c>
      <c r="S76" s="181"/>
    </row>
    <row r="77" spans="2:19" ht="13.8" x14ac:dyDescent="0.25">
      <c r="B77" t="s">
        <v>1213</v>
      </c>
      <c r="C77" t="s">
        <v>1245</v>
      </c>
      <c r="D77" s="135" t="s">
        <v>1068</v>
      </c>
      <c r="E77" t="s">
        <v>6117</v>
      </c>
      <c r="F77" t="s">
        <v>6118</v>
      </c>
      <c r="G77" t="s">
        <v>309</v>
      </c>
      <c r="H77" t="s">
        <v>6119</v>
      </c>
      <c r="I77">
        <v>74228</v>
      </c>
      <c r="J77" t="s">
        <v>312</v>
      </c>
      <c r="K77" t="s">
        <v>1215</v>
      </c>
      <c r="L77" s="145">
        <v>44560</v>
      </c>
      <c r="M77">
        <v>10000000</v>
      </c>
      <c r="N77" s="139">
        <f t="shared" si="22"/>
        <v>37590</v>
      </c>
      <c r="O77" s="139">
        <f t="shared" si="23"/>
        <v>558.49599999999998</v>
      </c>
      <c r="P77" s="149">
        <v>2099.3864639999997</v>
      </c>
      <c r="Q77" s="150">
        <f t="shared" si="19"/>
        <v>5.5849599999999992E-2</v>
      </c>
      <c r="R77" s="142">
        <v>46751</v>
      </c>
      <c r="S77" s="181"/>
    </row>
    <row r="78" spans="2:19" ht="13.8" x14ac:dyDescent="0.25">
      <c r="B78" t="s">
        <v>1213</v>
      </c>
      <c r="C78" t="s">
        <v>1245</v>
      </c>
      <c r="D78" s="135" t="s">
        <v>1068</v>
      </c>
      <c r="E78" t="s">
        <v>6150</v>
      </c>
      <c r="F78" t="s">
        <v>6142</v>
      </c>
      <c r="G78" t="s">
        <v>309</v>
      </c>
      <c r="H78" t="s">
        <v>6151</v>
      </c>
      <c r="I78">
        <v>74231</v>
      </c>
      <c r="J78" t="s">
        <v>312</v>
      </c>
      <c r="K78" t="s">
        <v>1212</v>
      </c>
      <c r="L78" s="145">
        <v>44591</v>
      </c>
      <c r="M78">
        <v>50000000</v>
      </c>
      <c r="N78" s="139">
        <f>M78/1000</f>
        <v>50000</v>
      </c>
      <c r="O78" s="139">
        <f t="shared" ref="O78:O79" si="24">P78</f>
        <v>6643.6962599999997</v>
      </c>
      <c r="P78" s="149">
        <v>6643.6962599999997</v>
      </c>
      <c r="Q78" s="150">
        <f t="shared" si="19"/>
        <v>0.13287392519999999</v>
      </c>
      <c r="R78" s="142">
        <v>46204</v>
      </c>
      <c r="S78" s="181"/>
    </row>
    <row r="79" spans="2:19" ht="13.8" x14ac:dyDescent="0.25">
      <c r="B79" t="s">
        <v>1213</v>
      </c>
      <c r="C79" t="s">
        <v>1245</v>
      </c>
      <c r="D79" s="135" t="s">
        <v>1068</v>
      </c>
      <c r="E79" t="s">
        <v>6138</v>
      </c>
      <c r="F79" t="s">
        <v>6139</v>
      </c>
      <c r="G79" t="s">
        <v>309</v>
      </c>
      <c r="H79" t="s">
        <v>6140</v>
      </c>
      <c r="I79">
        <v>74233</v>
      </c>
      <c r="J79" t="s">
        <v>312</v>
      </c>
      <c r="K79" t="s">
        <v>1212</v>
      </c>
      <c r="L79" s="145">
        <v>44622</v>
      </c>
      <c r="M79">
        <v>45000000</v>
      </c>
      <c r="N79" s="139">
        <f>M79/1000</f>
        <v>45000</v>
      </c>
      <c r="O79" s="139">
        <f t="shared" si="24"/>
        <v>0</v>
      </c>
      <c r="P79" s="149">
        <v>0</v>
      </c>
      <c r="Q79" s="150">
        <f t="shared" si="19"/>
        <v>0</v>
      </c>
      <c r="R79" s="142"/>
      <c r="S79" s="181"/>
    </row>
    <row r="80" spans="2:19" ht="13.8" x14ac:dyDescent="0.25">
      <c r="B80" t="s">
        <v>1213</v>
      </c>
      <c r="C80" t="s">
        <v>1245</v>
      </c>
      <c r="D80" s="135" t="s">
        <v>1068</v>
      </c>
      <c r="F80" t="s">
        <v>6072</v>
      </c>
      <c r="G80" t="s">
        <v>311</v>
      </c>
      <c r="H80" t="s">
        <v>6130</v>
      </c>
      <c r="I80">
        <v>74235</v>
      </c>
      <c r="J80" t="s">
        <v>312</v>
      </c>
      <c r="K80" t="s">
        <v>1215</v>
      </c>
      <c r="L80" s="145">
        <v>44712</v>
      </c>
      <c r="M80">
        <v>5000000</v>
      </c>
      <c r="N80" s="139">
        <f>M80*3.759/1000</f>
        <v>18795</v>
      </c>
      <c r="O80" s="139">
        <f>P80/3.759</f>
        <v>0</v>
      </c>
      <c r="P80" s="149">
        <v>0</v>
      </c>
      <c r="Q80" s="150">
        <f t="shared" si="19"/>
        <v>0</v>
      </c>
      <c r="R80" s="142">
        <v>47269</v>
      </c>
      <c r="S80" s="181"/>
    </row>
    <row r="81" spans="1:19" ht="13.8" x14ac:dyDescent="0.25">
      <c r="B81" t="s">
        <v>1213</v>
      </c>
      <c r="C81" t="s">
        <v>1245</v>
      </c>
      <c r="D81" s="135" t="s">
        <v>1068</v>
      </c>
      <c r="E81" t="s">
        <v>6179</v>
      </c>
      <c r="F81" t="s">
        <v>6180</v>
      </c>
      <c r="G81" t="s">
        <v>311</v>
      </c>
      <c r="H81" t="s">
        <v>6181</v>
      </c>
      <c r="I81">
        <v>74237</v>
      </c>
      <c r="J81" t="s">
        <v>312</v>
      </c>
      <c r="K81" t="s">
        <v>1224</v>
      </c>
      <c r="L81" s="145">
        <v>44721</v>
      </c>
      <c r="M81">
        <v>7000000</v>
      </c>
      <c r="N81" s="139">
        <f>M81*4.7505/1000</f>
        <v>33253.499999999993</v>
      </c>
      <c r="O81">
        <f>P81/4.7505</f>
        <v>2.4240000000000617</v>
      </c>
      <c r="P81" s="149">
        <v>11.515212000000291</v>
      </c>
      <c r="Q81" s="150">
        <f t="shared" si="19"/>
        <v>3.4628571428572312E-4</v>
      </c>
      <c r="R81" s="142">
        <v>47635</v>
      </c>
      <c r="S81" s="181"/>
    </row>
    <row r="82" spans="1:19" ht="13.8" x14ac:dyDescent="0.25">
      <c r="B82" t="s">
        <v>1213</v>
      </c>
      <c r="C82" t="s">
        <v>1245</v>
      </c>
      <c r="D82" s="135" t="s">
        <v>1068</v>
      </c>
      <c r="E82" t="s">
        <v>6173</v>
      </c>
      <c r="F82" t="s">
        <v>6174</v>
      </c>
      <c r="G82" t="s">
        <v>310</v>
      </c>
      <c r="H82" t="s">
        <v>6175</v>
      </c>
      <c r="I82">
        <v>74238</v>
      </c>
      <c r="J82" t="s">
        <v>312</v>
      </c>
      <c r="K82" t="s">
        <v>1212</v>
      </c>
      <c r="L82" s="145">
        <v>44721</v>
      </c>
      <c r="M82">
        <v>40000000</v>
      </c>
      <c r="N82" s="139">
        <f>M82/1000</f>
        <v>40000</v>
      </c>
      <c r="O82" s="139">
        <f t="shared" ref="O82:O83" si="25">P82</f>
        <v>2338.6120000000001</v>
      </c>
      <c r="P82" s="149">
        <v>2338.6120000000001</v>
      </c>
      <c r="Q82" s="150">
        <f t="shared" si="19"/>
        <v>5.8465300000000005E-2</v>
      </c>
      <c r="R82" s="142">
        <v>46182</v>
      </c>
      <c r="S82" s="181"/>
    </row>
    <row r="83" spans="1:19" ht="13.8" x14ac:dyDescent="0.25">
      <c r="B83" t="s">
        <v>1213</v>
      </c>
      <c r="C83" t="s">
        <v>1245</v>
      </c>
      <c r="D83" s="135" t="s">
        <v>1068</v>
      </c>
      <c r="E83" t="s">
        <v>6156</v>
      </c>
      <c r="F83" t="s">
        <v>6157</v>
      </c>
      <c r="G83" t="s">
        <v>309</v>
      </c>
      <c r="H83" t="s">
        <v>6158</v>
      </c>
      <c r="I83">
        <v>74239</v>
      </c>
      <c r="J83" t="s">
        <v>312</v>
      </c>
      <c r="K83" t="s">
        <v>1212</v>
      </c>
      <c r="L83" s="145">
        <v>44741</v>
      </c>
      <c r="M83">
        <v>40000000</v>
      </c>
      <c r="N83" s="139">
        <f>M83/1000</f>
        <v>40000</v>
      </c>
      <c r="O83" s="139">
        <f t="shared" si="25"/>
        <v>1751.1189999999999</v>
      </c>
      <c r="P83" s="149">
        <v>1751.1189999999999</v>
      </c>
      <c r="Q83" s="150">
        <f t="shared" si="19"/>
        <v>4.3777974999999997E-2</v>
      </c>
      <c r="R83" s="142">
        <v>46202</v>
      </c>
      <c r="S83" s="181"/>
    </row>
    <row r="84" spans="1:19" ht="13.8" x14ac:dyDescent="0.25">
      <c r="B84" t="s">
        <v>1213</v>
      </c>
      <c r="C84" t="s">
        <v>1245</v>
      </c>
      <c r="D84" s="135" t="s">
        <v>1068</v>
      </c>
      <c r="F84" t="s">
        <v>6206</v>
      </c>
      <c r="G84" t="s">
        <v>309</v>
      </c>
      <c r="H84" t="s">
        <v>6207</v>
      </c>
      <c r="I84">
        <v>74240</v>
      </c>
      <c r="J84" t="s">
        <v>312</v>
      </c>
      <c r="K84" t="s">
        <v>1217</v>
      </c>
      <c r="L84" s="145">
        <v>44748</v>
      </c>
      <c r="M84">
        <v>10000000</v>
      </c>
      <c r="N84" s="139">
        <f>M84*4.0202/1000</f>
        <v>40202</v>
      </c>
      <c r="O84" s="139">
        <f>P84/4.0202</f>
        <v>96.981469180637788</v>
      </c>
      <c r="P84" s="149">
        <v>389.88490240000004</v>
      </c>
      <c r="Q84" s="150">
        <f t="shared" si="19"/>
        <v>9.698146918063779E-3</v>
      </c>
      <c r="R84" s="142">
        <v>45844</v>
      </c>
      <c r="S84" s="181"/>
    </row>
    <row r="85" spans="1:19" ht="13.8" x14ac:dyDescent="0.25">
      <c r="B85" t="s">
        <v>1213</v>
      </c>
      <c r="C85" t="s">
        <v>1245</v>
      </c>
      <c r="D85" s="135" t="s">
        <v>1068</v>
      </c>
      <c r="E85" t="s">
        <v>6147</v>
      </c>
      <c r="F85" t="s">
        <v>6148</v>
      </c>
      <c r="G85" t="s">
        <v>309</v>
      </c>
      <c r="H85" t="s">
        <v>6149</v>
      </c>
      <c r="I85">
        <v>74241</v>
      </c>
      <c r="J85" t="s">
        <v>312</v>
      </c>
      <c r="K85" t="s">
        <v>1212</v>
      </c>
      <c r="L85" s="145">
        <v>44752</v>
      </c>
      <c r="M85">
        <v>50000000</v>
      </c>
      <c r="N85" s="139">
        <f>M85/1000</f>
        <v>50000</v>
      </c>
      <c r="O85" s="139">
        <f>P85</f>
        <v>1599.502</v>
      </c>
      <c r="P85" s="149">
        <v>1599.502</v>
      </c>
      <c r="Q85" s="150">
        <f t="shared" si="19"/>
        <v>3.1990039999999997E-2</v>
      </c>
      <c r="R85" s="142">
        <v>46213</v>
      </c>
      <c r="S85" s="181"/>
    </row>
    <row r="86" spans="1:19" ht="13.8" x14ac:dyDescent="0.25">
      <c r="B86" t="s">
        <v>1213</v>
      </c>
      <c r="C86" t="s">
        <v>1245</v>
      </c>
      <c r="D86" s="135" t="s">
        <v>1068</v>
      </c>
      <c r="F86" t="s">
        <v>4532</v>
      </c>
      <c r="G86" t="s">
        <v>311</v>
      </c>
      <c r="H86" t="s">
        <v>4531</v>
      </c>
      <c r="I86">
        <v>74242</v>
      </c>
      <c r="J86" t="s">
        <v>312</v>
      </c>
      <c r="K86" t="s">
        <v>1217</v>
      </c>
      <c r="L86" s="145">
        <v>44812</v>
      </c>
      <c r="M86">
        <v>5410840</v>
      </c>
      <c r="N86" s="139">
        <f>M86*4.0202/1000</f>
        <v>21752.658968</v>
      </c>
      <c r="O86" s="139">
        <f>P86/4.0202</f>
        <v>0</v>
      </c>
      <c r="P86" s="149">
        <v>0</v>
      </c>
      <c r="Q86" s="150">
        <f t="shared" si="19"/>
        <v>0</v>
      </c>
      <c r="R86" s="142"/>
      <c r="S86" s="181"/>
    </row>
    <row r="87" spans="1:19" ht="13.8" x14ac:dyDescent="0.25">
      <c r="B87" t="s">
        <v>1213</v>
      </c>
      <c r="C87" t="s">
        <v>1245</v>
      </c>
      <c r="D87" s="135" t="s">
        <v>1068</v>
      </c>
      <c r="E87" t="s">
        <v>6124</v>
      </c>
      <c r="F87" t="s">
        <v>6125</v>
      </c>
      <c r="G87" t="s">
        <v>311</v>
      </c>
      <c r="H87" t="s">
        <v>6126</v>
      </c>
      <c r="I87">
        <v>74243</v>
      </c>
      <c r="J87" t="s">
        <v>312</v>
      </c>
      <c r="K87" t="s">
        <v>1215</v>
      </c>
      <c r="L87" s="145">
        <v>44823</v>
      </c>
      <c r="M87">
        <v>6000000</v>
      </c>
      <c r="N87" s="139">
        <f>M87*3.759/1000</f>
        <v>22554</v>
      </c>
      <c r="O87" s="139">
        <f>P87/3.759</f>
        <v>248.87800000000007</v>
      </c>
      <c r="P87" s="149">
        <v>935.53240200000027</v>
      </c>
      <c r="Q87" s="150">
        <f t="shared" si="19"/>
        <v>4.1479666666666679E-2</v>
      </c>
      <c r="R87" s="142">
        <v>46284</v>
      </c>
      <c r="S87" s="181"/>
    </row>
    <row r="88" spans="1:19" ht="13.8" x14ac:dyDescent="0.25">
      <c r="B88" t="s">
        <v>1213</v>
      </c>
      <c r="C88" t="s">
        <v>1245</v>
      </c>
      <c r="D88" s="135" t="s">
        <v>1068</v>
      </c>
      <c r="F88" t="s">
        <v>6187</v>
      </c>
      <c r="G88" t="s">
        <v>311</v>
      </c>
      <c r="H88" t="s">
        <v>6188</v>
      </c>
      <c r="I88">
        <v>74247</v>
      </c>
      <c r="J88" t="s">
        <v>312</v>
      </c>
      <c r="K88" t="s">
        <v>1224</v>
      </c>
      <c r="L88" s="145">
        <v>44938</v>
      </c>
      <c r="M88">
        <v>7500000</v>
      </c>
      <c r="N88" s="139">
        <f>M88*4.7505/1000</f>
        <v>35628.75</v>
      </c>
      <c r="O88">
        <f>P88/4.7505</f>
        <v>766.0920000000001</v>
      </c>
      <c r="P88" s="149">
        <v>3639.3200460000003</v>
      </c>
      <c r="Q88" s="150">
        <f t="shared" si="19"/>
        <v>0.1021456</v>
      </c>
      <c r="R88" s="142">
        <v>46022</v>
      </c>
      <c r="S88" s="181"/>
    </row>
    <row r="89" spans="1:19" ht="13.8" x14ac:dyDescent="0.25">
      <c r="B89" t="s">
        <v>1213</v>
      </c>
      <c r="C89" t="s">
        <v>1245</v>
      </c>
      <c r="D89" s="135" t="s">
        <v>1068</v>
      </c>
      <c r="F89" t="s">
        <v>6200</v>
      </c>
      <c r="G89" t="s">
        <v>309</v>
      </c>
      <c r="H89" t="s">
        <v>6201</v>
      </c>
      <c r="I89">
        <v>74249</v>
      </c>
      <c r="J89" t="s">
        <v>312</v>
      </c>
      <c r="K89" t="s">
        <v>1212</v>
      </c>
      <c r="L89" s="145">
        <v>45006</v>
      </c>
      <c r="M89">
        <v>70000000</v>
      </c>
      <c r="N89" s="139">
        <f>M89/1000</f>
        <v>70000</v>
      </c>
      <c r="O89" s="139">
        <f t="shared" ref="O89:O90" si="26">P89</f>
        <v>0</v>
      </c>
      <c r="P89" s="149">
        <v>0</v>
      </c>
      <c r="Q89" s="150">
        <f t="shared" si="19"/>
        <v>0</v>
      </c>
      <c r="R89" s="142"/>
      <c r="S89" s="181"/>
    </row>
    <row r="90" spans="1:19" ht="13.8" x14ac:dyDescent="0.25">
      <c r="B90" t="s">
        <v>1213</v>
      </c>
      <c r="C90" t="s">
        <v>1245</v>
      </c>
      <c r="D90" s="135" t="s">
        <v>1068</v>
      </c>
      <c r="E90" t="s">
        <v>6017</v>
      </c>
      <c r="F90" t="s">
        <v>6018</v>
      </c>
      <c r="G90" t="s">
        <v>309</v>
      </c>
      <c r="H90" t="s">
        <v>6019</v>
      </c>
      <c r="I90">
        <v>74252</v>
      </c>
      <c r="J90" t="s">
        <v>312</v>
      </c>
      <c r="K90" t="s">
        <v>1212</v>
      </c>
      <c r="L90" s="145">
        <v>45036</v>
      </c>
      <c r="M90">
        <v>62150000</v>
      </c>
      <c r="N90" s="139">
        <f>M90/1000</f>
        <v>62150</v>
      </c>
      <c r="O90" s="139">
        <f t="shared" si="26"/>
        <v>3484.9789999999998</v>
      </c>
      <c r="P90" s="149">
        <v>3484.9789999999998</v>
      </c>
      <c r="Q90" s="150">
        <f t="shared" si="19"/>
        <v>5.6073676588897822E-2</v>
      </c>
      <c r="R90" s="142">
        <v>48689</v>
      </c>
      <c r="S90" s="181"/>
    </row>
    <row r="91" spans="1:19" ht="13.8" x14ac:dyDescent="0.25">
      <c r="B91" t="s">
        <v>1213</v>
      </c>
      <c r="C91" t="s">
        <v>1245</v>
      </c>
      <c r="D91" s="135" t="s">
        <v>1068</v>
      </c>
      <c r="F91" t="s">
        <v>6021</v>
      </c>
      <c r="G91" t="s">
        <v>309</v>
      </c>
      <c r="H91" t="s">
        <v>6022</v>
      </c>
      <c r="I91">
        <v>74254</v>
      </c>
      <c r="J91" t="s">
        <v>312</v>
      </c>
      <c r="K91" t="s">
        <v>1215</v>
      </c>
      <c r="L91" s="145">
        <v>45124</v>
      </c>
      <c r="M91" s="148">
        <v>7006080</v>
      </c>
      <c r="N91" s="139">
        <f>M91*3.759/1000</f>
        <v>26335.854719999999</v>
      </c>
      <c r="O91" s="139">
        <f>P91/3.759</f>
        <v>404.755</v>
      </c>
      <c r="P91" s="149">
        <v>1521.4740449999999</v>
      </c>
      <c r="Q91" s="150">
        <f t="shared" si="19"/>
        <v>5.7771963780031056E-2</v>
      </c>
      <c r="R91" s="142">
        <v>46220</v>
      </c>
      <c r="S91" s="181"/>
    </row>
    <row r="92" spans="1:19" ht="13.8" x14ac:dyDescent="0.25">
      <c r="B92" t="s">
        <v>1213</v>
      </c>
      <c r="C92" t="s">
        <v>1245</v>
      </c>
      <c r="D92" s="135" t="s">
        <v>1068</v>
      </c>
      <c r="E92" t="s">
        <v>6065</v>
      </c>
      <c r="F92" t="s">
        <v>6066</v>
      </c>
      <c r="G92" t="s">
        <v>309</v>
      </c>
      <c r="H92" t="s">
        <v>6067</v>
      </c>
      <c r="I92">
        <v>74255</v>
      </c>
      <c r="J92" t="s">
        <v>312</v>
      </c>
      <c r="K92" t="s">
        <v>1224</v>
      </c>
      <c r="L92" s="145">
        <v>45208</v>
      </c>
      <c r="M92">
        <v>5000000</v>
      </c>
      <c r="N92" s="139">
        <f>M92*4.7505/1000</f>
        <v>23752.5</v>
      </c>
      <c r="O92">
        <f>P92/4.7505</f>
        <v>273.15999999999997</v>
      </c>
      <c r="P92" s="149">
        <v>1297.6465799999999</v>
      </c>
      <c r="Q92" s="150">
        <f t="shared" si="19"/>
        <v>5.4631999999999993E-2</v>
      </c>
      <c r="R92" s="142">
        <v>46235</v>
      </c>
      <c r="S92" s="181"/>
    </row>
    <row r="93" spans="1:19" ht="13.8" x14ac:dyDescent="0.25">
      <c r="B93" t="s">
        <v>1213</v>
      </c>
      <c r="C93" t="s">
        <v>1245</v>
      </c>
      <c r="D93" s="135" t="s">
        <v>1068</v>
      </c>
      <c r="E93" t="s">
        <v>6183</v>
      </c>
      <c r="F93" t="s">
        <v>6184</v>
      </c>
      <c r="G93" t="s">
        <v>310</v>
      </c>
      <c r="H93" t="s">
        <v>6185</v>
      </c>
      <c r="I93">
        <v>74256</v>
      </c>
      <c r="J93" t="s">
        <v>312</v>
      </c>
      <c r="K93" t="s">
        <v>1217</v>
      </c>
      <c r="L93" s="145">
        <v>45166</v>
      </c>
      <c r="M93">
        <v>8000000</v>
      </c>
      <c r="N93" s="139">
        <f>M93*4.0202/1000</f>
        <v>32161.599999999999</v>
      </c>
      <c r="O93" s="139">
        <f>P93/4.0202</f>
        <v>249.62200000000007</v>
      </c>
      <c r="P93" s="149">
        <v>1003.5303644000003</v>
      </c>
      <c r="Q93" s="150">
        <f t="shared" si="19"/>
        <v>3.1202750000000012E-2</v>
      </c>
      <c r="R93" s="142">
        <v>48092</v>
      </c>
      <c r="S93" s="181"/>
    </row>
    <row r="94" spans="1:19" ht="13.8" x14ac:dyDescent="0.25">
      <c r="B94" t="s">
        <v>1213</v>
      </c>
      <c r="C94" t="s">
        <v>1245</v>
      </c>
      <c r="D94" s="135" t="s">
        <v>1068</v>
      </c>
      <c r="E94" t="s">
        <v>6062</v>
      </c>
      <c r="F94" t="s">
        <v>6063</v>
      </c>
      <c r="G94" t="s">
        <v>311</v>
      </c>
      <c r="H94" t="s">
        <v>6064</v>
      </c>
      <c r="I94">
        <v>74266</v>
      </c>
      <c r="J94" t="s">
        <v>312</v>
      </c>
      <c r="K94" t="s">
        <v>1215</v>
      </c>
      <c r="L94" s="142">
        <v>45400</v>
      </c>
      <c r="M94">
        <v>2500000</v>
      </c>
      <c r="N94" s="139">
        <f t="shared" ref="N94:N96" si="27">M94*3.759/1000</f>
        <v>9397.5</v>
      </c>
      <c r="O94" s="139">
        <f t="shared" ref="O94:O96" si="28">P94/3.759</f>
        <v>170.756</v>
      </c>
      <c r="P94" s="149">
        <v>641.871804</v>
      </c>
      <c r="Q94" s="150">
        <f t="shared" si="19"/>
        <v>6.8302399999999999E-2</v>
      </c>
      <c r="R94" s="142">
        <v>46495</v>
      </c>
      <c r="S94" s="181"/>
    </row>
    <row r="95" spans="1:19" ht="13.8" x14ac:dyDescent="0.25">
      <c r="A95" s="2" t="str">
        <f>I95&amp;"-"&amp;C95</f>
        <v>74192-57</v>
      </c>
      <c r="B95" t="s">
        <v>1213</v>
      </c>
      <c r="C95" t="s">
        <v>1248</v>
      </c>
      <c r="D95" s="135" t="s">
        <v>1068</v>
      </c>
      <c r="E95" t="s">
        <v>6190</v>
      </c>
      <c r="F95" t="s">
        <v>6191</v>
      </c>
      <c r="G95" t="s">
        <v>309</v>
      </c>
      <c r="H95" t="s">
        <v>6192</v>
      </c>
      <c r="I95">
        <v>74192</v>
      </c>
      <c r="J95" t="s">
        <v>312</v>
      </c>
      <c r="K95" t="s">
        <v>1215</v>
      </c>
      <c r="L95" s="145">
        <v>43761</v>
      </c>
      <c r="M95">
        <v>5000000</v>
      </c>
      <c r="N95" s="139">
        <f t="shared" si="27"/>
        <v>18795</v>
      </c>
      <c r="O95" s="139">
        <f t="shared" si="28"/>
        <v>0</v>
      </c>
      <c r="P95" s="149">
        <v>0</v>
      </c>
      <c r="Q95" s="150">
        <f t="shared" si="19"/>
        <v>0</v>
      </c>
      <c r="R95" s="142"/>
      <c r="S95" s="181"/>
    </row>
    <row r="96" spans="1:19" ht="13.8" x14ac:dyDescent="0.25">
      <c r="A96" s="2" t="str">
        <f t="shared" ref="A96:A111" si="29">I96&amp;"-"&amp;C96</f>
        <v>74193-57</v>
      </c>
      <c r="B96" t="s">
        <v>1213</v>
      </c>
      <c r="C96" t="s">
        <v>1248</v>
      </c>
      <c r="D96" s="135" t="s">
        <v>1068</v>
      </c>
      <c r="F96" t="s">
        <v>6169</v>
      </c>
      <c r="G96" t="s">
        <v>311</v>
      </c>
      <c r="H96" t="s">
        <v>6170</v>
      </c>
      <c r="I96">
        <v>74193</v>
      </c>
      <c r="J96" t="s">
        <v>312</v>
      </c>
      <c r="K96" t="s">
        <v>1215</v>
      </c>
      <c r="L96" s="145">
        <v>43790</v>
      </c>
      <c r="M96">
        <v>5000000</v>
      </c>
      <c r="N96" s="139">
        <f t="shared" si="27"/>
        <v>18795</v>
      </c>
      <c r="O96" s="139">
        <f t="shared" si="28"/>
        <v>131.244</v>
      </c>
      <c r="P96" s="149">
        <v>493.34619600000002</v>
      </c>
      <c r="Q96" s="150">
        <f t="shared" si="19"/>
        <v>2.6248800000000003E-2</v>
      </c>
      <c r="R96" s="142">
        <v>46347</v>
      </c>
      <c r="S96" s="181"/>
    </row>
    <row r="97" spans="1:19" ht="13.8" x14ac:dyDescent="0.25">
      <c r="A97" s="2" t="str">
        <f t="shared" si="29"/>
        <v>74196-57</v>
      </c>
      <c r="B97" t="s">
        <v>1213</v>
      </c>
      <c r="C97" t="s">
        <v>1248</v>
      </c>
      <c r="D97" s="135" t="s">
        <v>1068</v>
      </c>
      <c r="E97" t="s">
        <v>6193</v>
      </c>
      <c r="F97" t="s">
        <v>6194</v>
      </c>
      <c r="G97" t="s">
        <v>309</v>
      </c>
      <c r="H97" t="s">
        <v>6195</v>
      </c>
      <c r="I97">
        <v>74196</v>
      </c>
      <c r="J97" t="s">
        <v>312</v>
      </c>
      <c r="K97" t="s">
        <v>1212</v>
      </c>
      <c r="L97" s="145">
        <v>43831</v>
      </c>
      <c r="M97">
        <v>46366453</v>
      </c>
      <c r="N97" s="139">
        <f>M97/1000</f>
        <v>46366.453000000001</v>
      </c>
      <c r="O97" s="139">
        <f>P97</f>
        <v>0</v>
      </c>
      <c r="P97" s="149">
        <v>0</v>
      </c>
      <c r="Q97" s="150">
        <f t="shared" si="19"/>
        <v>0</v>
      </c>
      <c r="R97" s="142"/>
      <c r="S97" s="181"/>
    </row>
    <row r="98" spans="1:19" ht="13.8" x14ac:dyDescent="0.25">
      <c r="A98" s="2" t="str">
        <f t="shared" si="29"/>
        <v>74197-57</v>
      </c>
      <c r="B98" t="s">
        <v>1213</v>
      </c>
      <c r="C98" t="s">
        <v>1248</v>
      </c>
      <c r="D98" s="135" t="s">
        <v>1068</v>
      </c>
      <c r="F98" t="s">
        <v>6095</v>
      </c>
      <c r="G98" t="s">
        <v>311</v>
      </c>
      <c r="H98" t="s">
        <v>6096</v>
      </c>
      <c r="I98">
        <v>74197</v>
      </c>
      <c r="J98" t="s">
        <v>312</v>
      </c>
      <c r="K98" t="s">
        <v>1215</v>
      </c>
      <c r="L98" s="145">
        <v>43857</v>
      </c>
      <c r="M98">
        <v>5000000</v>
      </c>
      <c r="N98" s="139">
        <f>M98*3.759/1000</f>
        <v>18795</v>
      </c>
      <c r="O98" s="139">
        <f>P98/3.759</f>
        <v>0</v>
      </c>
      <c r="P98" s="149">
        <v>0</v>
      </c>
      <c r="Q98" s="150">
        <f t="shared" si="19"/>
        <v>0</v>
      </c>
      <c r="R98" s="142">
        <v>46414</v>
      </c>
      <c r="S98" s="181"/>
    </row>
    <row r="99" spans="1:19" ht="13.8" x14ac:dyDescent="0.25">
      <c r="A99" s="2" t="str">
        <f t="shared" si="29"/>
        <v>74204-57</v>
      </c>
      <c r="B99" t="s">
        <v>1213</v>
      </c>
      <c r="C99" t="s">
        <v>1248</v>
      </c>
      <c r="D99" s="135" t="s">
        <v>1068</v>
      </c>
      <c r="E99" t="s">
        <v>6102</v>
      </c>
      <c r="F99" t="s">
        <v>6103</v>
      </c>
      <c r="G99" t="s">
        <v>310</v>
      </c>
      <c r="H99" t="s">
        <v>6171</v>
      </c>
      <c r="I99">
        <v>74204</v>
      </c>
      <c r="J99" t="s">
        <v>312</v>
      </c>
      <c r="K99" t="s">
        <v>1212</v>
      </c>
      <c r="L99" s="145">
        <v>44084</v>
      </c>
      <c r="M99">
        <v>24960000</v>
      </c>
      <c r="N99" s="139">
        <f>M99/1000</f>
        <v>24960</v>
      </c>
      <c r="O99" s="139">
        <f>P99</f>
        <v>199.18299999999999</v>
      </c>
      <c r="P99" s="149">
        <v>199.18299999999999</v>
      </c>
      <c r="Q99" s="150">
        <f t="shared" si="19"/>
        <v>7.9800881410256406E-3</v>
      </c>
      <c r="R99" s="142">
        <v>46462</v>
      </c>
      <c r="S99" s="181"/>
    </row>
    <row r="100" spans="1:19" ht="13.8" x14ac:dyDescent="0.25">
      <c r="A100" s="2" t="str">
        <f t="shared" si="29"/>
        <v>74205-57</v>
      </c>
      <c r="B100" t="s">
        <v>1213</v>
      </c>
      <c r="C100" t="s">
        <v>1248</v>
      </c>
      <c r="D100" s="135" t="s">
        <v>1068</v>
      </c>
      <c r="E100" t="s">
        <v>6134</v>
      </c>
      <c r="F100" t="s">
        <v>6135</v>
      </c>
      <c r="G100" t="s">
        <v>310</v>
      </c>
      <c r="H100" t="s">
        <v>6136</v>
      </c>
      <c r="I100">
        <v>74205</v>
      </c>
      <c r="J100" t="s">
        <v>312</v>
      </c>
      <c r="K100" t="s">
        <v>1217</v>
      </c>
      <c r="L100" s="145">
        <v>44159</v>
      </c>
      <c r="M100">
        <v>4060000</v>
      </c>
      <c r="N100" s="139">
        <f>M100*4.0202/1000</f>
        <v>16322.012000000001</v>
      </c>
      <c r="O100" s="139">
        <f>P100/4.0202</f>
        <v>0</v>
      </c>
      <c r="P100" s="149">
        <v>0</v>
      </c>
      <c r="Q100" s="150">
        <f t="shared" si="19"/>
        <v>0</v>
      </c>
      <c r="R100" s="142"/>
      <c r="S100" s="181"/>
    </row>
    <row r="101" spans="1:19" ht="13.8" x14ac:dyDescent="0.25">
      <c r="A101" s="2" t="str">
        <f t="shared" si="29"/>
        <v>74207-57</v>
      </c>
      <c r="B101" t="s">
        <v>1213</v>
      </c>
      <c r="C101" t="s">
        <v>1248</v>
      </c>
      <c r="D101" s="135" t="s">
        <v>1068</v>
      </c>
      <c r="F101" t="s">
        <v>6209</v>
      </c>
      <c r="G101" t="s">
        <v>311</v>
      </c>
      <c r="H101" t="s">
        <v>6210</v>
      </c>
      <c r="I101">
        <v>74207</v>
      </c>
      <c r="J101" t="s">
        <v>312</v>
      </c>
      <c r="K101" t="s">
        <v>1215</v>
      </c>
      <c r="L101" s="145">
        <v>44166</v>
      </c>
      <c r="M101">
        <v>10000000</v>
      </c>
      <c r="N101" s="139">
        <f t="shared" ref="N101:N102" si="30">M101*3.759/1000</f>
        <v>37590</v>
      </c>
      <c r="O101" s="139">
        <f t="shared" ref="O101:O102" si="31">P101/3.759</f>
        <v>261.38783000000001</v>
      </c>
      <c r="P101" s="149">
        <v>982.55685296999991</v>
      </c>
      <c r="Q101" s="150">
        <f t="shared" si="19"/>
        <v>2.6138782999999999E-2</v>
      </c>
      <c r="R101" s="142">
        <v>45748</v>
      </c>
      <c r="S101" s="181"/>
    </row>
    <row r="102" spans="1:19" ht="13.8" x14ac:dyDescent="0.25">
      <c r="A102" s="2" t="str">
        <f t="shared" si="29"/>
        <v>74215-57</v>
      </c>
      <c r="B102" t="s">
        <v>1213</v>
      </c>
      <c r="C102" t="s">
        <v>1248</v>
      </c>
      <c r="D102" s="135" t="s">
        <v>1068</v>
      </c>
      <c r="F102" t="s">
        <v>6072</v>
      </c>
      <c r="G102" t="s">
        <v>311</v>
      </c>
      <c r="H102" t="s">
        <v>6128</v>
      </c>
      <c r="I102">
        <v>74215</v>
      </c>
      <c r="J102" t="s">
        <v>312</v>
      </c>
      <c r="K102" t="s">
        <v>1215</v>
      </c>
      <c r="L102" s="145">
        <v>44308</v>
      </c>
      <c r="M102">
        <v>7000000</v>
      </c>
      <c r="N102" s="139">
        <f t="shared" si="30"/>
        <v>26313</v>
      </c>
      <c r="O102" s="139">
        <f t="shared" si="31"/>
        <v>0</v>
      </c>
      <c r="P102" s="149">
        <v>0</v>
      </c>
      <c r="Q102" s="150">
        <f t="shared" si="19"/>
        <v>0</v>
      </c>
      <c r="R102" s="142"/>
      <c r="S102" s="181"/>
    </row>
    <row r="103" spans="1:19" ht="13.8" x14ac:dyDescent="0.25">
      <c r="A103" s="2" t="str">
        <f t="shared" si="29"/>
        <v>74217-57</v>
      </c>
      <c r="B103" t="s">
        <v>1213</v>
      </c>
      <c r="C103" t="s">
        <v>1248</v>
      </c>
      <c r="D103" s="135" t="s">
        <v>1068</v>
      </c>
      <c r="E103" t="s">
        <v>6144</v>
      </c>
      <c r="F103" t="s">
        <v>6145</v>
      </c>
      <c r="G103" t="s">
        <v>309</v>
      </c>
      <c r="H103" t="s">
        <v>6146</v>
      </c>
      <c r="I103">
        <v>74217</v>
      </c>
      <c r="J103" t="s">
        <v>312</v>
      </c>
      <c r="K103" t="s">
        <v>1212</v>
      </c>
      <c r="L103" s="145">
        <v>44370</v>
      </c>
      <c r="M103">
        <v>80000000</v>
      </c>
      <c r="N103" s="139">
        <f>M103/1000</f>
        <v>80000</v>
      </c>
      <c r="O103" s="139">
        <f t="shared" ref="O103:O107" si="32">P103</f>
        <v>1066.768</v>
      </c>
      <c r="P103" s="149">
        <v>1066.768</v>
      </c>
      <c r="Q103" s="150">
        <f t="shared" si="19"/>
        <v>1.33346E-2</v>
      </c>
      <c r="R103" s="142">
        <v>46196</v>
      </c>
      <c r="S103" s="181"/>
    </row>
    <row r="104" spans="1:19" ht="13.8" x14ac:dyDescent="0.25">
      <c r="A104" s="2" t="str">
        <f t="shared" si="29"/>
        <v>74231-57</v>
      </c>
      <c r="B104" t="s">
        <v>1213</v>
      </c>
      <c r="C104" t="s">
        <v>1248</v>
      </c>
      <c r="D104" s="135" t="s">
        <v>1068</v>
      </c>
      <c r="E104" t="s">
        <v>6150</v>
      </c>
      <c r="F104" t="s">
        <v>6142</v>
      </c>
      <c r="G104" t="s">
        <v>309</v>
      </c>
      <c r="H104" t="s">
        <v>6151</v>
      </c>
      <c r="I104">
        <v>74231</v>
      </c>
      <c r="J104" t="s">
        <v>312</v>
      </c>
      <c r="K104" t="s">
        <v>1212</v>
      </c>
      <c r="L104" s="145">
        <v>44591</v>
      </c>
      <c r="M104">
        <v>50000000</v>
      </c>
      <c r="N104" s="139">
        <f>M104/1000</f>
        <v>50000</v>
      </c>
      <c r="O104" s="139">
        <f t="shared" si="32"/>
        <v>1819.0248099999999</v>
      </c>
      <c r="P104" s="149">
        <v>1819.0248099999999</v>
      </c>
      <c r="Q104" s="150">
        <f t="shared" si="19"/>
        <v>3.6380496200000001E-2</v>
      </c>
      <c r="R104" s="142">
        <v>46204</v>
      </c>
      <c r="S104" s="181"/>
    </row>
    <row r="105" spans="1:19" ht="13.8" x14ac:dyDescent="0.25">
      <c r="A105" s="2" t="str">
        <f t="shared" si="29"/>
        <v>74233-57</v>
      </c>
      <c r="B105" t="s">
        <v>1213</v>
      </c>
      <c r="C105" t="s">
        <v>1248</v>
      </c>
      <c r="D105" s="135" t="s">
        <v>1068</v>
      </c>
      <c r="E105" t="s">
        <v>6138</v>
      </c>
      <c r="F105" t="s">
        <v>6139</v>
      </c>
      <c r="G105" t="s">
        <v>309</v>
      </c>
      <c r="H105" t="s">
        <v>6140</v>
      </c>
      <c r="I105">
        <v>74233</v>
      </c>
      <c r="J105" t="s">
        <v>312</v>
      </c>
      <c r="K105" t="s">
        <v>1212</v>
      </c>
      <c r="L105" s="145">
        <v>44622</v>
      </c>
      <c r="M105">
        <v>45000000</v>
      </c>
      <c r="N105" s="139">
        <f>M105/1000</f>
        <v>45000</v>
      </c>
      <c r="O105" s="139">
        <f t="shared" si="32"/>
        <v>0</v>
      </c>
      <c r="P105" s="149">
        <v>0</v>
      </c>
      <c r="Q105" s="150">
        <f t="shared" si="19"/>
        <v>0</v>
      </c>
      <c r="R105" s="142"/>
      <c r="S105" s="181"/>
    </row>
    <row r="106" spans="1:19" ht="13.8" x14ac:dyDescent="0.25">
      <c r="A106" s="2" t="str">
        <f t="shared" si="29"/>
        <v>74239-57</v>
      </c>
      <c r="B106" t="s">
        <v>1213</v>
      </c>
      <c r="C106" t="s">
        <v>1248</v>
      </c>
      <c r="D106" s="135" t="s">
        <v>1068</v>
      </c>
      <c r="E106" t="s">
        <v>6156</v>
      </c>
      <c r="F106" t="s">
        <v>6157</v>
      </c>
      <c r="G106" t="s">
        <v>309</v>
      </c>
      <c r="H106" t="s">
        <v>6158</v>
      </c>
      <c r="I106">
        <v>74239</v>
      </c>
      <c r="J106" t="s">
        <v>312</v>
      </c>
      <c r="K106" t="s">
        <v>1212</v>
      </c>
      <c r="L106" s="145">
        <v>44741</v>
      </c>
      <c r="M106">
        <v>40000000</v>
      </c>
      <c r="N106" s="139">
        <f>M106/1000</f>
        <v>40000</v>
      </c>
      <c r="O106" s="139">
        <f t="shared" si="32"/>
        <v>923.73199999999997</v>
      </c>
      <c r="P106" s="149">
        <v>923.73199999999997</v>
      </c>
      <c r="Q106" s="150">
        <f t="shared" si="19"/>
        <v>2.3093300000000001E-2</v>
      </c>
      <c r="R106" s="142">
        <v>46202</v>
      </c>
      <c r="S106" s="181"/>
    </row>
    <row r="107" spans="1:19" ht="13.8" x14ac:dyDescent="0.25">
      <c r="A107" s="2" t="str">
        <f t="shared" si="29"/>
        <v>74241-57</v>
      </c>
      <c r="B107" t="s">
        <v>1213</v>
      </c>
      <c r="C107" t="s">
        <v>1248</v>
      </c>
      <c r="D107" s="135" t="s">
        <v>1068</v>
      </c>
      <c r="E107" t="s">
        <v>6147</v>
      </c>
      <c r="F107" t="s">
        <v>6148</v>
      </c>
      <c r="G107" t="s">
        <v>309</v>
      </c>
      <c r="H107" t="s">
        <v>6149</v>
      </c>
      <c r="I107">
        <v>74241</v>
      </c>
      <c r="J107" t="s">
        <v>312</v>
      </c>
      <c r="K107" t="s">
        <v>1212</v>
      </c>
      <c r="L107" s="145">
        <v>44752</v>
      </c>
      <c r="M107">
        <v>50000000</v>
      </c>
      <c r="N107" s="139">
        <f>M107/1000</f>
        <v>50000</v>
      </c>
      <c r="O107" s="139">
        <f t="shared" si="32"/>
        <v>851.95799999999997</v>
      </c>
      <c r="P107" s="149">
        <v>851.95799999999997</v>
      </c>
      <c r="Q107" s="150">
        <f t="shared" si="19"/>
        <v>1.7039160000000001E-2</v>
      </c>
      <c r="R107" s="142">
        <v>46213</v>
      </c>
      <c r="S107" s="181"/>
    </row>
    <row r="108" spans="1:19" ht="13.8" x14ac:dyDescent="0.25">
      <c r="A108" s="2" t="str">
        <f t="shared" si="29"/>
        <v>74242-57</v>
      </c>
      <c r="B108" t="s">
        <v>1213</v>
      </c>
      <c r="C108" t="s">
        <v>1248</v>
      </c>
      <c r="D108" s="135" t="s">
        <v>1068</v>
      </c>
      <c r="F108" t="s">
        <v>4532</v>
      </c>
      <c r="G108" t="s">
        <v>311</v>
      </c>
      <c r="H108" t="s">
        <v>4531</v>
      </c>
      <c r="I108">
        <v>74242</v>
      </c>
      <c r="J108" t="s">
        <v>312</v>
      </c>
      <c r="K108" t="s">
        <v>1217</v>
      </c>
      <c r="L108" s="145">
        <v>44812</v>
      </c>
      <c r="M108">
        <v>5410840</v>
      </c>
      <c r="N108" s="139">
        <f>M108*4.0202/1000</f>
        <v>21752.658968</v>
      </c>
      <c r="O108" s="139">
        <f>P108/4.0202</f>
        <v>0</v>
      </c>
      <c r="P108" s="149">
        <v>0</v>
      </c>
      <c r="Q108" s="150">
        <f t="shared" si="19"/>
        <v>0</v>
      </c>
      <c r="R108" s="142"/>
      <c r="S108" s="181"/>
    </row>
    <row r="109" spans="1:19" ht="13.8" x14ac:dyDescent="0.25">
      <c r="A109" s="2" t="str">
        <f t="shared" si="29"/>
        <v>74247-57</v>
      </c>
      <c r="B109" t="s">
        <v>1213</v>
      </c>
      <c r="C109" t="s">
        <v>1248</v>
      </c>
      <c r="D109" s="135" t="s">
        <v>1068</v>
      </c>
      <c r="F109" t="s">
        <v>6187</v>
      </c>
      <c r="G109" t="s">
        <v>311</v>
      </c>
      <c r="H109" t="s">
        <v>6188</v>
      </c>
      <c r="I109">
        <v>74247</v>
      </c>
      <c r="J109" t="s">
        <v>312</v>
      </c>
      <c r="K109" t="s">
        <v>1224</v>
      </c>
      <c r="L109" s="145">
        <v>44938</v>
      </c>
      <c r="M109">
        <v>7500000</v>
      </c>
      <c r="N109" s="139">
        <f>M109*4.7505/1000</f>
        <v>35628.75</v>
      </c>
      <c r="O109">
        <f>P109/4.7505</f>
        <v>412.71500000000003</v>
      </c>
      <c r="P109" s="149">
        <v>1960.6026075</v>
      </c>
      <c r="Q109" s="150">
        <f t="shared" si="19"/>
        <v>5.5028666666666663E-2</v>
      </c>
      <c r="R109" s="142">
        <v>46022</v>
      </c>
      <c r="S109" s="181"/>
    </row>
    <row r="110" spans="1:19" ht="13.8" x14ac:dyDescent="0.25">
      <c r="A110" s="2" t="str">
        <f t="shared" si="29"/>
        <v>74252-57</v>
      </c>
      <c r="B110" t="s">
        <v>1213</v>
      </c>
      <c r="C110" t="s">
        <v>1248</v>
      </c>
      <c r="D110" s="135" t="s">
        <v>1068</v>
      </c>
      <c r="E110" t="s">
        <v>6017</v>
      </c>
      <c r="F110" t="s">
        <v>6018</v>
      </c>
      <c r="G110" t="s">
        <v>309</v>
      </c>
      <c r="H110" t="s">
        <v>6019</v>
      </c>
      <c r="I110">
        <v>74252</v>
      </c>
      <c r="J110" t="s">
        <v>312</v>
      </c>
      <c r="K110" t="s">
        <v>1212</v>
      </c>
      <c r="L110" s="145">
        <v>45036</v>
      </c>
      <c r="M110">
        <v>62150000</v>
      </c>
      <c r="N110" s="139">
        <f>M110/1000</f>
        <v>62150</v>
      </c>
      <c r="O110" s="139">
        <f>P110</f>
        <v>1342.607</v>
      </c>
      <c r="P110" s="149">
        <v>1342.607</v>
      </c>
      <c r="Q110" s="150">
        <f t="shared" si="19"/>
        <v>2.1602687047465808E-2</v>
      </c>
      <c r="R110" s="142">
        <v>48689</v>
      </c>
      <c r="S110" s="181"/>
    </row>
    <row r="111" spans="1:19" ht="13.8" x14ac:dyDescent="0.25">
      <c r="A111" s="2" t="str">
        <f t="shared" si="29"/>
        <v>74173-58</v>
      </c>
      <c r="B111" t="s">
        <v>1213</v>
      </c>
      <c r="C111" t="s">
        <v>1249</v>
      </c>
      <c r="D111" s="135" t="s">
        <v>1068</v>
      </c>
      <c r="E111" t="s">
        <v>6069</v>
      </c>
      <c r="F111" t="s">
        <v>6070</v>
      </c>
      <c r="G111" t="s">
        <v>309</v>
      </c>
      <c r="H111" t="s">
        <v>6071</v>
      </c>
      <c r="I111">
        <v>74173</v>
      </c>
      <c r="J111" t="s">
        <v>312</v>
      </c>
      <c r="K111" t="s">
        <v>1215</v>
      </c>
      <c r="L111" s="145">
        <v>43157</v>
      </c>
      <c r="M111">
        <v>5100000</v>
      </c>
      <c r="N111" s="139">
        <f>M111*3.759/1000</f>
        <v>19170.900000000001</v>
      </c>
      <c r="O111" s="139">
        <f>P111/3.759</f>
        <v>1.3369999999999991</v>
      </c>
      <c r="P111" s="149">
        <v>5.0257829999999961</v>
      </c>
      <c r="Q111" s="150">
        <f t="shared" si="19"/>
        <v>2.6215686274509779E-4</v>
      </c>
      <c r="R111" s="142">
        <v>45347</v>
      </c>
      <c r="S111" s="181"/>
    </row>
    <row r="112" spans="1:19" ht="13.8" x14ac:dyDescent="0.25">
      <c r="B112" t="s">
        <v>1213</v>
      </c>
      <c r="C112" t="s">
        <v>1249</v>
      </c>
      <c r="D112" s="135" t="s">
        <v>1068</v>
      </c>
      <c r="E112" t="s">
        <v>6085</v>
      </c>
      <c r="F112" t="s">
        <v>6086</v>
      </c>
      <c r="G112" t="s">
        <v>309</v>
      </c>
      <c r="H112" t="s">
        <v>6087</v>
      </c>
      <c r="I112">
        <v>74177</v>
      </c>
      <c r="J112" t="s">
        <v>312</v>
      </c>
      <c r="K112" t="s">
        <v>1212</v>
      </c>
      <c r="L112" s="145">
        <v>43312</v>
      </c>
      <c r="M112">
        <v>20000000</v>
      </c>
      <c r="N112" s="139">
        <f>M112/1000</f>
        <v>20000</v>
      </c>
      <c r="O112" s="139">
        <f>P112</f>
        <v>0</v>
      </c>
      <c r="P112" s="149">
        <v>0</v>
      </c>
      <c r="Q112" s="150">
        <f t="shared" si="19"/>
        <v>0</v>
      </c>
      <c r="R112" s="142"/>
      <c r="S112" s="181"/>
    </row>
    <row r="113" spans="1:19" ht="13.8" x14ac:dyDescent="0.25">
      <c r="B113" t="s">
        <v>1213</v>
      </c>
      <c r="C113" t="s">
        <v>1249</v>
      </c>
      <c r="D113" s="135" t="s">
        <v>1068</v>
      </c>
      <c r="F113" t="s">
        <v>6092</v>
      </c>
      <c r="G113" t="s">
        <v>311</v>
      </c>
      <c r="H113" t="s">
        <v>6093</v>
      </c>
      <c r="I113">
        <v>74188</v>
      </c>
      <c r="J113" t="s">
        <v>312</v>
      </c>
      <c r="K113" t="s">
        <v>1215</v>
      </c>
      <c r="L113" s="145">
        <v>43578</v>
      </c>
      <c r="M113">
        <v>6000000</v>
      </c>
      <c r="N113" s="139">
        <f t="shared" ref="N113:N114" si="33">M113*3.759/1000</f>
        <v>22554</v>
      </c>
      <c r="O113" s="139">
        <f t="shared" ref="O113:O114" si="34">P113/3.759</f>
        <v>0</v>
      </c>
      <c r="P113" s="149">
        <v>0</v>
      </c>
      <c r="Q113" s="150">
        <f t="shared" si="19"/>
        <v>0</v>
      </c>
      <c r="R113" s="142"/>
      <c r="S113" s="181"/>
    </row>
    <row r="114" spans="1:19" ht="13.8" x14ac:dyDescent="0.25">
      <c r="B114" t="s">
        <v>1213</v>
      </c>
      <c r="C114" t="s">
        <v>1249</v>
      </c>
      <c r="D114" s="135" t="s">
        <v>1068</v>
      </c>
      <c r="E114" t="s">
        <v>6088</v>
      </c>
      <c r="F114" t="s">
        <v>6089</v>
      </c>
      <c r="G114" t="s">
        <v>309</v>
      </c>
      <c r="H114" t="s">
        <v>6090</v>
      </c>
      <c r="I114">
        <v>74189</v>
      </c>
      <c r="J114" t="s">
        <v>312</v>
      </c>
      <c r="K114" t="s">
        <v>1215</v>
      </c>
      <c r="L114" s="145">
        <v>43586</v>
      </c>
      <c r="M114">
        <v>6415000</v>
      </c>
      <c r="N114" s="139">
        <f t="shared" si="33"/>
        <v>24113.985000000001</v>
      </c>
      <c r="O114" s="139">
        <f t="shared" si="34"/>
        <v>0</v>
      </c>
      <c r="P114" s="149">
        <v>0</v>
      </c>
      <c r="Q114" s="150">
        <f t="shared" si="19"/>
        <v>0</v>
      </c>
      <c r="R114" s="142"/>
      <c r="S114" s="181"/>
    </row>
    <row r="115" spans="1:19" ht="13.8" x14ac:dyDescent="0.25">
      <c r="B115" t="s">
        <v>1213</v>
      </c>
      <c r="C115" t="s">
        <v>1249</v>
      </c>
      <c r="D115" s="135" t="s">
        <v>1068</v>
      </c>
      <c r="E115" t="s">
        <v>6193</v>
      </c>
      <c r="F115" t="s">
        <v>6194</v>
      </c>
      <c r="G115" t="s">
        <v>309</v>
      </c>
      <c r="H115" t="s">
        <v>6195</v>
      </c>
      <c r="I115">
        <v>74196</v>
      </c>
      <c r="J115" t="s">
        <v>312</v>
      </c>
      <c r="K115" t="s">
        <v>1212</v>
      </c>
      <c r="L115" s="145">
        <v>43831</v>
      </c>
      <c r="M115">
        <v>46366453</v>
      </c>
      <c r="N115" s="139">
        <f t="shared" ref="N115:N116" si="35">M115/1000</f>
        <v>46366.453000000001</v>
      </c>
      <c r="O115" s="139">
        <f t="shared" ref="O115:O116" si="36">P115</f>
        <v>0</v>
      </c>
      <c r="P115" s="149">
        <v>0</v>
      </c>
      <c r="Q115" s="150">
        <f t="shared" si="19"/>
        <v>0</v>
      </c>
      <c r="R115" s="142"/>
      <c r="S115" s="181"/>
    </row>
    <row r="116" spans="1:19" ht="13.8" x14ac:dyDescent="0.25">
      <c r="A116" s="2" t="str">
        <f t="shared" ref="A116" si="37">I116&amp;"-"&amp;C116</f>
        <v>74204-58</v>
      </c>
      <c r="B116" t="s">
        <v>1213</v>
      </c>
      <c r="C116" t="s">
        <v>1249</v>
      </c>
      <c r="D116" s="135" t="s">
        <v>1068</v>
      </c>
      <c r="E116" t="s">
        <v>6102</v>
      </c>
      <c r="F116" t="s">
        <v>6103</v>
      </c>
      <c r="G116" t="s">
        <v>310</v>
      </c>
      <c r="H116" t="s">
        <v>6171</v>
      </c>
      <c r="I116">
        <v>74204</v>
      </c>
      <c r="J116" t="s">
        <v>312</v>
      </c>
      <c r="K116" t="s">
        <v>1212</v>
      </c>
      <c r="L116" s="145">
        <v>44084</v>
      </c>
      <c r="M116">
        <v>24960000</v>
      </c>
      <c r="N116" s="139">
        <f t="shared" si="35"/>
        <v>24960</v>
      </c>
      <c r="O116" s="139">
        <f t="shared" si="36"/>
        <v>60.17</v>
      </c>
      <c r="P116" s="149">
        <v>60.17</v>
      </c>
      <c r="Q116" s="150">
        <f t="shared" si="19"/>
        <v>2.4106570512820512E-3</v>
      </c>
      <c r="R116" s="142">
        <v>46462</v>
      </c>
      <c r="S116" s="181"/>
    </row>
    <row r="117" spans="1:19" ht="13.8" x14ac:dyDescent="0.25">
      <c r="B117" t="s">
        <v>1213</v>
      </c>
      <c r="C117" t="s">
        <v>1249</v>
      </c>
      <c r="D117" s="135" t="s">
        <v>1068</v>
      </c>
      <c r="E117" t="s">
        <v>6134</v>
      </c>
      <c r="F117" t="s">
        <v>6135</v>
      </c>
      <c r="G117" t="s">
        <v>310</v>
      </c>
      <c r="H117" t="s">
        <v>6136</v>
      </c>
      <c r="I117">
        <v>74205</v>
      </c>
      <c r="J117" t="s">
        <v>312</v>
      </c>
      <c r="K117" t="s">
        <v>1217</v>
      </c>
      <c r="L117" s="145">
        <v>44159</v>
      </c>
      <c r="M117">
        <v>4060000</v>
      </c>
      <c r="N117" s="139">
        <f>M117*4.0202/1000</f>
        <v>16322.012000000001</v>
      </c>
      <c r="O117" s="139">
        <f>P117/4.0202</f>
        <v>0</v>
      </c>
      <c r="P117" s="149">
        <v>0</v>
      </c>
      <c r="Q117" s="150">
        <f t="shared" si="19"/>
        <v>0</v>
      </c>
      <c r="R117" s="142"/>
      <c r="S117" s="181"/>
    </row>
    <row r="118" spans="1:19" ht="13.8" x14ac:dyDescent="0.25">
      <c r="A118" s="2" t="str">
        <f t="shared" ref="A118" si="38">I118&amp;"-"&amp;C118</f>
        <v>74207-58</v>
      </c>
      <c r="B118" t="s">
        <v>1213</v>
      </c>
      <c r="C118" t="s">
        <v>1249</v>
      </c>
      <c r="D118" s="135" t="s">
        <v>1068</v>
      </c>
      <c r="F118" t="s">
        <v>6209</v>
      </c>
      <c r="G118" t="s">
        <v>311</v>
      </c>
      <c r="H118" t="s">
        <v>6210</v>
      </c>
      <c r="I118">
        <v>74207</v>
      </c>
      <c r="J118" t="s">
        <v>312</v>
      </c>
      <c r="K118" t="s">
        <v>1215</v>
      </c>
      <c r="L118" s="145">
        <v>44166</v>
      </c>
      <c r="M118">
        <v>10000000</v>
      </c>
      <c r="N118" s="139">
        <f t="shared" ref="N118:N122" si="39">M118*3.759/1000</f>
        <v>37590</v>
      </c>
      <c r="O118" s="139">
        <f t="shared" ref="O118:O122" si="40">P118/3.759</f>
        <v>94.17240000000001</v>
      </c>
      <c r="P118" s="149">
        <v>353.99405160000003</v>
      </c>
      <c r="Q118" s="150">
        <f t="shared" si="19"/>
        <v>9.4172400000000003E-3</v>
      </c>
      <c r="R118" s="142">
        <v>45748</v>
      </c>
      <c r="S118" s="181"/>
    </row>
    <row r="119" spans="1:19" ht="13.8" x14ac:dyDescent="0.25">
      <c r="B119" t="s">
        <v>1213</v>
      </c>
      <c r="C119" t="s">
        <v>1249</v>
      </c>
      <c r="D119" s="135" t="s">
        <v>1068</v>
      </c>
      <c r="F119" t="s">
        <v>6072</v>
      </c>
      <c r="G119" t="s">
        <v>311</v>
      </c>
      <c r="H119" t="s">
        <v>6128</v>
      </c>
      <c r="I119">
        <v>74215</v>
      </c>
      <c r="J119" t="s">
        <v>312</v>
      </c>
      <c r="K119" t="s">
        <v>1215</v>
      </c>
      <c r="L119" s="145">
        <v>44308</v>
      </c>
      <c r="M119">
        <v>7000000</v>
      </c>
      <c r="N119" s="139">
        <f t="shared" si="39"/>
        <v>26313</v>
      </c>
      <c r="O119" s="139">
        <f t="shared" si="40"/>
        <v>0</v>
      </c>
      <c r="P119" s="149">
        <v>0</v>
      </c>
      <c r="Q119" s="150">
        <f t="shared" si="19"/>
        <v>0</v>
      </c>
      <c r="R119" s="142"/>
      <c r="S119" s="181"/>
    </row>
    <row r="120" spans="1:19" ht="13.8" x14ac:dyDescent="0.25">
      <c r="A120" s="2" t="str">
        <f t="shared" ref="A120:A122" si="41">I120&amp;"-"&amp;C120</f>
        <v>74216-58</v>
      </c>
      <c r="B120" t="s">
        <v>1213</v>
      </c>
      <c r="C120" t="s">
        <v>1249</v>
      </c>
      <c r="D120" s="135" t="s">
        <v>1068</v>
      </c>
      <c r="F120" t="s">
        <v>6075</v>
      </c>
      <c r="G120" t="s">
        <v>311</v>
      </c>
      <c r="H120" t="s">
        <v>6129</v>
      </c>
      <c r="I120">
        <v>74216</v>
      </c>
      <c r="J120" t="s">
        <v>312</v>
      </c>
      <c r="K120" t="s">
        <v>1215</v>
      </c>
      <c r="L120" s="145">
        <v>44371</v>
      </c>
      <c r="M120">
        <v>8000000</v>
      </c>
      <c r="N120" s="139">
        <f t="shared" si="39"/>
        <v>30072</v>
      </c>
      <c r="O120" s="139">
        <f t="shared" si="40"/>
        <v>128.61400000000003</v>
      </c>
      <c r="P120" s="149">
        <v>483.46002600000008</v>
      </c>
      <c r="Q120" s="150">
        <f t="shared" si="19"/>
        <v>1.6076750000000004E-2</v>
      </c>
      <c r="R120" s="142">
        <v>46197</v>
      </c>
      <c r="S120" s="181"/>
    </row>
    <row r="121" spans="1:19" ht="13.8" x14ac:dyDescent="0.25">
      <c r="A121" s="2" t="str">
        <f t="shared" si="41"/>
        <v>74221-58</v>
      </c>
      <c r="B121" t="s">
        <v>1213</v>
      </c>
      <c r="C121" t="s">
        <v>1249</v>
      </c>
      <c r="D121" s="135" t="s">
        <v>1068</v>
      </c>
      <c r="E121" t="s">
        <v>6121</v>
      </c>
      <c r="F121" t="s">
        <v>6122</v>
      </c>
      <c r="G121" t="s">
        <v>309</v>
      </c>
      <c r="H121" t="s">
        <v>6123</v>
      </c>
      <c r="I121">
        <v>74221</v>
      </c>
      <c r="J121" t="s">
        <v>312</v>
      </c>
      <c r="K121" t="s">
        <v>1215</v>
      </c>
      <c r="L121" s="145">
        <v>44409</v>
      </c>
      <c r="M121">
        <v>8000000</v>
      </c>
      <c r="N121" s="139">
        <f t="shared" si="39"/>
        <v>30072</v>
      </c>
      <c r="O121" s="139">
        <f t="shared" si="40"/>
        <v>148.851</v>
      </c>
      <c r="P121" s="149">
        <v>559.53090899999995</v>
      </c>
      <c r="Q121" s="150">
        <f t="shared" si="19"/>
        <v>1.8606374999999998E-2</v>
      </c>
      <c r="R121" s="142">
        <v>47150</v>
      </c>
      <c r="S121" s="181"/>
    </row>
    <row r="122" spans="1:19" ht="13.8" x14ac:dyDescent="0.25">
      <c r="A122" s="2" t="str">
        <f t="shared" si="41"/>
        <v>74228-58</v>
      </c>
      <c r="B122" t="s">
        <v>1213</v>
      </c>
      <c r="C122" t="s">
        <v>1249</v>
      </c>
      <c r="D122" s="135" t="s">
        <v>1068</v>
      </c>
      <c r="E122" t="s">
        <v>6117</v>
      </c>
      <c r="F122" t="s">
        <v>6118</v>
      </c>
      <c r="G122" t="s">
        <v>309</v>
      </c>
      <c r="H122" t="s">
        <v>6119</v>
      </c>
      <c r="I122">
        <v>74228</v>
      </c>
      <c r="J122" t="s">
        <v>312</v>
      </c>
      <c r="K122" t="s">
        <v>1215</v>
      </c>
      <c r="L122" s="145">
        <v>44560</v>
      </c>
      <c r="M122">
        <v>10000000</v>
      </c>
      <c r="N122" s="139">
        <f t="shared" si="39"/>
        <v>37590</v>
      </c>
      <c r="O122" s="139">
        <f t="shared" si="40"/>
        <v>154.39599999999999</v>
      </c>
      <c r="P122" s="149">
        <v>580.37456399999996</v>
      </c>
      <c r="Q122" s="150">
        <f t="shared" si="19"/>
        <v>1.54396E-2</v>
      </c>
      <c r="R122" s="142">
        <v>46751</v>
      </c>
      <c r="S122" s="181"/>
    </row>
    <row r="123" spans="1:19" ht="13.8" x14ac:dyDescent="0.25">
      <c r="B123" t="s">
        <v>1213</v>
      </c>
      <c r="C123" t="s">
        <v>1249</v>
      </c>
      <c r="D123" s="135" t="s">
        <v>1068</v>
      </c>
      <c r="E123" t="s">
        <v>6138</v>
      </c>
      <c r="F123" t="s">
        <v>6139</v>
      </c>
      <c r="G123" t="s">
        <v>309</v>
      </c>
      <c r="H123" t="s">
        <v>6140</v>
      </c>
      <c r="I123">
        <v>74233</v>
      </c>
      <c r="J123" t="s">
        <v>312</v>
      </c>
      <c r="K123" t="s">
        <v>1212</v>
      </c>
      <c r="L123" s="145">
        <v>44622</v>
      </c>
      <c r="M123">
        <v>45000000</v>
      </c>
      <c r="N123" s="139">
        <f>M123/1000</f>
        <v>45000</v>
      </c>
      <c r="O123" s="139">
        <f>P123</f>
        <v>0</v>
      </c>
      <c r="P123" s="149">
        <v>0</v>
      </c>
      <c r="Q123" s="150">
        <f t="shared" si="19"/>
        <v>0</v>
      </c>
      <c r="R123" s="142"/>
      <c r="S123" s="181"/>
    </row>
    <row r="124" spans="1:19" ht="13.8" x14ac:dyDescent="0.25">
      <c r="B124" t="s">
        <v>1213</v>
      </c>
      <c r="C124" t="s">
        <v>1249</v>
      </c>
      <c r="D124" s="135" t="s">
        <v>1068</v>
      </c>
      <c r="F124" t="s">
        <v>6072</v>
      </c>
      <c r="G124" t="s">
        <v>311</v>
      </c>
      <c r="H124" t="s">
        <v>6130</v>
      </c>
      <c r="I124">
        <v>74235</v>
      </c>
      <c r="J124" t="s">
        <v>312</v>
      </c>
      <c r="K124" t="s">
        <v>1215</v>
      </c>
      <c r="L124" s="145">
        <v>44712</v>
      </c>
      <c r="M124">
        <v>5000000</v>
      </c>
      <c r="N124" s="139">
        <f>M124*3.759/1000</f>
        <v>18795</v>
      </c>
      <c r="O124" s="139">
        <f>P124/3.759</f>
        <v>0</v>
      </c>
      <c r="P124" s="149">
        <v>0</v>
      </c>
      <c r="Q124" s="150">
        <f t="shared" si="19"/>
        <v>0</v>
      </c>
      <c r="R124" s="142">
        <v>47269</v>
      </c>
      <c r="S124" s="181"/>
    </row>
    <row r="125" spans="1:19" ht="13.8" x14ac:dyDescent="0.25">
      <c r="A125" s="2" t="str">
        <f t="shared" ref="A125:A129" si="42">I125&amp;"-"&amp;C125</f>
        <v>74237-58</v>
      </c>
      <c r="B125" t="s">
        <v>1213</v>
      </c>
      <c r="C125" t="s">
        <v>1249</v>
      </c>
      <c r="D125" s="135" t="s">
        <v>1068</v>
      </c>
      <c r="E125" t="s">
        <v>6179</v>
      </c>
      <c r="F125" t="s">
        <v>6180</v>
      </c>
      <c r="G125" t="s">
        <v>311</v>
      </c>
      <c r="H125" t="s">
        <v>6181</v>
      </c>
      <c r="I125">
        <v>74237</v>
      </c>
      <c r="J125" t="s">
        <v>312</v>
      </c>
      <c r="K125" t="s">
        <v>1224</v>
      </c>
      <c r="L125" s="145">
        <v>44721</v>
      </c>
      <c r="M125">
        <v>7000000</v>
      </c>
      <c r="N125" s="139">
        <f>M125*4.7505/1000</f>
        <v>33253.499999999993</v>
      </c>
      <c r="O125">
        <f>P125/4.7505</f>
        <v>0.67400000000001214</v>
      </c>
      <c r="P125" s="149">
        <v>3.2018370000000576</v>
      </c>
      <c r="Q125" s="150">
        <f t="shared" si="19"/>
        <v>9.6285714285716041E-5</v>
      </c>
      <c r="R125" s="142">
        <v>47635</v>
      </c>
      <c r="S125" s="181"/>
    </row>
    <row r="126" spans="1:19" ht="13.8" x14ac:dyDescent="0.25">
      <c r="A126" s="2" t="str">
        <f t="shared" si="42"/>
        <v>74238-58</v>
      </c>
      <c r="B126" t="s">
        <v>1213</v>
      </c>
      <c r="C126" t="s">
        <v>1249</v>
      </c>
      <c r="D126" s="135" t="s">
        <v>1068</v>
      </c>
      <c r="E126" t="s">
        <v>6173</v>
      </c>
      <c r="F126" t="s">
        <v>6174</v>
      </c>
      <c r="G126" t="s">
        <v>310</v>
      </c>
      <c r="H126" t="s">
        <v>6175</v>
      </c>
      <c r="I126">
        <v>74238</v>
      </c>
      <c r="J126" t="s">
        <v>312</v>
      </c>
      <c r="K126" t="s">
        <v>1212</v>
      </c>
      <c r="L126" s="145">
        <v>44721</v>
      </c>
      <c r="M126">
        <v>40000000</v>
      </c>
      <c r="N126" s="139">
        <f t="shared" ref="N126:N127" si="43">M126/1000</f>
        <v>40000</v>
      </c>
      <c r="O126" s="139">
        <f t="shared" ref="O126:O127" si="44">P126</f>
        <v>644.82600000000002</v>
      </c>
      <c r="P126" s="149">
        <v>644.82600000000002</v>
      </c>
      <c r="Q126" s="150">
        <f t="shared" si="19"/>
        <v>1.612065E-2</v>
      </c>
      <c r="R126" s="142">
        <v>46182</v>
      </c>
      <c r="S126" s="181"/>
    </row>
    <row r="127" spans="1:19" ht="13.8" x14ac:dyDescent="0.25">
      <c r="A127" s="2" t="str">
        <f t="shared" si="42"/>
        <v>74239-58</v>
      </c>
      <c r="B127" t="s">
        <v>1213</v>
      </c>
      <c r="C127" t="s">
        <v>1249</v>
      </c>
      <c r="D127" s="135" t="s">
        <v>1068</v>
      </c>
      <c r="E127" t="s">
        <v>6156</v>
      </c>
      <c r="F127" t="s">
        <v>6157</v>
      </c>
      <c r="G127" t="s">
        <v>309</v>
      </c>
      <c r="H127" t="s">
        <v>6158</v>
      </c>
      <c r="I127">
        <v>74239</v>
      </c>
      <c r="J127" t="s">
        <v>312</v>
      </c>
      <c r="K127" t="s">
        <v>1212</v>
      </c>
      <c r="L127" s="145">
        <v>44741</v>
      </c>
      <c r="M127">
        <v>40000000</v>
      </c>
      <c r="N127" s="139">
        <f t="shared" si="43"/>
        <v>40000</v>
      </c>
      <c r="O127" s="139">
        <f t="shared" si="44"/>
        <v>659.851</v>
      </c>
      <c r="P127" s="149">
        <v>659.851</v>
      </c>
      <c r="Q127" s="150">
        <f t="shared" si="19"/>
        <v>1.6496275000000001E-2</v>
      </c>
      <c r="R127" s="142">
        <v>46202</v>
      </c>
      <c r="S127" s="181"/>
    </row>
    <row r="128" spans="1:19" ht="13.8" x14ac:dyDescent="0.25">
      <c r="A128" s="2" t="str">
        <f t="shared" si="42"/>
        <v>74240-58</v>
      </c>
      <c r="B128" t="s">
        <v>1213</v>
      </c>
      <c r="C128" t="s">
        <v>1249</v>
      </c>
      <c r="D128" s="135" t="s">
        <v>1068</v>
      </c>
      <c r="F128" t="s">
        <v>6206</v>
      </c>
      <c r="G128" t="s">
        <v>309</v>
      </c>
      <c r="H128" t="s">
        <v>6207</v>
      </c>
      <c r="I128">
        <v>74240</v>
      </c>
      <c r="J128" t="s">
        <v>312</v>
      </c>
      <c r="K128" t="s">
        <v>1217</v>
      </c>
      <c r="L128" s="145">
        <v>44748</v>
      </c>
      <c r="M128">
        <v>10000000</v>
      </c>
      <c r="N128" s="139">
        <f>M128*4.0202/1000</f>
        <v>40202</v>
      </c>
      <c r="O128" s="139">
        <f>P128/4.0202</f>
        <v>16.986903487388709</v>
      </c>
      <c r="P128" s="149">
        <v>68.290749400000081</v>
      </c>
      <c r="Q128" s="150">
        <f t="shared" si="19"/>
        <v>1.6986903487388708E-3</v>
      </c>
      <c r="R128" s="142">
        <v>45844</v>
      </c>
      <c r="S128" s="181"/>
    </row>
    <row r="129" spans="1:19" ht="13.8" x14ac:dyDescent="0.25">
      <c r="A129" s="2" t="str">
        <f t="shared" si="42"/>
        <v>74241-58</v>
      </c>
      <c r="B129" t="s">
        <v>1213</v>
      </c>
      <c r="C129" t="s">
        <v>1249</v>
      </c>
      <c r="D129" s="135" t="s">
        <v>1068</v>
      </c>
      <c r="E129" t="s">
        <v>6147</v>
      </c>
      <c r="F129" t="s">
        <v>6148</v>
      </c>
      <c r="G129" t="s">
        <v>309</v>
      </c>
      <c r="H129" t="s">
        <v>6149</v>
      </c>
      <c r="I129">
        <v>74241</v>
      </c>
      <c r="J129" t="s">
        <v>312</v>
      </c>
      <c r="K129" t="s">
        <v>1212</v>
      </c>
      <c r="L129" s="145">
        <v>44752</v>
      </c>
      <c r="M129">
        <v>50000000</v>
      </c>
      <c r="N129" s="139">
        <f>M129/1000</f>
        <v>50000</v>
      </c>
      <c r="O129" s="139">
        <f>P129</f>
        <v>606.66300000000001</v>
      </c>
      <c r="P129" s="149">
        <v>606.66300000000001</v>
      </c>
      <c r="Q129" s="150">
        <f t="shared" si="19"/>
        <v>1.213326E-2</v>
      </c>
      <c r="R129" s="142">
        <v>46213</v>
      </c>
      <c r="S129" s="181"/>
    </row>
    <row r="130" spans="1:19" ht="13.8" x14ac:dyDescent="0.25">
      <c r="B130" t="s">
        <v>1213</v>
      </c>
      <c r="C130" t="s">
        <v>1249</v>
      </c>
      <c r="D130" s="135" t="s">
        <v>1068</v>
      </c>
      <c r="F130" t="s">
        <v>4532</v>
      </c>
      <c r="G130" t="s">
        <v>311</v>
      </c>
      <c r="H130" t="s">
        <v>4531</v>
      </c>
      <c r="I130">
        <v>74242</v>
      </c>
      <c r="J130" t="s">
        <v>312</v>
      </c>
      <c r="K130" t="s">
        <v>1217</v>
      </c>
      <c r="L130" s="145">
        <v>44812</v>
      </c>
      <c r="M130">
        <v>5410840</v>
      </c>
      <c r="N130" s="139">
        <f>M130*4.0202/1000</f>
        <v>21752.658968</v>
      </c>
      <c r="O130" s="139">
        <f>P130/4.0202</f>
        <v>0</v>
      </c>
      <c r="P130" s="149">
        <v>0</v>
      </c>
      <c r="Q130" s="150">
        <f t="shared" si="19"/>
        <v>0</v>
      </c>
      <c r="R130" s="142"/>
      <c r="S130" s="181"/>
    </row>
    <row r="131" spans="1:19" ht="13.8" x14ac:dyDescent="0.25">
      <c r="A131" s="2" t="str">
        <f t="shared" ref="A131:A132" si="45">I131&amp;"-"&amp;C131</f>
        <v>74243-58</v>
      </c>
      <c r="B131" t="s">
        <v>1213</v>
      </c>
      <c r="C131" t="s">
        <v>1249</v>
      </c>
      <c r="D131" s="135" t="s">
        <v>1068</v>
      </c>
      <c r="E131" t="s">
        <v>6124</v>
      </c>
      <c r="F131" t="s">
        <v>6125</v>
      </c>
      <c r="G131" t="s">
        <v>311</v>
      </c>
      <c r="H131" t="s">
        <v>6126</v>
      </c>
      <c r="I131">
        <v>74243</v>
      </c>
      <c r="J131" t="s">
        <v>312</v>
      </c>
      <c r="K131" t="s">
        <v>1215</v>
      </c>
      <c r="L131" s="145">
        <v>44823</v>
      </c>
      <c r="M131">
        <v>6000000</v>
      </c>
      <c r="N131" s="139">
        <f>M131*3.759/1000</f>
        <v>22554</v>
      </c>
      <c r="O131" s="139">
        <f>P131/3.759</f>
        <v>93.328999999999979</v>
      </c>
      <c r="P131" s="149">
        <v>350.82371099999989</v>
      </c>
      <c r="Q131" s="150">
        <f t="shared" ref="Q131:Q194" si="46">P131/N131</f>
        <v>1.5554833333333329E-2</v>
      </c>
      <c r="R131" s="142">
        <v>46284</v>
      </c>
      <c r="S131" s="181"/>
    </row>
    <row r="132" spans="1:19" ht="13.8" x14ac:dyDescent="0.25">
      <c r="A132" s="2" t="str">
        <f t="shared" si="45"/>
        <v>74247-58</v>
      </c>
      <c r="B132" t="s">
        <v>1213</v>
      </c>
      <c r="C132" t="s">
        <v>1249</v>
      </c>
      <c r="D132" s="135" t="s">
        <v>1068</v>
      </c>
      <c r="F132" t="s">
        <v>6187</v>
      </c>
      <c r="G132" t="s">
        <v>311</v>
      </c>
      <c r="H132" t="s">
        <v>6188</v>
      </c>
      <c r="I132">
        <v>74247</v>
      </c>
      <c r="J132" t="s">
        <v>312</v>
      </c>
      <c r="K132" t="s">
        <v>1224</v>
      </c>
      <c r="L132" s="145">
        <v>44938</v>
      </c>
      <c r="M132">
        <v>7500000</v>
      </c>
      <c r="N132" s="139">
        <f>M132*4.7505/1000</f>
        <v>35628.75</v>
      </c>
      <c r="O132">
        <f>P132/4.7505</f>
        <v>299.351</v>
      </c>
      <c r="P132" s="149">
        <v>1422.0669254999998</v>
      </c>
      <c r="Q132" s="150">
        <f t="shared" si="46"/>
        <v>3.9913466666666661E-2</v>
      </c>
      <c r="R132" s="142">
        <v>46022</v>
      </c>
      <c r="S132" s="181"/>
    </row>
    <row r="133" spans="1:19" ht="13.8" x14ac:dyDescent="0.25">
      <c r="B133" t="s">
        <v>1213</v>
      </c>
      <c r="C133" t="s">
        <v>1249</v>
      </c>
      <c r="D133" s="135" t="s">
        <v>1068</v>
      </c>
      <c r="F133" t="s">
        <v>6200</v>
      </c>
      <c r="G133" t="s">
        <v>309</v>
      </c>
      <c r="H133" t="s">
        <v>6201</v>
      </c>
      <c r="I133">
        <v>74249</v>
      </c>
      <c r="J133" t="s">
        <v>312</v>
      </c>
      <c r="K133" t="s">
        <v>1212</v>
      </c>
      <c r="L133" s="145">
        <v>45006</v>
      </c>
      <c r="M133">
        <v>70000000</v>
      </c>
      <c r="N133" s="139">
        <f t="shared" ref="N133:N134" si="47">M133/1000</f>
        <v>70000</v>
      </c>
      <c r="O133" s="139">
        <f t="shared" ref="O133:O134" si="48">P133</f>
        <v>0</v>
      </c>
      <c r="P133" s="149">
        <v>0</v>
      </c>
      <c r="Q133" s="150">
        <f t="shared" si="46"/>
        <v>0</v>
      </c>
      <c r="R133" s="142"/>
      <c r="S133" s="181"/>
    </row>
    <row r="134" spans="1:19" ht="13.8" x14ac:dyDescent="0.25">
      <c r="A134" s="2" t="str">
        <f t="shared" ref="A134:A138" si="49">I134&amp;"-"&amp;C134</f>
        <v>74252-58</v>
      </c>
      <c r="B134" t="s">
        <v>1213</v>
      </c>
      <c r="C134" t="s">
        <v>1249</v>
      </c>
      <c r="D134" s="135" t="s">
        <v>1068</v>
      </c>
      <c r="E134" t="s">
        <v>6017</v>
      </c>
      <c r="F134" t="s">
        <v>6018</v>
      </c>
      <c r="G134" t="s">
        <v>309</v>
      </c>
      <c r="H134" t="s">
        <v>6019</v>
      </c>
      <c r="I134">
        <v>74252</v>
      </c>
      <c r="J134" t="s">
        <v>312</v>
      </c>
      <c r="K134" t="s">
        <v>1212</v>
      </c>
      <c r="L134" s="145">
        <v>45036</v>
      </c>
      <c r="M134">
        <v>62150000</v>
      </c>
      <c r="N134" s="139">
        <f t="shared" si="47"/>
        <v>62150</v>
      </c>
      <c r="O134" s="139">
        <f t="shared" si="48"/>
        <v>1338.4639999999999</v>
      </c>
      <c r="P134" s="149">
        <v>1338.4639999999999</v>
      </c>
      <c r="Q134" s="150">
        <f t="shared" si="46"/>
        <v>2.1536025744167336E-2</v>
      </c>
      <c r="R134" s="142">
        <v>48689</v>
      </c>
      <c r="S134" s="181"/>
    </row>
    <row r="135" spans="1:19" ht="13.8" x14ac:dyDescent="0.25">
      <c r="A135" s="2" t="str">
        <f t="shared" si="49"/>
        <v>74254-58</v>
      </c>
      <c r="B135" t="s">
        <v>1213</v>
      </c>
      <c r="C135" t="s">
        <v>1249</v>
      </c>
      <c r="D135" s="135" t="s">
        <v>1068</v>
      </c>
      <c r="F135" t="s">
        <v>6021</v>
      </c>
      <c r="G135" t="s">
        <v>309</v>
      </c>
      <c r="H135" t="s">
        <v>6022</v>
      </c>
      <c r="I135">
        <v>74254</v>
      </c>
      <c r="J135" t="s">
        <v>312</v>
      </c>
      <c r="K135" t="s">
        <v>1215</v>
      </c>
      <c r="L135" s="145">
        <v>45124</v>
      </c>
      <c r="M135" s="148">
        <v>7006080</v>
      </c>
      <c r="N135" s="139">
        <f>M135*3.759/1000</f>
        <v>26335.854719999999</v>
      </c>
      <c r="O135" s="139">
        <f>P135/3.759</f>
        <v>158.87500000000003</v>
      </c>
      <c r="P135" s="149">
        <v>597.21112500000004</v>
      </c>
      <c r="Q135" s="150">
        <f t="shared" si="46"/>
        <v>2.2676732209737829E-2</v>
      </c>
      <c r="R135" s="142">
        <v>46220</v>
      </c>
      <c r="S135" s="181"/>
    </row>
    <row r="136" spans="1:19" ht="13.8" x14ac:dyDescent="0.25">
      <c r="A136" s="2" t="str">
        <f t="shared" si="49"/>
        <v>74255-58</v>
      </c>
      <c r="B136" t="s">
        <v>1213</v>
      </c>
      <c r="C136" t="s">
        <v>1249</v>
      </c>
      <c r="D136" s="135" t="s">
        <v>1068</v>
      </c>
      <c r="E136" t="s">
        <v>6065</v>
      </c>
      <c r="F136" t="s">
        <v>6066</v>
      </c>
      <c r="G136" t="s">
        <v>309</v>
      </c>
      <c r="H136" t="s">
        <v>6067</v>
      </c>
      <c r="I136">
        <v>74255</v>
      </c>
      <c r="J136" t="s">
        <v>312</v>
      </c>
      <c r="K136" t="s">
        <v>1224</v>
      </c>
      <c r="L136" s="145">
        <v>45208</v>
      </c>
      <c r="M136">
        <v>5000000</v>
      </c>
      <c r="N136" s="139">
        <f>M136*4.7505/1000</f>
        <v>23752.5</v>
      </c>
      <c r="O136">
        <f>P136/4.7505</f>
        <v>109.90700000000002</v>
      </c>
      <c r="P136" s="149">
        <v>522.11320350000005</v>
      </c>
      <c r="Q136" s="150">
        <f t="shared" si="46"/>
        <v>2.1981400000000002E-2</v>
      </c>
      <c r="R136" s="142">
        <v>46235</v>
      </c>
      <c r="S136" s="181"/>
    </row>
    <row r="137" spans="1:19" ht="13.8" x14ac:dyDescent="0.25">
      <c r="A137" s="2" t="str">
        <f t="shared" si="49"/>
        <v>74256-58</v>
      </c>
      <c r="B137" t="s">
        <v>1213</v>
      </c>
      <c r="C137" t="s">
        <v>1249</v>
      </c>
      <c r="D137" s="135" t="s">
        <v>1068</v>
      </c>
      <c r="E137" t="s">
        <v>6183</v>
      </c>
      <c r="F137" t="s">
        <v>6184</v>
      </c>
      <c r="G137" t="s">
        <v>310</v>
      </c>
      <c r="H137" t="s">
        <v>6185</v>
      </c>
      <c r="I137">
        <v>74256</v>
      </c>
      <c r="J137" t="s">
        <v>312</v>
      </c>
      <c r="K137" t="s">
        <v>1217</v>
      </c>
      <c r="L137" s="145">
        <v>45166</v>
      </c>
      <c r="M137">
        <v>8000000</v>
      </c>
      <c r="N137" s="139">
        <f>M137*4.0202/1000</f>
        <v>32161.599999999999</v>
      </c>
      <c r="O137" s="139">
        <f>P137/4.0202</f>
        <v>95.505000000000038</v>
      </c>
      <c r="P137" s="149">
        <v>383.94920100000013</v>
      </c>
      <c r="Q137" s="150">
        <f t="shared" si="46"/>
        <v>1.1938125000000004E-2</v>
      </c>
      <c r="R137" s="142">
        <v>48092</v>
      </c>
      <c r="S137" s="181"/>
    </row>
    <row r="138" spans="1:19" ht="13.8" x14ac:dyDescent="0.25">
      <c r="A138" s="2" t="str">
        <f t="shared" si="49"/>
        <v>74266-58</v>
      </c>
      <c r="B138" t="s">
        <v>1213</v>
      </c>
      <c r="C138" t="s">
        <v>1249</v>
      </c>
      <c r="D138" s="135" t="s">
        <v>1068</v>
      </c>
      <c r="E138" t="s">
        <v>6062</v>
      </c>
      <c r="F138" t="s">
        <v>6063</v>
      </c>
      <c r="G138" t="s">
        <v>311</v>
      </c>
      <c r="H138" t="s">
        <v>6064</v>
      </c>
      <c r="I138">
        <v>74266</v>
      </c>
      <c r="J138" t="s">
        <v>312</v>
      </c>
      <c r="K138" t="s">
        <v>1215</v>
      </c>
      <c r="L138" s="142">
        <v>45400</v>
      </c>
      <c r="M138">
        <v>2500000</v>
      </c>
      <c r="N138" s="139">
        <f>M138*3.759/1000</f>
        <v>9397.5</v>
      </c>
      <c r="O138" s="139">
        <f>P138/3.759</f>
        <v>68.983000000000004</v>
      </c>
      <c r="P138" s="149">
        <v>259.307097</v>
      </c>
      <c r="Q138" s="150">
        <f t="shared" si="46"/>
        <v>2.7593199999999998E-2</v>
      </c>
      <c r="R138" s="142">
        <v>46495</v>
      </c>
      <c r="S138" s="181"/>
    </row>
    <row r="139" spans="1:19" ht="13.8" x14ac:dyDescent="0.25">
      <c r="A139" s="2" t="str">
        <f t="shared" ref="A139:A193" si="50">I139&amp;"-"&amp;C139</f>
        <v>74166-62</v>
      </c>
      <c r="B139" t="s">
        <v>1213</v>
      </c>
      <c r="C139" t="s">
        <v>1250</v>
      </c>
      <c r="D139" s="135" t="s">
        <v>1068</v>
      </c>
      <c r="E139" t="s">
        <v>6162</v>
      </c>
      <c r="F139" t="s">
        <v>6163</v>
      </c>
      <c r="G139" t="s">
        <v>309</v>
      </c>
      <c r="H139" t="s">
        <v>6164</v>
      </c>
      <c r="I139">
        <v>74166</v>
      </c>
      <c r="J139" t="s">
        <v>312</v>
      </c>
      <c r="K139" t="s">
        <v>1212</v>
      </c>
      <c r="L139" s="145">
        <v>41334</v>
      </c>
      <c r="M139">
        <v>20000000</v>
      </c>
      <c r="N139" s="139">
        <f t="shared" ref="N139:N140" si="51">M139/1000</f>
        <v>20000</v>
      </c>
      <c r="O139" s="139">
        <f t="shared" ref="O139:O140" si="52">P139</f>
        <v>0</v>
      </c>
      <c r="P139" s="149">
        <v>0</v>
      </c>
      <c r="Q139" s="150">
        <f t="shared" si="46"/>
        <v>0</v>
      </c>
      <c r="R139" s="142"/>
      <c r="S139" s="181"/>
    </row>
    <row r="140" spans="1:19" ht="13.8" x14ac:dyDescent="0.25">
      <c r="A140" s="2" t="str">
        <f t="shared" si="50"/>
        <v>74167-62</v>
      </c>
      <c r="B140" t="s">
        <v>1213</v>
      </c>
      <c r="C140" t="s">
        <v>1250</v>
      </c>
      <c r="D140" s="135" t="s">
        <v>1068</v>
      </c>
      <c r="E140" t="s">
        <v>6159</v>
      </c>
      <c r="F140" t="s">
        <v>6160</v>
      </c>
      <c r="G140" t="s">
        <v>309</v>
      </c>
      <c r="H140" t="s">
        <v>6161</v>
      </c>
      <c r="I140">
        <v>74167</v>
      </c>
      <c r="J140" t="s">
        <v>312</v>
      </c>
      <c r="K140" t="s">
        <v>1212</v>
      </c>
      <c r="L140" s="145">
        <v>42125</v>
      </c>
      <c r="M140">
        <v>100000000</v>
      </c>
      <c r="N140" s="139">
        <f t="shared" si="51"/>
        <v>100000</v>
      </c>
      <c r="O140" s="139">
        <f t="shared" si="52"/>
        <v>0</v>
      </c>
      <c r="P140" s="149">
        <v>0</v>
      </c>
      <c r="Q140" s="150">
        <f t="shared" si="46"/>
        <v>0</v>
      </c>
      <c r="R140" s="142"/>
      <c r="S140" s="181"/>
    </row>
    <row r="141" spans="1:19" ht="13.8" x14ac:dyDescent="0.25">
      <c r="A141" s="2" t="str">
        <f t="shared" si="50"/>
        <v>74168-62</v>
      </c>
      <c r="B141" t="s">
        <v>1213</v>
      </c>
      <c r="C141" t="s">
        <v>1250</v>
      </c>
      <c r="D141" s="135" t="s">
        <v>1068</v>
      </c>
      <c r="E141" t="s">
        <v>6196</v>
      </c>
      <c r="F141" t="s">
        <v>6197</v>
      </c>
      <c r="G141" t="s">
        <v>309</v>
      </c>
      <c r="H141" t="s">
        <v>6198</v>
      </c>
      <c r="I141">
        <v>74168</v>
      </c>
      <c r="J141" t="s">
        <v>312</v>
      </c>
      <c r="K141" t="s">
        <v>1215</v>
      </c>
      <c r="L141" s="145">
        <v>42565</v>
      </c>
      <c r="M141">
        <v>12000000</v>
      </c>
      <c r="N141" s="139">
        <f t="shared" ref="N141:N142" si="53">M141*3.759/1000</f>
        <v>45108</v>
      </c>
      <c r="O141" s="139">
        <f t="shared" ref="O141:O142" si="54">P141/3.759</f>
        <v>643.6365000000003</v>
      </c>
      <c r="P141" s="149">
        <v>2419.4296035000011</v>
      </c>
      <c r="Q141" s="150">
        <f t="shared" si="46"/>
        <v>5.3636375000000028E-2</v>
      </c>
      <c r="R141" s="142">
        <v>45959</v>
      </c>
      <c r="S141" s="181"/>
    </row>
    <row r="142" spans="1:19" ht="13.8" x14ac:dyDescent="0.25">
      <c r="A142" s="2" t="str">
        <f t="shared" si="50"/>
        <v>74169-62</v>
      </c>
      <c r="B142" t="s">
        <v>1213</v>
      </c>
      <c r="C142" t="s">
        <v>1250</v>
      </c>
      <c r="D142" s="135" t="s">
        <v>1068</v>
      </c>
      <c r="F142" t="s">
        <v>6176</v>
      </c>
      <c r="G142" t="s">
        <v>311</v>
      </c>
      <c r="H142" t="s">
        <v>6177</v>
      </c>
      <c r="I142">
        <v>74169</v>
      </c>
      <c r="J142" t="s">
        <v>312</v>
      </c>
      <c r="K142" t="s">
        <v>1215</v>
      </c>
      <c r="L142" s="145">
        <v>42583</v>
      </c>
      <c r="M142">
        <v>7000000</v>
      </c>
      <c r="N142" s="139">
        <f t="shared" si="53"/>
        <v>26313</v>
      </c>
      <c r="O142" s="139">
        <f t="shared" si="54"/>
        <v>76.6520000000002</v>
      </c>
      <c r="P142" s="149">
        <v>288.13486800000072</v>
      </c>
      <c r="Q142" s="150">
        <f t="shared" si="46"/>
        <v>1.0950285714285742E-2</v>
      </c>
      <c r="R142" s="142">
        <v>45503</v>
      </c>
      <c r="S142" s="181"/>
    </row>
    <row r="143" spans="1:19" ht="13.8" x14ac:dyDescent="0.25">
      <c r="A143" s="2" t="str">
        <f t="shared" si="50"/>
        <v>74170-62</v>
      </c>
      <c r="B143" t="s">
        <v>1213</v>
      </c>
      <c r="C143" t="s">
        <v>1250</v>
      </c>
      <c r="D143" s="135" t="s">
        <v>1068</v>
      </c>
      <c r="E143" t="s">
        <v>6152</v>
      </c>
      <c r="F143" t="s">
        <v>6153</v>
      </c>
      <c r="G143" t="s">
        <v>309</v>
      </c>
      <c r="H143" t="s">
        <v>6154</v>
      </c>
      <c r="I143">
        <v>74170</v>
      </c>
      <c r="J143" t="s">
        <v>312</v>
      </c>
      <c r="K143" t="s">
        <v>1212</v>
      </c>
      <c r="L143" s="145">
        <v>42583</v>
      </c>
      <c r="M143">
        <v>25000000</v>
      </c>
      <c r="N143" s="139">
        <f t="shared" ref="N143:N144" si="55">M143/1000</f>
        <v>25000</v>
      </c>
      <c r="O143" s="139">
        <f t="shared" ref="O143:O144" si="56">P143</f>
        <v>937.74400000000003</v>
      </c>
      <c r="P143" s="149">
        <v>937.74400000000003</v>
      </c>
      <c r="Q143" s="150">
        <f t="shared" si="46"/>
        <v>3.7509760000000003E-2</v>
      </c>
      <c r="R143" s="142">
        <v>46054</v>
      </c>
      <c r="S143" s="181"/>
    </row>
    <row r="144" spans="1:19" ht="13.8" x14ac:dyDescent="0.25">
      <c r="A144" s="2" t="str">
        <f t="shared" si="50"/>
        <v>74171-62</v>
      </c>
      <c r="B144" t="s">
        <v>1213</v>
      </c>
      <c r="C144" t="s">
        <v>1250</v>
      </c>
      <c r="D144" s="135" t="s">
        <v>1068</v>
      </c>
      <c r="E144" t="s">
        <v>6141</v>
      </c>
      <c r="F144" t="s">
        <v>6142</v>
      </c>
      <c r="G144" t="s">
        <v>310</v>
      </c>
      <c r="H144" t="s">
        <v>6143</v>
      </c>
      <c r="I144">
        <v>74171</v>
      </c>
      <c r="J144" t="s">
        <v>312</v>
      </c>
      <c r="K144" t="s">
        <v>1212</v>
      </c>
      <c r="L144" s="145">
        <v>42736</v>
      </c>
      <c r="M144">
        <v>30000000</v>
      </c>
      <c r="N144" s="139">
        <f t="shared" si="55"/>
        <v>30000</v>
      </c>
      <c r="O144" s="139">
        <f t="shared" si="56"/>
        <v>12872.029</v>
      </c>
      <c r="P144" s="149">
        <v>12872.029</v>
      </c>
      <c r="Q144" s="150">
        <f t="shared" si="46"/>
        <v>0.42906763333333336</v>
      </c>
      <c r="R144" s="142">
        <v>46760</v>
      </c>
      <c r="S144" s="181"/>
    </row>
    <row r="145" spans="1:19" ht="13.8" x14ac:dyDescent="0.25">
      <c r="A145" s="2" t="str">
        <f t="shared" si="50"/>
        <v>74173-62</v>
      </c>
      <c r="B145" t="s">
        <v>1213</v>
      </c>
      <c r="C145" t="s">
        <v>1250</v>
      </c>
      <c r="D145" s="135" t="s">
        <v>1068</v>
      </c>
      <c r="E145" t="s">
        <v>6069</v>
      </c>
      <c r="F145" t="s">
        <v>6070</v>
      </c>
      <c r="G145" t="s">
        <v>309</v>
      </c>
      <c r="H145" t="s">
        <v>6071</v>
      </c>
      <c r="I145">
        <v>74173</v>
      </c>
      <c r="J145" t="s">
        <v>312</v>
      </c>
      <c r="K145" t="s">
        <v>1215</v>
      </c>
      <c r="L145" s="145">
        <v>43157</v>
      </c>
      <c r="M145">
        <v>5100000</v>
      </c>
      <c r="N145" s="139">
        <f>M145*3.759/1000</f>
        <v>19170.900000000001</v>
      </c>
      <c r="O145" s="139">
        <f>P145/3.759</f>
        <v>54.972999999999814</v>
      </c>
      <c r="P145" s="149">
        <v>206.64350699999929</v>
      </c>
      <c r="Q145" s="150">
        <f t="shared" si="46"/>
        <v>1.07790196078431E-2</v>
      </c>
      <c r="R145" s="142">
        <v>45347</v>
      </c>
      <c r="S145" s="181"/>
    </row>
    <row r="146" spans="1:19" ht="13.8" x14ac:dyDescent="0.25">
      <c r="A146" s="2" t="str">
        <f t="shared" si="50"/>
        <v>74176-62</v>
      </c>
      <c r="B146" t="s">
        <v>1213</v>
      </c>
      <c r="C146" t="s">
        <v>1250</v>
      </c>
      <c r="D146" s="135" t="s">
        <v>1068</v>
      </c>
      <c r="E146" t="s">
        <v>6082</v>
      </c>
      <c r="F146" t="s">
        <v>6083</v>
      </c>
      <c r="G146" t="s">
        <v>309</v>
      </c>
      <c r="H146" t="s">
        <v>6084</v>
      </c>
      <c r="I146">
        <v>74176</v>
      </c>
      <c r="J146" t="s">
        <v>312</v>
      </c>
      <c r="K146" t="s">
        <v>1212</v>
      </c>
      <c r="L146" s="145">
        <v>43306</v>
      </c>
      <c r="M146">
        <v>15000000</v>
      </c>
      <c r="N146" s="139">
        <f t="shared" ref="N146:N147" si="57">M146/1000</f>
        <v>15000</v>
      </c>
      <c r="O146" s="139">
        <f t="shared" ref="O146:O147" si="58">P146</f>
        <v>0</v>
      </c>
      <c r="P146" s="149">
        <v>0</v>
      </c>
      <c r="Q146" s="150">
        <f t="shared" si="46"/>
        <v>0</v>
      </c>
      <c r="R146" s="142"/>
      <c r="S146" s="181"/>
    </row>
    <row r="147" spans="1:19" ht="13.8" x14ac:dyDescent="0.25">
      <c r="A147" s="2" t="str">
        <f t="shared" si="50"/>
        <v>74177-62</v>
      </c>
      <c r="B147" t="s">
        <v>1213</v>
      </c>
      <c r="C147" t="s">
        <v>1250</v>
      </c>
      <c r="D147" s="135" t="s">
        <v>1068</v>
      </c>
      <c r="E147" t="s">
        <v>6085</v>
      </c>
      <c r="F147" t="s">
        <v>6086</v>
      </c>
      <c r="G147" t="s">
        <v>309</v>
      </c>
      <c r="H147" t="s">
        <v>6087</v>
      </c>
      <c r="I147">
        <v>74177</v>
      </c>
      <c r="J147" t="s">
        <v>312</v>
      </c>
      <c r="K147" t="s">
        <v>1212</v>
      </c>
      <c r="L147" s="145">
        <v>43312</v>
      </c>
      <c r="M147">
        <v>20000000</v>
      </c>
      <c r="N147" s="139">
        <f t="shared" si="57"/>
        <v>20000</v>
      </c>
      <c r="O147" s="139">
        <f t="shared" si="58"/>
        <v>0</v>
      </c>
      <c r="P147" s="149">
        <v>0</v>
      </c>
      <c r="Q147" s="150">
        <f t="shared" si="46"/>
        <v>0</v>
      </c>
      <c r="R147" s="142"/>
      <c r="S147" s="181"/>
    </row>
    <row r="148" spans="1:19" ht="13.8" x14ac:dyDescent="0.25">
      <c r="A148" s="2" t="str">
        <f t="shared" si="50"/>
        <v>74178-62</v>
      </c>
      <c r="B148" t="s">
        <v>1213</v>
      </c>
      <c r="C148" t="s">
        <v>1250</v>
      </c>
      <c r="D148" s="135" t="s">
        <v>1068</v>
      </c>
      <c r="E148" t="s">
        <v>6106</v>
      </c>
      <c r="F148" t="s">
        <v>6107</v>
      </c>
      <c r="G148" t="s">
        <v>311</v>
      </c>
      <c r="H148" t="s">
        <v>6108</v>
      </c>
      <c r="I148">
        <v>74178</v>
      </c>
      <c r="J148" t="s">
        <v>312</v>
      </c>
      <c r="K148" t="s">
        <v>1215</v>
      </c>
      <c r="L148" s="145">
        <v>43321</v>
      </c>
      <c r="M148">
        <v>16000000</v>
      </c>
      <c r="N148" s="139">
        <f>M148*3.759/1000</f>
        <v>60144</v>
      </c>
      <c r="O148" s="139">
        <f>P148/3.759</f>
        <v>0</v>
      </c>
      <c r="P148" s="149">
        <v>0</v>
      </c>
      <c r="Q148" s="150">
        <f t="shared" si="46"/>
        <v>0</v>
      </c>
      <c r="R148" s="142"/>
      <c r="S148" s="181"/>
    </row>
    <row r="149" spans="1:19" ht="13.8" x14ac:dyDescent="0.25">
      <c r="A149" s="2" t="str">
        <f t="shared" si="50"/>
        <v>74179-62</v>
      </c>
      <c r="B149" t="s">
        <v>1213</v>
      </c>
      <c r="C149" t="s">
        <v>1250</v>
      </c>
      <c r="D149" s="135" t="s">
        <v>1068</v>
      </c>
      <c r="E149" t="s">
        <v>6131</v>
      </c>
      <c r="F149" t="s">
        <v>6132</v>
      </c>
      <c r="G149" t="s">
        <v>309</v>
      </c>
      <c r="H149" t="s">
        <v>6133</v>
      </c>
      <c r="I149">
        <v>74179</v>
      </c>
      <c r="J149" t="s">
        <v>312</v>
      </c>
      <c r="K149" t="s">
        <v>1212</v>
      </c>
      <c r="L149" s="145">
        <v>43394</v>
      </c>
      <c r="M149">
        <v>50000000</v>
      </c>
      <c r="N149" s="139">
        <f>M149/1000</f>
        <v>50000</v>
      </c>
      <c r="O149" s="139">
        <f>P149</f>
        <v>4078.373</v>
      </c>
      <c r="P149" s="149">
        <v>4078.373</v>
      </c>
      <c r="Q149" s="150">
        <f t="shared" si="46"/>
        <v>8.1567459999999994E-2</v>
      </c>
      <c r="R149" s="142">
        <v>47044</v>
      </c>
      <c r="S149" s="181"/>
    </row>
    <row r="150" spans="1:19" ht="13.8" x14ac:dyDescent="0.25">
      <c r="A150" s="2" t="str">
        <f t="shared" si="50"/>
        <v>74180-62</v>
      </c>
      <c r="B150" t="s">
        <v>1213</v>
      </c>
      <c r="C150" t="s">
        <v>1250</v>
      </c>
      <c r="D150" s="135" t="s">
        <v>1068</v>
      </c>
      <c r="F150" t="s">
        <v>6072</v>
      </c>
      <c r="G150" t="s">
        <v>311</v>
      </c>
      <c r="H150" t="s">
        <v>6073</v>
      </c>
      <c r="I150">
        <v>74180</v>
      </c>
      <c r="J150" t="s">
        <v>312</v>
      </c>
      <c r="K150" t="s">
        <v>1215</v>
      </c>
      <c r="L150" s="145">
        <v>43411</v>
      </c>
      <c r="M150">
        <v>4000000</v>
      </c>
      <c r="N150" s="139">
        <f t="shared" ref="N150:N152" si="59">M150*3.759/1000</f>
        <v>15036</v>
      </c>
      <c r="O150" s="139">
        <f t="shared" ref="O150:O152" si="60">P150/3.759</f>
        <v>0</v>
      </c>
      <c r="P150" s="149">
        <v>0</v>
      </c>
      <c r="Q150" s="150">
        <f t="shared" si="46"/>
        <v>0</v>
      </c>
      <c r="R150" s="142"/>
      <c r="S150" s="181"/>
    </row>
    <row r="151" spans="1:19" ht="13.8" x14ac:dyDescent="0.25">
      <c r="A151" s="2" t="str">
        <f t="shared" si="50"/>
        <v>74181-62</v>
      </c>
      <c r="B151" t="s">
        <v>1213</v>
      </c>
      <c r="C151" t="s">
        <v>1250</v>
      </c>
      <c r="D151" s="135" t="s">
        <v>1068</v>
      </c>
      <c r="F151" t="s">
        <v>6109</v>
      </c>
      <c r="G151" t="s">
        <v>309</v>
      </c>
      <c r="H151" t="s">
        <v>6110</v>
      </c>
      <c r="I151">
        <v>74181</v>
      </c>
      <c r="J151" t="s">
        <v>312</v>
      </c>
      <c r="K151" t="s">
        <v>1215</v>
      </c>
      <c r="L151" s="145">
        <v>43412</v>
      </c>
      <c r="M151">
        <v>9000000</v>
      </c>
      <c r="N151" s="139">
        <f t="shared" si="59"/>
        <v>33831</v>
      </c>
      <c r="O151" s="139">
        <f t="shared" si="60"/>
        <v>0</v>
      </c>
      <c r="P151" s="149">
        <v>0</v>
      </c>
      <c r="Q151" s="150">
        <f t="shared" si="46"/>
        <v>0</v>
      </c>
      <c r="R151" s="142"/>
      <c r="S151" s="181"/>
    </row>
    <row r="152" spans="1:19" ht="13.8" x14ac:dyDescent="0.25">
      <c r="A152" s="2" t="str">
        <f t="shared" si="50"/>
        <v>74183-62</v>
      </c>
      <c r="B152" t="s">
        <v>1213</v>
      </c>
      <c r="C152" t="s">
        <v>1250</v>
      </c>
      <c r="D152" s="135" t="s">
        <v>1068</v>
      </c>
      <c r="F152" t="s">
        <v>6075</v>
      </c>
      <c r="G152" t="s">
        <v>311</v>
      </c>
      <c r="H152" t="s">
        <v>6076</v>
      </c>
      <c r="I152">
        <v>74183</v>
      </c>
      <c r="J152" t="s">
        <v>312</v>
      </c>
      <c r="K152" t="s">
        <v>1215</v>
      </c>
      <c r="L152" s="145">
        <v>43482</v>
      </c>
      <c r="M152">
        <v>8000000</v>
      </c>
      <c r="N152" s="139">
        <f t="shared" si="59"/>
        <v>30072</v>
      </c>
      <c r="O152" s="139">
        <f t="shared" si="60"/>
        <v>0</v>
      </c>
      <c r="P152" s="149">
        <v>0</v>
      </c>
      <c r="Q152" s="150">
        <f t="shared" si="46"/>
        <v>0</v>
      </c>
      <c r="R152" s="142"/>
      <c r="S152" s="181"/>
    </row>
    <row r="153" spans="1:19" ht="13.8" x14ac:dyDescent="0.25">
      <c r="A153" s="2" t="str">
        <f t="shared" si="50"/>
        <v>74185-62</v>
      </c>
      <c r="B153" t="s">
        <v>1213</v>
      </c>
      <c r="C153" t="s">
        <v>1250</v>
      </c>
      <c r="D153" s="135" t="s">
        <v>1068</v>
      </c>
      <c r="E153" t="s">
        <v>6077</v>
      </c>
      <c r="F153" t="s">
        <v>6078</v>
      </c>
      <c r="G153" t="s">
        <v>309</v>
      </c>
      <c r="H153" t="s">
        <v>6079</v>
      </c>
      <c r="I153">
        <v>74185</v>
      </c>
      <c r="J153" t="s">
        <v>312</v>
      </c>
      <c r="K153" t="s">
        <v>1212</v>
      </c>
      <c r="L153" s="145">
        <v>43524</v>
      </c>
      <c r="M153">
        <v>53887168</v>
      </c>
      <c r="N153" s="139">
        <f t="shared" ref="N153:N154" si="61">M153/1000</f>
        <v>53887.167999999998</v>
      </c>
      <c r="O153" s="139">
        <f t="shared" ref="O153:O154" si="62">P153</f>
        <v>0</v>
      </c>
      <c r="P153" s="149">
        <v>0</v>
      </c>
      <c r="Q153" s="150">
        <f t="shared" si="46"/>
        <v>0</v>
      </c>
      <c r="R153" s="142"/>
      <c r="S153" s="181"/>
    </row>
    <row r="154" spans="1:19" ht="13.8" x14ac:dyDescent="0.25">
      <c r="A154" s="2" t="str">
        <f t="shared" si="50"/>
        <v>74186-62</v>
      </c>
      <c r="B154" t="s">
        <v>1213</v>
      </c>
      <c r="C154" t="s">
        <v>1250</v>
      </c>
      <c r="D154" s="135" t="s">
        <v>1068</v>
      </c>
      <c r="E154" t="s">
        <v>6102</v>
      </c>
      <c r="F154" t="s">
        <v>6103</v>
      </c>
      <c r="G154" t="s">
        <v>310</v>
      </c>
      <c r="H154" t="s">
        <v>6104</v>
      </c>
      <c r="I154">
        <v>74186</v>
      </c>
      <c r="J154" t="s">
        <v>312</v>
      </c>
      <c r="K154" t="s">
        <v>1212</v>
      </c>
      <c r="L154" s="145">
        <v>43542</v>
      </c>
      <c r="M154">
        <v>80000000</v>
      </c>
      <c r="N154" s="139">
        <f t="shared" si="61"/>
        <v>80000</v>
      </c>
      <c r="O154" s="139">
        <f t="shared" si="62"/>
        <v>5929.7160000000003</v>
      </c>
      <c r="P154" s="149">
        <v>5929.7160000000003</v>
      </c>
      <c r="Q154" s="150">
        <f t="shared" si="46"/>
        <v>7.4121450000000005E-2</v>
      </c>
      <c r="R154" s="142">
        <v>46462</v>
      </c>
      <c r="S154" s="181"/>
    </row>
    <row r="155" spans="1:19" ht="13.8" x14ac:dyDescent="0.25">
      <c r="A155" s="2" t="str">
        <f t="shared" si="50"/>
        <v>74187-62</v>
      </c>
      <c r="B155" t="s">
        <v>1213</v>
      </c>
      <c r="C155" t="s">
        <v>1250</v>
      </c>
      <c r="D155" s="135" t="s">
        <v>1068</v>
      </c>
      <c r="E155" t="s">
        <v>6098</v>
      </c>
      <c r="F155" t="s">
        <v>6099</v>
      </c>
      <c r="G155" t="s">
        <v>310</v>
      </c>
      <c r="H155" t="s">
        <v>6100</v>
      </c>
      <c r="I155">
        <v>74187</v>
      </c>
      <c r="J155" t="s">
        <v>312</v>
      </c>
      <c r="K155" t="s">
        <v>1215</v>
      </c>
      <c r="L155" s="145">
        <v>43571</v>
      </c>
      <c r="M155">
        <v>5000000</v>
      </c>
      <c r="N155" s="139">
        <f t="shared" ref="N155:N160" si="63">M155*3.759/1000</f>
        <v>18795</v>
      </c>
      <c r="O155" s="139">
        <f t="shared" ref="O155:O160" si="64">P155/3.759</f>
        <v>1096.4180000000001</v>
      </c>
      <c r="P155" s="149">
        <v>4121.435262</v>
      </c>
      <c r="Q155" s="150">
        <f t="shared" si="46"/>
        <v>0.2192836</v>
      </c>
      <c r="R155" s="142">
        <v>46126</v>
      </c>
      <c r="S155" s="181"/>
    </row>
    <row r="156" spans="1:19" ht="13.8" x14ac:dyDescent="0.25">
      <c r="A156" s="2" t="str">
        <f t="shared" si="50"/>
        <v>74188-62</v>
      </c>
      <c r="B156" t="s">
        <v>1213</v>
      </c>
      <c r="C156" t="s">
        <v>1250</v>
      </c>
      <c r="D156" s="135" t="s">
        <v>1068</v>
      </c>
      <c r="F156" t="s">
        <v>6092</v>
      </c>
      <c r="G156" t="s">
        <v>311</v>
      </c>
      <c r="H156" t="s">
        <v>6093</v>
      </c>
      <c r="I156">
        <v>74188</v>
      </c>
      <c r="J156" t="s">
        <v>312</v>
      </c>
      <c r="K156" t="s">
        <v>1215</v>
      </c>
      <c r="L156" s="145">
        <v>43578</v>
      </c>
      <c r="M156">
        <v>6000000</v>
      </c>
      <c r="N156" s="139">
        <f t="shared" si="63"/>
        <v>22554</v>
      </c>
      <c r="O156" s="139">
        <f t="shared" si="64"/>
        <v>0</v>
      </c>
      <c r="P156" s="149">
        <v>0</v>
      </c>
      <c r="Q156" s="150">
        <f t="shared" si="46"/>
        <v>0</v>
      </c>
      <c r="R156" s="142"/>
      <c r="S156" s="181"/>
    </row>
    <row r="157" spans="1:19" ht="13.8" x14ac:dyDescent="0.25">
      <c r="A157" s="2" t="str">
        <f t="shared" si="50"/>
        <v>74189-62</v>
      </c>
      <c r="B157" t="s">
        <v>1213</v>
      </c>
      <c r="C157" t="s">
        <v>1250</v>
      </c>
      <c r="D157" s="135" t="s">
        <v>1068</v>
      </c>
      <c r="E157" t="s">
        <v>6088</v>
      </c>
      <c r="F157" t="s">
        <v>6089</v>
      </c>
      <c r="G157" t="s">
        <v>309</v>
      </c>
      <c r="H157" t="s">
        <v>6090</v>
      </c>
      <c r="I157">
        <v>74189</v>
      </c>
      <c r="J157" t="s">
        <v>312</v>
      </c>
      <c r="K157" t="s">
        <v>1215</v>
      </c>
      <c r="L157" s="145">
        <v>43586</v>
      </c>
      <c r="M157">
        <v>6415000</v>
      </c>
      <c r="N157" s="139">
        <f t="shared" si="63"/>
        <v>24113.985000000001</v>
      </c>
      <c r="O157" s="139">
        <f t="shared" si="64"/>
        <v>0</v>
      </c>
      <c r="P157" s="149">
        <v>0</v>
      </c>
      <c r="Q157" s="150">
        <f t="shared" si="46"/>
        <v>0</v>
      </c>
      <c r="R157" s="142"/>
      <c r="S157" s="181"/>
    </row>
    <row r="158" spans="1:19" ht="13.8" x14ac:dyDescent="0.25">
      <c r="A158" s="2" t="str">
        <f t="shared" si="50"/>
        <v>74190-62</v>
      </c>
      <c r="B158" t="s">
        <v>1213</v>
      </c>
      <c r="C158" t="s">
        <v>1250</v>
      </c>
      <c r="D158" s="135" t="s">
        <v>1068</v>
      </c>
      <c r="E158" t="s">
        <v>6114</v>
      </c>
      <c r="F158" t="s">
        <v>2376</v>
      </c>
      <c r="G158" t="s">
        <v>309</v>
      </c>
      <c r="H158" t="s">
        <v>6115</v>
      </c>
      <c r="I158">
        <v>74190</v>
      </c>
      <c r="J158" t="s">
        <v>312</v>
      </c>
      <c r="K158" t="s">
        <v>1215</v>
      </c>
      <c r="L158" s="145">
        <v>43691</v>
      </c>
      <c r="M158">
        <v>10700001</v>
      </c>
      <c r="N158" s="139">
        <f t="shared" si="63"/>
        <v>40221.303758999995</v>
      </c>
      <c r="O158" s="139">
        <f t="shared" si="64"/>
        <v>838.63099999999986</v>
      </c>
      <c r="P158" s="149">
        <v>3152.4139289999994</v>
      </c>
      <c r="Q158" s="150">
        <f t="shared" si="46"/>
        <v>7.8376721647035352E-2</v>
      </c>
      <c r="R158" s="142">
        <v>46248</v>
      </c>
      <c r="S158" s="181"/>
    </row>
    <row r="159" spans="1:19" ht="13.8" x14ac:dyDescent="0.25">
      <c r="A159" s="2" t="str">
        <f t="shared" si="50"/>
        <v>74192-62</v>
      </c>
      <c r="B159" t="s">
        <v>1213</v>
      </c>
      <c r="C159" t="s">
        <v>1250</v>
      </c>
      <c r="D159" s="135" t="s">
        <v>1068</v>
      </c>
      <c r="E159" t="s">
        <v>6190</v>
      </c>
      <c r="F159" t="s">
        <v>6191</v>
      </c>
      <c r="G159" t="s">
        <v>309</v>
      </c>
      <c r="H159" t="s">
        <v>6192</v>
      </c>
      <c r="I159">
        <v>74192</v>
      </c>
      <c r="J159" t="s">
        <v>312</v>
      </c>
      <c r="K159" t="s">
        <v>1215</v>
      </c>
      <c r="L159" s="145">
        <v>43761</v>
      </c>
      <c r="M159">
        <v>5000000</v>
      </c>
      <c r="N159" s="139">
        <f t="shared" si="63"/>
        <v>18795</v>
      </c>
      <c r="O159" s="139">
        <f t="shared" si="64"/>
        <v>0</v>
      </c>
      <c r="P159" s="149">
        <v>0</v>
      </c>
      <c r="Q159" s="150">
        <f t="shared" si="46"/>
        <v>0</v>
      </c>
      <c r="R159" s="142"/>
      <c r="S159" s="181"/>
    </row>
    <row r="160" spans="1:19" ht="13.8" x14ac:dyDescent="0.25">
      <c r="A160" s="2" t="str">
        <f t="shared" si="50"/>
        <v>74193-62</v>
      </c>
      <c r="B160" t="s">
        <v>1213</v>
      </c>
      <c r="C160" t="s">
        <v>1250</v>
      </c>
      <c r="D160" s="135" t="s">
        <v>1068</v>
      </c>
      <c r="F160" t="s">
        <v>6169</v>
      </c>
      <c r="G160" t="s">
        <v>311</v>
      </c>
      <c r="H160" t="s">
        <v>6170</v>
      </c>
      <c r="I160">
        <v>74193</v>
      </c>
      <c r="J160" t="s">
        <v>312</v>
      </c>
      <c r="K160" t="s">
        <v>1215</v>
      </c>
      <c r="L160" s="145">
        <v>43790</v>
      </c>
      <c r="M160">
        <v>5000000</v>
      </c>
      <c r="N160" s="139">
        <f t="shared" si="63"/>
        <v>18795</v>
      </c>
      <c r="O160" s="139">
        <f t="shared" si="64"/>
        <v>1052.7110000000002</v>
      </c>
      <c r="P160" s="149">
        <v>3957.1406490000004</v>
      </c>
      <c r="Q160" s="150">
        <f t="shared" si="46"/>
        <v>0.21054220000000001</v>
      </c>
      <c r="R160" s="142">
        <v>46347</v>
      </c>
      <c r="S160" s="181"/>
    </row>
    <row r="161" spans="1:19" ht="13.8" x14ac:dyDescent="0.25">
      <c r="A161" s="2" t="str">
        <f t="shared" si="50"/>
        <v>74196-62</v>
      </c>
      <c r="B161" t="s">
        <v>1213</v>
      </c>
      <c r="C161" t="s">
        <v>1250</v>
      </c>
      <c r="D161" s="135" t="s">
        <v>1068</v>
      </c>
      <c r="E161" t="s">
        <v>6193</v>
      </c>
      <c r="F161" t="s">
        <v>6194</v>
      </c>
      <c r="G161" t="s">
        <v>309</v>
      </c>
      <c r="H161" t="s">
        <v>6195</v>
      </c>
      <c r="I161">
        <v>74196</v>
      </c>
      <c r="J161" t="s">
        <v>312</v>
      </c>
      <c r="K161" t="s">
        <v>1212</v>
      </c>
      <c r="L161" s="145">
        <v>43831</v>
      </c>
      <c r="M161">
        <v>46366453</v>
      </c>
      <c r="N161" s="139">
        <f>M161/1000</f>
        <v>46366.453000000001</v>
      </c>
      <c r="O161" s="139">
        <f>P161</f>
        <v>0</v>
      </c>
      <c r="P161" s="149">
        <v>0</v>
      </c>
      <c r="Q161" s="150">
        <f t="shared" si="46"/>
        <v>0</v>
      </c>
      <c r="R161" s="142"/>
      <c r="S161" s="181"/>
    </row>
    <row r="162" spans="1:19" ht="13.8" x14ac:dyDescent="0.25">
      <c r="A162" s="2" t="str">
        <f t="shared" si="50"/>
        <v>74197-62</v>
      </c>
      <c r="B162" t="s">
        <v>1213</v>
      </c>
      <c r="C162" t="s">
        <v>1250</v>
      </c>
      <c r="D162" s="135" t="s">
        <v>1068</v>
      </c>
      <c r="F162" t="s">
        <v>6095</v>
      </c>
      <c r="G162" t="s">
        <v>311</v>
      </c>
      <c r="H162" t="s">
        <v>6096</v>
      </c>
      <c r="I162">
        <v>74197</v>
      </c>
      <c r="J162" t="s">
        <v>312</v>
      </c>
      <c r="K162" t="s">
        <v>1215</v>
      </c>
      <c r="L162" s="145">
        <v>43857</v>
      </c>
      <c r="M162">
        <v>5000000</v>
      </c>
      <c r="N162" s="139">
        <f t="shared" ref="N162:N164" si="65">M162*3.759/1000</f>
        <v>18795</v>
      </c>
      <c r="O162" s="139">
        <f t="shared" ref="O162:O164" si="66">P162/3.759</f>
        <v>0</v>
      </c>
      <c r="P162" s="149">
        <v>0</v>
      </c>
      <c r="Q162" s="150">
        <f t="shared" si="46"/>
        <v>0</v>
      </c>
      <c r="R162" s="142">
        <v>46414</v>
      </c>
      <c r="S162" s="181"/>
    </row>
    <row r="163" spans="1:19" ht="13.8" x14ac:dyDescent="0.25">
      <c r="A163" s="2" t="str">
        <f t="shared" si="50"/>
        <v>74199-62</v>
      </c>
      <c r="B163" t="s">
        <v>1213</v>
      </c>
      <c r="C163" t="s">
        <v>1250</v>
      </c>
      <c r="D163" s="135" t="s">
        <v>1068</v>
      </c>
      <c r="E163" t="s">
        <v>6166</v>
      </c>
      <c r="F163" t="s">
        <v>6167</v>
      </c>
      <c r="G163" t="s">
        <v>311</v>
      </c>
      <c r="H163" t="s">
        <v>6168</v>
      </c>
      <c r="I163">
        <v>74199</v>
      </c>
      <c r="J163" t="s">
        <v>312</v>
      </c>
      <c r="K163" t="s">
        <v>1215</v>
      </c>
      <c r="L163" s="145">
        <v>43881</v>
      </c>
      <c r="M163">
        <v>7500000</v>
      </c>
      <c r="N163" s="139">
        <f t="shared" si="65"/>
        <v>28192.5</v>
      </c>
      <c r="O163" s="139">
        <f t="shared" si="66"/>
        <v>0</v>
      </c>
      <c r="P163" s="149">
        <v>0</v>
      </c>
      <c r="Q163" s="150">
        <f t="shared" si="46"/>
        <v>0</v>
      </c>
      <c r="R163" s="142"/>
      <c r="S163" s="181"/>
    </row>
    <row r="164" spans="1:19" ht="13.8" x14ac:dyDescent="0.25">
      <c r="A164" s="2" t="str">
        <f t="shared" si="50"/>
        <v>74200-62</v>
      </c>
      <c r="B164" t="s">
        <v>1213</v>
      </c>
      <c r="C164" t="s">
        <v>1250</v>
      </c>
      <c r="D164" s="135" t="s">
        <v>1068</v>
      </c>
      <c r="F164" t="s">
        <v>6072</v>
      </c>
      <c r="G164" t="s">
        <v>311</v>
      </c>
      <c r="H164" t="s">
        <v>6127</v>
      </c>
      <c r="I164">
        <v>74200</v>
      </c>
      <c r="J164" t="s">
        <v>312</v>
      </c>
      <c r="K164" t="s">
        <v>1215</v>
      </c>
      <c r="L164" s="145">
        <v>43891</v>
      </c>
      <c r="M164">
        <v>11000000</v>
      </c>
      <c r="N164" s="139">
        <f t="shared" si="65"/>
        <v>41349</v>
      </c>
      <c r="O164" s="139">
        <f t="shared" si="66"/>
        <v>0</v>
      </c>
      <c r="P164" s="149">
        <v>0</v>
      </c>
      <c r="Q164" s="150">
        <f t="shared" si="46"/>
        <v>0</v>
      </c>
      <c r="R164" s="142"/>
      <c r="S164" s="181"/>
    </row>
    <row r="165" spans="1:19" ht="13.8" x14ac:dyDescent="0.25">
      <c r="A165" s="2" t="str">
        <f t="shared" si="50"/>
        <v>74202-62</v>
      </c>
      <c r="B165" t="s">
        <v>1213</v>
      </c>
      <c r="C165" t="s">
        <v>1250</v>
      </c>
      <c r="D165" s="135" t="s">
        <v>1068</v>
      </c>
      <c r="E165" t="s">
        <v>6077</v>
      </c>
      <c r="F165" t="s">
        <v>6080</v>
      </c>
      <c r="G165" t="s">
        <v>309</v>
      </c>
      <c r="H165" t="s">
        <v>6081</v>
      </c>
      <c r="I165">
        <v>74202</v>
      </c>
      <c r="J165" t="s">
        <v>312</v>
      </c>
      <c r="K165" t="s">
        <v>1212</v>
      </c>
      <c r="L165" s="145">
        <v>43913</v>
      </c>
      <c r="M165">
        <v>22160611</v>
      </c>
      <c r="N165" s="139">
        <f>M165/1000</f>
        <v>22160.611000000001</v>
      </c>
      <c r="O165" s="139">
        <f>P165</f>
        <v>0</v>
      </c>
      <c r="P165" s="149">
        <v>0</v>
      </c>
      <c r="Q165" s="150">
        <f t="shared" si="46"/>
        <v>0</v>
      </c>
      <c r="R165" s="142"/>
      <c r="S165" s="181"/>
    </row>
    <row r="166" spans="1:19" ht="13.8" x14ac:dyDescent="0.25">
      <c r="A166" s="2" t="str">
        <f t="shared" si="50"/>
        <v>74203-62</v>
      </c>
      <c r="B166" t="s">
        <v>1213</v>
      </c>
      <c r="C166" t="s">
        <v>1250</v>
      </c>
      <c r="D166" s="135" t="s">
        <v>1068</v>
      </c>
      <c r="F166" t="s">
        <v>6055</v>
      </c>
      <c r="G166" t="s">
        <v>311</v>
      </c>
      <c r="H166" t="s">
        <v>6056</v>
      </c>
      <c r="I166">
        <v>74203</v>
      </c>
      <c r="J166" t="s">
        <v>312</v>
      </c>
      <c r="K166" t="s">
        <v>1215</v>
      </c>
      <c r="L166" s="145">
        <v>43770</v>
      </c>
      <c r="M166">
        <v>11500000</v>
      </c>
      <c r="N166" s="139">
        <f>M166*3.759/1000</f>
        <v>43228.5</v>
      </c>
      <c r="O166" s="139">
        <f>P166/3.759</f>
        <v>0</v>
      </c>
      <c r="P166" s="149">
        <v>0</v>
      </c>
      <c r="Q166" s="150">
        <f t="shared" si="46"/>
        <v>0</v>
      </c>
      <c r="R166" s="142"/>
      <c r="S166" s="181"/>
    </row>
    <row r="167" spans="1:19" ht="13.8" x14ac:dyDescent="0.25">
      <c r="A167" s="2" t="str">
        <f t="shared" si="50"/>
        <v>74204-62</v>
      </c>
      <c r="B167" t="s">
        <v>1213</v>
      </c>
      <c r="C167" t="s">
        <v>1250</v>
      </c>
      <c r="D167" s="135" t="s">
        <v>1068</v>
      </c>
      <c r="E167" t="s">
        <v>6102</v>
      </c>
      <c r="F167" t="s">
        <v>6103</v>
      </c>
      <c r="G167" t="s">
        <v>310</v>
      </c>
      <c r="H167" t="s">
        <v>6171</v>
      </c>
      <c r="I167">
        <v>74204</v>
      </c>
      <c r="J167" t="s">
        <v>312</v>
      </c>
      <c r="K167" t="s">
        <v>1212</v>
      </c>
      <c r="L167" s="145">
        <v>44084</v>
      </c>
      <c r="M167">
        <v>24960000</v>
      </c>
      <c r="N167" s="139">
        <f>M167/1000</f>
        <v>24960</v>
      </c>
      <c r="O167" s="139">
        <f>P167</f>
        <v>1621.818</v>
      </c>
      <c r="P167" s="149">
        <v>1621.818</v>
      </c>
      <c r="Q167" s="150">
        <f t="shared" si="46"/>
        <v>6.4976682692307691E-2</v>
      </c>
      <c r="R167" s="142">
        <v>46462</v>
      </c>
      <c r="S167" s="181"/>
    </row>
    <row r="168" spans="1:19" ht="13.8" x14ac:dyDescent="0.25">
      <c r="A168" s="2" t="str">
        <f t="shared" si="50"/>
        <v>74205-62</v>
      </c>
      <c r="B168" t="s">
        <v>1213</v>
      </c>
      <c r="C168" t="s">
        <v>1250</v>
      </c>
      <c r="D168" s="135" t="s">
        <v>1068</v>
      </c>
      <c r="E168" t="s">
        <v>6134</v>
      </c>
      <c r="F168" t="s">
        <v>6135</v>
      </c>
      <c r="G168" t="s">
        <v>310</v>
      </c>
      <c r="H168" t="s">
        <v>6136</v>
      </c>
      <c r="I168">
        <v>74205</v>
      </c>
      <c r="J168" t="s">
        <v>312</v>
      </c>
      <c r="K168" t="s">
        <v>1217</v>
      </c>
      <c r="L168" s="145">
        <v>44159</v>
      </c>
      <c r="M168">
        <v>4060000</v>
      </c>
      <c r="N168" s="139">
        <f>M168*4.0202/1000</f>
        <v>16322.012000000001</v>
      </c>
      <c r="O168" s="139">
        <f>P168/4.0202</f>
        <v>0</v>
      </c>
      <c r="P168" s="149">
        <v>0</v>
      </c>
      <c r="Q168" s="150">
        <f t="shared" si="46"/>
        <v>0</v>
      </c>
      <c r="R168" s="142"/>
      <c r="S168" s="181"/>
    </row>
    <row r="169" spans="1:19" ht="13.8" x14ac:dyDescent="0.25">
      <c r="A169" s="2" t="str">
        <f t="shared" si="50"/>
        <v>74207-62</v>
      </c>
      <c r="B169" t="s">
        <v>1213</v>
      </c>
      <c r="C169" t="s">
        <v>1250</v>
      </c>
      <c r="D169" s="135" t="s">
        <v>1068</v>
      </c>
      <c r="F169" t="s">
        <v>6209</v>
      </c>
      <c r="G169" t="s">
        <v>311</v>
      </c>
      <c r="H169" t="s">
        <v>6210</v>
      </c>
      <c r="I169">
        <v>74207</v>
      </c>
      <c r="J169" t="s">
        <v>312</v>
      </c>
      <c r="K169" t="s">
        <v>1215</v>
      </c>
      <c r="L169" s="145">
        <v>44166</v>
      </c>
      <c r="M169">
        <v>10000000</v>
      </c>
      <c r="N169" s="139">
        <f t="shared" ref="N169:N172" si="67">M169*3.759/1000</f>
        <v>37590</v>
      </c>
      <c r="O169" s="139">
        <f t="shared" ref="O169:O172" si="68">P169/3.759</f>
        <v>2296.1613200000002</v>
      </c>
      <c r="P169" s="149">
        <v>8631.2704018799996</v>
      </c>
      <c r="Q169" s="150">
        <f t="shared" si="46"/>
        <v>0.229616132</v>
      </c>
      <c r="R169" s="142">
        <v>45748</v>
      </c>
      <c r="S169" s="181"/>
    </row>
    <row r="170" spans="1:19" ht="13.8" x14ac:dyDescent="0.25">
      <c r="A170" s="2" t="str">
        <f t="shared" si="50"/>
        <v>74208-62</v>
      </c>
      <c r="B170" t="s">
        <v>1213</v>
      </c>
      <c r="C170" t="s">
        <v>1250</v>
      </c>
      <c r="D170" s="135" t="s">
        <v>1068</v>
      </c>
      <c r="E170" t="s">
        <v>6111</v>
      </c>
      <c r="F170" t="s">
        <v>6112</v>
      </c>
      <c r="G170" t="s">
        <v>311</v>
      </c>
      <c r="H170" t="s">
        <v>6113</v>
      </c>
      <c r="I170">
        <v>74208</v>
      </c>
      <c r="J170" t="s">
        <v>312</v>
      </c>
      <c r="K170" t="s">
        <v>1215</v>
      </c>
      <c r="L170" s="145">
        <v>44186</v>
      </c>
      <c r="M170">
        <v>4600000</v>
      </c>
      <c r="N170" s="139">
        <f t="shared" si="67"/>
        <v>17291.400000000001</v>
      </c>
      <c r="O170" s="139">
        <f t="shared" si="68"/>
        <v>0</v>
      </c>
      <c r="P170" s="149">
        <v>0</v>
      </c>
      <c r="Q170" s="150">
        <f t="shared" si="46"/>
        <v>0</v>
      </c>
      <c r="R170" s="142"/>
      <c r="S170" s="181"/>
    </row>
    <row r="171" spans="1:19" ht="13.8" x14ac:dyDescent="0.25">
      <c r="A171" s="2" t="str">
        <f t="shared" si="50"/>
        <v>74215-62</v>
      </c>
      <c r="B171" t="s">
        <v>1213</v>
      </c>
      <c r="C171" t="s">
        <v>1250</v>
      </c>
      <c r="D171" s="135" t="s">
        <v>1068</v>
      </c>
      <c r="F171" t="s">
        <v>6072</v>
      </c>
      <c r="G171" t="s">
        <v>311</v>
      </c>
      <c r="H171" t="s">
        <v>6128</v>
      </c>
      <c r="I171">
        <v>74215</v>
      </c>
      <c r="J171" t="s">
        <v>312</v>
      </c>
      <c r="K171" t="s">
        <v>1215</v>
      </c>
      <c r="L171" s="145">
        <v>44308</v>
      </c>
      <c r="M171">
        <v>7000000</v>
      </c>
      <c r="N171" s="139">
        <f t="shared" si="67"/>
        <v>26313</v>
      </c>
      <c r="O171" s="139">
        <f t="shared" si="68"/>
        <v>0</v>
      </c>
      <c r="P171" s="149">
        <v>0</v>
      </c>
      <c r="Q171" s="150">
        <f t="shared" si="46"/>
        <v>0</v>
      </c>
      <c r="R171" s="142"/>
      <c r="S171" s="181"/>
    </row>
    <row r="172" spans="1:19" ht="13.8" x14ac:dyDescent="0.25">
      <c r="A172" s="2" t="str">
        <f t="shared" si="50"/>
        <v>74216-62</v>
      </c>
      <c r="B172" t="s">
        <v>1213</v>
      </c>
      <c r="C172" t="s">
        <v>1250</v>
      </c>
      <c r="D172" s="135" t="s">
        <v>1068</v>
      </c>
      <c r="F172" t="s">
        <v>6075</v>
      </c>
      <c r="G172" t="s">
        <v>311</v>
      </c>
      <c r="H172" t="s">
        <v>6129</v>
      </c>
      <c r="I172">
        <v>74216</v>
      </c>
      <c r="J172" t="s">
        <v>312</v>
      </c>
      <c r="K172" t="s">
        <v>1215</v>
      </c>
      <c r="L172" s="145">
        <v>44371</v>
      </c>
      <c r="M172">
        <v>8000000</v>
      </c>
      <c r="N172" s="139">
        <f t="shared" si="67"/>
        <v>30072</v>
      </c>
      <c r="O172" s="139">
        <f t="shared" si="68"/>
        <v>2082.2629999999999</v>
      </c>
      <c r="P172" s="149">
        <v>7827.2266170000003</v>
      </c>
      <c r="Q172" s="150">
        <f t="shared" si="46"/>
        <v>0.26028287500000002</v>
      </c>
      <c r="R172" s="142">
        <v>46197</v>
      </c>
      <c r="S172" s="181"/>
    </row>
    <row r="173" spans="1:19" ht="13.8" x14ac:dyDescent="0.25">
      <c r="A173" s="2" t="str">
        <f t="shared" si="50"/>
        <v>74217-62</v>
      </c>
      <c r="B173" t="s">
        <v>1213</v>
      </c>
      <c r="C173" t="s">
        <v>1250</v>
      </c>
      <c r="D173" s="135" t="s">
        <v>1068</v>
      </c>
      <c r="E173" t="s">
        <v>6144</v>
      </c>
      <c r="F173" t="s">
        <v>6145</v>
      </c>
      <c r="G173" t="s">
        <v>309</v>
      </c>
      <c r="H173" t="s">
        <v>6146</v>
      </c>
      <c r="I173">
        <v>74217</v>
      </c>
      <c r="J173" t="s">
        <v>312</v>
      </c>
      <c r="K173" t="s">
        <v>1212</v>
      </c>
      <c r="L173" s="145">
        <v>44370</v>
      </c>
      <c r="M173">
        <v>80000000</v>
      </c>
      <c r="N173" s="139">
        <f>M173/1000</f>
        <v>80000</v>
      </c>
      <c r="O173" s="139">
        <f>P173</f>
        <v>10837.837</v>
      </c>
      <c r="P173" s="149">
        <v>10837.837</v>
      </c>
      <c r="Q173" s="150">
        <f t="shared" si="46"/>
        <v>0.13547296249999999</v>
      </c>
      <c r="R173" s="142">
        <v>46196</v>
      </c>
      <c r="S173" s="181"/>
    </row>
    <row r="174" spans="1:19" ht="13.8" x14ac:dyDescent="0.25">
      <c r="A174" s="2" t="str">
        <f t="shared" si="50"/>
        <v>74221-62</v>
      </c>
      <c r="B174" t="s">
        <v>1213</v>
      </c>
      <c r="C174" t="s">
        <v>1250</v>
      </c>
      <c r="D174" s="135" t="s">
        <v>1068</v>
      </c>
      <c r="E174" t="s">
        <v>6121</v>
      </c>
      <c r="F174" t="s">
        <v>6122</v>
      </c>
      <c r="G174" t="s">
        <v>309</v>
      </c>
      <c r="H174" t="s">
        <v>6123</v>
      </c>
      <c r="I174">
        <v>74221</v>
      </c>
      <c r="J174" t="s">
        <v>312</v>
      </c>
      <c r="K174" t="s">
        <v>1215</v>
      </c>
      <c r="L174" s="145">
        <v>44409</v>
      </c>
      <c r="M174">
        <v>8000000</v>
      </c>
      <c r="N174" s="139">
        <f t="shared" ref="N174:N175" si="69">M174*3.759/1000</f>
        <v>30072</v>
      </c>
      <c r="O174" s="139">
        <f t="shared" ref="O174:O175" si="70">P174/3.759</f>
        <v>1933.0059999999994</v>
      </c>
      <c r="P174" s="149">
        <v>7266.1695539999973</v>
      </c>
      <c r="Q174" s="150">
        <f t="shared" si="46"/>
        <v>0.24162574999999992</v>
      </c>
      <c r="R174" s="142">
        <v>47150</v>
      </c>
      <c r="S174" s="181"/>
    </row>
    <row r="175" spans="1:19" ht="13.8" x14ac:dyDescent="0.25">
      <c r="A175" s="2" t="str">
        <f t="shared" si="50"/>
        <v>74228-62</v>
      </c>
      <c r="B175" t="s">
        <v>1213</v>
      </c>
      <c r="C175" t="s">
        <v>1250</v>
      </c>
      <c r="D175" s="135" t="s">
        <v>1068</v>
      </c>
      <c r="E175" t="s">
        <v>6117</v>
      </c>
      <c r="F175" t="s">
        <v>6118</v>
      </c>
      <c r="G175" t="s">
        <v>309</v>
      </c>
      <c r="H175" t="s">
        <v>6119</v>
      </c>
      <c r="I175">
        <v>74228</v>
      </c>
      <c r="J175" t="s">
        <v>312</v>
      </c>
      <c r="K175" t="s">
        <v>1215</v>
      </c>
      <c r="L175" s="145">
        <v>44560</v>
      </c>
      <c r="M175">
        <v>10000000</v>
      </c>
      <c r="N175" s="139">
        <f t="shared" si="69"/>
        <v>37590</v>
      </c>
      <c r="O175" s="139">
        <f t="shared" si="70"/>
        <v>1797.7169999999996</v>
      </c>
      <c r="P175" s="149">
        <v>6757.6182029999982</v>
      </c>
      <c r="Q175" s="150">
        <f t="shared" si="46"/>
        <v>0.17977169999999995</v>
      </c>
      <c r="R175" s="142">
        <v>46751</v>
      </c>
      <c r="S175" s="181"/>
    </row>
    <row r="176" spans="1:19" ht="13.8" x14ac:dyDescent="0.25">
      <c r="A176" s="2" t="str">
        <f t="shared" si="50"/>
        <v>74231-62</v>
      </c>
      <c r="B176" t="s">
        <v>1213</v>
      </c>
      <c r="C176" t="s">
        <v>1250</v>
      </c>
      <c r="D176" s="135" t="s">
        <v>1068</v>
      </c>
      <c r="E176" t="s">
        <v>6150</v>
      </c>
      <c r="F176" t="s">
        <v>6142</v>
      </c>
      <c r="G176" t="s">
        <v>309</v>
      </c>
      <c r="H176" t="s">
        <v>6151</v>
      </c>
      <c r="I176">
        <v>74231</v>
      </c>
      <c r="J176" t="s">
        <v>312</v>
      </c>
      <c r="K176" t="s">
        <v>1212</v>
      </c>
      <c r="L176" s="145">
        <v>44591</v>
      </c>
      <c r="M176">
        <v>50000000</v>
      </c>
      <c r="N176" s="139">
        <f t="shared" ref="N176:N177" si="71">M176/1000</f>
        <v>50000</v>
      </c>
      <c r="O176" s="139">
        <f t="shared" ref="O176:O177" si="72">P176</f>
        <v>19421.866819999999</v>
      </c>
      <c r="P176" s="149">
        <v>19421.866819999999</v>
      </c>
      <c r="Q176" s="150">
        <f t="shared" si="46"/>
        <v>0.3884373364</v>
      </c>
      <c r="R176" s="142">
        <v>46204</v>
      </c>
      <c r="S176" s="181"/>
    </row>
    <row r="177" spans="1:19" ht="13.8" x14ac:dyDescent="0.25">
      <c r="A177" s="2" t="str">
        <f t="shared" si="50"/>
        <v>74233-62</v>
      </c>
      <c r="B177" t="s">
        <v>1213</v>
      </c>
      <c r="C177" t="s">
        <v>1250</v>
      </c>
      <c r="D177" s="135" t="s">
        <v>1068</v>
      </c>
      <c r="E177" t="s">
        <v>6138</v>
      </c>
      <c r="F177" t="s">
        <v>6139</v>
      </c>
      <c r="G177" t="s">
        <v>309</v>
      </c>
      <c r="H177" t="s">
        <v>6140</v>
      </c>
      <c r="I177">
        <v>74233</v>
      </c>
      <c r="J177" t="s">
        <v>312</v>
      </c>
      <c r="K177" t="s">
        <v>1212</v>
      </c>
      <c r="L177" s="145">
        <v>44622</v>
      </c>
      <c r="M177">
        <v>45000000</v>
      </c>
      <c r="N177" s="139">
        <f t="shared" si="71"/>
        <v>45000</v>
      </c>
      <c r="O177" s="139">
        <f t="shared" si="72"/>
        <v>0</v>
      </c>
      <c r="P177" s="149">
        <v>0</v>
      </c>
      <c r="Q177" s="150">
        <f t="shared" si="46"/>
        <v>0</v>
      </c>
      <c r="R177" s="142"/>
      <c r="S177" s="181"/>
    </row>
    <row r="178" spans="1:19" ht="13.8" x14ac:dyDescent="0.25">
      <c r="A178" s="2" t="str">
        <f t="shared" si="50"/>
        <v>74235-62</v>
      </c>
      <c r="B178" t="s">
        <v>1213</v>
      </c>
      <c r="C178" t="s">
        <v>1250</v>
      </c>
      <c r="D178" s="135" t="s">
        <v>1068</v>
      </c>
      <c r="F178" t="s">
        <v>6072</v>
      </c>
      <c r="G178" t="s">
        <v>311</v>
      </c>
      <c r="H178" t="s">
        <v>6130</v>
      </c>
      <c r="I178">
        <v>74235</v>
      </c>
      <c r="J178" t="s">
        <v>312</v>
      </c>
      <c r="K178" t="s">
        <v>1215</v>
      </c>
      <c r="L178" s="145">
        <v>44712</v>
      </c>
      <c r="M178">
        <v>5000000</v>
      </c>
      <c r="N178" s="139">
        <f>M178*3.759/1000</f>
        <v>18795</v>
      </c>
      <c r="O178" s="139">
        <f>P178/3.759</f>
        <v>0</v>
      </c>
      <c r="P178" s="149">
        <v>0</v>
      </c>
      <c r="Q178" s="150">
        <f t="shared" si="46"/>
        <v>0</v>
      </c>
      <c r="R178" s="142">
        <v>47269</v>
      </c>
      <c r="S178" s="181"/>
    </row>
    <row r="179" spans="1:19" ht="13.8" x14ac:dyDescent="0.25">
      <c r="A179" s="2" t="str">
        <f t="shared" si="50"/>
        <v>74237-62</v>
      </c>
      <c r="B179" t="s">
        <v>1213</v>
      </c>
      <c r="C179" t="s">
        <v>1250</v>
      </c>
      <c r="D179" s="135" t="s">
        <v>1068</v>
      </c>
      <c r="E179" t="s">
        <v>6179</v>
      </c>
      <c r="F179" t="s">
        <v>6180</v>
      </c>
      <c r="G179" t="s">
        <v>311</v>
      </c>
      <c r="H179" t="s">
        <v>6181</v>
      </c>
      <c r="I179">
        <v>74237</v>
      </c>
      <c r="J179" t="s">
        <v>312</v>
      </c>
      <c r="K179" t="s">
        <v>1224</v>
      </c>
      <c r="L179" s="145">
        <v>44721</v>
      </c>
      <c r="M179">
        <v>7000000</v>
      </c>
      <c r="N179" s="139">
        <f>M179*4.7505/1000</f>
        <v>33253.499999999993</v>
      </c>
      <c r="O179">
        <f>P179/4.7505</f>
        <v>7.7849999999996244</v>
      </c>
      <c r="P179" s="149">
        <v>36.982642499998214</v>
      </c>
      <c r="Q179" s="150">
        <f t="shared" si="46"/>
        <v>1.1121428571428038E-3</v>
      </c>
      <c r="R179" s="142">
        <v>47635</v>
      </c>
      <c r="S179" s="181"/>
    </row>
    <row r="180" spans="1:19" ht="13.8" x14ac:dyDescent="0.25">
      <c r="A180" s="2" t="str">
        <f t="shared" si="50"/>
        <v>74238-62</v>
      </c>
      <c r="B180" t="s">
        <v>1213</v>
      </c>
      <c r="C180" t="s">
        <v>1250</v>
      </c>
      <c r="D180" s="135" t="s">
        <v>1068</v>
      </c>
      <c r="E180" t="s">
        <v>6173</v>
      </c>
      <c r="F180" t="s">
        <v>6174</v>
      </c>
      <c r="G180" t="s">
        <v>310</v>
      </c>
      <c r="H180" t="s">
        <v>6175</v>
      </c>
      <c r="I180">
        <v>74238</v>
      </c>
      <c r="J180" t="s">
        <v>312</v>
      </c>
      <c r="K180" t="s">
        <v>1212</v>
      </c>
      <c r="L180" s="145">
        <v>44721</v>
      </c>
      <c r="M180">
        <v>40000000</v>
      </c>
      <c r="N180" s="139">
        <f t="shared" ref="N180:N181" si="73">M180/1000</f>
        <v>40000</v>
      </c>
      <c r="O180" s="139">
        <f t="shared" ref="O180:O181" si="74">P180</f>
        <v>7561.4859999999999</v>
      </c>
      <c r="P180" s="149">
        <v>7561.4859999999999</v>
      </c>
      <c r="Q180" s="150">
        <f t="shared" si="46"/>
        <v>0.18903714999999999</v>
      </c>
      <c r="R180" s="142">
        <v>46182</v>
      </c>
      <c r="S180" s="181"/>
    </row>
    <row r="181" spans="1:19" ht="13.8" x14ac:dyDescent="0.25">
      <c r="A181" s="2" t="str">
        <f t="shared" si="50"/>
        <v>74239-62</v>
      </c>
      <c r="B181" t="s">
        <v>1213</v>
      </c>
      <c r="C181" t="s">
        <v>1250</v>
      </c>
      <c r="D181" s="135" t="s">
        <v>1068</v>
      </c>
      <c r="E181" t="s">
        <v>6156</v>
      </c>
      <c r="F181" t="s">
        <v>6157</v>
      </c>
      <c r="G181" t="s">
        <v>309</v>
      </c>
      <c r="H181" t="s">
        <v>6158</v>
      </c>
      <c r="I181">
        <v>74239</v>
      </c>
      <c r="J181" t="s">
        <v>312</v>
      </c>
      <c r="K181" t="s">
        <v>1212</v>
      </c>
      <c r="L181" s="145">
        <v>44741</v>
      </c>
      <c r="M181">
        <v>40000000</v>
      </c>
      <c r="N181" s="139">
        <f t="shared" si="73"/>
        <v>40000</v>
      </c>
      <c r="O181" s="139">
        <f t="shared" si="74"/>
        <v>8534.6260000000002</v>
      </c>
      <c r="P181" s="149">
        <v>8534.6260000000002</v>
      </c>
      <c r="Q181" s="150">
        <f t="shared" si="46"/>
        <v>0.21336565000000002</v>
      </c>
      <c r="R181" s="142">
        <v>46202</v>
      </c>
      <c r="S181" s="181"/>
    </row>
    <row r="182" spans="1:19" ht="13.8" x14ac:dyDescent="0.25">
      <c r="A182" s="2" t="str">
        <f t="shared" si="50"/>
        <v>74240-62</v>
      </c>
      <c r="B182" t="s">
        <v>1213</v>
      </c>
      <c r="C182" t="s">
        <v>1250</v>
      </c>
      <c r="D182" s="135" t="s">
        <v>1068</v>
      </c>
      <c r="F182" t="s">
        <v>6206</v>
      </c>
      <c r="G182" t="s">
        <v>309</v>
      </c>
      <c r="H182" t="s">
        <v>6207</v>
      </c>
      <c r="I182">
        <v>74240</v>
      </c>
      <c r="J182" t="s">
        <v>312</v>
      </c>
      <c r="K182" t="s">
        <v>1217</v>
      </c>
      <c r="L182" s="145">
        <v>44748</v>
      </c>
      <c r="M182">
        <v>10000000</v>
      </c>
      <c r="N182" s="139">
        <f>M182*4.0202/1000</f>
        <v>40202</v>
      </c>
      <c r="O182" s="139">
        <f>P182/4.0202</f>
        <v>233.20110556688763</v>
      </c>
      <c r="P182" s="149">
        <v>937.51508460000161</v>
      </c>
      <c r="Q182" s="150">
        <f t="shared" si="46"/>
        <v>2.3320110556688763E-2</v>
      </c>
      <c r="R182" s="142">
        <v>45844</v>
      </c>
      <c r="S182" s="181"/>
    </row>
    <row r="183" spans="1:19" ht="13.8" x14ac:dyDescent="0.25">
      <c r="A183" s="2" t="str">
        <f t="shared" si="50"/>
        <v>74241-62</v>
      </c>
      <c r="B183" t="s">
        <v>1213</v>
      </c>
      <c r="C183" t="s">
        <v>1250</v>
      </c>
      <c r="D183" s="135" t="s">
        <v>1068</v>
      </c>
      <c r="E183" t="s">
        <v>6147</v>
      </c>
      <c r="F183" t="s">
        <v>6148</v>
      </c>
      <c r="G183" t="s">
        <v>309</v>
      </c>
      <c r="H183" t="s">
        <v>6149</v>
      </c>
      <c r="I183">
        <v>74241</v>
      </c>
      <c r="J183" t="s">
        <v>312</v>
      </c>
      <c r="K183" t="s">
        <v>1212</v>
      </c>
      <c r="L183" s="145">
        <v>44752</v>
      </c>
      <c r="M183">
        <v>50000000</v>
      </c>
      <c r="N183" s="139">
        <f>M183/1000</f>
        <v>50000</v>
      </c>
      <c r="O183" s="139">
        <f>P183</f>
        <v>7814.6710000000003</v>
      </c>
      <c r="P183" s="149">
        <v>7814.6710000000003</v>
      </c>
      <c r="Q183" s="150">
        <f t="shared" si="46"/>
        <v>0.15629342000000002</v>
      </c>
      <c r="R183" s="142">
        <v>46213</v>
      </c>
      <c r="S183" s="181"/>
    </row>
    <row r="184" spans="1:19" ht="13.8" x14ac:dyDescent="0.25">
      <c r="A184" s="2" t="str">
        <f t="shared" si="50"/>
        <v>74242-62</v>
      </c>
      <c r="B184" t="s">
        <v>1213</v>
      </c>
      <c r="C184" t="s">
        <v>1250</v>
      </c>
      <c r="D184" s="135" t="s">
        <v>1068</v>
      </c>
      <c r="F184" t="s">
        <v>4532</v>
      </c>
      <c r="G184" t="s">
        <v>311</v>
      </c>
      <c r="H184" t="s">
        <v>4531</v>
      </c>
      <c r="I184">
        <v>74242</v>
      </c>
      <c r="J184" t="s">
        <v>312</v>
      </c>
      <c r="K184" t="s">
        <v>1217</v>
      </c>
      <c r="L184" s="145">
        <v>44812</v>
      </c>
      <c r="M184">
        <v>5410840</v>
      </c>
      <c r="N184" s="139">
        <f>M184*4.0202/1000</f>
        <v>21752.658968</v>
      </c>
      <c r="O184" s="139">
        <f>P184/4.0202</f>
        <v>0</v>
      </c>
      <c r="P184" s="149">
        <v>0</v>
      </c>
      <c r="Q184" s="150">
        <f t="shared" si="46"/>
        <v>0</v>
      </c>
      <c r="R184" s="142"/>
      <c r="S184" s="181"/>
    </row>
    <row r="185" spans="1:19" ht="13.8" x14ac:dyDescent="0.25">
      <c r="A185" s="2" t="str">
        <f t="shared" si="50"/>
        <v>74243-62</v>
      </c>
      <c r="B185" t="s">
        <v>1213</v>
      </c>
      <c r="C185" t="s">
        <v>1250</v>
      </c>
      <c r="D185" s="135" t="s">
        <v>1068</v>
      </c>
      <c r="E185" t="s">
        <v>6124</v>
      </c>
      <c r="F185" t="s">
        <v>6125</v>
      </c>
      <c r="G185" t="s">
        <v>311</v>
      </c>
      <c r="H185" t="s">
        <v>6126</v>
      </c>
      <c r="I185">
        <v>74243</v>
      </c>
      <c r="J185" t="s">
        <v>312</v>
      </c>
      <c r="K185" t="s">
        <v>1215</v>
      </c>
      <c r="L185" s="145">
        <v>44823</v>
      </c>
      <c r="M185">
        <v>6000000</v>
      </c>
      <c r="N185" s="139">
        <f t="shared" ref="N185:N186" si="75">M185*3.759/1000</f>
        <v>22554</v>
      </c>
      <c r="O185" s="139">
        <f t="shared" ref="O185:O186" si="76">P185/3.759</f>
        <v>1255.145</v>
      </c>
      <c r="P185" s="149">
        <v>4718.0900549999997</v>
      </c>
      <c r="Q185" s="150">
        <f t="shared" si="46"/>
        <v>0.20919083333333333</v>
      </c>
      <c r="R185" s="142">
        <v>46284</v>
      </c>
      <c r="S185" s="181"/>
    </row>
    <row r="186" spans="1:19" ht="13.8" x14ac:dyDescent="0.25">
      <c r="A186" s="2" t="str">
        <f t="shared" si="50"/>
        <v>74244-62</v>
      </c>
      <c r="B186" t="s">
        <v>1213</v>
      </c>
      <c r="C186" t="s">
        <v>1250</v>
      </c>
      <c r="D186" s="135" t="s">
        <v>1068</v>
      </c>
      <c r="E186" t="s">
        <v>6214</v>
      </c>
      <c r="F186" t="s">
        <v>6215</v>
      </c>
      <c r="G186" t="s">
        <v>311</v>
      </c>
      <c r="H186" t="s">
        <v>6216</v>
      </c>
      <c r="I186">
        <v>74244</v>
      </c>
      <c r="J186" t="s">
        <v>312</v>
      </c>
      <c r="K186" t="s">
        <v>1215</v>
      </c>
      <c r="L186" s="145">
        <v>44881</v>
      </c>
      <c r="M186">
        <v>12465101</v>
      </c>
      <c r="N186" s="139">
        <f t="shared" si="75"/>
        <v>46856.314659000003</v>
      </c>
      <c r="O186" s="139">
        <f t="shared" si="76"/>
        <v>2856.6039999999994</v>
      </c>
      <c r="P186" s="149">
        <v>10737.974435999997</v>
      </c>
      <c r="Q186" s="150">
        <f t="shared" si="46"/>
        <v>0.22916813911094655</v>
      </c>
      <c r="R186" s="142">
        <v>46707</v>
      </c>
      <c r="S186" s="181"/>
    </row>
    <row r="187" spans="1:19" ht="13.8" x14ac:dyDescent="0.25">
      <c r="A187" s="2" t="str">
        <f t="shared" si="50"/>
        <v>74247-62</v>
      </c>
      <c r="B187" t="s">
        <v>1213</v>
      </c>
      <c r="C187" t="s">
        <v>1250</v>
      </c>
      <c r="D187" s="135" t="s">
        <v>1068</v>
      </c>
      <c r="F187" t="s">
        <v>6187</v>
      </c>
      <c r="G187" t="s">
        <v>311</v>
      </c>
      <c r="H187" t="s">
        <v>6188</v>
      </c>
      <c r="I187">
        <v>74247</v>
      </c>
      <c r="J187" t="s">
        <v>312</v>
      </c>
      <c r="K187" t="s">
        <v>1224</v>
      </c>
      <c r="L187" s="145">
        <v>44938</v>
      </c>
      <c r="M187">
        <v>7500000</v>
      </c>
      <c r="N187" s="139">
        <f>M187*4.7505/1000</f>
        <v>35628.75</v>
      </c>
      <c r="O187">
        <f>P187/4.7505</f>
        <v>3919.9060000000009</v>
      </c>
      <c r="P187" s="149">
        <v>18621.513453000003</v>
      </c>
      <c r="Q187" s="150">
        <f t="shared" si="46"/>
        <v>0.52265413333333344</v>
      </c>
      <c r="R187" s="142">
        <v>46022</v>
      </c>
      <c r="S187" s="181"/>
    </row>
    <row r="188" spans="1:19" ht="13.8" x14ac:dyDescent="0.25">
      <c r="A188" s="2" t="str">
        <f t="shared" si="50"/>
        <v>74249-62</v>
      </c>
      <c r="B188" t="s">
        <v>1213</v>
      </c>
      <c r="C188" t="s">
        <v>1250</v>
      </c>
      <c r="D188" s="135" t="s">
        <v>1068</v>
      </c>
      <c r="F188" t="s">
        <v>6200</v>
      </c>
      <c r="G188" t="s">
        <v>309</v>
      </c>
      <c r="H188" t="s">
        <v>6201</v>
      </c>
      <c r="I188">
        <v>74249</v>
      </c>
      <c r="J188" t="s">
        <v>312</v>
      </c>
      <c r="K188" t="s">
        <v>1212</v>
      </c>
      <c r="L188" s="145">
        <v>45006</v>
      </c>
      <c r="M188">
        <v>70000000</v>
      </c>
      <c r="N188" s="139">
        <f t="shared" ref="N188:N189" si="77">M188/1000</f>
        <v>70000</v>
      </c>
      <c r="O188" s="139">
        <f t="shared" ref="O188:O189" si="78">P188</f>
        <v>0</v>
      </c>
      <c r="P188" s="149">
        <v>0</v>
      </c>
      <c r="Q188" s="150">
        <f t="shared" si="46"/>
        <v>0</v>
      </c>
      <c r="R188" s="142"/>
      <c r="S188" s="181"/>
    </row>
    <row r="189" spans="1:19" ht="13.8" x14ac:dyDescent="0.25">
      <c r="A189" s="2" t="str">
        <f t="shared" si="50"/>
        <v>74252-62</v>
      </c>
      <c r="B189" t="s">
        <v>1213</v>
      </c>
      <c r="C189" t="s">
        <v>1250</v>
      </c>
      <c r="D189" s="135" t="s">
        <v>1068</v>
      </c>
      <c r="E189" t="s">
        <v>6017</v>
      </c>
      <c r="F189" t="s">
        <v>6018</v>
      </c>
      <c r="G189" t="s">
        <v>309</v>
      </c>
      <c r="H189" t="s">
        <v>6019</v>
      </c>
      <c r="I189">
        <v>74252</v>
      </c>
      <c r="J189" t="s">
        <v>312</v>
      </c>
      <c r="K189" t="s">
        <v>1212</v>
      </c>
      <c r="L189" s="145">
        <v>45036</v>
      </c>
      <c r="M189">
        <v>62150000</v>
      </c>
      <c r="N189" s="139">
        <f t="shared" si="77"/>
        <v>62150</v>
      </c>
      <c r="O189" s="139">
        <f t="shared" si="78"/>
        <v>18726.062000000002</v>
      </c>
      <c r="P189" s="149">
        <v>18726.062000000002</v>
      </c>
      <c r="Q189" s="150">
        <f t="shared" si="46"/>
        <v>0.30130429605792441</v>
      </c>
      <c r="R189" s="142">
        <v>48689</v>
      </c>
      <c r="S189" s="181"/>
    </row>
    <row r="190" spans="1:19" ht="13.8" x14ac:dyDescent="0.25">
      <c r="A190" s="2" t="str">
        <f t="shared" si="50"/>
        <v>74254-62</v>
      </c>
      <c r="B190" t="s">
        <v>1213</v>
      </c>
      <c r="C190" t="s">
        <v>1250</v>
      </c>
      <c r="D190" s="135" t="s">
        <v>1068</v>
      </c>
      <c r="F190" t="s">
        <v>6021</v>
      </c>
      <c r="G190" t="s">
        <v>309</v>
      </c>
      <c r="H190" t="s">
        <v>6022</v>
      </c>
      <c r="I190">
        <v>74254</v>
      </c>
      <c r="J190" t="s">
        <v>312</v>
      </c>
      <c r="K190" t="s">
        <v>1215</v>
      </c>
      <c r="L190" s="145">
        <v>45124</v>
      </c>
      <c r="M190" s="148">
        <v>7006080</v>
      </c>
      <c r="N190" s="139">
        <f>M190*3.759/1000</f>
        <v>26335.854719999999</v>
      </c>
      <c r="O190" s="139">
        <f>P190/3.759</f>
        <v>2119.2889999999998</v>
      </c>
      <c r="P190" s="149">
        <v>7966.4073509999989</v>
      </c>
      <c r="Q190" s="150">
        <f t="shared" si="46"/>
        <v>0.30249283479492095</v>
      </c>
      <c r="R190" s="142">
        <v>46220</v>
      </c>
      <c r="S190" s="181"/>
    </row>
    <row r="191" spans="1:19" ht="13.8" x14ac:dyDescent="0.25">
      <c r="A191" s="2" t="str">
        <f t="shared" si="50"/>
        <v>74255-62</v>
      </c>
      <c r="B191" t="s">
        <v>1213</v>
      </c>
      <c r="C191" t="s">
        <v>1250</v>
      </c>
      <c r="D191" s="135" t="s">
        <v>1068</v>
      </c>
      <c r="E191" t="s">
        <v>6065</v>
      </c>
      <c r="F191" t="s">
        <v>6066</v>
      </c>
      <c r="G191" t="s">
        <v>309</v>
      </c>
      <c r="H191" t="s">
        <v>6067</v>
      </c>
      <c r="I191">
        <v>74255</v>
      </c>
      <c r="J191" t="s">
        <v>312</v>
      </c>
      <c r="K191" t="s">
        <v>1224</v>
      </c>
      <c r="L191" s="145">
        <v>45208</v>
      </c>
      <c r="M191">
        <v>5000000</v>
      </c>
      <c r="N191" s="139">
        <f>M191*4.7505/1000</f>
        <v>23752.5</v>
      </c>
      <c r="O191">
        <f>P191/4.7505</f>
        <v>1449.6759999999999</v>
      </c>
      <c r="P191" s="149">
        <v>6886.6858379999994</v>
      </c>
      <c r="Q191" s="150">
        <f t="shared" si="46"/>
        <v>0.28993519999999995</v>
      </c>
      <c r="R191" s="142">
        <v>46235</v>
      </c>
      <c r="S191" s="181"/>
    </row>
    <row r="192" spans="1:19" ht="13.8" x14ac:dyDescent="0.25">
      <c r="A192" s="2" t="str">
        <f t="shared" si="50"/>
        <v>74256-62</v>
      </c>
      <c r="B192" t="s">
        <v>1213</v>
      </c>
      <c r="C192" t="s">
        <v>1250</v>
      </c>
      <c r="D192" s="135" t="s">
        <v>1068</v>
      </c>
      <c r="E192" t="s">
        <v>6183</v>
      </c>
      <c r="F192" t="s">
        <v>6184</v>
      </c>
      <c r="G192" t="s">
        <v>310</v>
      </c>
      <c r="H192" t="s">
        <v>6185</v>
      </c>
      <c r="I192">
        <v>74256</v>
      </c>
      <c r="J192" t="s">
        <v>312</v>
      </c>
      <c r="K192" t="s">
        <v>1217</v>
      </c>
      <c r="L192" s="145">
        <v>45166</v>
      </c>
      <c r="M192">
        <v>8000000</v>
      </c>
      <c r="N192" s="139">
        <f>M192*4.0202/1000</f>
        <v>32161.599999999999</v>
      </c>
      <c r="O192" s="139">
        <f>P192/4.0202</f>
        <v>1312.6750000000002</v>
      </c>
      <c r="P192" s="149">
        <v>5277.2160350000004</v>
      </c>
      <c r="Q192" s="150">
        <f t="shared" si="46"/>
        <v>0.16408437500000003</v>
      </c>
      <c r="R192" s="142">
        <v>48092</v>
      </c>
      <c r="S192" s="181"/>
    </row>
    <row r="193" spans="1:19" ht="13.8" x14ac:dyDescent="0.25">
      <c r="A193" s="2" t="str">
        <f t="shared" si="50"/>
        <v>74266-62</v>
      </c>
      <c r="B193" t="s">
        <v>1213</v>
      </c>
      <c r="C193" t="s">
        <v>1250</v>
      </c>
      <c r="D193" s="135" t="s">
        <v>1068</v>
      </c>
      <c r="E193" t="s">
        <v>6062</v>
      </c>
      <c r="F193" t="s">
        <v>6063</v>
      </c>
      <c r="G193" t="s">
        <v>311</v>
      </c>
      <c r="H193" t="s">
        <v>6064</v>
      </c>
      <c r="I193">
        <v>74266</v>
      </c>
      <c r="J193" t="s">
        <v>312</v>
      </c>
      <c r="K193" t="s">
        <v>1215</v>
      </c>
      <c r="L193" s="142">
        <v>45400</v>
      </c>
      <c r="M193">
        <v>2500000</v>
      </c>
      <c r="N193" s="139">
        <f>M193*3.759/1000</f>
        <v>9397.5</v>
      </c>
      <c r="O193" s="139">
        <f>P193/3.759</f>
        <v>833.46600000000012</v>
      </c>
      <c r="P193" s="149">
        <v>3132.9986940000003</v>
      </c>
      <c r="Q193" s="150">
        <f t="shared" si="46"/>
        <v>0.33338640000000003</v>
      </c>
      <c r="R193" s="142">
        <v>46495</v>
      </c>
      <c r="S193" s="181"/>
    </row>
    <row r="194" spans="1:19" ht="13.8" x14ac:dyDescent="0.25">
      <c r="B194" t="s">
        <v>1213</v>
      </c>
      <c r="C194" t="s">
        <v>1256</v>
      </c>
      <c r="D194" s="135" t="s">
        <v>1068</v>
      </c>
      <c r="F194" t="s">
        <v>6217</v>
      </c>
      <c r="G194" t="s">
        <v>309</v>
      </c>
      <c r="H194" t="s">
        <v>6218</v>
      </c>
      <c r="I194">
        <v>74201</v>
      </c>
      <c r="J194" t="s">
        <v>312</v>
      </c>
      <c r="K194" t="s">
        <v>1212</v>
      </c>
      <c r="L194" s="145">
        <v>43858</v>
      </c>
      <c r="M194">
        <v>1800000</v>
      </c>
      <c r="N194" s="139">
        <f t="shared" ref="N194:N195" si="79">M194/1000</f>
        <v>1800</v>
      </c>
      <c r="O194" s="139">
        <f t="shared" ref="O194:O195" si="80">P194</f>
        <v>748.07500000000005</v>
      </c>
      <c r="P194" s="149">
        <v>748.07500000000005</v>
      </c>
      <c r="Q194" s="150">
        <f t="shared" si="46"/>
        <v>0.41559722222222223</v>
      </c>
      <c r="R194" s="142">
        <v>46415</v>
      </c>
      <c r="S194" s="181"/>
    </row>
    <row r="195" spans="1:19" ht="13.8" x14ac:dyDescent="0.25">
      <c r="B195" t="s">
        <v>1213</v>
      </c>
      <c r="C195" t="s">
        <v>1260</v>
      </c>
      <c r="D195" s="135" t="s">
        <v>1068</v>
      </c>
      <c r="F195" t="s">
        <v>6217</v>
      </c>
      <c r="G195" t="s">
        <v>309</v>
      </c>
      <c r="H195" t="s">
        <v>6218</v>
      </c>
      <c r="I195">
        <v>74201</v>
      </c>
      <c r="J195" t="s">
        <v>312</v>
      </c>
      <c r="K195" t="s">
        <v>1212</v>
      </c>
      <c r="L195" s="145">
        <v>43858</v>
      </c>
      <c r="M195">
        <v>18200000</v>
      </c>
      <c r="N195" s="139">
        <f t="shared" si="79"/>
        <v>18200</v>
      </c>
      <c r="O195" s="139">
        <f t="shared" si="80"/>
        <v>7563.8649999999998</v>
      </c>
      <c r="P195" s="149">
        <v>7563.8649999999998</v>
      </c>
      <c r="Q195" s="150">
        <f t="shared" ref="Q195:Q258" si="81">P195/N195</f>
        <v>0.41559697802197804</v>
      </c>
      <c r="R195" s="142">
        <v>46415</v>
      </c>
      <c r="S195" s="181"/>
    </row>
    <row r="196" spans="1:19" ht="13.8" x14ac:dyDescent="0.25">
      <c r="A196" s="2" t="str">
        <f t="shared" ref="A196:A259" si="82">I196&amp;"-"&amp;C196</f>
        <v>74173-9629</v>
      </c>
      <c r="B196" t="s">
        <v>1213</v>
      </c>
      <c r="C196" t="s">
        <v>1261</v>
      </c>
      <c r="D196" s="135" t="s">
        <v>1068</v>
      </c>
      <c r="E196" t="s">
        <v>6069</v>
      </c>
      <c r="F196" t="s">
        <v>6070</v>
      </c>
      <c r="G196" t="s">
        <v>309</v>
      </c>
      <c r="H196" t="s">
        <v>6071</v>
      </c>
      <c r="I196">
        <v>74173</v>
      </c>
      <c r="J196" t="s">
        <v>312</v>
      </c>
      <c r="K196" t="s">
        <v>1215</v>
      </c>
      <c r="L196" s="145">
        <v>43157</v>
      </c>
      <c r="M196">
        <v>5100000</v>
      </c>
      <c r="N196" s="139">
        <f>M196*3.759/1000</f>
        <v>19170.900000000001</v>
      </c>
      <c r="O196" s="139">
        <f>P196/3.759</f>
        <v>5.8399999999999839</v>
      </c>
      <c r="P196" s="149">
        <v>21.952559999999938</v>
      </c>
      <c r="Q196" s="150">
        <f t="shared" si="81"/>
        <v>1.145098039215683E-3</v>
      </c>
      <c r="R196" s="142">
        <v>45347</v>
      </c>
      <c r="S196" s="181"/>
    </row>
    <row r="197" spans="1:19" ht="13.8" x14ac:dyDescent="0.25">
      <c r="A197" s="2" t="str">
        <f t="shared" si="82"/>
        <v>74176-9629</v>
      </c>
      <c r="B197" t="s">
        <v>1213</v>
      </c>
      <c r="C197" t="s">
        <v>1261</v>
      </c>
      <c r="D197" s="135" t="s">
        <v>1068</v>
      </c>
      <c r="E197" t="s">
        <v>6082</v>
      </c>
      <c r="F197" t="s">
        <v>6083</v>
      </c>
      <c r="G197" t="s">
        <v>309</v>
      </c>
      <c r="H197" t="s">
        <v>6084</v>
      </c>
      <c r="I197">
        <v>74176</v>
      </c>
      <c r="J197" t="s">
        <v>312</v>
      </c>
      <c r="K197" t="s">
        <v>1212</v>
      </c>
      <c r="L197" s="145">
        <v>43306</v>
      </c>
      <c r="M197">
        <v>15000000</v>
      </c>
      <c r="N197" s="139">
        <f t="shared" ref="N197:N198" si="83">M197/1000</f>
        <v>15000</v>
      </c>
      <c r="O197" s="139">
        <f t="shared" ref="O197:O198" si="84">P197</f>
        <v>0</v>
      </c>
      <c r="P197" s="149">
        <v>0</v>
      </c>
      <c r="Q197" s="150">
        <f t="shared" si="81"/>
        <v>0</v>
      </c>
      <c r="R197" s="142"/>
      <c r="S197" s="181"/>
    </row>
    <row r="198" spans="1:19" ht="13.8" x14ac:dyDescent="0.25">
      <c r="A198" s="2" t="str">
        <f t="shared" si="82"/>
        <v>74177-9629</v>
      </c>
      <c r="B198" t="s">
        <v>1213</v>
      </c>
      <c r="C198" t="s">
        <v>1261</v>
      </c>
      <c r="D198" s="135" t="s">
        <v>1068</v>
      </c>
      <c r="E198" t="s">
        <v>6085</v>
      </c>
      <c r="F198" t="s">
        <v>6086</v>
      </c>
      <c r="G198" t="s">
        <v>309</v>
      </c>
      <c r="H198" t="s">
        <v>6087</v>
      </c>
      <c r="I198">
        <v>74177</v>
      </c>
      <c r="J198" t="s">
        <v>312</v>
      </c>
      <c r="K198" t="s">
        <v>1212</v>
      </c>
      <c r="L198" s="145">
        <v>43312</v>
      </c>
      <c r="M198">
        <v>20000000</v>
      </c>
      <c r="N198" s="139">
        <f t="shared" si="83"/>
        <v>20000</v>
      </c>
      <c r="O198" s="139">
        <f t="shared" si="84"/>
        <v>0</v>
      </c>
      <c r="P198" s="149">
        <v>0</v>
      </c>
      <c r="Q198" s="150">
        <f t="shared" si="81"/>
        <v>0</v>
      </c>
      <c r="R198" s="142"/>
      <c r="S198" s="181"/>
    </row>
    <row r="199" spans="1:19" ht="13.8" x14ac:dyDescent="0.25">
      <c r="A199" s="2" t="str">
        <f t="shared" si="82"/>
        <v>74178-9629</v>
      </c>
      <c r="B199" t="s">
        <v>1213</v>
      </c>
      <c r="C199" t="s">
        <v>1261</v>
      </c>
      <c r="D199" s="135" t="s">
        <v>1068</v>
      </c>
      <c r="E199" t="s">
        <v>6106</v>
      </c>
      <c r="F199" t="s">
        <v>6107</v>
      </c>
      <c r="G199" t="s">
        <v>311</v>
      </c>
      <c r="H199" t="s">
        <v>6108</v>
      </c>
      <c r="I199">
        <v>74178</v>
      </c>
      <c r="J199" t="s">
        <v>312</v>
      </c>
      <c r="K199" t="s">
        <v>1215</v>
      </c>
      <c r="L199" s="145">
        <v>43321</v>
      </c>
      <c r="M199">
        <v>16000000</v>
      </c>
      <c r="N199" s="139">
        <f>M199*3.759/1000</f>
        <v>60144</v>
      </c>
      <c r="O199" s="139">
        <f>P199/3.759</f>
        <v>0</v>
      </c>
      <c r="P199" s="149">
        <v>0</v>
      </c>
      <c r="Q199" s="150">
        <f t="shared" si="81"/>
        <v>0</v>
      </c>
      <c r="R199" s="142"/>
      <c r="S199" s="181"/>
    </row>
    <row r="200" spans="1:19" ht="13.8" x14ac:dyDescent="0.25">
      <c r="A200" s="2" t="str">
        <f t="shared" si="82"/>
        <v>74179-9629</v>
      </c>
      <c r="B200" t="s">
        <v>1213</v>
      </c>
      <c r="C200" t="s">
        <v>1261</v>
      </c>
      <c r="D200" s="135" t="s">
        <v>1068</v>
      </c>
      <c r="E200" t="s">
        <v>6131</v>
      </c>
      <c r="F200" t="s">
        <v>6132</v>
      </c>
      <c r="G200" t="s">
        <v>309</v>
      </c>
      <c r="H200" t="s">
        <v>6133</v>
      </c>
      <c r="I200">
        <v>74179</v>
      </c>
      <c r="J200" t="s">
        <v>312</v>
      </c>
      <c r="K200" t="s">
        <v>1212</v>
      </c>
      <c r="L200" s="145">
        <v>43394</v>
      </c>
      <c r="M200">
        <v>50000000</v>
      </c>
      <c r="N200" s="139">
        <f>M200/1000</f>
        <v>50000</v>
      </c>
      <c r="O200" s="139">
        <f>P200</f>
        <v>471.613</v>
      </c>
      <c r="P200" s="149">
        <v>471.613</v>
      </c>
      <c r="Q200" s="150">
        <f t="shared" si="81"/>
        <v>9.4322599999999996E-3</v>
      </c>
      <c r="R200" s="142">
        <v>47044</v>
      </c>
      <c r="S200" s="181"/>
    </row>
    <row r="201" spans="1:19" ht="13.8" x14ac:dyDescent="0.25">
      <c r="A201" s="2" t="str">
        <f t="shared" si="82"/>
        <v>74180-9629</v>
      </c>
      <c r="B201" t="s">
        <v>1213</v>
      </c>
      <c r="C201" t="s">
        <v>1261</v>
      </c>
      <c r="D201" s="135" t="s">
        <v>1068</v>
      </c>
      <c r="F201" t="s">
        <v>6072</v>
      </c>
      <c r="G201" t="s">
        <v>311</v>
      </c>
      <c r="H201" t="s">
        <v>6073</v>
      </c>
      <c r="I201">
        <v>74180</v>
      </c>
      <c r="J201" t="s">
        <v>312</v>
      </c>
      <c r="K201" t="s">
        <v>1215</v>
      </c>
      <c r="L201" s="145">
        <v>43411</v>
      </c>
      <c r="M201">
        <v>4000000</v>
      </c>
      <c r="N201" s="139">
        <f t="shared" ref="N201:N203" si="85">M201*3.759/1000</f>
        <v>15036</v>
      </c>
      <c r="O201" s="139">
        <f t="shared" ref="O201:O203" si="86">P201/3.759</f>
        <v>0</v>
      </c>
      <c r="P201" s="149">
        <v>0</v>
      </c>
      <c r="Q201" s="150">
        <f t="shared" si="81"/>
        <v>0</v>
      </c>
      <c r="R201" s="142"/>
      <c r="S201" s="181"/>
    </row>
    <row r="202" spans="1:19" ht="13.8" x14ac:dyDescent="0.25">
      <c r="A202" s="2" t="str">
        <f t="shared" si="82"/>
        <v>74181-9629</v>
      </c>
      <c r="B202" t="s">
        <v>1213</v>
      </c>
      <c r="C202" t="s">
        <v>1261</v>
      </c>
      <c r="D202" s="135" t="s">
        <v>1068</v>
      </c>
      <c r="F202" t="s">
        <v>6109</v>
      </c>
      <c r="G202" t="s">
        <v>309</v>
      </c>
      <c r="H202" t="s">
        <v>6110</v>
      </c>
      <c r="I202">
        <v>74181</v>
      </c>
      <c r="J202" t="s">
        <v>312</v>
      </c>
      <c r="K202" t="s">
        <v>1215</v>
      </c>
      <c r="L202" s="145">
        <v>43412</v>
      </c>
      <c r="M202">
        <v>9000000</v>
      </c>
      <c r="N202" s="139">
        <f t="shared" si="85"/>
        <v>33831</v>
      </c>
      <c r="O202" s="139">
        <f t="shared" si="86"/>
        <v>0</v>
      </c>
      <c r="P202" s="149">
        <v>0</v>
      </c>
      <c r="Q202" s="150">
        <f t="shared" si="81"/>
        <v>0</v>
      </c>
      <c r="R202" s="142"/>
      <c r="S202" s="181"/>
    </row>
    <row r="203" spans="1:19" ht="13.8" x14ac:dyDescent="0.25">
      <c r="A203" s="2" t="str">
        <f t="shared" si="82"/>
        <v>74183-9629</v>
      </c>
      <c r="B203" t="s">
        <v>1213</v>
      </c>
      <c r="C203" t="s">
        <v>1261</v>
      </c>
      <c r="D203" s="135" t="s">
        <v>1068</v>
      </c>
      <c r="F203" t="s">
        <v>6075</v>
      </c>
      <c r="G203" t="s">
        <v>311</v>
      </c>
      <c r="H203" t="s">
        <v>6076</v>
      </c>
      <c r="I203">
        <v>74183</v>
      </c>
      <c r="J203" t="s">
        <v>312</v>
      </c>
      <c r="K203" t="s">
        <v>1215</v>
      </c>
      <c r="L203" s="145">
        <v>43482</v>
      </c>
      <c r="M203">
        <v>8000000</v>
      </c>
      <c r="N203" s="139">
        <f t="shared" si="85"/>
        <v>30072</v>
      </c>
      <c r="O203" s="139">
        <f t="shared" si="86"/>
        <v>0</v>
      </c>
      <c r="P203" s="149">
        <v>0</v>
      </c>
      <c r="Q203" s="150">
        <f t="shared" si="81"/>
        <v>0</v>
      </c>
      <c r="R203" s="142"/>
      <c r="S203" s="181"/>
    </row>
    <row r="204" spans="1:19" ht="13.8" x14ac:dyDescent="0.25">
      <c r="A204" s="2" t="str">
        <f t="shared" si="82"/>
        <v>74185-9629</v>
      </c>
      <c r="B204" t="s">
        <v>1213</v>
      </c>
      <c r="C204" t="s">
        <v>1261</v>
      </c>
      <c r="D204" s="135" t="s">
        <v>1068</v>
      </c>
      <c r="E204" t="s">
        <v>6077</v>
      </c>
      <c r="F204" t="s">
        <v>6078</v>
      </c>
      <c r="G204" t="s">
        <v>309</v>
      </c>
      <c r="H204" t="s">
        <v>6079</v>
      </c>
      <c r="I204">
        <v>74185</v>
      </c>
      <c r="J204" t="s">
        <v>312</v>
      </c>
      <c r="K204" t="s">
        <v>1212</v>
      </c>
      <c r="L204" s="145">
        <v>43524</v>
      </c>
      <c r="M204">
        <v>53887168</v>
      </c>
      <c r="N204" s="139">
        <f t="shared" ref="N204:N205" si="87">M204/1000</f>
        <v>53887.167999999998</v>
      </c>
      <c r="O204" s="139">
        <f t="shared" ref="O204:O205" si="88">P204</f>
        <v>0</v>
      </c>
      <c r="P204" s="149">
        <v>0</v>
      </c>
      <c r="Q204" s="150">
        <f t="shared" si="81"/>
        <v>0</v>
      </c>
      <c r="R204" s="142"/>
      <c r="S204" s="181"/>
    </row>
    <row r="205" spans="1:19" ht="13.8" x14ac:dyDescent="0.25">
      <c r="A205" s="2" t="str">
        <f t="shared" si="82"/>
        <v>74186-9629</v>
      </c>
      <c r="B205" t="s">
        <v>1213</v>
      </c>
      <c r="C205" t="s">
        <v>1261</v>
      </c>
      <c r="D205" s="135" t="s">
        <v>1068</v>
      </c>
      <c r="E205" t="s">
        <v>6102</v>
      </c>
      <c r="F205" t="s">
        <v>6103</v>
      </c>
      <c r="G205" t="s">
        <v>310</v>
      </c>
      <c r="H205" t="s">
        <v>6104</v>
      </c>
      <c r="I205">
        <v>74186</v>
      </c>
      <c r="J205" t="s">
        <v>312</v>
      </c>
      <c r="K205" t="s">
        <v>1212</v>
      </c>
      <c r="L205" s="145">
        <v>43542</v>
      </c>
      <c r="M205">
        <v>80000000</v>
      </c>
      <c r="N205" s="139">
        <f t="shared" si="87"/>
        <v>80000</v>
      </c>
      <c r="O205" s="139">
        <f t="shared" si="88"/>
        <v>712.72500000000002</v>
      </c>
      <c r="P205" s="149">
        <v>712.72500000000002</v>
      </c>
      <c r="Q205" s="150">
        <f t="shared" si="81"/>
        <v>8.9090625000000003E-3</v>
      </c>
      <c r="R205" s="142">
        <v>46462</v>
      </c>
      <c r="S205" s="181"/>
    </row>
    <row r="206" spans="1:19" ht="13.8" x14ac:dyDescent="0.25">
      <c r="A206" s="2" t="str">
        <f t="shared" si="82"/>
        <v>74187-9629</v>
      </c>
      <c r="B206" t="s">
        <v>1213</v>
      </c>
      <c r="C206" t="s">
        <v>1261</v>
      </c>
      <c r="D206" s="135" t="s">
        <v>1068</v>
      </c>
      <c r="E206" t="s">
        <v>6098</v>
      </c>
      <c r="F206" t="s">
        <v>6099</v>
      </c>
      <c r="G206" t="s">
        <v>310</v>
      </c>
      <c r="H206" t="s">
        <v>6100</v>
      </c>
      <c r="I206">
        <v>74187</v>
      </c>
      <c r="J206" t="s">
        <v>312</v>
      </c>
      <c r="K206" t="s">
        <v>1215</v>
      </c>
      <c r="L206" s="145">
        <v>43571</v>
      </c>
      <c r="M206">
        <v>5000000</v>
      </c>
      <c r="N206" s="139">
        <f t="shared" ref="N206:N211" si="89">M206*3.759/1000</f>
        <v>18795</v>
      </c>
      <c r="O206" s="139">
        <f t="shared" ref="O206:O211" si="90">P206/3.759</f>
        <v>135.87899999999999</v>
      </c>
      <c r="P206" s="149">
        <v>510.76916099999994</v>
      </c>
      <c r="Q206" s="150">
        <f t="shared" si="81"/>
        <v>2.7175799999999996E-2</v>
      </c>
      <c r="R206" s="142">
        <v>46126</v>
      </c>
      <c r="S206" s="181"/>
    </row>
    <row r="207" spans="1:19" ht="13.8" x14ac:dyDescent="0.25">
      <c r="A207" s="2" t="str">
        <f t="shared" si="82"/>
        <v>74188-9629</v>
      </c>
      <c r="B207" t="s">
        <v>1213</v>
      </c>
      <c r="C207" t="s">
        <v>1261</v>
      </c>
      <c r="D207" s="135" t="s">
        <v>1068</v>
      </c>
      <c r="F207" t="s">
        <v>6092</v>
      </c>
      <c r="G207" t="s">
        <v>311</v>
      </c>
      <c r="H207" t="s">
        <v>6093</v>
      </c>
      <c r="I207">
        <v>74188</v>
      </c>
      <c r="J207" t="s">
        <v>312</v>
      </c>
      <c r="K207" t="s">
        <v>1215</v>
      </c>
      <c r="L207" s="145">
        <v>43578</v>
      </c>
      <c r="M207">
        <v>6000000</v>
      </c>
      <c r="N207" s="139">
        <f t="shared" si="89"/>
        <v>22554</v>
      </c>
      <c r="O207" s="139">
        <f t="shared" si="90"/>
        <v>0</v>
      </c>
      <c r="P207" s="149">
        <v>0</v>
      </c>
      <c r="Q207" s="150">
        <f t="shared" si="81"/>
        <v>0</v>
      </c>
      <c r="R207" s="142"/>
      <c r="S207" s="181"/>
    </row>
    <row r="208" spans="1:19" ht="13.8" x14ac:dyDescent="0.25">
      <c r="A208" s="2" t="str">
        <f t="shared" si="82"/>
        <v>74189-9629</v>
      </c>
      <c r="B208" t="s">
        <v>1213</v>
      </c>
      <c r="C208" t="s">
        <v>1261</v>
      </c>
      <c r="D208" s="135" t="s">
        <v>1068</v>
      </c>
      <c r="E208" t="s">
        <v>6088</v>
      </c>
      <c r="F208" t="s">
        <v>6089</v>
      </c>
      <c r="G208" t="s">
        <v>309</v>
      </c>
      <c r="H208" t="s">
        <v>6090</v>
      </c>
      <c r="I208">
        <v>74189</v>
      </c>
      <c r="J208" t="s">
        <v>312</v>
      </c>
      <c r="K208" t="s">
        <v>1215</v>
      </c>
      <c r="L208" s="145">
        <v>43586</v>
      </c>
      <c r="M208">
        <v>6415000</v>
      </c>
      <c r="N208" s="139">
        <f t="shared" si="89"/>
        <v>24113.985000000001</v>
      </c>
      <c r="O208" s="139">
        <f t="shared" si="90"/>
        <v>0</v>
      </c>
      <c r="P208" s="149">
        <v>0</v>
      </c>
      <c r="Q208" s="150">
        <f t="shared" si="81"/>
        <v>0</v>
      </c>
      <c r="R208" s="142"/>
      <c r="S208" s="181"/>
    </row>
    <row r="209" spans="1:19" ht="13.8" x14ac:dyDescent="0.25">
      <c r="A209" s="2" t="str">
        <f t="shared" si="82"/>
        <v>74190-9629</v>
      </c>
      <c r="B209" t="s">
        <v>1213</v>
      </c>
      <c r="C209" t="s">
        <v>1261</v>
      </c>
      <c r="D209" s="135" t="s">
        <v>1068</v>
      </c>
      <c r="E209" t="s">
        <v>6114</v>
      </c>
      <c r="F209" t="s">
        <v>2376</v>
      </c>
      <c r="G209" t="s">
        <v>309</v>
      </c>
      <c r="H209" t="s">
        <v>6115</v>
      </c>
      <c r="I209">
        <v>74190</v>
      </c>
      <c r="J209" t="s">
        <v>312</v>
      </c>
      <c r="K209" t="s">
        <v>1215</v>
      </c>
      <c r="L209" s="145">
        <v>43691</v>
      </c>
      <c r="M209">
        <v>10700001</v>
      </c>
      <c r="N209" s="139">
        <f t="shared" si="89"/>
        <v>40221.303758999995</v>
      </c>
      <c r="O209" s="139">
        <f t="shared" si="90"/>
        <v>104.55499999999998</v>
      </c>
      <c r="P209" s="149">
        <v>393.02224499999988</v>
      </c>
      <c r="Q209" s="150">
        <f t="shared" si="81"/>
        <v>9.7714944138790252E-3</v>
      </c>
      <c r="R209" s="142">
        <v>46248</v>
      </c>
      <c r="S209" s="181"/>
    </row>
    <row r="210" spans="1:19" ht="13.8" x14ac:dyDescent="0.25">
      <c r="A210" s="2" t="str">
        <f t="shared" si="82"/>
        <v>74192-9629</v>
      </c>
      <c r="B210" t="s">
        <v>1213</v>
      </c>
      <c r="C210" t="s">
        <v>1261</v>
      </c>
      <c r="D210" s="135" t="s">
        <v>1068</v>
      </c>
      <c r="E210" t="s">
        <v>6190</v>
      </c>
      <c r="F210" t="s">
        <v>6191</v>
      </c>
      <c r="G210" t="s">
        <v>309</v>
      </c>
      <c r="H210" t="s">
        <v>6192</v>
      </c>
      <c r="I210">
        <v>74192</v>
      </c>
      <c r="J210" t="s">
        <v>312</v>
      </c>
      <c r="K210" t="s">
        <v>1215</v>
      </c>
      <c r="L210" s="145">
        <v>43761</v>
      </c>
      <c r="M210">
        <v>5000000</v>
      </c>
      <c r="N210" s="139">
        <f t="shared" si="89"/>
        <v>18795</v>
      </c>
      <c r="O210" s="139">
        <f t="shared" si="90"/>
        <v>0</v>
      </c>
      <c r="P210" s="149">
        <v>0</v>
      </c>
      <c r="Q210" s="150">
        <f t="shared" si="81"/>
        <v>0</v>
      </c>
      <c r="R210" s="142"/>
      <c r="S210" s="181"/>
    </row>
    <row r="211" spans="1:19" ht="13.8" x14ac:dyDescent="0.25">
      <c r="A211" s="2" t="str">
        <f t="shared" si="82"/>
        <v>74193-9629</v>
      </c>
      <c r="B211" t="s">
        <v>1213</v>
      </c>
      <c r="C211" t="s">
        <v>1261</v>
      </c>
      <c r="D211" s="135" t="s">
        <v>1068</v>
      </c>
      <c r="F211" t="s">
        <v>6169</v>
      </c>
      <c r="G211" t="s">
        <v>311</v>
      </c>
      <c r="H211" t="s">
        <v>6170</v>
      </c>
      <c r="I211">
        <v>74193</v>
      </c>
      <c r="J211" t="s">
        <v>312</v>
      </c>
      <c r="K211" t="s">
        <v>1215</v>
      </c>
      <c r="L211" s="145">
        <v>43790</v>
      </c>
      <c r="M211">
        <v>5000000</v>
      </c>
      <c r="N211" s="139">
        <f t="shared" si="89"/>
        <v>18795</v>
      </c>
      <c r="O211" s="139">
        <f t="shared" si="90"/>
        <v>130.26900000000003</v>
      </c>
      <c r="P211" s="149">
        <v>489.68117100000006</v>
      </c>
      <c r="Q211" s="150">
        <f t="shared" si="81"/>
        <v>2.6053800000000002E-2</v>
      </c>
      <c r="R211" s="142">
        <v>46347</v>
      </c>
      <c r="S211" s="181"/>
    </row>
    <row r="212" spans="1:19" ht="13.8" x14ac:dyDescent="0.25">
      <c r="A212" s="2" t="str">
        <f t="shared" si="82"/>
        <v>74196-9629</v>
      </c>
      <c r="B212" t="s">
        <v>1213</v>
      </c>
      <c r="C212" t="s">
        <v>1261</v>
      </c>
      <c r="D212" s="135" t="s">
        <v>1068</v>
      </c>
      <c r="E212" t="s">
        <v>6193</v>
      </c>
      <c r="F212" t="s">
        <v>6194</v>
      </c>
      <c r="G212" t="s">
        <v>309</v>
      </c>
      <c r="H212" t="s">
        <v>6195</v>
      </c>
      <c r="I212">
        <v>74196</v>
      </c>
      <c r="J212" t="s">
        <v>312</v>
      </c>
      <c r="K212" t="s">
        <v>1212</v>
      </c>
      <c r="L212" s="145">
        <v>43831</v>
      </c>
      <c r="M212">
        <v>46366453</v>
      </c>
      <c r="N212" s="139">
        <f>M212/1000</f>
        <v>46366.453000000001</v>
      </c>
      <c r="O212" s="139">
        <f>P212</f>
        <v>0</v>
      </c>
      <c r="P212" s="149">
        <v>0</v>
      </c>
      <c r="Q212" s="150">
        <f t="shared" si="81"/>
        <v>0</v>
      </c>
      <c r="R212" s="142"/>
      <c r="S212" s="181"/>
    </row>
    <row r="213" spans="1:19" ht="13.8" x14ac:dyDescent="0.25">
      <c r="A213" s="2" t="str">
        <f t="shared" si="82"/>
        <v>74197-9629</v>
      </c>
      <c r="B213" t="s">
        <v>1213</v>
      </c>
      <c r="C213" t="s">
        <v>1261</v>
      </c>
      <c r="D213" s="135" t="s">
        <v>1068</v>
      </c>
      <c r="F213" t="s">
        <v>6095</v>
      </c>
      <c r="G213" t="s">
        <v>311</v>
      </c>
      <c r="H213" t="s">
        <v>6096</v>
      </c>
      <c r="I213">
        <v>74197</v>
      </c>
      <c r="J213" t="s">
        <v>312</v>
      </c>
      <c r="K213" t="s">
        <v>1215</v>
      </c>
      <c r="L213" s="145">
        <v>43857</v>
      </c>
      <c r="M213">
        <v>5000000</v>
      </c>
      <c r="N213" s="139">
        <f t="shared" ref="N213:N215" si="91">M213*3.759/1000</f>
        <v>18795</v>
      </c>
      <c r="O213" s="139">
        <f t="shared" ref="O213:O215" si="92">P213/3.759</f>
        <v>0</v>
      </c>
      <c r="P213" s="149">
        <v>0</v>
      </c>
      <c r="Q213" s="150">
        <f t="shared" si="81"/>
        <v>0</v>
      </c>
      <c r="R213" s="142">
        <v>46414</v>
      </c>
      <c r="S213" s="181"/>
    </row>
    <row r="214" spans="1:19" ht="13.8" x14ac:dyDescent="0.25">
      <c r="A214" s="2" t="str">
        <f t="shared" si="82"/>
        <v>74199-9629</v>
      </c>
      <c r="B214" t="s">
        <v>1213</v>
      </c>
      <c r="C214" t="s">
        <v>1261</v>
      </c>
      <c r="D214" s="135" t="s">
        <v>1068</v>
      </c>
      <c r="E214" t="s">
        <v>6166</v>
      </c>
      <c r="F214" t="s">
        <v>6167</v>
      </c>
      <c r="G214" t="s">
        <v>311</v>
      </c>
      <c r="H214" t="s">
        <v>6168</v>
      </c>
      <c r="I214">
        <v>74199</v>
      </c>
      <c r="J214" t="s">
        <v>312</v>
      </c>
      <c r="K214" t="s">
        <v>1215</v>
      </c>
      <c r="L214" s="145">
        <v>43881</v>
      </c>
      <c r="M214">
        <v>7500000</v>
      </c>
      <c r="N214" s="139">
        <f t="shared" si="91"/>
        <v>28192.5</v>
      </c>
      <c r="O214" s="139">
        <f t="shared" si="92"/>
        <v>0</v>
      </c>
      <c r="P214" s="149">
        <v>0</v>
      </c>
      <c r="Q214" s="150">
        <f t="shared" si="81"/>
        <v>0</v>
      </c>
      <c r="R214" s="142"/>
      <c r="S214" s="181"/>
    </row>
    <row r="215" spans="1:19" ht="13.8" x14ac:dyDescent="0.25">
      <c r="A215" s="2" t="str">
        <f t="shared" si="82"/>
        <v>74200-9629</v>
      </c>
      <c r="B215" t="s">
        <v>1213</v>
      </c>
      <c r="C215" t="s">
        <v>1261</v>
      </c>
      <c r="D215" s="135" t="s">
        <v>1068</v>
      </c>
      <c r="F215" t="s">
        <v>6072</v>
      </c>
      <c r="G215" t="s">
        <v>311</v>
      </c>
      <c r="H215" t="s">
        <v>6127</v>
      </c>
      <c r="I215">
        <v>74200</v>
      </c>
      <c r="J215" t="s">
        <v>312</v>
      </c>
      <c r="K215" t="s">
        <v>1215</v>
      </c>
      <c r="L215" s="145">
        <v>43891</v>
      </c>
      <c r="M215">
        <v>11000000</v>
      </c>
      <c r="N215" s="139">
        <f t="shared" si="91"/>
        <v>41349</v>
      </c>
      <c r="O215" s="139">
        <f t="shared" si="92"/>
        <v>0</v>
      </c>
      <c r="P215" s="149">
        <v>0</v>
      </c>
      <c r="Q215" s="150">
        <f t="shared" si="81"/>
        <v>0</v>
      </c>
      <c r="R215" s="142"/>
      <c r="S215" s="181"/>
    </row>
    <row r="216" spans="1:19" ht="13.8" x14ac:dyDescent="0.25">
      <c r="A216" s="2" t="str">
        <f t="shared" si="82"/>
        <v>74202-9629</v>
      </c>
      <c r="B216" t="s">
        <v>1213</v>
      </c>
      <c r="C216" t="s">
        <v>1261</v>
      </c>
      <c r="D216" s="135" t="s">
        <v>1068</v>
      </c>
      <c r="E216" t="s">
        <v>6077</v>
      </c>
      <c r="F216" t="s">
        <v>6080</v>
      </c>
      <c r="G216" t="s">
        <v>309</v>
      </c>
      <c r="H216" t="s">
        <v>6081</v>
      </c>
      <c r="I216">
        <v>74202</v>
      </c>
      <c r="J216" t="s">
        <v>312</v>
      </c>
      <c r="K216" t="s">
        <v>1212</v>
      </c>
      <c r="L216" s="145">
        <v>43913</v>
      </c>
      <c r="M216">
        <v>22160611</v>
      </c>
      <c r="N216" s="139">
        <f>M216/1000</f>
        <v>22160.611000000001</v>
      </c>
      <c r="O216" s="139">
        <f>P216</f>
        <v>0</v>
      </c>
      <c r="P216" s="149">
        <v>0</v>
      </c>
      <c r="Q216" s="150">
        <f t="shared" si="81"/>
        <v>0</v>
      </c>
      <c r="R216" s="142"/>
      <c r="S216" s="181"/>
    </row>
    <row r="217" spans="1:19" ht="13.8" x14ac:dyDescent="0.25">
      <c r="A217" s="2" t="str">
        <f t="shared" si="82"/>
        <v>74203-9629</v>
      </c>
      <c r="B217" t="s">
        <v>1213</v>
      </c>
      <c r="C217" t="s">
        <v>1261</v>
      </c>
      <c r="D217" s="135" t="s">
        <v>1068</v>
      </c>
      <c r="F217" t="s">
        <v>6055</v>
      </c>
      <c r="G217" t="s">
        <v>311</v>
      </c>
      <c r="H217" t="s">
        <v>6056</v>
      </c>
      <c r="I217">
        <v>74203</v>
      </c>
      <c r="J217" t="s">
        <v>312</v>
      </c>
      <c r="K217" t="s">
        <v>1215</v>
      </c>
      <c r="L217" s="145">
        <v>43770</v>
      </c>
      <c r="M217">
        <v>11500000</v>
      </c>
      <c r="N217" s="139">
        <f>M217*3.759/1000</f>
        <v>43228.5</v>
      </c>
      <c r="O217" s="139">
        <f>P217/3.759</f>
        <v>0</v>
      </c>
      <c r="P217" s="149">
        <v>0</v>
      </c>
      <c r="Q217" s="150">
        <f t="shared" si="81"/>
        <v>0</v>
      </c>
      <c r="R217" s="142"/>
      <c r="S217" s="181"/>
    </row>
    <row r="218" spans="1:19" ht="13.8" x14ac:dyDescent="0.25">
      <c r="A218" s="2" t="str">
        <f t="shared" si="82"/>
        <v>74204-9629</v>
      </c>
      <c r="B218" t="s">
        <v>1213</v>
      </c>
      <c r="C218" t="s">
        <v>1261</v>
      </c>
      <c r="D218" s="135" t="s">
        <v>1068</v>
      </c>
      <c r="E218" t="s">
        <v>6102</v>
      </c>
      <c r="F218" t="s">
        <v>6103</v>
      </c>
      <c r="G218" t="s">
        <v>310</v>
      </c>
      <c r="H218" t="s">
        <v>6171</v>
      </c>
      <c r="I218">
        <v>74204</v>
      </c>
      <c r="J218" t="s">
        <v>312</v>
      </c>
      <c r="K218" t="s">
        <v>1212</v>
      </c>
      <c r="L218" s="145">
        <v>44084</v>
      </c>
      <c r="M218">
        <v>24960000</v>
      </c>
      <c r="N218" s="139">
        <f>M218/1000</f>
        <v>24960</v>
      </c>
      <c r="O218" s="139">
        <f>P218</f>
        <v>185.351</v>
      </c>
      <c r="P218" s="149">
        <v>185.351</v>
      </c>
      <c r="Q218" s="150">
        <f t="shared" si="81"/>
        <v>7.4259214743589742E-3</v>
      </c>
      <c r="R218" s="142">
        <v>46462</v>
      </c>
      <c r="S218" s="181"/>
    </row>
    <row r="219" spans="1:19" ht="13.8" x14ac:dyDescent="0.25">
      <c r="A219" s="2" t="str">
        <f t="shared" si="82"/>
        <v>74205-9629</v>
      </c>
      <c r="B219" t="s">
        <v>1213</v>
      </c>
      <c r="C219" t="s">
        <v>1261</v>
      </c>
      <c r="D219" s="135" t="s">
        <v>1068</v>
      </c>
      <c r="E219" t="s">
        <v>6134</v>
      </c>
      <c r="F219" t="s">
        <v>6135</v>
      </c>
      <c r="G219" t="s">
        <v>310</v>
      </c>
      <c r="H219" t="s">
        <v>6136</v>
      </c>
      <c r="I219">
        <v>74205</v>
      </c>
      <c r="J219" t="s">
        <v>312</v>
      </c>
      <c r="K219" t="s">
        <v>1217</v>
      </c>
      <c r="L219" s="145">
        <v>44159</v>
      </c>
      <c r="M219">
        <v>4060000</v>
      </c>
      <c r="N219" s="139">
        <f>M219*4.0202/1000</f>
        <v>16322.012000000001</v>
      </c>
      <c r="O219" s="139">
        <f>P219/4.0202</f>
        <v>0</v>
      </c>
      <c r="P219" s="149">
        <v>0</v>
      </c>
      <c r="Q219" s="150">
        <f t="shared" si="81"/>
        <v>0</v>
      </c>
      <c r="R219" s="142"/>
      <c r="S219" s="181"/>
    </row>
    <row r="220" spans="1:19" ht="13.8" x14ac:dyDescent="0.25">
      <c r="A220" s="2" t="str">
        <f t="shared" si="82"/>
        <v>74207-9629</v>
      </c>
      <c r="B220" t="s">
        <v>1213</v>
      </c>
      <c r="C220" t="s">
        <v>1261</v>
      </c>
      <c r="D220" s="135" t="s">
        <v>1068</v>
      </c>
      <c r="F220" t="s">
        <v>6209</v>
      </c>
      <c r="G220" t="s">
        <v>311</v>
      </c>
      <c r="H220" t="s">
        <v>6210</v>
      </c>
      <c r="I220">
        <v>74207</v>
      </c>
      <c r="J220" t="s">
        <v>312</v>
      </c>
      <c r="K220" t="s">
        <v>1215</v>
      </c>
      <c r="L220" s="145">
        <v>44166</v>
      </c>
      <c r="M220">
        <v>10000000</v>
      </c>
      <c r="N220" s="139">
        <f t="shared" ref="N220:N223" si="93">M220*3.759/1000</f>
        <v>37590</v>
      </c>
      <c r="O220" s="139">
        <f t="shared" ref="O220:O223" si="94">P220/3.759</f>
        <v>244.66509999999994</v>
      </c>
      <c r="P220" s="149">
        <v>919.69611089999978</v>
      </c>
      <c r="Q220" s="150">
        <f t="shared" si="81"/>
        <v>2.4466509999999993E-2</v>
      </c>
      <c r="R220" s="142">
        <v>45748</v>
      </c>
      <c r="S220" s="181"/>
    </row>
    <row r="221" spans="1:19" ht="13.8" x14ac:dyDescent="0.25">
      <c r="A221" s="2" t="str">
        <f t="shared" si="82"/>
        <v>74208-9629</v>
      </c>
      <c r="B221" t="s">
        <v>1213</v>
      </c>
      <c r="C221" t="s">
        <v>1261</v>
      </c>
      <c r="D221" s="135" t="s">
        <v>1068</v>
      </c>
      <c r="E221" t="s">
        <v>6111</v>
      </c>
      <c r="F221" t="s">
        <v>6112</v>
      </c>
      <c r="G221" t="s">
        <v>311</v>
      </c>
      <c r="H221" t="s">
        <v>6113</v>
      </c>
      <c r="I221">
        <v>74208</v>
      </c>
      <c r="J221" t="s">
        <v>312</v>
      </c>
      <c r="K221" t="s">
        <v>1215</v>
      </c>
      <c r="L221" s="145">
        <v>44186</v>
      </c>
      <c r="M221">
        <v>4600000</v>
      </c>
      <c r="N221" s="139">
        <f t="shared" si="93"/>
        <v>17291.400000000001</v>
      </c>
      <c r="O221" s="139">
        <f t="shared" si="94"/>
        <v>0</v>
      </c>
      <c r="P221" s="149">
        <v>0</v>
      </c>
      <c r="Q221" s="150">
        <f t="shared" si="81"/>
        <v>0</v>
      </c>
      <c r="R221" s="142"/>
      <c r="S221" s="181"/>
    </row>
    <row r="222" spans="1:19" ht="13.8" x14ac:dyDescent="0.25">
      <c r="A222" s="2" t="str">
        <f t="shared" si="82"/>
        <v>74215-9629</v>
      </c>
      <c r="B222" t="s">
        <v>1213</v>
      </c>
      <c r="C222" t="s">
        <v>1261</v>
      </c>
      <c r="D222" s="135" t="s">
        <v>1068</v>
      </c>
      <c r="F222" t="s">
        <v>6072</v>
      </c>
      <c r="G222" t="s">
        <v>311</v>
      </c>
      <c r="H222" t="s">
        <v>6128</v>
      </c>
      <c r="I222">
        <v>74215</v>
      </c>
      <c r="J222" t="s">
        <v>312</v>
      </c>
      <c r="K222" t="s">
        <v>1215</v>
      </c>
      <c r="L222" s="145">
        <v>44308</v>
      </c>
      <c r="M222">
        <v>7000000</v>
      </c>
      <c r="N222" s="139">
        <f t="shared" si="93"/>
        <v>26313</v>
      </c>
      <c r="O222" s="139">
        <f t="shared" si="94"/>
        <v>0</v>
      </c>
      <c r="P222" s="149">
        <v>0</v>
      </c>
      <c r="Q222" s="150">
        <f t="shared" si="81"/>
        <v>0</v>
      </c>
      <c r="R222" s="142"/>
      <c r="S222" s="181"/>
    </row>
    <row r="223" spans="1:19" ht="13.8" x14ac:dyDescent="0.25">
      <c r="A223" s="2" t="str">
        <f t="shared" si="82"/>
        <v>74216-9629</v>
      </c>
      <c r="B223" t="s">
        <v>1213</v>
      </c>
      <c r="C223" t="s">
        <v>1261</v>
      </c>
      <c r="D223" s="135" t="s">
        <v>1068</v>
      </c>
      <c r="F223" t="s">
        <v>6075</v>
      </c>
      <c r="G223" t="s">
        <v>311</v>
      </c>
      <c r="H223" t="s">
        <v>6129</v>
      </c>
      <c r="I223">
        <v>74216</v>
      </c>
      <c r="J223" t="s">
        <v>312</v>
      </c>
      <c r="K223" t="s">
        <v>1215</v>
      </c>
      <c r="L223" s="145">
        <v>44371</v>
      </c>
      <c r="M223">
        <v>8000000</v>
      </c>
      <c r="N223" s="139">
        <f t="shared" si="93"/>
        <v>30072</v>
      </c>
      <c r="O223" s="139">
        <f t="shared" si="94"/>
        <v>173.86599999999999</v>
      </c>
      <c r="P223" s="149">
        <v>653.56229399999995</v>
      </c>
      <c r="Q223" s="150">
        <f t="shared" si="81"/>
        <v>2.1733249999999999E-2</v>
      </c>
      <c r="R223" s="142">
        <v>46197</v>
      </c>
      <c r="S223" s="181"/>
    </row>
    <row r="224" spans="1:19" ht="13.8" x14ac:dyDescent="0.25">
      <c r="A224" s="2" t="str">
        <f t="shared" si="82"/>
        <v>74217-9629</v>
      </c>
      <c r="B224" t="s">
        <v>1213</v>
      </c>
      <c r="C224" t="s">
        <v>1261</v>
      </c>
      <c r="D224" s="135" t="s">
        <v>1068</v>
      </c>
      <c r="E224" t="s">
        <v>6144</v>
      </c>
      <c r="F224" t="s">
        <v>6145</v>
      </c>
      <c r="G224" t="s">
        <v>309</v>
      </c>
      <c r="H224" t="s">
        <v>6146</v>
      </c>
      <c r="I224">
        <v>74217</v>
      </c>
      <c r="J224" t="s">
        <v>312</v>
      </c>
      <c r="K224" t="s">
        <v>1212</v>
      </c>
      <c r="L224" s="145">
        <v>44370</v>
      </c>
      <c r="M224">
        <v>80000000</v>
      </c>
      <c r="N224" s="139">
        <f>M224/1000</f>
        <v>80000</v>
      </c>
      <c r="O224" s="139">
        <f>P224</f>
        <v>948.96500000000003</v>
      </c>
      <c r="P224" s="149">
        <v>948.96500000000003</v>
      </c>
      <c r="Q224" s="150">
        <f t="shared" si="81"/>
        <v>1.1862062500000001E-2</v>
      </c>
      <c r="R224" s="142">
        <v>46196</v>
      </c>
      <c r="S224" s="181"/>
    </row>
    <row r="225" spans="1:19" ht="13.8" x14ac:dyDescent="0.25">
      <c r="A225" s="2" t="str">
        <f t="shared" si="82"/>
        <v>74221-9629</v>
      </c>
      <c r="B225" t="s">
        <v>1213</v>
      </c>
      <c r="C225" t="s">
        <v>1261</v>
      </c>
      <c r="D225" s="135" t="s">
        <v>1068</v>
      </c>
      <c r="E225" t="s">
        <v>6121</v>
      </c>
      <c r="F225" t="s">
        <v>6122</v>
      </c>
      <c r="G225" t="s">
        <v>309</v>
      </c>
      <c r="H225" t="s">
        <v>6123</v>
      </c>
      <c r="I225">
        <v>74221</v>
      </c>
      <c r="J225" t="s">
        <v>312</v>
      </c>
      <c r="K225" t="s">
        <v>1215</v>
      </c>
      <c r="L225" s="145">
        <v>44409</v>
      </c>
      <c r="M225">
        <v>8000000</v>
      </c>
      <c r="N225" s="139">
        <f t="shared" ref="N225:N226" si="95">M225*3.759/1000</f>
        <v>30072</v>
      </c>
      <c r="O225" s="139">
        <f t="shared" ref="O225:O226" si="96">P225/3.759</f>
        <v>149.36200000000002</v>
      </c>
      <c r="P225" s="149">
        <v>561.45175800000004</v>
      </c>
      <c r="Q225" s="150">
        <f t="shared" si="81"/>
        <v>1.8670250000000003E-2</v>
      </c>
      <c r="R225" s="142">
        <v>47150</v>
      </c>
      <c r="S225" s="181"/>
    </row>
    <row r="226" spans="1:19" ht="13.8" x14ac:dyDescent="0.25">
      <c r="A226" s="2" t="str">
        <f t="shared" si="82"/>
        <v>74228-9629</v>
      </c>
      <c r="B226" t="s">
        <v>1213</v>
      </c>
      <c r="C226" t="s">
        <v>1261</v>
      </c>
      <c r="D226" s="135" t="s">
        <v>1068</v>
      </c>
      <c r="E226" t="s">
        <v>6117</v>
      </c>
      <c r="F226" t="s">
        <v>6118</v>
      </c>
      <c r="G226" t="s">
        <v>309</v>
      </c>
      <c r="H226" t="s">
        <v>6119</v>
      </c>
      <c r="I226">
        <v>74228</v>
      </c>
      <c r="J226" t="s">
        <v>312</v>
      </c>
      <c r="K226" t="s">
        <v>1215</v>
      </c>
      <c r="L226" s="145">
        <v>44560</v>
      </c>
      <c r="M226">
        <v>10000000</v>
      </c>
      <c r="N226" s="139">
        <f t="shared" si="95"/>
        <v>37590</v>
      </c>
      <c r="O226" s="139">
        <f t="shared" si="96"/>
        <v>111.639</v>
      </c>
      <c r="P226" s="149">
        <v>419.65100099999995</v>
      </c>
      <c r="Q226" s="150">
        <f t="shared" si="81"/>
        <v>1.1163899999999999E-2</v>
      </c>
      <c r="R226" s="142">
        <v>46751</v>
      </c>
      <c r="S226" s="181"/>
    </row>
    <row r="227" spans="1:19" ht="13.8" x14ac:dyDescent="0.25">
      <c r="A227" s="2" t="str">
        <f t="shared" si="82"/>
        <v>74231-9629</v>
      </c>
      <c r="B227" t="s">
        <v>1213</v>
      </c>
      <c r="C227" t="s">
        <v>1261</v>
      </c>
      <c r="D227" s="135" t="s">
        <v>1068</v>
      </c>
      <c r="E227" t="s">
        <v>6150</v>
      </c>
      <c r="F227" t="s">
        <v>6142</v>
      </c>
      <c r="G227" t="s">
        <v>309</v>
      </c>
      <c r="H227" t="s">
        <v>6151</v>
      </c>
      <c r="I227">
        <v>74231</v>
      </c>
      <c r="J227" t="s">
        <v>312</v>
      </c>
      <c r="K227" t="s">
        <v>1212</v>
      </c>
      <c r="L227" s="145">
        <v>44591</v>
      </c>
      <c r="M227">
        <v>50000000</v>
      </c>
      <c r="N227" s="139">
        <f t="shared" ref="N227:N228" si="97">M227/1000</f>
        <v>50000</v>
      </c>
      <c r="O227" s="139">
        <f t="shared" ref="O227:O228" si="98">P227</f>
        <v>1373.74153</v>
      </c>
      <c r="P227" s="149">
        <v>1373.74153</v>
      </c>
      <c r="Q227" s="150">
        <f t="shared" si="81"/>
        <v>2.74748306E-2</v>
      </c>
      <c r="R227" s="142">
        <v>46204</v>
      </c>
      <c r="S227" s="181"/>
    </row>
    <row r="228" spans="1:19" ht="13.8" x14ac:dyDescent="0.25">
      <c r="A228" s="2" t="str">
        <f t="shared" si="82"/>
        <v>74233-9629</v>
      </c>
      <c r="B228" t="s">
        <v>1213</v>
      </c>
      <c r="C228" t="s">
        <v>1261</v>
      </c>
      <c r="D228" s="135" t="s">
        <v>1068</v>
      </c>
      <c r="E228" t="s">
        <v>6138</v>
      </c>
      <c r="F228" t="s">
        <v>6139</v>
      </c>
      <c r="G228" t="s">
        <v>309</v>
      </c>
      <c r="H228" t="s">
        <v>6140</v>
      </c>
      <c r="I228">
        <v>74233</v>
      </c>
      <c r="J228" t="s">
        <v>312</v>
      </c>
      <c r="K228" t="s">
        <v>1212</v>
      </c>
      <c r="L228" s="145">
        <v>44622</v>
      </c>
      <c r="M228">
        <v>45000000</v>
      </c>
      <c r="N228" s="139">
        <f t="shared" si="97"/>
        <v>45000</v>
      </c>
      <c r="O228" s="139">
        <f t="shared" si="98"/>
        <v>0</v>
      </c>
      <c r="P228" s="149">
        <v>0</v>
      </c>
      <c r="Q228" s="150">
        <f t="shared" si="81"/>
        <v>0</v>
      </c>
      <c r="R228" s="142"/>
      <c r="S228" s="181"/>
    </row>
    <row r="229" spans="1:19" ht="13.8" x14ac:dyDescent="0.25">
      <c r="A229" s="2" t="str">
        <f t="shared" si="82"/>
        <v>74235-9629</v>
      </c>
      <c r="B229" t="s">
        <v>1213</v>
      </c>
      <c r="C229" t="s">
        <v>1261</v>
      </c>
      <c r="D229" s="135" t="s">
        <v>1068</v>
      </c>
      <c r="F229" t="s">
        <v>6072</v>
      </c>
      <c r="G229" t="s">
        <v>311</v>
      </c>
      <c r="H229" t="s">
        <v>6130</v>
      </c>
      <c r="I229">
        <v>74235</v>
      </c>
      <c r="J229" t="s">
        <v>312</v>
      </c>
      <c r="K229" t="s">
        <v>1215</v>
      </c>
      <c r="L229" s="145">
        <v>44712</v>
      </c>
      <c r="M229">
        <v>5000000</v>
      </c>
      <c r="N229" s="139">
        <f>M229*3.759/1000</f>
        <v>18795</v>
      </c>
      <c r="O229" s="139">
        <f>P229/3.759</f>
        <v>0</v>
      </c>
      <c r="P229" s="149">
        <v>0</v>
      </c>
      <c r="Q229" s="150">
        <f t="shared" si="81"/>
        <v>0</v>
      </c>
      <c r="R229" s="142">
        <v>47269</v>
      </c>
      <c r="S229" s="181"/>
    </row>
    <row r="230" spans="1:19" ht="13.8" x14ac:dyDescent="0.25">
      <c r="A230" s="2" t="str">
        <f t="shared" si="82"/>
        <v>74237-9629</v>
      </c>
      <c r="B230" t="s">
        <v>1213</v>
      </c>
      <c r="C230" t="s">
        <v>1261</v>
      </c>
      <c r="D230" s="135" t="s">
        <v>1068</v>
      </c>
      <c r="E230" t="s">
        <v>6179</v>
      </c>
      <c r="F230" t="s">
        <v>6180</v>
      </c>
      <c r="G230" t="s">
        <v>311</v>
      </c>
      <c r="H230" t="s">
        <v>6181</v>
      </c>
      <c r="I230">
        <v>74237</v>
      </c>
      <c r="J230" t="s">
        <v>312</v>
      </c>
      <c r="K230" t="s">
        <v>1224</v>
      </c>
      <c r="L230" s="145">
        <v>44721</v>
      </c>
      <c r="M230">
        <v>7000000</v>
      </c>
      <c r="N230" s="139">
        <f>M230*4.7505/1000</f>
        <v>33253.499999999993</v>
      </c>
      <c r="O230">
        <f>P230/4.7505</f>
        <v>0.48399999999996907</v>
      </c>
      <c r="P230" s="149">
        <v>2.299241999999853</v>
      </c>
      <c r="Q230" s="150">
        <f t="shared" si="81"/>
        <v>6.9142857142852744E-5</v>
      </c>
      <c r="R230" s="142">
        <v>47635</v>
      </c>
      <c r="S230" s="181"/>
    </row>
    <row r="231" spans="1:19" ht="13.8" x14ac:dyDescent="0.25">
      <c r="A231" s="2" t="str">
        <f t="shared" si="82"/>
        <v>74238-9629</v>
      </c>
      <c r="B231" t="s">
        <v>1213</v>
      </c>
      <c r="C231" t="s">
        <v>1261</v>
      </c>
      <c r="D231" s="135" t="s">
        <v>1068</v>
      </c>
      <c r="E231" t="s">
        <v>6173</v>
      </c>
      <c r="F231" t="s">
        <v>6174</v>
      </c>
      <c r="G231" t="s">
        <v>310</v>
      </c>
      <c r="H231" t="s">
        <v>6175</v>
      </c>
      <c r="I231">
        <v>74238</v>
      </c>
      <c r="J231" t="s">
        <v>312</v>
      </c>
      <c r="K231" t="s">
        <v>1212</v>
      </c>
      <c r="L231" s="145">
        <v>44721</v>
      </c>
      <c r="M231">
        <v>40000000</v>
      </c>
      <c r="N231" s="139">
        <f t="shared" ref="N231:N232" si="99">M231/1000</f>
        <v>40000</v>
      </c>
      <c r="O231" s="139">
        <f t="shared" ref="O231:O232" si="100">P231</f>
        <v>449.29</v>
      </c>
      <c r="P231" s="149">
        <v>449.29</v>
      </c>
      <c r="Q231" s="150">
        <f t="shared" si="81"/>
        <v>1.1232250000000001E-2</v>
      </c>
      <c r="R231" s="142">
        <v>46182</v>
      </c>
      <c r="S231" s="181"/>
    </row>
    <row r="232" spans="1:19" ht="13.8" x14ac:dyDescent="0.25">
      <c r="A232" s="2" t="str">
        <f t="shared" si="82"/>
        <v>74239-9629</v>
      </c>
      <c r="B232" t="s">
        <v>1213</v>
      </c>
      <c r="C232" t="s">
        <v>1261</v>
      </c>
      <c r="D232" s="135" t="s">
        <v>1068</v>
      </c>
      <c r="E232" t="s">
        <v>6156</v>
      </c>
      <c r="F232" t="s">
        <v>6157</v>
      </c>
      <c r="G232" t="s">
        <v>309</v>
      </c>
      <c r="H232" t="s">
        <v>6158</v>
      </c>
      <c r="I232">
        <v>74239</v>
      </c>
      <c r="J232" t="s">
        <v>312</v>
      </c>
      <c r="K232" t="s">
        <v>1212</v>
      </c>
      <c r="L232" s="145">
        <v>44741</v>
      </c>
      <c r="M232">
        <v>40000000</v>
      </c>
      <c r="N232" s="139">
        <f t="shared" si="99"/>
        <v>40000</v>
      </c>
      <c r="O232" s="139">
        <f t="shared" si="100"/>
        <v>254.10499999999999</v>
      </c>
      <c r="P232" s="149">
        <v>254.10499999999999</v>
      </c>
      <c r="Q232" s="150">
        <f t="shared" si="81"/>
        <v>6.3526249999999998E-3</v>
      </c>
      <c r="R232" s="142">
        <v>46202</v>
      </c>
      <c r="S232" s="181"/>
    </row>
    <row r="233" spans="1:19" ht="13.8" x14ac:dyDescent="0.25">
      <c r="A233" s="2" t="str">
        <f t="shared" si="82"/>
        <v>74240-9629</v>
      </c>
      <c r="B233" t="s">
        <v>1213</v>
      </c>
      <c r="C233" t="s">
        <v>1261</v>
      </c>
      <c r="D233" s="135" t="s">
        <v>1068</v>
      </c>
      <c r="F233" t="s">
        <v>6206</v>
      </c>
      <c r="G233" t="s">
        <v>309</v>
      </c>
      <c r="H233" t="s">
        <v>6207</v>
      </c>
      <c r="I233">
        <v>74240</v>
      </c>
      <c r="J233" t="s">
        <v>312</v>
      </c>
      <c r="K233" t="s">
        <v>1217</v>
      </c>
      <c r="L233" s="145">
        <v>44748</v>
      </c>
      <c r="M233">
        <v>10000000</v>
      </c>
      <c r="N233" s="139">
        <f>M233*4.0202/1000</f>
        <v>40202</v>
      </c>
      <c r="O233" s="139">
        <f>P233/4.0202</f>
        <v>13.048242923237646</v>
      </c>
      <c r="P233" s="149">
        <v>52.456546199999984</v>
      </c>
      <c r="Q233" s="150">
        <f t="shared" si="81"/>
        <v>1.3048242923237646E-3</v>
      </c>
      <c r="R233" s="142">
        <v>45844</v>
      </c>
      <c r="S233" s="181"/>
    </row>
    <row r="234" spans="1:19" ht="13.8" x14ac:dyDescent="0.25">
      <c r="A234" s="2" t="str">
        <f t="shared" si="82"/>
        <v>74241-9629</v>
      </c>
      <c r="B234" t="s">
        <v>1213</v>
      </c>
      <c r="C234" t="s">
        <v>1261</v>
      </c>
      <c r="D234" s="135" t="s">
        <v>1068</v>
      </c>
      <c r="E234" t="s">
        <v>6147</v>
      </c>
      <c r="F234" t="s">
        <v>6148</v>
      </c>
      <c r="G234" t="s">
        <v>309</v>
      </c>
      <c r="H234" t="s">
        <v>6149</v>
      </c>
      <c r="I234">
        <v>74241</v>
      </c>
      <c r="J234" t="s">
        <v>312</v>
      </c>
      <c r="K234" t="s">
        <v>1212</v>
      </c>
      <c r="L234" s="145">
        <v>44752</v>
      </c>
      <c r="M234">
        <v>50000000</v>
      </c>
      <c r="N234" s="139">
        <f>M234/1000</f>
        <v>50000</v>
      </c>
      <c r="O234" s="139">
        <f>P234</f>
        <v>227.941</v>
      </c>
      <c r="P234" s="149">
        <v>227.941</v>
      </c>
      <c r="Q234" s="150">
        <f t="shared" si="81"/>
        <v>4.5588199999999999E-3</v>
      </c>
      <c r="R234" s="142">
        <v>46213</v>
      </c>
      <c r="S234" s="181"/>
    </row>
    <row r="235" spans="1:19" ht="13.8" x14ac:dyDescent="0.25">
      <c r="A235" s="2" t="str">
        <f t="shared" si="82"/>
        <v>74242-9629</v>
      </c>
      <c r="B235" t="s">
        <v>1213</v>
      </c>
      <c r="C235" t="s">
        <v>1261</v>
      </c>
      <c r="D235" s="135" t="s">
        <v>1068</v>
      </c>
      <c r="F235" t="s">
        <v>4532</v>
      </c>
      <c r="G235" t="s">
        <v>311</v>
      </c>
      <c r="H235" t="s">
        <v>4531</v>
      </c>
      <c r="I235">
        <v>74242</v>
      </c>
      <c r="J235" t="s">
        <v>312</v>
      </c>
      <c r="K235" t="s">
        <v>1217</v>
      </c>
      <c r="L235" s="145">
        <v>44812</v>
      </c>
      <c r="M235">
        <v>5410840</v>
      </c>
      <c r="N235" s="139">
        <f>M235*4.0202/1000</f>
        <v>21752.658968</v>
      </c>
      <c r="O235" s="139">
        <f>P235/4.0202</f>
        <v>0</v>
      </c>
      <c r="P235" s="149">
        <v>0</v>
      </c>
      <c r="Q235" s="150">
        <f t="shared" si="81"/>
        <v>0</v>
      </c>
      <c r="R235" s="142"/>
      <c r="S235" s="181"/>
    </row>
    <row r="236" spans="1:19" ht="13.8" x14ac:dyDescent="0.25">
      <c r="A236" s="2" t="str">
        <f t="shared" si="82"/>
        <v>74243-9629</v>
      </c>
      <c r="B236" t="s">
        <v>1213</v>
      </c>
      <c r="C236" t="s">
        <v>1261</v>
      </c>
      <c r="D236" s="135" t="s">
        <v>1068</v>
      </c>
      <c r="E236" t="s">
        <v>6124</v>
      </c>
      <c r="F236" t="s">
        <v>6125</v>
      </c>
      <c r="G236" t="s">
        <v>311</v>
      </c>
      <c r="H236" t="s">
        <v>6126</v>
      </c>
      <c r="I236">
        <v>74243</v>
      </c>
      <c r="J236" t="s">
        <v>312</v>
      </c>
      <c r="K236" t="s">
        <v>1215</v>
      </c>
      <c r="L236" s="145">
        <v>44823</v>
      </c>
      <c r="M236">
        <v>6000000</v>
      </c>
      <c r="N236" s="139">
        <f t="shared" ref="N236:N237" si="101">M236*3.759/1000</f>
        <v>22554</v>
      </c>
      <c r="O236" s="139">
        <f t="shared" ref="O236:O237" si="102">P236/3.759</f>
        <v>70.941999999999993</v>
      </c>
      <c r="P236" s="149">
        <v>266.67097799999999</v>
      </c>
      <c r="Q236" s="150">
        <f t="shared" si="81"/>
        <v>1.1823666666666666E-2</v>
      </c>
      <c r="R236" s="142">
        <v>46284</v>
      </c>
      <c r="S236" s="181"/>
    </row>
    <row r="237" spans="1:19" ht="13.8" x14ac:dyDescent="0.25">
      <c r="A237" s="2" t="str">
        <f t="shared" si="82"/>
        <v>74244-9629</v>
      </c>
      <c r="B237" t="s">
        <v>1213</v>
      </c>
      <c r="C237" t="s">
        <v>1261</v>
      </c>
      <c r="D237" s="135" t="s">
        <v>1068</v>
      </c>
      <c r="E237" t="s">
        <v>6214</v>
      </c>
      <c r="F237" t="s">
        <v>6215</v>
      </c>
      <c r="G237" t="s">
        <v>311</v>
      </c>
      <c r="H237" t="s">
        <v>6216</v>
      </c>
      <c r="I237">
        <v>74244</v>
      </c>
      <c r="J237" t="s">
        <v>312</v>
      </c>
      <c r="K237" t="s">
        <v>1215</v>
      </c>
      <c r="L237" s="145">
        <v>44881</v>
      </c>
      <c r="M237">
        <v>12465101</v>
      </c>
      <c r="N237" s="139">
        <f t="shared" si="101"/>
        <v>46856.314659000003</v>
      </c>
      <c r="O237" s="139">
        <f t="shared" si="102"/>
        <v>120.95099999999998</v>
      </c>
      <c r="P237" s="149">
        <v>454.65480899999989</v>
      </c>
      <c r="Q237" s="150">
        <f t="shared" si="81"/>
        <v>9.7031704757145534E-3</v>
      </c>
      <c r="R237" s="142">
        <v>46707</v>
      </c>
      <c r="S237" s="181"/>
    </row>
    <row r="238" spans="1:19" ht="13.8" x14ac:dyDescent="0.25">
      <c r="A238" s="2" t="str">
        <f t="shared" si="82"/>
        <v>74247-9629</v>
      </c>
      <c r="B238" t="s">
        <v>1213</v>
      </c>
      <c r="C238" t="s">
        <v>1261</v>
      </c>
      <c r="D238" s="135" t="s">
        <v>1068</v>
      </c>
      <c r="F238" t="s">
        <v>6187</v>
      </c>
      <c r="G238" t="s">
        <v>311</v>
      </c>
      <c r="H238" t="s">
        <v>6188</v>
      </c>
      <c r="I238">
        <v>74247</v>
      </c>
      <c r="J238" t="s">
        <v>312</v>
      </c>
      <c r="K238" t="s">
        <v>1224</v>
      </c>
      <c r="L238" s="145">
        <v>44938</v>
      </c>
      <c r="M238">
        <v>7500000</v>
      </c>
      <c r="N238" s="139">
        <f>M238*4.7505/1000</f>
        <v>35628.75</v>
      </c>
      <c r="O238">
        <f>P238/4.7505</f>
        <v>111.14899999999997</v>
      </c>
      <c r="P238" s="149">
        <v>528.01332449999984</v>
      </c>
      <c r="Q238" s="150">
        <f t="shared" si="81"/>
        <v>1.4819866666666662E-2</v>
      </c>
      <c r="R238" s="142">
        <v>46022</v>
      </c>
      <c r="S238" s="181"/>
    </row>
    <row r="239" spans="1:19" ht="13.8" x14ac:dyDescent="0.25">
      <c r="A239" s="2" t="str">
        <f t="shared" si="82"/>
        <v>74249-9629</v>
      </c>
      <c r="B239" t="s">
        <v>1213</v>
      </c>
      <c r="C239" t="s">
        <v>1261</v>
      </c>
      <c r="D239" s="135" t="s">
        <v>1068</v>
      </c>
      <c r="F239" t="s">
        <v>6200</v>
      </c>
      <c r="G239" t="s">
        <v>309</v>
      </c>
      <c r="H239" t="s">
        <v>6201</v>
      </c>
      <c r="I239">
        <v>74249</v>
      </c>
      <c r="J239" t="s">
        <v>312</v>
      </c>
      <c r="K239" t="s">
        <v>1212</v>
      </c>
      <c r="L239" s="145">
        <v>45006</v>
      </c>
      <c r="M239">
        <v>70000000</v>
      </c>
      <c r="N239" s="139">
        <f t="shared" ref="N239:N240" si="103">M239/1000</f>
        <v>70000</v>
      </c>
      <c r="O239" s="139">
        <f t="shared" ref="O239:O240" si="104">P239</f>
        <v>0</v>
      </c>
      <c r="P239" s="149">
        <v>0</v>
      </c>
      <c r="Q239" s="150">
        <f t="shared" si="81"/>
        <v>0</v>
      </c>
      <c r="R239" s="142"/>
      <c r="S239" s="181"/>
    </row>
    <row r="240" spans="1:19" ht="13.8" x14ac:dyDescent="0.25">
      <c r="A240" s="2" t="str">
        <f t="shared" si="82"/>
        <v>74252-9629</v>
      </c>
      <c r="B240" t="s">
        <v>1213</v>
      </c>
      <c r="C240" t="s">
        <v>1261</v>
      </c>
      <c r="D240" s="135" t="s">
        <v>1068</v>
      </c>
      <c r="E240" t="s">
        <v>6017</v>
      </c>
      <c r="F240" t="s">
        <v>6018</v>
      </c>
      <c r="G240" t="s">
        <v>309</v>
      </c>
      <c r="H240" t="s">
        <v>6019</v>
      </c>
      <c r="I240">
        <v>74252</v>
      </c>
      <c r="J240" t="s">
        <v>312</v>
      </c>
      <c r="K240" t="s">
        <v>1212</v>
      </c>
      <c r="L240" s="145">
        <v>45036</v>
      </c>
      <c r="M240">
        <v>62150000</v>
      </c>
      <c r="N240" s="139">
        <f t="shared" si="103"/>
        <v>62150</v>
      </c>
      <c r="O240" s="139">
        <f t="shared" si="104"/>
        <v>1060.825</v>
      </c>
      <c r="P240" s="149">
        <v>1060.825</v>
      </c>
      <c r="Q240" s="150">
        <f t="shared" si="81"/>
        <v>1.7068785197103781E-2</v>
      </c>
      <c r="R240" s="142">
        <v>48689</v>
      </c>
      <c r="S240" s="181"/>
    </row>
    <row r="241" spans="1:19" ht="13.8" x14ac:dyDescent="0.25">
      <c r="A241" s="2" t="str">
        <f t="shared" si="82"/>
        <v>74254-9629</v>
      </c>
      <c r="B241" t="s">
        <v>1213</v>
      </c>
      <c r="C241" t="s">
        <v>1261</v>
      </c>
      <c r="D241" s="135" t="s">
        <v>1068</v>
      </c>
      <c r="F241" t="s">
        <v>6021</v>
      </c>
      <c r="G241" t="s">
        <v>309</v>
      </c>
      <c r="H241" t="s">
        <v>6022</v>
      </c>
      <c r="I241">
        <v>74254</v>
      </c>
      <c r="J241" t="s">
        <v>312</v>
      </c>
      <c r="K241" t="s">
        <v>1215</v>
      </c>
      <c r="L241" s="145">
        <v>45124</v>
      </c>
      <c r="M241" s="148">
        <v>7006080</v>
      </c>
      <c r="N241" s="139">
        <f>M241*3.759/1000</f>
        <v>26335.854719999999</v>
      </c>
      <c r="O241" s="139">
        <f>P241/3.759</f>
        <v>125.30300000000001</v>
      </c>
      <c r="P241" s="149">
        <v>471.01397700000001</v>
      </c>
      <c r="Q241" s="150">
        <f t="shared" si="81"/>
        <v>1.7884894263268475E-2</v>
      </c>
      <c r="R241" s="142">
        <v>46220</v>
      </c>
      <c r="S241" s="181"/>
    </row>
    <row r="242" spans="1:19" ht="13.8" x14ac:dyDescent="0.25">
      <c r="A242" s="2" t="str">
        <f t="shared" si="82"/>
        <v>74255-9629</v>
      </c>
      <c r="B242" t="s">
        <v>1213</v>
      </c>
      <c r="C242" t="s">
        <v>1261</v>
      </c>
      <c r="D242" s="135" t="s">
        <v>1068</v>
      </c>
      <c r="E242" t="s">
        <v>6065</v>
      </c>
      <c r="F242" t="s">
        <v>6066</v>
      </c>
      <c r="G242" t="s">
        <v>309</v>
      </c>
      <c r="H242" t="s">
        <v>6067</v>
      </c>
      <c r="I242">
        <v>74255</v>
      </c>
      <c r="J242" t="s">
        <v>312</v>
      </c>
      <c r="K242" t="s">
        <v>1224</v>
      </c>
      <c r="L242" s="145">
        <v>45208</v>
      </c>
      <c r="M242">
        <v>5000000</v>
      </c>
      <c r="N242" s="139">
        <f>M242*4.7505/1000</f>
        <v>23752.5</v>
      </c>
      <c r="O242">
        <f>P242/4.7505</f>
        <v>85.804000000000002</v>
      </c>
      <c r="P242" s="149">
        <v>407.61190199999999</v>
      </c>
      <c r="Q242" s="150">
        <f t="shared" si="81"/>
        <v>1.71608E-2</v>
      </c>
      <c r="R242" s="142">
        <v>46235</v>
      </c>
      <c r="S242" s="181"/>
    </row>
    <row r="243" spans="1:19" ht="13.8" x14ac:dyDescent="0.25">
      <c r="A243" s="2" t="str">
        <f t="shared" si="82"/>
        <v>74256-9629</v>
      </c>
      <c r="B243" t="s">
        <v>1213</v>
      </c>
      <c r="C243" t="s">
        <v>1261</v>
      </c>
      <c r="D243" s="135" t="s">
        <v>1068</v>
      </c>
      <c r="E243" t="s">
        <v>6183</v>
      </c>
      <c r="F243" t="s">
        <v>6184</v>
      </c>
      <c r="G243" t="s">
        <v>310</v>
      </c>
      <c r="H243" t="s">
        <v>6185</v>
      </c>
      <c r="I243">
        <v>74256</v>
      </c>
      <c r="J243" t="s">
        <v>312</v>
      </c>
      <c r="K243" t="s">
        <v>1217</v>
      </c>
      <c r="L243" s="145">
        <v>45166</v>
      </c>
      <c r="M243">
        <v>8000000</v>
      </c>
      <c r="N243" s="139">
        <f>M243*4.0202/1000</f>
        <v>32161.599999999999</v>
      </c>
      <c r="O243" s="139">
        <f>P243/4.0202</f>
        <v>77.35599999999998</v>
      </c>
      <c r="P243" s="149">
        <v>310.98659119999991</v>
      </c>
      <c r="Q243" s="150">
        <f t="shared" si="81"/>
        <v>9.6694999999999975E-3</v>
      </c>
      <c r="R243" s="142">
        <v>48092</v>
      </c>
      <c r="S243" s="181"/>
    </row>
    <row r="244" spans="1:19" ht="13.8" x14ac:dyDescent="0.25">
      <c r="A244" s="2" t="str">
        <f t="shared" si="82"/>
        <v>74266-9629</v>
      </c>
      <c r="B244" t="s">
        <v>1213</v>
      </c>
      <c r="C244" t="s">
        <v>1261</v>
      </c>
      <c r="D244" s="135" t="s">
        <v>1068</v>
      </c>
      <c r="E244" t="s">
        <v>6062</v>
      </c>
      <c r="F244" t="s">
        <v>6063</v>
      </c>
      <c r="G244" t="s">
        <v>311</v>
      </c>
      <c r="H244" t="s">
        <v>6064</v>
      </c>
      <c r="I244">
        <v>74266</v>
      </c>
      <c r="J244" t="s">
        <v>312</v>
      </c>
      <c r="K244" t="s">
        <v>1215</v>
      </c>
      <c r="L244" s="142">
        <v>45400</v>
      </c>
      <c r="M244">
        <v>2500000</v>
      </c>
      <c r="N244" s="139">
        <f t="shared" ref="N244:N245" si="105">M244*3.759/1000</f>
        <v>9397.5</v>
      </c>
      <c r="O244" s="139">
        <f t="shared" ref="O244:O245" si="106">P244/3.759</f>
        <v>52.16299999999999</v>
      </c>
      <c r="P244" s="149">
        <v>196.08071699999996</v>
      </c>
      <c r="Q244" s="150">
        <f t="shared" si="81"/>
        <v>2.0865199999999997E-2</v>
      </c>
      <c r="R244" s="142">
        <v>46495</v>
      </c>
      <c r="S244" s="181"/>
    </row>
    <row r="245" spans="1:19" ht="13.8" x14ac:dyDescent="0.25">
      <c r="A245" s="2" t="str">
        <f t="shared" si="82"/>
        <v>74173-9630</v>
      </c>
      <c r="B245" t="s">
        <v>1213</v>
      </c>
      <c r="C245" t="s">
        <v>1262</v>
      </c>
      <c r="D245" s="135" t="s">
        <v>1068</v>
      </c>
      <c r="E245" t="s">
        <v>6069</v>
      </c>
      <c r="F245" t="s">
        <v>6070</v>
      </c>
      <c r="G245" t="s">
        <v>309</v>
      </c>
      <c r="H245" t="s">
        <v>6071</v>
      </c>
      <c r="I245">
        <v>74173</v>
      </c>
      <c r="J245" t="s">
        <v>312</v>
      </c>
      <c r="K245" t="s">
        <v>1215</v>
      </c>
      <c r="L245" s="145">
        <v>43157</v>
      </c>
      <c r="M245">
        <v>5100000</v>
      </c>
      <c r="N245" s="139">
        <f t="shared" si="105"/>
        <v>19170.900000000001</v>
      </c>
      <c r="O245" s="139">
        <f t="shared" si="106"/>
        <v>1.774000000000004</v>
      </c>
      <c r="P245" s="149">
        <v>6.6684660000000147</v>
      </c>
      <c r="Q245" s="150">
        <f t="shared" si="81"/>
        <v>3.4784313725490273E-4</v>
      </c>
      <c r="R245" s="142">
        <v>45347</v>
      </c>
      <c r="S245" s="181"/>
    </row>
    <row r="246" spans="1:19" ht="13.8" x14ac:dyDescent="0.25">
      <c r="A246" s="2" t="str">
        <f t="shared" si="82"/>
        <v>74176-9630</v>
      </c>
      <c r="B246" t="s">
        <v>1213</v>
      </c>
      <c r="C246" t="s">
        <v>1262</v>
      </c>
      <c r="D246" s="135" t="s">
        <v>1068</v>
      </c>
      <c r="E246" t="s">
        <v>6082</v>
      </c>
      <c r="F246" t="s">
        <v>6083</v>
      </c>
      <c r="G246" t="s">
        <v>309</v>
      </c>
      <c r="H246" t="s">
        <v>6084</v>
      </c>
      <c r="I246">
        <v>74176</v>
      </c>
      <c r="J246" t="s">
        <v>312</v>
      </c>
      <c r="K246" t="s">
        <v>1212</v>
      </c>
      <c r="L246" s="145">
        <v>43306</v>
      </c>
      <c r="M246">
        <v>15000000</v>
      </c>
      <c r="N246" s="139">
        <f t="shared" ref="N246:N247" si="107">M246/1000</f>
        <v>15000</v>
      </c>
      <c r="O246" s="139">
        <f t="shared" ref="O246:O247" si="108">P246</f>
        <v>0</v>
      </c>
      <c r="P246" s="149">
        <v>0</v>
      </c>
      <c r="Q246" s="150">
        <f t="shared" si="81"/>
        <v>0</v>
      </c>
      <c r="R246" s="142"/>
      <c r="S246" s="181"/>
    </row>
    <row r="247" spans="1:19" ht="13.8" x14ac:dyDescent="0.25">
      <c r="A247" s="2" t="str">
        <f t="shared" si="82"/>
        <v>74177-9630</v>
      </c>
      <c r="B247" t="s">
        <v>1213</v>
      </c>
      <c r="C247" t="s">
        <v>1262</v>
      </c>
      <c r="D247" s="135" t="s">
        <v>1068</v>
      </c>
      <c r="E247" t="s">
        <v>6085</v>
      </c>
      <c r="F247" t="s">
        <v>6086</v>
      </c>
      <c r="G247" t="s">
        <v>309</v>
      </c>
      <c r="H247" t="s">
        <v>6087</v>
      </c>
      <c r="I247">
        <v>74177</v>
      </c>
      <c r="J247" t="s">
        <v>312</v>
      </c>
      <c r="K247" t="s">
        <v>1212</v>
      </c>
      <c r="L247" s="145">
        <v>43312</v>
      </c>
      <c r="M247">
        <v>20000000</v>
      </c>
      <c r="N247" s="139">
        <f t="shared" si="107"/>
        <v>20000</v>
      </c>
      <c r="O247" s="139">
        <f t="shared" si="108"/>
        <v>0</v>
      </c>
      <c r="P247" s="149">
        <v>0</v>
      </c>
      <c r="Q247" s="150">
        <f t="shared" si="81"/>
        <v>0</v>
      </c>
      <c r="R247" s="142"/>
      <c r="S247" s="181"/>
    </row>
    <row r="248" spans="1:19" ht="13.8" x14ac:dyDescent="0.25">
      <c r="A248" s="2" t="str">
        <f t="shared" si="82"/>
        <v>74178-9630</v>
      </c>
      <c r="B248" t="s">
        <v>1213</v>
      </c>
      <c r="C248" t="s">
        <v>1262</v>
      </c>
      <c r="D248" s="135" t="s">
        <v>1068</v>
      </c>
      <c r="E248" t="s">
        <v>6106</v>
      </c>
      <c r="F248" t="s">
        <v>6107</v>
      </c>
      <c r="G248" t="s">
        <v>311</v>
      </c>
      <c r="H248" t="s">
        <v>6108</v>
      </c>
      <c r="I248">
        <v>74178</v>
      </c>
      <c r="J248" t="s">
        <v>312</v>
      </c>
      <c r="K248" t="s">
        <v>1215</v>
      </c>
      <c r="L248" s="145">
        <v>43321</v>
      </c>
      <c r="M248">
        <v>16000000</v>
      </c>
      <c r="N248" s="139">
        <f>M248*3.759/1000</f>
        <v>60144</v>
      </c>
      <c r="O248" s="139">
        <f>P248/3.759</f>
        <v>0</v>
      </c>
      <c r="P248" s="149">
        <v>0</v>
      </c>
      <c r="Q248" s="150">
        <f t="shared" si="81"/>
        <v>0</v>
      </c>
      <c r="R248" s="142"/>
      <c r="S248" s="181"/>
    </row>
    <row r="249" spans="1:19" ht="13.8" x14ac:dyDescent="0.25">
      <c r="A249" s="2" t="str">
        <f t="shared" si="82"/>
        <v>74179-9630</v>
      </c>
      <c r="B249" t="s">
        <v>1213</v>
      </c>
      <c r="C249" t="s">
        <v>1262</v>
      </c>
      <c r="D249" s="135" t="s">
        <v>1068</v>
      </c>
      <c r="E249" t="s">
        <v>6131</v>
      </c>
      <c r="F249" t="s">
        <v>6132</v>
      </c>
      <c r="G249" t="s">
        <v>309</v>
      </c>
      <c r="H249" t="s">
        <v>6133</v>
      </c>
      <c r="I249">
        <v>74179</v>
      </c>
      <c r="J249" t="s">
        <v>312</v>
      </c>
      <c r="K249" t="s">
        <v>1212</v>
      </c>
      <c r="L249" s="145">
        <v>43394</v>
      </c>
      <c r="M249">
        <v>50000000</v>
      </c>
      <c r="N249" s="139">
        <f>M249/1000</f>
        <v>50000</v>
      </c>
      <c r="O249" s="139">
        <f>P249</f>
        <v>134.77000000000001</v>
      </c>
      <c r="P249" s="149">
        <v>134.77000000000001</v>
      </c>
      <c r="Q249" s="150">
        <f t="shared" si="81"/>
        <v>2.6954000000000001E-3</v>
      </c>
      <c r="R249" s="142">
        <v>47044</v>
      </c>
      <c r="S249" s="181"/>
    </row>
    <row r="250" spans="1:19" ht="13.8" x14ac:dyDescent="0.25">
      <c r="A250" s="2" t="str">
        <f t="shared" si="82"/>
        <v>74180-9630</v>
      </c>
      <c r="B250" t="s">
        <v>1213</v>
      </c>
      <c r="C250" t="s">
        <v>1262</v>
      </c>
      <c r="D250" s="135" t="s">
        <v>1068</v>
      </c>
      <c r="F250" t="s">
        <v>6072</v>
      </c>
      <c r="G250" t="s">
        <v>311</v>
      </c>
      <c r="H250" t="s">
        <v>6073</v>
      </c>
      <c r="I250">
        <v>74180</v>
      </c>
      <c r="J250" t="s">
        <v>312</v>
      </c>
      <c r="K250" t="s">
        <v>1215</v>
      </c>
      <c r="L250" s="145">
        <v>43411</v>
      </c>
      <c r="M250">
        <v>4000000</v>
      </c>
      <c r="N250" s="139">
        <f t="shared" ref="N250:N252" si="109">M250*3.759/1000</f>
        <v>15036</v>
      </c>
      <c r="O250" s="139">
        <f t="shared" ref="O250:O252" si="110">P250/3.759</f>
        <v>0</v>
      </c>
      <c r="P250" s="149">
        <v>0</v>
      </c>
      <c r="Q250" s="150">
        <f t="shared" si="81"/>
        <v>0</v>
      </c>
      <c r="R250" s="142"/>
      <c r="S250" s="181"/>
    </row>
    <row r="251" spans="1:19" ht="13.8" x14ac:dyDescent="0.25">
      <c r="A251" s="2" t="str">
        <f t="shared" si="82"/>
        <v>74181-9630</v>
      </c>
      <c r="B251" t="s">
        <v>1213</v>
      </c>
      <c r="C251" t="s">
        <v>1262</v>
      </c>
      <c r="D251" s="135" t="s">
        <v>1068</v>
      </c>
      <c r="F251" t="s">
        <v>6109</v>
      </c>
      <c r="G251" t="s">
        <v>309</v>
      </c>
      <c r="H251" t="s">
        <v>6110</v>
      </c>
      <c r="I251">
        <v>74181</v>
      </c>
      <c r="J251" t="s">
        <v>312</v>
      </c>
      <c r="K251" t="s">
        <v>1215</v>
      </c>
      <c r="L251" s="145">
        <v>43412</v>
      </c>
      <c r="M251">
        <v>9000000</v>
      </c>
      <c r="N251" s="139">
        <f t="shared" si="109"/>
        <v>33831</v>
      </c>
      <c r="O251" s="139">
        <f t="shared" si="110"/>
        <v>0</v>
      </c>
      <c r="P251" s="149">
        <v>0</v>
      </c>
      <c r="Q251" s="150">
        <f t="shared" si="81"/>
        <v>0</v>
      </c>
      <c r="R251" s="142"/>
      <c r="S251" s="181"/>
    </row>
    <row r="252" spans="1:19" ht="13.8" x14ac:dyDescent="0.25">
      <c r="A252" s="2" t="str">
        <f t="shared" si="82"/>
        <v>74183-9630</v>
      </c>
      <c r="B252" t="s">
        <v>1213</v>
      </c>
      <c r="C252" t="s">
        <v>1262</v>
      </c>
      <c r="D252" s="135" t="s">
        <v>1068</v>
      </c>
      <c r="F252" t="s">
        <v>6075</v>
      </c>
      <c r="G252" t="s">
        <v>311</v>
      </c>
      <c r="H252" t="s">
        <v>6076</v>
      </c>
      <c r="I252">
        <v>74183</v>
      </c>
      <c r="J252" t="s">
        <v>312</v>
      </c>
      <c r="K252" t="s">
        <v>1215</v>
      </c>
      <c r="L252" s="145">
        <v>43482</v>
      </c>
      <c r="M252">
        <v>8000000</v>
      </c>
      <c r="N252" s="139">
        <f t="shared" si="109"/>
        <v>30072</v>
      </c>
      <c r="O252" s="139">
        <f t="shared" si="110"/>
        <v>0</v>
      </c>
      <c r="P252" s="149">
        <v>0</v>
      </c>
      <c r="Q252" s="150">
        <f t="shared" si="81"/>
        <v>0</v>
      </c>
      <c r="R252" s="142"/>
      <c r="S252" s="181"/>
    </row>
    <row r="253" spans="1:19" ht="13.8" x14ac:dyDescent="0.25">
      <c r="A253" s="2" t="str">
        <f t="shared" si="82"/>
        <v>74185-9630</v>
      </c>
      <c r="B253" t="s">
        <v>1213</v>
      </c>
      <c r="C253" t="s">
        <v>1262</v>
      </c>
      <c r="D253" s="135" t="s">
        <v>1068</v>
      </c>
      <c r="E253" t="s">
        <v>6077</v>
      </c>
      <c r="F253" t="s">
        <v>6078</v>
      </c>
      <c r="G253" t="s">
        <v>309</v>
      </c>
      <c r="H253" t="s">
        <v>6079</v>
      </c>
      <c r="I253">
        <v>74185</v>
      </c>
      <c r="J253" t="s">
        <v>312</v>
      </c>
      <c r="K253" t="s">
        <v>1212</v>
      </c>
      <c r="L253" s="145">
        <v>43524</v>
      </c>
      <c r="M253">
        <v>53887168</v>
      </c>
      <c r="N253" s="139">
        <f t="shared" ref="N253:N254" si="111">M253/1000</f>
        <v>53887.167999999998</v>
      </c>
      <c r="O253" s="139">
        <f t="shared" ref="O253:O254" si="112">P253</f>
        <v>0</v>
      </c>
      <c r="P253" s="149">
        <v>0</v>
      </c>
      <c r="Q253" s="150">
        <f t="shared" si="81"/>
        <v>0</v>
      </c>
      <c r="R253" s="142"/>
      <c r="S253" s="181"/>
    </row>
    <row r="254" spans="1:19" ht="13.8" x14ac:dyDescent="0.25">
      <c r="A254" s="2" t="str">
        <f t="shared" si="82"/>
        <v>74186-9630</v>
      </c>
      <c r="B254" t="s">
        <v>1213</v>
      </c>
      <c r="C254" t="s">
        <v>1262</v>
      </c>
      <c r="D254" s="135" t="s">
        <v>1068</v>
      </c>
      <c r="E254" t="s">
        <v>6102</v>
      </c>
      <c r="F254" t="s">
        <v>6103</v>
      </c>
      <c r="G254" t="s">
        <v>310</v>
      </c>
      <c r="H254" t="s">
        <v>6104</v>
      </c>
      <c r="I254">
        <v>74186</v>
      </c>
      <c r="J254" t="s">
        <v>312</v>
      </c>
      <c r="K254" t="s">
        <v>1212</v>
      </c>
      <c r="L254" s="145">
        <v>43542</v>
      </c>
      <c r="M254">
        <v>80000000</v>
      </c>
      <c r="N254" s="139">
        <f t="shared" si="111"/>
        <v>80000</v>
      </c>
      <c r="O254" s="139">
        <f t="shared" si="112"/>
        <v>252.226</v>
      </c>
      <c r="P254" s="149">
        <v>252.226</v>
      </c>
      <c r="Q254" s="150">
        <f t="shared" si="81"/>
        <v>3.1528250000000002E-3</v>
      </c>
      <c r="R254" s="142">
        <v>46462</v>
      </c>
      <c r="S254" s="181"/>
    </row>
    <row r="255" spans="1:19" ht="13.8" x14ac:dyDescent="0.25">
      <c r="A255" s="2" t="str">
        <f t="shared" si="82"/>
        <v>74187-9630</v>
      </c>
      <c r="B255" t="s">
        <v>1213</v>
      </c>
      <c r="C255" t="s">
        <v>1262</v>
      </c>
      <c r="D255" s="135" t="s">
        <v>1068</v>
      </c>
      <c r="E255" t="s">
        <v>6098</v>
      </c>
      <c r="F255" t="s">
        <v>6099</v>
      </c>
      <c r="G255" t="s">
        <v>310</v>
      </c>
      <c r="H255" t="s">
        <v>6100</v>
      </c>
      <c r="I255">
        <v>74187</v>
      </c>
      <c r="J255" t="s">
        <v>312</v>
      </c>
      <c r="K255" t="s">
        <v>1215</v>
      </c>
      <c r="L255" s="145">
        <v>43571</v>
      </c>
      <c r="M255">
        <v>5000000</v>
      </c>
      <c r="N255" s="139">
        <f t="shared" ref="N255:N260" si="113">M255*3.759/1000</f>
        <v>18795</v>
      </c>
      <c r="O255" s="139">
        <f t="shared" ref="O255:O260" si="114">P255/3.759</f>
        <v>43.085000000000008</v>
      </c>
      <c r="P255" s="149">
        <v>161.95651500000002</v>
      </c>
      <c r="Q255" s="150">
        <f t="shared" si="81"/>
        <v>8.6170000000000014E-3</v>
      </c>
      <c r="R255" s="142">
        <v>46126</v>
      </c>
      <c r="S255" s="181"/>
    </row>
    <row r="256" spans="1:19" ht="13.8" x14ac:dyDescent="0.25">
      <c r="A256" s="2" t="str">
        <f t="shared" si="82"/>
        <v>74188-9630</v>
      </c>
      <c r="B256" t="s">
        <v>1213</v>
      </c>
      <c r="C256" t="s">
        <v>1262</v>
      </c>
      <c r="D256" s="135" t="s">
        <v>1068</v>
      </c>
      <c r="F256" t="s">
        <v>6092</v>
      </c>
      <c r="G256" t="s">
        <v>311</v>
      </c>
      <c r="H256" t="s">
        <v>6093</v>
      </c>
      <c r="I256">
        <v>74188</v>
      </c>
      <c r="J256" t="s">
        <v>312</v>
      </c>
      <c r="K256" t="s">
        <v>1215</v>
      </c>
      <c r="L256" s="145">
        <v>43578</v>
      </c>
      <c r="M256">
        <v>6000000</v>
      </c>
      <c r="N256" s="139">
        <f t="shared" si="113"/>
        <v>22554</v>
      </c>
      <c r="O256" s="139">
        <f t="shared" si="114"/>
        <v>0</v>
      </c>
      <c r="P256" s="149">
        <v>0</v>
      </c>
      <c r="Q256" s="150">
        <f t="shared" si="81"/>
        <v>0</v>
      </c>
      <c r="R256" s="142"/>
      <c r="S256" s="181"/>
    </row>
    <row r="257" spans="1:19" ht="13.8" x14ac:dyDescent="0.25">
      <c r="A257" s="2" t="str">
        <f t="shared" si="82"/>
        <v>74189-9630</v>
      </c>
      <c r="B257" t="s">
        <v>1213</v>
      </c>
      <c r="C257" t="s">
        <v>1262</v>
      </c>
      <c r="D257" s="135" t="s">
        <v>1068</v>
      </c>
      <c r="E257" t="s">
        <v>6088</v>
      </c>
      <c r="F257" t="s">
        <v>6089</v>
      </c>
      <c r="G257" t="s">
        <v>309</v>
      </c>
      <c r="H257" t="s">
        <v>6090</v>
      </c>
      <c r="I257">
        <v>74189</v>
      </c>
      <c r="J257" t="s">
        <v>312</v>
      </c>
      <c r="K257" t="s">
        <v>1215</v>
      </c>
      <c r="L257" s="145">
        <v>43586</v>
      </c>
      <c r="M257">
        <v>6415000</v>
      </c>
      <c r="N257" s="139">
        <f t="shared" si="113"/>
        <v>24113.985000000001</v>
      </c>
      <c r="O257" s="139">
        <f t="shared" si="114"/>
        <v>0</v>
      </c>
      <c r="P257" s="149">
        <v>0</v>
      </c>
      <c r="Q257" s="150">
        <f t="shared" si="81"/>
        <v>0</v>
      </c>
      <c r="R257" s="142"/>
      <c r="S257" s="181"/>
    </row>
    <row r="258" spans="1:19" ht="13.8" x14ac:dyDescent="0.25">
      <c r="A258" s="2" t="str">
        <f t="shared" si="82"/>
        <v>74190-9630</v>
      </c>
      <c r="B258" t="s">
        <v>1213</v>
      </c>
      <c r="C258" t="s">
        <v>1262</v>
      </c>
      <c r="D258" s="135" t="s">
        <v>1068</v>
      </c>
      <c r="E258" t="s">
        <v>6114</v>
      </c>
      <c r="F258" t="s">
        <v>2376</v>
      </c>
      <c r="G258" t="s">
        <v>309</v>
      </c>
      <c r="H258" t="s">
        <v>6115</v>
      </c>
      <c r="I258">
        <v>74190</v>
      </c>
      <c r="J258" t="s">
        <v>312</v>
      </c>
      <c r="K258" t="s">
        <v>1215</v>
      </c>
      <c r="L258" s="145">
        <v>43691</v>
      </c>
      <c r="M258">
        <v>10700001</v>
      </c>
      <c r="N258" s="139">
        <f t="shared" si="113"/>
        <v>40221.303758999995</v>
      </c>
      <c r="O258" s="139">
        <f t="shared" si="114"/>
        <v>33.000999999999991</v>
      </c>
      <c r="P258" s="149">
        <v>124.05075899999996</v>
      </c>
      <c r="Q258" s="150">
        <f t="shared" si="81"/>
        <v>3.0842053192331469E-3</v>
      </c>
      <c r="R258" s="142">
        <v>46248</v>
      </c>
      <c r="S258" s="181"/>
    </row>
    <row r="259" spans="1:19" ht="13.8" x14ac:dyDescent="0.25">
      <c r="A259" s="2" t="str">
        <f t="shared" si="82"/>
        <v>74192-9630</v>
      </c>
      <c r="B259" t="s">
        <v>1213</v>
      </c>
      <c r="C259" t="s">
        <v>1262</v>
      </c>
      <c r="D259" s="135" t="s">
        <v>1068</v>
      </c>
      <c r="E259" t="s">
        <v>6190</v>
      </c>
      <c r="F259" t="s">
        <v>6191</v>
      </c>
      <c r="G259" t="s">
        <v>309</v>
      </c>
      <c r="H259" t="s">
        <v>6192</v>
      </c>
      <c r="I259">
        <v>74192</v>
      </c>
      <c r="J259" t="s">
        <v>312</v>
      </c>
      <c r="K259" t="s">
        <v>1215</v>
      </c>
      <c r="L259" s="145">
        <v>43761</v>
      </c>
      <c r="M259">
        <v>5000000</v>
      </c>
      <c r="N259" s="139">
        <f t="shared" si="113"/>
        <v>18795</v>
      </c>
      <c r="O259" s="139">
        <f t="shared" si="114"/>
        <v>0</v>
      </c>
      <c r="P259" s="149">
        <v>0</v>
      </c>
      <c r="Q259" s="150">
        <f t="shared" ref="Q259:Q322" si="115">P259/N259</f>
        <v>0</v>
      </c>
      <c r="R259" s="142"/>
      <c r="S259" s="181"/>
    </row>
    <row r="260" spans="1:19" ht="13.8" x14ac:dyDescent="0.25">
      <c r="A260" s="2" t="str">
        <f t="shared" ref="A260:A323" si="116">I260&amp;"-"&amp;C260</f>
        <v>74193-9630</v>
      </c>
      <c r="B260" t="s">
        <v>1213</v>
      </c>
      <c r="C260" t="s">
        <v>1262</v>
      </c>
      <c r="D260" s="135" t="s">
        <v>1068</v>
      </c>
      <c r="F260" t="s">
        <v>6169</v>
      </c>
      <c r="G260" t="s">
        <v>311</v>
      </c>
      <c r="H260" t="s">
        <v>6170</v>
      </c>
      <c r="I260">
        <v>74193</v>
      </c>
      <c r="J260" t="s">
        <v>312</v>
      </c>
      <c r="K260" t="s">
        <v>1215</v>
      </c>
      <c r="L260" s="145">
        <v>43790</v>
      </c>
      <c r="M260">
        <v>5000000</v>
      </c>
      <c r="N260" s="139">
        <f t="shared" si="113"/>
        <v>18795</v>
      </c>
      <c r="O260" s="139">
        <f t="shared" si="114"/>
        <v>43.230000000000004</v>
      </c>
      <c r="P260" s="149">
        <v>162.50157000000002</v>
      </c>
      <c r="Q260" s="150">
        <f t="shared" si="115"/>
        <v>8.6460000000000009E-3</v>
      </c>
      <c r="R260" s="142">
        <v>46347</v>
      </c>
      <c r="S260" s="181"/>
    </row>
    <row r="261" spans="1:19" ht="13.8" x14ac:dyDescent="0.25">
      <c r="A261" s="2" t="str">
        <f t="shared" si="116"/>
        <v>74196-9630</v>
      </c>
      <c r="B261" t="s">
        <v>1213</v>
      </c>
      <c r="C261" t="s">
        <v>1262</v>
      </c>
      <c r="D261" s="135" t="s">
        <v>1068</v>
      </c>
      <c r="E261" t="s">
        <v>6193</v>
      </c>
      <c r="F261" t="s">
        <v>6194</v>
      </c>
      <c r="G261" t="s">
        <v>309</v>
      </c>
      <c r="H261" t="s">
        <v>6195</v>
      </c>
      <c r="I261">
        <v>74196</v>
      </c>
      <c r="J261" t="s">
        <v>312</v>
      </c>
      <c r="K261" t="s">
        <v>1212</v>
      </c>
      <c r="L261" s="145">
        <v>43831</v>
      </c>
      <c r="M261">
        <v>46366453</v>
      </c>
      <c r="N261" s="139">
        <f>M261/1000</f>
        <v>46366.453000000001</v>
      </c>
      <c r="O261" s="139">
        <f>P261</f>
        <v>0</v>
      </c>
      <c r="P261" s="149">
        <v>0</v>
      </c>
      <c r="Q261" s="150">
        <f t="shared" si="115"/>
        <v>0</v>
      </c>
      <c r="R261" s="142"/>
      <c r="S261" s="181"/>
    </row>
    <row r="262" spans="1:19" ht="13.8" x14ac:dyDescent="0.25">
      <c r="A262" s="2" t="str">
        <f t="shared" si="116"/>
        <v>74197-9630</v>
      </c>
      <c r="B262" t="s">
        <v>1213</v>
      </c>
      <c r="C262" t="s">
        <v>1262</v>
      </c>
      <c r="D262" s="135" t="s">
        <v>1068</v>
      </c>
      <c r="F262" t="s">
        <v>6095</v>
      </c>
      <c r="G262" t="s">
        <v>311</v>
      </c>
      <c r="H262" t="s">
        <v>6096</v>
      </c>
      <c r="I262">
        <v>74197</v>
      </c>
      <c r="J262" t="s">
        <v>312</v>
      </c>
      <c r="K262" t="s">
        <v>1215</v>
      </c>
      <c r="L262" s="145">
        <v>43857</v>
      </c>
      <c r="M262">
        <v>5000000</v>
      </c>
      <c r="N262" s="139">
        <f t="shared" ref="N262:N264" si="117">M262*3.759/1000</f>
        <v>18795</v>
      </c>
      <c r="O262" s="139">
        <f t="shared" ref="O262:O264" si="118">P262/3.759</f>
        <v>0</v>
      </c>
      <c r="P262" s="149">
        <v>0</v>
      </c>
      <c r="Q262" s="150">
        <f t="shared" si="115"/>
        <v>0</v>
      </c>
      <c r="R262" s="142">
        <v>46414</v>
      </c>
      <c r="S262" s="181"/>
    </row>
    <row r="263" spans="1:19" ht="13.8" x14ac:dyDescent="0.25">
      <c r="A263" s="2" t="str">
        <f t="shared" si="116"/>
        <v>74199-9630</v>
      </c>
      <c r="B263" t="s">
        <v>1213</v>
      </c>
      <c r="C263" t="s">
        <v>1262</v>
      </c>
      <c r="D263" s="135" t="s">
        <v>1068</v>
      </c>
      <c r="E263" t="s">
        <v>6166</v>
      </c>
      <c r="F263" t="s">
        <v>6167</v>
      </c>
      <c r="G263" t="s">
        <v>311</v>
      </c>
      <c r="H263" t="s">
        <v>6168</v>
      </c>
      <c r="I263">
        <v>74199</v>
      </c>
      <c r="J263" t="s">
        <v>312</v>
      </c>
      <c r="K263" t="s">
        <v>1215</v>
      </c>
      <c r="L263" s="145">
        <v>43881</v>
      </c>
      <c r="M263">
        <v>7500000</v>
      </c>
      <c r="N263" s="139">
        <f t="shared" si="117"/>
        <v>28192.5</v>
      </c>
      <c r="O263" s="139">
        <f t="shared" si="118"/>
        <v>0</v>
      </c>
      <c r="P263" s="149">
        <v>0</v>
      </c>
      <c r="Q263" s="150">
        <f t="shared" si="115"/>
        <v>0</v>
      </c>
      <c r="R263" s="142"/>
      <c r="S263" s="181"/>
    </row>
    <row r="264" spans="1:19" ht="13.8" x14ac:dyDescent="0.25">
      <c r="A264" s="2" t="str">
        <f t="shared" si="116"/>
        <v>74200-9630</v>
      </c>
      <c r="B264" t="s">
        <v>1213</v>
      </c>
      <c r="C264" t="s">
        <v>1262</v>
      </c>
      <c r="D264" s="135" t="s">
        <v>1068</v>
      </c>
      <c r="F264" t="s">
        <v>6072</v>
      </c>
      <c r="G264" t="s">
        <v>311</v>
      </c>
      <c r="H264" t="s">
        <v>6127</v>
      </c>
      <c r="I264">
        <v>74200</v>
      </c>
      <c r="J264" t="s">
        <v>312</v>
      </c>
      <c r="K264" t="s">
        <v>1215</v>
      </c>
      <c r="L264" s="145">
        <v>43891</v>
      </c>
      <c r="M264">
        <v>11000000</v>
      </c>
      <c r="N264" s="139">
        <f t="shared" si="117"/>
        <v>41349</v>
      </c>
      <c r="O264" s="139">
        <f t="shared" si="118"/>
        <v>0</v>
      </c>
      <c r="P264" s="149">
        <v>0</v>
      </c>
      <c r="Q264" s="150">
        <f t="shared" si="115"/>
        <v>0</v>
      </c>
      <c r="R264" s="142"/>
      <c r="S264" s="181"/>
    </row>
    <row r="265" spans="1:19" ht="13.8" x14ac:dyDescent="0.25">
      <c r="A265" s="2" t="str">
        <f t="shared" si="116"/>
        <v>74202-9630</v>
      </c>
      <c r="B265" t="s">
        <v>1213</v>
      </c>
      <c r="C265" t="s">
        <v>1262</v>
      </c>
      <c r="D265" s="135" t="s">
        <v>1068</v>
      </c>
      <c r="E265" t="s">
        <v>6077</v>
      </c>
      <c r="F265" t="s">
        <v>6080</v>
      </c>
      <c r="G265" t="s">
        <v>309</v>
      </c>
      <c r="H265" t="s">
        <v>6081</v>
      </c>
      <c r="I265">
        <v>74202</v>
      </c>
      <c r="J265" t="s">
        <v>312</v>
      </c>
      <c r="K265" t="s">
        <v>1212</v>
      </c>
      <c r="L265" s="145">
        <v>43913</v>
      </c>
      <c r="M265">
        <v>22160611</v>
      </c>
      <c r="N265" s="139">
        <f>M265/1000</f>
        <v>22160.611000000001</v>
      </c>
      <c r="O265" s="139">
        <f>P265</f>
        <v>0</v>
      </c>
      <c r="P265" s="149">
        <v>0</v>
      </c>
      <c r="Q265" s="150">
        <f t="shared" si="115"/>
        <v>0</v>
      </c>
      <c r="R265" s="142"/>
      <c r="S265" s="181"/>
    </row>
    <row r="266" spans="1:19" ht="13.8" x14ac:dyDescent="0.25">
      <c r="A266" s="2" t="str">
        <f t="shared" si="116"/>
        <v>74203-9630</v>
      </c>
      <c r="B266" t="s">
        <v>1213</v>
      </c>
      <c r="C266" t="s">
        <v>1262</v>
      </c>
      <c r="D266" s="135" t="s">
        <v>1068</v>
      </c>
      <c r="F266" t="s">
        <v>6055</v>
      </c>
      <c r="G266" t="s">
        <v>311</v>
      </c>
      <c r="H266" t="s">
        <v>6056</v>
      </c>
      <c r="I266">
        <v>74203</v>
      </c>
      <c r="J266" t="s">
        <v>312</v>
      </c>
      <c r="K266" t="s">
        <v>1215</v>
      </c>
      <c r="L266" s="145">
        <v>43770</v>
      </c>
      <c r="M266">
        <v>11500000</v>
      </c>
      <c r="N266" s="139">
        <f>M266*3.759/1000</f>
        <v>43228.5</v>
      </c>
      <c r="O266" s="139">
        <f>P266/3.759</f>
        <v>0</v>
      </c>
      <c r="P266" s="149">
        <v>0</v>
      </c>
      <c r="Q266" s="150">
        <f t="shared" si="115"/>
        <v>0</v>
      </c>
      <c r="R266" s="142"/>
      <c r="S266" s="181"/>
    </row>
    <row r="267" spans="1:19" ht="13.8" x14ac:dyDescent="0.25">
      <c r="A267" s="2" t="str">
        <f t="shared" si="116"/>
        <v>74204-9630</v>
      </c>
      <c r="B267" t="s">
        <v>1213</v>
      </c>
      <c r="C267" t="s">
        <v>1262</v>
      </c>
      <c r="D267" s="135" t="s">
        <v>1068</v>
      </c>
      <c r="E267" t="s">
        <v>6102</v>
      </c>
      <c r="F267" t="s">
        <v>6103</v>
      </c>
      <c r="G267" t="s">
        <v>310</v>
      </c>
      <c r="H267" t="s">
        <v>6171</v>
      </c>
      <c r="I267">
        <v>74204</v>
      </c>
      <c r="J267" t="s">
        <v>312</v>
      </c>
      <c r="K267" t="s">
        <v>1212</v>
      </c>
      <c r="L267" s="145">
        <v>44084</v>
      </c>
      <c r="M267">
        <v>24960000</v>
      </c>
      <c r="N267" s="139">
        <f>M267/1000</f>
        <v>24960</v>
      </c>
      <c r="O267" s="139">
        <f>P267</f>
        <v>69.852999999999994</v>
      </c>
      <c r="P267" s="149">
        <v>69.852999999999994</v>
      </c>
      <c r="Q267" s="150">
        <f t="shared" si="115"/>
        <v>2.7985977564102564E-3</v>
      </c>
      <c r="R267" s="142">
        <v>46462</v>
      </c>
      <c r="S267" s="181"/>
    </row>
    <row r="268" spans="1:19" ht="13.8" x14ac:dyDescent="0.25">
      <c r="A268" s="2" t="str">
        <f t="shared" si="116"/>
        <v>74205-9630</v>
      </c>
      <c r="B268" t="s">
        <v>1213</v>
      </c>
      <c r="C268" t="s">
        <v>1262</v>
      </c>
      <c r="D268" s="135" t="s">
        <v>1068</v>
      </c>
      <c r="E268" t="s">
        <v>6134</v>
      </c>
      <c r="F268" t="s">
        <v>6135</v>
      </c>
      <c r="G268" t="s">
        <v>310</v>
      </c>
      <c r="H268" t="s">
        <v>6136</v>
      </c>
      <c r="I268">
        <v>74205</v>
      </c>
      <c r="J268" t="s">
        <v>312</v>
      </c>
      <c r="K268" t="s">
        <v>1217</v>
      </c>
      <c r="L268" s="145">
        <v>44159</v>
      </c>
      <c r="M268">
        <v>4060000</v>
      </c>
      <c r="N268" s="139">
        <f>M268*4.0202/1000</f>
        <v>16322.012000000001</v>
      </c>
      <c r="O268" s="139">
        <f>P268/4.0202</f>
        <v>0</v>
      </c>
      <c r="P268" s="149">
        <v>0</v>
      </c>
      <c r="Q268" s="150">
        <f t="shared" si="115"/>
        <v>0</v>
      </c>
      <c r="R268" s="142"/>
      <c r="S268" s="181"/>
    </row>
    <row r="269" spans="1:19" ht="13.8" x14ac:dyDescent="0.25">
      <c r="A269" s="2" t="str">
        <f t="shared" si="116"/>
        <v>74207-9630</v>
      </c>
      <c r="B269" t="s">
        <v>1213</v>
      </c>
      <c r="C269" t="s">
        <v>1262</v>
      </c>
      <c r="D269" s="135" t="s">
        <v>1068</v>
      </c>
      <c r="F269" t="s">
        <v>6209</v>
      </c>
      <c r="G269" t="s">
        <v>311</v>
      </c>
      <c r="H269" t="s">
        <v>6210</v>
      </c>
      <c r="I269">
        <v>74207</v>
      </c>
      <c r="J269" t="s">
        <v>312</v>
      </c>
      <c r="K269" t="s">
        <v>1215</v>
      </c>
      <c r="L269" s="145">
        <v>44166</v>
      </c>
      <c r="M269">
        <v>10000000</v>
      </c>
      <c r="N269" s="139">
        <f t="shared" ref="N269:N272" si="119">M269*3.759/1000</f>
        <v>37590</v>
      </c>
      <c r="O269" s="139">
        <f t="shared" ref="O269:O272" si="120">P269/3.759</f>
        <v>90.648499999999984</v>
      </c>
      <c r="P269" s="149">
        <v>340.74771149999992</v>
      </c>
      <c r="Q269" s="150">
        <f t="shared" si="115"/>
        <v>9.0648499999999976E-3</v>
      </c>
      <c r="R269" s="142">
        <v>45748</v>
      </c>
      <c r="S269" s="181"/>
    </row>
    <row r="270" spans="1:19" ht="13.8" x14ac:dyDescent="0.25">
      <c r="A270" s="2" t="str">
        <f t="shared" si="116"/>
        <v>74208-9630</v>
      </c>
      <c r="B270" t="s">
        <v>1213</v>
      </c>
      <c r="C270" t="s">
        <v>1262</v>
      </c>
      <c r="D270" s="135" t="s">
        <v>1068</v>
      </c>
      <c r="E270" t="s">
        <v>6111</v>
      </c>
      <c r="F270" t="s">
        <v>6112</v>
      </c>
      <c r="G270" t="s">
        <v>311</v>
      </c>
      <c r="H270" t="s">
        <v>6113</v>
      </c>
      <c r="I270">
        <v>74208</v>
      </c>
      <c r="J270" t="s">
        <v>312</v>
      </c>
      <c r="K270" t="s">
        <v>1215</v>
      </c>
      <c r="L270" s="145">
        <v>44186</v>
      </c>
      <c r="M270">
        <v>4600000</v>
      </c>
      <c r="N270" s="139">
        <f t="shared" si="119"/>
        <v>17291.400000000001</v>
      </c>
      <c r="O270" s="139">
        <f t="shared" si="120"/>
        <v>0</v>
      </c>
      <c r="P270" s="149">
        <v>0</v>
      </c>
      <c r="Q270" s="150">
        <f t="shared" si="115"/>
        <v>0</v>
      </c>
      <c r="R270" s="142"/>
      <c r="S270" s="181"/>
    </row>
    <row r="271" spans="1:19" ht="13.8" x14ac:dyDescent="0.25">
      <c r="A271" s="2" t="str">
        <f t="shared" si="116"/>
        <v>74215-9630</v>
      </c>
      <c r="B271" t="s">
        <v>1213</v>
      </c>
      <c r="C271" t="s">
        <v>1262</v>
      </c>
      <c r="D271" s="135" t="s">
        <v>1068</v>
      </c>
      <c r="F271" t="s">
        <v>6072</v>
      </c>
      <c r="G271" t="s">
        <v>311</v>
      </c>
      <c r="H271" t="s">
        <v>6128</v>
      </c>
      <c r="I271">
        <v>74215</v>
      </c>
      <c r="J271" t="s">
        <v>312</v>
      </c>
      <c r="K271" t="s">
        <v>1215</v>
      </c>
      <c r="L271" s="145">
        <v>44308</v>
      </c>
      <c r="M271">
        <v>7000000</v>
      </c>
      <c r="N271" s="139">
        <f t="shared" si="119"/>
        <v>26313</v>
      </c>
      <c r="O271" s="139">
        <f t="shared" si="120"/>
        <v>0</v>
      </c>
      <c r="P271" s="149">
        <v>0</v>
      </c>
      <c r="Q271" s="150">
        <f t="shared" si="115"/>
        <v>0</v>
      </c>
      <c r="R271" s="142"/>
      <c r="S271" s="181"/>
    </row>
    <row r="272" spans="1:19" ht="13.8" x14ac:dyDescent="0.25">
      <c r="A272" s="2" t="str">
        <f t="shared" si="116"/>
        <v>74216-9630</v>
      </c>
      <c r="B272" t="s">
        <v>1213</v>
      </c>
      <c r="C272" t="s">
        <v>1262</v>
      </c>
      <c r="D272" s="135" t="s">
        <v>1068</v>
      </c>
      <c r="F272" t="s">
        <v>6075</v>
      </c>
      <c r="G272" t="s">
        <v>311</v>
      </c>
      <c r="H272" t="s">
        <v>6129</v>
      </c>
      <c r="I272">
        <v>74216</v>
      </c>
      <c r="J272" t="s">
        <v>312</v>
      </c>
      <c r="K272" t="s">
        <v>1215</v>
      </c>
      <c r="L272" s="145">
        <v>44371</v>
      </c>
      <c r="M272">
        <v>8000000</v>
      </c>
      <c r="N272" s="139">
        <f t="shared" si="119"/>
        <v>30072</v>
      </c>
      <c r="O272" s="139">
        <f t="shared" si="120"/>
        <v>71.132999999999996</v>
      </c>
      <c r="P272" s="149">
        <v>267.38894699999997</v>
      </c>
      <c r="Q272" s="150">
        <f t="shared" si="115"/>
        <v>8.8916249999999985E-3</v>
      </c>
      <c r="R272" s="142">
        <v>46197</v>
      </c>
      <c r="S272" s="181"/>
    </row>
    <row r="273" spans="1:19" ht="13.8" x14ac:dyDescent="0.25">
      <c r="A273" s="2" t="str">
        <f t="shared" si="116"/>
        <v>74217-9630</v>
      </c>
      <c r="B273" t="s">
        <v>1213</v>
      </c>
      <c r="C273" t="s">
        <v>1262</v>
      </c>
      <c r="D273" s="135" t="s">
        <v>1068</v>
      </c>
      <c r="E273" t="s">
        <v>6144</v>
      </c>
      <c r="F273" t="s">
        <v>6145</v>
      </c>
      <c r="G273" t="s">
        <v>309</v>
      </c>
      <c r="H273" t="s">
        <v>6146</v>
      </c>
      <c r="I273">
        <v>74217</v>
      </c>
      <c r="J273" t="s">
        <v>312</v>
      </c>
      <c r="K273" t="s">
        <v>1212</v>
      </c>
      <c r="L273" s="145">
        <v>44370</v>
      </c>
      <c r="M273">
        <v>80000000</v>
      </c>
      <c r="N273" s="139">
        <f>M273/1000</f>
        <v>80000</v>
      </c>
      <c r="O273" s="139">
        <f>P273</f>
        <v>369.76900000000001</v>
      </c>
      <c r="P273" s="149">
        <v>369.76900000000001</v>
      </c>
      <c r="Q273" s="150">
        <f t="shared" si="115"/>
        <v>4.6221125E-3</v>
      </c>
      <c r="R273" s="142">
        <v>46196</v>
      </c>
      <c r="S273" s="181"/>
    </row>
    <row r="274" spans="1:19" ht="13.8" x14ac:dyDescent="0.25">
      <c r="A274" s="2" t="str">
        <f t="shared" si="116"/>
        <v>74221-9630</v>
      </c>
      <c r="B274" t="s">
        <v>1213</v>
      </c>
      <c r="C274" t="s">
        <v>1262</v>
      </c>
      <c r="D274" s="135" t="s">
        <v>1068</v>
      </c>
      <c r="E274" t="s">
        <v>6121</v>
      </c>
      <c r="F274" t="s">
        <v>6122</v>
      </c>
      <c r="G274" t="s">
        <v>309</v>
      </c>
      <c r="H274" t="s">
        <v>6123</v>
      </c>
      <c r="I274">
        <v>74221</v>
      </c>
      <c r="J274" t="s">
        <v>312</v>
      </c>
      <c r="K274" t="s">
        <v>1215</v>
      </c>
      <c r="L274" s="145">
        <v>44409</v>
      </c>
      <c r="M274">
        <v>8000000</v>
      </c>
      <c r="N274" s="139">
        <f t="shared" ref="N274:N275" si="121">M274*3.759/1000</f>
        <v>30072</v>
      </c>
      <c r="O274" s="139">
        <f t="shared" ref="O274:O275" si="122">P274/3.759</f>
        <v>58.311999999999991</v>
      </c>
      <c r="P274" s="149">
        <v>219.19480799999997</v>
      </c>
      <c r="Q274" s="150">
        <f t="shared" si="115"/>
        <v>7.2889999999999986E-3</v>
      </c>
      <c r="R274" s="142">
        <v>47150</v>
      </c>
      <c r="S274" s="181"/>
    </row>
    <row r="275" spans="1:19" ht="13.8" x14ac:dyDescent="0.25">
      <c r="A275" s="2" t="str">
        <f t="shared" si="116"/>
        <v>74228-9630</v>
      </c>
      <c r="B275" t="s">
        <v>1213</v>
      </c>
      <c r="C275" t="s">
        <v>1262</v>
      </c>
      <c r="D275" s="135" t="s">
        <v>1068</v>
      </c>
      <c r="E275" t="s">
        <v>6117</v>
      </c>
      <c r="F275" t="s">
        <v>6118</v>
      </c>
      <c r="G275" t="s">
        <v>309</v>
      </c>
      <c r="H275" t="s">
        <v>6119</v>
      </c>
      <c r="I275">
        <v>74228</v>
      </c>
      <c r="J275" t="s">
        <v>312</v>
      </c>
      <c r="K275" t="s">
        <v>1215</v>
      </c>
      <c r="L275" s="145">
        <v>44560</v>
      </c>
      <c r="M275">
        <v>10000000</v>
      </c>
      <c r="N275" s="139">
        <f t="shared" si="121"/>
        <v>37590</v>
      </c>
      <c r="O275" s="139">
        <f t="shared" si="122"/>
        <v>45.13000000000001</v>
      </c>
      <c r="P275" s="149">
        <v>169.64367000000004</v>
      </c>
      <c r="Q275" s="150">
        <f t="shared" si="115"/>
        <v>4.5130000000000014E-3</v>
      </c>
      <c r="R275" s="142">
        <v>46751</v>
      </c>
      <c r="S275" s="181"/>
    </row>
    <row r="276" spans="1:19" ht="13.8" x14ac:dyDescent="0.25">
      <c r="A276" s="2" t="str">
        <f t="shared" si="116"/>
        <v>74231-9630</v>
      </c>
      <c r="B276" t="s">
        <v>1213</v>
      </c>
      <c r="C276" t="s">
        <v>1262</v>
      </c>
      <c r="D276" s="135" t="s">
        <v>1068</v>
      </c>
      <c r="E276" t="s">
        <v>6150</v>
      </c>
      <c r="F276" t="s">
        <v>6142</v>
      </c>
      <c r="G276" t="s">
        <v>309</v>
      </c>
      <c r="H276" t="s">
        <v>6151</v>
      </c>
      <c r="I276">
        <v>74231</v>
      </c>
      <c r="J276" t="s">
        <v>312</v>
      </c>
      <c r="K276" t="s">
        <v>1212</v>
      </c>
      <c r="L276" s="145">
        <v>44591</v>
      </c>
      <c r="M276">
        <v>50000000</v>
      </c>
      <c r="N276" s="139">
        <f t="shared" ref="N276:N277" si="123">M276/1000</f>
        <v>50000</v>
      </c>
      <c r="O276" s="139">
        <f t="shared" ref="O276:O277" si="124">P276</f>
        <v>563.70680000000004</v>
      </c>
      <c r="P276" s="149">
        <v>563.70680000000004</v>
      </c>
      <c r="Q276" s="150">
        <f t="shared" si="115"/>
        <v>1.1274136000000001E-2</v>
      </c>
      <c r="R276" s="142">
        <v>46204</v>
      </c>
      <c r="S276" s="181"/>
    </row>
    <row r="277" spans="1:19" ht="13.8" x14ac:dyDescent="0.25">
      <c r="A277" s="2" t="str">
        <f t="shared" si="116"/>
        <v>74233-9630</v>
      </c>
      <c r="B277" t="s">
        <v>1213</v>
      </c>
      <c r="C277" t="s">
        <v>1262</v>
      </c>
      <c r="D277" s="135" t="s">
        <v>1068</v>
      </c>
      <c r="E277" t="s">
        <v>6138</v>
      </c>
      <c r="F277" t="s">
        <v>6139</v>
      </c>
      <c r="G277" t="s">
        <v>309</v>
      </c>
      <c r="H277" t="s">
        <v>6140</v>
      </c>
      <c r="I277">
        <v>74233</v>
      </c>
      <c r="J277" t="s">
        <v>312</v>
      </c>
      <c r="K277" t="s">
        <v>1212</v>
      </c>
      <c r="L277" s="145">
        <v>44622</v>
      </c>
      <c r="M277">
        <v>45000000</v>
      </c>
      <c r="N277" s="139">
        <f t="shared" si="123"/>
        <v>45000</v>
      </c>
      <c r="O277" s="139">
        <f t="shared" si="124"/>
        <v>0</v>
      </c>
      <c r="P277" s="149">
        <v>0</v>
      </c>
      <c r="Q277" s="150">
        <f t="shared" si="115"/>
        <v>0</v>
      </c>
      <c r="R277" s="142"/>
      <c r="S277" s="181"/>
    </row>
    <row r="278" spans="1:19" ht="13.8" x14ac:dyDescent="0.25">
      <c r="A278" s="2" t="str">
        <f t="shared" si="116"/>
        <v>74235-9630</v>
      </c>
      <c r="B278" t="s">
        <v>1213</v>
      </c>
      <c r="C278" t="s">
        <v>1262</v>
      </c>
      <c r="D278" s="135" t="s">
        <v>1068</v>
      </c>
      <c r="F278" t="s">
        <v>6072</v>
      </c>
      <c r="G278" t="s">
        <v>311</v>
      </c>
      <c r="H278" t="s">
        <v>6130</v>
      </c>
      <c r="I278">
        <v>74235</v>
      </c>
      <c r="J278" t="s">
        <v>312</v>
      </c>
      <c r="K278" t="s">
        <v>1215</v>
      </c>
      <c r="L278" s="145">
        <v>44712</v>
      </c>
      <c r="M278">
        <v>5000000</v>
      </c>
      <c r="N278" s="139">
        <f>M278*3.759/1000</f>
        <v>18795</v>
      </c>
      <c r="O278" s="139">
        <f>P278/3.759</f>
        <v>0</v>
      </c>
      <c r="P278" s="149">
        <v>0</v>
      </c>
      <c r="Q278" s="150">
        <f t="shared" si="115"/>
        <v>0</v>
      </c>
      <c r="R278" s="142">
        <v>47269</v>
      </c>
      <c r="S278" s="181"/>
    </row>
    <row r="279" spans="1:19" ht="13.8" x14ac:dyDescent="0.25">
      <c r="A279" s="2" t="str">
        <f t="shared" si="116"/>
        <v>74237-9630</v>
      </c>
      <c r="B279" t="s">
        <v>1213</v>
      </c>
      <c r="C279" t="s">
        <v>1262</v>
      </c>
      <c r="D279" s="135" t="s">
        <v>1068</v>
      </c>
      <c r="E279" t="s">
        <v>6179</v>
      </c>
      <c r="F279" t="s">
        <v>6180</v>
      </c>
      <c r="G279" t="s">
        <v>311</v>
      </c>
      <c r="H279" t="s">
        <v>6181</v>
      </c>
      <c r="I279">
        <v>74237</v>
      </c>
      <c r="J279" t="s">
        <v>312</v>
      </c>
      <c r="K279" t="s">
        <v>1224</v>
      </c>
      <c r="L279" s="145">
        <v>44721</v>
      </c>
      <c r="M279">
        <v>7000000</v>
      </c>
      <c r="N279" s="139">
        <f>M279*4.7505/1000</f>
        <v>33253.499999999993</v>
      </c>
      <c r="O279">
        <f>P279/4.7505</f>
        <v>0.1979999999999851</v>
      </c>
      <c r="P279" s="149">
        <v>0.94059899999992924</v>
      </c>
      <c r="Q279" s="150">
        <f t="shared" si="115"/>
        <v>2.8285714285712163E-5</v>
      </c>
      <c r="R279" s="142">
        <v>47635</v>
      </c>
      <c r="S279" s="181"/>
    </row>
    <row r="280" spans="1:19" ht="13.8" x14ac:dyDescent="0.25">
      <c r="A280" s="2" t="str">
        <f t="shared" si="116"/>
        <v>74238-9630</v>
      </c>
      <c r="B280" t="s">
        <v>1213</v>
      </c>
      <c r="C280" t="s">
        <v>1262</v>
      </c>
      <c r="D280" s="135" t="s">
        <v>1068</v>
      </c>
      <c r="E280" t="s">
        <v>6173</v>
      </c>
      <c r="F280" t="s">
        <v>6174</v>
      </c>
      <c r="G280" t="s">
        <v>310</v>
      </c>
      <c r="H280" t="s">
        <v>6175</v>
      </c>
      <c r="I280">
        <v>74238</v>
      </c>
      <c r="J280" t="s">
        <v>312</v>
      </c>
      <c r="K280" t="s">
        <v>1212</v>
      </c>
      <c r="L280" s="145">
        <v>44721</v>
      </c>
      <c r="M280">
        <v>40000000</v>
      </c>
      <c r="N280" s="139">
        <f t="shared" ref="N280:N281" si="125">M280/1000</f>
        <v>40000</v>
      </c>
      <c r="O280" s="139">
        <f t="shared" ref="O280:O281" si="126">P280</f>
        <v>195.77799999999999</v>
      </c>
      <c r="P280" s="149">
        <v>195.77799999999999</v>
      </c>
      <c r="Q280" s="150">
        <f t="shared" si="115"/>
        <v>4.8944499999999998E-3</v>
      </c>
      <c r="R280" s="142">
        <v>46182</v>
      </c>
      <c r="S280" s="181"/>
    </row>
    <row r="281" spans="1:19" ht="13.8" x14ac:dyDescent="0.25">
      <c r="A281" s="2" t="str">
        <f t="shared" si="116"/>
        <v>74239-9630</v>
      </c>
      <c r="B281" t="s">
        <v>1213</v>
      </c>
      <c r="C281" t="s">
        <v>1262</v>
      </c>
      <c r="D281" s="135" t="s">
        <v>1068</v>
      </c>
      <c r="E281" t="s">
        <v>6156</v>
      </c>
      <c r="F281" t="s">
        <v>6157</v>
      </c>
      <c r="G281" t="s">
        <v>309</v>
      </c>
      <c r="H281" t="s">
        <v>6158</v>
      </c>
      <c r="I281">
        <v>74239</v>
      </c>
      <c r="J281" t="s">
        <v>312</v>
      </c>
      <c r="K281" t="s">
        <v>1212</v>
      </c>
      <c r="L281" s="145">
        <v>44741</v>
      </c>
      <c r="M281">
        <v>40000000</v>
      </c>
      <c r="N281" s="139">
        <f t="shared" si="125"/>
        <v>40000</v>
      </c>
      <c r="O281" s="139">
        <f t="shared" si="126"/>
        <v>226.56800000000001</v>
      </c>
      <c r="P281" s="149">
        <v>226.56800000000001</v>
      </c>
      <c r="Q281" s="150">
        <f t="shared" si="115"/>
        <v>5.6642000000000003E-3</v>
      </c>
      <c r="R281" s="142">
        <v>46202</v>
      </c>
      <c r="S281" s="181"/>
    </row>
    <row r="282" spans="1:19" ht="13.8" x14ac:dyDescent="0.25">
      <c r="A282" s="2" t="str">
        <f t="shared" si="116"/>
        <v>74240-9630</v>
      </c>
      <c r="B282" t="s">
        <v>1213</v>
      </c>
      <c r="C282" t="s">
        <v>1262</v>
      </c>
      <c r="D282" s="135" t="s">
        <v>1068</v>
      </c>
      <c r="F282" t="s">
        <v>6206</v>
      </c>
      <c r="G282" t="s">
        <v>309</v>
      </c>
      <c r="H282" t="s">
        <v>6207</v>
      </c>
      <c r="I282">
        <v>74240</v>
      </c>
      <c r="J282" t="s">
        <v>312</v>
      </c>
      <c r="K282" t="s">
        <v>1217</v>
      </c>
      <c r="L282" s="145">
        <v>44748</v>
      </c>
      <c r="M282">
        <v>10000000</v>
      </c>
      <c r="N282" s="139">
        <f>M282*4.0202/1000</f>
        <v>40202</v>
      </c>
      <c r="O282" s="139">
        <f>P282/4.0202</f>
        <v>5.9039908462265673</v>
      </c>
      <c r="P282" s="149">
        <v>23.735224000000045</v>
      </c>
      <c r="Q282" s="150">
        <f t="shared" si="115"/>
        <v>5.9039908462265667E-4</v>
      </c>
      <c r="R282" s="142">
        <v>45844</v>
      </c>
      <c r="S282" s="181"/>
    </row>
    <row r="283" spans="1:19" ht="13.8" x14ac:dyDescent="0.25">
      <c r="A283" s="2" t="str">
        <f t="shared" si="116"/>
        <v>74241-9630</v>
      </c>
      <c r="B283" t="s">
        <v>1213</v>
      </c>
      <c r="C283" t="s">
        <v>1262</v>
      </c>
      <c r="D283" s="135" t="s">
        <v>1068</v>
      </c>
      <c r="E283" t="s">
        <v>6147</v>
      </c>
      <c r="F283" t="s">
        <v>6148</v>
      </c>
      <c r="G283" t="s">
        <v>309</v>
      </c>
      <c r="H283" t="s">
        <v>6149</v>
      </c>
      <c r="I283">
        <v>74241</v>
      </c>
      <c r="J283" t="s">
        <v>312</v>
      </c>
      <c r="K283" t="s">
        <v>1212</v>
      </c>
      <c r="L283" s="145">
        <v>44752</v>
      </c>
      <c r="M283">
        <v>50000000</v>
      </c>
      <c r="N283" s="139">
        <f>M283/1000</f>
        <v>50000</v>
      </c>
      <c r="O283" s="139">
        <f>P283</f>
        <v>206.07900000000001</v>
      </c>
      <c r="P283" s="149">
        <v>206.07900000000001</v>
      </c>
      <c r="Q283" s="150">
        <f t="shared" si="115"/>
        <v>4.1215800000000006E-3</v>
      </c>
      <c r="R283" s="142">
        <v>46213</v>
      </c>
      <c r="S283" s="181"/>
    </row>
    <row r="284" spans="1:19" ht="13.8" x14ac:dyDescent="0.25">
      <c r="A284" s="2" t="str">
        <f t="shared" si="116"/>
        <v>74242-9630</v>
      </c>
      <c r="B284" t="s">
        <v>1213</v>
      </c>
      <c r="C284" t="s">
        <v>1262</v>
      </c>
      <c r="D284" s="135" t="s">
        <v>1068</v>
      </c>
      <c r="F284" t="s">
        <v>4532</v>
      </c>
      <c r="G284" t="s">
        <v>311</v>
      </c>
      <c r="H284" t="s">
        <v>4531</v>
      </c>
      <c r="I284">
        <v>74242</v>
      </c>
      <c r="J284" t="s">
        <v>312</v>
      </c>
      <c r="K284" t="s">
        <v>1217</v>
      </c>
      <c r="L284" s="145">
        <v>44812</v>
      </c>
      <c r="M284">
        <v>5410840</v>
      </c>
      <c r="N284" s="139">
        <f>M284*4.0202/1000</f>
        <v>21752.658968</v>
      </c>
      <c r="O284" s="139">
        <f>P284/4.0202</f>
        <v>0</v>
      </c>
      <c r="P284" s="149">
        <v>0</v>
      </c>
      <c r="Q284" s="150">
        <f t="shared" si="115"/>
        <v>0</v>
      </c>
      <c r="R284" s="142"/>
      <c r="S284" s="181"/>
    </row>
    <row r="285" spans="1:19" ht="13.8" x14ac:dyDescent="0.25">
      <c r="A285" s="2" t="str">
        <f t="shared" si="116"/>
        <v>74243-9630</v>
      </c>
      <c r="B285" t="s">
        <v>1213</v>
      </c>
      <c r="C285" t="s">
        <v>1262</v>
      </c>
      <c r="D285" s="135" t="s">
        <v>1068</v>
      </c>
      <c r="E285" t="s">
        <v>6124</v>
      </c>
      <c r="F285" t="s">
        <v>6125</v>
      </c>
      <c r="G285" t="s">
        <v>311</v>
      </c>
      <c r="H285" t="s">
        <v>6126</v>
      </c>
      <c r="I285">
        <v>74243</v>
      </c>
      <c r="J285" t="s">
        <v>312</v>
      </c>
      <c r="K285" t="s">
        <v>1215</v>
      </c>
      <c r="L285" s="145">
        <v>44823</v>
      </c>
      <c r="M285">
        <v>6000000</v>
      </c>
      <c r="N285" s="139">
        <f t="shared" ref="N285:N286" si="127">M285*3.759/1000</f>
        <v>22554</v>
      </c>
      <c r="O285" s="139">
        <f t="shared" ref="O285:O286" si="128">P285/3.759</f>
        <v>33.144000000000005</v>
      </c>
      <c r="P285" s="149">
        <v>124.58829600000003</v>
      </c>
      <c r="Q285" s="150">
        <f t="shared" si="115"/>
        <v>5.5240000000000011E-3</v>
      </c>
      <c r="R285" s="142">
        <v>46284</v>
      </c>
      <c r="S285" s="181"/>
    </row>
    <row r="286" spans="1:19" ht="13.8" x14ac:dyDescent="0.25">
      <c r="A286" s="2" t="str">
        <f t="shared" si="116"/>
        <v>74244-9630</v>
      </c>
      <c r="B286" t="s">
        <v>1213</v>
      </c>
      <c r="C286" t="s">
        <v>1262</v>
      </c>
      <c r="D286" s="135" t="s">
        <v>1068</v>
      </c>
      <c r="E286" t="s">
        <v>6214</v>
      </c>
      <c r="F286" t="s">
        <v>6215</v>
      </c>
      <c r="G286" t="s">
        <v>311</v>
      </c>
      <c r="H286" t="s">
        <v>6216</v>
      </c>
      <c r="I286">
        <v>74244</v>
      </c>
      <c r="J286" t="s">
        <v>312</v>
      </c>
      <c r="K286" t="s">
        <v>1215</v>
      </c>
      <c r="L286" s="145">
        <v>44881</v>
      </c>
      <c r="M286">
        <v>12465101</v>
      </c>
      <c r="N286" s="139">
        <f t="shared" si="127"/>
        <v>46856.314659000003</v>
      </c>
      <c r="O286" s="139">
        <f t="shared" si="128"/>
        <v>59</v>
      </c>
      <c r="P286" s="149">
        <v>221.78100000000001</v>
      </c>
      <c r="Q286" s="150">
        <f t="shared" si="115"/>
        <v>4.7332147569442073E-3</v>
      </c>
      <c r="R286" s="142">
        <v>46707</v>
      </c>
      <c r="S286" s="181"/>
    </row>
    <row r="287" spans="1:19" ht="13.8" x14ac:dyDescent="0.25">
      <c r="A287" s="2" t="str">
        <f t="shared" si="116"/>
        <v>74247-9630</v>
      </c>
      <c r="B287" t="s">
        <v>1213</v>
      </c>
      <c r="C287" t="s">
        <v>1262</v>
      </c>
      <c r="D287" s="135" t="s">
        <v>1068</v>
      </c>
      <c r="F287" t="s">
        <v>6187</v>
      </c>
      <c r="G287" t="s">
        <v>311</v>
      </c>
      <c r="H287" t="s">
        <v>6188</v>
      </c>
      <c r="I287">
        <v>74247</v>
      </c>
      <c r="J287" t="s">
        <v>312</v>
      </c>
      <c r="K287" t="s">
        <v>1224</v>
      </c>
      <c r="L287" s="145">
        <v>44938</v>
      </c>
      <c r="M287">
        <v>7500000</v>
      </c>
      <c r="N287" s="139">
        <f>M287*4.7505/1000</f>
        <v>35628.75</v>
      </c>
      <c r="O287">
        <f>P287/4.7505</f>
        <v>104.50699999999999</v>
      </c>
      <c r="P287" s="149">
        <v>496.46050349999996</v>
      </c>
      <c r="Q287" s="150">
        <f t="shared" si="115"/>
        <v>1.3934266666666665E-2</v>
      </c>
      <c r="R287" s="142">
        <v>46022</v>
      </c>
      <c r="S287" s="181"/>
    </row>
    <row r="288" spans="1:19" ht="13.8" x14ac:dyDescent="0.25">
      <c r="A288" s="2" t="str">
        <f t="shared" si="116"/>
        <v>74249-9630</v>
      </c>
      <c r="B288" t="s">
        <v>1213</v>
      </c>
      <c r="C288" t="s">
        <v>1262</v>
      </c>
      <c r="D288" s="135" t="s">
        <v>1068</v>
      </c>
      <c r="F288" t="s">
        <v>6200</v>
      </c>
      <c r="G288" t="s">
        <v>309</v>
      </c>
      <c r="H288" t="s">
        <v>6201</v>
      </c>
      <c r="I288">
        <v>74249</v>
      </c>
      <c r="J288" t="s">
        <v>312</v>
      </c>
      <c r="K288" t="s">
        <v>1212</v>
      </c>
      <c r="L288" s="145">
        <v>45006</v>
      </c>
      <c r="M288">
        <v>70000000</v>
      </c>
      <c r="N288" s="139">
        <f t="shared" ref="N288:N289" si="129">M288/1000</f>
        <v>70000</v>
      </c>
      <c r="O288" s="139">
        <f t="shared" ref="O288:O289" si="130">P288</f>
        <v>0</v>
      </c>
      <c r="P288" s="149">
        <v>0</v>
      </c>
      <c r="Q288" s="150">
        <f t="shared" si="115"/>
        <v>0</v>
      </c>
      <c r="R288" s="142"/>
      <c r="S288" s="181"/>
    </row>
    <row r="289" spans="1:19" ht="13.8" x14ac:dyDescent="0.25">
      <c r="A289" s="2" t="str">
        <f t="shared" si="116"/>
        <v>74252-9630</v>
      </c>
      <c r="B289" t="s">
        <v>1213</v>
      </c>
      <c r="C289" t="s">
        <v>1262</v>
      </c>
      <c r="D289" s="135" t="s">
        <v>1068</v>
      </c>
      <c r="E289" t="s">
        <v>6017</v>
      </c>
      <c r="F289" t="s">
        <v>6018</v>
      </c>
      <c r="G289" t="s">
        <v>309</v>
      </c>
      <c r="H289" t="s">
        <v>6019</v>
      </c>
      <c r="I289">
        <v>74252</v>
      </c>
      <c r="J289" t="s">
        <v>312</v>
      </c>
      <c r="K289" t="s">
        <v>1212</v>
      </c>
      <c r="L289" s="145">
        <v>45036</v>
      </c>
      <c r="M289">
        <v>62150000</v>
      </c>
      <c r="N289" s="139">
        <f t="shared" si="129"/>
        <v>62150</v>
      </c>
      <c r="O289" s="139">
        <f t="shared" si="130"/>
        <v>555.27599999999995</v>
      </c>
      <c r="P289" s="149">
        <v>555.27599999999995</v>
      </c>
      <c r="Q289" s="150">
        <f t="shared" si="115"/>
        <v>8.9344489139179389E-3</v>
      </c>
      <c r="R289" s="142">
        <v>48689</v>
      </c>
      <c r="S289" s="181"/>
    </row>
    <row r="290" spans="1:19" ht="13.8" x14ac:dyDescent="0.25">
      <c r="A290" s="2" t="str">
        <f t="shared" si="116"/>
        <v>74254-9630</v>
      </c>
      <c r="B290" t="s">
        <v>1213</v>
      </c>
      <c r="C290" t="s">
        <v>1262</v>
      </c>
      <c r="D290" s="135" t="s">
        <v>1068</v>
      </c>
      <c r="F290" t="s">
        <v>6021</v>
      </c>
      <c r="G290" t="s">
        <v>309</v>
      </c>
      <c r="H290" t="s">
        <v>6022</v>
      </c>
      <c r="I290">
        <v>74254</v>
      </c>
      <c r="J290" t="s">
        <v>312</v>
      </c>
      <c r="K290" t="s">
        <v>1215</v>
      </c>
      <c r="L290" s="145">
        <v>45124</v>
      </c>
      <c r="M290" s="148">
        <v>7006080</v>
      </c>
      <c r="N290" s="139">
        <f>M290*3.759/1000</f>
        <v>26335.854719999999</v>
      </c>
      <c r="O290" s="139">
        <f>P290/3.759</f>
        <v>73.763999999999996</v>
      </c>
      <c r="P290" s="149">
        <v>277.27887599999997</v>
      </c>
      <c r="Q290" s="150">
        <f t="shared" si="115"/>
        <v>1.0528569471087969E-2</v>
      </c>
      <c r="R290" s="142">
        <v>46220</v>
      </c>
      <c r="S290" s="181"/>
    </row>
    <row r="291" spans="1:19" ht="13.8" x14ac:dyDescent="0.25">
      <c r="A291" s="2" t="str">
        <f t="shared" si="116"/>
        <v>74255-9630</v>
      </c>
      <c r="B291" t="s">
        <v>1213</v>
      </c>
      <c r="C291" t="s">
        <v>1262</v>
      </c>
      <c r="D291" s="135" t="s">
        <v>1068</v>
      </c>
      <c r="E291" t="s">
        <v>6065</v>
      </c>
      <c r="F291" t="s">
        <v>6066</v>
      </c>
      <c r="G291" t="s">
        <v>309</v>
      </c>
      <c r="H291" t="s">
        <v>6067</v>
      </c>
      <c r="I291">
        <v>74255</v>
      </c>
      <c r="J291" t="s">
        <v>312</v>
      </c>
      <c r="K291" t="s">
        <v>1224</v>
      </c>
      <c r="L291" s="145">
        <v>45208</v>
      </c>
      <c r="M291">
        <v>5000000</v>
      </c>
      <c r="N291" s="139">
        <f>M291*4.7505/1000</f>
        <v>23752.5</v>
      </c>
      <c r="O291">
        <f>P291/4.7505</f>
        <v>50.77600000000001</v>
      </c>
      <c r="P291" s="149">
        <v>241.21138800000003</v>
      </c>
      <c r="Q291" s="150">
        <f t="shared" si="115"/>
        <v>1.0155200000000001E-2</v>
      </c>
      <c r="R291" s="142">
        <v>46235</v>
      </c>
      <c r="S291" s="181"/>
    </row>
    <row r="292" spans="1:19" ht="13.8" x14ac:dyDescent="0.25">
      <c r="A292" s="2" t="str">
        <f t="shared" si="116"/>
        <v>74256-9630</v>
      </c>
      <c r="B292" t="s">
        <v>1213</v>
      </c>
      <c r="C292" t="s">
        <v>1262</v>
      </c>
      <c r="D292" s="135" t="s">
        <v>1068</v>
      </c>
      <c r="E292" t="s">
        <v>6183</v>
      </c>
      <c r="F292" t="s">
        <v>6184</v>
      </c>
      <c r="G292" t="s">
        <v>310</v>
      </c>
      <c r="H292" t="s">
        <v>6185</v>
      </c>
      <c r="I292">
        <v>74256</v>
      </c>
      <c r="J292" t="s">
        <v>312</v>
      </c>
      <c r="K292" t="s">
        <v>1217</v>
      </c>
      <c r="L292" s="145">
        <v>45166</v>
      </c>
      <c r="M292">
        <v>8000000</v>
      </c>
      <c r="N292" s="139">
        <f>M292*4.0202/1000</f>
        <v>32161.599999999999</v>
      </c>
      <c r="O292" s="139">
        <f>P292/4.0202</f>
        <v>41.653000000000006</v>
      </c>
      <c r="P292" s="149">
        <v>167.45339060000003</v>
      </c>
      <c r="Q292" s="150">
        <f t="shared" si="115"/>
        <v>5.2066250000000012E-3</v>
      </c>
      <c r="R292" s="142">
        <v>48092</v>
      </c>
      <c r="S292" s="181"/>
    </row>
    <row r="293" spans="1:19" ht="13.8" x14ac:dyDescent="0.25">
      <c r="A293" s="2" t="str">
        <f t="shared" si="116"/>
        <v>74266-9630</v>
      </c>
      <c r="B293" t="s">
        <v>1213</v>
      </c>
      <c r="C293" t="s">
        <v>1262</v>
      </c>
      <c r="D293" s="135" t="s">
        <v>1068</v>
      </c>
      <c r="E293" t="s">
        <v>6062</v>
      </c>
      <c r="F293" t="s">
        <v>6063</v>
      </c>
      <c r="G293" t="s">
        <v>311</v>
      </c>
      <c r="H293" t="s">
        <v>6064</v>
      </c>
      <c r="I293">
        <v>74266</v>
      </c>
      <c r="J293" t="s">
        <v>312</v>
      </c>
      <c r="K293" t="s">
        <v>1215</v>
      </c>
      <c r="L293" s="142">
        <v>45400</v>
      </c>
      <c r="M293">
        <v>2500000</v>
      </c>
      <c r="N293" s="139">
        <f>M293*3.759/1000</f>
        <v>9397.5</v>
      </c>
      <c r="O293" s="139">
        <f>P293/3.759</f>
        <v>31.752000000000002</v>
      </c>
      <c r="P293" s="149">
        <v>119.35576800000001</v>
      </c>
      <c r="Q293" s="150">
        <f t="shared" si="115"/>
        <v>1.2700800000000002E-2</v>
      </c>
      <c r="R293" s="142">
        <v>46495</v>
      </c>
      <c r="S293" s="181"/>
    </row>
    <row r="294" spans="1:19" ht="13.8" x14ac:dyDescent="0.25">
      <c r="A294" s="2" t="str">
        <f t="shared" si="116"/>
        <v>74176-9631</v>
      </c>
      <c r="B294" t="s">
        <v>1213</v>
      </c>
      <c r="C294" t="s">
        <v>1263</v>
      </c>
      <c r="D294" s="135" t="s">
        <v>1068</v>
      </c>
      <c r="E294" t="s">
        <v>6082</v>
      </c>
      <c r="F294" t="s">
        <v>6083</v>
      </c>
      <c r="G294" t="s">
        <v>309</v>
      </c>
      <c r="H294" t="s">
        <v>6084</v>
      </c>
      <c r="I294">
        <v>74176</v>
      </c>
      <c r="J294" t="s">
        <v>312</v>
      </c>
      <c r="K294" t="s">
        <v>1212</v>
      </c>
      <c r="L294" s="145">
        <v>43306</v>
      </c>
      <c r="M294">
        <v>15000000</v>
      </c>
      <c r="N294" s="139">
        <f t="shared" ref="N294:N295" si="131">M294/1000</f>
        <v>15000</v>
      </c>
      <c r="O294" s="139">
        <f t="shared" ref="O294:O295" si="132">P294</f>
        <v>0</v>
      </c>
      <c r="P294" s="149">
        <v>0</v>
      </c>
      <c r="Q294" s="150">
        <f t="shared" si="115"/>
        <v>0</v>
      </c>
      <c r="R294" s="142"/>
      <c r="S294" s="181"/>
    </row>
    <row r="295" spans="1:19" ht="13.8" x14ac:dyDescent="0.25">
      <c r="A295" s="2" t="str">
        <f t="shared" si="116"/>
        <v>74177-9631</v>
      </c>
      <c r="B295" t="s">
        <v>1213</v>
      </c>
      <c r="C295" t="s">
        <v>1263</v>
      </c>
      <c r="D295" s="135" t="s">
        <v>1068</v>
      </c>
      <c r="E295" t="s">
        <v>6085</v>
      </c>
      <c r="F295" t="s">
        <v>6086</v>
      </c>
      <c r="G295" t="s">
        <v>309</v>
      </c>
      <c r="H295" t="s">
        <v>6087</v>
      </c>
      <c r="I295">
        <v>74177</v>
      </c>
      <c r="J295" t="s">
        <v>312</v>
      </c>
      <c r="K295" t="s">
        <v>1212</v>
      </c>
      <c r="L295" s="145">
        <v>43312</v>
      </c>
      <c r="M295">
        <v>20000000</v>
      </c>
      <c r="N295" s="139">
        <f t="shared" si="131"/>
        <v>20000</v>
      </c>
      <c r="O295" s="139">
        <f t="shared" si="132"/>
        <v>0</v>
      </c>
      <c r="P295" s="149">
        <v>0</v>
      </c>
      <c r="Q295" s="150">
        <f t="shared" si="115"/>
        <v>0</v>
      </c>
      <c r="R295" s="142"/>
      <c r="S295" s="181"/>
    </row>
    <row r="296" spans="1:19" ht="13.8" x14ac:dyDescent="0.25">
      <c r="A296" s="2" t="str">
        <f t="shared" si="116"/>
        <v>74178-9631</v>
      </c>
      <c r="B296" t="s">
        <v>1213</v>
      </c>
      <c r="C296" t="s">
        <v>1263</v>
      </c>
      <c r="D296" s="135" t="s">
        <v>1068</v>
      </c>
      <c r="E296" t="s">
        <v>6106</v>
      </c>
      <c r="F296" t="s">
        <v>6107</v>
      </c>
      <c r="G296" t="s">
        <v>311</v>
      </c>
      <c r="H296" t="s">
        <v>6108</v>
      </c>
      <c r="I296">
        <v>74178</v>
      </c>
      <c r="J296" t="s">
        <v>312</v>
      </c>
      <c r="K296" t="s">
        <v>1215</v>
      </c>
      <c r="L296" s="145">
        <v>43321</v>
      </c>
      <c r="M296">
        <v>16000000</v>
      </c>
      <c r="N296" s="139">
        <f>M296*3.759/1000</f>
        <v>60144</v>
      </c>
      <c r="O296" s="139">
        <f>P296/3.759</f>
        <v>0</v>
      </c>
      <c r="P296" s="149">
        <v>0</v>
      </c>
      <c r="Q296" s="150">
        <f t="shared" si="115"/>
        <v>0</v>
      </c>
      <c r="R296" s="142"/>
      <c r="S296" s="181"/>
    </row>
    <row r="297" spans="1:19" ht="13.8" x14ac:dyDescent="0.25">
      <c r="A297" s="2" t="str">
        <f t="shared" si="116"/>
        <v>74179-9631</v>
      </c>
      <c r="B297" t="s">
        <v>1213</v>
      </c>
      <c r="C297" t="s">
        <v>1263</v>
      </c>
      <c r="D297" s="135" t="s">
        <v>1068</v>
      </c>
      <c r="E297" t="s">
        <v>6131</v>
      </c>
      <c r="F297" t="s">
        <v>6132</v>
      </c>
      <c r="G297" t="s">
        <v>309</v>
      </c>
      <c r="H297" t="s">
        <v>6133</v>
      </c>
      <c r="I297">
        <v>74179</v>
      </c>
      <c r="J297" t="s">
        <v>312</v>
      </c>
      <c r="K297" t="s">
        <v>1212</v>
      </c>
      <c r="L297" s="145">
        <v>43394</v>
      </c>
      <c r="M297">
        <v>50000000</v>
      </c>
      <c r="N297" s="139">
        <f>M297/1000</f>
        <v>50000</v>
      </c>
      <c r="O297" s="139">
        <f>P297</f>
        <v>134.77000000000001</v>
      </c>
      <c r="P297" s="149">
        <v>134.77000000000001</v>
      </c>
      <c r="Q297" s="150">
        <f t="shared" si="115"/>
        <v>2.6954000000000001E-3</v>
      </c>
      <c r="R297" s="142">
        <v>47044</v>
      </c>
      <c r="S297" s="181"/>
    </row>
    <row r="298" spans="1:19" ht="13.8" x14ac:dyDescent="0.25">
      <c r="A298" s="2" t="str">
        <f t="shared" si="116"/>
        <v>74180-9631</v>
      </c>
      <c r="B298" t="s">
        <v>1213</v>
      </c>
      <c r="C298" t="s">
        <v>1263</v>
      </c>
      <c r="D298" s="135" t="s">
        <v>1068</v>
      </c>
      <c r="F298" t="s">
        <v>6072</v>
      </c>
      <c r="G298" t="s">
        <v>311</v>
      </c>
      <c r="H298" t="s">
        <v>6073</v>
      </c>
      <c r="I298">
        <v>74180</v>
      </c>
      <c r="J298" t="s">
        <v>312</v>
      </c>
      <c r="K298" t="s">
        <v>1215</v>
      </c>
      <c r="L298" s="145">
        <v>43411</v>
      </c>
      <c r="M298">
        <v>4000000</v>
      </c>
      <c r="N298" s="139">
        <f t="shared" ref="N298:N300" si="133">M298*3.759/1000</f>
        <v>15036</v>
      </c>
      <c r="O298" s="139">
        <f t="shared" ref="O298:O300" si="134">P298/3.759</f>
        <v>0</v>
      </c>
      <c r="P298" s="149">
        <v>0</v>
      </c>
      <c r="Q298" s="150">
        <f t="shared" si="115"/>
        <v>0</v>
      </c>
      <c r="R298" s="142"/>
      <c r="S298" s="181"/>
    </row>
    <row r="299" spans="1:19" ht="13.8" x14ac:dyDescent="0.25">
      <c r="A299" s="2" t="str">
        <f t="shared" si="116"/>
        <v>74181-9631</v>
      </c>
      <c r="B299" t="s">
        <v>1213</v>
      </c>
      <c r="C299" t="s">
        <v>1263</v>
      </c>
      <c r="D299" s="135" t="s">
        <v>1068</v>
      </c>
      <c r="F299" t="s">
        <v>6109</v>
      </c>
      <c r="G299" t="s">
        <v>309</v>
      </c>
      <c r="H299" t="s">
        <v>6110</v>
      </c>
      <c r="I299">
        <v>74181</v>
      </c>
      <c r="J299" t="s">
        <v>312</v>
      </c>
      <c r="K299" t="s">
        <v>1215</v>
      </c>
      <c r="L299" s="145">
        <v>43412</v>
      </c>
      <c r="M299">
        <v>9000000</v>
      </c>
      <c r="N299" s="139">
        <f t="shared" si="133"/>
        <v>33831</v>
      </c>
      <c r="O299" s="139">
        <f t="shared" si="134"/>
        <v>0</v>
      </c>
      <c r="P299" s="149">
        <v>0</v>
      </c>
      <c r="Q299" s="150">
        <f t="shared" si="115"/>
        <v>0</v>
      </c>
      <c r="R299" s="142"/>
      <c r="S299" s="181"/>
    </row>
    <row r="300" spans="1:19" ht="13.8" x14ac:dyDescent="0.25">
      <c r="A300" s="2" t="str">
        <f t="shared" si="116"/>
        <v>74183-9631</v>
      </c>
      <c r="B300" t="s">
        <v>1213</v>
      </c>
      <c r="C300" t="s">
        <v>1263</v>
      </c>
      <c r="D300" s="135" t="s">
        <v>1068</v>
      </c>
      <c r="F300" t="s">
        <v>6075</v>
      </c>
      <c r="G300" t="s">
        <v>311</v>
      </c>
      <c r="H300" t="s">
        <v>6076</v>
      </c>
      <c r="I300">
        <v>74183</v>
      </c>
      <c r="J300" t="s">
        <v>312</v>
      </c>
      <c r="K300" t="s">
        <v>1215</v>
      </c>
      <c r="L300" s="145">
        <v>43482</v>
      </c>
      <c r="M300">
        <v>8000000</v>
      </c>
      <c r="N300" s="139">
        <f t="shared" si="133"/>
        <v>30072</v>
      </c>
      <c r="O300" s="139">
        <f t="shared" si="134"/>
        <v>0</v>
      </c>
      <c r="P300" s="149">
        <v>0</v>
      </c>
      <c r="Q300" s="150">
        <f t="shared" si="115"/>
        <v>0</v>
      </c>
      <c r="R300" s="142"/>
      <c r="S300" s="181"/>
    </row>
    <row r="301" spans="1:19" ht="13.8" x14ac:dyDescent="0.25">
      <c r="A301" s="2" t="str">
        <f t="shared" si="116"/>
        <v>74185-9631</v>
      </c>
      <c r="B301" t="s">
        <v>1213</v>
      </c>
      <c r="C301" t="s">
        <v>1263</v>
      </c>
      <c r="D301" s="135" t="s">
        <v>1068</v>
      </c>
      <c r="E301" t="s">
        <v>6077</v>
      </c>
      <c r="F301" t="s">
        <v>6078</v>
      </c>
      <c r="G301" t="s">
        <v>309</v>
      </c>
      <c r="H301" t="s">
        <v>6079</v>
      </c>
      <c r="I301">
        <v>74185</v>
      </c>
      <c r="J301" t="s">
        <v>312</v>
      </c>
      <c r="K301" t="s">
        <v>1212</v>
      </c>
      <c r="L301" s="145">
        <v>43524</v>
      </c>
      <c r="M301">
        <v>53887168</v>
      </c>
      <c r="N301" s="139">
        <f t="shared" ref="N301:N302" si="135">M301/1000</f>
        <v>53887.167999999998</v>
      </c>
      <c r="O301" s="139">
        <f t="shared" ref="O301:O302" si="136">P301</f>
        <v>0</v>
      </c>
      <c r="P301" s="149">
        <v>0</v>
      </c>
      <c r="Q301" s="150">
        <f t="shared" si="115"/>
        <v>0</v>
      </c>
      <c r="R301" s="142"/>
      <c r="S301" s="181"/>
    </row>
    <row r="302" spans="1:19" ht="13.8" x14ac:dyDescent="0.25">
      <c r="A302" s="2" t="str">
        <f t="shared" si="116"/>
        <v>74186-9631</v>
      </c>
      <c r="B302" t="s">
        <v>1213</v>
      </c>
      <c r="C302" t="s">
        <v>1263</v>
      </c>
      <c r="D302" s="135" t="s">
        <v>1068</v>
      </c>
      <c r="E302" t="s">
        <v>6102</v>
      </c>
      <c r="F302" t="s">
        <v>6103</v>
      </c>
      <c r="G302" t="s">
        <v>310</v>
      </c>
      <c r="H302" t="s">
        <v>6104</v>
      </c>
      <c r="I302">
        <v>74186</v>
      </c>
      <c r="J302" t="s">
        <v>312</v>
      </c>
      <c r="K302" t="s">
        <v>1212</v>
      </c>
      <c r="L302" s="145">
        <v>43542</v>
      </c>
      <c r="M302">
        <v>80000000</v>
      </c>
      <c r="N302" s="139">
        <f t="shared" si="135"/>
        <v>80000</v>
      </c>
      <c r="O302" s="139">
        <f t="shared" si="136"/>
        <v>109.197</v>
      </c>
      <c r="P302" s="149">
        <v>109.197</v>
      </c>
      <c r="Q302" s="150">
        <f t="shared" si="115"/>
        <v>1.3649625000000001E-3</v>
      </c>
      <c r="R302" s="142">
        <v>46462</v>
      </c>
      <c r="S302" s="181"/>
    </row>
    <row r="303" spans="1:19" ht="13.8" x14ac:dyDescent="0.25">
      <c r="A303" s="2" t="str">
        <f t="shared" si="116"/>
        <v>74187-9631</v>
      </c>
      <c r="B303" t="s">
        <v>1213</v>
      </c>
      <c r="C303" t="s">
        <v>1263</v>
      </c>
      <c r="D303" s="135" t="s">
        <v>1068</v>
      </c>
      <c r="E303" t="s">
        <v>6098</v>
      </c>
      <c r="F303" t="s">
        <v>6099</v>
      </c>
      <c r="G303" t="s">
        <v>310</v>
      </c>
      <c r="H303" t="s">
        <v>6100</v>
      </c>
      <c r="I303">
        <v>74187</v>
      </c>
      <c r="J303" t="s">
        <v>312</v>
      </c>
      <c r="K303" t="s">
        <v>1215</v>
      </c>
      <c r="L303" s="145">
        <v>43571</v>
      </c>
      <c r="M303">
        <v>5000000</v>
      </c>
      <c r="N303" s="139">
        <f t="shared" ref="N303:N308" si="137">M303*3.759/1000</f>
        <v>18795</v>
      </c>
      <c r="O303" s="139">
        <f t="shared" ref="O303:O308" si="138">P303/3.759</f>
        <v>34.242999999999995</v>
      </c>
      <c r="P303" s="149">
        <v>128.71943699999997</v>
      </c>
      <c r="Q303" s="150">
        <f t="shared" si="115"/>
        <v>6.8485999999999981E-3</v>
      </c>
      <c r="R303" s="142">
        <v>46126</v>
      </c>
      <c r="S303" s="181"/>
    </row>
    <row r="304" spans="1:19" ht="13.8" x14ac:dyDescent="0.25">
      <c r="A304" s="2" t="str">
        <f t="shared" si="116"/>
        <v>74188-9631</v>
      </c>
      <c r="B304" t="s">
        <v>1213</v>
      </c>
      <c r="C304" t="s">
        <v>1263</v>
      </c>
      <c r="D304" s="135" t="s">
        <v>1068</v>
      </c>
      <c r="F304" t="s">
        <v>6092</v>
      </c>
      <c r="G304" t="s">
        <v>311</v>
      </c>
      <c r="H304" t="s">
        <v>6093</v>
      </c>
      <c r="I304">
        <v>74188</v>
      </c>
      <c r="J304" t="s">
        <v>312</v>
      </c>
      <c r="K304" t="s">
        <v>1215</v>
      </c>
      <c r="L304" s="145">
        <v>43578</v>
      </c>
      <c r="M304">
        <v>6000000</v>
      </c>
      <c r="N304" s="139">
        <f t="shared" si="137"/>
        <v>22554</v>
      </c>
      <c r="O304" s="139">
        <f t="shared" si="138"/>
        <v>0</v>
      </c>
      <c r="P304" s="149">
        <v>0</v>
      </c>
      <c r="Q304" s="150">
        <f t="shared" si="115"/>
        <v>0</v>
      </c>
      <c r="R304" s="142"/>
      <c r="S304" s="181"/>
    </row>
    <row r="305" spans="1:19" ht="13.8" x14ac:dyDescent="0.25">
      <c r="A305" s="2" t="str">
        <f t="shared" si="116"/>
        <v>74189-9631</v>
      </c>
      <c r="B305" t="s">
        <v>1213</v>
      </c>
      <c r="C305" t="s">
        <v>1263</v>
      </c>
      <c r="D305" s="135" t="s">
        <v>1068</v>
      </c>
      <c r="E305" t="s">
        <v>6088</v>
      </c>
      <c r="F305" t="s">
        <v>6089</v>
      </c>
      <c r="G305" t="s">
        <v>309</v>
      </c>
      <c r="H305" t="s">
        <v>6090</v>
      </c>
      <c r="I305">
        <v>74189</v>
      </c>
      <c r="J305" t="s">
        <v>312</v>
      </c>
      <c r="K305" t="s">
        <v>1215</v>
      </c>
      <c r="L305" s="145">
        <v>43586</v>
      </c>
      <c r="M305">
        <v>6415000</v>
      </c>
      <c r="N305" s="139">
        <f t="shared" si="137"/>
        <v>24113.985000000001</v>
      </c>
      <c r="O305" s="139">
        <f t="shared" si="138"/>
        <v>0</v>
      </c>
      <c r="P305" s="149">
        <v>0</v>
      </c>
      <c r="Q305" s="150">
        <f t="shared" si="115"/>
        <v>0</v>
      </c>
      <c r="R305" s="142"/>
      <c r="S305" s="181"/>
    </row>
    <row r="306" spans="1:19" ht="13.8" x14ac:dyDescent="0.25">
      <c r="A306" s="2" t="str">
        <f t="shared" si="116"/>
        <v>74190-9631</v>
      </c>
      <c r="B306" t="s">
        <v>1213</v>
      </c>
      <c r="C306" t="s">
        <v>1263</v>
      </c>
      <c r="D306" s="135" t="s">
        <v>1068</v>
      </c>
      <c r="E306" t="s">
        <v>6114</v>
      </c>
      <c r="F306" t="s">
        <v>2376</v>
      </c>
      <c r="G306" t="s">
        <v>309</v>
      </c>
      <c r="H306" t="s">
        <v>6115</v>
      </c>
      <c r="I306">
        <v>74190</v>
      </c>
      <c r="J306" t="s">
        <v>312</v>
      </c>
      <c r="K306" t="s">
        <v>1215</v>
      </c>
      <c r="L306" s="145">
        <v>43691</v>
      </c>
      <c r="M306">
        <v>10700001</v>
      </c>
      <c r="N306" s="139">
        <f t="shared" si="137"/>
        <v>40221.303758999995</v>
      </c>
      <c r="O306" s="139">
        <f t="shared" si="138"/>
        <v>27.423000000000009</v>
      </c>
      <c r="P306" s="149">
        <v>103.08305700000003</v>
      </c>
      <c r="Q306" s="150">
        <f t="shared" si="115"/>
        <v>2.5628969567386031E-3</v>
      </c>
      <c r="R306" s="142">
        <v>46248</v>
      </c>
      <c r="S306" s="181"/>
    </row>
    <row r="307" spans="1:19" ht="13.8" x14ac:dyDescent="0.25">
      <c r="A307" s="2" t="str">
        <f t="shared" si="116"/>
        <v>74192-9631</v>
      </c>
      <c r="B307" t="s">
        <v>1213</v>
      </c>
      <c r="C307" t="s">
        <v>1263</v>
      </c>
      <c r="D307" s="135" t="s">
        <v>1068</v>
      </c>
      <c r="E307" t="s">
        <v>6190</v>
      </c>
      <c r="F307" t="s">
        <v>6191</v>
      </c>
      <c r="G307" t="s">
        <v>309</v>
      </c>
      <c r="H307" t="s">
        <v>6192</v>
      </c>
      <c r="I307">
        <v>74192</v>
      </c>
      <c r="J307" t="s">
        <v>312</v>
      </c>
      <c r="K307" t="s">
        <v>1215</v>
      </c>
      <c r="L307" s="145">
        <v>43761</v>
      </c>
      <c r="M307">
        <v>5000000</v>
      </c>
      <c r="N307" s="139">
        <f t="shared" si="137"/>
        <v>18795</v>
      </c>
      <c r="O307" s="139">
        <f t="shared" si="138"/>
        <v>0</v>
      </c>
      <c r="P307" s="149">
        <v>0</v>
      </c>
      <c r="Q307" s="150">
        <f t="shared" si="115"/>
        <v>0</v>
      </c>
      <c r="R307" s="142"/>
      <c r="S307" s="181"/>
    </row>
    <row r="308" spans="1:19" ht="13.8" x14ac:dyDescent="0.25">
      <c r="A308" s="2" t="str">
        <f t="shared" si="116"/>
        <v>74193-9631</v>
      </c>
      <c r="B308" t="s">
        <v>1213</v>
      </c>
      <c r="C308" t="s">
        <v>1263</v>
      </c>
      <c r="D308" s="135" t="s">
        <v>1068</v>
      </c>
      <c r="F308" t="s">
        <v>6169</v>
      </c>
      <c r="G308" t="s">
        <v>311</v>
      </c>
      <c r="H308" t="s">
        <v>6170</v>
      </c>
      <c r="I308">
        <v>74193</v>
      </c>
      <c r="J308" t="s">
        <v>312</v>
      </c>
      <c r="K308" t="s">
        <v>1215</v>
      </c>
      <c r="L308" s="145">
        <v>43790</v>
      </c>
      <c r="M308">
        <v>5000000</v>
      </c>
      <c r="N308" s="139">
        <f t="shared" si="137"/>
        <v>18795</v>
      </c>
      <c r="O308" s="139">
        <f t="shared" si="138"/>
        <v>32.969000000000001</v>
      </c>
      <c r="P308" s="149">
        <v>123.930471</v>
      </c>
      <c r="Q308" s="150">
        <f t="shared" si="115"/>
        <v>6.5937999999999995E-3</v>
      </c>
      <c r="R308" s="142">
        <v>46347</v>
      </c>
      <c r="S308" s="181"/>
    </row>
    <row r="309" spans="1:19" ht="13.8" x14ac:dyDescent="0.25">
      <c r="A309" s="2" t="str">
        <f t="shared" si="116"/>
        <v>74196-9631</v>
      </c>
      <c r="B309" t="s">
        <v>1213</v>
      </c>
      <c r="C309" t="s">
        <v>1263</v>
      </c>
      <c r="D309" s="135" t="s">
        <v>1068</v>
      </c>
      <c r="E309" t="s">
        <v>6193</v>
      </c>
      <c r="F309" t="s">
        <v>6194</v>
      </c>
      <c r="G309" t="s">
        <v>309</v>
      </c>
      <c r="H309" t="s">
        <v>6195</v>
      </c>
      <c r="I309">
        <v>74196</v>
      </c>
      <c r="J309" t="s">
        <v>312</v>
      </c>
      <c r="K309" t="s">
        <v>1212</v>
      </c>
      <c r="L309" s="145">
        <v>43831</v>
      </c>
      <c r="M309">
        <v>46366453</v>
      </c>
      <c r="N309" s="139">
        <f>M309/1000</f>
        <v>46366.453000000001</v>
      </c>
      <c r="O309" s="139">
        <f>P309</f>
        <v>0</v>
      </c>
      <c r="P309" s="149">
        <v>0</v>
      </c>
      <c r="Q309" s="150">
        <f t="shared" si="115"/>
        <v>0</v>
      </c>
      <c r="R309" s="142"/>
      <c r="S309" s="181"/>
    </row>
    <row r="310" spans="1:19" ht="13.8" x14ac:dyDescent="0.25">
      <c r="A310" s="2" t="str">
        <f t="shared" si="116"/>
        <v>74197-9631</v>
      </c>
      <c r="B310" t="s">
        <v>1213</v>
      </c>
      <c r="C310" t="s">
        <v>1263</v>
      </c>
      <c r="D310" s="135" t="s">
        <v>1068</v>
      </c>
      <c r="F310" t="s">
        <v>6095</v>
      </c>
      <c r="G310" t="s">
        <v>311</v>
      </c>
      <c r="H310" t="s">
        <v>6096</v>
      </c>
      <c r="I310">
        <v>74197</v>
      </c>
      <c r="J310" t="s">
        <v>312</v>
      </c>
      <c r="K310" t="s">
        <v>1215</v>
      </c>
      <c r="L310" s="145">
        <v>43857</v>
      </c>
      <c r="M310">
        <v>5000000</v>
      </c>
      <c r="N310" s="139">
        <f t="shared" ref="N310:N312" si="139">M310*3.759/1000</f>
        <v>18795</v>
      </c>
      <c r="O310" s="139">
        <f t="shared" ref="O310:O312" si="140">P310/3.759</f>
        <v>0</v>
      </c>
      <c r="P310" s="149">
        <v>0</v>
      </c>
      <c r="Q310" s="150">
        <f t="shared" si="115"/>
        <v>0</v>
      </c>
      <c r="R310" s="142">
        <v>46414</v>
      </c>
      <c r="S310" s="181"/>
    </row>
    <row r="311" spans="1:19" ht="13.8" x14ac:dyDescent="0.25">
      <c r="A311" s="2" t="str">
        <f t="shared" si="116"/>
        <v>74199-9631</v>
      </c>
      <c r="B311" t="s">
        <v>1213</v>
      </c>
      <c r="C311" t="s">
        <v>1263</v>
      </c>
      <c r="D311" s="135" t="s">
        <v>1068</v>
      </c>
      <c r="E311" t="s">
        <v>6166</v>
      </c>
      <c r="F311" t="s">
        <v>6167</v>
      </c>
      <c r="G311" t="s">
        <v>311</v>
      </c>
      <c r="H311" t="s">
        <v>6168</v>
      </c>
      <c r="I311">
        <v>74199</v>
      </c>
      <c r="J311" t="s">
        <v>312</v>
      </c>
      <c r="K311" t="s">
        <v>1215</v>
      </c>
      <c r="L311" s="145">
        <v>43881</v>
      </c>
      <c r="M311">
        <v>7500000</v>
      </c>
      <c r="N311" s="139">
        <f t="shared" si="139"/>
        <v>28192.5</v>
      </c>
      <c r="O311" s="139">
        <f t="shared" si="140"/>
        <v>0</v>
      </c>
      <c r="P311" s="149">
        <v>0</v>
      </c>
      <c r="Q311" s="150">
        <f t="shared" si="115"/>
        <v>0</v>
      </c>
      <c r="R311" s="142"/>
      <c r="S311" s="181"/>
    </row>
    <row r="312" spans="1:19" ht="13.8" x14ac:dyDescent="0.25">
      <c r="A312" s="2" t="str">
        <f t="shared" si="116"/>
        <v>74200-9631</v>
      </c>
      <c r="B312" t="s">
        <v>1213</v>
      </c>
      <c r="C312" t="s">
        <v>1263</v>
      </c>
      <c r="D312" s="135" t="s">
        <v>1068</v>
      </c>
      <c r="F312" t="s">
        <v>6072</v>
      </c>
      <c r="G312" t="s">
        <v>311</v>
      </c>
      <c r="H312" t="s">
        <v>6127</v>
      </c>
      <c r="I312">
        <v>74200</v>
      </c>
      <c r="J312" t="s">
        <v>312</v>
      </c>
      <c r="K312" t="s">
        <v>1215</v>
      </c>
      <c r="L312" s="145">
        <v>43891</v>
      </c>
      <c r="M312">
        <v>11000000</v>
      </c>
      <c r="N312" s="139">
        <f t="shared" si="139"/>
        <v>41349</v>
      </c>
      <c r="O312" s="139">
        <f t="shared" si="140"/>
        <v>0</v>
      </c>
      <c r="P312" s="149">
        <v>0</v>
      </c>
      <c r="Q312" s="150">
        <f t="shared" si="115"/>
        <v>0</v>
      </c>
      <c r="R312" s="142"/>
      <c r="S312" s="181"/>
    </row>
    <row r="313" spans="1:19" ht="13.8" x14ac:dyDescent="0.25">
      <c r="A313" s="2" t="str">
        <f t="shared" si="116"/>
        <v>74202-9631</v>
      </c>
      <c r="B313" t="s">
        <v>1213</v>
      </c>
      <c r="C313" t="s">
        <v>1263</v>
      </c>
      <c r="D313" s="135" t="s">
        <v>1068</v>
      </c>
      <c r="E313" t="s">
        <v>6077</v>
      </c>
      <c r="F313" t="s">
        <v>6080</v>
      </c>
      <c r="G313" t="s">
        <v>309</v>
      </c>
      <c r="H313" t="s">
        <v>6081</v>
      </c>
      <c r="I313">
        <v>74202</v>
      </c>
      <c r="J313" t="s">
        <v>312</v>
      </c>
      <c r="K313" t="s">
        <v>1212</v>
      </c>
      <c r="L313" s="145">
        <v>43913</v>
      </c>
      <c r="M313">
        <v>22160611</v>
      </c>
      <c r="N313" s="139">
        <f>M313/1000</f>
        <v>22160.611000000001</v>
      </c>
      <c r="O313" s="139">
        <f>P313</f>
        <v>0</v>
      </c>
      <c r="P313" s="149">
        <v>0</v>
      </c>
      <c r="Q313" s="150">
        <f t="shared" si="115"/>
        <v>0</v>
      </c>
      <c r="R313" s="142"/>
      <c r="S313" s="181"/>
    </row>
    <row r="314" spans="1:19" ht="13.8" x14ac:dyDescent="0.25">
      <c r="A314" s="2" t="str">
        <f t="shared" si="116"/>
        <v>74203-9631</v>
      </c>
      <c r="B314" t="s">
        <v>1213</v>
      </c>
      <c r="C314" t="s">
        <v>1263</v>
      </c>
      <c r="D314" s="135" t="s">
        <v>1068</v>
      </c>
      <c r="F314" t="s">
        <v>6055</v>
      </c>
      <c r="G314" t="s">
        <v>311</v>
      </c>
      <c r="H314" t="s">
        <v>6056</v>
      </c>
      <c r="I314">
        <v>74203</v>
      </c>
      <c r="J314" t="s">
        <v>312</v>
      </c>
      <c r="K314" t="s">
        <v>1215</v>
      </c>
      <c r="L314" s="145">
        <v>43770</v>
      </c>
      <c r="M314">
        <v>11500000</v>
      </c>
      <c r="N314" s="139">
        <f>M314*3.759/1000</f>
        <v>43228.5</v>
      </c>
      <c r="O314" s="139">
        <f>P314/3.759</f>
        <v>0</v>
      </c>
      <c r="P314" s="149">
        <v>0</v>
      </c>
      <c r="Q314" s="150">
        <f t="shared" si="115"/>
        <v>0</v>
      </c>
      <c r="R314" s="142"/>
      <c r="S314" s="181"/>
    </row>
    <row r="315" spans="1:19" ht="13.8" x14ac:dyDescent="0.25">
      <c r="A315" s="2" t="str">
        <f t="shared" si="116"/>
        <v>74204-9631</v>
      </c>
      <c r="B315" t="s">
        <v>1213</v>
      </c>
      <c r="C315" t="s">
        <v>1263</v>
      </c>
      <c r="D315" s="135" t="s">
        <v>1068</v>
      </c>
      <c r="E315" t="s">
        <v>6102</v>
      </c>
      <c r="F315" t="s">
        <v>6103</v>
      </c>
      <c r="G315" t="s">
        <v>310</v>
      </c>
      <c r="H315" t="s">
        <v>6171</v>
      </c>
      <c r="I315">
        <v>74204</v>
      </c>
      <c r="J315" t="s">
        <v>312</v>
      </c>
      <c r="K315" t="s">
        <v>1212</v>
      </c>
      <c r="L315" s="145">
        <v>44084</v>
      </c>
      <c r="M315">
        <v>24960000</v>
      </c>
      <c r="N315" s="139">
        <f>M315/1000</f>
        <v>24960</v>
      </c>
      <c r="O315" s="139">
        <f>P315</f>
        <v>45.646000000000001</v>
      </c>
      <c r="P315" s="149">
        <v>45.646000000000001</v>
      </c>
      <c r="Q315" s="150">
        <f t="shared" si="115"/>
        <v>1.8287660256410257E-3</v>
      </c>
      <c r="R315" s="142">
        <v>46462</v>
      </c>
      <c r="S315" s="181"/>
    </row>
    <row r="316" spans="1:19" ht="13.8" x14ac:dyDescent="0.25">
      <c r="A316" s="2" t="str">
        <f t="shared" si="116"/>
        <v>74205-9631</v>
      </c>
      <c r="B316" t="s">
        <v>1213</v>
      </c>
      <c r="C316" t="s">
        <v>1263</v>
      </c>
      <c r="D316" s="135" t="s">
        <v>1068</v>
      </c>
      <c r="E316" t="s">
        <v>6134</v>
      </c>
      <c r="F316" t="s">
        <v>6135</v>
      </c>
      <c r="G316" t="s">
        <v>310</v>
      </c>
      <c r="H316" t="s">
        <v>6136</v>
      </c>
      <c r="I316">
        <v>74205</v>
      </c>
      <c r="J316" t="s">
        <v>312</v>
      </c>
      <c r="K316" t="s">
        <v>1217</v>
      </c>
      <c r="L316" s="145">
        <v>44159</v>
      </c>
      <c r="M316">
        <v>4060000</v>
      </c>
      <c r="N316" s="139">
        <f>M316*4.0202/1000</f>
        <v>16322.012000000001</v>
      </c>
      <c r="O316" s="139">
        <f>P316/4.0202</f>
        <v>0</v>
      </c>
      <c r="P316" s="149">
        <v>0</v>
      </c>
      <c r="Q316" s="150">
        <f t="shared" si="115"/>
        <v>0</v>
      </c>
      <c r="R316" s="142"/>
      <c r="S316" s="181"/>
    </row>
    <row r="317" spans="1:19" ht="13.8" x14ac:dyDescent="0.25">
      <c r="A317" s="2" t="str">
        <f t="shared" si="116"/>
        <v>74207-9631</v>
      </c>
      <c r="B317" t="s">
        <v>1213</v>
      </c>
      <c r="C317" t="s">
        <v>1263</v>
      </c>
      <c r="D317" s="135" t="s">
        <v>1068</v>
      </c>
      <c r="F317" t="s">
        <v>6209</v>
      </c>
      <c r="G317" t="s">
        <v>311</v>
      </c>
      <c r="H317" t="s">
        <v>6210</v>
      </c>
      <c r="I317">
        <v>74207</v>
      </c>
      <c r="J317" t="s">
        <v>312</v>
      </c>
      <c r="K317" t="s">
        <v>1215</v>
      </c>
      <c r="L317" s="145">
        <v>44166</v>
      </c>
      <c r="M317">
        <v>10000000</v>
      </c>
      <c r="N317" s="139">
        <f t="shared" ref="N317:N320" si="141">M317*3.759/1000</f>
        <v>37590</v>
      </c>
      <c r="O317" s="139">
        <f t="shared" ref="O317:O320" si="142">P317/3.759</f>
        <v>59.844190000000005</v>
      </c>
      <c r="P317" s="149">
        <v>224.95431021000002</v>
      </c>
      <c r="Q317" s="150">
        <f t="shared" si="115"/>
        <v>5.9844190000000004E-3</v>
      </c>
      <c r="R317" s="142">
        <v>45748</v>
      </c>
      <c r="S317" s="181"/>
    </row>
    <row r="318" spans="1:19" ht="13.8" x14ac:dyDescent="0.25">
      <c r="A318" s="2" t="str">
        <f t="shared" si="116"/>
        <v>74208-9631</v>
      </c>
      <c r="B318" t="s">
        <v>1213</v>
      </c>
      <c r="C318" t="s">
        <v>1263</v>
      </c>
      <c r="D318" s="135" t="s">
        <v>1068</v>
      </c>
      <c r="E318" t="s">
        <v>6111</v>
      </c>
      <c r="F318" t="s">
        <v>6112</v>
      </c>
      <c r="G318" t="s">
        <v>311</v>
      </c>
      <c r="H318" t="s">
        <v>6113</v>
      </c>
      <c r="I318">
        <v>74208</v>
      </c>
      <c r="J318" t="s">
        <v>312</v>
      </c>
      <c r="K318" t="s">
        <v>1215</v>
      </c>
      <c r="L318" s="145">
        <v>44186</v>
      </c>
      <c r="M318">
        <v>4600000</v>
      </c>
      <c r="N318" s="139">
        <f t="shared" si="141"/>
        <v>17291.400000000001</v>
      </c>
      <c r="O318" s="139">
        <f t="shared" si="142"/>
        <v>0</v>
      </c>
      <c r="P318" s="149">
        <v>0</v>
      </c>
      <c r="Q318" s="150">
        <f t="shared" si="115"/>
        <v>0</v>
      </c>
      <c r="R318" s="142"/>
      <c r="S318" s="181"/>
    </row>
    <row r="319" spans="1:19" ht="13.8" x14ac:dyDescent="0.25">
      <c r="A319" s="2" t="str">
        <f t="shared" si="116"/>
        <v>74215-9631</v>
      </c>
      <c r="B319" t="s">
        <v>1213</v>
      </c>
      <c r="C319" t="s">
        <v>1263</v>
      </c>
      <c r="D319" s="135" t="s">
        <v>1068</v>
      </c>
      <c r="F319" t="s">
        <v>6072</v>
      </c>
      <c r="G319" t="s">
        <v>311</v>
      </c>
      <c r="H319" t="s">
        <v>6128</v>
      </c>
      <c r="I319">
        <v>74215</v>
      </c>
      <c r="J319" t="s">
        <v>312</v>
      </c>
      <c r="K319" t="s">
        <v>1215</v>
      </c>
      <c r="L319" s="145">
        <v>44308</v>
      </c>
      <c r="M319">
        <v>7000000</v>
      </c>
      <c r="N319" s="139">
        <f t="shared" si="141"/>
        <v>26313</v>
      </c>
      <c r="O319" s="139">
        <f t="shared" si="142"/>
        <v>0</v>
      </c>
      <c r="P319" s="149">
        <v>0</v>
      </c>
      <c r="Q319" s="150">
        <f t="shared" si="115"/>
        <v>0</v>
      </c>
      <c r="R319" s="142"/>
      <c r="S319" s="181"/>
    </row>
    <row r="320" spans="1:19" ht="13.8" x14ac:dyDescent="0.25">
      <c r="A320" s="2" t="str">
        <f t="shared" si="116"/>
        <v>74216-9631</v>
      </c>
      <c r="B320" t="s">
        <v>1213</v>
      </c>
      <c r="C320" t="s">
        <v>1263</v>
      </c>
      <c r="D320" s="135" t="s">
        <v>1068</v>
      </c>
      <c r="F320" t="s">
        <v>6075</v>
      </c>
      <c r="G320" t="s">
        <v>311</v>
      </c>
      <c r="H320" t="s">
        <v>6129</v>
      </c>
      <c r="I320">
        <v>74216</v>
      </c>
      <c r="J320" t="s">
        <v>312</v>
      </c>
      <c r="K320" t="s">
        <v>1215</v>
      </c>
      <c r="L320" s="145">
        <v>44371</v>
      </c>
      <c r="M320">
        <v>8000000</v>
      </c>
      <c r="N320" s="139">
        <f t="shared" si="141"/>
        <v>30072</v>
      </c>
      <c r="O320" s="139">
        <f t="shared" si="142"/>
        <v>48.902000000000001</v>
      </c>
      <c r="P320" s="149">
        <v>183.82261800000001</v>
      </c>
      <c r="Q320" s="150">
        <f t="shared" si="115"/>
        <v>6.1127500000000001E-3</v>
      </c>
      <c r="R320" s="142">
        <v>46197</v>
      </c>
      <c r="S320" s="181"/>
    </row>
    <row r="321" spans="1:19" ht="13.8" x14ac:dyDescent="0.25">
      <c r="A321" s="2" t="str">
        <f t="shared" si="116"/>
        <v>74217-9631</v>
      </c>
      <c r="B321" t="s">
        <v>1213</v>
      </c>
      <c r="C321" t="s">
        <v>1263</v>
      </c>
      <c r="D321" s="135" t="s">
        <v>1068</v>
      </c>
      <c r="E321" t="s">
        <v>6144</v>
      </c>
      <c r="F321" t="s">
        <v>6145</v>
      </c>
      <c r="G321" t="s">
        <v>309</v>
      </c>
      <c r="H321" t="s">
        <v>6146</v>
      </c>
      <c r="I321">
        <v>74217</v>
      </c>
      <c r="J321" t="s">
        <v>312</v>
      </c>
      <c r="K321" t="s">
        <v>1212</v>
      </c>
      <c r="L321" s="145">
        <v>44370</v>
      </c>
      <c r="M321">
        <v>80000000</v>
      </c>
      <c r="N321" s="139">
        <f>M321/1000</f>
        <v>80000</v>
      </c>
      <c r="O321" s="139">
        <f>P321</f>
        <v>258.51</v>
      </c>
      <c r="P321" s="149">
        <v>258.51</v>
      </c>
      <c r="Q321" s="150">
        <f t="shared" si="115"/>
        <v>3.2313749999999999E-3</v>
      </c>
      <c r="R321" s="142">
        <v>46196</v>
      </c>
      <c r="S321" s="181"/>
    </row>
    <row r="322" spans="1:19" ht="13.8" x14ac:dyDescent="0.25">
      <c r="A322" s="2" t="str">
        <f t="shared" si="116"/>
        <v>74221-9631</v>
      </c>
      <c r="B322" t="s">
        <v>1213</v>
      </c>
      <c r="C322" t="s">
        <v>1263</v>
      </c>
      <c r="D322" s="135" t="s">
        <v>1068</v>
      </c>
      <c r="E322" t="s">
        <v>6121</v>
      </c>
      <c r="F322" t="s">
        <v>6122</v>
      </c>
      <c r="G322" t="s">
        <v>309</v>
      </c>
      <c r="H322" t="s">
        <v>6123</v>
      </c>
      <c r="I322">
        <v>74221</v>
      </c>
      <c r="J322" t="s">
        <v>312</v>
      </c>
      <c r="K322" t="s">
        <v>1215</v>
      </c>
      <c r="L322" s="145">
        <v>44409</v>
      </c>
      <c r="M322">
        <v>8000000</v>
      </c>
      <c r="N322" s="139">
        <f t="shared" ref="N322:N323" si="143">M322*3.759/1000</f>
        <v>30072</v>
      </c>
      <c r="O322" s="139">
        <f t="shared" ref="O322:O323" si="144">P322/3.759</f>
        <v>40.919999999999995</v>
      </c>
      <c r="P322" s="149">
        <v>153.81827999999999</v>
      </c>
      <c r="Q322" s="150">
        <f t="shared" si="115"/>
        <v>5.1149999999999998E-3</v>
      </c>
      <c r="R322" s="142">
        <v>47150</v>
      </c>
      <c r="S322" s="181"/>
    </row>
    <row r="323" spans="1:19" ht="13.8" x14ac:dyDescent="0.25">
      <c r="A323" s="2" t="str">
        <f t="shared" si="116"/>
        <v>74228-9631</v>
      </c>
      <c r="B323" t="s">
        <v>1213</v>
      </c>
      <c r="C323" t="s">
        <v>1263</v>
      </c>
      <c r="D323" s="135" t="s">
        <v>1068</v>
      </c>
      <c r="E323" t="s">
        <v>6117</v>
      </c>
      <c r="F323" t="s">
        <v>6118</v>
      </c>
      <c r="G323" t="s">
        <v>309</v>
      </c>
      <c r="H323" t="s">
        <v>6119</v>
      </c>
      <c r="I323">
        <v>74228</v>
      </c>
      <c r="J323" t="s">
        <v>312</v>
      </c>
      <c r="K323" t="s">
        <v>1215</v>
      </c>
      <c r="L323" s="145">
        <v>44560</v>
      </c>
      <c r="M323">
        <v>10000000</v>
      </c>
      <c r="N323" s="139">
        <f t="shared" si="143"/>
        <v>37590</v>
      </c>
      <c r="O323" s="139">
        <f t="shared" si="144"/>
        <v>33.650999999999996</v>
      </c>
      <c r="P323" s="149">
        <v>126.49410899999999</v>
      </c>
      <c r="Q323" s="150">
        <f t="shared" ref="Q323:Q386" si="145">P323/N323</f>
        <v>3.3650999999999998E-3</v>
      </c>
      <c r="R323" s="142">
        <v>46751</v>
      </c>
      <c r="S323" s="181"/>
    </row>
    <row r="324" spans="1:19" ht="13.8" x14ac:dyDescent="0.25">
      <c r="A324" s="2" t="str">
        <f t="shared" ref="A324:A387" si="146">I324&amp;"-"&amp;C324</f>
        <v>74231-9631</v>
      </c>
      <c r="B324" t="s">
        <v>1213</v>
      </c>
      <c r="C324" t="s">
        <v>1263</v>
      </c>
      <c r="D324" s="135" t="s">
        <v>1068</v>
      </c>
      <c r="E324" t="s">
        <v>6150</v>
      </c>
      <c r="F324" t="s">
        <v>6142</v>
      </c>
      <c r="G324" t="s">
        <v>309</v>
      </c>
      <c r="H324" t="s">
        <v>6151</v>
      </c>
      <c r="I324">
        <v>74231</v>
      </c>
      <c r="J324" t="s">
        <v>312</v>
      </c>
      <c r="K324" t="s">
        <v>1212</v>
      </c>
      <c r="L324" s="145">
        <v>44591</v>
      </c>
      <c r="M324">
        <v>50000000</v>
      </c>
      <c r="N324" s="139">
        <f t="shared" ref="N324:N325" si="147">M324/1000</f>
        <v>50000</v>
      </c>
      <c r="O324" s="139">
        <f t="shared" ref="O324:O325" si="148">P324</f>
        <v>426.64233000000002</v>
      </c>
      <c r="P324" s="149">
        <v>426.64233000000002</v>
      </c>
      <c r="Q324" s="150">
        <f t="shared" si="145"/>
        <v>8.5328465999999995E-3</v>
      </c>
      <c r="R324" s="142">
        <v>46204</v>
      </c>
      <c r="S324" s="181"/>
    </row>
    <row r="325" spans="1:19" ht="13.8" x14ac:dyDescent="0.25">
      <c r="A325" s="2" t="str">
        <f t="shared" si="146"/>
        <v>74233-9631</v>
      </c>
      <c r="B325" t="s">
        <v>1213</v>
      </c>
      <c r="C325" t="s">
        <v>1263</v>
      </c>
      <c r="D325" s="135" t="s">
        <v>1068</v>
      </c>
      <c r="E325" t="s">
        <v>6138</v>
      </c>
      <c r="F325" t="s">
        <v>6139</v>
      </c>
      <c r="G325" t="s">
        <v>309</v>
      </c>
      <c r="H325" t="s">
        <v>6140</v>
      </c>
      <c r="I325">
        <v>74233</v>
      </c>
      <c r="J325" t="s">
        <v>312</v>
      </c>
      <c r="K325" t="s">
        <v>1212</v>
      </c>
      <c r="L325" s="145">
        <v>44622</v>
      </c>
      <c r="M325">
        <v>45000000</v>
      </c>
      <c r="N325" s="139">
        <f t="shared" si="147"/>
        <v>45000</v>
      </c>
      <c r="O325" s="139">
        <f t="shared" si="148"/>
        <v>0</v>
      </c>
      <c r="P325" s="149">
        <v>0</v>
      </c>
      <c r="Q325" s="150">
        <f t="shared" si="145"/>
        <v>0</v>
      </c>
      <c r="R325" s="142"/>
      <c r="S325" s="181"/>
    </row>
    <row r="326" spans="1:19" ht="13.8" x14ac:dyDescent="0.25">
      <c r="A326" s="2" t="str">
        <f t="shared" si="146"/>
        <v>74235-9631</v>
      </c>
      <c r="B326" t="s">
        <v>1213</v>
      </c>
      <c r="C326" t="s">
        <v>1263</v>
      </c>
      <c r="D326" s="135" t="s">
        <v>1068</v>
      </c>
      <c r="F326" t="s">
        <v>6072</v>
      </c>
      <c r="G326" t="s">
        <v>311</v>
      </c>
      <c r="H326" t="s">
        <v>6130</v>
      </c>
      <c r="I326">
        <v>74235</v>
      </c>
      <c r="J326" t="s">
        <v>312</v>
      </c>
      <c r="K326" t="s">
        <v>1215</v>
      </c>
      <c r="L326" s="145">
        <v>44712</v>
      </c>
      <c r="M326">
        <v>5000000</v>
      </c>
      <c r="N326" s="139">
        <f>M326*3.759/1000</f>
        <v>18795</v>
      </c>
      <c r="O326" s="139">
        <f>P326/3.759</f>
        <v>0</v>
      </c>
      <c r="P326" s="149">
        <v>0</v>
      </c>
      <c r="Q326" s="150">
        <f t="shared" si="145"/>
        <v>0</v>
      </c>
      <c r="R326" s="142">
        <v>47269</v>
      </c>
      <c r="S326" s="181"/>
    </row>
    <row r="327" spans="1:19" ht="13.8" x14ac:dyDescent="0.25">
      <c r="A327" s="2" t="str">
        <f t="shared" si="146"/>
        <v>74237-9631</v>
      </c>
      <c r="B327" t="s">
        <v>1213</v>
      </c>
      <c r="C327" t="s">
        <v>1263</v>
      </c>
      <c r="D327" s="135" t="s">
        <v>1068</v>
      </c>
      <c r="E327" t="s">
        <v>6179</v>
      </c>
      <c r="F327" t="s">
        <v>6180</v>
      </c>
      <c r="G327" t="s">
        <v>311</v>
      </c>
      <c r="H327" t="s">
        <v>6181</v>
      </c>
      <c r="I327">
        <v>74237</v>
      </c>
      <c r="J327" t="s">
        <v>312</v>
      </c>
      <c r="K327" t="s">
        <v>1224</v>
      </c>
      <c r="L327" s="145">
        <v>44721</v>
      </c>
      <c r="M327">
        <v>7000000</v>
      </c>
      <c r="N327" s="139">
        <f>M327*4.7505/1000</f>
        <v>33253.499999999993</v>
      </c>
      <c r="O327">
        <f>P327/4.7505</f>
        <v>0.14500000000000196</v>
      </c>
      <c r="P327" s="149">
        <v>0.68882250000000933</v>
      </c>
      <c r="Q327" s="150">
        <f t="shared" si="145"/>
        <v>2.0714285714285999E-5</v>
      </c>
      <c r="R327" s="142">
        <v>47635</v>
      </c>
      <c r="S327" s="181"/>
    </row>
    <row r="328" spans="1:19" ht="13.8" x14ac:dyDescent="0.25">
      <c r="A328" s="2" t="str">
        <f t="shared" si="146"/>
        <v>74238-9631</v>
      </c>
      <c r="B328" t="s">
        <v>1213</v>
      </c>
      <c r="C328" t="s">
        <v>1263</v>
      </c>
      <c r="D328" s="135" t="s">
        <v>1068</v>
      </c>
      <c r="E328" t="s">
        <v>6173</v>
      </c>
      <c r="F328" t="s">
        <v>6174</v>
      </c>
      <c r="G328" t="s">
        <v>310</v>
      </c>
      <c r="H328" t="s">
        <v>6175</v>
      </c>
      <c r="I328">
        <v>74238</v>
      </c>
      <c r="J328" t="s">
        <v>312</v>
      </c>
      <c r="K328" t="s">
        <v>1212</v>
      </c>
      <c r="L328" s="145">
        <v>44721</v>
      </c>
      <c r="M328">
        <v>40000000</v>
      </c>
      <c r="N328" s="139">
        <f t="shared" ref="N328:N329" si="149">M328/1000</f>
        <v>40000</v>
      </c>
      <c r="O328" s="139">
        <f t="shared" ref="O328:O329" si="150">P328</f>
        <v>142.23699999999999</v>
      </c>
      <c r="P328" s="149">
        <v>142.23699999999999</v>
      </c>
      <c r="Q328" s="150">
        <f t="shared" si="145"/>
        <v>3.5559249999999997E-3</v>
      </c>
      <c r="R328" s="142">
        <v>46182</v>
      </c>
      <c r="S328" s="181"/>
    </row>
    <row r="329" spans="1:19" ht="13.8" x14ac:dyDescent="0.25">
      <c r="A329" s="2" t="str">
        <f t="shared" si="146"/>
        <v>74239-9631</v>
      </c>
      <c r="B329" t="s">
        <v>1213</v>
      </c>
      <c r="C329" t="s">
        <v>1263</v>
      </c>
      <c r="D329" s="135" t="s">
        <v>1068</v>
      </c>
      <c r="E329" t="s">
        <v>6156</v>
      </c>
      <c r="F329" t="s">
        <v>6157</v>
      </c>
      <c r="G329" t="s">
        <v>309</v>
      </c>
      <c r="H329" t="s">
        <v>6158</v>
      </c>
      <c r="I329">
        <v>74239</v>
      </c>
      <c r="J329" t="s">
        <v>312</v>
      </c>
      <c r="K329" t="s">
        <v>1212</v>
      </c>
      <c r="L329" s="145">
        <v>44741</v>
      </c>
      <c r="M329">
        <v>40000000</v>
      </c>
      <c r="N329" s="139">
        <f t="shared" si="149"/>
        <v>40000</v>
      </c>
      <c r="O329" s="139">
        <f t="shared" si="150"/>
        <v>167.46</v>
      </c>
      <c r="P329" s="149">
        <v>167.46</v>
      </c>
      <c r="Q329" s="150">
        <f t="shared" si="145"/>
        <v>4.1865000000000001E-3</v>
      </c>
      <c r="R329" s="142">
        <v>46202</v>
      </c>
      <c r="S329" s="181"/>
    </row>
    <row r="330" spans="1:19" ht="13.8" x14ac:dyDescent="0.25">
      <c r="A330" s="2" t="str">
        <f t="shared" si="146"/>
        <v>74240-9631</v>
      </c>
      <c r="B330" t="s">
        <v>1213</v>
      </c>
      <c r="C330" t="s">
        <v>1263</v>
      </c>
      <c r="D330" s="135" t="s">
        <v>1068</v>
      </c>
      <c r="F330" t="s">
        <v>6206</v>
      </c>
      <c r="G330" t="s">
        <v>309</v>
      </c>
      <c r="H330" t="s">
        <v>6207</v>
      </c>
      <c r="I330">
        <v>74240</v>
      </c>
      <c r="J330" t="s">
        <v>312</v>
      </c>
      <c r="K330" t="s">
        <v>1217</v>
      </c>
      <c r="L330" s="145">
        <v>44748</v>
      </c>
      <c r="M330">
        <v>10000000</v>
      </c>
      <c r="N330" s="139">
        <f>M330*4.0202/1000</f>
        <v>40202</v>
      </c>
      <c r="O330" s="139">
        <f>P330/4.0202</f>
        <v>5.6488527436445874</v>
      </c>
      <c r="P330" s="149">
        <v>22.709517799999972</v>
      </c>
      <c r="Q330" s="150">
        <f t="shared" si="145"/>
        <v>5.6488527436445877E-4</v>
      </c>
      <c r="R330" s="142">
        <v>45844</v>
      </c>
      <c r="S330" s="181"/>
    </row>
    <row r="331" spans="1:19" ht="13.8" x14ac:dyDescent="0.25">
      <c r="A331" s="2" t="str">
        <f t="shared" si="146"/>
        <v>74241-9631</v>
      </c>
      <c r="B331" t="s">
        <v>1213</v>
      </c>
      <c r="C331" t="s">
        <v>1263</v>
      </c>
      <c r="D331" s="135" t="s">
        <v>1068</v>
      </c>
      <c r="E331" t="s">
        <v>6147</v>
      </c>
      <c r="F331" t="s">
        <v>6148</v>
      </c>
      <c r="G331" t="s">
        <v>309</v>
      </c>
      <c r="H331" t="s">
        <v>6149</v>
      </c>
      <c r="I331">
        <v>74241</v>
      </c>
      <c r="J331" t="s">
        <v>312</v>
      </c>
      <c r="K331" t="s">
        <v>1212</v>
      </c>
      <c r="L331" s="145">
        <v>44752</v>
      </c>
      <c r="M331">
        <v>50000000</v>
      </c>
      <c r="N331" s="139">
        <f>M331/1000</f>
        <v>50000</v>
      </c>
      <c r="O331" s="139">
        <f>P331</f>
        <v>146.66499999999999</v>
      </c>
      <c r="P331" s="149">
        <v>146.66499999999999</v>
      </c>
      <c r="Q331" s="150">
        <f t="shared" si="145"/>
        <v>2.9332999999999998E-3</v>
      </c>
      <c r="R331" s="142">
        <v>46213</v>
      </c>
      <c r="S331" s="181"/>
    </row>
    <row r="332" spans="1:19" ht="13.8" x14ac:dyDescent="0.25">
      <c r="A332" s="2" t="str">
        <f t="shared" si="146"/>
        <v>74242-9631</v>
      </c>
      <c r="B332" t="s">
        <v>1213</v>
      </c>
      <c r="C332" t="s">
        <v>1263</v>
      </c>
      <c r="D332" s="135" t="s">
        <v>1068</v>
      </c>
      <c r="F332" t="s">
        <v>4532</v>
      </c>
      <c r="G332" t="s">
        <v>311</v>
      </c>
      <c r="H332" t="s">
        <v>4531</v>
      </c>
      <c r="I332">
        <v>74242</v>
      </c>
      <c r="J332" t="s">
        <v>312</v>
      </c>
      <c r="K332" t="s">
        <v>1217</v>
      </c>
      <c r="L332" s="145">
        <v>44812</v>
      </c>
      <c r="M332">
        <v>5410840</v>
      </c>
      <c r="N332" s="139">
        <f>M332*4.0202/1000</f>
        <v>21752.658968</v>
      </c>
      <c r="O332" s="139">
        <f>P332/4.0202</f>
        <v>0</v>
      </c>
      <c r="P332" s="149">
        <v>0</v>
      </c>
      <c r="Q332" s="150">
        <f t="shared" si="145"/>
        <v>0</v>
      </c>
      <c r="R332" s="142"/>
      <c r="S332" s="181"/>
    </row>
    <row r="333" spans="1:19" ht="13.8" x14ac:dyDescent="0.25">
      <c r="A333" s="2" t="str">
        <f t="shared" si="146"/>
        <v>74243-9631</v>
      </c>
      <c r="B333" t="s">
        <v>1213</v>
      </c>
      <c r="C333" t="s">
        <v>1263</v>
      </c>
      <c r="D333" s="135" t="s">
        <v>1068</v>
      </c>
      <c r="E333" t="s">
        <v>6124</v>
      </c>
      <c r="F333" t="s">
        <v>6125</v>
      </c>
      <c r="G333" t="s">
        <v>311</v>
      </c>
      <c r="H333" t="s">
        <v>6126</v>
      </c>
      <c r="I333">
        <v>74243</v>
      </c>
      <c r="J333" t="s">
        <v>312</v>
      </c>
      <c r="K333" t="s">
        <v>1215</v>
      </c>
      <c r="L333" s="145">
        <v>44823</v>
      </c>
      <c r="M333">
        <v>6000000</v>
      </c>
      <c r="N333" s="139">
        <f t="shared" ref="N333:N334" si="151">M333*3.759/1000</f>
        <v>22554</v>
      </c>
      <c r="O333" s="139">
        <f t="shared" ref="O333:O334" si="152">P333/3.759</f>
        <v>25.875999999999991</v>
      </c>
      <c r="P333" s="149">
        <v>97.267883999999967</v>
      </c>
      <c r="Q333" s="150">
        <f t="shared" si="145"/>
        <v>4.3126666666666652E-3</v>
      </c>
      <c r="R333" s="142">
        <v>46284</v>
      </c>
      <c r="S333" s="181"/>
    </row>
    <row r="334" spans="1:19" ht="13.8" x14ac:dyDescent="0.25">
      <c r="A334" s="2" t="str">
        <f t="shared" si="146"/>
        <v>74244-9631</v>
      </c>
      <c r="B334" t="s">
        <v>1213</v>
      </c>
      <c r="C334" t="s">
        <v>1263</v>
      </c>
      <c r="D334" s="135" t="s">
        <v>1068</v>
      </c>
      <c r="E334" t="s">
        <v>6214</v>
      </c>
      <c r="F334" t="s">
        <v>6215</v>
      </c>
      <c r="G334" t="s">
        <v>311</v>
      </c>
      <c r="H334" t="s">
        <v>6216</v>
      </c>
      <c r="I334">
        <v>74244</v>
      </c>
      <c r="J334" t="s">
        <v>312</v>
      </c>
      <c r="K334" t="s">
        <v>1215</v>
      </c>
      <c r="L334" s="145">
        <v>44881</v>
      </c>
      <c r="M334">
        <v>12465101</v>
      </c>
      <c r="N334" s="139">
        <f t="shared" si="151"/>
        <v>46856.314659000003</v>
      </c>
      <c r="O334" s="139">
        <f t="shared" si="152"/>
        <v>53.380000000000017</v>
      </c>
      <c r="P334" s="149">
        <v>200.65542000000005</v>
      </c>
      <c r="Q334" s="150">
        <f t="shared" si="145"/>
        <v>4.2823559953505397E-3</v>
      </c>
      <c r="R334" s="142">
        <v>46707</v>
      </c>
      <c r="S334" s="181"/>
    </row>
    <row r="335" spans="1:19" ht="13.8" x14ac:dyDescent="0.25">
      <c r="A335" s="2" t="str">
        <f t="shared" si="146"/>
        <v>74247-9631</v>
      </c>
      <c r="B335" t="s">
        <v>1213</v>
      </c>
      <c r="C335" t="s">
        <v>1263</v>
      </c>
      <c r="D335" s="135" t="s">
        <v>1068</v>
      </c>
      <c r="F335" t="s">
        <v>6187</v>
      </c>
      <c r="G335" t="s">
        <v>311</v>
      </c>
      <c r="H335" t="s">
        <v>6188</v>
      </c>
      <c r="I335">
        <v>74247</v>
      </c>
      <c r="J335" t="s">
        <v>312</v>
      </c>
      <c r="K335" t="s">
        <v>1224</v>
      </c>
      <c r="L335" s="145">
        <v>44938</v>
      </c>
      <c r="M335">
        <v>7500000</v>
      </c>
      <c r="N335" s="139">
        <f>M335*4.7505/1000</f>
        <v>35628.75</v>
      </c>
      <c r="O335">
        <f>P335/4.7505</f>
        <v>82.366</v>
      </c>
      <c r="P335" s="149">
        <v>391.27968299999998</v>
      </c>
      <c r="Q335" s="150">
        <f t="shared" si="145"/>
        <v>1.0982133333333333E-2</v>
      </c>
      <c r="R335" s="142">
        <v>46022</v>
      </c>
      <c r="S335" s="181"/>
    </row>
    <row r="336" spans="1:19" ht="13.8" x14ac:dyDescent="0.25">
      <c r="A336" s="2" t="str">
        <f t="shared" si="146"/>
        <v>74249-9631</v>
      </c>
      <c r="B336" t="s">
        <v>1213</v>
      </c>
      <c r="C336" t="s">
        <v>1263</v>
      </c>
      <c r="D336" s="135" t="s">
        <v>1068</v>
      </c>
      <c r="F336" t="s">
        <v>6200</v>
      </c>
      <c r="G336" t="s">
        <v>309</v>
      </c>
      <c r="H336" t="s">
        <v>6201</v>
      </c>
      <c r="I336">
        <v>74249</v>
      </c>
      <c r="J336" t="s">
        <v>312</v>
      </c>
      <c r="K336" t="s">
        <v>1212</v>
      </c>
      <c r="L336" s="145">
        <v>45006</v>
      </c>
      <c r="M336">
        <v>70000000</v>
      </c>
      <c r="N336" s="139">
        <f t="shared" ref="N336:N337" si="153">M336/1000</f>
        <v>70000</v>
      </c>
      <c r="O336" s="139">
        <f t="shared" ref="O336:O337" si="154">P336</f>
        <v>0</v>
      </c>
      <c r="P336" s="149">
        <v>0</v>
      </c>
      <c r="Q336" s="150">
        <f t="shared" si="145"/>
        <v>0</v>
      </c>
      <c r="R336" s="142"/>
      <c r="S336" s="181"/>
    </row>
    <row r="337" spans="1:19" ht="13.8" x14ac:dyDescent="0.25">
      <c r="A337" s="2" t="str">
        <f t="shared" si="146"/>
        <v>74252-9631</v>
      </c>
      <c r="B337" t="s">
        <v>1213</v>
      </c>
      <c r="C337" t="s">
        <v>1263</v>
      </c>
      <c r="D337" s="135" t="s">
        <v>1068</v>
      </c>
      <c r="E337" t="s">
        <v>6017</v>
      </c>
      <c r="F337" t="s">
        <v>6018</v>
      </c>
      <c r="G337" t="s">
        <v>309</v>
      </c>
      <c r="H337" t="s">
        <v>6019</v>
      </c>
      <c r="I337">
        <v>74252</v>
      </c>
      <c r="J337" t="s">
        <v>312</v>
      </c>
      <c r="K337" t="s">
        <v>1212</v>
      </c>
      <c r="L337" s="145">
        <v>45036</v>
      </c>
      <c r="M337">
        <v>62150000</v>
      </c>
      <c r="N337" s="139">
        <f t="shared" si="153"/>
        <v>62150</v>
      </c>
      <c r="O337" s="139">
        <f t="shared" si="154"/>
        <v>455.82400000000001</v>
      </c>
      <c r="P337" s="149">
        <v>455.82400000000001</v>
      </c>
      <c r="Q337" s="150">
        <f t="shared" si="145"/>
        <v>7.3342558326629122E-3</v>
      </c>
      <c r="R337" s="142">
        <v>48689</v>
      </c>
      <c r="S337" s="181"/>
    </row>
    <row r="338" spans="1:19" ht="13.8" x14ac:dyDescent="0.25">
      <c r="A338" s="2" t="str">
        <f t="shared" si="146"/>
        <v>74254-9631</v>
      </c>
      <c r="B338" t="s">
        <v>1213</v>
      </c>
      <c r="C338" t="s">
        <v>1263</v>
      </c>
      <c r="D338" s="135" t="s">
        <v>1068</v>
      </c>
      <c r="F338" t="s">
        <v>6021</v>
      </c>
      <c r="G338" t="s">
        <v>309</v>
      </c>
      <c r="H338" t="s">
        <v>6022</v>
      </c>
      <c r="I338">
        <v>74254</v>
      </c>
      <c r="J338" t="s">
        <v>312</v>
      </c>
      <c r="K338" t="s">
        <v>1215</v>
      </c>
      <c r="L338" s="145">
        <v>45124</v>
      </c>
      <c r="M338" s="148">
        <v>7006080</v>
      </c>
      <c r="N338" s="139">
        <f>M338*3.759/1000</f>
        <v>26335.854719999999</v>
      </c>
      <c r="O338" s="139">
        <f>P338/3.759</f>
        <v>57.688000000000002</v>
      </c>
      <c r="P338" s="149">
        <v>216.84919200000002</v>
      </c>
      <c r="Q338" s="150">
        <f t="shared" si="145"/>
        <v>8.2339910477756476E-3</v>
      </c>
      <c r="R338" s="142">
        <v>46220</v>
      </c>
      <c r="S338" s="181"/>
    </row>
    <row r="339" spans="1:19" ht="13.8" x14ac:dyDescent="0.25">
      <c r="A339" s="2" t="str">
        <f t="shared" si="146"/>
        <v>74255-9631</v>
      </c>
      <c r="B339" t="s">
        <v>1213</v>
      </c>
      <c r="C339" t="s">
        <v>1263</v>
      </c>
      <c r="D339" s="135" t="s">
        <v>1068</v>
      </c>
      <c r="E339" t="s">
        <v>6065</v>
      </c>
      <c r="F339" t="s">
        <v>6066</v>
      </c>
      <c r="G339" t="s">
        <v>309</v>
      </c>
      <c r="H339" t="s">
        <v>6067</v>
      </c>
      <c r="I339">
        <v>74255</v>
      </c>
      <c r="J339" t="s">
        <v>312</v>
      </c>
      <c r="K339" t="s">
        <v>1224</v>
      </c>
      <c r="L339" s="145">
        <v>45208</v>
      </c>
      <c r="M339">
        <v>5000000</v>
      </c>
      <c r="N339" s="139">
        <f>M339*4.7505/1000</f>
        <v>23752.5</v>
      </c>
      <c r="O339">
        <f>P339/4.7505</f>
        <v>39.528000000000006</v>
      </c>
      <c r="P339" s="149">
        <v>187.77776400000002</v>
      </c>
      <c r="Q339" s="150">
        <f t="shared" si="145"/>
        <v>7.9056000000000005E-3</v>
      </c>
      <c r="R339" s="142">
        <v>46235</v>
      </c>
      <c r="S339" s="181"/>
    </row>
    <row r="340" spans="1:19" ht="13.8" x14ac:dyDescent="0.25">
      <c r="A340" s="2" t="str">
        <f t="shared" si="146"/>
        <v>74256-9631</v>
      </c>
      <c r="B340" t="s">
        <v>1213</v>
      </c>
      <c r="C340" t="s">
        <v>1263</v>
      </c>
      <c r="D340" s="135" t="s">
        <v>1068</v>
      </c>
      <c r="E340" t="s">
        <v>6183</v>
      </c>
      <c r="F340" t="s">
        <v>6184</v>
      </c>
      <c r="G340" t="s">
        <v>310</v>
      </c>
      <c r="H340" t="s">
        <v>6185</v>
      </c>
      <c r="I340">
        <v>74256</v>
      </c>
      <c r="J340" t="s">
        <v>312</v>
      </c>
      <c r="K340" t="s">
        <v>1217</v>
      </c>
      <c r="L340" s="145">
        <v>45166</v>
      </c>
      <c r="M340">
        <v>8000000</v>
      </c>
      <c r="N340" s="139">
        <f>M340*4.0202/1000</f>
        <v>32161.599999999999</v>
      </c>
      <c r="O340" s="139">
        <f>P340/4.0202</f>
        <v>34.215000000000011</v>
      </c>
      <c r="P340" s="149">
        <v>137.55114300000005</v>
      </c>
      <c r="Q340" s="150">
        <f t="shared" si="145"/>
        <v>4.276875000000002E-3</v>
      </c>
      <c r="R340" s="142">
        <v>48092</v>
      </c>
      <c r="S340" s="181"/>
    </row>
    <row r="341" spans="1:19" ht="13.8" x14ac:dyDescent="0.25">
      <c r="A341" s="2" t="str">
        <f t="shared" si="146"/>
        <v>74266-9631</v>
      </c>
      <c r="B341" t="s">
        <v>1213</v>
      </c>
      <c r="C341" t="s">
        <v>1263</v>
      </c>
      <c r="D341" s="135" t="s">
        <v>1068</v>
      </c>
      <c r="E341" t="s">
        <v>6062</v>
      </c>
      <c r="F341" t="s">
        <v>6063</v>
      </c>
      <c r="G341" t="s">
        <v>311</v>
      </c>
      <c r="H341" t="s">
        <v>6064</v>
      </c>
      <c r="I341">
        <v>74266</v>
      </c>
      <c r="J341" t="s">
        <v>312</v>
      </c>
      <c r="K341" t="s">
        <v>1215</v>
      </c>
      <c r="L341" s="142">
        <v>45400</v>
      </c>
      <c r="M341">
        <v>2500000</v>
      </c>
      <c r="N341" s="139">
        <f t="shared" ref="N341:N342" si="155">M341*3.759/1000</f>
        <v>9397.5</v>
      </c>
      <c r="O341" s="139">
        <f t="shared" ref="O341:O342" si="156">P341/3.759</f>
        <v>23.058</v>
      </c>
      <c r="P341" s="149">
        <v>86.675021999999998</v>
      </c>
      <c r="Q341" s="150">
        <f t="shared" si="145"/>
        <v>9.2231999999999991E-3</v>
      </c>
      <c r="R341" s="142">
        <v>46495</v>
      </c>
      <c r="S341" s="181"/>
    </row>
    <row r="342" spans="1:19" ht="13.8" x14ac:dyDescent="0.25">
      <c r="A342" s="2" t="str">
        <f t="shared" si="146"/>
        <v>74173-9888</v>
      </c>
      <c r="B342" t="s">
        <v>1213</v>
      </c>
      <c r="C342" t="s">
        <v>1267</v>
      </c>
      <c r="D342" s="135" t="s">
        <v>1068</v>
      </c>
      <c r="E342" t="s">
        <v>6069</v>
      </c>
      <c r="F342" t="s">
        <v>6070</v>
      </c>
      <c r="G342" t="s">
        <v>309</v>
      </c>
      <c r="H342" t="s">
        <v>6071</v>
      </c>
      <c r="I342">
        <v>74173</v>
      </c>
      <c r="J342" t="s">
        <v>312</v>
      </c>
      <c r="K342" t="s">
        <v>1215</v>
      </c>
      <c r="L342" s="145">
        <v>43157</v>
      </c>
      <c r="M342">
        <v>5100000</v>
      </c>
      <c r="N342" s="139">
        <f t="shared" si="155"/>
        <v>19170.900000000001</v>
      </c>
      <c r="O342" s="139">
        <f t="shared" si="156"/>
        <v>0.49900000000000239</v>
      </c>
      <c r="P342" s="149">
        <v>1.875741000000009</v>
      </c>
      <c r="Q342" s="150">
        <f t="shared" si="145"/>
        <v>9.7843137254902422E-5</v>
      </c>
      <c r="R342" s="142">
        <v>45347</v>
      </c>
      <c r="S342" s="181"/>
    </row>
    <row r="343" spans="1:19" ht="13.8" x14ac:dyDescent="0.25">
      <c r="A343" s="2" t="str">
        <f t="shared" si="146"/>
        <v>74176-9888</v>
      </c>
      <c r="B343" t="s">
        <v>1213</v>
      </c>
      <c r="C343" t="s">
        <v>1267</v>
      </c>
      <c r="D343" s="135" t="s">
        <v>1068</v>
      </c>
      <c r="E343" t="s">
        <v>6082</v>
      </c>
      <c r="F343" t="s">
        <v>6083</v>
      </c>
      <c r="G343" t="s">
        <v>309</v>
      </c>
      <c r="H343" t="s">
        <v>6084</v>
      </c>
      <c r="I343">
        <v>74176</v>
      </c>
      <c r="J343" t="s">
        <v>312</v>
      </c>
      <c r="K343" t="s">
        <v>1212</v>
      </c>
      <c r="L343" s="145">
        <v>43306</v>
      </c>
      <c r="M343">
        <v>15000000</v>
      </c>
      <c r="N343" s="139">
        <f t="shared" ref="N343:N344" si="157">M343/1000</f>
        <v>15000</v>
      </c>
      <c r="O343" s="139">
        <f t="shared" ref="O343:O344" si="158">P343</f>
        <v>0</v>
      </c>
      <c r="P343" s="149">
        <v>0</v>
      </c>
      <c r="Q343" s="150">
        <f t="shared" si="145"/>
        <v>0</v>
      </c>
      <c r="R343" s="142"/>
      <c r="S343" s="181"/>
    </row>
    <row r="344" spans="1:19" ht="13.8" x14ac:dyDescent="0.25">
      <c r="A344" s="2" t="str">
        <f t="shared" si="146"/>
        <v>74177-9888</v>
      </c>
      <c r="B344" t="s">
        <v>1213</v>
      </c>
      <c r="C344" t="s">
        <v>1267</v>
      </c>
      <c r="D344" s="135" t="s">
        <v>1068</v>
      </c>
      <c r="E344" t="s">
        <v>6085</v>
      </c>
      <c r="F344" t="s">
        <v>6086</v>
      </c>
      <c r="G344" t="s">
        <v>309</v>
      </c>
      <c r="H344" t="s">
        <v>6087</v>
      </c>
      <c r="I344">
        <v>74177</v>
      </c>
      <c r="J344" t="s">
        <v>312</v>
      </c>
      <c r="K344" t="s">
        <v>1212</v>
      </c>
      <c r="L344" s="145">
        <v>43312</v>
      </c>
      <c r="M344">
        <v>20000000</v>
      </c>
      <c r="N344" s="139">
        <f t="shared" si="157"/>
        <v>20000</v>
      </c>
      <c r="O344" s="139">
        <f t="shared" si="158"/>
        <v>0</v>
      </c>
      <c r="P344" s="149">
        <v>0</v>
      </c>
      <c r="Q344" s="150">
        <f t="shared" si="145"/>
        <v>0</v>
      </c>
      <c r="R344" s="142"/>
      <c r="S344" s="181"/>
    </row>
    <row r="345" spans="1:19" ht="13.8" x14ac:dyDescent="0.25">
      <c r="A345" s="2" t="str">
        <f t="shared" si="146"/>
        <v>74178-9888</v>
      </c>
      <c r="B345" t="s">
        <v>1213</v>
      </c>
      <c r="C345" t="s">
        <v>1267</v>
      </c>
      <c r="D345" s="135" t="s">
        <v>1068</v>
      </c>
      <c r="E345" t="s">
        <v>6106</v>
      </c>
      <c r="F345" t="s">
        <v>6107</v>
      </c>
      <c r="G345" t="s">
        <v>311</v>
      </c>
      <c r="H345" t="s">
        <v>6108</v>
      </c>
      <c r="I345">
        <v>74178</v>
      </c>
      <c r="J345" t="s">
        <v>312</v>
      </c>
      <c r="K345" t="s">
        <v>1215</v>
      </c>
      <c r="L345" s="145">
        <v>43321</v>
      </c>
      <c r="M345">
        <v>16000000</v>
      </c>
      <c r="N345" s="139">
        <f>M345*3.759/1000</f>
        <v>60144</v>
      </c>
      <c r="O345" s="139">
        <f>P345/3.759</f>
        <v>0</v>
      </c>
      <c r="P345" s="149">
        <v>0</v>
      </c>
      <c r="Q345" s="150">
        <f t="shared" si="145"/>
        <v>0</v>
      </c>
      <c r="R345" s="142"/>
      <c r="S345" s="181"/>
    </row>
    <row r="346" spans="1:19" ht="13.8" x14ac:dyDescent="0.25">
      <c r="A346" s="2" t="str">
        <f t="shared" si="146"/>
        <v>74179-9888</v>
      </c>
      <c r="B346" t="s">
        <v>1213</v>
      </c>
      <c r="C346" t="s">
        <v>1267</v>
      </c>
      <c r="D346" s="135" t="s">
        <v>1068</v>
      </c>
      <c r="E346" t="s">
        <v>6131</v>
      </c>
      <c r="F346" t="s">
        <v>6132</v>
      </c>
      <c r="G346" t="s">
        <v>309</v>
      </c>
      <c r="H346" t="s">
        <v>6133</v>
      </c>
      <c r="I346">
        <v>74179</v>
      </c>
      <c r="J346" t="s">
        <v>312</v>
      </c>
      <c r="K346" t="s">
        <v>1212</v>
      </c>
      <c r="L346" s="145">
        <v>43394</v>
      </c>
      <c r="M346">
        <v>50000000</v>
      </c>
      <c r="N346" s="139">
        <f>M346/1000</f>
        <v>50000</v>
      </c>
      <c r="O346" s="139">
        <f>P346</f>
        <v>33.564999999999998</v>
      </c>
      <c r="P346" s="149">
        <v>33.564999999999998</v>
      </c>
      <c r="Q346" s="150">
        <f t="shared" si="145"/>
        <v>6.713E-4</v>
      </c>
      <c r="R346" s="142">
        <v>47044</v>
      </c>
      <c r="S346" s="181"/>
    </row>
    <row r="347" spans="1:19" ht="13.8" x14ac:dyDescent="0.25">
      <c r="A347" s="2" t="str">
        <f t="shared" si="146"/>
        <v>74180-9888</v>
      </c>
      <c r="B347" t="s">
        <v>1213</v>
      </c>
      <c r="C347" t="s">
        <v>1267</v>
      </c>
      <c r="D347" s="135" t="s">
        <v>1068</v>
      </c>
      <c r="F347" t="s">
        <v>6072</v>
      </c>
      <c r="G347" t="s">
        <v>311</v>
      </c>
      <c r="H347" t="s">
        <v>6073</v>
      </c>
      <c r="I347">
        <v>74180</v>
      </c>
      <c r="J347" t="s">
        <v>312</v>
      </c>
      <c r="K347" t="s">
        <v>1215</v>
      </c>
      <c r="L347" s="145">
        <v>43411</v>
      </c>
      <c r="M347">
        <v>4000000</v>
      </c>
      <c r="N347" s="139">
        <f t="shared" ref="N347:N349" si="159">M347*3.759/1000</f>
        <v>15036</v>
      </c>
      <c r="O347" s="139">
        <f t="shared" ref="O347:O349" si="160">P347/3.759</f>
        <v>0</v>
      </c>
      <c r="P347" s="149">
        <v>0</v>
      </c>
      <c r="Q347" s="150">
        <f t="shared" si="145"/>
        <v>0</v>
      </c>
      <c r="R347" s="142"/>
      <c r="S347" s="181"/>
    </row>
    <row r="348" spans="1:19" ht="13.8" x14ac:dyDescent="0.25">
      <c r="A348" s="2" t="str">
        <f t="shared" si="146"/>
        <v>74181-9888</v>
      </c>
      <c r="B348" t="s">
        <v>1213</v>
      </c>
      <c r="C348" t="s">
        <v>1267</v>
      </c>
      <c r="D348" s="135" t="s">
        <v>1068</v>
      </c>
      <c r="F348" t="s">
        <v>6109</v>
      </c>
      <c r="G348" t="s">
        <v>309</v>
      </c>
      <c r="H348" t="s">
        <v>6110</v>
      </c>
      <c r="I348">
        <v>74181</v>
      </c>
      <c r="J348" t="s">
        <v>312</v>
      </c>
      <c r="K348" t="s">
        <v>1215</v>
      </c>
      <c r="L348" s="145">
        <v>43412</v>
      </c>
      <c r="M348">
        <v>9000000</v>
      </c>
      <c r="N348" s="139">
        <f t="shared" si="159"/>
        <v>33831</v>
      </c>
      <c r="O348" s="139">
        <f t="shared" si="160"/>
        <v>0</v>
      </c>
      <c r="P348" s="149">
        <v>0</v>
      </c>
      <c r="Q348" s="150">
        <f t="shared" si="145"/>
        <v>0</v>
      </c>
      <c r="R348" s="142"/>
      <c r="S348" s="181"/>
    </row>
    <row r="349" spans="1:19" ht="13.8" x14ac:dyDescent="0.25">
      <c r="A349" s="2" t="str">
        <f t="shared" si="146"/>
        <v>74183-9888</v>
      </c>
      <c r="B349" t="s">
        <v>1213</v>
      </c>
      <c r="C349" t="s">
        <v>1267</v>
      </c>
      <c r="D349" s="135" t="s">
        <v>1068</v>
      </c>
      <c r="F349" t="s">
        <v>6075</v>
      </c>
      <c r="G349" t="s">
        <v>311</v>
      </c>
      <c r="H349" t="s">
        <v>6076</v>
      </c>
      <c r="I349">
        <v>74183</v>
      </c>
      <c r="J349" t="s">
        <v>312</v>
      </c>
      <c r="K349" t="s">
        <v>1215</v>
      </c>
      <c r="L349" s="145">
        <v>43482</v>
      </c>
      <c r="M349">
        <v>8000000</v>
      </c>
      <c r="N349" s="139">
        <f t="shared" si="159"/>
        <v>30072</v>
      </c>
      <c r="O349" s="139">
        <f t="shared" si="160"/>
        <v>0</v>
      </c>
      <c r="P349" s="149">
        <v>0</v>
      </c>
      <c r="Q349" s="150">
        <f t="shared" si="145"/>
        <v>0</v>
      </c>
      <c r="R349" s="142"/>
      <c r="S349" s="181"/>
    </row>
    <row r="350" spans="1:19" ht="13.8" x14ac:dyDescent="0.25">
      <c r="A350" s="2" t="str">
        <f t="shared" si="146"/>
        <v>74185-9888</v>
      </c>
      <c r="B350" t="s">
        <v>1213</v>
      </c>
      <c r="C350" t="s">
        <v>1267</v>
      </c>
      <c r="D350" s="135" t="s">
        <v>1068</v>
      </c>
      <c r="E350" t="s">
        <v>6077</v>
      </c>
      <c r="F350" t="s">
        <v>6078</v>
      </c>
      <c r="G350" t="s">
        <v>309</v>
      </c>
      <c r="H350" t="s">
        <v>6079</v>
      </c>
      <c r="I350">
        <v>74185</v>
      </c>
      <c r="J350" t="s">
        <v>312</v>
      </c>
      <c r="K350" t="s">
        <v>1212</v>
      </c>
      <c r="L350" s="145">
        <v>43524</v>
      </c>
      <c r="M350">
        <v>53887168</v>
      </c>
      <c r="N350" s="139">
        <f t="shared" ref="N350:N351" si="161">M350/1000</f>
        <v>53887.167999999998</v>
      </c>
      <c r="O350" s="139">
        <f t="shared" ref="O350:O351" si="162">P350</f>
        <v>0</v>
      </c>
      <c r="P350" s="149">
        <v>0</v>
      </c>
      <c r="Q350" s="150">
        <f t="shared" si="145"/>
        <v>0</v>
      </c>
      <c r="R350" s="142"/>
      <c r="S350" s="181"/>
    </row>
    <row r="351" spans="1:19" ht="13.8" x14ac:dyDescent="0.25">
      <c r="A351" s="2" t="str">
        <f t="shared" si="146"/>
        <v>74186-9888</v>
      </c>
      <c r="B351" t="s">
        <v>1213</v>
      </c>
      <c r="C351" t="s">
        <v>1267</v>
      </c>
      <c r="D351" s="135" t="s">
        <v>1068</v>
      </c>
      <c r="E351" t="s">
        <v>6102</v>
      </c>
      <c r="F351" t="s">
        <v>6103</v>
      </c>
      <c r="G351" t="s">
        <v>310</v>
      </c>
      <c r="H351" t="s">
        <v>6104</v>
      </c>
      <c r="I351">
        <v>74186</v>
      </c>
      <c r="J351" t="s">
        <v>312</v>
      </c>
      <c r="K351" t="s">
        <v>1212</v>
      </c>
      <c r="L351" s="145">
        <v>43542</v>
      </c>
      <c r="M351">
        <v>80000000</v>
      </c>
      <c r="N351" s="139">
        <f t="shared" si="161"/>
        <v>80000</v>
      </c>
      <c r="O351" s="139">
        <f t="shared" si="162"/>
        <v>61.908999999999999</v>
      </c>
      <c r="P351" s="149">
        <v>61.908999999999999</v>
      </c>
      <c r="Q351" s="150">
        <f t="shared" si="145"/>
        <v>7.7386250000000001E-4</v>
      </c>
      <c r="R351" s="142">
        <v>46462</v>
      </c>
      <c r="S351" s="181"/>
    </row>
    <row r="352" spans="1:19" ht="13.8" x14ac:dyDescent="0.25">
      <c r="A352" s="2" t="str">
        <f t="shared" si="146"/>
        <v>74187-9888</v>
      </c>
      <c r="B352" t="s">
        <v>1213</v>
      </c>
      <c r="C352" t="s">
        <v>1267</v>
      </c>
      <c r="D352" s="135" t="s">
        <v>1068</v>
      </c>
      <c r="E352" t="s">
        <v>6098</v>
      </c>
      <c r="F352" t="s">
        <v>6099</v>
      </c>
      <c r="G352" t="s">
        <v>310</v>
      </c>
      <c r="H352" t="s">
        <v>6100</v>
      </c>
      <c r="I352">
        <v>74187</v>
      </c>
      <c r="J352" t="s">
        <v>312</v>
      </c>
      <c r="K352" t="s">
        <v>1215</v>
      </c>
      <c r="L352" s="145">
        <v>43571</v>
      </c>
      <c r="M352">
        <v>5000000</v>
      </c>
      <c r="N352" s="139">
        <f t="shared" ref="N352:N357" si="163">M352*3.759/1000</f>
        <v>18795</v>
      </c>
      <c r="O352" s="139">
        <f t="shared" ref="O352:O357" si="164">P352/3.759</f>
        <v>14.914999999999997</v>
      </c>
      <c r="P352" s="149">
        <v>56.065484999999988</v>
      </c>
      <c r="Q352" s="150">
        <f t="shared" si="145"/>
        <v>2.9829999999999995E-3</v>
      </c>
      <c r="R352" s="142">
        <v>46126</v>
      </c>
      <c r="S352" s="181"/>
    </row>
    <row r="353" spans="1:19" ht="13.8" x14ac:dyDescent="0.25">
      <c r="A353" s="2" t="str">
        <f t="shared" si="146"/>
        <v>74188-9888</v>
      </c>
      <c r="B353" t="s">
        <v>1213</v>
      </c>
      <c r="C353" t="s">
        <v>1267</v>
      </c>
      <c r="D353" s="135" t="s">
        <v>1068</v>
      </c>
      <c r="F353" t="s">
        <v>6092</v>
      </c>
      <c r="G353" t="s">
        <v>311</v>
      </c>
      <c r="H353" t="s">
        <v>6093</v>
      </c>
      <c r="I353">
        <v>74188</v>
      </c>
      <c r="J353" t="s">
        <v>312</v>
      </c>
      <c r="K353" t="s">
        <v>1215</v>
      </c>
      <c r="L353" s="145">
        <v>43578</v>
      </c>
      <c r="M353">
        <v>6000000</v>
      </c>
      <c r="N353" s="139">
        <f t="shared" si="163"/>
        <v>22554</v>
      </c>
      <c r="O353" s="139">
        <f t="shared" si="164"/>
        <v>0</v>
      </c>
      <c r="P353" s="149">
        <v>0</v>
      </c>
      <c r="Q353" s="150">
        <f t="shared" si="145"/>
        <v>0</v>
      </c>
      <c r="R353" s="142"/>
      <c r="S353" s="181"/>
    </row>
    <row r="354" spans="1:19" ht="13.8" x14ac:dyDescent="0.25">
      <c r="A354" s="2" t="str">
        <f t="shared" si="146"/>
        <v>74189-9888</v>
      </c>
      <c r="B354" t="s">
        <v>1213</v>
      </c>
      <c r="C354" t="s">
        <v>1267</v>
      </c>
      <c r="D354" s="135" t="s">
        <v>1068</v>
      </c>
      <c r="E354" t="s">
        <v>6088</v>
      </c>
      <c r="F354" t="s">
        <v>6089</v>
      </c>
      <c r="G354" t="s">
        <v>309</v>
      </c>
      <c r="H354" t="s">
        <v>6090</v>
      </c>
      <c r="I354">
        <v>74189</v>
      </c>
      <c r="J354" t="s">
        <v>312</v>
      </c>
      <c r="K354" t="s">
        <v>1215</v>
      </c>
      <c r="L354" s="145">
        <v>43586</v>
      </c>
      <c r="M354">
        <v>6415000</v>
      </c>
      <c r="N354" s="139">
        <f t="shared" si="163"/>
        <v>24113.985000000001</v>
      </c>
      <c r="O354" s="139">
        <f t="shared" si="164"/>
        <v>0</v>
      </c>
      <c r="P354" s="149">
        <v>0</v>
      </c>
      <c r="Q354" s="150">
        <f t="shared" si="145"/>
        <v>0</v>
      </c>
      <c r="R354" s="142"/>
      <c r="S354" s="181"/>
    </row>
    <row r="355" spans="1:19" ht="13.8" x14ac:dyDescent="0.25">
      <c r="A355" s="2" t="str">
        <f t="shared" si="146"/>
        <v>74190-9888</v>
      </c>
      <c r="B355" t="s">
        <v>1213</v>
      </c>
      <c r="C355" t="s">
        <v>1267</v>
      </c>
      <c r="D355" s="135" t="s">
        <v>1068</v>
      </c>
      <c r="E355" t="s">
        <v>6114</v>
      </c>
      <c r="F355" t="s">
        <v>2376</v>
      </c>
      <c r="G355" t="s">
        <v>309</v>
      </c>
      <c r="H355" t="s">
        <v>6115</v>
      </c>
      <c r="I355">
        <v>74190</v>
      </c>
      <c r="J355" t="s">
        <v>312</v>
      </c>
      <c r="K355" t="s">
        <v>1215</v>
      </c>
      <c r="L355" s="145">
        <v>43691</v>
      </c>
      <c r="M355">
        <v>10700001</v>
      </c>
      <c r="N355" s="139">
        <f t="shared" si="163"/>
        <v>40221.303758999995</v>
      </c>
      <c r="O355" s="139">
        <f t="shared" si="164"/>
        <v>10.715999999999996</v>
      </c>
      <c r="P355" s="149">
        <v>40.281443999999986</v>
      </c>
      <c r="Q355" s="150">
        <f t="shared" si="145"/>
        <v>1.0014952335051181E-3</v>
      </c>
      <c r="R355" s="142">
        <v>46248</v>
      </c>
      <c r="S355" s="181"/>
    </row>
    <row r="356" spans="1:19" ht="13.8" x14ac:dyDescent="0.25">
      <c r="A356" s="2" t="str">
        <f t="shared" si="146"/>
        <v>74192-9888</v>
      </c>
      <c r="B356" t="s">
        <v>1213</v>
      </c>
      <c r="C356" t="s">
        <v>1267</v>
      </c>
      <c r="D356" s="135" t="s">
        <v>1068</v>
      </c>
      <c r="E356" t="s">
        <v>6190</v>
      </c>
      <c r="F356" t="s">
        <v>6191</v>
      </c>
      <c r="G356" t="s">
        <v>309</v>
      </c>
      <c r="H356" t="s">
        <v>6192</v>
      </c>
      <c r="I356">
        <v>74192</v>
      </c>
      <c r="J356" t="s">
        <v>312</v>
      </c>
      <c r="K356" t="s">
        <v>1215</v>
      </c>
      <c r="L356" s="145">
        <v>43761</v>
      </c>
      <c r="M356">
        <v>5000000</v>
      </c>
      <c r="N356" s="139">
        <f t="shared" si="163"/>
        <v>18795</v>
      </c>
      <c r="O356" s="139">
        <f t="shared" si="164"/>
        <v>0</v>
      </c>
      <c r="P356" s="149">
        <v>0</v>
      </c>
      <c r="Q356" s="150">
        <f t="shared" si="145"/>
        <v>0</v>
      </c>
      <c r="R356" s="142"/>
      <c r="S356" s="181"/>
    </row>
    <row r="357" spans="1:19" ht="13.8" x14ac:dyDescent="0.25">
      <c r="A357" s="2" t="str">
        <f t="shared" si="146"/>
        <v>74193-9888</v>
      </c>
      <c r="B357" t="s">
        <v>1213</v>
      </c>
      <c r="C357" t="s">
        <v>1267</v>
      </c>
      <c r="D357" s="135" t="s">
        <v>1068</v>
      </c>
      <c r="F357" t="s">
        <v>6169</v>
      </c>
      <c r="G357" t="s">
        <v>311</v>
      </c>
      <c r="H357" t="s">
        <v>6170</v>
      </c>
      <c r="I357">
        <v>74193</v>
      </c>
      <c r="J357" t="s">
        <v>312</v>
      </c>
      <c r="K357" t="s">
        <v>1215</v>
      </c>
      <c r="L357" s="145">
        <v>43790</v>
      </c>
      <c r="M357">
        <v>5000000</v>
      </c>
      <c r="N357" s="139">
        <f t="shared" si="163"/>
        <v>18795</v>
      </c>
      <c r="O357" s="139">
        <f t="shared" si="164"/>
        <v>16.472000000000005</v>
      </c>
      <c r="P357" s="149">
        <v>61.91824800000002</v>
      </c>
      <c r="Q357" s="150">
        <f t="shared" si="145"/>
        <v>3.2944000000000011E-3</v>
      </c>
      <c r="R357" s="142">
        <v>46347</v>
      </c>
      <c r="S357" s="181"/>
    </row>
    <row r="358" spans="1:19" ht="13.8" x14ac:dyDescent="0.25">
      <c r="A358" s="2" t="str">
        <f t="shared" si="146"/>
        <v>74196-9888</v>
      </c>
      <c r="B358" t="s">
        <v>1213</v>
      </c>
      <c r="C358" t="s">
        <v>1267</v>
      </c>
      <c r="D358" s="135" t="s">
        <v>1068</v>
      </c>
      <c r="E358" t="s">
        <v>6193</v>
      </c>
      <c r="F358" t="s">
        <v>6194</v>
      </c>
      <c r="G358" t="s">
        <v>309</v>
      </c>
      <c r="H358" t="s">
        <v>6195</v>
      </c>
      <c r="I358">
        <v>74196</v>
      </c>
      <c r="J358" t="s">
        <v>312</v>
      </c>
      <c r="K358" t="s">
        <v>1212</v>
      </c>
      <c r="L358" s="145">
        <v>43831</v>
      </c>
      <c r="M358">
        <v>46366453</v>
      </c>
      <c r="N358" s="139">
        <f>M358/1000</f>
        <v>46366.453000000001</v>
      </c>
      <c r="O358" s="139">
        <f>P358</f>
        <v>0</v>
      </c>
      <c r="P358" s="149">
        <v>0</v>
      </c>
      <c r="Q358" s="150">
        <f t="shared" si="145"/>
        <v>0</v>
      </c>
      <c r="R358" s="142"/>
      <c r="S358" s="181"/>
    </row>
    <row r="359" spans="1:19" ht="13.8" x14ac:dyDescent="0.25">
      <c r="A359" s="2" t="str">
        <f t="shared" si="146"/>
        <v>74197-9888</v>
      </c>
      <c r="B359" t="s">
        <v>1213</v>
      </c>
      <c r="C359" t="s">
        <v>1267</v>
      </c>
      <c r="D359" s="135" t="s">
        <v>1068</v>
      </c>
      <c r="F359" t="s">
        <v>6095</v>
      </c>
      <c r="G359" t="s">
        <v>311</v>
      </c>
      <c r="H359" t="s">
        <v>6096</v>
      </c>
      <c r="I359">
        <v>74197</v>
      </c>
      <c r="J359" t="s">
        <v>312</v>
      </c>
      <c r="K359" t="s">
        <v>1215</v>
      </c>
      <c r="L359" s="145">
        <v>43857</v>
      </c>
      <c r="M359">
        <v>5000000</v>
      </c>
      <c r="N359" s="139">
        <f t="shared" ref="N359:N361" si="165">M359*3.759/1000</f>
        <v>18795</v>
      </c>
      <c r="O359" s="139">
        <f t="shared" ref="O359:O361" si="166">P359/3.759</f>
        <v>0</v>
      </c>
      <c r="P359" s="149">
        <v>0</v>
      </c>
      <c r="Q359" s="150">
        <f t="shared" si="145"/>
        <v>0</v>
      </c>
      <c r="R359" s="142">
        <v>46414</v>
      </c>
      <c r="S359" s="181"/>
    </row>
    <row r="360" spans="1:19" ht="13.8" x14ac:dyDescent="0.25">
      <c r="A360" s="2" t="str">
        <f t="shared" si="146"/>
        <v>74199-9888</v>
      </c>
      <c r="B360" t="s">
        <v>1213</v>
      </c>
      <c r="C360" t="s">
        <v>1267</v>
      </c>
      <c r="D360" s="135" t="s">
        <v>1068</v>
      </c>
      <c r="E360" t="s">
        <v>6166</v>
      </c>
      <c r="F360" t="s">
        <v>6167</v>
      </c>
      <c r="G360" t="s">
        <v>311</v>
      </c>
      <c r="H360" t="s">
        <v>6168</v>
      </c>
      <c r="I360">
        <v>74199</v>
      </c>
      <c r="J360" t="s">
        <v>312</v>
      </c>
      <c r="K360" t="s">
        <v>1215</v>
      </c>
      <c r="L360" s="145">
        <v>43881</v>
      </c>
      <c r="M360">
        <v>7500000</v>
      </c>
      <c r="N360" s="139">
        <f t="shared" si="165"/>
        <v>28192.5</v>
      </c>
      <c r="O360" s="139">
        <f t="shared" si="166"/>
        <v>0</v>
      </c>
      <c r="P360" s="149">
        <v>0</v>
      </c>
      <c r="Q360" s="150">
        <f t="shared" si="145"/>
        <v>0</v>
      </c>
      <c r="R360" s="142"/>
      <c r="S360" s="181"/>
    </row>
    <row r="361" spans="1:19" ht="13.8" x14ac:dyDescent="0.25">
      <c r="A361" s="2" t="str">
        <f t="shared" si="146"/>
        <v>74200-9888</v>
      </c>
      <c r="B361" t="s">
        <v>1213</v>
      </c>
      <c r="C361" t="s">
        <v>1267</v>
      </c>
      <c r="D361" s="135" t="s">
        <v>1068</v>
      </c>
      <c r="F361" t="s">
        <v>6072</v>
      </c>
      <c r="G361" t="s">
        <v>311</v>
      </c>
      <c r="H361" t="s">
        <v>6127</v>
      </c>
      <c r="I361">
        <v>74200</v>
      </c>
      <c r="J361" t="s">
        <v>312</v>
      </c>
      <c r="K361" t="s">
        <v>1215</v>
      </c>
      <c r="L361" s="145">
        <v>43891</v>
      </c>
      <c r="M361">
        <v>11000000</v>
      </c>
      <c r="N361" s="139">
        <f t="shared" si="165"/>
        <v>41349</v>
      </c>
      <c r="O361" s="139">
        <f t="shared" si="166"/>
        <v>0</v>
      </c>
      <c r="P361" s="149">
        <v>0</v>
      </c>
      <c r="Q361" s="150">
        <f t="shared" si="145"/>
        <v>0</v>
      </c>
      <c r="R361" s="142"/>
      <c r="S361" s="181"/>
    </row>
    <row r="362" spans="1:19" ht="13.8" x14ac:dyDescent="0.25">
      <c r="A362" s="2" t="str">
        <f t="shared" si="146"/>
        <v>74202-9888</v>
      </c>
      <c r="B362" t="s">
        <v>1213</v>
      </c>
      <c r="C362" t="s">
        <v>1267</v>
      </c>
      <c r="D362" s="135" t="s">
        <v>1068</v>
      </c>
      <c r="E362" t="s">
        <v>6077</v>
      </c>
      <c r="F362" t="s">
        <v>6080</v>
      </c>
      <c r="G362" t="s">
        <v>309</v>
      </c>
      <c r="H362" t="s">
        <v>6081</v>
      </c>
      <c r="I362">
        <v>74202</v>
      </c>
      <c r="J362" t="s">
        <v>312</v>
      </c>
      <c r="K362" t="s">
        <v>1212</v>
      </c>
      <c r="L362" s="145">
        <v>43913</v>
      </c>
      <c r="M362">
        <v>22160611</v>
      </c>
      <c r="N362" s="139">
        <f>M362/1000</f>
        <v>22160.611000000001</v>
      </c>
      <c r="O362" s="139">
        <f>P362</f>
        <v>0</v>
      </c>
      <c r="P362" s="149">
        <v>0</v>
      </c>
      <c r="Q362" s="150">
        <f t="shared" si="145"/>
        <v>0</v>
      </c>
      <c r="R362" s="142"/>
      <c r="S362" s="181"/>
    </row>
    <row r="363" spans="1:19" ht="13.8" x14ac:dyDescent="0.25">
      <c r="A363" s="2" t="str">
        <f t="shared" si="146"/>
        <v>74203-9888</v>
      </c>
      <c r="B363" t="s">
        <v>1213</v>
      </c>
      <c r="C363" t="s">
        <v>1267</v>
      </c>
      <c r="D363" s="135" t="s">
        <v>1068</v>
      </c>
      <c r="F363" t="s">
        <v>6055</v>
      </c>
      <c r="G363" t="s">
        <v>311</v>
      </c>
      <c r="H363" t="s">
        <v>6056</v>
      </c>
      <c r="I363">
        <v>74203</v>
      </c>
      <c r="J363" t="s">
        <v>312</v>
      </c>
      <c r="K363" t="s">
        <v>1215</v>
      </c>
      <c r="L363" s="145">
        <v>43770</v>
      </c>
      <c r="M363">
        <v>11500000</v>
      </c>
      <c r="N363" s="139">
        <f>M363*3.759/1000</f>
        <v>43228.5</v>
      </c>
      <c r="O363" s="139">
        <f>P363/3.759</f>
        <v>0</v>
      </c>
      <c r="P363" s="149">
        <v>0</v>
      </c>
      <c r="Q363" s="150">
        <f t="shared" si="145"/>
        <v>0</v>
      </c>
      <c r="R363" s="142"/>
      <c r="S363" s="181"/>
    </row>
    <row r="364" spans="1:19" ht="13.8" x14ac:dyDescent="0.25">
      <c r="A364" s="2" t="str">
        <f t="shared" si="146"/>
        <v>74204-9888</v>
      </c>
      <c r="B364" t="s">
        <v>1213</v>
      </c>
      <c r="C364" t="s">
        <v>1267</v>
      </c>
      <c r="D364" s="135" t="s">
        <v>1068</v>
      </c>
      <c r="E364" t="s">
        <v>6102</v>
      </c>
      <c r="F364" t="s">
        <v>6103</v>
      </c>
      <c r="G364" t="s">
        <v>310</v>
      </c>
      <c r="H364" t="s">
        <v>6171</v>
      </c>
      <c r="I364">
        <v>74204</v>
      </c>
      <c r="J364" t="s">
        <v>312</v>
      </c>
      <c r="K364" t="s">
        <v>1212</v>
      </c>
      <c r="L364" s="145">
        <v>44084</v>
      </c>
      <c r="M364">
        <v>24960000</v>
      </c>
      <c r="N364" s="139">
        <f>M364/1000</f>
        <v>24960</v>
      </c>
      <c r="O364" s="139">
        <f>P364</f>
        <v>71.236000000000004</v>
      </c>
      <c r="P364" s="149">
        <v>71.236000000000004</v>
      </c>
      <c r="Q364" s="150">
        <f t="shared" si="145"/>
        <v>2.8540064102564105E-3</v>
      </c>
      <c r="R364" s="142">
        <v>46462</v>
      </c>
      <c r="S364" s="181"/>
    </row>
    <row r="365" spans="1:19" ht="13.8" x14ac:dyDescent="0.25">
      <c r="A365" s="2" t="str">
        <f t="shared" si="146"/>
        <v>74205-9888</v>
      </c>
      <c r="B365" t="s">
        <v>1213</v>
      </c>
      <c r="C365" t="s">
        <v>1267</v>
      </c>
      <c r="D365" s="135" t="s">
        <v>1068</v>
      </c>
      <c r="E365" t="s">
        <v>6134</v>
      </c>
      <c r="F365" t="s">
        <v>6135</v>
      </c>
      <c r="G365" t="s">
        <v>310</v>
      </c>
      <c r="H365" t="s">
        <v>6136</v>
      </c>
      <c r="I365">
        <v>74205</v>
      </c>
      <c r="J365" t="s">
        <v>312</v>
      </c>
      <c r="K365" t="s">
        <v>1217</v>
      </c>
      <c r="L365" s="145">
        <v>44159</v>
      </c>
      <c r="M365">
        <v>4060000</v>
      </c>
      <c r="N365" s="139">
        <f>M365*4.0202/1000</f>
        <v>16322.012000000001</v>
      </c>
      <c r="O365" s="139">
        <f>P365/4.0202</f>
        <v>0</v>
      </c>
      <c r="P365" s="149">
        <v>0</v>
      </c>
      <c r="Q365" s="150">
        <f t="shared" si="145"/>
        <v>0</v>
      </c>
      <c r="R365" s="142"/>
      <c r="S365" s="181"/>
    </row>
    <row r="366" spans="1:19" ht="13.8" x14ac:dyDescent="0.25">
      <c r="A366" s="2" t="str">
        <f t="shared" si="146"/>
        <v>74207-9888</v>
      </c>
      <c r="B366" t="s">
        <v>1213</v>
      </c>
      <c r="C366" t="s">
        <v>1267</v>
      </c>
      <c r="D366" s="135" t="s">
        <v>1068</v>
      </c>
      <c r="F366" t="s">
        <v>6209</v>
      </c>
      <c r="G366" t="s">
        <v>311</v>
      </c>
      <c r="H366" t="s">
        <v>6210</v>
      </c>
      <c r="I366">
        <v>74207</v>
      </c>
      <c r="J366" t="s">
        <v>312</v>
      </c>
      <c r="K366" t="s">
        <v>1215</v>
      </c>
      <c r="L366" s="145">
        <v>44166</v>
      </c>
      <c r="M366">
        <v>10000000</v>
      </c>
      <c r="N366" s="139">
        <f t="shared" ref="N366:N369" si="167">M366*3.759/1000</f>
        <v>37590</v>
      </c>
      <c r="O366" s="139">
        <f t="shared" ref="O366:O369" si="168">P366/3.759</f>
        <v>220.02283000000003</v>
      </c>
      <c r="P366" s="149">
        <v>827.06581797000013</v>
      </c>
      <c r="Q366" s="150">
        <f t="shared" si="145"/>
        <v>2.2002283000000004E-2</v>
      </c>
      <c r="R366" s="142">
        <v>45748</v>
      </c>
      <c r="S366" s="181"/>
    </row>
    <row r="367" spans="1:19" ht="13.8" x14ac:dyDescent="0.25">
      <c r="A367" s="2" t="str">
        <f t="shared" si="146"/>
        <v>74208-9888</v>
      </c>
      <c r="B367" t="s">
        <v>1213</v>
      </c>
      <c r="C367" t="s">
        <v>1267</v>
      </c>
      <c r="D367" s="135" t="s">
        <v>1068</v>
      </c>
      <c r="E367" t="s">
        <v>6111</v>
      </c>
      <c r="F367" t="s">
        <v>6112</v>
      </c>
      <c r="G367" t="s">
        <v>311</v>
      </c>
      <c r="H367" t="s">
        <v>6113</v>
      </c>
      <c r="I367">
        <v>74208</v>
      </c>
      <c r="J367" t="s">
        <v>312</v>
      </c>
      <c r="K367" t="s">
        <v>1215</v>
      </c>
      <c r="L367" s="145">
        <v>44186</v>
      </c>
      <c r="M367">
        <v>4600000</v>
      </c>
      <c r="N367" s="139">
        <f t="shared" si="167"/>
        <v>17291.400000000001</v>
      </c>
      <c r="O367" s="139">
        <f t="shared" si="168"/>
        <v>0</v>
      </c>
      <c r="P367" s="149">
        <v>0</v>
      </c>
      <c r="Q367" s="150">
        <f t="shared" si="145"/>
        <v>0</v>
      </c>
      <c r="R367" s="142"/>
      <c r="S367" s="181"/>
    </row>
    <row r="368" spans="1:19" ht="13.8" x14ac:dyDescent="0.25">
      <c r="A368" s="2" t="str">
        <f t="shared" si="146"/>
        <v>74215-9888</v>
      </c>
      <c r="B368" t="s">
        <v>1213</v>
      </c>
      <c r="C368" t="s">
        <v>1267</v>
      </c>
      <c r="D368" s="135" t="s">
        <v>1068</v>
      </c>
      <c r="F368" t="s">
        <v>6072</v>
      </c>
      <c r="G368" t="s">
        <v>311</v>
      </c>
      <c r="H368" t="s">
        <v>6128</v>
      </c>
      <c r="I368">
        <v>74215</v>
      </c>
      <c r="J368" t="s">
        <v>312</v>
      </c>
      <c r="K368" t="s">
        <v>1215</v>
      </c>
      <c r="L368" s="145">
        <v>44308</v>
      </c>
      <c r="M368">
        <v>7000000</v>
      </c>
      <c r="N368" s="139">
        <f t="shared" si="167"/>
        <v>26313</v>
      </c>
      <c r="O368" s="139">
        <f t="shared" si="168"/>
        <v>0</v>
      </c>
      <c r="P368" s="149">
        <v>0</v>
      </c>
      <c r="Q368" s="150">
        <f t="shared" si="145"/>
        <v>0</v>
      </c>
      <c r="R368" s="142"/>
      <c r="S368" s="181"/>
    </row>
    <row r="369" spans="1:19" ht="13.8" x14ac:dyDescent="0.25">
      <c r="A369" s="2" t="str">
        <f t="shared" si="146"/>
        <v>74216-9888</v>
      </c>
      <c r="B369" t="s">
        <v>1213</v>
      </c>
      <c r="C369" t="s">
        <v>1267</v>
      </c>
      <c r="D369" s="135" t="s">
        <v>1068</v>
      </c>
      <c r="F369" t="s">
        <v>6075</v>
      </c>
      <c r="G369" t="s">
        <v>311</v>
      </c>
      <c r="H369" t="s">
        <v>6129</v>
      </c>
      <c r="I369">
        <v>74216</v>
      </c>
      <c r="J369" t="s">
        <v>312</v>
      </c>
      <c r="K369" t="s">
        <v>1215</v>
      </c>
      <c r="L369" s="145">
        <v>44371</v>
      </c>
      <c r="M369">
        <v>8000000</v>
      </c>
      <c r="N369" s="139">
        <f t="shared" si="167"/>
        <v>30072</v>
      </c>
      <c r="O369" s="139">
        <f t="shared" si="168"/>
        <v>151.63800000000001</v>
      </c>
      <c r="P369" s="149">
        <v>570.00724200000002</v>
      </c>
      <c r="Q369" s="150">
        <f t="shared" si="145"/>
        <v>1.8954749999999999E-2</v>
      </c>
      <c r="R369" s="142">
        <v>46197</v>
      </c>
      <c r="S369" s="181"/>
    </row>
    <row r="370" spans="1:19" ht="13.8" x14ac:dyDescent="0.25">
      <c r="A370" s="2" t="str">
        <f t="shared" si="146"/>
        <v>74217-9888</v>
      </c>
      <c r="B370" t="s">
        <v>1213</v>
      </c>
      <c r="C370" t="s">
        <v>1267</v>
      </c>
      <c r="D370" s="135" t="s">
        <v>1068</v>
      </c>
      <c r="E370" t="s">
        <v>6144</v>
      </c>
      <c r="F370" t="s">
        <v>6145</v>
      </c>
      <c r="G370" t="s">
        <v>309</v>
      </c>
      <c r="H370" t="s">
        <v>6146</v>
      </c>
      <c r="I370">
        <v>74217</v>
      </c>
      <c r="J370" t="s">
        <v>312</v>
      </c>
      <c r="K370" t="s">
        <v>1212</v>
      </c>
      <c r="L370" s="145">
        <v>44370</v>
      </c>
      <c r="M370">
        <v>80000000</v>
      </c>
      <c r="N370" s="139">
        <f>M370/1000</f>
        <v>80000</v>
      </c>
      <c r="O370" s="139">
        <f>P370</f>
        <v>818.07399999999996</v>
      </c>
      <c r="P370" s="149">
        <v>818.07399999999996</v>
      </c>
      <c r="Q370" s="150">
        <f t="shared" si="145"/>
        <v>1.0225925E-2</v>
      </c>
      <c r="R370" s="142">
        <v>46196</v>
      </c>
      <c r="S370" s="181"/>
    </row>
    <row r="371" spans="1:19" ht="13.8" x14ac:dyDescent="0.25">
      <c r="A371" s="2" t="str">
        <f t="shared" si="146"/>
        <v>74221-9888</v>
      </c>
      <c r="B371" t="s">
        <v>1213</v>
      </c>
      <c r="C371" t="s">
        <v>1267</v>
      </c>
      <c r="D371" s="135" t="s">
        <v>1068</v>
      </c>
      <c r="E371" t="s">
        <v>6121</v>
      </c>
      <c r="F371" t="s">
        <v>6122</v>
      </c>
      <c r="G371" t="s">
        <v>309</v>
      </c>
      <c r="H371" t="s">
        <v>6123</v>
      </c>
      <c r="I371">
        <v>74221</v>
      </c>
      <c r="J371" t="s">
        <v>312</v>
      </c>
      <c r="K371" t="s">
        <v>1215</v>
      </c>
      <c r="L371" s="145">
        <v>44409</v>
      </c>
      <c r="M371">
        <v>8000000</v>
      </c>
      <c r="N371" s="139">
        <f t="shared" ref="N371:N372" si="169">M371*3.759/1000</f>
        <v>30072</v>
      </c>
      <c r="O371" s="139">
        <f t="shared" ref="O371:O372" si="170">P371/3.759</f>
        <v>127.87699999999998</v>
      </c>
      <c r="P371" s="149">
        <v>480.68964299999993</v>
      </c>
      <c r="Q371" s="150">
        <f t="shared" si="145"/>
        <v>1.5984624999999999E-2</v>
      </c>
      <c r="R371" s="142">
        <v>47150</v>
      </c>
      <c r="S371" s="181"/>
    </row>
    <row r="372" spans="1:19" ht="13.8" x14ac:dyDescent="0.25">
      <c r="A372" s="2" t="str">
        <f t="shared" si="146"/>
        <v>74228-9888</v>
      </c>
      <c r="B372" t="s">
        <v>1213</v>
      </c>
      <c r="C372" t="s">
        <v>1267</v>
      </c>
      <c r="D372" s="135" t="s">
        <v>1068</v>
      </c>
      <c r="E372" t="s">
        <v>6117</v>
      </c>
      <c r="F372" t="s">
        <v>6118</v>
      </c>
      <c r="G372" t="s">
        <v>309</v>
      </c>
      <c r="H372" t="s">
        <v>6119</v>
      </c>
      <c r="I372">
        <v>74228</v>
      </c>
      <c r="J372" t="s">
        <v>312</v>
      </c>
      <c r="K372" t="s">
        <v>1215</v>
      </c>
      <c r="L372" s="145">
        <v>44560</v>
      </c>
      <c r="M372">
        <v>10000000</v>
      </c>
      <c r="N372" s="139">
        <f t="shared" si="169"/>
        <v>37590</v>
      </c>
      <c r="O372" s="139">
        <f t="shared" si="170"/>
        <v>98.970999999999989</v>
      </c>
      <c r="P372" s="149">
        <v>372.03198899999995</v>
      </c>
      <c r="Q372" s="150">
        <f t="shared" si="145"/>
        <v>9.897099999999999E-3</v>
      </c>
      <c r="R372" s="142">
        <v>46751</v>
      </c>
      <c r="S372" s="181"/>
    </row>
    <row r="373" spans="1:19" ht="13.8" x14ac:dyDescent="0.25">
      <c r="A373" s="2" t="str">
        <f t="shared" si="146"/>
        <v>74231-9888</v>
      </c>
      <c r="B373" t="s">
        <v>1213</v>
      </c>
      <c r="C373" t="s">
        <v>1267</v>
      </c>
      <c r="D373" s="135" t="s">
        <v>1068</v>
      </c>
      <c r="E373" t="s">
        <v>6150</v>
      </c>
      <c r="F373" t="s">
        <v>6142</v>
      </c>
      <c r="G373" t="s">
        <v>309</v>
      </c>
      <c r="H373" t="s">
        <v>6151</v>
      </c>
      <c r="I373">
        <v>74231</v>
      </c>
      <c r="J373" t="s">
        <v>312</v>
      </c>
      <c r="K373" t="s">
        <v>1212</v>
      </c>
      <c r="L373" s="145">
        <v>44591</v>
      </c>
      <c r="M373">
        <v>50000000</v>
      </c>
      <c r="N373" s="139">
        <f t="shared" ref="N373:N374" si="171">M373/1000</f>
        <v>50000</v>
      </c>
      <c r="O373" s="139">
        <f t="shared" ref="O373:O374" si="172">P373</f>
        <v>1155.5304500000002</v>
      </c>
      <c r="P373" s="149">
        <v>1155.5304500000002</v>
      </c>
      <c r="Q373" s="150">
        <f t="shared" si="145"/>
        <v>2.3110609000000004E-2</v>
      </c>
      <c r="R373" s="142">
        <v>46204</v>
      </c>
      <c r="S373" s="181"/>
    </row>
    <row r="374" spans="1:19" ht="13.8" x14ac:dyDescent="0.25">
      <c r="A374" s="2" t="str">
        <f t="shared" si="146"/>
        <v>74233-9888</v>
      </c>
      <c r="B374" t="s">
        <v>1213</v>
      </c>
      <c r="C374" t="s">
        <v>1267</v>
      </c>
      <c r="D374" s="135" t="s">
        <v>1068</v>
      </c>
      <c r="E374" t="s">
        <v>6138</v>
      </c>
      <c r="F374" t="s">
        <v>6139</v>
      </c>
      <c r="G374" t="s">
        <v>309</v>
      </c>
      <c r="H374" t="s">
        <v>6140</v>
      </c>
      <c r="I374">
        <v>74233</v>
      </c>
      <c r="J374" t="s">
        <v>312</v>
      </c>
      <c r="K374" t="s">
        <v>1212</v>
      </c>
      <c r="L374" s="145">
        <v>44622</v>
      </c>
      <c r="M374">
        <v>45000000</v>
      </c>
      <c r="N374" s="139">
        <f t="shared" si="171"/>
        <v>45000</v>
      </c>
      <c r="O374" s="139">
        <f t="shared" si="172"/>
        <v>0</v>
      </c>
      <c r="P374" s="149">
        <v>0</v>
      </c>
      <c r="Q374" s="150">
        <f t="shared" si="145"/>
        <v>0</v>
      </c>
      <c r="R374" s="142"/>
      <c r="S374" s="181"/>
    </row>
    <row r="375" spans="1:19" ht="13.8" x14ac:dyDescent="0.25">
      <c r="A375" s="2" t="str">
        <f t="shared" si="146"/>
        <v>74235-9888</v>
      </c>
      <c r="B375" t="s">
        <v>1213</v>
      </c>
      <c r="C375" t="s">
        <v>1267</v>
      </c>
      <c r="D375" s="135" t="s">
        <v>1068</v>
      </c>
      <c r="F375" t="s">
        <v>6072</v>
      </c>
      <c r="G375" t="s">
        <v>311</v>
      </c>
      <c r="H375" t="s">
        <v>6130</v>
      </c>
      <c r="I375">
        <v>74235</v>
      </c>
      <c r="J375" t="s">
        <v>312</v>
      </c>
      <c r="K375" t="s">
        <v>1215</v>
      </c>
      <c r="L375" s="145">
        <v>44712</v>
      </c>
      <c r="M375">
        <v>5000000</v>
      </c>
      <c r="N375" s="139">
        <f>M375*3.759/1000</f>
        <v>18795</v>
      </c>
      <c r="O375" s="139">
        <f>P375/3.759</f>
        <v>0</v>
      </c>
      <c r="P375" s="149">
        <v>0</v>
      </c>
      <c r="Q375" s="150">
        <f t="shared" si="145"/>
        <v>0</v>
      </c>
      <c r="R375" s="142">
        <v>47269</v>
      </c>
      <c r="S375" s="181"/>
    </row>
    <row r="376" spans="1:19" ht="13.8" x14ac:dyDescent="0.25">
      <c r="A376" s="2" t="str">
        <f t="shared" si="146"/>
        <v>74237-9888</v>
      </c>
      <c r="B376" t="s">
        <v>1213</v>
      </c>
      <c r="C376" t="s">
        <v>1267</v>
      </c>
      <c r="D376" s="135" t="s">
        <v>1068</v>
      </c>
      <c r="E376" t="s">
        <v>6179</v>
      </c>
      <c r="F376" t="s">
        <v>6180</v>
      </c>
      <c r="G376" t="s">
        <v>311</v>
      </c>
      <c r="H376" t="s">
        <v>6181</v>
      </c>
      <c r="I376">
        <v>74237</v>
      </c>
      <c r="J376" t="s">
        <v>312</v>
      </c>
      <c r="K376" t="s">
        <v>1224</v>
      </c>
      <c r="L376" s="145">
        <v>44721</v>
      </c>
      <c r="M376">
        <v>7000000</v>
      </c>
      <c r="N376" s="139">
        <f>M376*4.7505/1000</f>
        <v>33253.499999999993</v>
      </c>
      <c r="O376">
        <f>P376/4.7505</f>
        <v>0.42900000000000044</v>
      </c>
      <c r="P376" s="149">
        <v>2.037964500000002</v>
      </c>
      <c r="Q376" s="150">
        <f t="shared" si="145"/>
        <v>6.1285714285714364E-5</v>
      </c>
      <c r="R376" s="142">
        <v>47635</v>
      </c>
      <c r="S376" s="181"/>
    </row>
    <row r="377" spans="1:19" ht="13.8" x14ac:dyDescent="0.25">
      <c r="A377" s="2" t="str">
        <f t="shared" si="146"/>
        <v>74238-9888</v>
      </c>
      <c r="B377" t="s">
        <v>1213</v>
      </c>
      <c r="C377" t="s">
        <v>1267</v>
      </c>
      <c r="D377" s="135" t="s">
        <v>1068</v>
      </c>
      <c r="E377" t="s">
        <v>6173</v>
      </c>
      <c r="F377" t="s">
        <v>6174</v>
      </c>
      <c r="G377" t="s">
        <v>310</v>
      </c>
      <c r="H377" t="s">
        <v>6175</v>
      </c>
      <c r="I377">
        <v>74238</v>
      </c>
      <c r="J377" t="s">
        <v>312</v>
      </c>
      <c r="K377" t="s">
        <v>1212</v>
      </c>
      <c r="L377" s="145">
        <v>44721</v>
      </c>
      <c r="M377">
        <v>40000000</v>
      </c>
      <c r="N377" s="139">
        <f t="shared" ref="N377:N378" si="173">M377/1000</f>
        <v>40000</v>
      </c>
      <c r="O377" s="139">
        <f t="shared" ref="O377:O378" si="174">P377</f>
        <v>412.03800000000001</v>
      </c>
      <c r="P377" s="149">
        <v>412.03800000000001</v>
      </c>
      <c r="Q377" s="150">
        <f t="shared" si="145"/>
        <v>1.030095E-2</v>
      </c>
      <c r="R377" s="142">
        <v>46182</v>
      </c>
      <c r="S377" s="181"/>
    </row>
    <row r="378" spans="1:19" ht="13.8" x14ac:dyDescent="0.25">
      <c r="A378" s="2" t="str">
        <f t="shared" si="146"/>
        <v>74239-9888</v>
      </c>
      <c r="B378" t="s">
        <v>1213</v>
      </c>
      <c r="C378" t="s">
        <v>1267</v>
      </c>
      <c r="D378" s="135" t="s">
        <v>1068</v>
      </c>
      <c r="E378" t="s">
        <v>6156</v>
      </c>
      <c r="F378" t="s">
        <v>6157</v>
      </c>
      <c r="G378" t="s">
        <v>309</v>
      </c>
      <c r="H378" t="s">
        <v>6158</v>
      </c>
      <c r="I378">
        <v>74239</v>
      </c>
      <c r="J378" t="s">
        <v>312</v>
      </c>
      <c r="K378" t="s">
        <v>1212</v>
      </c>
      <c r="L378" s="145">
        <v>44741</v>
      </c>
      <c r="M378">
        <v>40000000</v>
      </c>
      <c r="N378" s="139">
        <f t="shared" si="173"/>
        <v>40000</v>
      </c>
      <c r="O378" s="139">
        <f t="shared" si="174"/>
        <v>482.53899999999999</v>
      </c>
      <c r="P378" s="149">
        <v>482.53899999999999</v>
      </c>
      <c r="Q378" s="150">
        <f t="shared" si="145"/>
        <v>1.2063474999999999E-2</v>
      </c>
      <c r="R378" s="142">
        <v>46202</v>
      </c>
      <c r="S378" s="181"/>
    </row>
    <row r="379" spans="1:19" ht="13.8" x14ac:dyDescent="0.25">
      <c r="A379" s="2" t="str">
        <f t="shared" si="146"/>
        <v>74240-9888</v>
      </c>
      <c r="B379" t="s">
        <v>1213</v>
      </c>
      <c r="C379" t="s">
        <v>1267</v>
      </c>
      <c r="D379" s="135" t="s">
        <v>1068</v>
      </c>
      <c r="F379" t="s">
        <v>6206</v>
      </c>
      <c r="G379" t="s">
        <v>309</v>
      </c>
      <c r="H379" t="s">
        <v>6207</v>
      </c>
      <c r="I379">
        <v>74240</v>
      </c>
      <c r="J379" t="s">
        <v>312</v>
      </c>
      <c r="K379" t="s">
        <v>1217</v>
      </c>
      <c r="L379" s="145">
        <v>44748</v>
      </c>
      <c r="M379">
        <v>10000000</v>
      </c>
      <c r="N379" s="139">
        <f>M379*4.0202/1000</f>
        <v>40202</v>
      </c>
      <c r="O379" s="139">
        <f>P379/4.0202</f>
        <v>12.947804487338926</v>
      </c>
      <c r="P379" s="149">
        <v>52.052763599999949</v>
      </c>
      <c r="Q379" s="150">
        <f t="shared" si="145"/>
        <v>1.2947804487338926E-3</v>
      </c>
      <c r="R379" s="142">
        <v>45844</v>
      </c>
      <c r="S379" s="181"/>
    </row>
    <row r="380" spans="1:19" ht="13.8" x14ac:dyDescent="0.25">
      <c r="A380" s="2" t="str">
        <f t="shared" si="146"/>
        <v>74241-9888</v>
      </c>
      <c r="B380" t="s">
        <v>1213</v>
      </c>
      <c r="C380" t="s">
        <v>1267</v>
      </c>
      <c r="D380" s="135" t="s">
        <v>1068</v>
      </c>
      <c r="E380" t="s">
        <v>6147</v>
      </c>
      <c r="F380" t="s">
        <v>6148</v>
      </c>
      <c r="G380" t="s">
        <v>309</v>
      </c>
      <c r="H380" t="s">
        <v>6149</v>
      </c>
      <c r="I380">
        <v>74241</v>
      </c>
      <c r="J380" t="s">
        <v>312</v>
      </c>
      <c r="K380" t="s">
        <v>1212</v>
      </c>
      <c r="L380" s="145">
        <v>44752</v>
      </c>
      <c r="M380">
        <v>50000000</v>
      </c>
      <c r="N380" s="139">
        <f>M380/1000</f>
        <v>50000</v>
      </c>
      <c r="O380" s="139">
        <f>P380</f>
        <v>448.43099999999998</v>
      </c>
      <c r="P380" s="149">
        <v>448.43099999999998</v>
      </c>
      <c r="Q380" s="150">
        <f t="shared" si="145"/>
        <v>8.9686200000000001E-3</v>
      </c>
      <c r="R380" s="142">
        <v>46213</v>
      </c>
      <c r="S380" s="181"/>
    </row>
    <row r="381" spans="1:19" ht="13.8" x14ac:dyDescent="0.25">
      <c r="A381" s="2" t="str">
        <f t="shared" si="146"/>
        <v>74242-9888</v>
      </c>
      <c r="B381" t="s">
        <v>1213</v>
      </c>
      <c r="C381" t="s">
        <v>1267</v>
      </c>
      <c r="D381" s="135" t="s">
        <v>1068</v>
      </c>
      <c r="F381" t="s">
        <v>4532</v>
      </c>
      <c r="G381" t="s">
        <v>311</v>
      </c>
      <c r="H381" t="s">
        <v>4531</v>
      </c>
      <c r="I381">
        <v>74242</v>
      </c>
      <c r="J381" t="s">
        <v>312</v>
      </c>
      <c r="K381" t="s">
        <v>1217</v>
      </c>
      <c r="L381" s="145">
        <v>44812</v>
      </c>
      <c r="M381">
        <v>5410840</v>
      </c>
      <c r="N381" s="139">
        <f>M381*4.0202/1000</f>
        <v>21752.658968</v>
      </c>
      <c r="O381" s="139">
        <f>P381/4.0202</f>
        <v>0</v>
      </c>
      <c r="P381" s="149">
        <v>0</v>
      </c>
      <c r="Q381" s="150">
        <f t="shared" si="145"/>
        <v>0</v>
      </c>
      <c r="R381" s="142"/>
      <c r="S381" s="181"/>
    </row>
    <row r="382" spans="1:19" ht="13.8" x14ac:dyDescent="0.25">
      <c r="A382" s="2" t="str">
        <f t="shared" si="146"/>
        <v>74243-9888</v>
      </c>
      <c r="B382" t="s">
        <v>1213</v>
      </c>
      <c r="C382" t="s">
        <v>1267</v>
      </c>
      <c r="D382" s="135" t="s">
        <v>1068</v>
      </c>
      <c r="E382" t="s">
        <v>6124</v>
      </c>
      <c r="F382" t="s">
        <v>6125</v>
      </c>
      <c r="G382" t="s">
        <v>311</v>
      </c>
      <c r="H382" t="s">
        <v>6126</v>
      </c>
      <c r="I382">
        <v>74243</v>
      </c>
      <c r="J382" t="s">
        <v>312</v>
      </c>
      <c r="K382" t="s">
        <v>1215</v>
      </c>
      <c r="L382" s="145">
        <v>44823</v>
      </c>
      <c r="M382">
        <v>6000000</v>
      </c>
      <c r="N382" s="139">
        <f t="shared" ref="N382:N383" si="175">M382*3.759/1000</f>
        <v>22554</v>
      </c>
      <c r="O382" s="139">
        <f t="shared" ref="O382:O383" si="176">P382/3.759</f>
        <v>72.686000000000007</v>
      </c>
      <c r="P382" s="149">
        <v>273.226674</v>
      </c>
      <c r="Q382" s="150">
        <f t="shared" si="145"/>
        <v>1.2114333333333333E-2</v>
      </c>
      <c r="R382" s="142">
        <v>46284</v>
      </c>
      <c r="S382" s="181"/>
    </row>
    <row r="383" spans="1:19" ht="13.8" x14ac:dyDescent="0.25">
      <c r="A383" s="2" t="str">
        <f t="shared" si="146"/>
        <v>74244-9888</v>
      </c>
      <c r="B383" t="s">
        <v>1213</v>
      </c>
      <c r="C383" t="s">
        <v>1267</v>
      </c>
      <c r="D383" s="135" t="s">
        <v>1068</v>
      </c>
      <c r="E383" t="s">
        <v>6214</v>
      </c>
      <c r="F383" t="s">
        <v>6215</v>
      </c>
      <c r="G383" t="s">
        <v>311</v>
      </c>
      <c r="H383" t="s">
        <v>6216</v>
      </c>
      <c r="I383">
        <v>74244</v>
      </c>
      <c r="J383" t="s">
        <v>312</v>
      </c>
      <c r="K383" t="s">
        <v>1215</v>
      </c>
      <c r="L383" s="145">
        <v>44881</v>
      </c>
      <c r="M383">
        <v>12465101</v>
      </c>
      <c r="N383" s="139">
        <f t="shared" si="175"/>
        <v>46856.314659000003</v>
      </c>
      <c r="O383" s="139">
        <f t="shared" si="176"/>
        <v>26.34</v>
      </c>
      <c r="P383" s="149">
        <v>99.012059999999991</v>
      </c>
      <c r="Q383" s="150">
        <f t="shared" si="145"/>
        <v>2.113099605049329E-3</v>
      </c>
      <c r="R383" s="142">
        <v>46707</v>
      </c>
      <c r="S383" s="181"/>
    </row>
    <row r="384" spans="1:19" ht="13.8" x14ac:dyDescent="0.25">
      <c r="A384" s="2" t="str">
        <f t="shared" si="146"/>
        <v>74247-9888</v>
      </c>
      <c r="B384" t="s">
        <v>1213</v>
      </c>
      <c r="C384" t="s">
        <v>1267</v>
      </c>
      <c r="D384" s="135" t="s">
        <v>1068</v>
      </c>
      <c r="F384" t="s">
        <v>6187</v>
      </c>
      <c r="G384" t="s">
        <v>311</v>
      </c>
      <c r="H384" t="s">
        <v>6188</v>
      </c>
      <c r="I384">
        <v>74247</v>
      </c>
      <c r="J384" t="s">
        <v>312</v>
      </c>
      <c r="K384" t="s">
        <v>1224</v>
      </c>
      <c r="L384" s="145">
        <v>44938</v>
      </c>
      <c r="M384">
        <v>7500000</v>
      </c>
      <c r="N384" s="139">
        <f>M384*4.7505/1000</f>
        <v>35628.75</v>
      </c>
      <c r="O384">
        <f>P384/4.7505</f>
        <v>221.41400000000002</v>
      </c>
      <c r="P384" s="149">
        <v>1051.827207</v>
      </c>
      <c r="Q384" s="150">
        <f t="shared" si="145"/>
        <v>2.9521866666666667E-2</v>
      </c>
      <c r="R384" s="142">
        <v>46022</v>
      </c>
      <c r="S384" s="181"/>
    </row>
    <row r="385" spans="1:19" ht="13.8" x14ac:dyDescent="0.25">
      <c r="A385" s="2" t="str">
        <f t="shared" si="146"/>
        <v>74249-9888</v>
      </c>
      <c r="B385" t="s">
        <v>1213</v>
      </c>
      <c r="C385" t="s">
        <v>1267</v>
      </c>
      <c r="D385" s="135" t="s">
        <v>1068</v>
      </c>
      <c r="F385" t="s">
        <v>6200</v>
      </c>
      <c r="G385" t="s">
        <v>309</v>
      </c>
      <c r="H385" t="s">
        <v>6201</v>
      </c>
      <c r="I385">
        <v>74249</v>
      </c>
      <c r="J385" t="s">
        <v>312</v>
      </c>
      <c r="K385" t="s">
        <v>1212</v>
      </c>
      <c r="L385" s="145">
        <v>45006</v>
      </c>
      <c r="M385">
        <v>70000000</v>
      </c>
      <c r="N385" s="139">
        <f t="shared" ref="N385:N386" si="177">M385/1000</f>
        <v>70000</v>
      </c>
      <c r="O385" s="139">
        <f t="shared" ref="O385:O386" si="178">P385</f>
        <v>0</v>
      </c>
      <c r="P385" s="149">
        <v>0</v>
      </c>
      <c r="Q385" s="150">
        <f t="shared" si="145"/>
        <v>0</v>
      </c>
      <c r="R385" s="142"/>
      <c r="S385" s="181"/>
    </row>
    <row r="386" spans="1:19" ht="13.8" x14ac:dyDescent="0.25">
      <c r="A386" s="2" t="str">
        <f t="shared" si="146"/>
        <v>74252-9888</v>
      </c>
      <c r="B386" t="s">
        <v>1213</v>
      </c>
      <c r="C386" t="s">
        <v>1267</v>
      </c>
      <c r="D386" s="135" t="s">
        <v>1068</v>
      </c>
      <c r="E386" t="s">
        <v>6017</v>
      </c>
      <c r="F386" t="s">
        <v>6018</v>
      </c>
      <c r="G386" t="s">
        <v>309</v>
      </c>
      <c r="H386" t="s">
        <v>6019</v>
      </c>
      <c r="I386">
        <v>74252</v>
      </c>
      <c r="J386" t="s">
        <v>312</v>
      </c>
      <c r="K386" t="s">
        <v>1212</v>
      </c>
      <c r="L386" s="145">
        <v>45036</v>
      </c>
      <c r="M386">
        <v>62150000</v>
      </c>
      <c r="N386" s="139">
        <f t="shared" si="177"/>
        <v>62150</v>
      </c>
      <c r="O386" s="139">
        <f t="shared" si="178"/>
        <v>1035.963</v>
      </c>
      <c r="P386" s="149">
        <v>1035.963</v>
      </c>
      <c r="Q386" s="150">
        <f t="shared" si="145"/>
        <v>1.6668753016894609E-2</v>
      </c>
      <c r="R386" s="142">
        <v>48689</v>
      </c>
      <c r="S386" s="181"/>
    </row>
    <row r="387" spans="1:19" ht="13.8" x14ac:dyDescent="0.25">
      <c r="A387" s="2" t="str">
        <f t="shared" si="146"/>
        <v>74254-9888</v>
      </c>
      <c r="B387" t="s">
        <v>1213</v>
      </c>
      <c r="C387" t="s">
        <v>1267</v>
      </c>
      <c r="D387" s="135" t="s">
        <v>1068</v>
      </c>
      <c r="F387" t="s">
        <v>6021</v>
      </c>
      <c r="G387" t="s">
        <v>309</v>
      </c>
      <c r="H387" t="s">
        <v>6022</v>
      </c>
      <c r="I387">
        <v>74254</v>
      </c>
      <c r="J387" t="s">
        <v>312</v>
      </c>
      <c r="K387" t="s">
        <v>1215</v>
      </c>
      <c r="L387" s="145">
        <v>45124</v>
      </c>
      <c r="M387" s="148">
        <v>7006080</v>
      </c>
      <c r="N387" s="139">
        <f>M387*3.759/1000</f>
        <v>26335.854719999999</v>
      </c>
      <c r="O387" s="139">
        <f>P387/3.759</f>
        <v>118.211</v>
      </c>
      <c r="P387" s="149">
        <v>444.35514899999998</v>
      </c>
      <c r="Q387" s="150">
        <f t="shared" ref="Q387:Q390" si="179">P387/N387</f>
        <v>1.6872630629396181E-2</v>
      </c>
      <c r="R387" s="142">
        <v>46220</v>
      </c>
      <c r="S387" s="181"/>
    </row>
    <row r="388" spans="1:19" ht="13.8" x14ac:dyDescent="0.25">
      <c r="A388" s="2" t="str">
        <f t="shared" ref="A388:A390" si="180">I388&amp;"-"&amp;C388</f>
        <v>74255-9888</v>
      </c>
      <c r="B388" t="s">
        <v>1213</v>
      </c>
      <c r="C388" t="s">
        <v>1267</v>
      </c>
      <c r="D388" s="135" t="s">
        <v>1068</v>
      </c>
      <c r="E388" t="s">
        <v>6065</v>
      </c>
      <c r="F388" t="s">
        <v>6066</v>
      </c>
      <c r="G388" t="s">
        <v>309</v>
      </c>
      <c r="H388" t="s">
        <v>6067</v>
      </c>
      <c r="I388">
        <v>74255</v>
      </c>
      <c r="J388" t="s">
        <v>312</v>
      </c>
      <c r="K388" t="s">
        <v>1224</v>
      </c>
      <c r="L388" s="145">
        <v>45208</v>
      </c>
      <c r="M388">
        <v>5000000</v>
      </c>
      <c r="N388" s="139">
        <f>M388*4.7505/1000</f>
        <v>23752.5</v>
      </c>
      <c r="O388">
        <f>P388/4.7505</f>
        <v>80.341000000000008</v>
      </c>
      <c r="P388" s="149">
        <v>381.6599205</v>
      </c>
      <c r="Q388" s="150">
        <f t="shared" si="179"/>
        <v>1.6068200000000001E-2</v>
      </c>
      <c r="R388" s="142">
        <v>46235</v>
      </c>
      <c r="S388" s="181"/>
    </row>
    <row r="389" spans="1:19" ht="13.8" x14ac:dyDescent="0.25">
      <c r="A389" s="2" t="str">
        <f t="shared" si="180"/>
        <v>74256-9888</v>
      </c>
      <c r="B389" t="s">
        <v>1213</v>
      </c>
      <c r="C389" t="s">
        <v>1267</v>
      </c>
      <c r="D389" s="135" t="s">
        <v>1068</v>
      </c>
      <c r="E389" t="s">
        <v>6183</v>
      </c>
      <c r="F389" t="s">
        <v>6184</v>
      </c>
      <c r="G389" t="s">
        <v>310</v>
      </c>
      <c r="H389" t="s">
        <v>6185</v>
      </c>
      <c r="I389">
        <v>74256</v>
      </c>
      <c r="J389" t="s">
        <v>312</v>
      </c>
      <c r="K389" t="s">
        <v>1217</v>
      </c>
      <c r="L389" s="145">
        <v>45166</v>
      </c>
      <c r="M389">
        <v>8000000</v>
      </c>
      <c r="N389" s="139">
        <f>M389*4.0202/1000</f>
        <v>32161.599999999999</v>
      </c>
      <c r="O389" s="139">
        <f>P389/4.0202</f>
        <v>74.380999999999986</v>
      </c>
      <c r="P389" s="149">
        <v>299.02649619999994</v>
      </c>
      <c r="Q389" s="150">
        <f t="shared" si="179"/>
        <v>9.2976249999999986E-3</v>
      </c>
      <c r="R389" s="142">
        <v>48092</v>
      </c>
      <c r="S389" s="181"/>
    </row>
    <row r="390" spans="1:19" ht="13.8" x14ac:dyDescent="0.25">
      <c r="A390" s="2" t="str">
        <f t="shared" si="180"/>
        <v>74266-9888</v>
      </c>
      <c r="B390" t="s">
        <v>1213</v>
      </c>
      <c r="C390" t="s">
        <v>1267</v>
      </c>
      <c r="D390" s="135" t="s">
        <v>1068</v>
      </c>
      <c r="E390" t="s">
        <v>6062</v>
      </c>
      <c r="F390" t="s">
        <v>6063</v>
      </c>
      <c r="G390" t="s">
        <v>311</v>
      </c>
      <c r="H390" t="s">
        <v>6064</v>
      </c>
      <c r="I390">
        <v>74266</v>
      </c>
      <c r="J390" t="s">
        <v>312</v>
      </c>
      <c r="K390" t="s">
        <v>1215</v>
      </c>
      <c r="L390" s="142">
        <v>45400</v>
      </c>
      <c r="M390">
        <v>2500000</v>
      </c>
      <c r="N390" s="139">
        <f>M390*3.759/1000</f>
        <v>9397.5</v>
      </c>
      <c r="O390" s="139">
        <f>P390/3.759</f>
        <v>56.698</v>
      </c>
      <c r="P390" s="149">
        <v>213.127782</v>
      </c>
      <c r="Q390" s="150">
        <f t="shared" si="179"/>
        <v>2.26792E-2</v>
      </c>
      <c r="R390" s="142">
        <v>46495</v>
      </c>
      <c r="S390" s="181"/>
    </row>
    <row r="391" spans="1:19" ht="14.1" customHeight="1" x14ac:dyDescent="0.25">
      <c r="A391" s="181" t="s">
        <v>6393</v>
      </c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</row>
    <row r="392" spans="1:19" ht="14.1" customHeight="1" x14ac:dyDescent="0.25">
      <c r="P392" s="131"/>
    </row>
  </sheetData>
  <sheetProtection formatColumns="0"/>
  <autoFilter ref="B1:S390" xr:uid="{00000000-0009-0000-0000-00001E000000}"/>
  <dataConsolidate/>
  <mergeCells count="2">
    <mergeCell ref="S1:S391"/>
    <mergeCell ref="A391:R391"/>
  </mergeCells>
  <dataValidations count="2">
    <dataValidation type="list" allowBlank="1" showInputMessage="1" showErrorMessage="1" sqref="G2:G20" xr:uid="{00000000-0002-0000-1E00-000000000000}">
      <formula1>Issuer_Number_Fund</formula1>
    </dataValidation>
    <dataValidation type="list" allowBlank="1" showInputMessage="1" showErrorMessage="1" sqref="J2:J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'T:\DANEL\נכס בודד 2024\31.03.2024\דיווח מתוקן\[520042177_in_0124.xlsx]אפשרויות בחירה'!#REF!</xm:f>
          </x14:formula1>
          <xm:sqref>D2:D390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1015" activePane="bottomLeft" state="frozen"/>
      <selection pane="bottomLeft" activeCell="A1041" sqref="A1041:E1041"/>
    </sheetView>
  </sheetViews>
  <sheetFormatPr defaultColWidth="9" defaultRowHeight="13.8" x14ac:dyDescent="0.25"/>
  <cols>
    <col min="1" max="1" width="29.3984375" style="9" customWidth="1"/>
    <col min="2" max="2" width="30.3984375" customWidth="1"/>
    <col min="3" max="3" width="69.59765625" style="11" customWidth="1"/>
    <col min="4" max="4" width="72.69921875" style="9" bestFit="1" customWidth="1"/>
    <col min="5" max="5" width="17.3984375" customWidth="1"/>
    <col min="6" max="6" width="59.59765625" customWidth="1"/>
    <col min="7" max="7" width="63.3984375" customWidth="1"/>
    <col min="8" max="8" width="38.69921875" customWidth="1"/>
    <col min="9" max="9" width="9" customWidth="1"/>
  </cols>
  <sheetData>
    <row r="1" spans="1:8" s="42" customFormat="1" ht="41.4" x14ac:dyDescent="0.25">
      <c r="A1" s="41" t="s">
        <v>198</v>
      </c>
      <c r="B1" s="41" t="s">
        <v>199</v>
      </c>
      <c r="C1" s="41" t="s">
        <v>200</v>
      </c>
      <c r="D1" s="41" t="s">
        <v>201</v>
      </c>
      <c r="E1" s="106" t="s">
        <v>202</v>
      </c>
      <c r="F1" s="188"/>
      <c r="G1"/>
      <c r="H1"/>
    </row>
    <row r="2" spans="1:8" x14ac:dyDescent="0.25">
      <c r="A2" s="68"/>
      <c r="B2" s="68" t="s">
        <v>203</v>
      </c>
      <c r="C2" s="16" t="s">
        <v>204</v>
      </c>
      <c r="D2" s="16"/>
      <c r="F2" s="177" t="s">
        <v>6394</v>
      </c>
    </row>
    <row r="3" spans="1:8" x14ac:dyDescent="0.25">
      <c r="A3" s="69"/>
      <c r="B3" s="69"/>
      <c r="C3" s="16" t="s">
        <v>205</v>
      </c>
      <c r="D3" s="16"/>
      <c r="F3" s="177"/>
    </row>
    <row r="4" spans="1:8" ht="41.4" x14ac:dyDescent="0.25">
      <c r="A4" s="111"/>
      <c r="B4" s="78" t="s">
        <v>206</v>
      </c>
      <c r="C4" s="17" t="s">
        <v>204</v>
      </c>
      <c r="D4" s="17"/>
      <c r="F4" s="177"/>
    </row>
    <row r="5" spans="1:8" x14ac:dyDescent="0.25">
      <c r="A5" s="112"/>
      <c r="B5" s="79"/>
      <c r="C5" s="17" t="s">
        <v>207</v>
      </c>
      <c r="D5" s="17"/>
      <c r="F5" s="177"/>
    </row>
    <row r="6" spans="1:8" x14ac:dyDescent="0.25">
      <c r="A6" s="112"/>
      <c r="B6" s="79"/>
      <c r="C6" s="17" t="s">
        <v>208</v>
      </c>
      <c r="D6" s="17"/>
      <c r="F6" s="177"/>
    </row>
    <row r="7" spans="1:8" x14ac:dyDescent="0.25">
      <c r="A7" s="112"/>
      <c r="B7" s="79"/>
      <c r="C7" s="17" t="s">
        <v>209</v>
      </c>
      <c r="D7" s="17"/>
      <c r="F7" s="177"/>
    </row>
    <row r="8" spans="1:8" x14ac:dyDescent="0.25">
      <c r="A8" s="112"/>
      <c r="B8" s="79"/>
      <c r="C8" s="17" t="s">
        <v>210</v>
      </c>
      <c r="D8" s="17"/>
      <c r="F8" s="177"/>
    </row>
    <row r="9" spans="1:8" x14ac:dyDescent="0.25">
      <c r="A9" s="112"/>
      <c r="B9" s="79"/>
      <c r="C9" s="17" t="s">
        <v>211</v>
      </c>
      <c r="D9" s="17"/>
      <c r="F9" s="177"/>
    </row>
    <row r="10" spans="1:8" x14ac:dyDescent="0.25">
      <c r="A10" s="112"/>
      <c r="B10" s="79"/>
      <c r="C10" s="17" t="s">
        <v>212</v>
      </c>
      <c r="D10" s="17"/>
      <c r="F10" s="177"/>
    </row>
    <row r="11" spans="1:8" x14ac:dyDescent="0.25">
      <c r="A11" s="112"/>
      <c r="B11" s="79"/>
      <c r="C11" s="17" t="s">
        <v>213</v>
      </c>
      <c r="D11" s="17"/>
      <c r="E11" t="s">
        <v>214</v>
      </c>
      <c r="F11" s="177"/>
    </row>
    <row r="12" spans="1:8" x14ac:dyDescent="0.25">
      <c r="A12" s="112"/>
      <c r="B12" s="79"/>
      <c r="C12" s="17" t="s">
        <v>215</v>
      </c>
      <c r="D12" s="17"/>
      <c r="E12" t="s">
        <v>214</v>
      </c>
      <c r="F12" s="177"/>
    </row>
    <row r="13" spans="1:8" x14ac:dyDescent="0.25">
      <c r="A13" s="112"/>
      <c r="B13" s="79"/>
      <c r="C13" s="17" t="s">
        <v>216</v>
      </c>
      <c r="D13" s="17"/>
      <c r="F13" s="177"/>
    </row>
    <row r="14" spans="1:8" x14ac:dyDescent="0.25">
      <c r="A14" s="112"/>
      <c r="B14" s="79"/>
      <c r="C14" s="17" t="s">
        <v>217</v>
      </c>
      <c r="D14" s="17"/>
      <c r="F14" s="177"/>
    </row>
    <row r="15" spans="1:8" x14ac:dyDescent="0.25">
      <c r="A15" s="112"/>
      <c r="B15" s="79"/>
      <c r="C15" s="17" t="s">
        <v>218</v>
      </c>
      <c r="D15" s="17"/>
      <c r="F15" s="177"/>
    </row>
    <row r="16" spans="1:8" x14ac:dyDescent="0.25">
      <c r="A16" s="112"/>
      <c r="B16" s="79"/>
      <c r="C16" s="17" t="s">
        <v>219</v>
      </c>
      <c r="D16" s="17"/>
      <c r="F16" s="177"/>
    </row>
    <row r="17" spans="1:6" x14ac:dyDescent="0.25">
      <c r="A17" s="112"/>
      <c r="B17" s="79"/>
      <c r="C17" s="17" t="s">
        <v>220</v>
      </c>
      <c r="D17" s="17"/>
      <c r="F17" s="177"/>
    </row>
    <row r="18" spans="1:6" x14ac:dyDescent="0.25">
      <c r="A18" s="112"/>
      <c r="B18" s="79"/>
      <c r="C18" s="17" t="s">
        <v>221</v>
      </c>
      <c r="D18" s="17"/>
      <c r="F18" s="177"/>
    </row>
    <row r="19" spans="1:6" x14ac:dyDescent="0.25">
      <c r="A19" s="112"/>
      <c r="B19" s="79"/>
      <c r="C19" s="17" t="s">
        <v>222</v>
      </c>
      <c r="D19" s="17"/>
      <c r="F19" s="177"/>
    </row>
    <row r="20" spans="1:6" x14ac:dyDescent="0.25">
      <c r="A20" s="112"/>
      <c r="B20" s="79"/>
      <c r="C20" s="17" t="s">
        <v>223</v>
      </c>
      <c r="D20" s="17"/>
      <c r="F20" s="177"/>
    </row>
    <row r="21" spans="1:6" x14ac:dyDescent="0.25">
      <c r="A21" s="112"/>
      <c r="B21" s="79"/>
      <c r="C21" s="17" t="s">
        <v>224</v>
      </c>
      <c r="D21" s="17"/>
      <c r="F21" s="177"/>
    </row>
    <row r="22" spans="1:6" x14ac:dyDescent="0.25">
      <c r="A22" s="112"/>
      <c r="B22" s="79"/>
      <c r="C22" s="17" t="s">
        <v>225</v>
      </c>
      <c r="D22" s="17"/>
      <c r="F22" s="177"/>
    </row>
    <row r="23" spans="1:6" x14ac:dyDescent="0.25">
      <c r="A23" s="112"/>
      <c r="B23" s="79"/>
      <c r="C23" s="17" t="s">
        <v>226</v>
      </c>
      <c r="D23" s="17"/>
      <c r="F23" s="177"/>
    </row>
    <row r="24" spans="1:6" x14ac:dyDescent="0.25">
      <c r="A24" s="112"/>
      <c r="B24" s="79"/>
      <c r="C24" s="17" t="s">
        <v>227</v>
      </c>
      <c r="D24" s="17"/>
      <c r="F24" s="177"/>
    </row>
    <row r="25" spans="1:6" x14ac:dyDescent="0.25">
      <c r="A25" s="112"/>
      <c r="B25" s="79"/>
      <c r="C25" s="17" t="s">
        <v>228</v>
      </c>
      <c r="D25" s="17"/>
      <c r="F25" s="177"/>
    </row>
    <row r="26" spans="1:6" x14ac:dyDescent="0.25">
      <c r="A26" s="112"/>
      <c r="B26" s="79"/>
      <c r="C26" s="17" t="s">
        <v>229</v>
      </c>
      <c r="D26" s="17"/>
      <c r="F26" s="177"/>
    </row>
    <row r="27" spans="1:6" x14ac:dyDescent="0.25">
      <c r="A27" s="112"/>
      <c r="B27" s="79"/>
      <c r="C27" s="17" t="s">
        <v>230</v>
      </c>
      <c r="D27" s="17"/>
      <c r="F27" s="177"/>
    </row>
    <row r="28" spans="1:6" x14ac:dyDescent="0.25">
      <c r="A28" s="112"/>
      <c r="B28" s="79"/>
      <c r="C28" s="17" t="s">
        <v>231</v>
      </c>
      <c r="D28" s="17"/>
      <c r="F28" s="177"/>
    </row>
    <row r="29" spans="1:6" x14ac:dyDescent="0.25">
      <c r="A29" s="112"/>
      <c r="B29" s="79"/>
      <c r="C29" s="17" t="s">
        <v>232</v>
      </c>
      <c r="D29" s="17"/>
      <c r="F29" s="177"/>
    </row>
    <row r="30" spans="1:6" x14ac:dyDescent="0.25">
      <c r="A30" s="112"/>
      <c r="B30" s="79"/>
      <c r="C30" s="17" t="s">
        <v>233</v>
      </c>
      <c r="D30" s="17"/>
      <c r="F30" s="177"/>
    </row>
    <row r="31" spans="1:6" x14ac:dyDescent="0.25">
      <c r="A31" s="112"/>
      <c r="B31" s="79"/>
      <c r="C31" s="17" t="s">
        <v>234</v>
      </c>
      <c r="D31" s="17"/>
      <c r="F31" s="177"/>
    </row>
    <row r="32" spans="1:6" x14ac:dyDescent="0.25">
      <c r="A32" s="112"/>
      <c r="B32" s="79"/>
      <c r="C32" s="17" t="s">
        <v>235</v>
      </c>
      <c r="D32" s="17"/>
      <c r="F32" s="177"/>
    </row>
    <row r="33" spans="1:6" x14ac:dyDescent="0.25">
      <c r="A33" s="112"/>
      <c r="B33" s="79"/>
      <c r="C33" s="17" t="s">
        <v>236</v>
      </c>
      <c r="D33" s="17"/>
      <c r="F33" s="177"/>
    </row>
    <row r="34" spans="1:6" x14ac:dyDescent="0.25">
      <c r="A34" s="112"/>
      <c r="B34" s="79"/>
      <c r="C34" s="17" t="s">
        <v>237</v>
      </c>
      <c r="D34" s="17"/>
      <c r="F34" s="177"/>
    </row>
    <row r="35" spans="1:6" x14ac:dyDescent="0.25">
      <c r="A35" s="112"/>
      <c r="B35" s="79"/>
      <c r="C35" s="17" t="s">
        <v>238</v>
      </c>
      <c r="D35" s="17"/>
      <c r="F35" s="177"/>
    </row>
    <row r="36" spans="1:6" x14ac:dyDescent="0.25">
      <c r="A36" s="112"/>
      <c r="B36" s="79"/>
      <c r="C36" s="17" t="s">
        <v>239</v>
      </c>
      <c r="D36" s="17"/>
      <c r="E36" t="s">
        <v>214</v>
      </c>
      <c r="F36" s="177"/>
    </row>
    <row r="37" spans="1:6" x14ac:dyDescent="0.25">
      <c r="A37" s="112"/>
      <c r="B37" s="79"/>
      <c r="C37" s="107" t="s">
        <v>240</v>
      </c>
      <c r="D37" s="17"/>
      <c r="E37" t="s">
        <v>214</v>
      </c>
      <c r="F37" s="177"/>
    </row>
    <row r="38" spans="1:6" x14ac:dyDescent="0.25">
      <c r="A38" s="112"/>
      <c r="B38" s="79"/>
      <c r="C38" s="17" t="s">
        <v>241</v>
      </c>
      <c r="D38" s="17"/>
      <c r="F38" s="177"/>
    </row>
    <row r="39" spans="1:6" x14ac:dyDescent="0.25">
      <c r="A39" s="112"/>
      <c r="B39" s="79"/>
      <c r="C39" s="17" t="s">
        <v>242</v>
      </c>
      <c r="D39" s="17"/>
      <c r="F39" s="177"/>
    </row>
    <row r="40" spans="1:6" x14ac:dyDescent="0.25">
      <c r="A40" s="112"/>
      <c r="B40" s="79"/>
      <c r="C40" s="17" t="s">
        <v>243</v>
      </c>
      <c r="D40" s="17"/>
      <c r="E40" t="s">
        <v>214</v>
      </c>
      <c r="F40" s="177"/>
    </row>
    <row r="41" spans="1:6" x14ac:dyDescent="0.25">
      <c r="A41" s="112"/>
      <c r="B41" s="79"/>
      <c r="C41" s="17" t="s">
        <v>244</v>
      </c>
      <c r="D41" s="17"/>
      <c r="F41" s="177"/>
    </row>
    <row r="42" spans="1:6" x14ac:dyDescent="0.25">
      <c r="A42" s="112"/>
      <c r="B42" s="79"/>
      <c r="C42" s="17" t="s">
        <v>245</v>
      </c>
      <c r="D42" s="17"/>
      <c r="F42" s="177"/>
    </row>
    <row r="43" spans="1:6" x14ac:dyDescent="0.25">
      <c r="A43" s="112"/>
      <c r="B43" s="79"/>
      <c r="C43" s="17" t="s">
        <v>246</v>
      </c>
      <c r="D43" s="17"/>
      <c r="F43" s="177"/>
    </row>
    <row r="44" spans="1:6" x14ac:dyDescent="0.25">
      <c r="A44" s="112"/>
      <c r="B44" s="79"/>
      <c r="C44" s="17" t="s">
        <v>247</v>
      </c>
      <c r="D44" s="17"/>
      <c r="F44" s="177"/>
    </row>
    <row r="45" spans="1:6" x14ac:dyDescent="0.25">
      <c r="A45" s="112"/>
      <c r="B45" s="79"/>
      <c r="C45" s="17" t="s">
        <v>248</v>
      </c>
      <c r="D45" s="17"/>
      <c r="F45" s="177"/>
    </row>
    <row r="46" spans="1:6" x14ac:dyDescent="0.25">
      <c r="A46" s="112"/>
      <c r="B46" s="79"/>
      <c r="C46" s="17" t="s">
        <v>249</v>
      </c>
      <c r="D46" s="17"/>
      <c r="E46" t="s">
        <v>214</v>
      </c>
      <c r="F46" s="177"/>
    </row>
    <row r="47" spans="1:6" x14ac:dyDescent="0.25">
      <c r="A47" s="112"/>
      <c r="B47" s="79"/>
      <c r="C47" s="17" t="s">
        <v>250</v>
      </c>
      <c r="D47" s="17"/>
      <c r="F47" s="177"/>
    </row>
    <row r="48" spans="1:6" x14ac:dyDescent="0.25">
      <c r="A48" s="112"/>
      <c r="B48" s="79"/>
      <c r="C48" s="17" t="s">
        <v>251</v>
      </c>
      <c r="D48" s="17"/>
      <c r="F48" s="177"/>
    </row>
    <row r="49" spans="1:6" x14ac:dyDescent="0.25">
      <c r="A49" s="112"/>
      <c r="B49" s="79"/>
      <c r="C49" s="17" t="s">
        <v>252</v>
      </c>
      <c r="D49" s="17"/>
      <c r="F49" s="177"/>
    </row>
    <row r="50" spans="1:6" x14ac:dyDescent="0.25">
      <c r="A50" s="112"/>
      <c r="B50" s="79"/>
      <c r="C50" s="17" t="s">
        <v>253</v>
      </c>
      <c r="D50" s="17"/>
      <c r="F50" s="177"/>
    </row>
    <row r="51" spans="1:6" x14ac:dyDescent="0.25">
      <c r="A51" s="112"/>
      <c r="B51" s="79"/>
      <c r="C51" s="17" t="s">
        <v>254</v>
      </c>
      <c r="D51" s="17"/>
      <c r="F51" s="177"/>
    </row>
    <row r="52" spans="1:6" x14ac:dyDescent="0.25">
      <c r="A52" s="112"/>
      <c r="B52" s="79"/>
      <c r="C52" s="17" t="s">
        <v>255</v>
      </c>
      <c r="D52" s="17"/>
      <c r="F52" s="177"/>
    </row>
    <row r="53" spans="1:6" x14ac:dyDescent="0.25">
      <c r="A53" s="112"/>
      <c r="B53" s="79"/>
      <c r="C53" s="17" t="s">
        <v>256</v>
      </c>
      <c r="D53" s="17"/>
      <c r="F53" s="177"/>
    </row>
    <row r="54" spans="1:6" x14ac:dyDescent="0.25">
      <c r="A54" s="112"/>
      <c r="B54" s="79"/>
      <c r="C54" s="17" t="s">
        <v>257</v>
      </c>
      <c r="D54" s="17"/>
      <c r="F54" s="177"/>
    </row>
    <row r="55" spans="1:6" x14ac:dyDescent="0.25">
      <c r="A55" s="112"/>
      <c r="B55" s="79"/>
      <c r="C55" s="17" t="s">
        <v>258</v>
      </c>
      <c r="D55" s="17"/>
      <c r="F55" s="177"/>
    </row>
    <row r="56" spans="1:6" x14ac:dyDescent="0.25">
      <c r="A56" s="112"/>
      <c r="B56" s="79"/>
      <c r="C56" s="17" t="s">
        <v>259</v>
      </c>
      <c r="D56" s="17"/>
      <c r="F56" s="177"/>
    </row>
    <row r="57" spans="1:6" x14ac:dyDescent="0.25">
      <c r="A57" s="112"/>
      <c r="B57" s="79"/>
      <c r="C57" s="17" t="s">
        <v>260</v>
      </c>
      <c r="D57" s="17"/>
      <c r="F57" s="177"/>
    </row>
    <row r="58" spans="1:6" x14ac:dyDescent="0.25">
      <c r="A58" s="112"/>
      <c r="B58" s="79"/>
      <c r="C58" s="17" t="s">
        <v>261</v>
      </c>
      <c r="D58" s="17"/>
      <c r="F58" s="177"/>
    </row>
    <row r="59" spans="1:6" x14ac:dyDescent="0.25">
      <c r="A59" s="112"/>
      <c r="B59" s="79"/>
      <c r="C59" s="17" t="s">
        <v>262</v>
      </c>
      <c r="D59" s="17"/>
      <c r="F59" s="177"/>
    </row>
    <row r="60" spans="1:6" x14ac:dyDescent="0.25">
      <c r="A60" s="112"/>
      <c r="B60" s="79"/>
      <c r="C60" s="17" t="s">
        <v>263</v>
      </c>
      <c r="D60" s="17"/>
      <c r="F60" s="177"/>
    </row>
    <row r="61" spans="1:6" x14ac:dyDescent="0.25">
      <c r="A61" s="112"/>
      <c r="B61" s="79"/>
      <c r="C61" s="17" t="s">
        <v>264</v>
      </c>
      <c r="D61" s="17"/>
      <c r="F61" s="177"/>
    </row>
    <row r="62" spans="1:6" x14ac:dyDescent="0.25">
      <c r="A62" s="112"/>
      <c r="B62" s="79"/>
      <c r="C62" s="17" t="s">
        <v>265</v>
      </c>
      <c r="D62" s="17"/>
      <c r="F62" s="177"/>
    </row>
    <row r="63" spans="1:6" x14ac:dyDescent="0.25">
      <c r="A63" s="112"/>
      <c r="B63" s="79"/>
      <c r="C63" s="17" t="s">
        <v>266</v>
      </c>
      <c r="D63" s="17"/>
      <c r="E63" t="s">
        <v>214</v>
      </c>
      <c r="F63" s="177"/>
    </row>
    <row r="64" spans="1:6" x14ac:dyDescent="0.25">
      <c r="A64" s="112"/>
      <c r="B64" s="79"/>
      <c r="C64" s="17" t="s">
        <v>267</v>
      </c>
      <c r="D64" s="17"/>
      <c r="F64" s="177"/>
    </row>
    <row r="65" spans="1:6" x14ac:dyDescent="0.25">
      <c r="A65" s="112"/>
      <c r="B65" s="79"/>
      <c r="C65" s="17" t="s">
        <v>268</v>
      </c>
      <c r="D65" s="17"/>
      <c r="F65" s="177"/>
    </row>
    <row r="66" spans="1:6" x14ac:dyDescent="0.25">
      <c r="A66" s="112"/>
      <c r="B66" s="79"/>
      <c r="C66" s="17" t="s">
        <v>269</v>
      </c>
      <c r="D66" s="17"/>
      <c r="F66" s="177"/>
    </row>
    <row r="67" spans="1:6" x14ac:dyDescent="0.25">
      <c r="A67" s="112"/>
      <c r="B67" s="79"/>
      <c r="C67" s="17" t="s">
        <v>270</v>
      </c>
      <c r="D67" s="17"/>
      <c r="F67" s="177"/>
    </row>
    <row r="68" spans="1:6" x14ac:dyDescent="0.25">
      <c r="A68" s="112"/>
      <c r="B68" s="79"/>
      <c r="C68" s="17" t="s">
        <v>271</v>
      </c>
      <c r="D68" s="17"/>
      <c r="F68" s="177"/>
    </row>
    <row r="69" spans="1:6" x14ac:dyDescent="0.25">
      <c r="A69" s="112"/>
      <c r="B69" s="79"/>
      <c r="C69" s="17" t="s">
        <v>272</v>
      </c>
      <c r="D69" s="17"/>
      <c r="F69" s="177"/>
    </row>
    <row r="70" spans="1:6" x14ac:dyDescent="0.25">
      <c r="A70" s="112"/>
      <c r="B70" s="79"/>
      <c r="C70" s="17" t="s">
        <v>273</v>
      </c>
      <c r="D70" s="17"/>
      <c r="F70" s="177"/>
    </row>
    <row r="71" spans="1:6" x14ac:dyDescent="0.25">
      <c r="A71" s="112"/>
      <c r="B71" s="79"/>
      <c r="C71" s="17" t="s">
        <v>274</v>
      </c>
      <c r="D71" s="17"/>
      <c r="F71" s="177"/>
    </row>
    <row r="72" spans="1:6" x14ac:dyDescent="0.25">
      <c r="A72" s="112"/>
      <c r="B72" s="79"/>
      <c r="C72" s="17" t="s">
        <v>275</v>
      </c>
      <c r="D72" s="17"/>
      <c r="F72" s="177"/>
    </row>
    <row r="73" spans="1:6" x14ac:dyDescent="0.25">
      <c r="A73" s="112"/>
      <c r="B73" s="79"/>
      <c r="C73" s="17" t="s">
        <v>276</v>
      </c>
      <c r="D73" s="17"/>
      <c r="F73" s="177"/>
    </row>
    <row r="74" spans="1:6" x14ac:dyDescent="0.25">
      <c r="A74" s="112"/>
      <c r="B74" s="79"/>
      <c r="C74" s="17" t="s">
        <v>277</v>
      </c>
      <c r="D74" s="17"/>
      <c r="F74" s="177"/>
    </row>
    <row r="75" spans="1:6" x14ac:dyDescent="0.25">
      <c r="A75" s="112"/>
      <c r="B75" s="79"/>
      <c r="C75" s="17" t="s">
        <v>278</v>
      </c>
      <c r="D75" s="17"/>
      <c r="F75" s="177"/>
    </row>
    <row r="76" spans="1:6" x14ac:dyDescent="0.25">
      <c r="A76" s="112"/>
      <c r="B76" s="79"/>
      <c r="C76" s="17" t="s">
        <v>279</v>
      </c>
      <c r="D76" s="17"/>
      <c r="F76" s="177"/>
    </row>
    <row r="77" spans="1:6" x14ac:dyDescent="0.25">
      <c r="A77" s="112"/>
      <c r="B77" s="79"/>
      <c r="C77" s="17" t="s">
        <v>280</v>
      </c>
      <c r="D77" s="17"/>
      <c r="F77" s="177"/>
    </row>
    <row r="78" spans="1:6" x14ac:dyDescent="0.25">
      <c r="A78" s="112"/>
      <c r="B78" s="79"/>
      <c r="C78" s="17" t="s">
        <v>281</v>
      </c>
      <c r="D78" s="17"/>
      <c r="F78" s="177"/>
    </row>
    <row r="79" spans="1:6" x14ac:dyDescent="0.25">
      <c r="A79" s="112"/>
      <c r="B79" s="79"/>
      <c r="C79" s="17" t="s">
        <v>282</v>
      </c>
      <c r="D79" s="17"/>
      <c r="F79" s="177"/>
    </row>
    <row r="80" spans="1:6" x14ac:dyDescent="0.25">
      <c r="A80" s="112"/>
      <c r="B80" s="79"/>
      <c r="C80" s="17" t="s">
        <v>283</v>
      </c>
      <c r="D80" s="17"/>
      <c r="F80" s="177"/>
    </row>
    <row r="81" spans="1:6" x14ac:dyDescent="0.25">
      <c r="A81" s="112"/>
      <c r="B81" s="79"/>
      <c r="C81" s="17" t="s">
        <v>284</v>
      </c>
      <c r="D81" s="17"/>
      <c r="F81" s="177"/>
    </row>
    <row r="82" spans="1:6" x14ac:dyDescent="0.25">
      <c r="A82" s="112"/>
      <c r="B82" s="79"/>
      <c r="C82" s="17" t="s">
        <v>285</v>
      </c>
      <c r="D82" s="17"/>
      <c r="F82" s="177"/>
    </row>
    <row r="83" spans="1:6" x14ac:dyDescent="0.25">
      <c r="A83" s="112"/>
      <c r="B83" s="79"/>
      <c r="C83" s="17" t="s">
        <v>286</v>
      </c>
      <c r="D83" s="17"/>
      <c r="F83" s="177"/>
    </row>
    <row r="84" spans="1:6" x14ac:dyDescent="0.25">
      <c r="A84" s="112"/>
      <c r="B84" s="79"/>
      <c r="C84" s="17" t="s">
        <v>287</v>
      </c>
      <c r="D84" s="17"/>
      <c r="F84" s="177"/>
    </row>
    <row r="85" spans="1:6" x14ac:dyDescent="0.25">
      <c r="A85" s="112"/>
      <c r="B85" s="79"/>
      <c r="C85" s="17" t="s">
        <v>288</v>
      </c>
      <c r="D85" s="17"/>
      <c r="F85" s="177"/>
    </row>
    <row r="86" spans="1:6" x14ac:dyDescent="0.25">
      <c r="A86" s="112"/>
      <c r="B86" s="79"/>
      <c r="C86" s="17" t="s">
        <v>289</v>
      </c>
      <c r="D86" s="17"/>
      <c r="F86" s="177"/>
    </row>
    <row r="87" spans="1:6" x14ac:dyDescent="0.25">
      <c r="A87" s="112"/>
      <c r="B87" s="79"/>
      <c r="C87" s="17" t="s">
        <v>290</v>
      </c>
      <c r="D87" s="17"/>
      <c r="F87" s="177"/>
    </row>
    <row r="88" spans="1:6" x14ac:dyDescent="0.25">
      <c r="A88" s="112"/>
      <c r="B88" s="79"/>
      <c r="C88" s="17" t="s">
        <v>291</v>
      </c>
      <c r="D88" s="17"/>
      <c r="F88" s="177"/>
    </row>
    <row r="89" spans="1:6" x14ac:dyDescent="0.25">
      <c r="A89" s="112"/>
      <c r="B89" s="79"/>
      <c r="C89" s="17" t="s">
        <v>292</v>
      </c>
      <c r="D89" s="17"/>
      <c r="F89" s="177"/>
    </row>
    <row r="90" spans="1:6" x14ac:dyDescent="0.25">
      <c r="A90" s="112"/>
      <c r="B90" s="79"/>
      <c r="C90" s="17" t="s">
        <v>293</v>
      </c>
      <c r="D90" s="17"/>
      <c r="F90" s="177"/>
    </row>
    <row r="91" spans="1:6" x14ac:dyDescent="0.25">
      <c r="A91" s="112"/>
      <c r="B91" s="79"/>
      <c r="C91" s="17" t="s">
        <v>294</v>
      </c>
      <c r="D91" s="17"/>
      <c r="F91" s="177"/>
    </row>
    <row r="92" spans="1:6" x14ac:dyDescent="0.25">
      <c r="A92" s="112"/>
      <c r="B92" s="79"/>
      <c r="C92" s="17" t="s">
        <v>295</v>
      </c>
      <c r="D92" s="17"/>
      <c r="F92" s="177"/>
    </row>
    <row r="93" spans="1:6" x14ac:dyDescent="0.25">
      <c r="A93" s="112"/>
      <c r="B93" s="79"/>
      <c r="C93" s="17" t="s">
        <v>296</v>
      </c>
      <c r="D93" s="17"/>
      <c r="F93" s="177"/>
    </row>
    <row r="94" spans="1:6" x14ac:dyDescent="0.25">
      <c r="A94" s="112"/>
      <c r="B94" s="79"/>
      <c r="C94" s="17" t="s">
        <v>297</v>
      </c>
      <c r="D94" s="17" t="s">
        <v>298</v>
      </c>
      <c r="E94" t="s">
        <v>214</v>
      </c>
      <c r="F94" s="177"/>
    </row>
    <row r="95" spans="1:6" x14ac:dyDescent="0.25">
      <c r="A95" s="112"/>
      <c r="B95" s="79"/>
      <c r="C95" s="17" t="s">
        <v>299</v>
      </c>
      <c r="D95" s="17" t="s">
        <v>300</v>
      </c>
      <c r="E95" t="s">
        <v>214</v>
      </c>
      <c r="F95" s="177"/>
    </row>
    <row r="96" spans="1:6" x14ac:dyDescent="0.25">
      <c r="A96" s="112"/>
      <c r="B96" s="79"/>
      <c r="C96" s="17" t="s">
        <v>301</v>
      </c>
      <c r="D96" s="17" t="s">
        <v>300</v>
      </c>
      <c r="E96" t="s">
        <v>214</v>
      </c>
      <c r="F96" s="177"/>
    </row>
    <row r="97" spans="1:6" x14ac:dyDescent="0.25">
      <c r="A97" s="112"/>
      <c r="B97" s="79"/>
      <c r="C97" s="17" t="s">
        <v>302</v>
      </c>
      <c r="D97" s="17" t="s">
        <v>300</v>
      </c>
      <c r="E97" t="s">
        <v>214</v>
      </c>
      <c r="F97" s="177"/>
    </row>
    <row r="98" spans="1:6" x14ac:dyDescent="0.25">
      <c r="A98" s="112"/>
      <c r="B98" s="79"/>
      <c r="C98" s="17" t="s">
        <v>303</v>
      </c>
      <c r="D98" s="17" t="s">
        <v>300</v>
      </c>
      <c r="E98" t="s">
        <v>214</v>
      </c>
      <c r="F98" s="177"/>
    </row>
    <row r="99" spans="1:6" x14ac:dyDescent="0.25">
      <c r="A99" s="112"/>
      <c r="B99" s="79"/>
      <c r="C99" s="17" t="s">
        <v>304</v>
      </c>
      <c r="D99" s="17" t="s">
        <v>300</v>
      </c>
      <c r="E99" t="s">
        <v>214</v>
      </c>
      <c r="F99" s="177"/>
    </row>
    <row r="100" spans="1:6" x14ac:dyDescent="0.25">
      <c r="A100" s="112"/>
      <c r="B100" s="79"/>
      <c r="C100" s="17" t="s">
        <v>305</v>
      </c>
      <c r="D100" s="17" t="s">
        <v>300</v>
      </c>
      <c r="E100" t="s">
        <v>214</v>
      </c>
      <c r="F100" s="177"/>
    </row>
    <row r="101" spans="1:6" x14ac:dyDescent="0.25">
      <c r="A101" s="112"/>
      <c r="B101" s="79"/>
      <c r="C101" s="17" t="s">
        <v>306</v>
      </c>
      <c r="D101" s="17" t="s">
        <v>300</v>
      </c>
      <c r="E101" t="s">
        <v>214</v>
      </c>
      <c r="F101" s="177"/>
    </row>
    <row r="102" spans="1:6" x14ac:dyDescent="0.25">
      <c r="A102" s="112"/>
      <c r="B102" s="79"/>
      <c r="C102" s="17" t="s">
        <v>307</v>
      </c>
      <c r="D102" s="17" t="s">
        <v>300</v>
      </c>
      <c r="E102" t="s">
        <v>214</v>
      </c>
      <c r="F102" s="177"/>
    </row>
    <row r="103" spans="1:6" x14ac:dyDescent="0.25">
      <c r="A103" s="112"/>
      <c r="B103" s="79"/>
      <c r="C103" s="17" t="s">
        <v>308</v>
      </c>
      <c r="D103" s="17" t="s">
        <v>300</v>
      </c>
      <c r="E103" t="s">
        <v>214</v>
      </c>
      <c r="F103" s="177"/>
    </row>
    <row r="104" spans="1:6" x14ac:dyDescent="0.25">
      <c r="A104" s="60"/>
      <c r="B104" s="60" t="s">
        <v>81</v>
      </c>
      <c r="C104" s="16" t="s">
        <v>309</v>
      </c>
      <c r="D104" s="16"/>
      <c r="F104" s="177"/>
    </row>
    <row r="105" spans="1:6" x14ac:dyDescent="0.25">
      <c r="A105" s="61"/>
      <c r="B105" s="61"/>
      <c r="C105" s="16" t="s">
        <v>80</v>
      </c>
      <c r="D105" s="16"/>
      <c r="F105" s="177"/>
    </row>
    <row r="106" spans="1:6" x14ac:dyDescent="0.25">
      <c r="A106" s="61"/>
      <c r="B106" s="61"/>
      <c r="C106" s="16" t="s">
        <v>310</v>
      </c>
      <c r="D106" s="16"/>
      <c r="F106" s="177"/>
    </row>
    <row r="107" spans="1:6" x14ac:dyDescent="0.25">
      <c r="A107" s="61"/>
      <c r="B107" s="61"/>
      <c r="C107" s="16" t="s">
        <v>311</v>
      </c>
      <c r="D107" s="16"/>
      <c r="F107" s="177"/>
    </row>
    <row r="108" spans="1:6" x14ac:dyDescent="0.25">
      <c r="A108" s="61"/>
      <c r="B108" s="61"/>
      <c r="C108" s="16" t="s">
        <v>312</v>
      </c>
      <c r="D108" s="16"/>
      <c r="F108" s="177"/>
    </row>
    <row r="109" spans="1:6" x14ac:dyDescent="0.25">
      <c r="A109" s="61"/>
      <c r="B109" s="61"/>
      <c r="C109" s="16" t="s">
        <v>313</v>
      </c>
      <c r="D109" s="16"/>
      <c r="F109" s="177"/>
    </row>
    <row r="110" spans="1:6" x14ac:dyDescent="0.25">
      <c r="A110" s="62"/>
      <c r="B110" s="62"/>
      <c r="C110" s="16" t="s">
        <v>314</v>
      </c>
      <c r="D110" s="16"/>
      <c r="F110" s="177"/>
    </row>
    <row r="111" spans="1:6" x14ac:dyDescent="0.25">
      <c r="A111" s="112"/>
      <c r="B111" s="54" t="s">
        <v>53</v>
      </c>
      <c r="C111" s="17" t="s">
        <v>309</v>
      </c>
      <c r="D111" s="17"/>
      <c r="F111" s="177"/>
    </row>
    <row r="112" spans="1:6" x14ac:dyDescent="0.25">
      <c r="A112" s="112"/>
      <c r="B112" s="55"/>
      <c r="C112" s="17" t="s">
        <v>315</v>
      </c>
      <c r="D112" s="17"/>
      <c r="F112" s="177"/>
    </row>
    <row r="113" spans="1:6" x14ac:dyDescent="0.25">
      <c r="A113" s="112"/>
      <c r="B113" s="56"/>
      <c r="C113" s="17" t="s">
        <v>316</v>
      </c>
      <c r="D113" s="17"/>
      <c r="F113" s="177"/>
    </row>
    <row r="114" spans="1:6" x14ac:dyDescent="0.25">
      <c r="A114" s="113"/>
      <c r="B114" s="113" t="s">
        <v>317</v>
      </c>
      <c r="C114" s="16" t="s">
        <v>309</v>
      </c>
      <c r="D114" s="16"/>
      <c r="F114" s="177"/>
    </row>
    <row r="115" spans="1:6" x14ac:dyDescent="0.25">
      <c r="A115" s="113"/>
      <c r="B115" s="113"/>
      <c r="C115" s="16" t="s">
        <v>310</v>
      </c>
      <c r="D115" s="16"/>
      <c r="F115" s="177"/>
    </row>
    <row r="116" spans="1:6" x14ac:dyDescent="0.25">
      <c r="A116" s="113"/>
      <c r="B116" s="113"/>
      <c r="C116" s="16" t="s">
        <v>311</v>
      </c>
      <c r="D116" s="16"/>
      <c r="F116" s="177"/>
    </row>
    <row r="117" spans="1:6" x14ac:dyDescent="0.25">
      <c r="A117" s="113"/>
      <c r="B117" s="113"/>
      <c r="C117" s="16" t="s">
        <v>313</v>
      </c>
      <c r="D117" s="16"/>
      <c r="F117" s="177"/>
    </row>
    <row r="118" spans="1:6" x14ac:dyDescent="0.25">
      <c r="A118" s="111"/>
      <c r="B118" s="72" t="s">
        <v>151</v>
      </c>
      <c r="C118" s="17" t="s">
        <v>309</v>
      </c>
      <c r="D118" s="17"/>
      <c r="F118" s="177"/>
    </row>
    <row r="119" spans="1:6" x14ac:dyDescent="0.25">
      <c r="A119" s="110"/>
      <c r="B119" s="92"/>
      <c r="C119" s="17" t="s">
        <v>318</v>
      </c>
      <c r="D119" s="17"/>
      <c r="F119" s="177"/>
    </row>
    <row r="120" spans="1:6" x14ac:dyDescent="0.25">
      <c r="A120" s="110"/>
      <c r="B120" s="92"/>
      <c r="C120" s="17" t="s">
        <v>311</v>
      </c>
      <c r="D120" s="17"/>
      <c r="F120" s="177"/>
    </row>
    <row r="121" spans="1:6" x14ac:dyDescent="0.25">
      <c r="A121" s="110"/>
      <c r="B121" s="92"/>
      <c r="C121" s="17" t="s">
        <v>312</v>
      </c>
      <c r="D121" s="17"/>
      <c r="F121" s="177"/>
    </row>
    <row r="122" spans="1:6" x14ac:dyDescent="0.25">
      <c r="A122" s="110"/>
      <c r="B122" s="92"/>
      <c r="C122" s="17" t="s">
        <v>310</v>
      </c>
      <c r="D122" s="17"/>
      <c r="F122" s="177"/>
    </row>
    <row r="123" spans="1:6" x14ac:dyDescent="0.25">
      <c r="A123" s="110"/>
      <c r="B123" s="92"/>
      <c r="C123" s="17" t="s">
        <v>319</v>
      </c>
      <c r="D123" s="17"/>
      <c r="F123" s="177"/>
    </row>
    <row r="124" spans="1:6" x14ac:dyDescent="0.25">
      <c r="A124" s="110"/>
      <c r="B124" s="92"/>
      <c r="C124" s="17" t="s">
        <v>320</v>
      </c>
      <c r="D124" s="17"/>
      <c r="F124" s="177"/>
    </row>
    <row r="125" spans="1:6" x14ac:dyDescent="0.25">
      <c r="A125" s="110"/>
      <c r="B125" s="92"/>
      <c r="C125" s="17" t="s">
        <v>313</v>
      </c>
      <c r="D125" s="17"/>
      <c r="F125" s="177"/>
    </row>
    <row r="126" spans="1:6" x14ac:dyDescent="0.25">
      <c r="A126" s="112"/>
      <c r="B126" s="73"/>
      <c r="C126" s="17" t="s">
        <v>314</v>
      </c>
      <c r="D126" s="17"/>
      <c r="F126" s="177"/>
    </row>
    <row r="127" spans="1:6" x14ac:dyDescent="0.25">
      <c r="A127" s="60"/>
      <c r="B127" s="60" t="s">
        <v>82</v>
      </c>
      <c r="C127" s="16" t="s">
        <v>321</v>
      </c>
      <c r="D127" s="16"/>
      <c r="F127" s="177"/>
    </row>
    <row r="128" spans="1:6" x14ac:dyDescent="0.25">
      <c r="A128" s="61"/>
      <c r="B128" s="61"/>
      <c r="C128" s="16" t="s">
        <v>322</v>
      </c>
      <c r="D128" s="16"/>
      <c r="F128" s="177"/>
    </row>
    <row r="129" spans="1:6" x14ac:dyDescent="0.25">
      <c r="A129" s="61"/>
      <c r="B129" s="61"/>
      <c r="C129" s="16" t="s">
        <v>323</v>
      </c>
      <c r="D129" s="16"/>
      <c r="F129" s="177"/>
    </row>
    <row r="130" spans="1:6" x14ac:dyDescent="0.25">
      <c r="A130" s="61"/>
      <c r="B130" s="61"/>
      <c r="C130" s="16" t="s">
        <v>136</v>
      </c>
      <c r="D130" s="16"/>
      <c r="F130" s="177"/>
    </row>
    <row r="131" spans="1:6" x14ac:dyDescent="0.25">
      <c r="A131" s="61"/>
      <c r="B131" s="61"/>
      <c r="C131" s="16" t="s">
        <v>312</v>
      </c>
      <c r="D131" s="16"/>
      <c r="F131" s="177"/>
    </row>
    <row r="132" spans="1:6" x14ac:dyDescent="0.25">
      <c r="A132" s="112"/>
      <c r="B132" s="55" t="s">
        <v>324</v>
      </c>
      <c r="C132" s="17" t="s">
        <v>321</v>
      </c>
      <c r="D132" s="17"/>
      <c r="F132" s="177"/>
    </row>
    <row r="133" spans="1:6" x14ac:dyDescent="0.25">
      <c r="A133" s="112"/>
      <c r="B133" s="55"/>
      <c r="C133" s="17" t="s">
        <v>312</v>
      </c>
      <c r="D133" s="17"/>
      <c r="F133" s="177"/>
    </row>
    <row r="134" spans="1:6" x14ac:dyDescent="0.25">
      <c r="A134" s="114"/>
      <c r="B134" s="56"/>
      <c r="C134" s="17" t="s">
        <v>314</v>
      </c>
      <c r="D134" s="17"/>
      <c r="F134" s="177"/>
    </row>
    <row r="135" spans="1:6" x14ac:dyDescent="0.25">
      <c r="A135" s="64"/>
      <c r="B135" s="64" t="s">
        <v>89</v>
      </c>
      <c r="C135" s="16" t="s">
        <v>325</v>
      </c>
      <c r="D135" s="16"/>
      <c r="F135" s="177"/>
    </row>
    <row r="136" spans="1:6" x14ac:dyDescent="0.25">
      <c r="A136" s="65"/>
      <c r="B136" s="65"/>
      <c r="C136" s="16" t="s">
        <v>326</v>
      </c>
      <c r="D136" s="16"/>
      <c r="E136" t="s">
        <v>214</v>
      </c>
      <c r="F136" s="177"/>
    </row>
    <row r="137" spans="1:6" x14ac:dyDescent="0.25">
      <c r="A137" s="65"/>
      <c r="B137" s="65"/>
      <c r="C137" s="16" t="s">
        <v>327</v>
      </c>
      <c r="D137" s="16" t="s">
        <v>328</v>
      </c>
      <c r="F137" s="177"/>
    </row>
    <row r="138" spans="1:6" x14ac:dyDescent="0.25">
      <c r="A138" s="65"/>
      <c r="B138" s="65"/>
      <c r="C138" s="16" t="s">
        <v>329</v>
      </c>
      <c r="D138" s="16" t="s">
        <v>330</v>
      </c>
      <c r="F138" s="177"/>
    </row>
    <row r="139" spans="1:6" x14ac:dyDescent="0.25">
      <c r="A139" s="65"/>
      <c r="B139" s="65"/>
      <c r="C139" s="16" t="s">
        <v>331</v>
      </c>
      <c r="D139" s="16"/>
      <c r="F139" s="177"/>
    </row>
    <row r="140" spans="1:6" x14ac:dyDescent="0.25">
      <c r="A140" s="65"/>
      <c r="B140" s="65"/>
      <c r="C140" s="16" t="s">
        <v>332</v>
      </c>
      <c r="D140" s="16"/>
      <c r="F140" s="177"/>
    </row>
    <row r="141" spans="1:6" x14ac:dyDescent="0.25">
      <c r="A141" s="65"/>
      <c r="B141" s="65"/>
      <c r="C141" s="16" t="s">
        <v>333</v>
      </c>
      <c r="D141" s="16"/>
      <c r="F141" s="177"/>
    </row>
    <row r="142" spans="1:6" x14ac:dyDescent="0.25">
      <c r="A142" s="65"/>
      <c r="B142" s="65"/>
      <c r="C142" s="16" t="s">
        <v>334</v>
      </c>
      <c r="D142" s="16"/>
      <c r="F142" s="177"/>
    </row>
    <row r="143" spans="1:6" x14ac:dyDescent="0.25">
      <c r="A143" s="65"/>
      <c r="B143" s="65"/>
      <c r="C143" s="16" t="s">
        <v>335</v>
      </c>
      <c r="D143" s="16"/>
      <c r="F143" s="177"/>
    </row>
    <row r="144" spans="1:6" x14ac:dyDescent="0.25">
      <c r="A144" s="65"/>
      <c r="B144" s="65"/>
      <c r="C144" s="16" t="s">
        <v>336</v>
      </c>
      <c r="D144" s="16"/>
      <c r="F144" s="177"/>
    </row>
    <row r="145" spans="1:6" x14ac:dyDescent="0.25">
      <c r="A145" s="65"/>
      <c r="B145" s="65"/>
      <c r="C145" s="16" t="s">
        <v>314</v>
      </c>
      <c r="D145" s="16"/>
      <c r="F145" s="177"/>
    </row>
    <row r="146" spans="1:6" x14ac:dyDescent="0.25">
      <c r="A146" s="111"/>
      <c r="B146" s="57" t="s">
        <v>337</v>
      </c>
      <c r="C146" s="17" t="s">
        <v>338</v>
      </c>
      <c r="D146" s="17"/>
      <c r="F146" s="177"/>
    </row>
    <row r="147" spans="1:6" x14ac:dyDescent="0.25">
      <c r="A147" s="114"/>
      <c r="B147" s="59"/>
      <c r="C147" s="17" t="s">
        <v>339</v>
      </c>
      <c r="D147" s="17"/>
      <c r="F147" s="177"/>
    </row>
    <row r="148" spans="1:6" x14ac:dyDescent="0.25">
      <c r="A148" s="115"/>
      <c r="B148" s="116" t="s">
        <v>70</v>
      </c>
      <c r="C148" s="16" t="s">
        <v>340</v>
      </c>
      <c r="D148" s="16" t="s">
        <v>341</v>
      </c>
      <c r="F148" s="177"/>
    </row>
    <row r="149" spans="1:6" x14ac:dyDescent="0.25">
      <c r="A149" s="117"/>
      <c r="B149" s="117"/>
      <c r="C149" s="16" t="s">
        <v>342</v>
      </c>
      <c r="D149" s="16" t="s">
        <v>343</v>
      </c>
      <c r="F149" s="177"/>
    </row>
    <row r="150" spans="1:6" x14ac:dyDescent="0.25">
      <c r="A150" s="117"/>
      <c r="B150" s="117"/>
      <c r="C150" s="16" t="s">
        <v>344</v>
      </c>
      <c r="D150" s="16" t="s">
        <v>345</v>
      </c>
      <c r="F150" s="177"/>
    </row>
    <row r="151" spans="1:6" x14ac:dyDescent="0.25">
      <c r="A151" s="117"/>
      <c r="B151" s="117"/>
      <c r="C151" s="16" t="s">
        <v>346</v>
      </c>
      <c r="D151" s="16" t="s">
        <v>347</v>
      </c>
      <c r="F151" s="177"/>
    </row>
    <row r="152" spans="1:6" x14ac:dyDescent="0.25">
      <c r="A152" s="117"/>
      <c r="B152" s="117"/>
      <c r="C152" s="16" t="s">
        <v>348</v>
      </c>
      <c r="D152" s="16" t="s">
        <v>349</v>
      </c>
      <c r="F152" s="177"/>
    </row>
    <row r="153" spans="1:6" x14ac:dyDescent="0.25">
      <c r="A153" s="117"/>
      <c r="B153" s="117"/>
      <c r="C153" s="16" t="s">
        <v>350</v>
      </c>
      <c r="D153" s="16" t="s">
        <v>351</v>
      </c>
      <c r="F153" s="177"/>
    </row>
    <row r="154" spans="1:6" x14ac:dyDescent="0.25">
      <c r="A154" s="117"/>
      <c r="B154" s="117"/>
      <c r="C154" s="16" t="s">
        <v>352</v>
      </c>
      <c r="D154" s="16" t="s">
        <v>353</v>
      </c>
      <c r="F154" s="177"/>
    </row>
    <row r="155" spans="1:6" x14ac:dyDescent="0.25">
      <c r="A155" s="117"/>
      <c r="B155" s="117"/>
      <c r="C155" s="16" t="s">
        <v>354</v>
      </c>
      <c r="D155" s="16" t="s">
        <v>355</v>
      </c>
      <c r="F155" s="177"/>
    </row>
    <row r="156" spans="1:6" x14ac:dyDescent="0.25">
      <c r="A156" s="117"/>
      <c r="B156" s="117"/>
      <c r="C156" s="16" t="s">
        <v>356</v>
      </c>
      <c r="D156" s="16" t="s">
        <v>357</v>
      </c>
      <c r="F156" s="177"/>
    </row>
    <row r="157" spans="1:6" x14ac:dyDescent="0.25">
      <c r="A157" s="117"/>
      <c r="B157" s="117"/>
      <c r="C157" s="16" t="s">
        <v>358</v>
      </c>
      <c r="D157" s="16" t="s">
        <v>359</v>
      </c>
      <c r="F157" s="177"/>
    </row>
    <row r="158" spans="1:6" x14ac:dyDescent="0.25">
      <c r="A158" s="117"/>
      <c r="B158" s="117"/>
      <c r="C158" s="16" t="s">
        <v>360</v>
      </c>
      <c r="D158" s="16" t="s">
        <v>361</v>
      </c>
      <c r="F158" s="177"/>
    </row>
    <row r="159" spans="1:6" x14ac:dyDescent="0.25">
      <c r="A159" s="117"/>
      <c r="B159" s="117"/>
      <c r="C159" s="16" t="s">
        <v>362</v>
      </c>
      <c r="D159" s="16" t="s">
        <v>363</v>
      </c>
      <c r="F159" s="177"/>
    </row>
    <row r="160" spans="1:6" x14ac:dyDescent="0.25">
      <c r="A160" s="117"/>
      <c r="B160" s="117"/>
      <c r="C160" s="16" t="s">
        <v>364</v>
      </c>
      <c r="D160" s="16" t="s">
        <v>365</v>
      </c>
      <c r="F160" s="177"/>
    </row>
    <row r="161" spans="1:6" x14ac:dyDescent="0.25">
      <c r="A161" s="117"/>
      <c r="B161" s="117"/>
      <c r="C161" s="16" t="s">
        <v>366</v>
      </c>
      <c r="D161" s="16" t="s">
        <v>367</v>
      </c>
      <c r="F161" s="177"/>
    </row>
    <row r="162" spans="1:6" x14ac:dyDescent="0.25">
      <c r="A162" s="117"/>
      <c r="B162" s="117"/>
      <c r="C162" s="16" t="s">
        <v>368</v>
      </c>
      <c r="D162" s="16" t="s">
        <v>369</v>
      </c>
      <c r="F162" s="177"/>
    </row>
    <row r="163" spans="1:6" x14ac:dyDescent="0.25">
      <c r="A163" s="117"/>
      <c r="B163" s="117"/>
      <c r="C163" s="16" t="s">
        <v>370</v>
      </c>
      <c r="D163" s="16" t="s">
        <v>371</v>
      </c>
      <c r="F163" s="177"/>
    </row>
    <row r="164" spans="1:6" x14ac:dyDescent="0.25">
      <c r="A164" s="117"/>
      <c r="B164" s="117"/>
      <c r="C164" s="16" t="s">
        <v>372</v>
      </c>
      <c r="D164" s="16" t="s">
        <v>373</v>
      </c>
      <c r="F164" s="177"/>
    </row>
    <row r="165" spans="1:6" x14ac:dyDescent="0.25">
      <c r="A165" s="117"/>
      <c r="B165" s="117"/>
      <c r="C165" s="16" t="s">
        <v>374</v>
      </c>
      <c r="D165" s="16" t="s">
        <v>375</v>
      </c>
      <c r="F165" s="177"/>
    </row>
    <row r="166" spans="1:6" x14ac:dyDescent="0.25">
      <c r="A166" s="117"/>
      <c r="B166" s="117"/>
      <c r="C166" s="16" t="s">
        <v>376</v>
      </c>
      <c r="D166" s="16" t="s">
        <v>377</v>
      </c>
      <c r="F166" s="177"/>
    </row>
    <row r="167" spans="1:6" x14ac:dyDescent="0.25">
      <c r="A167" s="117"/>
      <c r="B167" s="117"/>
      <c r="C167" s="16" t="s">
        <v>378</v>
      </c>
      <c r="D167" s="16" t="s">
        <v>379</v>
      </c>
      <c r="F167" s="177"/>
    </row>
    <row r="168" spans="1:6" x14ac:dyDescent="0.25">
      <c r="A168" s="117"/>
      <c r="B168" s="117"/>
      <c r="C168" s="16" t="s">
        <v>380</v>
      </c>
      <c r="D168" s="16" t="s">
        <v>381</v>
      </c>
      <c r="F168" s="177"/>
    </row>
    <row r="169" spans="1:6" x14ac:dyDescent="0.25">
      <c r="A169" s="117"/>
      <c r="B169" s="117"/>
      <c r="C169" s="16" t="s">
        <v>382</v>
      </c>
      <c r="D169" s="16" t="s">
        <v>383</v>
      </c>
      <c r="F169" s="177"/>
    </row>
    <row r="170" spans="1:6" x14ac:dyDescent="0.25">
      <c r="A170" s="117"/>
      <c r="B170" s="117"/>
      <c r="C170" s="16" t="s">
        <v>384</v>
      </c>
      <c r="D170" s="16" t="s">
        <v>385</v>
      </c>
      <c r="F170" s="177"/>
    </row>
    <row r="171" spans="1:6" x14ac:dyDescent="0.25">
      <c r="A171" s="117"/>
      <c r="B171" s="117"/>
      <c r="C171" s="16" t="s">
        <v>386</v>
      </c>
      <c r="D171" s="16" t="s">
        <v>387</v>
      </c>
      <c r="F171" s="177"/>
    </row>
    <row r="172" spans="1:6" x14ac:dyDescent="0.25">
      <c r="A172" s="117"/>
      <c r="B172" s="117"/>
      <c r="C172" s="16" t="s">
        <v>388</v>
      </c>
      <c r="D172" s="16" t="s">
        <v>389</v>
      </c>
      <c r="F172" s="177"/>
    </row>
    <row r="173" spans="1:6" x14ac:dyDescent="0.25">
      <c r="A173" s="117"/>
      <c r="B173" s="117"/>
      <c r="C173" s="16" t="s">
        <v>390</v>
      </c>
      <c r="D173" s="16" t="s">
        <v>391</v>
      </c>
      <c r="F173" s="177"/>
    </row>
    <row r="174" spans="1:6" x14ac:dyDescent="0.25">
      <c r="A174" s="117"/>
      <c r="B174" s="117"/>
      <c r="C174" s="16" t="s">
        <v>392</v>
      </c>
      <c r="D174" s="16" t="s">
        <v>393</v>
      </c>
      <c r="F174" s="177"/>
    </row>
    <row r="175" spans="1:6" x14ac:dyDescent="0.25">
      <c r="A175" s="117"/>
      <c r="B175" s="117"/>
      <c r="C175" s="16" t="s">
        <v>394</v>
      </c>
      <c r="D175" s="16" t="s">
        <v>395</v>
      </c>
      <c r="F175" s="177"/>
    </row>
    <row r="176" spans="1:6" x14ac:dyDescent="0.25">
      <c r="A176" s="117"/>
      <c r="B176" s="117"/>
      <c r="C176" s="16" t="s">
        <v>396</v>
      </c>
      <c r="D176" s="16" t="s">
        <v>397</v>
      </c>
      <c r="F176" s="177"/>
    </row>
    <row r="177" spans="1:6" x14ac:dyDescent="0.25">
      <c r="A177" s="117"/>
      <c r="B177" s="117"/>
      <c r="C177" s="16" t="s">
        <v>398</v>
      </c>
      <c r="D177" s="16" t="s">
        <v>399</v>
      </c>
      <c r="F177" s="177"/>
    </row>
    <row r="178" spans="1:6" x14ac:dyDescent="0.25">
      <c r="A178" s="117"/>
      <c r="B178" s="117"/>
      <c r="C178" s="16" t="s">
        <v>400</v>
      </c>
      <c r="D178" s="16" t="s">
        <v>401</v>
      </c>
      <c r="F178" s="177"/>
    </row>
    <row r="179" spans="1:6" x14ac:dyDescent="0.25">
      <c r="A179" s="117"/>
      <c r="B179" s="117"/>
      <c r="C179" s="16" t="s">
        <v>402</v>
      </c>
      <c r="D179" s="16" t="s">
        <v>403</v>
      </c>
      <c r="F179" s="177"/>
    </row>
    <row r="180" spans="1:6" x14ac:dyDescent="0.25">
      <c r="A180" s="117"/>
      <c r="B180" s="117"/>
      <c r="C180" s="16" t="s">
        <v>404</v>
      </c>
      <c r="D180" s="16" t="s">
        <v>405</v>
      </c>
      <c r="E180" t="s">
        <v>214</v>
      </c>
      <c r="F180" s="177"/>
    </row>
    <row r="181" spans="1:6" x14ac:dyDescent="0.25">
      <c r="A181" s="117"/>
      <c r="B181" s="117"/>
      <c r="C181" s="16" t="s">
        <v>314</v>
      </c>
      <c r="D181" s="16" t="s">
        <v>314</v>
      </c>
      <c r="F181" s="177"/>
    </row>
    <row r="182" spans="1:6" x14ac:dyDescent="0.25">
      <c r="A182" s="111"/>
      <c r="B182" s="57" t="s">
        <v>406</v>
      </c>
      <c r="C182" s="44" t="s">
        <v>407</v>
      </c>
      <c r="D182" s="44"/>
      <c r="F182" s="177"/>
    </row>
    <row r="183" spans="1:6" x14ac:dyDescent="0.25">
      <c r="A183" s="112"/>
      <c r="B183" s="58"/>
      <c r="C183" s="44" t="s">
        <v>408</v>
      </c>
      <c r="D183" s="44"/>
      <c r="F183" s="177"/>
    </row>
    <row r="184" spans="1:6" x14ac:dyDescent="0.25">
      <c r="A184" s="112"/>
      <c r="B184" s="58"/>
      <c r="C184" s="44" t="s">
        <v>409</v>
      </c>
      <c r="D184" s="44"/>
      <c r="F184" s="177"/>
    </row>
    <row r="185" spans="1:6" x14ac:dyDescent="0.25">
      <c r="A185" s="114"/>
      <c r="B185" s="59"/>
      <c r="C185" s="45" t="s">
        <v>410</v>
      </c>
      <c r="D185" s="45"/>
      <c r="F185" s="177"/>
    </row>
    <row r="186" spans="1:6" x14ac:dyDescent="0.25">
      <c r="A186" s="60"/>
      <c r="B186" s="60" t="s">
        <v>86</v>
      </c>
      <c r="C186" s="43" t="s">
        <v>411</v>
      </c>
      <c r="D186" s="43"/>
      <c r="F186" s="177"/>
    </row>
    <row r="187" spans="1:6" x14ac:dyDescent="0.25">
      <c r="A187" s="61"/>
      <c r="B187" s="61"/>
      <c r="C187" s="43" t="s">
        <v>412</v>
      </c>
      <c r="D187" s="43"/>
      <c r="F187" s="177"/>
    </row>
    <row r="188" spans="1:6" x14ac:dyDescent="0.25">
      <c r="A188" s="111"/>
      <c r="B188" s="57" t="s">
        <v>58</v>
      </c>
      <c r="C188" s="45" t="s">
        <v>413</v>
      </c>
      <c r="D188" s="45" t="s">
        <v>414</v>
      </c>
      <c r="F188" s="177"/>
    </row>
    <row r="189" spans="1:6" x14ac:dyDescent="0.25">
      <c r="A189" s="112"/>
      <c r="B189" s="58"/>
      <c r="C189" s="45" t="s">
        <v>415</v>
      </c>
      <c r="D189" s="45" t="s">
        <v>416</v>
      </c>
      <c r="F189" s="177"/>
    </row>
    <row r="190" spans="1:6" x14ac:dyDescent="0.25">
      <c r="A190" s="112"/>
      <c r="B190" s="58"/>
      <c r="C190" s="45" t="s">
        <v>312</v>
      </c>
      <c r="D190" s="45" t="s">
        <v>312</v>
      </c>
      <c r="F190" s="177"/>
    </row>
    <row r="191" spans="1:6" x14ac:dyDescent="0.25">
      <c r="A191" s="112"/>
      <c r="B191" s="58"/>
      <c r="C191" s="45" t="s">
        <v>417</v>
      </c>
      <c r="D191" s="45" t="s">
        <v>418</v>
      </c>
      <c r="F191" s="177"/>
    </row>
    <row r="192" spans="1:6" x14ac:dyDescent="0.25">
      <c r="A192" s="112"/>
      <c r="B192" s="58"/>
      <c r="C192" s="45" t="s">
        <v>419</v>
      </c>
      <c r="D192" s="45" t="s">
        <v>420</v>
      </c>
      <c r="F192" s="177"/>
    </row>
    <row r="193" spans="1:6" x14ac:dyDescent="0.25">
      <c r="A193" s="112"/>
      <c r="B193" s="58"/>
      <c r="C193" s="45" t="s">
        <v>421</v>
      </c>
      <c r="D193" s="45" t="s">
        <v>422</v>
      </c>
      <c r="F193" s="177"/>
    </row>
    <row r="194" spans="1:6" x14ac:dyDescent="0.25">
      <c r="A194" s="112"/>
      <c r="B194" s="58"/>
      <c r="C194" s="45" t="s">
        <v>423</v>
      </c>
      <c r="D194" s="45" t="s">
        <v>424</v>
      </c>
      <c r="F194" s="177"/>
    </row>
    <row r="195" spans="1:6" x14ac:dyDescent="0.25">
      <c r="A195" s="112"/>
      <c r="B195" s="58"/>
      <c r="C195" s="45" t="s">
        <v>425</v>
      </c>
      <c r="D195" s="45" t="s">
        <v>426</v>
      </c>
      <c r="F195" s="177"/>
    </row>
    <row r="196" spans="1:6" x14ac:dyDescent="0.25">
      <c r="A196" s="112"/>
      <c r="B196" s="58"/>
      <c r="C196" s="45" t="s">
        <v>427</v>
      </c>
      <c r="D196" s="45" t="s">
        <v>428</v>
      </c>
      <c r="F196" s="177"/>
    </row>
    <row r="197" spans="1:6" x14ac:dyDescent="0.25">
      <c r="A197" s="112"/>
      <c r="B197" s="58"/>
      <c r="C197" s="45" t="s">
        <v>429</v>
      </c>
      <c r="D197" s="45" t="s">
        <v>430</v>
      </c>
      <c r="F197" s="177"/>
    </row>
    <row r="198" spans="1:6" x14ac:dyDescent="0.25">
      <c r="A198" s="112"/>
      <c r="B198" s="58"/>
      <c r="C198" s="45" t="s">
        <v>431</v>
      </c>
      <c r="D198" s="45" t="s">
        <v>432</v>
      </c>
      <c r="F198" s="177"/>
    </row>
    <row r="199" spans="1:6" x14ac:dyDescent="0.25">
      <c r="A199" s="112"/>
      <c r="B199" s="58"/>
      <c r="C199" s="45" t="s">
        <v>433</v>
      </c>
      <c r="D199" s="45" t="s">
        <v>434</v>
      </c>
      <c r="F199" s="177"/>
    </row>
    <row r="200" spans="1:6" x14ac:dyDescent="0.25">
      <c r="A200" s="112"/>
      <c r="B200" s="58"/>
      <c r="C200" s="45" t="s">
        <v>314</v>
      </c>
      <c r="D200" s="45" t="s">
        <v>314</v>
      </c>
      <c r="F200" s="177"/>
    </row>
    <row r="201" spans="1:6" x14ac:dyDescent="0.25">
      <c r="A201" s="114"/>
      <c r="B201" s="59"/>
      <c r="C201" s="45" t="s">
        <v>410</v>
      </c>
      <c r="D201" s="45" t="s">
        <v>435</v>
      </c>
      <c r="F201" s="177"/>
    </row>
    <row r="202" spans="1:6" x14ac:dyDescent="0.25">
      <c r="A202" s="116"/>
      <c r="B202" s="116" t="s">
        <v>83</v>
      </c>
      <c r="C202" s="16" t="s">
        <v>436</v>
      </c>
      <c r="D202" s="16"/>
      <c r="F202" s="177"/>
    </row>
    <row r="203" spans="1:6" x14ac:dyDescent="0.25">
      <c r="A203" s="117"/>
      <c r="B203" s="117"/>
      <c r="C203" s="16" t="s">
        <v>437</v>
      </c>
      <c r="D203" s="16"/>
      <c r="F203" s="177"/>
    </row>
    <row r="204" spans="1:6" x14ac:dyDescent="0.25">
      <c r="A204" s="117"/>
      <c r="B204" s="117"/>
      <c r="C204" s="16" t="s">
        <v>438</v>
      </c>
      <c r="D204" s="16"/>
      <c r="F204" s="177"/>
    </row>
    <row r="205" spans="1:6" x14ac:dyDescent="0.25">
      <c r="A205" s="117"/>
      <c r="B205" s="117"/>
      <c r="C205" s="16" t="s">
        <v>439</v>
      </c>
      <c r="D205" s="16"/>
      <c r="F205" s="177"/>
    </row>
    <row r="206" spans="1:6" x14ac:dyDescent="0.25">
      <c r="A206" s="117"/>
      <c r="B206" s="117"/>
      <c r="C206" s="16" t="s">
        <v>440</v>
      </c>
      <c r="D206" s="16"/>
      <c r="F206" s="177"/>
    </row>
    <row r="207" spans="1:6" x14ac:dyDescent="0.25">
      <c r="A207" s="117"/>
      <c r="B207" s="117"/>
      <c r="C207" s="16" t="s">
        <v>441</v>
      </c>
      <c r="D207" s="16"/>
      <c r="F207" s="177"/>
    </row>
    <row r="208" spans="1:6" x14ac:dyDescent="0.25">
      <c r="A208" s="117"/>
      <c r="B208" s="117"/>
      <c r="C208" s="16" t="s">
        <v>442</v>
      </c>
      <c r="D208" s="16"/>
      <c r="F208" s="177"/>
    </row>
    <row r="209" spans="1:6" x14ac:dyDescent="0.25">
      <c r="A209" s="117"/>
      <c r="B209" s="117"/>
      <c r="C209" s="16" t="s">
        <v>443</v>
      </c>
      <c r="D209" s="16"/>
      <c r="F209" s="177"/>
    </row>
    <row r="210" spans="1:6" x14ac:dyDescent="0.25">
      <c r="A210" s="117"/>
      <c r="B210" s="117"/>
      <c r="C210" s="16" t="s">
        <v>444</v>
      </c>
      <c r="D210" s="16"/>
      <c r="F210" s="177"/>
    </row>
    <row r="211" spans="1:6" x14ac:dyDescent="0.25">
      <c r="A211" s="117"/>
      <c r="B211" s="117"/>
      <c r="C211" s="16" t="s">
        <v>445</v>
      </c>
      <c r="D211" s="16"/>
      <c r="F211" s="177"/>
    </row>
    <row r="212" spans="1:6" x14ac:dyDescent="0.25">
      <c r="A212" s="117"/>
      <c r="B212" s="117"/>
      <c r="C212" s="16" t="s">
        <v>446</v>
      </c>
      <c r="D212" s="16"/>
      <c r="F212" s="177"/>
    </row>
    <row r="213" spans="1:6" x14ac:dyDescent="0.25">
      <c r="A213" s="117"/>
      <c r="B213" s="117"/>
      <c r="C213" s="16" t="s">
        <v>447</v>
      </c>
      <c r="D213" s="16"/>
      <c r="F213" s="177"/>
    </row>
    <row r="214" spans="1:6" x14ac:dyDescent="0.25">
      <c r="A214" s="117"/>
      <c r="B214" s="117"/>
      <c r="C214" s="16" t="s">
        <v>448</v>
      </c>
      <c r="D214" s="16"/>
      <c r="F214" s="177"/>
    </row>
    <row r="215" spans="1:6" x14ac:dyDescent="0.25">
      <c r="A215" s="117"/>
      <c r="B215" s="117"/>
      <c r="C215" s="16" t="s">
        <v>449</v>
      </c>
      <c r="D215" s="16"/>
      <c r="F215" s="177"/>
    </row>
    <row r="216" spans="1:6" x14ac:dyDescent="0.25">
      <c r="A216" s="117"/>
      <c r="B216" s="117"/>
      <c r="C216" s="16" t="s">
        <v>450</v>
      </c>
      <c r="D216" s="16"/>
      <c r="F216" s="177"/>
    </row>
    <row r="217" spans="1:6" x14ac:dyDescent="0.25">
      <c r="A217" s="117"/>
      <c r="B217" s="117"/>
      <c r="C217" s="16" t="s">
        <v>451</v>
      </c>
      <c r="D217" s="16"/>
      <c r="F217" s="177"/>
    </row>
    <row r="218" spans="1:6" x14ac:dyDescent="0.25">
      <c r="A218" s="117"/>
      <c r="B218" s="117"/>
      <c r="C218" s="16" t="s">
        <v>452</v>
      </c>
      <c r="D218" s="16" t="s">
        <v>453</v>
      </c>
      <c r="E218" t="s">
        <v>214</v>
      </c>
      <c r="F218" s="177"/>
    </row>
    <row r="219" spans="1:6" x14ac:dyDescent="0.25">
      <c r="A219" s="117"/>
      <c r="B219" s="117"/>
      <c r="C219" s="16" t="s">
        <v>454</v>
      </c>
      <c r="D219" s="16"/>
      <c r="F219" s="177"/>
    </row>
    <row r="220" spans="1:6" x14ac:dyDescent="0.25">
      <c r="A220" s="117"/>
      <c r="B220" s="117"/>
      <c r="C220" s="16" t="s">
        <v>455</v>
      </c>
      <c r="D220" s="16"/>
      <c r="F220" s="177"/>
    </row>
    <row r="221" spans="1:6" x14ac:dyDescent="0.25">
      <c r="A221" s="117"/>
      <c r="B221" s="117"/>
      <c r="C221" s="16" t="s">
        <v>456</v>
      </c>
      <c r="D221" s="16"/>
      <c r="F221" s="177"/>
    </row>
    <row r="222" spans="1:6" x14ac:dyDescent="0.25">
      <c r="A222" s="117"/>
      <c r="B222" s="117"/>
      <c r="C222" s="16" t="s">
        <v>457</v>
      </c>
      <c r="D222" s="16"/>
      <c r="F222" s="177"/>
    </row>
    <row r="223" spans="1:6" x14ac:dyDescent="0.25">
      <c r="A223" s="117"/>
      <c r="B223" s="117"/>
      <c r="C223" s="16" t="s">
        <v>458</v>
      </c>
      <c r="D223" s="16"/>
      <c r="F223" s="177"/>
    </row>
    <row r="224" spans="1:6" x14ac:dyDescent="0.25">
      <c r="A224" s="117"/>
      <c r="B224" s="117"/>
      <c r="C224" s="16" t="s">
        <v>459</v>
      </c>
      <c r="D224" s="16"/>
      <c r="F224" s="177"/>
    </row>
    <row r="225" spans="1:6" x14ac:dyDescent="0.25">
      <c r="A225" s="117"/>
      <c r="B225" s="117"/>
      <c r="C225" s="16" t="s">
        <v>460</v>
      </c>
      <c r="D225" s="16"/>
      <c r="F225" s="177"/>
    </row>
    <row r="226" spans="1:6" x14ac:dyDescent="0.25">
      <c r="A226" s="117"/>
      <c r="B226" s="117"/>
      <c r="C226" s="16" t="s">
        <v>461</v>
      </c>
      <c r="D226" s="16"/>
      <c r="F226" s="177"/>
    </row>
    <row r="227" spans="1:6" x14ac:dyDescent="0.25">
      <c r="A227" s="117"/>
      <c r="B227" s="117"/>
      <c r="C227" s="16" t="s">
        <v>462</v>
      </c>
      <c r="D227" s="16"/>
      <c r="F227" s="177"/>
    </row>
    <row r="228" spans="1:6" x14ac:dyDescent="0.25">
      <c r="A228" s="117"/>
      <c r="B228" s="117"/>
      <c r="C228" s="16" t="s">
        <v>463</v>
      </c>
      <c r="D228" s="16"/>
      <c r="F228" s="177"/>
    </row>
    <row r="229" spans="1:6" x14ac:dyDescent="0.25">
      <c r="A229" s="117"/>
      <c r="B229" s="117"/>
      <c r="C229" s="16" t="s">
        <v>464</v>
      </c>
      <c r="D229" s="16"/>
      <c r="F229" s="177"/>
    </row>
    <row r="230" spans="1:6" x14ac:dyDescent="0.25">
      <c r="A230" s="117"/>
      <c r="B230" s="117"/>
      <c r="C230" s="16" t="s">
        <v>465</v>
      </c>
      <c r="D230" s="16"/>
      <c r="F230" s="177"/>
    </row>
    <row r="231" spans="1:6" x14ac:dyDescent="0.25">
      <c r="A231" s="117"/>
      <c r="B231" s="117"/>
      <c r="C231" s="16" t="s">
        <v>466</v>
      </c>
      <c r="D231" s="16"/>
      <c r="F231" s="177"/>
    </row>
    <row r="232" spans="1:6" x14ac:dyDescent="0.25">
      <c r="A232" s="117"/>
      <c r="B232" s="117"/>
      <c r="C232" s="16" t="s">
        <v>467</v>
      </c>
      <c r="D232" s="16"/>
      <c r="F232" s="177"/>
    </row>
    <row r="233" spans="1:6" x14ac:dyDescent="0.25">
      <c r="A233" s="117"/>
      <c r="B233" s="117"/>
      <c r="C233" s="16" t="s">
        <v>468</v>
      </c>
      <c r="D233" s="16"/>
      <c r="F233" s="177"/>
    </row>
    <row r="234" spans="1:6" x14ac:dyDescent="0.25">
      <c r="A234" s="117"/>
      <c r="B234" s="117"/>
      <c r="C234" s="16" t="s">
        <v>469</v>
      </c>
      <c r="D234" s="16"/>
      <c r="F234" s="177"/>
    </row>
    <row r="235" spans="1:6" x14ac:dyDescent="0.25">
      <c r="A235" s="117"/>
      <c r="B235" s="117"/>
      <c r="C235" s="16" t="s">
        <v>470</v>
      </c>
      <c r="D235" s="16"/>
      <c r="F235" s="177"/>
    </row>
    <row r="236" spans="1:6" x14ac:dyDescent="0.25">
      <c r="A236" s="117"/>
      <c r="B236" s="117"/>
      <c r="C236" s="16" t="s">
        <v>471</v>
      </c>
      <c r="D236" s="16"/>
      <c r="F236" s="177"/>
    </row>
    <row r="237" spans="1:6" x14ac:dyDescent="0.25">
      <c r="A237" s="117"/>
      <c r="B237" s="117"/>
      <c r="C237" s="16" t="s">
        <v>472</v>
      </c>
      <c r="D237" s="16"/>
      <c r="F237" s="177"/>
    </row>
    <row r="238" spans="1:6" x14ac:dyDescent="0.25">
      <c r="A238" s="117"/>
      <c r="B238" s="117"/>
      <c r="C238" s="16" t="s">
        <v>24</v>
      </c>
      <c r="D238" s="16"/>
      <c r="F238" s="177"/>
    </row>
    <row r="239" spans="1:6" x14ac:dyDescent="0.25">
      <c r="A239" s="117"/>
      <c r="B239" s="117"/>
      <c r="C239" s="16" t="s">
        <v>473</v>
      </c>
      <c r="D239" s="16"/>
      <c r="F239" s="177"/>
    </row>
    <row r="240" spans="1:6" x14ac:dyDescent="0.25">
      <c r="A240" s="117"/>
      <c r="B240" s="117"/>
      <c r="C240" s="16" t="s">
        <v>474</v>
      </c>
      <c r="D240" s="16"/>
      <c r="F240" s="177"/>
    </row>
    <row r="241" spans="1:6" x14ac:dyDescent="0.25">
      <c r="A241" s="117"/>
      <c r="B241" s="117"/>
      <c r="C241" s="16" t="s">
        <v>475</v>
      </c>
      <c r="D241" s="16"/>
      <c r="F241" s="177"/>
    </row>
    <row r="242" spans="1:6" x14ac:dyDescent="0.25">
      <c r="A242" s="117"/>
      <c r="B242" s="117"/>
      <c r="C242" s="16" t="s">
        <v>476</v>
      </c>
      <c r="D242" s="16"/>
      <c r="F242" s="177"/>
    </row>
    <row r="243" spans="1:6" x14ac:dyDescent="0.25">
      <c r="A243" s="117"/>
      <c r="B243" s="117"/>
      <c r="C243" s="16" t="s">
        <v>477</v>
      </c>
      <c r="D243" s="16"/>
      <c r="F243" s="177"/>
    </row>
    <row r="244" spans="1:6" x14ac:dyDescent="0.25">
      <c r="A244" s="117"/>
      <c r="B244" s="117"/>
      <c r="C244" s="16" t="s">
        <v>478</v>
      </c>
      <c r="D244" s="16"/>
      <c r="F244" s="177"/>
    </row>
    <row r="245" spans="1:6" x14ac:dyDescent="0.25">
      <c r="A245" s="117"/>
      <c r="B245" s="117"/>
      <c r="C245" s="16" t="s">
        <v>479</v>
      </c>
      <c r="D245" s="16"/>
      <c r="F245" s="177"/>
    </row>
    <row r="246" spans="1:6" x14ac:dyDescent="0.25">
      <c r="A246" s="117"/>
      <c r="B246" s="117"/>
      <c r="C246" s="16" t="s">
        <v>480</v>
      </c>
      <c r="D246" s="16"/>
      <c r="F246" s="177"/>
    </row>
    <row r="247" spans="1:6" x14ac:dyDescent="0.25">
      <c r="A247" s="117"/>
      <c r="B247" s="117"/>
      <c r="C247" s="16" t="s">
        <v>481</v>
      </c>
      <c r="D247" s="16"/>
      <c r="F247" s="177"/>
    </row>
    <row r="248" spans="1:6" x14ac:dyDescent="0.25">
      <c r="A248" s="117"/>
      <c r="B248" s="117"/>
      <c r="C248" s="16" t="s">
        <v>482</v>
      </c>
      <c r="D248" s="16"/>
      <c r="F248" s="177"/>
    </row>
    <row r="249" spans="1:6" x14ac:dyDescent="0.25">
      <c r="A249" s="117"/>
      <c r="B249" s="117"/>
      <c r="C249" s="16" t="s">
        <v>483</v>
      </c>
      <c r="D249" s="16"/>
      <c r="F249" s="177"/>
    </row>
    <row r="250" spans="1:6" x14ac:dyDescent="0.25">
      <c r="A250" s="117"/>
      <c r="B250" s="117"/>
      <c r="C250" s="16" t="s">
        <v>484</v>
      </c>
      <c r="D250" s="16"/>
      <c r="F250" s="177"/>
    </row>
    <row r="251" spans="1:6" x14ac:dyDescent="0.25">
      <c r="A251" s="117"/>
      <c r="B251" s="117"/>
      <c r="C251" s="16" t="s">
        <v>485</v>
      </c>
      <c r="D251" s="16"/>
      <c r="F251" s="177"/>
    </row>
    <row r="252" spans="1:6" x14ac:dyDescent="0.25">
      <c r="A252" s="117"/>
      <c r="B252" s="117"/>
      <c r="C252" s="16" t="s">
        <v>314</v>
      </c>
      <c r="D252" s="16"/>
      <c r="F252" s="177"/>
    </row>
    <row r="253" spans="1:6" x14ac:dyDescent="0.25">
      <c r="A253" s="117"/>
      <c r="B253" s="117"/>
      <c r="C253" s="16" t="s">
        <v>486</v>
      </c>
      <c r="D253" s="16"/>
      <c r="F253" s="177"/>
    </row>
    <row r="254" spans="1:6" x14ac:dyDescent="0.25">
      <c r="A254" s="117"/>
      <c r="B254" s="117"/>
      <c r="C254" s="16" t="s">
        <v>487</v>
      </c>
      <c r="D254" s="16"/>
      <c r="F254" s="177"/>
    </row>
    <row r="255" spans="1:6" x14ac:dyDescent="0.25">
      <c r="A255" s="117"/>
      <c r="B255" s="117"/>
      <c r="C255" s="16" t="s">
        <v>488</v>
      </c>
      <c r="D255" s="16"/>
      <c r="F255" s="177"/>
    </row>
    <row r="256" spans="1:6" x14ac:dyDescent="0.25">
      <c r="A256" s="117"/>
      <c r="B256" s="117"/>
      <c r="C256" s="16" t="s">
        <v>489</v>
      </c>
      <c r="D256" s="16"/>
      <c r="F256" s="177"/>
    </row>
    <row r="257" spans="1:6" x14ac:dyDescent="0.25">
      <c r="A257" s="117"/>
      <c r="B257" s="117"/>
      <c r="C257" s="16" t="s">
        <v>490</v>
      </c>
      <c r="D257" s="16"/>
      <c r="F257" s="177"/>
    </row>
    <row r="258" spans="1:6" x14ac:dyDescent="0.25">
      <c r="A258" s="117"/>
      <c r="B258" s="117"/>
      <c r="C258" s="16" t="s">
        <v>491</v>
      </c>
      <c r="D258" s="16"/>
      <c r="F258" s="177"/>
    </row>
    <row r="259" spans="1:6" x14ac:dyDescent="0.25">
      <c r="A259" s="117"/>
      <c r="B259" s="117"/>
      <c r="C259" s="16" t="s">
        <v>492</v>
      </c>
      <c r="D259" s="16"/>
      <c r="F259" s="177"/>
    </row>
    <row r="260" spans="1:6" x14ac:dyDescent="0.25">
      <c r="A260" s="117"/>
      <c r="B260" s="117"/>
      <c r="C260" s="16" t="s">
        <v>493</v>
      </c>
      <c r="D260" s="16"/>
      <c r="F260" s="177"/>
    </row>
    <row r="261" spans="1:6" x14ac:dyDescent="0.25">
      <c r="A261" s="117"/>
      <c r="B261" s="117"/>
      <c r="C261" s="16" t="s">
        <v>494</v>
      </c>
      <c r="D261" s="16"/>
      <c r="F261" s="177"/>
    </row>
    <row r="262" spans="1:6" x14ac:dyDescent="0.25">
      <c r="A262" s="117"/>
      <c r="B262" s="117"/>
      <c r="C262" s="16" t="s">
        <v>495</v>
      </c>
      <c r="D262" s="16"/>
      <c r="F262" s="177"/>
    </row>
    <row r="263" spans="1:6" x14ac:dyDescent="0.25">
      <c r="A263" s="117"/>
      <c r="B263" s="117"/>
      <c r="C263" s="16" t="s">
        <v>496</v>
      </c>
      <c r="D263" s="16"/>
      <c r="F263" s="177"/>
    </row>
    <row r="264" spans="1:6" x14ac:dyDescent="0.25">
      <c r="A264" s="117"/>
      <c r="B264" s="117"/>
      <c r="C264" s="16" t="s">
        <v>497</v>
      </c>
      <c r="D264" s="16"/>
      <c r="F264" s="177"/>
    </row>
    <row r="265" spans="1:6" x14ac:dyDescent="0.25">
      <c r="A265" s="117"/>
      <c r="B265" s="117"/>
      <c r="C265" s="16" t="s">
        <v>498</v>
      </c>
      <c r="D265" s="16"/>
      <c r="F265" s="177"/>
    </row>
    <row r="266" spans="1:6" x14ac:dyDescent="0.25">
      <c r="A266" s="117"/>
      <c r="B266" s="117"/>
      <c r="C266" s="16" t="s">
        <v>499</v>
      </c>
      <c r="D266" s="16"/>
      <c r="F266" s="177"/>
    </row>
    <row r="267" spans="1:6" x14ac:dyDescent="0.25">
      <c r="A267" s="117"/>
      <c r="B267" s="117"/>
      <c r="C267" s="16" t="s">
        <v>500</v>
      </c>
      <c r="D267" s="16"/>
      <c r="F267" s="177"/>
    </row>
    <row r="268" spans="1:6" x14ac:dyDescent="0.25">
      <c r="A268" s="117"/>
      <c r="B268" s="117"/>
      <c r="C268" s="16" t="s">
        <v>501</v>
      </c>
      <c r="D268" s="16"/>
      <c r="F268" s="177"/>
    </row>
    <row r="269" spans="1:6" x14ac:dyDescent="0.25">
      <c r="A269" s="117"/>
      <c r="B269" s="117"/>
      <c r="C269" s="16" t="s">
        <v>502</v>
      </c>
      <c r="D269" s="16"/>
      <c r="F269" s="177"/>
    </row>
    <row r="270" spans="1:6" x14ac:dyDescent="0.25">
      <c r="A270" s="117"/>
      <c r="B270" s="117"/>
      <c r="C270" s="16" t="s">
        <v>503</v>
      </c>
      <c r="D270" s="16" t="s">
        <v>504</v>
      </c>
      <c r="E270" t="s">
        <v>214</v>
      </c>
      <c r="F270" s="177"/>
    </row>
    <row r="271" spans="1:6" x14ac:dyDescent="0.25">
      <c r="A271" s="117"/>
      <c r="B271" s="117"/>
      <c r="C271" s="16" t="s">
        <v>505</v>
      </c>
      <c r="D271" s="16" t="s">
        <v>506</v>
      </c>
      <c r="E271" t="s">
        <v>214</v>
      </c>
      <c r="F271" s="177"/>
    </row>
    <row r="272" spans="1:6" x14ac:dyDescent="0.25">
      <c r="A272" s="117"/>
      <c r="B272" s="117"/>
      <c r="C272" s="16" t="s">
        <v>507</v>
      </c>
      <c r="D272" s="16" t="s">
        <v>508</v>
      </c>
      <c r="E272" t="s">
        <v>214</v>
      </c>
      <c r="F272" s="177"/>
    </row>
    <row r="273" spans="1:6" x14ac:dyDescent="0.25">
      <c r="A273" s="117"/>
      <c r="B273" s="117"/>
      <c r="C273" s="16" t="s">
        <v>509</v>
      </c>
      <c r="D273" s="16"/>
      <c r="F273" s="177"/>
    </row>
    <row r="274" spans="1:6" x14ac:dyDescent="0.25">
      <c r="A274" s="117"/>
      <c r="B274" s="117"/>
      <c r="C274" s="16" t="s">
        <v>510</v>
      </c>
      <c r="D274" s="16" t="s">
        <v>511</v>
      </c>
      <c r="E274" t="s">
        <v>214</v>
      </c>
      <c r="F274" s="177"/>
    </row>
    <row r="275" spans="1:6" x14ac:dyDescent="0.25">
      <c r="A275" s="117"/>
      <c r="B275" s="117"/>
      <c r="C275" s="16" t="s">
        <v>512</v>
      </c>
      <c r="D275" s="16"/>
      <c r="F275" s="177"/>
    </row>
    <row r="276" spans="1:6" x14ac:dyDescent="0.25">
      <c r="A276" s="117"/>
      <c r="B276" s="117"/>
      <c r="C276" s="16" t="s">
        <v>513</v>
      </c>
      <c r="D276" s="16"/>
      <c r="F276" s="177"/>
    </row>
    <row r="277" spans="1:6" x14ac:dyDescent="0.25">
      <c r="A277" s="117"/>
      <c r="B277" s="117"/>
      <c r="C277" s="16" t="s">
        <v>514</v>
      </c>
      <c r="D277" s="16"/>
      <c r="F277" s="177"/>
    </row>
    <row r="278" spans="1:6" x14ac:dyDescent="0.25">
      <c r="A278" s="117"/>
      <c r="B278" s="117"/>
      <c r="C278" s="16" t="s">
        <v>515</v>
      </c>
      <c r="D278" s="16"/>
      <c r="F278" s="177"/>
    </row>
    <row r="279" spans="1:6" x14ac:dyDescent="0.25">
      <c r="A279" s="117"/>
      <c r="B279" s="117"/>
      <c r="C279" s="16" t="s">
        <v>516</v>
      </c>
      <c r="D279" s="16"/>
      <c r="F279" s="177"/>
    </row>
    <row r="280" spans="1:6" x14ac:dyDescent="0.25">
      <c r="A280" s="117"/>
      <c r="B280" s="117"/>
      <c r="C280" s="16" t="s">
        <v>517</v>
      </c>
      <c r="D280" s="16"/>
      <c r="F280" s="177"/>
    </row>
    <row r="281" spans="1:6" x14ac:dyDescent="0.25">
      <c r="A281" s="117"/>
      <c r="B281" s="117"/>
      <c r="C281" s="16" t="s">
        <v>518</v>
      </c>
      <c r="D281" s="16"/>
      <c r="F281" s="177"/>
    </row>
    <row r="282" spans="1:6" x14ac:dyDescent="0.25">
      <c r="A282" s="117"/>
      <c r="B282" s="117"/>
      <c r="C282" s="16" t="s">
        <v>519</v>
      </c>
      <c r="D282" s="16" t="s">
        <v>520</v>
      </c>
      <c r="E282" t="s">
        <v>214</v>
      </c>
      <c r="F282" s="177"/>
    </row>
    <row r="283" spans="1:6" x14ac:dyDescent="0.25">
      <c r="A283" s="117"/>
      <c r="B283" s="117"/>
      <c r="C283" s="16" t="s">
        <v>521</v>
      </c>
      <c r="D283" s="16"/>
      <c r="F283" s="177"/>
    </row>
    <row r="284" spans="1:6" x14ac:dyDescent="0.25">
      <c r="A284" s="117"/>
      <c r="B284" s="117"/>
      <c r="C284" s="16" t="s">
        <v>522</v>
      </c>
      <c r="D284" s="16" t="s">
        <v>523</v>
      </c>
      <c r="E284" t="s">
        <v>214</v>
      </c>
      <c r="F284" s="177"/>
    </row>
    <row r="285" spans="1:6" x14ac:dyDescent="0.25">
      <c r="A285" s="117"/>
      <c r="B285" s="117"/>
      <c r="C285" s="16" t="s">
        <v>524</v>
      </c>
      <c r="D285" s="16"/>
      <c r="F285" s="177"/>
    </row>
    <row r="286" spans="1:6" x14ac:dyDescent="0.25">
      <c r="A286" s="117"/>
      <c r="B286" s="117"/>
      <c r="C286" s="16" t="s">
        <v>525</v>
      </c>
      <c r="D286" s="16"/>
      <c r="F286" s="177"/>
    </row>
    <row r="287" spans="1:6" x14ac:dyDescent="0.25">
      <c r="A287" s="117"/>
      <c r="B287" s="117"/>
      <c r="C287" s="16" t="s">
        <v>526</v>
      </c>
      <c r="D287" s="16"/>
      <c r="F287" s="177"/>
    </row>
    <row r="288" spans="1:6" x14ac:dyDescent="0.25">
      <c r="A288" s="117"/>
      <c r="B288" s="117"/>
      <c r="C288" s="16" t="s">
        <v>527</v>
      </c>
      <c r="D288" s="16"/>
      <c r="F288" s="177"/>
    </row>
    <row r="289" spans="1:6" x14ac:dyDescent="0.25">
      <c r="A289" s="117"/>
      <c r="B289" s="117"/>
      <c r="C289" s="16" t="s">
        <v>528</v>
      </c>
      <c r="D289" s="16" t="s">
        <v>529</v>
      </c>
      <c r="E289" t="s">
        <v>214</v>
      </c>
      <c r="F289" s="177"/>
    </row>
    <row r="290" spans="1:6" x14ac:dyDescent="0.25">
      <c r="A290" s="117"/>
      <c r="B290" s="117"/>
      <c r="C290" s="16" t="s">
        <v>530</v>
      </c>
      <c r="D290" s="16"/>
      <c r="F290" s="177"/>
    </row>
    <row r="291" spans="1:6" x14ac:dyDescent="0.25">
      <c r="A291" s="117"/>
      <c r="B291" s="117"/>
      <c r="C291" s="16" t="s">
        <v>531</v>
      </c>
      <c r="D291" s="16"/>
      <c r="F291" s="177"/>
    </row>
    <row r="292" spans="1:6" x14ac:dyDescent="0.25">
      <c r="A292" s="117"/>
      <c r="B292" s="117"/>
      <c r="C292" s="16" t="s">
        <v>532</v>
      </c>
      <c r="D292" s="16"/>
      <c r="F292" s="177"/>
    </row>
    <row r="293" spans="1:6" x14ac:dyDescent="0.25">
      <c r="A293" s="117"/>
      <c r="B293" s="117"/>
      <c r="C293" s="16" t="s">
        <v>533</v>
      </c>
      <c r="D293" s="16"/>
      <c r="F293" s="177"/>
    </row>
    <row r="294" spans="1:6" x14ac:dyDescent="0.25">
      <c r="A294" s="117"/>
      <c r="B294" s="117"/>
      <c r="C294" s="16" t="s">
        <v>534</v>
      </c>
      <c r="D294" s="16"/>
      <c r="F294" s="177"/>
    </row>
    <row r="295" spans="1:6" x14ac:dyDescent="0.25">
      <c r="A295" s="117"/>
      <c r="B295" s="117"/>
      <c r="C295" s="16" t="s">
        <v>535</v>
      </c>
      <c r="D295" s="16"/>
      <c r="F295" s="177"/>
    </row>
    <row r="296" spans="1:6" x14ac:dyDescent="0.25">
      <c r="A296" s="117"/>
      <c r="B296" s="117"/>
      <c r="C296" s="16" t="s">
        <v>536</v>
      </c>
      <c r="D296" s="16"/>
      <c r="F296" s="177"/>
    </row>
    <row r="297" spans="1:6" x14ac:dyDescent="0.25">
      <c r="A297" s="117"/>
      <c r="B297" s="117"/>
      <c r="C297" s="16" t="s">
        <v>537</v>
      </c>
      <c r="D297" s="16" t="s">
        <v>538</v>
      </c>
      <c r="E297" t="s">
        <v>214</v>
      </c>
      <c r="F297" s="177"/>
    </row>
    <row r="298" spans="1:6" x14ac:dyDescent="0.25">
      <c r="A298" s="117"/>
      <c r="B298" s="117"/>
      <c r="C298" s="16" t="s">
        <v>539</v>
      </c>
      <c r="D298" s="16"/>
      <c r="F298" s="177"/>
    </row>
    <row r="299" spans="1:6" x14ac:dyDescent="0.25">
      <c r="A299" s="117"/>
      <c r="B299" s="117"/>
      <c r="C299" s="16" t="s">
        <v>540</v>
      </c>
      <c r="D299" s="16"/>
      <c r="F299" s="177"/>
    </row>
    <row r="300" spans="1:6" x14ac:dyDescent="0.25">
      <c r="A300" s="117"/>
      <c r="B300" s="117"/>
      <c r="C300" s="16" t="s">
        <v>541</v>
      </c>
      <c r="D300" s="16"/>
      <c r="E300" t="s">
        <v>214</v>
      </c>
      <c r="F300" s="177"/>
    </row>
    <row r="301" spans="1:6" x14ac:dyDescent="0.25">
      <c r="A301" s="117"/>
      <c r="B301" s="117"/>
      <c r="C301" s="16" t="s">
        <v>542</v>
      </c>
      <c r="D301" s="16"/>
      <c r="F301" s="177"/>
    </row>
    <row r="302" spans="1:6" x14ac:dyDescent="0.25">
      <c r="A302" s="117"/>
      <c r="B302" s="117"/>
      <c r="C302" s="16" t="s">
        <v>543</v>
      </c>
      <c r="D302" s="16"/>
      <c r="F302" s="177"/>
    </row>
    <row r="303" spans="1:6" x14ac:dyDescent="0.25">
      <c r="A303" s="117"/>
      <c r="B303" s="117"/>
      <c r="C303" s="16" t="s">
        <v>544</v>
      </c>
      <c r="D303" s="16"/>
      <c r="F303" s="177"/>
    </row>
    <row r="304" spans="1:6" x14ac:dyDescent="0.25">
      <c r="A304" s="117"/>
      <c r="B304" s="117"/>
      <c r="C304" s="16" t="s">
        <v>545</v>
      </c>
      <c r="D304" s="16"/>
      <c r="F304" s="177"/>
    </row>
    <row r="305" spans="1:6" x14ac:dyDescent="0.25">
      <c r="A305" s="117"/>
      <c r="B305" s="117"/>
      <c r="C305" s="16" t="s">
        <v>546</v>
      </c>
      <c r="D305" s="16"/>
      <c r="F305" s="177"/>
    </row>
    <row r="306" spans="1:6" x14ac:dyDescent="0.25">
      <c r="A306" s="117"/>
      <c r="B306" s="117"/>
      <c r="C306" s="16" t="s">
        <v>547</v>
      </c>
      <c r="D306" s="16"/>
      <c r="F306" s="177"/>
    </row>
    <row r="307" spans="1:6" x14ac:dyDescent="0.25">
      <c r="A307" s="117"/>
      <c r="B307" s="117"/>
      <c r="C307" s="16" t="s">
        <v>548</v>
      </c>
      <c r="D307" s="16"/>
      <c r="F307" s="177"/>
    </row>
    <row r="308" spans="1:6" x14ac:dyDescent="0.25">
      <c r="A308" s="117"/>
      <c r="B308" s="117"/>
      <c r="C308" s="16" t="s">
        <v>549</v>
      </c>
      <c r="D308" s="16"/>
      <c r="F308" s="177"/>
    </row>
    <row r="309" spans="1:6" x14ac:dyDescent="0.25">
      <c r="A309" s="117"/>
      <c r="B309" s="117"/>
      <c r="C309" s="16" t="s">
        <v>550</v>
      </c>
      <c r="D309" s="16"/>
      <c r="F309" s="177"/>
    </row>
    <row r="310" spans="1:6" x14ac:dyDescent="0.25">
      <c r="A310" s="117"/>
      <c r="B310" s="117"/>
      <c r="C310" s="16" t="s">
        <v>551</v>
      </c>
      <c r="D310" s="16"/>
      <c r="E310" t="s">
        <v>214</v>
      </c>
      <c r="F310" s="177"/>
    </row>
    <row r="311" spans="1:6" x14ac:dyDescent="0.25">
      <c r="A311" s="117"/>
      <c r="B311" s="117"/>
      <c r="C311" s="16" t="s">
        <v>552</v>
      </c>
      <c r="D311" s="16"/>
      <c r="E311" t="s">
        <v>214</v>
      </c>
      <c r="F311" s="177"/>
    </row>
    <row r="312" spans="1:6" x14ac:dyDescent="0.25">
      <c r="A312" s="117"/>
      <c r="B312" s="117"/>
      <c r="C312" s="16" t="s">
        <v>553</v>
      </c>
      <c r="D312" s="16"/>
      <c r="E312" t="s">
        <v>214</v>
      </c>
      <c r="F312" s="177"/>
    </row>
    <row r="313" spans="1:6" x14ac:dyDescent="0.25">
      <c r="A313" s="117"/>
      <c r="B313" s="117"/>
      <c r="C313" s="16" t="s">
        <v>554</v>
      </c>
      <c r="D313" s="16"/>
      <c r="F313" s="177"/>
    </row>
    <row r="314" spans="1:6" x14ac:dyDescent="0.25">
      <c r="A314" s="117"/>
      <c r="B314" s="117"/>
      <c r="C314" s="16" t="s">
        <v>555</v>
      </c>
      <c r="D314" s="16"/>
      <c r="F314" s="177"/>
    </row>
    <row r="315" spans="1:6" x14ac:dyDescent="0.25">
      <c r="A315" s="117"/>
      <c r="B315" s="117"/>
      <c r="C315" s="16" t="s">
        <v>556</v>
      </c>
      <c r="D315" s="16"/>
      <c r="F315" s="177"/>
    </row>
    <row r="316" spans="1:6" x14ac:dyDescent="0.25">
      <c r="A316" s="117"/>
      <c r="B316" s="117"/>
      <c r="C316" s="16" t="s">
        <v>557</v>
      </c>
      <c r="D316" s="16"/>
      <c r="F316" s="177"/>
    </row>
    <row r="317" spans="1:6" x14ac:dyDescent="0.25">
      <c r="A317" s="117"/>
      <c r="B317" s="117"/>
      <c r="C317" s="16" t="s">
        <v>558</v>
      </c>
      <c r="D317" s="16"/>
      <c r="F317" s="177"/>
    </row>
    <row r="318" spans="1:6" x14ac:dyDescent="0.25">
      <c r="A318" s="117"/>
      <c r="B318" s="117"/>
      <c r="C318" s="16" t="s">
        <v>559</v>
      </c>
      <c r="D318" s="102" t="s">
        <v>560</v>
      </c>
      <c r="E318" t="s">
        <v>214</v>
      </c>
      <c r="F318" s="177"/>
    </row>
    <row r="319" spans="1:6" x14ac:dyDescent="0.25">
      <c r="A319" s="117"/>
      <c r="B319" s="117"/>
      <c r="C319" s="16" t="s">
        <v>561</v>
      </c>
      <c r="D319" s="16"/>
      <c r="F319" s="177"/>
    </row>
    <row r="320" spans="1:6" x14ac:dyDescent="0.25">
      <c r="A320" s="117"/>
      <c r="B320" s="117"/>
      <c r="C320" s="16" t="s">
        <v>562</v>
      </c>
      <c r="D320" s="16"/>
      <c r="F320" s="177"/>
    </row>
    <row r="321" spans="1:6" x14ac:dyDescent="0.25">
      <c r="A321" s="117"/>
      <c r="B321" s="117"/>
      <c r="C321" s="16" t="s">
        <v>563</v>
      </c>
      <c r="D321" s="16"/>
      <c r="F321" s="177"/>
    </row>
    <row r="322" spans="1:6" x14ac:dyDescent="0.25">
      <c r="A322" s="117"/>
      <c r="B322" s="117"/>
      <c r="C322" s="16" t="s">
        <v>564</v>
      </c>
      <c r="D322" s="16"/>
      <c r="F322" s="177"/>
    </row>
    <row r="323" spans="1:6" x14ac:dyDescent="0.25">
      <c r="A323" s="117"/>
      <c r="B323" s="117"/>
      <c r="C323" s="16" t="s">
        <v>565</v>
      </c>
      <c r="D323" s="16"/>
      <c r="F323" s="177"/>
    </row>
    <row r="324" spans="1:6" x14ac:dyDescent="0.25">
      <c r="A324" s="117"/>
      <c r="B324" s="117"/>
      <c r="C324" s="16" t="s">
        <v>566</v>
      </c>
      <c r="D324" s="16"/>
      <c r="F324" s="177"/>
    </row>
    <row r="325" spans="1:6" x14ac:dyDescent="0.25">
      <c r="A325" s="117"/>
      <c r="B325" s="117"/>
      <c r="C325" s="16" t="s">
        <v>567</v>
      </c>
      <c r="D325" s="16"/>
      <c r="F325" s="177"/>
    </row>
    <row r="326" spans="1:6" x14ac:dyDescent="0.25">
      <c r="A326" s="117"/>
      <c r="B326" s="117"/>
      <c r="C326" s="16" t="s">
        <v>568</v>
      </c>
      <c r="D326" s="16"/>
      <c r="F326" s="177"/>
    </row>
    <row r="327" spans="1:6" x14ac:dyDescent="0.25">
      <c r="A327" s="117"/>
      <c r="B327" s="117"/>
      <c r="C327" s="16" t="s">
        <v>569</v>
      </c>
      <c r="D327" s="16"/>
      <c r="F327" s="177"/>
    </row>
    <row r="328" spans="1:6" x14ac:dyDescent="0.25">
      <c r="A328" s="111"/>
      <c r="B328" s="118" t="s">
        <v>90</v>
      </c>
      <c r="C328" s="45" t="s">
        <v>570</v>
      </c>
      <c r="D328" s="45"/>
      <c r="E328" t="s">
        <v>214</v>
      </c>
      <c r="F328" s="177"/>
    </row>
    <row r="329" spans="1:6" x14ac:dyDescent="0.25">
      <c r="A329" s="112"/>
      <c r="B329" s="119"/>
      <c r="C329" s="45" t="s">
        <v>571</v>
      </c>
      <c r="D329" s="45"/>
      <c r="E329" t="s">
        <v>214</v>
      </c>
      <c r="F329" s="177"/>
    </row>
    <row r="330" spans="1:6" x14ac:dyDescent="0.25">
      <c r="A330" s="112"/>
      <c r="B330" s="119"/>
      <c r="C330" s="104" t="s">
        <v>572</v>
      </c>
      <c r="D330" s="45"/>
      <c r="E330" t="s">
        <v>214</v>
      </c>
      <c r="F330" s="177"/>
    </row>
    <row r="331" spans="1:6" x14ac:dyDescent="0.25">
      <c r="A331" s="112"/>
      <c r="B331" s="119"/>
      <c r="C331" s="103" t="s">
        <v>573</v>
      </c>
      <c r="D331" s="45"/>
      <c r="E331" t="s">
        <v>214</v>
      </c>
      <c r="F331" s="177"/>
    </row>
    <row r="332" spans="1:6" x14ac:dyDescent="0.25">
      <c r="A332" s="112"/>
      <c r="B332" s="119"/>
      <c r="C332" s="103" t="s">
        <v>574</v>
      </c>
      <c r="D332" s="45"/>
      <c r="E332" t="s">
        <v>214</v>
      </c>
      <c r="F332" s="177"/>
    </row>
    <row r="333" spans="1:6" x14ac:dyDescent="0.25">
      <c r="A333" s="112"/>
      <c r="B333" s="119"/>
      <c r="C333" s="103" t="s">
        <v>575</v>
      </c>
      <c r="D333" s="45"/>
      <c r="E333" t="s">
        <v>214</v>
      </c>
      <c r="F333" s="177"/>
    </row>
    <row r="334" spans="1:6" x14ac:dyDescent="0.25">
      <c r="A334" s="112"/>
      <c r="B334" s="119"/>
      <c r="C334" s="103" t="s">
        <v>576</v>
      </c>
      <c r="D334" s="45"/>
      <c r="E334" t="s">
        <v>214</v>
      </c>
      <c r="F334" s="177"/>
    </row>
    <row r="335" spans="1:6" x14ac:dyDescent="0.25">
      <c r="A335" s="112"/>
      <c r="B335" s="119"/>
      <c r="C335" s="45" t="s">
        <v>577</v>
      </c>
      <c r="D335" s="45"/>
      <c r="E335" t="s">
        <v>214</v>
      </c>
      <c r="F335" s="177"/>
    </row>
    <row r="336" spans="1:6" x14ac:dyDescent="0.25">
      <c r="A336" s="112"/>
      <c r="B336" s="119"/>
      <c r="C336" s="45" t="s">
        <v>578</v>
      </c>
      <c r="D336" s="45"/>
      <c r="E336" t="s">
        <v>214</v>
      </c>
      <c r="F336" s="177"/>
    </row>
    <row r="337" spans="1:6" x14ac:dyDescent="0.25">
      <c r="A337" s="112"/>
      <c r="B337" s="119"/>
      <c r="C337" s="45" t="s">
        <v>579</v>
      </c>
      <c r="D337" s="45"/>
      <c r="E337" t="s">
        <v>214</v>
      </c>
      <c r="F337" s="177"/>
    </row>
    <row r="338" spans="1:6" x14ac:dyDescent="0.25">
      <c r="A338" s="112"/>
      <c r="B338" s="119"/>
      <c r="C338" s="45" t="s">
        <v>580</v>
      </c>
      <c r="D338" s="45"/>
      <c r="E338" t="s">
        <v>214</v>
      </c>
      <c r="F338" s="177"/>
    </row>
    <row r="339" spans="1:6" x14ac:dyDescent="0.25">
      <c r="A339" s="112"/>
      <c r="B339" s="119"/>
      <c r="C339" s="45" t="s">
        <v>581</v>
      </c>
      <c r="D339" s="45"/>
      <c r="E339" t="s">
        <v>214</v>
      </c>
      <c r="F339" s="177"/>
    </row>
    <row r="340" spans="1:6" x14ac:dyDescent="0.25">
      <c r="A340" s="112"/>
      <c r="B340" s="119"/>
      <c r="C340" s="45" t="s">
        <v>582</v>
      </c>
      <c r="D340" s="45"/>
      <c r="E340" t="s">
        <v>214</v>
      </c>
      <c r="F340" s="177"/>
    </row>
    <row r="341" spans="1:6" x14ac:dyDescent="0.25">
      <c r="A341" s="112"/>
      <c r="B341" s="119"/>
      <c r="C341" s="45" t="s">
        <v>583</v>
      </c>
      <c r="D341" s="45"/>
      <c r="E341" t="s">
        <v>214</v>
      </c>
      <c r="F341" s="177"/>
    </row>
    <row r="342" spans="1:6" x14ac:dyDescent="0.25">
      <c r="A342" s="112"/>
      <c r="B342" s="119"/>
      <c r="C342" s="45" t="s">
        <v>584</v>
      </c>
      <c r="D342" s="45"/>
      <c r="E342" t="s">
        <v>214</v>
      </c>
      <c r="F342" s="177"/>
    </row>
    <row r="343" spans="1:6" x14ac:dyDescent="0.25">
      <c r="A343" s="112"/>
      <c r="B343" s="119"/>
      <c r="C343" s="45" t="s">
        <v>585</v>
      </c>
      <c r="D343" s="45"/>
      <c r="E343" t="s">
        <v>214</v>
      </c>
      <c r="F343" s="177"/>
    </row>
    <row r="344" spans="1:6" x14ac:dyDescent="0.25">
      <c r="A344" s="112"/>
      <c r="B344" s="119"/>
      <c r="C344" s="45" t="s">
        <v>586</v>
      </c>
      <c r="D344" s="45"/>
      <c r="E344" t="s">
        <v>214</v>
      </c>
      <c r="F344" s="177"/>
    </row>
    <row r="345" spans="1:6" x14ac:dyDescent="0.25">
      <c r="A345" s="112"/>
      <c r="B345" s="119"/>
      <c r="C345" s="45" t="s">
        <v>587</v>
      </c>
      <c r="D345" s="45"/>
      <c r="E345" t="s">
        <v>214</v>
      </c>
      <c r="F345" s="177"/>
    </row>
    <row r="346" spans="1:6" x14ac:dyDescent="0.25">
      <c r="A346" s="112"/>
      <c r="B346" s="119"/>
      <c r="C346" s="45" t="s">
        <v>588</v>
      </c>
      <c r="D346" s="45"/>
      <c r="E346" t="s">
        <v>214</v>
      </c>
      <c r="F346" s="177"/>
    </row>
    <row r="347" spans="1:6" x14ac:dyDescent="0.25">
      <c r="A347" s="112"/>
      <c r="B347" s="119"/>
      <c r="C347" s="45" t="s">
        <v>589</v>
      </c>
      <c r="D347" s="45"/>
      <c r="E347" t="s">
        <v>214</v>
      </c>
      <c r="F347" s="177"/>
    </row>
    <row r="348" spans="1:6" x14ac:dyDescent="0.25">
      <c r="A348" s="112"/>
      <c r="B348" s="119"/>
      <c r="C348" s="45" t="s">
        <v>590</v>
      </c>
      <c r="D348" s="45"/>
      <c r="E348" t="s">
        <v>214</v>
      </c>
      <c r="F348" s="177"/>
    </row>
    <row r="349" spans="1:6" x14ac:dyDescent="0.25">
      <c r="A349" s="112"/>
      <c r="B349" s="119"/>
      <c r="C349" s="45" t="s">
        <v>591</v>
      </c>
      <c r="D349" s="45"/>
      <c r="E349" t="s">
        <v>214</v>
      </c>
      <c r="F349" s="177"/>
    </row>
    <row r="350" spans="1:6" x14ac:dyDescent="0.25">
      <c r="A350" s="112"/>
      <c r="B350" s="119"/>
      <c r="C350" s="45" t="s">
        <v>592</v>
      </c>
      <c r="D350" s="45"/>
      <c r="E350" t="s">
        <v>214</v>
      </c>
      <c r="F350" s="177"/>
    </row>
    <row r="351" spans="1:6" x14ac:dyDescent="0.25">
      <c r="A351" s="112"/>
      <c r="B351" s="119"/>
      <c r="C351" s="45" t="s">
        <v>593</v>
      </c>
      <c r="D351" s="45"/>
      <c r="E351" t="s">
        <v>214</v>
      </c>
      <c r="F351" s="177"/>
    </row>
    <row r="352" spans="1:6" x14ac:dyDescent="0.25">
      <c r="A352" s="112"/>
      <c r="B352" s="119"/>
      <c r="C352" s="45" t="s">
        <v>594</v>
      </c>
      <c r="D352" s="45"/>
      <c r="E352" t="s">
        <v>214</v>
      </c>
      <c r="F352" s="177"/>
    </row>
    <row r="353" spans="1:6" x14ac:dyDescent="0.25">
      <c r="A353" s="112"/>
      <c r="B353" s="119"/>
      <c r="C353" s="45" t="s">
        <v>595</v>
      </c>
      <c r="D353" s="45"/>
      <c r="E353" t="s">
        <v>214</v>
      </c>
      <c r="F353" s="177"/>
    </row>
    <row r="354" spans="1:6" x14ac:dyDescent="0.25">
      <c r="A354" s="112"/>
      <c r="B354" s="119"/>
      <c r="C354" s="45" t="s">
        <v>596</v>
      </c>
      <c r="D354" s="45"/>
      <c r="E354" t="s">
        <v>214</v>
      </c>
      <c r="F354" s="177"/>
    </row>
    <row r="355" spans="1:6" x14ac:dyDescent="0.25">
      <c r="A355" s="112"/>
      <c r="B355" s="119"/>
      <c r="C355" s="45" t="s">
        <v>597</v>
      </c>
      <c r="D355" s="45"/>
      <c r="E355" t="s">
        <v>214</v>
      </c>
      <c r="F355" s="177"/>
    </row>
    <row r="356" spans="1:6" x14ac:dyDescent="0.25">
      <c r="A356" s="112"/>
      <c r="B356" s="119"/>
      <c r="C356" s="45" t="s">
        <v>598</v>
      </c>
      <c r="D356" s="45"/>
      <c r="E356" t="s">
        <v>214</v>
      </c>
      <c r="F356" s="177"/>
    </row>
    <row r="357" spans="1:6" x14ac:dyDescent="0.25">
      <c r="A357" s="112"/>
      <c r="B357" s="119"/>
      <c r="C357" s="45" t="s">
        <v>599</v>
      </c>
      <c r="D357" s="45"/>
      <c r="E357" t="s">
        <v>214</v>
      </c>
      <c r="F357" s="177"/>
    </row>
    <row r="358" spans="1:6" x14ac:dyDescent="0.25">
      <c r="A358" s="112"/>
      <c r="B358" s="119"/>
      <c r="C358" s="45" t="s">
        <v>600</v>
      </c>
      <c r="D358" s="45"/>
      <c r="E358" t="s">
        <v>214</v>
      </c>
      <c r="F358" s="177"/>
    </row>
    <row r="359" spans="1:6" x14ac:dyDescent="0.25">
      <c r="A359" s="112"/>
      <c r="B359" s="119"/>
      <c r="C359" s="45" t="s">
        <v>601</v>
      </c>
      <c r="D359" s="45"/>
      <c r="E359" t="s">
        <v>214</v>
      </c>
      <c r="F359" s="177"/>
    </row>
    <row r="360" spans="1:6" x14ac:dyDescent="0.25">
      <c r="A360" s="112"/>
      <c r="B360" s="119"/>
      <c r="C360" s="45" t="s">
        <v>602</v>
      </c>
      <c r="D360" s="45"/>
      <c r="E360" t="s">
        <v>214</v>
      </c>
      <c r="F360" s="177"/>
    </row>
    <row r="361" spans="1:6" x14ac:dyDescent="0.25">
      <c r="A361" s="112"/>
      <c r="B361" s="119"/>
      <c r="C361" s="45" t="s">
        <v>603</v>
      </c>
      <c r="D361" s="45"/>
      <c r="E361" t="s">
        <v>214</v>
      </c>
      <c r="F361" s="177"/>
    </row>
    <row r="362" spans="1:6" x14ac:dyDescent="0.25">
      <c r="A362" s="112"/>
      <c r="B362" s="119"/>
      <c r="C362" s="45" t="s">
        <v>604</v>
      </c>
      <c r="D362" s="45"/>
      <c r="E362" t="s">
        <v>214</v>
      </c>
      <c r="F362" s="177"/>
    </row>
    <row r="363" spans="1:6" x14ac:dyDescent="0.25">
      <c r="A363" s="112"/>
      <c r="B363" s="119"/>
      <c r="C363" s="45" t="s">
        <v>605</v>
      </c>
      <c r="D363" s="45"/>
      <c r="E363" t="s">
        <v>214</v>
      </c>
      <c r="F363" s="177"/>
    </row>
    <row r="364" spans="1:6" x14ac:dyDescent="0.25">
      <c r="A364" s="112"/>
      <c r="B364" s="119"/>
      <c r="C364" s="45" t="s">
        <v>606</v>
      </c>
      <c r="D364" s="45"/>
      <c r="E364" t="s">
        <v>214</v>
      </c>
      <c r="F364" s="177"/>
    </row>
    <row r="365" spans="1:6" x14ac:dyDescent="0.25">
      <c r="A365" s="112"/>
      <c r="B365" s="119"/>
      <c r="C365" s="45" t="s">
        <v>607</v>
      </c>
      <c r="D365" s="45"/>
      <c r="E365" t="s">
        <v>214</v>
      </c>
      <c r="F365" s="177"/>
    </row>
    <row r="366" spans="1:6" x14ac:dyDescent="0.25">
      <c r="A366" s="112"/>
      <c r="B366" s="119"/>
      <c r="C366" s="45" t="s">
        <v>608</v>
      </c>
      <c r="D366" s="45"/>
      <c r="E366" t="s">
        <v>214</v>
      </c>
      <c r="F366" s="177"/>
    </row>
    <row r="367" spans="1:6" x14ac:dyDescent="0.25">
      <c r="A367" s="112"/>
      <c r="B367" s="119"/>
      <c r="C367" s="45" t="s">
        <v>609</v>
      </c>
      <c r="D367" s="45"/>
      <c r="E367" t="s">
        <v>214</v>
      </c>
      <c r="F367" s="177"/>
    </row>
    <row r="368" spans="1:6" x14ac:dyDescent="0.25">
      <c r="A368" s="112"/>
      <c r="B368" s="119"/>
      <c r="C368" s="45" t="s">
        <v>610</v>
      </c>
      <c r="D368" s="45"/>
      <c r="E368" t="s">
        <v>214</v>
      </c>
      <c r="F368" s="177"/>
    </row>
    <row r="369" spans="1:6" x14ac:dyDescent="0.25">
      <c r="A369" s="112"/>
      <c r="B369" s="119"/>
      <c r="C369" s="45" t="s">
        <v>611</v>
      </c>
      <c r="D369" s="45"/>
      <c r="E369" t="s">
        <v>214</v>
      </c>
      <c r="F369" s="177"/>
    </row>
    <row r="370" spans="1:6" x14ac:dyDescent="0.25">
      <c r="A370" s="112"/>
      <c r="B370" s="119"/>
      <c r="C370" s="45" t="s">
        <v>612</v>
      </c>
      <c r="D370" s="45"/>
      <c r="E370" t="s">
        <v>214</v>
      </c>
      <c r="F370" s="177"/>
    </row>
    <row r="371" spans="1:6" x14ac:dyDescent="0.25">
      <c r="A371" s="112"/>
      <c r="B371" s="119"/>
      <c r="C371" s="45" t="s">
        <v>613</v>
      </c>
      <c r="D371" s="45"/>
      <c r="E371" t="s">
        <v>214</v>
      </c>
      <c r="F371" s="177"/>
    </row>
    <row r="372" spans="1:6" x14ac:dyDescent="0.25">
      <c r="A372" s="112"/>
      <c r="B372" s="119"/>
      <c r="C372" s="45" t="s">
        <v>614</v>
      </c>
      <c r="D372" s="45"/>
      <c r="E372" t="s">
        <v>214</v>
      </c>
      <c r="F372" s="177"/>
    </row>
    <row r="373" spans="1:6" x14ac:dyDescent="0.25">
      <c r="A373" s="112"/>
      <c r="B373" s="119"/>
      <c r="C373" s="45" t="s">
        <v>615</v>
      </c>
      <c r="D373" s="45"/>
      <c r="E373" t="s">
        <v>214</v>
      </c>
      <c r="F373" s="177"/>
    </row>
    <row r="374" spans="1:6" x14ac:dyDescent="0.25">
      <c r="A374" s="112"/>
      <c r="B374" s="119"/>
      <c r="C374" s="45" t="s">
        <v>616</v>
      </c>
      <c r="D374" s="45"/>
      <c r="E374" t="s">
        <v>214</v>
      </c>
      <c r="F374" s="177"/>
    </row>
    <row r="375" spans="1:6" x14ac:dyDescent="0.25">
      <c r="A375" s="112"/>
      <c r="B375" s="119"/>
      <c r="C375" s="45" t="s">
        <v>617</v>
      </c>
      <c r="D375" s="45"/>
      <c r="E375" t="s">
        <v>214</v>
      </c>
      <c r="F375" s="177"/>
    </row>
    <row r="376" spans="1:6" x14ac:dyDescent="0.25">
      <c r="A376" s="112"/>
      <c r="B376" s="119"/>
      <c r="C376" s="45" t="s">
        <v>618</v>
      </c>
      <c r="D376" s="45"/>
      <c r="E376" t="s">
        <v>214</v>
      </c>
      <c r="F376" s="177"/>
    </row>
    <row r="377" spans="1:6" x14ac:dyDescent="0.25">
      <c r="A377" s="112"/>
      <c r="B377" s="119"/>
      <c r="C377" s="45" t="s">
        <v>619</v>
      </c>
      <c r="D377" s="45"/>
      <c r="E377" t="s">
        <v>214</v>
      </c>
      <c r="F377" s="177"/>
    </row>
    <row r="378" spans="1:6" x14ac:dyDescent="0.25">
      <c r="A378" s="112"/>
      <c r="B378" s="119"/>
      <c r="C378" s="45" t="s">
        <v>620</v>
      </c>
      <c r="D378" s="45"/>
      <c r="E378" t="s">
        <v>214</v>
      </c>
      <c r="F378" s="177"/>
    </row>
    <row r="379" spans="1:6" x14ac:dyDescent="0.25">
      <c r="A379" s="112"/>
      <c r="B379" s="119"/>
      <c r="C379" s="45" t="s">
        <v>621</v>
      </c>
      <c r="D379" s="45"/>
      <c r="E379" t="s">
        <v>214</v>
      </c>
      <c r="F379" s="177"/>
    </row>
    <row r="380" spans="1:6" x14ac:dyDescent="0.25">
      <c r="A380" s="112"/>
      <c r="B380" s="119"/>
      <c r="C380" s="45" t="s">
        <v>622</v>
      </c>
      <c r="D380" s="45"/>
      <c r="E380" t="s">
        <v>214</v>
      </c>
      <c r="F380" s="177"/>
    </row>
    <row r="381" spans="1:6" x14ac:dyDescent="0.25">
      <c r="A381" s="112"/>
      <c r="B381" s="119"/>
      <c r="C381" s="45" t="s">
        <v>623</v>
      </c>
      <c r="D381" s="45"/>
      <c r="E381" t="s">
        <v>214</v>
      </c>
      <c r="F381" s="177"/>
    </row>
    <row r="382" spans="1:6" x14ac:dyDescent="0.25">
      <c r="A382" s="112"/>
      <c r="B382" s="119"/>
      <c r="C382" s="45" t="s">
        <v>624</v>
      </c>
      <c r="D382" s="45"/>
      <c r="E382" t="s">
        <v>214</v>
      </c>
      <c r="F382" s="177"/>
    </row>
    <row r="383" spans="1:6" x14ac:dyDescent="0.25">
      <c r="A383" s="112"/>
      <c r="B383" s="119"/>
      <c r="C383" s="45" t="s">
        <v>625</v>
      </c>
      <c r="D383" s="45"/>
      <c r="E383" t="s">
        <v>214</v>
      </c>
      <c r="F383" s="177"/>
    </row>
    <row r="384" spans="1:6" x14ac:dyDescent="0.25">
      <c r="A384" s="112"/>
      <c r="B384" s="119"/>
      <c r="C384" s="45" t="s">
        <v>626</v>
      </c>
      <c r="D384" s="45"/>
      <c r="E384" t="s">
        <v>214</v>
      </c>
      <c r="F384" s="177"/>
    </row>
    <row r="385" spans="1:6" x14ac:dyDescent="0.25">
      <c r="A385" s="112"/>
      <c r="B385" s="119"/>
      <c r="C385" s="45" t="s">
        <v>627</v>
      </c>
      <c r="D385" s="45"/>
      <c r="E385" t="s">
        <v>214</v>
      </c>
      <c r="F385" s="177"/>
    </row>
    <row r="386" spans="1:6" x14ac:dyDescent="0.25">
      <c r="A386" s="112"/>
      <c r="B386" s="119"/>
      <c r="C386" s="45" t="s">
        <v>628</v>
      </c>
      <c r="D386" s="45"/>
      <c r="E386" t="s">
        <v>214</v>
      </c>
      <c r="F386" s="177"/>
    </row>
    <row r="387" spans="1:6" x14ac:dyDescent="0.25">
      <c r="A387" s="112"/>
      <c r="B387" s="119"/>
      <c r="C387" s="45" t="s">
        <v>629</v>
      </c>
      <c r="D387" s="45"/>
      <c r="E387" t="s">
        <v>214</v>
      </c>
      <c r="F387" s="177"/>
    </row>
    <row r="388" spans="1:6" x14ac:dyDescent="0.25">
      <c r="A388" s="112"/>
      <c r="B388" s="119"/>
      <c r="C388" s="45" t="s">
        <v>630</v>
      </c>
      <c r="D388" s="45"/>
      <c r="E388" t="s">
        <v>214</v>
      </c>
      <c r="F388" s="177"/>
    </row>
    <row r="389" spans="1:6" x14ac:dyDescent="0.25">
      <c r="A389" s="112"/>
      <c r="B389" s="119"/>
      <c r="C389" s="45" t="s">
        <v>631</v>
      </c>
      <c r="D389" s="45"/>
      <c r="E389" t="s">
        <v>214</v>
      </c>
      <c r="F389" s="177"/>
    </row>
    <row r="390" spans="1:6" x14ac:dyDescent="0.25">
      <c r="A390" s="112"/>
      <c r="B390" s="119"/>
      <c r="C390" s="45" t="s">
        <v>632</v>
      </c>
      <c r="D390" s="45"/>
      <c r="E390" t="s">
        <v>214</v>
      </c>
      <c r="F390" s="177"/>
    </row>
    <row r="391" spans="1:6" x14ac:dyDescent="0.25">
      <c r="A391" s="112"/>
      <c r="B391" s="119"/>
      <c r="C391" s="45" t="s">
        <v>633</v>
      </c>
      <c r="D391" s="45"/>
      <c r="E391" t="s">
        <v>214</v>
      </c>
      <c r="F391" s="177"/>
    </row>
    <row r="392" spans="1:6" x14ac:dyDescent="0.25">
      <c r="A392" s="112"/>
      <c r="B392" s="119"/>
      <c r="C392" s="45" t="s">
        <v>634</v>
      </c>
      <c r="D392" s="45"/>
      <c r="E392" t="s">
        <v>214</v>
      </c>
      <c r="F392" s="177"/>
    </row>
    <row r="393" spans="1:6" x14ac:dyDescent="0.25">
      <c r="A393" s="112"/>
      <c r="B393" s="119"/>
      <c r="C393" s="45" t="s">
        <v>635</v>
      </c>
      <c r="D393" s="45"/>
      <c r="E393" t="s">
        <v>214</v>
      </c>
      <c r="F393" s="177"/>
    </row>
    <row r="394" spans="1:6" x14ac:dyDescent="0.25">
      <c r="A394" s="112"/>
      <c r="B394" s="119"/>
      <c r="C394" s="45" t="s">
        <v>636</v>
      </c>
      <c r="D394" s="45"/>
      <c r="E394" t="s">
        <v>214</v>
      </c>
      <c r="F394" s="177"/>
    </row>
    <row r="395" spans="1:6" x14ac:dyDescent="0.25">
      <c r="A395" s="112"/>
      <c r="B395" s="119"/>
      <c r="C395" s="45" t="s">
        <v>637</v>
      </c>
      <c r="D395" s="45"/>
      <c r="E395" t="s">
        <v>214</v>
      </c>
      <c r="F395" s="177"/>
    </row>
    <row r="396" spans="1:6" x14ac:dyDescent="0.25">
      <c r="A396" s="112"/>
      <c r="B396" s="119"/>
      <c r="C396" s="45" t="s">
        <v>638</v>
      </c>
      <c r="D396" s="45"/>
      <c r="E396" t="s">
        <v>214</v>
      </c>
      <c r="F396" s="177"/>
    </row>
    <row r="397" spans="1:6" x14ac:dyDescent="0.25">
      <c r="A397" s="112"/>
      <c r="B397" s="119"/>
      <c r="C397" s="45" t="s">
        <v>639</v>
      </c>
      <c r="D397" s="45"/>
      <c r="E397" t="s">
        <v>214</v>
      </c>
      <c r="F397" s="177"/>
    </row>
    <row r="398" spans="1:6" x14ac:dyDescent="0.25">
      <c r="A398" s="112"/>
      <c r="B398" s="119"/>
      <c r="C398" s="45" t="s">
        <v>640</v>
      </c>
      <c r="D398" s="45"/>
      <c r="E398" t="s">
        <v>214</v>
      </c>
      <c r="F398" s="177"/>
    </row>
    <row r="399" spans="1:6" x14ac:dyDescent="0.25">
      <c r="A399" s="112"/>
      <c r="B399" s="119"/>
      <c r="C399" s="45" t="s">
        <v>641</v>
      </c>
      <c r="D399" s="45"/>
      <c r="E399" t="s">
        <v>214</v>
      </c>
      <c r="F399" s="177"/>
    </row>
    <row r="400" spans="1:6" x14ac:dyDescent="0.25">
      <c r="A400" s="112"/>
      <c r="B400" s="119"/>
      <c r="C400" s="45" t="s">
        <v>642</v>
      </c>
      <c r="D400" s="45"/>
      <c r="E400" t="s">
        <v>214</v>
      </c>
      <c r="F400" s="177"/>
    </row>
    <row r="401" spans="1:6" x14ac:dyDescent="0.25">
      <c r="A401" s="112"/>
      <c r="B401" s="119"/>
      <c r="C401" s="45" t="s">
        <v>643</v>
      </c>
      <c r="D401" s="45"/>
      <c r="E401" t="s">
        <v>214</v>
      </c>
      <c r="F401" s="177"/>
    </row>
    <row r="402" spans="1:6" x14ac:dyDescent="0.25">
      <c r="A402" s="112"/>
      <c r="B402" s="119"/>
      <c r="C402" s="45" t="s">
        <v>644</v>
      </c>
      <c r="D402" s="45"/>
      <c r="E402" t="s">
        <v>214</v>
      </c>
      <c r="F402" s="177"/>
    </row>
    <row r="403" spans="1:6" x14ac:dyDescent="0.25">
      <c r="A403" s="112"/>
      <c r="B403" s="119"/>
      <c r="C403" s="45" t="s">
        <v>645</v>
      </c>
      <c r="D403" s="45"/>
      <c r="E403" t="s">
        <v>214</v>
      </c>
      <c r="F403" s="177"/>
    </row>
    <row r="404" spans="1:6" x14ac:dyDescent="0.25">
      <c r="A404" s="112"/>
      <c r="B404" s="119"/>
      <c r="C404" s="45" t="s">
        <v>646</v>
      </c>
      <c r="D404" s="45"/>
      <c r="E404" t="s">
        <v>214</v>
      </c>
      <c r="F404" s="177"/>
    </row>
    <row r="405" spans="1:6" x14ac:dyDescent="0.25">
      <c r="A405" s="112"/>
      <c r="B405" s="119"/>
      <c r="C405" s="45" t="s">
        <v>647</v>
      </c>
      <c r="D405" s="45"/>
      <c r="E405" t="s">
        <v>214</v>
      </c>
      <c r="F405" s="177"/>
    </row>
    <row r="406" spans="1:6" x14ac:dyDescent="0.25">
      <c r="A406" s="112"/>
      <c r="B406" s="119"/>
      <c r="C406" s="45" t="s">
        <v>648</v>
      </c>
      <c r="D406" s="45"/>
      <c r="E406" t="s">
        <v>214</v>
      </c>
      <c r="F406" s="177"/>
    </row>
    <row r="407" spans="1:6" x14ac:dyDescent="0.25">
      <c r="A407" s="112"/>
      <c r="B407" s="119"/>
      <c r="C407" s="45" t="s">
        <v>649</v>
      </c>
      <c r="D407" s="45"/>
      <c r="E407" t="s">
        <v>214</v>
      </c>
      <c r="F407" s="177"/>
    </row>
    <row r="408" spans="1:6" x14ac:dyDescent="0.25">
      <c r="A408" s="112"/>
      <c r="B408" s="119"/>
      <c r="C408" s="45" t="s">
        <v>650</v>
      </c>
      <c r="D408" s="45"/>
      <c r="E408" t="s">
        <v>214</v>
      </c>
      <c r="F408" s="177"/>
    </row>
    <row r="409" spans="1:6" x14ac:dyDescent="0.25">
      <c r="A409" s="112"/>
      <c r="B409" s="119"/>
      <c r="C409" s="45" t="s">
        <v>651</v>
      </c>
      <c r="D409" s="45"/>
      <c r="E409" t="s">
        <v>214</v>
      </c>
      <c r="F409" s="177"/>
    </row>
    <row r="410" spans="1:6" x14ac:dyDescent="0.25">
      <c r="A410" s="112"/>
      <c r="B410" s="119"/>
      <c r="C410" s="45" t="s">
        <v>652</v>
      </c>
      <c r="D410" s="45"/>
      <c r="E410" t="s">
        <v>214</v>
      </c>
      <c r="F410" s="177"/>
    </row>
    <row r="411" spans="1:6" x14ac:dyDescent="0.25">
      <c r="A411" s="112"/>
      <c r="B411" s="119"/>
      <c r="C411" s="45" t="s">
        <v>653</v>
      </c>
      <c r="D411" s="45"/>
      <c r="E411" t="s">
        <v>214</v>
      </c>
      <c r="F411" s="177"/>
    </row>
    <row r="412" spans="1:6" x14ac:dyDescent="0.25">
      <c r="A412" s="112"/>
      <c r="B412" s="119"/>
      <c r="C412" s="45" t="s">
        <v>654</v>
      </c>
      <c r="D412" s="45"/>
      <c r="E412" t="s">
        <v>214</v>
      </c>
      <c r="F412" s="177"/>
    </row>
    <row r="413" spans="1:6" x14ac:dyDescent="0.25">
      <c r="A413" s="112"/>
      <c r="B413" s="119"/>
      <c r="C413" s="45" t="s">
        <v>655</v>
      </c>
      <c r="D413" s="45"/>
      <c r="E413" t="s">
        <v>214</v>
      </c>
      <c r="F413" s="177"/>
    </row>
    <row r="414" spans="1:6" x14ac:dyDescent="0.25">
      <c r="A414" s="112"/>
      <c r="B414" s="119"/>
      <c r="C414" s="45" t="s">
        <v>656</v>
      </c>
      <c r="D414" s="45"/>
      <c r="E414" t="s">
        <v>214</v>
      </c>
      <c r="F414" s="177"/>
    </row>
    <row r="415" spans="1:6" x14ac:dyDescent="0.25">
      <c r="A415" s="112"/>
      <c r="B415" s="119"/>
      <c r="C415" s="45" t="s">
        <v>657</v>
      </c>
      <c r="D415" s="45"/>
      <c r="E415" t="s">
        <v>214</v>
      </c>
      <c r="F415" s="177"/>
    </row>
    <row r="416" spans="1:6" x14ac:dyDescent="0.25">
      <c r="A416" s="112"/>
      <c r="B416" s="119"/>
      <c r="C416" s="45" t="s">
        <v>658</v>
      </c>
      <c r="D416" s="45"/>
      <c r="E416" t="s">
        <v>214</v>
      </c>
      <c r="F416" s="177"/>
    </row>
    <row r="417" spans="1:6" x14ac:dyDescent="0.25">
      <c r="A417" s="112"/>
      <c r="B417" s="119"/>
      <c r="C417" s="45" t="s">
        <v>659</v>
      </c>
      <c r="D417" s="45"/>
      <c r="E417" t="s">
        <v>214</v>
      </c>
      <c r="F417" s="177"/>
    </row>
    <row r="418" spans="1:6" x14ac:dyDescent="0.25">
      <c r="A418" s="112"/>
      <c r="B418" s="119"/>
      <c r="C418" s="45" t="s">
        <v>660</v>
      </c>
      <c r="D418" s="45"/>
      <c r="E418" t="s">
        <v>214</v>
      </c>
      <c r="F418" s="177"/>
    </row>
    <row r="419" spans="1:6" x14ac:dyDescent="0.25">
      <c r="A419" s="112"/>
      <c r="B419" s="119"/>
      <c r="C419" s="45" t="s">
        <v>661</v>
      </c>
      <c r="D419" s="45"/>
      <c r="E419" t="s">
        <v>214</v>
      </c>
      <c r="F419" s="177"/>
    </row>
    <row r="420" spans="1:6" x14ac:dyDescent="0.25">
      <c r="A420" s="112"/>
      <c r="B420" s="119"/>
      <c r="C420" s="45" t="s">
        <v>662</v>
      </c>
      <c r="D420" s="45"/>
      <c r="E420" t="s">
        <v>214</v>
      </c>
      <c r="F420" s="177"/>
    </row>
    <row r="421" spans="1:6" x14ac:dyDescent="0.25">
      <c r="A421" s="112"/>
      <c r="B421" s="119"/>
      <c r="C421" s="45" t="s">
        <v>663</v>
      </c>
      <c r="D421" s="45"/>
      <c r="E421" t="s">
        <v>214</v>
      </c>
      <c r="F421" s="177"/>
    </row>
    <row r="422" spans="1:6" x14ac:dyDescent="0.25">
      <c r="A422" s="112"/>
      <c r="B422" s="119"/>
      <c r="C422" s="45" t="s">
        <v>664</v>
      </c>
      <c r="D422" s="45"/>
      <c r="E422" t="s">
        <v>214</v>
      </c>
      <c r="F422" s="177"/>
    </row>
    <row r="423" spans="1:6" x14ac:dyDescent="0.25">
      <c r="A423" s="112"/>
      <c r="B423" s="119"/>
      <c r="C423" s="45" t="s">
        <v>665</v>
      </c>
      <c r="D423" s="45"/>
      <c r="E423" t="s">
        <v>214</v>
      </c>
      <c r="F423" s="177"/>
    </row>
    <row r="424" spans="1:6" x14ac:dyDescent="0.25">
      <c r="A424" s="112"/>
      <c r="B424" s="119"/>
      <c r="C424" s="45" t="s">
        <v>666</v>
      </c>
      <c r="D424" s="45"/>
      <c r="E424" t="s">
        <v>214</v>
      </c>
      <c r="F424" s="177"/>
    </row>
    <row r="425" spans="1:6" x14ac:dyDescent="0.25">
      <c r="A425" s="112"/>
      <c r="B425" s="119"/>
      <c r="C425" s="45" t="s">
        <v>667</v>
      </c>
      <c r="D425" s="45"/>
      <c r="E425" t="s">
        <v>214</v>
      </c>
      <c r="F425" s="177"/>
    </row>
    <row r="426" spans="1:6" x14ac:dyDescent="0.25">
      <c r="A426" s="112"/>
      <c r="B426" s="119"/>
      <c r="C426" s="45" t="s">
        <v>668</v>
      </c>
      <c r="D426" s="45"/>
      <c r="E426" t="s">
        <v>214</v>
      </c>
      <c r="F426" s="177"/>
    </row>
    <row r="427" spans="1:6" x14ac:dyDescent="0.25">
      <c r="A427" s="112"/>
      <c r="B427" s="119"/>
      <c r="C427" s="45" t="s">
        <v>669</v>
      </c>
      <c r="D427" s="45"/>
      <c r="E427" t="s">
        <v>214</v>
      </c>
      <c r="F427" s="177"/>
    </row>
    <row r="428" spans="1:6" x14ac:dyDescent="0.25">
      <c r="A428" s="112"/>
      <c r="B428" s="119"/>
      <c r="C428" s="45" t="s">
        <v>670</v>
      </c>
      <c r="D428" s="45"/>
      <c r="E428" t="s">
        <v>214</v>
      </c>
      <c r="F428" s="177"/>
    </row>
    <row r="429" spans="1:6" x14ac:dyDescent="0.25">
      <c r="A429" s="112"/>
      <c r="B429" s="119"/>
      <c r="C429" s="45" t="s">
        <v>671</v>
      </c>
      <c r="D429" s="45"/>
      <c r="E429" t="s">
        <v>214</v>
      </c>
      <c r="F429" s="177"/>
    </row>
    <row r="430" spans="1:6" x14ac:dyDescent="0.25">
      <c r="A430" s="112"/>
      <c r="B430" s="119"/>
      <c r="C430" s="45" t="s">
        <v>672</v>
      </c>
      <c r="D430" s="45"/>
      <c r="E430" t="s">
        <v>214</v>
      </c>
      <c r="F430" s="177"/>
    </row>
    <row r="431" spans="1:6" x14ac:dyDescent="0.25">
      <c r="A431" s="112"/>
      <c r="B431" s="119"/>
      <c r="C431" s="45" t="s">
        <v>673</v>
      </c>
      <c r="D431" s="45"/>
      <c r="E431" t="s">
        <v>214</v>
      </c>
      <c r="F431" s="177"/>
    </row>
    <row r="432" spans="1:6" x14ac:dyDescent="0.25">
      <c r="A432" s="112"/>
      <c r="B432" s="119"/>
      <c r="C432" s="45" t="s">
        <v>674</v>
      </c>
      <c r="D432" s="45"/>
      <c r="E432" t="s">
        <v>214</v>
      </c>
      <c r="F432" s="177"/>
    </row>
    <row r="433" spans="1:6" x14ac:dyDescent="0.25">
      <c r="A433" s="112"/>
      <c r="B433" s="119"/>
      <c r="C433" s="45" t="s">
        <v>675</v>
      </c>
      <c r="D433" s="45"/>
      <c r="E433" t="s">
        <v>214</v>
      </c>
      <c r="F433" s="177"/>
    </row>
    <row r="434" spans="1:6" x14ac:dyDescent="0.25">
      <c r="A434" s="112"/>
      <c r="B434" s="119"/>
      <c r="C434" s="45" t="s">
        <v>676</v>
      </c>
      <c r="D434" s="45"/>
      <c r="E434" t="s">
        <v>214</v>
      </c>
      <c r="F434" s="177"/>
    </row>
    <row r="435" spans="1:6" x14ac:dyDescent="0.25">
      <c r="A435" s="112"/>
      <c r="B435" s="119"/>
      <c r="C435" s="45" t="s">
        <v>677</v>
      </c>
      <c r="D435" s="45"/>
      <c r="E435" t="s">
        <v>214</v>
      </c>
      <c r="F435" s="177"/>
    </row>
    <row r="436" spans="1:6" x14ac:dyDescent="0.25">
      <c r="A436" s="112"/>
      <c r="B436" s="119"/>
      <c r="C436" s="45" t="s">
        <v>678</v>
      </c>
      <c r="D436" s="45"/>
      <c r="E436" t="s">
        <v>214</v>
      </c>
      <c r="F436" s="177"/>
    </row>
    <row r="437" spans="1:6" x14ac:dyDescent="0.25">
      <c r="A437" s="112"/>
      <c r="B437" s="119"/>
      <c r="C437" s="45" t="s">
        <v>679</v>
      </c>
      <c r="D437" s="45"/>
      <c r="E437" t="s">
        <v>214</v>
      </c>
      <c r="F437" s="177"/>
    </row>
    <row r="438" spans="1:6" x14ac:dyDescent="0.25">
      <c r="A438" s="112"/>
      <c r="B438" s="119"/>
      <c r="C438" s="45" t="s">
        <v>680</v>
      </c>
      <c r="D438" s="45"/>
      <c r="E438" t="s">
        <v>214</v>
      </c>
      <c r="F438" s="177"/>
    </row>
    <row r="439" spans="1:6" x14ac:dyDescent="0.25">
      <c r="A439" s="112"/>
      <c r="B439" s="119"/>
      <c r="C439" s="45" t="s">
        <v>681</v>
      </c>
      <c r="D439" s="45"/>
      <c r="E439" t="s">
        <v>214</v>
      </c>
      <c r="F439" s="177"/>
    </row>
    <row r="440" spans="1:6" x14ac:dyDescent="0.25">
      <c r="A440" s="112"/>
      <c r="B440" s="119"/>
      <c r="C440" s="45" t="s">
        <v>682</v>
      </c>
      <c r="D440" s="45"/>
      <c r="E440" t="s">
        <v>214</v>
      </c>
      <c r="F440" s="177"/>
    </row>
    <row r="441" spans="1:6" x14ac:dyDescent="0.25">
      <c r="A441" s="112"/>
      <c r="B441" s="119"/>
      <c r="C441" s="45" t="s">
        <v>683</v>
      </c>
      <c r="D441" s="45"/>
      <c r="E441" t="s">
        <v>214</v>
      </c>
      <c r="F441" s="177"/>
    </row>
    <row r="442" spans="1:6" x14ac:dyDescent="0.25">
      <c r="A442" s="112"/>
      <c r="B442" s="119"/>
      <c r="C442" s="45" t="s">
        <v>684</v>
      </c>
      <c r="D442" s="45"/>
      <c r="E442" t="s">
        <v>214</v>
      </c>
      <c r="F442" s="177"/>
    </row>
    <row r="443" spans="1:6" x14ac:dyDescent="0.25">
      <c r="A443" s="112"/>
      <c r="B443" s="119"/>
      <c r="C443" s="45" t="s">
        <v>685</v>
      </c>
      <c r="D443" s="45"/>
      <c r="E443" t="s">
        <v>214</v>
      </c>
      <c r="F443" s="177"/>
    </row>
    <row r="444" spans="1:6" x14ac:dyDescent="0.25">
      <c r="A444" s="112"/>
      <c r="B444" s="119"/>
      <c r="C444" s="45" t="s">
        <v>686</v>
      </c>
      <c r="D444" s="45"/>
      <c r="E444" t="s">
        <v>214</v>
      </c>
      <c r="F444" s="177"/>
    </row>
    <row r="445" spans="1:6" x14ac:dyDescent="0.25">
      <c r="A445" s="112"/>
      <c r="B445" s="119"/>
      <c r="C445" s="45" t="s">
        <v>687</v>
      </c>
      <c r="D445" s="45"/>
      <c r="E445" t="s">
        <v>214</v>
      </c>
      <c r="F445" s="177"/>
    </row>
    <row r="446" spans="1:6" x14ac:dyDescent="0.25">
      <c r="A446" s="112"/>
      <c r="B446" s="119"/>
      <c r="C446" s="45" t="s">
        <v>688</v>
      </c>
      <c r="D446" s="45"/>
      <c r="E446" t="s">
        <v>214</v>
      </c>
      <c r="F446" s="177"/>
    </row>
    <row r="447" spans="1:6" x14ac:dyDescent="0.25">
      <c r="A447" s="112"/>
      <c r="B447" s="119"/>
      <c r="C447" s="45" t="s">
        <v>689</v>
      </c>
      <c r="D447" s="45"/>
      <c r="E447" t="s">
        <v>214</v>
      </c>
      <c r="F447" s="177"/>
    </row>
    <row r="448" spans="1:6" x14ac:dyDescent="0.25">
      <c r="A448" s="112"/>
      <c r="B448" s="119"/>
      <c r="C448" s="45" t="s">
        <v>690</v>
      </c>
      <c r="D448" s="45"/>
      <c r="E448" t="s">
        <v>214</v>
      </c>
      <c r="F448" s="177"/>
    </row>
    <row r="449" spans="1:6" x14ac:dyDescent="0.25">
      <c r="A449" s="112"/>
      <c r="B449" s="119"/>
      <c r="C449" s="45" t="s">
        <v>691</v>
      </c>
      <c r="D449" s="45"/>
      <c r="E449" t="s">
        <v>214</v>
      </c>
      <c r="F449" s="177"/>
    </row>
    <row r="450" spans="1:6" x14ac:dyDescent="0.25">
      <c r="A450" s="112"/>
      <c r="B450" s="119"/>
      <c r="C450" s="45" t="s">
        <v>692</v>
      </c>
      <c r="D450" s="45"/>
      <c r="E450" t="s">
        <v>214</v>
      </c>
      <c r="F450" s="177"/>
    </row>
    <row r="451" spans="1:6" x14ac:dyDescent="0.25">
      <c r="A451" s="112"/>
      <c r="B451" s="119"/>
      <c r="C451" s="45" t="s">
        <v>693</v>
      </c>
      <c r="D451" s="45"/>
      <c r="E451" t="s">
        <v>214</v>
      </c>
      <c r="F451" s="177"/>
    </row>
    <row r="452" spans="1:6" x14ac:dyDescent="0.25">
      <c r="A452" s="112"/>
      <c r="B452" s="119"/>
      <c r="C452" s="45" t="s">
        <v>694</v>
      </c>
      <c r="D452" s="45"/>
      <c r="E452" t="s">
        <v>214</v>
      </c>
      <c r="F452" s="177"/>
    </row>
    <row r="453" spans="1:6" x14ac:dyDescent="0.25">
      <c r="A453" s="112"/>
      <c r="B453" s="119"/>
      <c r="C453" s="45" t="s">
        <v>695</v>
      </c>
      <c r="D453" s="45"/>
      <c r="E453" t="s">
        <v>214</v>
      </c>
      <c r="F453" s="177"/>
    </row>
    <row r="454" spans="1:6" x14ac:dyDescent="0.25">
      <c r="A454" s="112"/>
      <c r="B454" s="119"/>
      <c r="C454" s="45" t="s">
        <v>696</v>
      </c>
      <c r="D454" s="45"/>
      <c r="E454" t="s">
        <v>214</v>
      </c>
      <c r="F454" s="177"/>
    </row>
    <row r="455" spans="1:6" x14ac:dyDescent="0.25">
      <c r="A455" s="112"/>
      <c r="B455" s="119"/>
      <c r="C455" s="45" t="s">
        <v>697</v>
      </c>
      <c r="D455" s="45"/>
      <c r="E455" t="s">
        <v>214</v>
      </c>
      <c r="F455" s="177"/>
    </row>
    <row r="456" spans="1:6" x14ac:dyDescent="0.25">
      <c r="A456" s="112"/>
      <c r="B456" s="119"/>
      <c r="C456" s="45" t="s">
        <v>698</v>
      </c>
      <c r="D456" s="45"/>
      <c r="E456" t="s">
        <v>214</v>
      </c>
      <c r="F456" s="177"/>
    </row>
    <row r="457" spans="1:6" x14ac:dyDescent="0.25">
      <c r="A457" s="112"/>
      <c r="B457" s="119"/>
      <c r="C457" s="45" t="s">
        <v>699</v>
      </c>
      <c r="D457" s="45"/>
      <c r="E457" t="s">
        <v>214</v>
      </c>
      <c r="F457" s="177"/>
    </row>
    <row r="458" spans="1:6" x14ac:dyDescent="0.25">
      <c r="A458" s="112"/>
      <c r="B458" s="119"/>
      <c r="C458" s="45" t="s">
        <v>700</v>
      </c>
      <c r="D458" s="45"/>
      <c r="E458" t="s">
        <v>214</v>
      </c>
      <c r="F458" s="177"/>
    </row>
    <row r="459" spans="1:6" x14ac:dyDescent="0.25">
      <c r="A459" s="112"/>
      <c r="B459" s="119"/>
      <c r="C459" s="45" t="s">
        <v>701</v>
      </c>
      <c r="D459" s="45"/>
      <c r="E459" t="s">
        <v>214</v>
      </c>
      <c r="F459" s="177"/>
    </row>
    <row r="460" spans="1:6" x14ac:dyDescent="0.25">
      <c r="A460" s="112"/>
      <c r="B460" s="119"/>
      <c r="C460" s="45" t="s">
        <v>702</v>
      </c>
      <c r="D460" s="45"/>
      <c r="E460" t="s">
        <v>214</v>
      </c>
      <c r="F460" s="177"/>
    </row>
    <row r="461" spans="1:6" x14ac:dyDescent="0.25">
      <c r="A461" s="112"/>
      <c r="B461" s="119"/>
      <c r="C461" s="45" t="s">
        <v>703</v>
      </c>
      <c r="D461" s="45"/>
      <c r="E461" t="s">
        <v>214</v>
      </c>
      <c r="F461" s="177"/>
    </row>
    <row r="462" spans="1:6" x14ac:dyDescent="0.25">
      <c r="A462" s="112"/>
      <c r="B462" s="119"/>
      <c r="C462" s="45" t="s">
        <v>704</v>
      </c>
      <c r="D462" s="45"/>
      <c r="E462" t="s">
        <v>214</v>
      </c>
      <c r="F462" s="177"/>
    </row>
    <row r="463" spans="1:6" x14ac:dyDescent="0.25">
      <c r="A463" s="112"/>
      <c r="B463" s="119"/>
      <c r="C463" s="45" t="s">
        <v>705</v>
      </c>
      <c r="D463" s="45"/>
      <c r="E463" t="s">
        <v>214</v>
      </c>
      <c r="F463" s="177"/>
    </row>
    <row r="464" spans="1:6" x14ac:dyDescent="0.25">
      <c r="A464" s="112"/>
      <c r="B464" s="119"/>
      <c r="C464" s="45" t="s">
        <v>706</v>
      </c>
      <c r="D464" s="45"/>
      <c r="E464" t="s">
        <v>214</v>
      </c>
      <c r="F464" s="177"/>
    </row>
    <row r="465" spans="1:6" x14ac:dyDescent="0.25">
      <c r="A465" s="112"/>
      <c r="B465" s="119"/>
      <c r="C465" s="45" t="s">
        <v>707</v>
      </c>
      <c r="D465" s="45"/>
      <c r="E465" t="s">
        <v>214</v>
      </c>
      <c r="F465" s="177"/>
    </row>
    <row r="466" spans="1:6" x14ac:dyDescent="0.25">
      <c r="A466" s="112"/>
      <c r="B466" s="119"/>
      <c r="C466" s="45" t="s">
        <v>708</v>
      </c>
      <c r="D466" s="45"/>
      <c r="E466" t="s">
        <v>214</v>
      </c>
      <c r="F466" s="177"/>
    </row>
    <row r="467" spans="1:6" x14ac:dyDescent="0.25">
      <c r="A467" s="112"/>
      <c r="B467" s="119"/>
      <c r="C467" s="45" t="s">
        <v>709</v>
      </c>
      <c r="D467" s="45"/>
      <c r="E467" t="s">
        <v>214</v>
      </c>
      <c r="F467" s="177"/>
    </row>
    <row r="468" spans="1:6" x14ac:dyDescent="0.25">
      <c r="A468" s="112"/>
      <c r="B468" s="119"/>
      <c r="C468" s="45" t="s">
        <v>710</v>
      </c>
      <c r="D468" s="45"/>
      <c r="E468" t="s">
        <v>214</v>
      </c>
      <c r="F468" s="177"/>
    </row>
    <row r="469" spans="1:6" x14ac:dyDescent="0.25">
      <c r="A469" s="112"/>
      <c r="B469" s="119"/>
      <c r="C469" s="45" t="s">
        <v>711</v>
      </c>
      <c r="D469" s="45"/>
      <c r="E469" t="s">
        <v>214</v>
      </c>
      <c r="F469" s="177"/>
    </row>
    <row r="470" spans="1:6" x14ac:dyDescent="0.25">
      <c r="A470" s="112"/>
      <c r="B470" s="119"/>
      <c r="C470" s="45" t="s">
        <v>712</v>
      </c>
      <c r="D470" s="45"/>
      <c r="E470" t="s">
        <v>214</v>
      </c>
      <c r="F470" s="177"/>
    </row>
    <row r="471" spans="1:6" x14ac:dyDescent="0.25">
      <c r="A471" s="112"/>
      <c r="B471" s="119"/>
      <c r="C471" s="45" t="s">
        <v>713</v>
      </c>
      <c r="D471" s="45"/>
      <c r="E471" t="s">
        <v>214</v>
      </c>
      <c r="F471" s="177"/>
    </row>
    <row r="472" spans="1:6" x14ac:dyDescent="0.25">
      <c r="A472" s="112"/>
      <c r="B472" s="119"/>
      <c r="C472" s="45" t="s">
        <v>714</v>
      </c>
      <c r="D472" s="45"/>
      <c r="E472" t="s">
        <v>214</v>
      </c>
      <c r="F472" s="177"/>
    </row>
    <row r="473" spans="1:6" x14ac:dyDescent="0.25">
      <c r="A473" s="112"/>
      <c r="B473" s="119"/>
      <c r="C473" s="45" t="s">
        <v>715</v>
      </c>
      <c r="D473" s="45"/>
      <c r="E473" t="s">
        <v>214</v>
      </c>
      <c r="F473" s="177"/>
    </row>
    <row r="474" spans="1:6" x14ac:dyDescent="0.25">
      <c r="A474" s="112"/>
      <c r="B474" s="119"/>
      <c r="C474" s="45" t="s">
        <v>716</v>
      </c>
      <c r="D474" s="45"/>
      <c r="E474" t="s">
        <v>214</v>
      </c>
      <c r="F474" s="177"/>
    </row>
    <row r="475" spans="1:6" x14ac:dyDescent="0.25">
      <c r="A475" s="112"/>
      <c r="B475" s="119"/>
      <c r="C475" s="45" t="s">
        <v>717</v>
      </c>
      <c r="D475" s="45"/>
      <c r="E475" t="s">
        <v>214</v>
      </c>
      <c r="F475" s="177"/>
    </row>
    <row r="476" spans="1:6" x14ac:dyDescent="0.25">
      <c r="A476" s="112"/>
      <c r="B476" s="119"/>
      <c r="C476" s="45" t="s">
        <v>718</v>
      </c>
      <c r="D476" s="45"/>
      <c r="E476" t="s">
        <v>214</v>
      </c>
      <c r="F476" s="177"/>
    </row>
    <row r="477" spans="1:6" x14ac:dyDescent="0.25">
      <c r="A477" s="112"/>
      <c r="B477" s="119"/>
      <c r="C477" s="45" t="s">
        <v>719</v>
      </c>
      <c r="D477" s="45"/>
      <c r="E477" t="s">
        <v>214</v>
      </c>
      <c r="F477" s="177"/>
    </row>
    <row r="478" spans="1:6" x14ac:dyDescent="0.25">
      <c r="A478" s="112"/>
      <c r="B478" s="119"/>
      <c r="C478" s="45" t="s">
        <v>720</v>
      </c>
      <c r="D478" s="45"/>
      <c r="E478" t="s">
        <v>214</v>
      </c>
      <c r="F478" s="177"/>
    </row>
    <row r="479" spans="1:6" x14ac:dyDescent="0.25">
      <c r="A479" s="112"/>
      <c r="B479" s="119"/>
      <c r="C479" s="45" t="s">
        <v>721</v>
      </c>
      <c r="D479" s="45"/>
      <c r="E479" t="s">
        <v>214</v>
      </c>
      <c r="F479" s="177"/>
    </row>
    <row r="480" spans="1:6" x14ac:dyDescent="0.25">
      <c r="A480" s="112"/>
      <c r="B480" s="119"/>
      <c r="C480" s="45" t="s">
        <v>722</v>
      </c>
      <c r="D480" s="45"/>
      <c r="E480" t="s">
        <v>214</v>
      </c>
      <c r="F480" s="177"/>
    </row>
    <row r="481" spans="1:6" x14ac:dyDescent="0.25">
      <c r="A481" s="112"/>
      <c r="B481" s="119"/>
      <c r="C481" s="45" t="s">
        <v>723</v>
      </c>
      <c r="D481" s="45"/>
      <c r="E481" t="s">
        <v>214</v>
      </c>
      <c r="F481" s="177"/>
    </row>
    <row r="482" spans="1:6" x14ac:dyDescent="0.25">
      <c r="A482" s="112"/>
      <c r="B482" s="119"/>
      <c r="C482" s="45" t="s">
        <v>724</v>
      </c>
      <c r="D482" s="45"/>
      <c r="E482" t="s">
        <v>214</v>
      </c>
      <c r="F482" s="177"/>
    </row>
    <row r="483" spans="1:6" x14ac:dyDescent="0.25">
      <c r="A483" s="112"/>
      <c r="B483" s="119"/>
      <c r="C483" s="45" t="s">
        <v>725</v>
      </c>
      <c r="D483" s="45"/>
      <c r="E483" t="s">
        <v>214</v>
      </c>
      <c r="F483" s="177"/>
    </row>
    <row r="484" spans="1:6" x14ac:dyDescent="0.25">
      <c r="A484" s="112"/>
      <c r="B484" s="119"/>
      <c r="C484" s="45" t="s">
        <v>726</v>
      </c>
      <c r="D484" s="45"/>
      <c r="E484" t="s">
        <v>214</v>
      </c>
      <c r="F484" s="177"/>
    </row>
    <row r="485" spans="1:6" x14ac:dyDescent="0.25">
      <c r="A485" s="112"/>
      <c r="B485" s="119"/>
      <c r="C485" s="45" t="s">
        <v>727</v>
      </c>
      <c r="D485" s="45"/>
      <c r="E485" t="s">
        <v>214</v>
      </c>
      <c r="F485" s="177"/>
    </row>
    <row r="486" spans="1:6" x14ac:dyDescent="0.25">
      <c r="A486" s="112"/>
      <c r="B486" s="119"/>
      <c r="C486" s="45" t="s">
        <v>728</v>
      </c>
      <c r="D486" s="45"/>
      <c r="E486" t="s">
        <v>214</v>
      </c>
      <c r="F486" s="177"/>
    </row>
    <row r="487" spans="1:6" x14ac:dyDescent="0.25">
      <c r="A487" s="112"/>
      <c r="B487" s="119"/>
      <c r="C487" s="45" t="s">
        <v>729</v>
      </c>
      <c r="D487" s="45"/>
      <c r="E487" t="s">
        <v>214</v>
      </c>
      <c r="F487" s="177"/>
    </row>
    <row r="488" spans="1:6" x14ac:dyDescent="0.25">
      <c r="A488" s="112"/>
      <c r="B488" s="119"/>
      <c r="C488" s="45" t="s">
        <v>730</v>
      </c>
      <c r="D488" s="45"/>
      <c r="E488" t="s">
        <v>214</v>
      </c>
      <c r="F488" s="177"/>
    </row>
    <row r="489" spans="1:6" x14ac:dyDescent="0.25">
      <c r="A489" s="112"/>
      <c r="B489" s="119"/>
      <c r="C489" s="45" t="s">
        <v>314</v>
      </c>
      <c r="D489" s="45"/>
      <c r="F489" s="177"/>
    </row>
    <row r="490" spans="1:6" x14ac:dyDescent="0.25">
      <c r="A490" s="112"/>
      <c r="B490" s="119"/>
      <c r="C490" s="45" t="s">
        <v>731</v>
      </c>
      <c r="D490" s="45"/>
      <c r="F490" s="177"/>
    </row>
    <row r="491" spans="1:6" x14ac:dyDescent="0.25">
      <c r="A491" s="112"/>
      <c r="B491" s="119"/>
      <c r="C491" s="45" t="s">
        <v>732</v>
      </c>
      <c r="D491" s="45"/>
      <c r="F491" s="177"/>
    </row>
    <row r="492" spans="1:6" x14ac:dyDescent="0.25">
      <c r="A492" s="112"/>
      <c r="B492" s="119"/>
      <c r="C492" s="45" t="s">
        <v>733</v>
      </c>
      <c r="D492" s="45"/>
      <c r="F492" s="177"/>
    </row>
    <row r="493" spans="1:6" x14ac:dyDescent="0.25">
      <c r="A493" s="112"/>
      <c r="B493" s="119"/>
      <c r="C493" s="45" t="s">
        <v>734</v>
      </c>
      <c r="D493" s="45"/>
      <c r="F493" s="177"/>
    </row>
    <row r="494" spans="1:6" x14ac:dyDescent="0.25">
      <c r="A494" s="112"/>
      <c r="B494" s="119"/>
      <c r="C494" s="45" t="s">
        <v>735</v>
      </c>
      <c r="D494" s="45"/>
      <c r="F494" s="177"/>
    </row>
    <row r="495" spans="1:6" x14ac:dyDescent="0.25">
      <c r="A495" s="112"/>
      <c r="B495" s="119"/>
      <c r="C495" s="45" t="s">
        <v>736</v>
      </c>
      <c r="D495" s="45"/>
      <c r="F495" s="177"/>
    </row>
    <row r="496" spans="1:6" x14ac:dyDescent="0.25">
      <c r="A496" s="112"/>
      <c r="B496" s="119"/>
      <c r="C496" s="45" t="s">
        <v>737</v>
      </c>
      <c r="D496" s="45"/>
      <c r="F496" s="177"/>
    </row>
    <row r="497" spans="1:6" x14ac:dyDescent="0.25">
      <c r="A497" s="112"/>
      <c r="B497" s="119"/>
      <c r="C497" s="45" t="s">
        <v>738</v>
      </c>
      <c r="D497" s="45"/>
      <c r="F497" s="177"/>
    </row>
    <row r="498" spans="1:6" x14ac:dyDescent="0.25">
      <c r="A498" s="114"/>
      <c r="B498" s="120"/>
      <c r="C498" s="45" t="s">
        <v>569</v>
      </c>
      <c r="D498" s="45"/>
      <c r="F498" s="177"/>
    </row>
    <row r="499" spans="1:6" x14ac:dyDescent="0.25">
      <c r="A499" s="116"/>
      <c r="B499" s="121" t="s">
        <v>739</v>
      </c>
      <c r="C499" s="43" t="s">
        <v>440</v>
      </c>
      <c r="D499" s="43"/>
      <c r="F499" s="177"/>
    </row>
    <row r="500" spans="1:6" x14ac:dyDescent="0.25">
      <c r="A500" s="117"/>
      <c r="B500" s="121"/>
      <c r="C500" s="43" t="s">
        <v>740</v>
      </c>
      <c r="D500" s="43"/>
      <c r="F500" s="177"/>
    </row>
    <row r="501" spans="1:6" x14ac:dyDescent="0.25">
      <c r="A501" s="117"/>
      <c r="B501" s="121"/>
      <c r="C501" s="43" t="s">
        <v>741</v>
      </c>
      <c r="D501" s="43"/>
      <c r="F501" s="177"/>
    </row>
    <row r="502" spans="1:6" x14ac:dyDescent="0.25">
      <c r="A502" s="117"/>
      <c r="B502" s="121"/>
      <c r="C502" s="43" t="s">
        <v>742</v>
      </c>
      <c r="D502" s="43"/>
      <c r="F502" s="177"/>
    </row>
    <row r="503" spans="1:6" x14ac:dyDescent="0.25">
      <c r="A503" s="117"/>
      <c r="B503" s="121"/>
      <c r="C503" s="43" t="s">
        <v>743</v>
      </c>
      <c r="D503" s="43"/>
      <c r="F503" s="177"/>
    </row>
    <row r="504" spans="1:6" x14ac:dyDescent="0.25">
      <c r="A504" s="117"/>
      <c r="B504" s="121"/>
      <c r="C504" s="43" t="s">
        <v>744</v>
      </c>
      <c r="D504" s="43"/>
      <c r="F504" s="177"/>
    </row>
    <row r="505" spans="1:6" x14ac:dyDescent="0.25">
      <c r="A505" s="117"/>
      <c r="B505" s="121"/>
      <c r="C505" s="43" t="s">
        <v>745</v>
      </c>
      <c r="D505" s="43"/>
      <c r="F505" s="177"/>
    </row>
    <row r="506" spans="1:6" x14ac:dyDescent="0.25">
      <c r="A506" s="117"/>
      <c r="B506" s="121"/>
      <c r="C506" s="43" t="s">
        <v>746</v>
      </c>
      <c r="D506" s="43"/>
      <c r="F506" s="177"/>
    </row>
    <row r="507" spans="1:6" x14ac:dyDescent="0.25">
      <c r="A507" s="117"/>
      <c r="B507" s="121"/>
      <c r="C507" s="43" t="s">
        <v>747</v>
      </c>
      <c r="D507" s="43"/>
      <c r="F507" s="177"/>
    </row>
    <row r="508" spans="1:6" x14ac:dyDescent="0.25">
      <c r="A508" s="117"/>
      <c r="B508" s="121"/>
      <c r="C508" s="43" t="s">
        <v>748</v>
      </c>
      <c r="D508" s="43"/>
      <c r="F508" s="177"/>
    </row>
    <row r="509" spans="1:6" x14ac:dyDescent="0.25">
      <c r="A509" s="117"/>
      <c r="B509" s="121"/>
      <c r="C509" s="43" t="s">
        <v>749</v>
      </c>
      <c r="D509" s="43"/>
      <c r="F509" s="177"/>
    </row>
    <row r="510" spans="1:6" x14ac:dyDescent="0.25">
      <c r="A510" s="117"/>
      <c r="B510" s="121"/>
      <c r="C510" s="43" t="s">
        <v>750</v>
      </c>
      <c r="D510" s="43"/>
      <c r="F510" s="177"/>
    </row>
    <row r="511" spans="1:6" x14ac:dyDescent="0.25">
      <c r="A511" s="117"/>
      <c r="B511" s="121"/>
      <c r="C511" s="43" t="s">
        <v>751</v>
      </c>
      <c r="D511" s="43"/>
      <c r="F511" s="177"/>
    </row>
    <row r="512" spans="1:6" x14ac:dyDescent="0.25">
      <c r="A512" s="117"/>
      <c r="B512" s="121"/>
      <c r="C512" s="43" t="s">
        <v>485</v>
      </c>
      <c r="D512" s="43"/>
      <c r="F512" s="177"/>
    </row>
    <row r="513" spans="1:6" x14ac:dyDescent="0.25">
      <c r="A513" s="117"/>
      <c r="B513" s="121"/>
      <c r="C513" s="43" t="s">
        <v>314</v>
      </c>
      <c r="D513" s="43"/>
      <c r="F513" s="177"/>
    </row>
    <row r="514" spans="1:6" x14ac:dyDescent="0.25">
      <c r="A514" s="112"/>
      <c r="B514" s="54" t="s">
        <v>752</v>
      </c>
      <c r="C514" s="45" t="s">
        <v>338</v>
      </c>
      <c r="D514" s="45"/>
      <c r="F514" s="177"/>
    </row>
    <row r="515" spans="1:6" x14ac:dyDescent="0.25">
      <c r="A515" s="114"/>
      <c r="B515" s="56"/>
      <c r="C515" s="45" t="s">
        <v>339</v>
      </c>
      <c r="D515" s="45"/>
      <c r="F515" s="177"/>
    </row>
    <row r="516" spans="1:6" x14ac:dyDescent="0.25">
      <c r="A516" s="117"/>
      <c r="B516" s="121" t="s">
        <v>98</v>
      </c>
      <c r="C516" s="43" t="s">
        <v>753</v>
      </c>
      <c r="D516" s="43"/>
      <c r="F516" s="177"/>
    </row>
    <row r="517" spans="1:6" x14ac:dyDescent="0.25">
      <c r="A517" s="117"/>
      <c r="B517" s="121"/>
      <c r="C517" s="43" t="s">
        <v>754</v>
      </c>
      <c r="D517" s="43"/>
      <c r="F517" s="177"/>
    </row>
    <row r="518" spans="1:6" x14ac:dyDescent="0.25">
      <c r="A518" s="117"/>
      <c r="B518" s="121"/>
      <c r="C518" s="43" t="s">
        <v>755</v>
      </c>
      <c r="D518" s="43"/>
      <c r="F518" s="177"/>
    </row>
    <row r="519" spans="1:6" x14ac:dyDescent="0.25">
      <c r="A519" s="117"/>
      <c r="B519" s="121"/>
      <c r="C519" s="43" t="s">
        <v>756</v>
      </c>
      <c r="D519" s="43"/>
      <c r="F519" s="177"/>
    </row>
    <row r="520" spans="1:6" x14ac:dyDescent="0.25">
      <c r="A520" s="93"/>
      <c r="B520" s="54" t="s">
        <v>161</v>
      </c>
      <c r="C520" s="45" t="s">
        <v>757</v>
      </c>
      <c r="D520" s="45"/>
      <c r="F520" s="177"/>
    </row>
    <row r="521" spans="1:6" x14ac:dyDescent="0.25">
      <c r="A521" s="63"/>
      <c r="B521" s="55"/>
      <c r="C521" s="45" t="s">
        <v>758</v>
      </c>
      <c r="D521" s="45"/>
      <c r="F521" s="177"/>
    </row>
    <row r="522" spans="1:6" x14ac:dyDescent="0.25">
      <c r="A522" s="63"/>
      <c r="B522" s="55"/>
      <c r="C522" s="45" t="s">
        <v>759</v>
      </c>
      <c r="D522" s="45"/>
      <c r="F522" s="177"/>
    </row>
    <row r="523" spans="1:6" x14ac:dyDescent="0.25">
      <c r="A523" s="63"/>
      <c r="B523" s="55"/>
      <c r="C523" s="45" t="s">
        <v>760</v>
      </c>
      <c r="D523" s="45"/>
      <c r="F523" s="177"/>
    </row>
    <row r="524" spans="1:6" x14ac:dyDescent="0.25">
      <c r="A524" s="63"/>
      <c r="B524" s="55"/>
      <c r="C524" s="45" t="s">
        <v>761</v>
      </c>
      <c r="D524" s="45"/>
      <c r="F524" s="177"/>
    </row>
    <row r="525" spans="1:6" x14ac:dyDescent="0.25">
      <c r="A525" s="63"/>
      <c r="B525" s="55"/>
      <c r="C525" s="45" t="s">
        <v>762</v>
      </c>
      <c r="D525" s="45"/>
      <c r="F525" s="177"/>
    </row>
    <row r="526" spans="1:6" x14ac:dyDescent="0.25">
      <c r="A526" s="63"/>
      <c r="B526" s="55"/>
      <c r="C526" s="45" t="s">
        <v>763</v>
      </c>
      <c r="D526" s="45"/>
      <c r="F526" s="177"/>
    </row>
    <row r="527" spans="1:6" x14ac:dyDescent="0.25">
      <c r="A527" s="63"/>
      <c r="B527" s="55"/>
      <c r="C527" s="45" t="s">
        <v>764</v>
      </c>
      <c r="D527" s="45"/>
      <c r="F527" s="177"/>
    </row>
    <row r="528" spans="1:6" x14ac:dyDescent="0.25">
      <c r="A528" s="63"/>
      <c r="B528" s="55"/>
      <c r="C528" s="45" t="s">
        <v>765</v>
      </c>
      <c r="D528" s="45"/>
      <c r="F528" s="177"/>
    </row>
    <row r="529" spans="1:6" x14ac:dyDescent="0.25">
      <c r="A529" s="63"/>
      <c r="B529" s="55"/>
      <c r="C529" s="45" t="s">
        <v>748</v>
      </c>
      <c r="D529" s="45"/>
      <c r="F529" s="177"/>
    </row>
    <row r="530" spans="1:6" x14ac:dyDescent="0.25">
      <c r="A530" s="107"/>
      <c r="B530" s="55"/>
      <c r="C530" s="45" t="s">
        <v>766</v>
      </c>
      <c r="D530" s="45"/>
      <c r="F530" s="177"/>
    </row>
    <row r="531" spans="1:6" x14ac:dyDescent="0.25">
      <c r="A531" s="63"/>
      <c r="B531" s="55"/>
      <c r="C531" s="45" t="s">
        <v>767</v>
      </c>
      <c r="D531" s="45" t="s">
        <v>768</v>
      </c>
      <c r="F531" s="177"/>
    </row>
    <row r="532" spans="1:6" x14ac:dyDescent="0.25">
      <c r="A532" s="63"/>
      <c r="B532" s="55"/>
      <c r="C532" s="45" t="s">
        <v>769</v>
      </c>
      <c r="D532" s="45" t="s">
        <v>768</v>
      </c>
      <c r="F532" s="177"/>
    </row>
    <row r="533" spans="1:6" x14ac:dyDescent="0.25">
      <c r="A533" s="63"/>
      <c r="B533" s="55"/>
      <c r="C533" s="45" t="s">
        <v>770</v>
      </c>
      <c r="D533" s="45" t="s">
        <v>768</v>
      </c>
      <c r="F533" s="177"/>
    </row>
    <row r="534" spans="1:6" x14ac:dyDescent="0.25">
      <c r="A534" s="63"/>
      <c r="B534" s="55"/>
      <c r="C534" s="45" t="s">
        <v>771</v>
      </c>
      <c r="D534" s="45"/>
      <c r="F534" s="177"/>
    </row>
    <row r="535" spans="1:6" x14ac:dyDescent="0.25">
      <c r="A535" s="63"/>
      <c r="B535" s="55"/>
      <c r="C535" s="45" t="s">
        <v>772</v>
      </c>
      <c r="D535" s="45"/>
      <c r="F535" s="177"/>
    </row>
    <row r="536" spans="1:6" x14ac:dyDescent="0.25">
      <c r="A536" s="63"/>
      <c r="B536" s="55"/>
      <c r="C536" s="45" t="s">
        <v>36</v>
      </c>
      <c r="D536" s="45"/>
      <c r="F536" s="177"/>
    </row>
    <row r="537" spans="1:6" x14ac:dyDescent="0.25">
      <c r="A537" s="63"/>
      <c r="B537" s="55"/>
      <c r="C537" s="45" t="s">
        <v>773</v>
      </c>
      <c r="D537" s="45"/>
      <c r="F537" s="177"/>
    </row>
    <row r="538" spans="1:6" x14ac:dyDescent="0.25">
      <c r="A538" s="63"/>
      <c r="B538" s="55"/>
      <c r="C538" s="45" t="s">
        <v>774</v>
      </c>
      <c r="D538" s="45"/>
      <c r="F538" s="177"/>
    </row>
    <row r="539" spans="1:6" x14ac:dyDescent="0.25">
      <c r="A539" s="63"/>
      <c r="B539" s="55"/>
      <c r="C539" s="45" t="s">
        <v>775</v>
      </c>
      <c r="D539" s="45"/>
      <c r="F539" s="177"/>
    </row>
    <row r="540" spans="1:6" x14ac:dyDescent="0.25">
      <c r="A540" s="63"/>
      <c r="B540" s="55"/>
      <c r="C540" s="45" t="s">
        <v>776</v>
      </c>
      <c r="D540" s="45"/>
      <c r="F540" s="177"/>
    </row>
    <row r="541" spans="1:6" x14ac:dyDescent="0.25">
      <c r="A541" s="63"/>
      <c r="B541" s="55"/>
      <c r="C541" s="45" t="s">
        <v>777</v>
      </c>
      <c r="D541" s="45"/>
      <c r="F541" s="177"/>
    </row>
    <row r="542" spans="1:6" x14ac:dyDescent="0.25">
      <c r="A542" s="63"/>
      <c r="B542" s="55"/>
      <c r="C542" s="45" t="s">
        <v>485</v>
      </c>
      <c r="D542" s="45"/>
      <c r="F542" s="177"/>
    </row>
    <row r="543" spans="1:6" x14ac:dyDescent="0.25">
      <c r="A543" s="63"/>
      <c r="B543" s="55"/>
      <c r="C543" s="45" t="s">
        <v>314</v>
      </c>
      <c r="D543" s="46"/>
      <c r="F543" s="177"/>
    </row>
    <row r="544" spans="1:6" x14ac:dyDescent="0.25">
      <c r="A544" s="66"/>
      <c r="B544" s="47" t="s">
        <v>165</v>
      </c>
      <c r="C544" s="43" t="s">
        <v>338</v>
      </c>
      <c r="D544" s="43"/>
      <c r="F544" s="177"/>
    </row>
    <row r="545" spans="1:6" x14ac:dyDescent="0.25">
      <c r="A545" s="67"/>
      <c r="B545" s="94"/>
      <c r="C545" s="43" t="s">
        <v>339</v>
      </c>
      <c r="D545" s="43"/>
      <c r="F545" s="177"/>
    </row>
    <row r="546" spans="1:6" x14ac:dyDescent="0.25">
      <c r="A546" s="63"/>
      <c r="B546" s="54" t="s">
        <v>166</v>
      </c>
      <c r="C546" s="45" t="s">
        <v>778</v>
      </c>
      <c r="D546" s="45"/>
      <c r="F546" s="177"/>
    </row>
    <row r="547" spans="1:6" x14ac:dyDescent="0.25">
      <c r="A547" s="63"/>
      <c r="B547" s="55"/>
      <c r="C547" s="45" t="s">
        <v>779</v>
      </c>
      <c r="D547" s="45"/>
      <c r="F547" s="177"/>
    </row>
    <row r="548" spans="1:6" x14ac:dyDescent="0.25">
      <c r="A548" s="63"/>
      <c r="B548" s="55"/>
      <c r="C548" s="45" t="s">
        <v>780</v>
      </c>
      <c r="D548" s="45"/>
      <c r="F548" s="177"/>
    </row>
    <row r="549" spans="1:6" x14ac:dyDescent="0.25">
      <c r="A549" s="63"/>
      <c r="B549" s="55"/>
      <c r="C549" s="45" t="s">
        <v>781</v>
      </c>
      <c r="D549" s="45"/>
      <c r="F549" s="177"/>
    </row>
    <row r="550" spans="1:6" x14ac:dyDescent="0.25">
      <c r="A550" s="63"/>
      <c r="B550" s="55"/>
      <c r="C550" s="45" t="s">
        <v>782</v>
      </c>
      <c r="D550" s="45"/>
      <c r="F550" s="177"/>
    </row>
    <row r="551" spans="1:6" x14ac:dyDescent="0.25">
      <c r="A551" s="66"/>
      <c r="B551" s="47" t="s">
        <v>168</v>
      </c>
      <c r="C551" s="43" t="s">
        <v>338</v>
      </c>
      <c r="D551" s="43"/>
      <c r="F551" s="177"/>
    </row>
    <row r="552" spans="1:6" x14ac:dyDescent="0.25">
      <c r="A552" s="67"/>
      <c r="B552" s="94"/>
      <c r="C552" s="43" t="s">
        <v>339</v>
      </c>
      <c r="D552" s="43"/>
      <c r="F552" s="177"/>
    </row>
    <row r="553" spans="1:6" x14ac:dyDescent="0.25">
      <c r="A553" s="51"/>
      <c r="B553" s="54" t="s">
        <v>783</v>
      </c>
      <c r="C553" s="45" t="s">
        <v>784</v>
      </c>
      <c r="D553" s="45"/>
      <c r="F553" s="177"/>
    </row>
    <row r="554" spans="1:6" x14ac:dyDescent="0.25">
      <c r="A554" s="52"/>
      <c r="B554" s="52"/>
      <c r="C554" s="45" t="s">
        <v>785</v>
      </c>
      <c r="D554" s="45"/>
      <c r="F554" s="177"/>
    </row>
    <row r="555" spans="1:6" x14ac:dyDescent="0.25">
      <c r="A555" s="52"/>
      <c r="B555" s="52"/>
      <c r="C555" s="45" t="s">
        <v>786</v>
      </c>
      <c r="D555" s="45"/>
      <c r="F555" s="177"/>
    </row>
    <row r="556" spans="1:6" x14ac:dyDescent="0.25">
      <c r="A556" s="52"/>
      <c r="B556" s="52"/>
      <c r="C556" s="45" t="s">
        <v>787</v>
      </c>
      <c r="D556" s="45"/>
      <c r="F556" s="177"/>
    </row>
    <row r="557" spans="1:6" x14ac:dyDescent="0.25">
      <c r="A557" s="52"/>
      <c r="B557" s="52"/>
      <c r="C557" s="45" t="s">
        <v>788</v>
      </c>
      <c r="D557" s="45"/>
      <c r="F557" s="177"/>
    </row>
    <row r="558" spans="1:6" x14ac:dyDescent="0.25">
      <c r="A558" s="52"/>
      <c r="B558" s="52"/>
      <c r="C558" s="45" t="s">
        <v>789</v>
      </c>
      <c r="D558" s="45"/>
      <c r="F558" s="177"/>
    </row>
    <row r="559" spans="1:6" x14ac:dyDescent="0.25">
      <c r="A559" s="52"/>
      <c r="B559" s="52"/>
      <c r="C559" s="45" t="s">
        <v>790</v>
      </c>
      <c r="D559" s="45"/>
      <c r="F559" s="177"/>
    </row>
    <row r="560" spans="1:6" x14ac:dyDescent="0.25">
      <c r="A560" s="52"/>
      <c r="B560" s="52"/>
      <c r="C560" s="45" t="s">
        <v>791</v>
      </c>
      <c r="D560" s="45"/>
      <c r="F560" s="177"/>
    </row>
    <row r="561" spans="1:6" x14ac:dyDescent="0.25">
      <c r="A561" s="52"/>
      <c r="B561" s="52"/>
      <c r="C561" s="45" t="s">
        <v>792</v>
      </c>
      <c r="D561" s="45"/>
      <c r="F561" s="177"/>
    </row>
    <row r="562" spans="1:6" x14ac:dyDescent="0.25">
      <c r="A562" s="52"/>
      <c r="B562" s="52"/>
      <c r="C562" s="45" t="s">
        <v>793</v>
      </c>
      <c r="D562" s="45"/>
      <c r="F562" s="177"/>
    </row>
    <row r="563" spans="1:6" x14ac:dyDescent="0.25">
      <c r="A563" s="52"/>
      <c r="B563" s="52"/>
      <c r="C563" s="45" t="s">
        <v>794</v>
      </c>
      <c r="D563" s="45"/>
      <c r="F563" s="177"/>
    </row>
    <row r="564" spans="1:6" x14ac:dyDescent="0.25">
      <c r="A564" s="52"/>
      <c r="B564" s="52"/>
      <c r="C564" s="45" t="s">
        <v>795</v>
      </c>
      <c r="D564" s="45"/>
      <c r="F564" s="177"/>
    </row>
    <row r="565" spans="1:6" x14ac:dyDescent="0.25">
      <c r="A565" s="52"/>
      <c r="B565" s="52"/>
      <c r="C565" s="45" t="s">
        <v>796</v>
      </c>
      <c r="D565" s="45"/>
      <c r="F565" s="177"/>
    </row>
    <row r="566" spans="1:6" x14ac:dyDescent="0.25">
      <c r="A566" s="52"/>
      <c r="B566" s="52"/>
      <c r="C566" s="45" t="s">
        <v>797</v>
      </c>
      <c r="D566" s="45"/>
      <c r="F566" s="177"/>
    </row>
    <row r="567" spans="1:6" x14ac:dyDescent="0.25">
      <c r="A567" s="52"/>
      <c r="B567" s="52"/>
      <c r="C567" s="45" t="s">
        <v>798</v>
      </c>
      <c r="D567" s="45"/>
      <c r="F567" s="177"/>
    </row>
    <row r="568" spans="1:6" x14ac:dyDescent="0.25">
      <c r="A568" s="52"/>
      <c r="B568" s="52"/>
      <c r="C568" s="45" t="s">
        <v>799</v>
      </c>
      <c r="D568" s="45"/>
      <c r="F568" s="177"/>
    </row>
    <row r="569" spans="1:6" x14ac:dyDescent="0.25">
      <c r="A569" s="52"/>
      <c r="B569" s="52"/>
      <c r="C569" s="45" t="s">
        <v>800</v>
      </c>
      <c r="D569" s="45"/>
      <c r="F569" s="177"/>
    </row>
    <row r="570" spans="1:6" x14ac:dyDescent="0.25">
      <c r="A570" s="52"/>
      <c r="B570" s="52"/>
      <c r="C570" s="45" t="s">
        <v>801</v>
      </c>
      <c r="D570" s="45"/>
      <c r="F570" s="177"/>
    </row>
    <row r="571" spans="1:6" x14ac:dyDescent="0.25">
      <c r="A571" s="52"/>
      <c r="B571" s="52"/>
      <c r="C571" s="45" t="s">
        <v>802</v>
      </c>
      <c r="D571" s="45"/>
      <c r="F571" s="177"/>
    </row>
    <row r="572" spans="1:6" x14ac:dyDescent="0.25">
      <c r="A572" s="52"/>
      <c r="B572" s="52"/>
      <c r="C572" s="45" t="s">
        <v>803</v>
      </c>
      <c r="D572" s="45"/>
      <c r="F572" s="177"/>
    </row>
    <row r="573" spans="1:6" x14ac:dyDescent="0.25">
      <c r="A573" s="52"/>
      <c r="B573" s="52"/>
      <c r="C573" s="45" t="s">
        <v>804</v>
      </c>
      <c r="D573" s="45"/>
      <c r="F573" s="177"/>
    </row>
    <row r="574" spans="1:6" x14ac:dyDescent="0.25">
      <c r="A574" s="52"/>
      <c r="B574" s="52"/>
      <c r="C574" s="45" t="s">
        <v>805</v>
      </c>
      <c r="D574" s="45"/>
      <c r="F574" s="177"/>
    </row>
    <row r="575" spans="1:6" x14ac:dyDescent="0.25">
      <c r="A575" s="52"/>
      <c r="B575" s="52"/>
      <c r="C575" s="45" t="s">
        <v>806</v>
      </c>
      <c r="D575" s="45"/>
      <c r="F575" s="177"/>
    </row>
    <row r="576" spans="1:6" x14ac:dyDescent="0.25">
      <c r="A576" s="52"/>
      <c r="B576" s="52"/>
      <c r="C576" s="45" t="s">
        <v>807</v>
      </c>
      <c r="D576" s="45"/>
      <c r="F576" s="177"/>
    </row>
    <row r="577" spans="1:6" x14ac:dyDescent="0.25">
      <c r="A577" s="52"/>
      <c r="B577" s="52"/>
      <c r="C577" s="45" t="s">
        <v>808</v>
      </c>
      <c r="D577" s="45"/>
      <c r="F577" s="177"/>
    </row>
    <row r="578" spans="1:6" x14ac:dyDescent="0.25">
      <c r="A578" s="52"/>
      <c r="B578" s="52"/>
      <c r="C578" s="45" t="s">
        <v>809</v>
      </c>
      <c r="D578" s="45"/>
      <c r="F578" s="177"/>
    </row>
    <row r="579" spans="1:6" x14ac:dyDescent="0.25">
      <c r="A579" s="52"/>
      <c r="B579" s="52"/>
      <c r="C579" s="45" t="s">
        <v>810</v>
      </c>
      <c r="D579" s="45"/>
      <c r="F579" s="177"/>
    </row>
    <row r="580" spans="1:6" x14ac:dyDescent="0.25">
      <c r="A580" s="52"/>
      <c r="B580" s="52"/>
      <c r="C580" s="45" t="s">
        <v>811</v>
      </c>
      <c r="D580" s="45"/>
      <c r="E580" t="s">
        <v>214</v>
      </c>
      <c r="F580" s="177"/>
    </row>
    <row r="581" spans="1:6" x14ac:dyDescent="0.25">
      <c r="A581" s="52"/>
      <c r="B581" s="52"/>
      <c r="C581" s="45" t="s">
        <v>812</v>
      </c>
      <c r="D581" s="45"/>
      <c r="E581" t="s">
        <v>214</v>
      </c>
      <c r="F581" s="177"/>
    </row>
    <row r="582" spans="1:6" x14ac:dyDescent="0.25">
      <c r="A582" s="52"/>
      <c r="B582" s="52"/>
      <c r="C582" s="45" t="s">
        <v>813</v>
      </c>
      <c r="D582" s="45"/>
      <c r="F582" s="177"/>
    </row>
    <row r="583" spans="1:6" x14ac:dyDescent="0.25">
      <c r="A583" s="52"/>
      <c r="B583" s="52"/>
      <c r="C583" s="45" t="s">
        <v>814</v>
      </c>
      <c r="D583" s="45"/>
      <c r="F583" s="177"/>
    </row>
    <row r="584" spans="1:6" x14ac:dyDescent="0.25">
      <c r="A584" s="52"/>
      <c r="B584" s="52"/>
      <c r="C584" s="45" t="s">
        <v>815</v>
      </c>
      <c r="D584" s="45"/>
      <c r="F584" s="177"/>
    </row>
    <row r="585" spans="1:6" x14ac:dyDescent="0.25">
      <c r="A585" s="52"/>
      <c r="B585" s="52"/>
      <c r="C585" s="45" t="s">
        <v>816</v>
      </c>
      <c r="D585" s="45"/>
      <c r="F585" s="177"/>
    </row>
    <row r="586" spans="1:6" x14ac:dyDescent="0.25">
      <c r="A586" s="52"/>
      <c r="B586" s="52"/>
      <c r="C586" s="45" t="s">
        <v>817</v>
      </c>
      <c r="D586" s="45"/>
      <c r="F586" s="177"/>
    </row>
    <row r="587" spans="1:6" x14ac:dyDescent="0.25">
      <c r="A587" s="52"/>
      <c r="B587" s="52"/>
      <c r="C587" s="45" t="s">
        <v>818</v>
      </c>
      <c r="D587" s="45"/>
      <c r="F587" s="177"/>
    </row>
    <row r="588" spans="1:6" x14ac:dyDescent="0.25">
      <c r="A588" s="52"/>
      <c r="B588" s="52"/>
      <c r="C588" s="45" t="s">
        <v>819</v>
      </c>
      <c r="D588" s="45"/>
      <c r="F588" s="177"/>
    </row>
    <row r="589" spans="1:6" x14ac:dyDescent="0.25">
      <c r="A589" s="52"/>
      <c r="B589" s="52"/>
      <c r="C589" s="45" t="s">
        <v>820</v>
      </c>
      <c r="D589" s="45"/>
      <c r="F589" s="177"/>
    </row>
    <row r="590" spans="1:6" x14ac:dyDescent="0.25">
      <c r="A590" s="52"/>
      <c r="B590" s="52"/>
      <c r="C590" s="45" t="s">
        <v>821</v>
      </c>
      <c r="D590" s="45"/>
      <c r="F590" s="177"/>
    </row>
    <row r="591" spans="1:6" x14ac:dyDescent="0.25">
      <c r="A591" s="53"/>
      <c r="B591" s="53"/>
      <c r="C591" s="45" t="s">
        <v>822</v>
      </c>
      <c r="D591" s="45"/>
      <c r="F591" s="177"/>
    </row>
    <row r="592" spans="1:6" x14ac:dyDescent="0.25">
      <c r="A592" s="117"/>
      <c r="B592" s="121" t="s">
        <v>159</v>
      </c>
      <c r="C592" s="43" t="s">
        <v>823</v>
      </c>
      <c r="D592" s="43"/>
      <c r="F592" s="177"/>
    </row>
    <row r="593" spans="1:6" x14ac:dyDescent="0.25">
      <c r="A593" s="117"/>
      <c r="B593" s="121"/>
      <c r="C593" s="43" t="s">
        <v>824</v>
      </c>
      <c r="D593" s="43"/>
      <c r="F593" s="177"/>
    </row>
    <row r="594" spans="1:6" x14ac:dyDescent="0.25">
      <c r="A594" s="117"/>
      <c r="B594" s="121"/>
      <c r="C594" s="43" t="s">
        <v>314</v>
      </c>
      <c r="D594" s="43"/>
      <c r="F594" s="177"/>
    </row>
    <row r="595" spans="1:6" x14ac:dyDescent="0.25">
      <c r="A595" s="54"/>
      <c r="B595" s="57" t="s">
        <v>87</v>
      </c>
      <c r="C595" s="45" t="s">
        <v>338</v>
      </c>
      <c r="D595" s="45"/>
      <c r="F595" s="177"/>
    </row>
    <row r="596" spans="1:6" x14ac:dyDescent="0.25">
      <c r="A596" s="95"/>
      <c r="B596" s="97"/>
      <c r="C596" s="96" t="s">
        <v>339</v>
      </c>
      <c r="D596" s="45"/>
      <c r="F596" s="177"/>
    </row>
    <row r="597" spans="1:6" x14ac:dyDescent="0.25">
      <c r="A597" s="116"/>
      <c r="B597" s="116" t="s">
        <v>114</v>
      </c>
      <c r="C597" s="43" t="s">
        <v>825</v>
      </c>
      <c r="D597" s="43"/>
      <c r="F597" s="177"/>
    </row>
    <row r="598" spans="1:6" x14ac:dyDescent="0.25">
      <c r="A598" s="117"/>
      <c r="B598" s="117"/>
      <c r="C598" s="43" t="s">
        <v>826</v>
      </c>
      <c r="D598" s="43"/>
      <c r="F598" s="177"/>
    </row>
    <row r="599" spans="1:6" x14ac:dyDescent="0.25">
      <c r="A599" s="117"/>
      <c r="B599" s="117"/>
      <c r="C599" s="43" t="s">
        <v>827</v>
      </c>
      <c r="D599" s="43"/>
      <c r="F599" s="177"/>
    </row>
    <row r="600" spans="1:6" x14ac:dyDescent="0.25">
      <c r="A600" s="117"/>
      <c r="B600" s="117"/>
      <c r="C600" s="43" t="s">
        <v>828</v>
      </c>
      <c r="D600" s="43"/>
      <c r="F600" s="177"/>
    </row>
    <row r="601" spans="1:6" x14ac:dyDescent="0.25">
      <c r="A601" s="117"/>
      <c r="B601" s="117"/>
      <c r="C601" s="43" t="s">
        <v>829</v>
      </c>
      <c r="D601" s="43"/>
      <c r="F601" s="177"/>
    </row>
    <row r="602" spans="1:6" x14ac:dyDescent="0.25">
      <c r="A602" s="117"/>
      <c r="B602" s="117"/>
      <c r="C602" s="43" t="s">
        <v>830</v>
      </c>
      <c r="D602" s="43"/>
      <c r="F602" s="177"/>
    </row>
    <row r="603" spans="1:6" x14ac:dyDescent="0.25">
      <c r="A603" s="117"/>
      <c r="B603" s="117"/>
      <c r="C603" s="43" t="s">
        <v>831</v>
      </c>
      <c r="D603" s="43"/>
      <c r="F603" s="177"/>
    </row>
    <row r="604" spans="1:6" x14ac:dyDescent="0.25">
      <c r="A604" s="117"/>
      <c r="B604" s="117"/>
      <c r="C604" s="43" t="s">
        <v>832</v>
      </c>
      <c r="D604" s="43"/>
      <c r="F604" s="177"/>
    </row>
    <row r="605" spans="1:6" x14ac:dyDescent="0.25">
      <c r="A605" s="117"/>
      <c r="B605" s="117"/>
      <c r="C605" s="43" t="s">
        <v>833</v>
      </c>
      <c r="D605" s="43"/>
      <c r="F605" s="177"/>
    </row>
    <row r="606" spans="1:6" x14ac:dyDescent="0.25">
      <c r="A606" s="117"/>
      <c r="B606" s="117"/>
      <c r="C606" s="43" t="s">
        <v>834</v>
      </c>
      <c r="D606" s="43"/>
      <c r="F606" s="177"/>
    </row>
    <row r="607" spans="1:6" x14ac:dyDescent="0.25">
      <c r="A607" s="117"/>
      <c r="B607" s="117"/>
      <c r="C607" s="43" t="s">
        <v>835</v>
      </c>
      <c r="D607" s="43"/>
      <c r="F607" s="177"/>
    </row>
    <row r="608" spans="1:6" x14ac:dyDescent="0.25">
      <c r="A608" s="117"/>
      <c r="B608" s="117"/>
      <c r="C608" s="43" t="s">
        <v>836</v>
      </c>
      <c r="D608" s="43"/>
      <c r="F608" s="177"/>
    </row>
    <row r="609" spans="1:6" x14ac:dyDescent="0.25">
      <c r="A609" s="117"/>
      <c r="B609" s="117"/>
      <c r="C609" s="43" t="s">
        <v>837</v>
      </c>
      <c r="D609" s="43"/>
      <c r="F609" s="177"/>
    </row>
    <row r="610" spans="1:6" x14ac:dyDescent="0.25">
      <c r="A610" s="117"/>
      <c r="B610" s="117"/>
      <c r="C610" s="43" t="s">
        <v>838</v>
      </c>
      <c r="D610" s="43"/>
      <c r="F610" s="177"/>
    </row>
    <row r="611" spans="1:6" x14ac:dyDescent="0.25">
      <c r="A611" s="117"/>
      <c r="B611" s="117"/>
      <c r="C611" s="43" t="s">
        <v>839</v>
      </c>
      <c r="D611" s="43"/>
      <c r="F611" s="177"/>
    </row>
    <row r="612" spans="1:6" x14ac:dyDescent="0.25">
      <c r="A612" s="117"/>
      <c r="B612" s="117"/>
      <c r="C612" s="43" t="s">
        <v>840</v>
      </c>
      <c r="D612" s="43"/>
      <c r="F612" s="177"/>
    </row>
    <row r="613" spans="1:6" x14ac:dyDescent="0.25">
      <c r="A613" s="117"/>
      <c r="B613" s="117"/>
      <c r="C613" s="43" t="s">
        <v>841</v>
      </c>
      <c r="D613" s="43"/>
      <c r="F613" s="177"/>
    </row>
    <row r="614" spans="1:6" x14ac:dyDescent="0.25">
      <c r="A614" s="117"/>
      <c r="B614" s="117"/>
      <c r="C614" s="43" t="s">
        <v>842</v>
      </c>
      <c r="D614" s="43"/>
      <c r="F614" s="177"/>
    </row>
    <row r="615" spans="1:6" x14ac:dyDescent="0.25">
      <c r="A615" s="117"/>
      <c r="B615" s="117"/>
      <c r="C615" s="43" t="s">
        <v>843</v>
      </c>
      <c r="D615" s="43"/>
      <c r="F615" s="177"/>
    </row>
    <row r="616" spans="1:6" x14ac:dyDescent="0.25">
      <c r="A616" s="117"/>
      <c r="B616" s="117"/>
      <c r="C616" s="43" t="s">
        <v>844</v>
      </c>
      <c r="D616" s="43"/>
      <c r="F616" s="177"/>
    </row>
    <row r="617" spans="1:6" x14ac:dyDescent="0.25">
      <c r="A617" s="117"/>
      <c r="B617" s="117"/>
      <c r="C617" s="43" t="s">
        <v>845</v>
      </c>
      <c r="D617" s="43"/>
      <c r="F617" s="177"/>
    </row>
    <row r="618" spans="1:6" x14ac:dyDescent="0.25">
      <c r="A618" s="117"/>
      <c r="B618" s="117"/>
      <c r="C618" s="43" t="s">
        <v>846</v>
      </c>
      <c r="D618" s="43"/>
      <c r="F618" s="177"/>
    </row>
    <row r="619" spans="1:6" x14ac:dyDescent="0.25">
      <c r="A619" s="117"/>
      <c r="B619" s="117"/>
      <c r="C619" s="43" t="s">
        <v>847</v>
      </c>
      <c r="D619" s="43"/>
      <c r="F619" s="177"/>
    </row>
    <row r="620" spans="1:6" x14ac:dyDescent="0.25">
      <c r="A620" s="117"/>
      <c r="B620" s="117"/>
      <c r="C620" s="43" t="s">
        <v>569</v>
      </c>
      <c r="D620" s="43"/>
      <c r="F620" s="177"/>
    </row>
    <row r="621" spans="1:6" x14ac:dyDescent="0.25">
      <c r="A621" s="117"/>
      <c r="B621" s="117"/>
      <c r="C621" s="43" t="s">
        <v>848</v>
      </c>
      <c r="D621" s="43"/>
      <c r="E621" t="s">
        <v>214</v>
      </c>
      <c r="F621" s="177"/>
    </row>
    <row r="622" spans="1:6" x14ac:dyDescent="0.25">
      <c r="A622" s="54"/>
      <c r="B622" s="54" t="s">
        <v>177</v>
      </c>
      <c r="C622" s="45" t="s">
        <v>849</v>
      </c>
      <c r="D622" s="45"/>
      <c r="F622" s="177"/>
    </row>
    <row r="623" spans="1:6" x14ac:dyDescent="0.25">
      <c r="A623" s="55"/>
      <c r="B623" s="55"/>
      <c r="C623" s="45" t="s">
        <v>850</v>
      </c>
      <c r="D623" s="45"/>
      <c r="F623" s="177"/>
    </row>
    <row r="624" spans="1:6" x14ac:dyDescent="0.25">
      <c r="A624" s="55"/>
      <c r="B624" s="55"/>
      <c r="C624" s="45" t="s">
        <v>851</v>
      </c>
      <c r="D624" s="45"/>
      <c r="F624" s="177"/>
    </row>
    <row r="625" spans="1:6" x14ac:dyDescent="0.25">
      <c r="A625" s="55"/>
      <c r="B625" s="55"/>
      <c r="C625" s="45" t="s">
        <v>852</v>
      </c>
      <c r="D625" s="45"/>
      <c r="F625" s="177"/>
    </row>
    <row r="626" spans="1:6" x14ac:dyDescent="0.25">
      <c r="A626" s="55"/>
      <c r="B626" s="55"/>
      <c r="C626" s="45" t="s">
        <v>853</v>
      </c>
      <c r="D626" s="45"/>
      <c r="E626" t="s">
        <v>214</v>
      </c>
      <c r="F626" s="177"/>
    </row>
    <row r="627" spans="1:6" x14ac:dyDescent="0.25">
      <c r="A627" s="55"/>
      <c r="B627" s="55"/>
      <c r="C627" s="45" t="s">
        <v>854</v>
      </c>
      <c r="D627" s="45"/>
      <c r="F627" s="177"/>
    </row>
    <row r="628" spans="1:6" x14ac:dyDescent="0.25">
      <c r="A628" s="55"/>
      <c r="B628" s="55"/>
      <c r="C628" s="45" t="s">
        <v>855</v>
      </c>
      <c r="D628" s="45"/>
      <c r="F628" s="177"/>
    </row>
    <row r="629" spans="1:6" x14ac:dyDescent="0.25">
      <c r="A629" s="55"/>
      <c r="B629" s="55"/>
      <c r="C629" s="45" t="s">
        <v>462</v>
      </c>
      <c r="D629" s="45"/>
      <c r="F629" s="177"/>
    </row>
    <row r="630" spans="1:6" x14ac:dyDescent="0.25">
      <c r="A630" s="55"/>
      <c r="B630" s="55"/>
      <c r="C630" s="45" t="s">
        <v>856</v>
      </c>
      <c r="D630" s="45"/>
      <c r="F630" s="177"/>
    </row>
    <row r="631" spans="1:6" x14ac:dyDescent="0.25">
      <c r="A631" s="55"/>
      <c r="B631" s="55"/>
      <c r="C631" s="45" t="s">
        <v>857</v>
      </c>
      <c r="D631" s="45"/>
      <c r="F631" s="177"/>
    </row>
    <row r="632" spans="1:6" x14ac:dyDescent="0.25">
      <c r="A632" s="55"/>
      <c r="B632" s="55"/>
      <c r="C632" s="45" t="s">
        <v>858</v>
      </c>
      <c r="D632" s="45"/>
      <c r="F632" s="177"/>
    </row>
    <row r="633" spans="1:6" x14ac:dyDescent="0.25">
      <c r="A633" s="56"/>
      <c r="B633" s="56"/>
      <c r="C633" s="45" t="s">
        <v>314</v>
      </c>
      <c r="D633" s="45"/>
      <c r="F633" s="177"/>
    </row>
    <row r="634" spans="1:6" x14ac:dyDescent="0.25">
      <c r="A634" s="117"/>
      <c r="B634" s="121" t="s">
        <v>178</v>
      </c>
      <c r="C634" s="43" t="s">
        <v>859</v>
      </c>
      <c r="D634" s="43" t="s">
        <v>860</v>
      </c>
      <c r="F634" s="177"/>
    </row>
    <row r="635" spans="1:6" x14ac:dyDescent="0.25">
      <c r="A635" s="117"/>
      <c r="B635" s="121"/>
      <c r="C635" s="43" t="s">
        <v>861</v>
      </c>
      <c r="D635" s="43" t="s">
        <v>862</v>
      </c>
      <c r="F635" s="177"/>
    </row>
    <row r="636" spans="1:6" x14ac:dyDescent="0.25">
      <c r="A636" s="117"/>
      <c r="B636" s="121"/>
      <c r="C636" s="43" t="s">
        <v>863</v>
      </c>
      <c r="D636" s="43" t="s">
        <v>864</v>
      </c>
      <c r="F636" s="177"/>
    </row>
    <row r="637" spans="1:6" x14ac:dyDescent="0.25">
      <c r="A637" s="117"/>
      <c r="B637" s="121"/>
      <c r="C637" s="43" t="s">
        <v>865</v>
      </c>
      <c r="D637" s="43" t="s">
        <v>866</v>
      </c>
      <c r="F637" s="177"/>
    </row>
    <row r="638" spans="1:6" x14ac:dyDescent="0.25">
      <c r="A638" s="117"/>
      <c r="B638" s="121"/>
      <c r="C638" s="43" t="s">
        <v>867</v>
      </c>
      <c r="D638" s="43" t="s">
        <v>868</v>
      </c>
      <c r="F638" s="177"/>
    </row>
    <row r="639" spans="1:6" x14ac:dyDescent="0.25">
      <c r="A639" s="117"/>
      <c r="B639" s="121"/>
      <c r="C639" s="43" t="s">
        <v>869</v>
      </c>
      <c r="D639" s="43" t="s">
        <v>870</v>
      </c>
      <c r="F639" s="177"/>
    </row>
    <row r="640" spans="1:6" x14ac:dyDescent="0.25">
      <c r="A640" s="117"/>
      <c r="B640" s="121"/>
      <c r="C640" s="43" t="s">
        <v>871</v>
      </c>
      <c r="D640" s="43" t="s">
        <v>872</v>
      </c>
      <c r="F640" s="177"/>
    </row>
    <row r="641" spans="1:6" x14ac:dyDescent="0.25">
      <c r="A641" s="117"/>
      <c r="B641" s="121"/>
      <c r="C641" s="43" t="s">
        <v>873</v>
      </c>
      <c r="D641" s="43" t="s">
        <v>873</v>
      </c>
      <c r="F641" s="177"/>
    </row>
    <row r="642" spans="1:6" x14ac:dyDescent="0.25">
      <c r="A642" s="117"/>
      <c r="B642" s="121"/>
      <c r="C642" s="43" t="s">
        <v>314</v>
      </c>
      <c r="D642" s="43"/>
      <c r="F642" s="177"/>
    </row>
    <row r="643" spans="1:6" x14ac:dyDescent="0.25">
      <c r="A643" s="118"/>
      <c r="B643" s="118" t="s">
        <v>874</v>
      </c>
      <c r="C643" s="45" t="s">
        <v>875</v>
      </c>
      <c r="D643" s="45" t="s">
        <v>876</v>
      </c>
      <c r="F643" s="177"/>
    </row>
    <row r="644" spans="1:6" x14ac:dyDescent="0.25">
      <c r="A644" s="119"/>
      <c r="B644" s="119"/>
      <c r="C644" s="45" t="s">
        <v>877</v>
      </c>
      <c r="D644" s="45" t="s">
        <v>878</v>
      </c>
      <c r="F644" s="177"/>
    </row>
    <row r="645" spans="1:6" x14ac:dyDescent="0.25">
      <c r="A645" s="119"/>
      <c r="B645" s="119"/>
      <c r="C645" s="45" t="s">
        <v>879</v>
      </c>
      <c r="D645" s="45" t="s">
        <v>880</v>
      </c>
      <c r="F645" s="177"/>
    </row>
    <row r="646" spans="1:6" x14ac:dyDescent="0.25">
      <c r="A646" s="119"/>
      <c r="B646" s="119"/>
      <c r="C646" s="45" t="s">
        <v>881</v>
      </c>
      <c r="D646" s="45" t="s">
        <v>882</v>
      </c>
      <c r="F646" s="177"/>
    </row>
    <row r="647" spans="1:6" x14ac:dyDescent="0.25">
      <c r="A647" s="119"/>
      <c r="B647" s="119"/>
      <c r="C647" s="45" t="s">
        <v>883</v>
      </c>
      <c r="D647" s="45"/>
      <c r="F647" s="177"/>
    </row>
    <row r="648" spans="1:6" x14ac:dyDescent="0.25">
      <c r="A648" s="120"/>
      <c r="B648" s="120"/>
      <c r="C648" s="45" t="s">
        <v>314</v>
      </c>
      <c r="D648" s="45"/>
      <c r="F648" s="177"/>
    </row>
    <row r="649" spans="1:6" x14ac:dyDescent="0.25">
      <c r="A649" s="117"/>
      <c r="B649" s="121" t="s">
        <v>103</v>
      </c>
      <c r="C649" s="43" t="s">
        <v>884</v>
      </c>
      <c r="D649" s="43"/>
      <c r="F649" s="177"/>
    </row>
    <row r="650" spans="1:6" x14ac:dyDescent="0.25">
      <c r="A650" s="117"/>
      <c r="B650" s="121"/>
      <c r="C650" s="43" t="s">
        <v>885</v>
      </c>
      <c r="D650" s="43"/>
      <c r="F650" s="177"/>
    </row>
    <row r="651" spans="1:6" x14ac:dyDescent="0.25">
      <c r="A651" s="117"/>
      <c r="B651" s="121"/>
      <c r="C651" s="43" t="s">
        <v>886</v>
      </c>
      <c r="D651" s="43"/>
      <c r="F651" s="177"/>
    </row>
    <row r="652" spans="1:6" x14ac:dyDescent="0.25">
      <c r="A652" s="117"/>
      <c r="B652" s="121"/>
      <c r="C652" s="43" t="s">
        <v>887</v>
      </c>
      <c r="D652" s="43"/>
      <c r="F652" s="177"/>
    </row>
    <row r="653" spans="1:6" x14ac:dyDescent="0.25">
      <c r="A653" s="117"/>
      <c r="B653" s="121"/>
      <c r="C653" s="43" t="s">
        <v>314</v>
      </c>
      <c r="D653" s="43"/>
      <c r="F653" s="177"/>
    </row>
    <row r="654" spans="1:6" x14ac:dyDescent="0.25">
      <c r="A654" s="118"/>
      <c r="B654" s="118" t="s">
        <v>104</v>
      </c>
      <c r="C654" s="45" t="s">
        <v>888</v>
      </c>
      <c r="D654" s="45"/>
      <c r="F654" s="177"/>
    </row>
    <row r="655" spans="1:6" x14ac:dyDescent="0.25">
      <c r="A655" s="119"/>
      <c r="B655" s="119"/>
      <c r="C655" s="45" t="s">
        <v>889</v>
      </c>
      <c r="D655" s="45"/>
      <c r="F655" s="177"/>
    </row>
    <row r="656" spans="1:6" x14ac:dyDescent="0.25">
      <c r="A656" s="117"/>
      <c r="B656" s="121" t="s">
        <v>17</v>
      </c>
      <c r="C656" s="43" t="s">
        <v>15</v>
      </c>
      <c r="D656" s="43"/>
      <c r="F656" s="177"/>
    </row>
    <row r="657" spans="1:6" x14ac:dyDescent="0.25">
      <c r="A657" s="117"/>
      <c r="B657" s="121"/>
      <c r="C657" s="43" t="s">
        <v>16</v>
      </c>
      <c r="D657" s="43"/>
      <c r="F657" s="177"/>
    </row>
    <row r="658" spans="1:6" x14ac:dyDescent="0.25">
      <c r="A658" s="118"/>
      <c r="B658" s="118" t="s">
        <v>139</v>
      </c>
      <c r="C658" s="45" t="s">
        <v>890</v>
      </c>
      <c r="D658" s="45"/>
      <c r="F658" s="177"/>
    </row>
    <row r="659" spans="1:6" x14ac:dyDescent="0.25">
      <c r="A659" s="119"/>
      <c r="B659" s="119"/>
      <c r="C659" s="45" t="s">
        <v>891</v>
      </c>
      <c r="D659" s="45"/>
      <c r="F659" s="177"/>
    </row>
    <row r="660" spans="1:6" x14ac:dyDescent="0.25">
      <c r="A660" s="119"/>
      <c r="B660" s="119"/>
      <c r="C660" s="45" t="s">
        <v>892</v>
      </c>
      <c r="D660" s="45"/>
      <c r="F660" s="177"/>
    </row>
    <row r="661" spans="1:6" x14ac:dyDescent="0.25">
      <c r="A661" s="119"/>
      <c r="B661" s="119"/>
      <c r="C661" s="45" t="s">
        <v>893</v>
      </c>
      <c r="D661" s="45"/>
      <c r="F661" s="177"/>
    </row>
    <row r="662" spans="1:6" x14ac:dyDescent="0.25">
      <c r="A662" s="119"/>
      <c r="B662" s="119"/>
      <c r="C662" s="45" t="s">
        <v>894</v>
      </c>
      <c r="D662" s="45"/>
      <c r="F662" s="177"/>
    </row>
    <row r="663" spans="1:6" x14ac:dyDescent="0.25">
      <c r="A663" s="119"/>
      <c r="B663" s="119"/>
      <c r="C663" s="45" t="s">
        <v>895</v>
      </c>
      <c r="D663" s="45"/>
      <c r="F663" s="177"/>
    </row>
    <row r="664" spans="1:6" x14ac:dyDescent="0.25">
      <c r="A664" s="119"/>
      <c r="B664" s="119"/>
      <c r="C664" s="45" t="s">
        <v>314</v>
      </c>
      <c r="D664" s="45"/>
      <c r="F664" s="177"/>
    </row>
    <row r="665" spans="1:6" x14ac:dyDescent="0.25">
      <c r="A665" s="120"/>
      <c r="B665" s="120"/>
      <c r="C665" s="45" t="s">
        <v>896</v>
      </c>
      <c r="D665" s="45"/>
      <c r="F665" s="177"/>
    </row>
    <row r="666" spans="1:6" x14ac:dyDescent="0.25">
      <c r="A666" s="117"/>
      <c r="B666" s="121" t="s">
        <v>140</v>
      </c>
      <c r="C666" s="43" t="s">
        <v>897</v>
      </c>
      <c r="D666" s="43"/>
      <c r="F666" s="177"/>
    </row>
    <row r="667" spans="1:6" x14ac:dyDescent="0.25">
      <c r="A667" s="117"/>
      <c r="B667" s="121"/>
      <c r="C667" s="43" t="s">
        <v>898</v>
      </c>
      <c r="D667" s="43"/>
      <c r="F667" s="177"/>
    </row>
    <row r="668" spans="1:6" x14ac:dyDescent="0.25">
      <c r="A668" s="118"/>
      <c r="B668" s="118" t="s">
        <v>85</v>
      </c>
      <c r="C668" s="45" t="s">
        <v>899</v>
      </c>
      <c r="D668" s="45"/>
      <c r="F668" s="177"/>
    </row>
    <row r="669" spans="1:6" x14ac:dyDescent="0.25">
      <c r="A669" s="119"/>
      <c r="B669" s="119"/>
      <c r="C669" s="45" t="s">
        <v>900</v>
      </c>
      <c r="D669" s="45"/>
      <c r="F669" s="177"/>
    </row>
    <row r="670" spans="1:6" x14ac:dyDescent="0.25">
      <c r="A670" s="119"/>
      <c r="B670" s="119"/>
      <c r="C670" s="45" t="s">
        <v>901</v>
      </c>
      <c r="D670" s="45"/>
      <c r="F670" s="177"/>
    </row>
    <row r="671" spans="1:6" x14ac:dyDescent="0.25">
      <c r="A671" s="119"/>
      <c r="B671" s="119"/>
      <c r="C671" s="45" t="s">
        <v>902</v>
      </c>
      <c r="D671" s="45"/>
      <c r="F671" s="177"/>
    </row>
    <row r="672" spans="1:6" x14ac:dyDescent="0.25">
      <c r="A672" s="119"/>
      <c r="B672" s="119"/>
      <c r="C672" s="45" t="s">
        <v>903</v>
      </c>
      <c r="D672" s="45"/>
      <c r="F672" s="177"/>
    </row>
    <row r="673" spans="1:6" x14ac:dyDescent="0.25">
      <c r="A673" s="119"/>
      <c r="B673" s="119"/>
      <c r="C673" s="45" t="s">
        <v>904</v>
      </c>
      <c r="D673" s="45"/>
      <c r="F673" s="177"/>
    </row>
    <row r="674" spans="1:6" x14ac:dyDescent="0.25">
      <c r="A674" s="119"/>
      <c r="B674" s="119"/>
      <c r="C674" s="45" t="s">
        <v>905</v>
      </c>
      <c r="D674" s="45"/>
      <c r="F674" s="177"/>
    </row>
    <row r="675" spans="1:6" x14ac:dyDescent="0.25">
      <c r="A675" s="119"/>
      <c r="B675" s="119"/>
      <c r="C675" s="45" t="s">
        <v>906</v>
      </c>
      <c r="D675" s="45"/>
      <c r="F675" s="177"/>
    </row>
    <row r="676" spans="1:6" x14ac:dyDescent="0.25">
      <c r="A676" s="119"/>
      <c r="B676" s="119"/>
      <c r="C676" s="45" t="s">
        <v>907</v>
      </c>
      <c r="D676" s="45"/>
      <c r="F676" s="177"/>
    </row>
    <row r="677" spans="1:6" x14ac:dyDescent="0.25">
      <c r="A677" s="119"/>
      <c r="B677" s="119"/>
      <c r="C677" s="45" t="s">
        <v>908</v>
      </c>
      <c r="D677" s="45"/>
      <c r="F677" s="177"/>
    </row>
    <row r="678" spans="1:6" x14ac:dyDescent="0.25">
      <c r="A678" s="119"/>
      <c r="B678" s="119"/>
      <c r="C678" s="45" t="s">
        <v>569</v>
      </c>
      <c r="D678" s="45"/>
      <c r="F678" s="177"/>
    </row>
    <row r="679" spans="1:6" x14ac:dyDescent="0.25">
      <c r="A679" s="120"/>
      <c r="B679" s="120"/>
      <c r="C679" s="45" t="s">
        <v>896</v>
      </c>
      <c r="D679" s="45"/>
      <c r="F679" s="177"/>
    </row>
    <row r="680" spans="1:6" x14ac:dyDescent="0.25">
      <c r="A680" s="122"/>
      <c r="B680" s="122" t="s">
        <v>143</v>
      </c>
      <c r="C680" s="43" t="s">
        <v>890</v>
      </c>
      <c r="D680" s="43"/>
      <c r="F680" s="177"/>
    </row>
    <row r="681" spans="1:6" x14ac:dyDescent="0.25">
      <c r="A681" s="113"/>
      <c r="B681" s="113"/>
      <c r="C681" s="43" t="s">
        <v>891</v>
      </c>
      <c r="D681" s="43"/>
      <c r="F681" s="177"/>
    </row>
    <row r="682" spans="1:6" x14ac:dyDescent="0.25">
      <c r="A682" s="113"/>
      <c r="B682" s="113"/>
      <c r="C682" s="43" t="s">
        <v>892</v>
      </c>
      <c r="D682" s="43"/>
      <c r="F682" s="177"/>
    </row>
    <row r="683" spans="1:6" x14ac:dyDescent="0.25">
      <c r="A683" s="113"/>
      <c r="B683" s="113"/>
      <c r="C683" s="43" t="s">
        <v>893</v>
      </c>
      <c r="D683" s="43"/>
      <c r="F683" s="177"/>
    </row>
    <row r="684" spans="1:6" x14ac:dyDescent="0.25">
      <c r="A684" s="113"/>
      <c r="B684" s="113"/>
      <c r="C684" s="43" t="s">
        <v>894</v>
      </c>
      <c r="D684" s="43"/>
      <c r="F684" s="177"/>
    </row>
    <row r="685" spans="1:6" x14ac:dyDescent="0.25">
      <c r="A685" s="113"/>
      <c r="B685" s="113"/>
      <c r="C685" s="43" t="s">
        <v>895</v>
      </c>
      <c r="D685" s="43"/>
      <c r="F685" s="177"/>
    </row>
    <row r="686" spans="1:6" x14ac:dyDescent="0.25">
      <c r="A686" s="113"/>
      <c r="B686" s="113"/>
      <c r="C686" s="43" t="s">
        <v>314</v>
      </c>
      <c r="D686" s="43"/>
      <c r="F686" s="177"/>
    </row>
    <row r="687" spans="1:6" x14ac:dyDescent="0.25">
      <c r="A687" s="113"/>
      <c r="B687" s="113"/>
      <c r="C687" s="43" t="s">
        <v>896</v>
      </c>
      <c r="D687" s="43"/>
      <c r="F687" s="177"/>
    </row>
    <row r="688" spans="1:6" x14ac:dyDescent="0.25">
      <c r="A688" s="118"/>
      <c r="B688" s="54" t="s">
        <v>909</v>
      </c>
      <c r="C688" s="45" t="s">
        <v>910</v>
      </c>
      <c r="D688" s="45"/>
      <c r="F688" s="177"/>
    </row>
    <row r="689" spans="1:6" x14ac:dyDescent="0.25">
      <c r="A689" s="119"/>
      <c r="B689" s="56"/>
      <c r="C689" s="45" t="s">
        <v>911</v>
      </c>
      <c r="D689" s="45"/>
      <c r="F689" s="177"/>
    </row>
    <row r="690" spans="1:6" x14ac:dyDescent="0.25">
      <c r="A690" s="122"/>
      <c r="B690" s="122" t="s">
        <v>142</v>
      </c>
      <c r="C690" s="43" t="s">
        <v>912</v>
      </c>
      <c r="D690" s="43"/>
      <c r="F690" s="177"/>
    </row>
    <row r="691" spans="1:6" x14ac:dyDescent="0.25">
      <c r="A691" s="113"/>
      <c r="B691" s="113"/>
      <c r="C691" s="43" t="s">
        <v>913</v>
      </c>
      <c r="D691" s="43"/>
      <c r="F691" s="177"/>
    </row>
    <row r="692" spans="1:6" x14ac:dyDescent="0.25">
      <c r="A692" s="118"/>
      <c r="B692" s="118" t="s">
        <v>134</v>
      </c>
      <c r="C692" s="45" t="s">
        <v>914</v>
      </c>
      <c r="D692" s="45"/>
      <c r="F692" s="177"/>
    </row>
    <row r="693" spans="1:6" x14ac:dyDescent="0.25">
      <c r="A693" s="119"/>
      <c r="B693" s="119"/>
      <c r="C693" s="45" t="s">
        <v>745</v>
      </c>
      <c r="D693" s="45"/>
      <c r="F693" s="177"/>
    </row>
    <row r="694" spans="1:6" x14ac:dyDescent="0.25">
      <c r="A694" s="119"/>
      <c r="B694" s="119"/>
      <c r="C694" s="45" t="s">
        <v>915</v>
      </c>
      <c r="D694" s="45"/>
      <c r="F694" s="177"/>
    </row>
    <row r="695" spans="1:6" x14ac:dyDescent="0.25">
      <c r="A695" s="119"/>
      <c r="B695" s="119"/>
      <c r="C695" s="45" t="s">
        <v>916</v>
      </c>
      <c r="D695" s="45"/>
      <c r="F695" s="177"/>
    </row>
    <row r="696" spans="1:6" x14ac:dyDescent="0.25">
      <c r="A696" s="119"/>
      <c r="B696" s="119"/>
      <c r="C696" s="45" t="s">
        <v>917</v>
      </c>
      <c r="D696" s="45"/>
      <c r="F696" s="177"/>
    </row>
    <row r="697" spans="1:6" x14ac:dyDescent="0.25">
      <c r="A697" s="119"/>
      <c r="B697" s="119"/>
      <c r="C697" s="45" t="s">
        <v>83</v>
      </c>
      <c r="D697" s="45"/>
      <c r="F697" s="177"/>
    </row>
    <row r="698" spans="1:6" x14ac:dyDescent="0.25">
      <c r="A698" s="119"/>
      <c r="B698" s="119"/>
      <c r="C698" s="45" t="s">
        <v>918</v>
      </c>
      <c r="D698" s="45"/>
      <c r="F698" s="177"/>
    </row>
    <row r="699" spans="1:6" x14ac:dyDescent="0.25">
      <c r="A699" s="119"/>
      <c r="B699" s="119"/>
      <c r="C699" s="45" t="s">
        <v>919</v>
      </c>
      <c r="D699" s="45"/>
      <c r="F699" s="177"/>
    </row>
    <row r="700" spans="1:6" x14ac:dyDescent="0.25">
      <c r="A700" s="119"/>
      <c r="B700" s="119"/>
      <c r="C700" s="45" t="s">
        <v>314</v>
      </c>
      <c r="D700" s="45"/>
      <c r="F700" s="177"/>
    </row>
    <row r="701" spans="1:6" x14ac:dyDescent="0.25">
      <c r="A701" s="122"/>
      <c r="B701" s="122" t="s">
        <v>135</v>
      </c>
      <c r="C701" s="43" t="s">
        <v>436</v>
      </c>
      <c r="D701" s="43"/>
      <c r="F701" s="177"/>
    </row>
    <row r="702" spans="1:6" x14ac:dyDescent="0.25">
      <c r="A702" s="113"/>
      <c r="B702" s="113"/>
      <c r="C702" s="43" t="s">
        <v>437</v>
      </c>
      <c r="D702" s="43"/>
      <c r="F702" s="177"/>
    </row>
    <row r="703" spans="1:6" x14ac:dyDescent="0.25">
      <c r="A703" s="113"/>
      <c r="B703" s="113"/>
      <c r="C703" s="43" t="s">
        <v>438</v>
      </c>
      <c r="D703" s="43"/>
      <c r="F703" s="177"/>
    </row>
    <row r="704" spans="1:6" x14ac:dyDescent="0.25">
      <c r="A704" s="113"/>
      <c r="B704" s="113"/>
      <c r="C704" s="43" t="s">
        <v>439</v>
      </c>
      <c r="D704" s="43"/>
      <c r="F704" s="177"/>
    </row>
    <row r="705" spans="1:6" x14ac:dyDescent="0.25">
      <c r="A705" s="113"/>
      <c r="B705" s="113"/>
      <c r="C705" s="43" t="s">
        <v>440</v>
      </c>
      <c r="D705" s="43"/>
      <c r="F705" s="177"/>
    </row>
    <row r="706" spans="1:6" x14ac:dyDescent="0.25">
      <c r="A706" s="113"/>
      <c r="B706" s="113"/>
      <c r="C706" s="43" t="s">
        <v>441</v>
      </c>
      <c r="D706" s="43"/>
      <c r="F706" s="177"/>
    </row>
    <row r="707" spans="1:6" x14ac:dyDescent="0.25">
      <c r="A707" s="113"/>
      <c r="B707" s="113"/>
      <c r="C707" s="43" t="s">
        <v>443</v>
      </c>
      <c r="D707" s="43"/>
      <c r="F707" s="177"/>
    </row>
    <row r="708" spans="1:6" x14ac:dyDescent="0.25">
      <c r="A708" s="113"/>
      <c r="B708" s="113"/>
      <c r="C708" s="43" t="s">
        <v>444</v>
      </c>
      <c r="D708" s="43"/>
      <c r="F708" s="177"/>
    </row>
    <row r="709" spans="1:6" x14ac:dyDescent="0.25">
      <c r="A709" s="113"/>
      <c r="B709" s="113"/>
      <c r="C709" s="43" t="s">
        <v>445</v>
      </c>
      <c r="D709" s="43"/>
      <c r="F709" s="177"/>
    </row>
    <row r="710" spans="1:6" x14ac:dyDescent="0.25">
      <c r="A710" s="113"/>
      <c r="B710" s="113"/>
      <c r="C710" s="43" t="s">
        <v>446</v>
      </c>
      <c r="D710" s="43"/>
      <c r="F710" s="177"/>
    </row>
    <row r="711" spans="1:6" x14ac:dyDescent="0.25">
      <c r="A711" s="113"/>
      <c r="B711" s="113"/>
      <c r="C711" s="43" t="s">
        <v>447</v>
      </c>
      <c r="D711" s="43"/>
      <c r="F711" s="177"/>
    </row>
    <row r="712" spans="1:6" x14ac:dyDescent="0.25">
      <c r="A712" s="113"/>
      <c r="B712" s="113"/>
      <c r="C712" s="43" t="s">
        <v>448</v>
      </c>
      <c r="D712" s="43"/>
      <c r="F712" s="177"/>
    </row>
    <row r="713" spans="1:6" x14ac:dyDescent="0.25">
      <c r="A713" s="113"/>
      <c r="B713" s="113"/>
      <c r="C713" s="43" t="s">
        <v>449</v>
      </c>
      <c r="D713" s="43"/>
      <c r="F713" s="177"/>
    </row>
    <row r="714" spans="1:6" x14ac:dyDescent="0.25">
      <c r="A714" s="113"/>
      <c r="B714" s="113"/>
      <c r="C714" s="43" t="s">
        <v>450</v>
      </c>
      <c r="D714" s="43"/>
      <c r="F714" s="177"/>
    </row>
    <row r="715" spans="1:6" x14ac:dyDescent="0.25">
      <c r="A715" s="113"/>
      <c r="B715" s="113"/>
      <c r="C715" s="43" t="s">
        <v>451</v>
      </c>
      <c r="D715" s="43"/>
      <c r="F715" s="177"/>
    </row>
    <row r="716" spans="1:6" x14ac:dyDescent="0.25">
      <c r="A716" s="113"/>
      <c r="B716" s="113"/>
      <c r="C716" s="43" t="s">
        <v>452</v>
      </c>
      <c r="D716" s="43" t="s">
        <v>453</v>
      </c>
      <c r="E716" t="s">
        <v>214</v>
      </c>
      <c r="F716" s="177"/>
    </row>
    <row r="717" spans="1:6" x14ac:dyDescent="0.25">
      <c r="A717" s="113"/>
      <c r="B717" s="113"/>
      <c r="C717" s="43" t="s">
        <v>454</v>
      </c>
      <c r="D717" s="43"/>
      <c r="F717" s="177"/>
    </row>
    <row r="718" spans="1:6" x14ac:dyDescent="0.25">
      <c r="A718" s="113"/>
      <c r="B718" s="113"/>
      <c r="C718" s="43" t="s">
        <v>455</v>
      </c>
      <c r="D718" s="43"/>
      <c r="F718" s="177"/>
    </row>
    <row r="719" spans="1:6" x14ac:dyDescent="0.25">
      <c r="A719" s="113"/>
      <c r="B719" s="113"/>
      <c r="C719" s="43" t="s">
        <v>456</v>
      </c>
      <c r="D719" s="43"/>
      <c r="F719" s="177"/>
    </row>
    <row r="720" spans="1:6" x14ac:dyDescent="0.25">
      <c r="A720" s="113"/>
      <c r="B720" s="113"/>
      <c r="C720" s="43" t="s">
        <v>457</v>
      </c>
      <c r="D720" s="43"/>
      <c r="F720" s="177"/>
    </row>
    <row r="721" spans="1:6" x14ac:dyDescent="0.25">
      <c r="A721" s="113"/>
      <c r="B721" s="113"/>
      <c r="C721" s="43" t="s">
        <v>458</v>
      </c>
      <c r="D721" s="43"/>
      <c r="F721" s="177"/>
    </row>
    <row r="722" spans="1:6" x14ac:dyDescent="0.25">
      <c r="A722" s="113"/>
      <c r="B722" s="113"/>
      <c r="C722" s="43" t="s">
        <v>459</v>
      </c>
      <c r="D722" s="43"/>
      <c r="F722" s="177"/>
    </row>
    <row r="723" spans="1:6" x14ac:dyDescent="0.25">
      <c r="A723" s="113"/>
      <c r="B723" s="113"/>
      <c r="C723" s="43" t="s">
        <v>460</v>
      </c>
      <c r="D723" s="43"/>
      <c r="F723" s="177"/>
    </row>
    <row r="724" spans="1:6" x14ac:dyDescent="0.25">
      <c r="A724" s="113"/>
      <c r="B724" s="113"/>
      <c r="C724" s="43" t="s">
        <v>461</v>
      </c>
      <c r="D724" s="43"/>
      <c r="F724" s="177"/>
    </row>
    <row r="725" spans="1:6" x14ac:dyDescent="0.25">
      <c r="A725" s="113"/>
      <c r="B725" s="113"/>
      <c r="C725" s="43" t="s">
        <v>462</v>
      </c>
      <c r="D725" s="43"/>
      <c r="F725" s="177"/>
    </row>
    <row r="726" spans="1:6" x14ac:dyDescent="0.25">
      <c r="A726" s="113"/>
      <c r="B726" s="113"/>
      <c r="C726" s="43" t="s">
        <v>463</v>
      </c>
      <c r="D726" s="43"/>
      <c r="F726" s="177"/>
    </row>
    <row r="727" spans="1:6" x14ac:dyDescent="0.25">
      <c r="A727" s="113"/>
      <c r="B727" s="113"/>
      <c r="C727" s="43" t="s">
        <v>464</v>
      </c>
      <c r="D727" s="43"/>
      <c r="F727" s="177"/>
    </row>
    <row r="728" spans="1:6" x14ac:dyDescent="0.25">
      <c r="A728" s="113"/>
      <c r="B728" s="113"/>
      <c r="C728" s="43" t="s">
        <v>465</v>
      </c>
      <c r="D728" s="43"/>
      <c r="F728" s="177"/>
    </row>
    <row r="729" spans="1:6" x14ac:dyDescent="0.25">
      <c r="A729" s="113"/>
      <c r="B729" s="113"/>
      <c r="C729" s="43" t="s">
        <v>466</v>
      </c>
      <c r="D729" s="43"/>
      <c r="F729" s="177"/>
    </row>
    <row r="730" spans="1:6" x14ac:dyDescent="0.25">
      <c r="A730" s="113"/>
      <c r="B730" s="113"/>
      <c r="C730" s="43" t="s">
        <v>467</v>
      </c>
      <c r="D730" s="43"/>
      <c r="F730" s="177"/>
    </row>
    <row r="731" spans="1:6" x14ac:dyDescent="0.25">
      <c r="A731" s="113"/>
      <c r="B731" s="113"/>
      <c r="C731" s="43" t="s">
        <v>468</v>
      </c>
      <c r="D731" s="43"/>
      <c r="F731" s="177"/>
    </row>
    <row r="732" spans="1:6" x14ac:dyDescent="0.25">
      <c r="A732" s="113"/>
      <c r="B732" s="113"/>
      <c r="C732" s="43" t="s">
        <v>469</v>
      </c>
      <c r="D732" s="43"/>
      <c r="F732" s="177"/>
    </row>
    <row r="733" spans="1:6" x14ac:dyDescent="0.25">
      <c r="A733" s="113"/>
      <c r="B733" s="113"/>
      <c r="C733" s="43" t="s">
        <v>470</v>
      </c>
      <c r="D733" s="43"/>
      <c r="F733" s="177"/>
    </row>
    <row r="734" spans="1:6" x14ac:dyDescent="0.25">
      <c r="A734" s="113"/>
      <c r="B734" s="113"/>
      <c r="C734" s="43" t="s">
        <v>471</v>
      </c>
      <c r="D734" s="43"/>
      <c r="F734" s="177"/>
    </row>
    <row r="735" spans="1:6" x14ac:dyDescent="0.25">
      <c r="A735" s="113"/>
      <c r="B735" s="113"/>
      <c r="C735" s="43" t="s">
        <v>472</v>
      </c>
      <c r="D735" s="43"/>
      <c r="F735" s="177"/>
    </row>
    <row r="736" spans="1:6" x14ac:dyDescent="0.25">
      <c r="A736" s="113"/>
      <c r="B736" s="113"/>
      <c r="C736" s="43" t="s">
        <v>24</v>
      </c>
      <c r="D736" s="43"/>
      <c r="F736" s="177"/>
    </row>
    <row r="737" spans="1:6" x14ac:dyDescent="0.25">
      <c r="A737" s="113"/>
      <c r="B737" s="113"/>
      <c r="C737" s="43" t="s">
        <v>473</v>
      </c>
      <c r="D737" s="43"/>
      <c r="F737" s="177"/>
    </row>
    <row r="738" spans="1:6" x14ac:dyDescent="0.25">
      <c r="A738" s="113"/>
      <c r="B738" s="113"/>
      <c r="C738" s="43" t="s">
        <v>474</v>
      </c>
      <c r="D738" s="43"/>
      <c r="F738" s="177"/>
    </row>
    <row r="739" spans="1:6" x14ac:dyDescent="0.25">
      <c r="A739" s="113"/>
      <c r="B739" s="113"/>
      <c r="C739" s="43" t="s">
        <v>475</v>
      </c>
      <c r="D739" s="43"/>
      <c r="F739" s="177"/>
    </row>
    <row r="740" spans="1:6" x14ac:dyDescent="0.25">
      <c r="A740" s="113"/>
      <c r="B740" s="113"/>
      <c r="C740" s="43" t="s">
        <v>476</v>
      </c>
      <c r="D740" s="43"/>
      <c r="F740" s="177"/>
    </row>
    <row r="741" spans="1:6" x14ac:dyDescent="0.25">
      <c r="A741" s="113"/>
      <c r="B741" s="113"/>
      <c r="C741" s="43" t="s">
        <v>477</v>
      </c>
      <c r="D741" s="43"/>
      <c r="F741" s="177"/>
    </row>
    <row r="742" spans="1:6" x14ac:dyDescent="0.25">
      <c r="A742" s="113"/>
      <c r="B742" s="113"/>
      <c r="C742" s="43" t="s">
        <v>478</v>
      </c>
      <c r="D742" s="43"/>
      <c r="F742" s="177"/>
    </row>
    <row r="743" spans="1:6" x14ac:dyDescent="0.25">
      <c r="A743" s="113"/>
      <c r="B743" s="113"/>
      <c r="C743" s="43" t="s">
        <v>479</v>
      </c>
      <c r="D743" s="43"/>
      <c r="F743" s="177"/>
    </row>
    <row r="744" spans="1:6" x14ac:dyDescent="0.25">
      <c r="A744" s="113"/>
      <c r="B744" s="113"/>
      <c r="C744" s="43" t="s">
        <v>480</v>
      </c>
      <c r="D744" s="43"/>
      <c r="F744" s="177"/>
    </row>
    <row r="745" spans="1:6" x14ac:dyDescent="0.25">
      <c r="A745" s="113"/>
      <c r="B745" s="113"/>
      <c r="C745" s="43" t="s">
        <v>481</v>
      </c>
      <c r="D745" s="43"/>
      <c r="F745" s="177"/>
    </row>
    <row r="746" spans="1:6" x14ac:dyDescent="0.25">
      <c r="A746" s="113"/>
      <c r="B746" s="113"/>
      <c r="C746" s="43" t="s">
        <v>482</v>
      </c>
      <c r="D746" s="43"/>
      <c r="F746" s="177"/>
    </row>
    <row r="747" spans="1:6" x14ac:dyDescent="0.25">
      <c r="A747" s="113"/>
      <c r="B747" s="113"/>
      <c r="C747" s="43" t="s">
        <v>483</v>
      </c>
      <c r="D747" s="43"/>
      <c r="F747" s="177"/>
    </row>
    <row r="748" spans="1:6" x14ac:dyDescent="0.25">
      <c r="A748" s="113"/>
      <c r="B748" s="113"/>
      <c r="C748" s="43" t="s">
        <v>484</v>
      </c>
      <c r="D748" s="43"/>
      <c r="F748" s="177"/>
    </row>
    <row r="749" spans="1:6" x14ac:dyDescent="0.25">
      <c r="A749" s="113"/>
      <c r="B749" s="113"/>
      <c r="C749" s="43" t="s">
        <v>485</v>
      </c>
      <c r="D749" s="43"/>
      <c r="F749" s="177"/>
    </row>
    <row r="750" spans="1:6" x14ac:dyDescent="0.25">
      <c r="A750" s="113"/>
      <c r="B750" s="113"/>
      <c r="C750" s="43" t="s">
        <v>204</v>
      </c>
      <c r="D750" s="43"/>
      <c r="F750" s="177"/>
    </row>
    <row r="751" spans="1:6" x14ac:dyDescent="0.25">
      <c r="A751" s="113"/>
      <c r="B751" s="113"/>
      <c r="C751" s="43" t="s">
        <v>207</v>
      </c>
      <c r="D751" s="43"/>
      <c r="F751" s="177"/>
    </row>
    <row r="752" spans="1:6" x14ac:dyDescent="0.25">
      <c r="A752" s="113"/>
      <c r="B752" s="113"/>
      <c r="C752" s="43" t="s">
        <v>208</v>
      </c>
      <c r="D752" s="43"/>
      <c r="F752" s="177"/>
    </row>
    <row r="753" spans="1:6" x14ac:dyDescent="0.25">
      <c r="A753" s="113"/>
      <c r="B753" s="113"/>
      <c r="C753" s="43" t="s">
        <v>209</v>
      </c>
      <c r="D753" s="43"/>
      <c r="F753" s="177"/>
    </row>
    <row r="754" spans="1:6" x14ac:dyDescent="0.25">
      <c r="A754" s="113"/>
      <c r="B754" s="113"/>
      <c r="C754" s="43" t="s">
        <v>210</v>
      </c>
      <c r="D754" s="43"/>
      <c r="F754" s="177"/>
    </row>
    <row r="755" spans="1:6" x14ac:dyDescent="0.25">
      <c r="A755" s="113"/>
      <c r="B755" s="113"/>
      <c r="C755" s="43" t="s">
        <v>211</v>
      </c>
      <c r="D755" s="43"/>
      <c r="F755" s="177"/>
    </row>
    <row r="756" spans="1:6" x14ac:dyDescent="0.25">
      <c r="A756" s="113"/>
      <c r="B756" s="113"/>
      <c r="C756" s="43" t="s">
        <v>212</v>
      </c>
      <c r="D756" s="43"/>
      <c r="F756" s="177"/>
    </row>
    <row r="757" spans="1:6" x14ac:dyDescent="0.25">
      <c r="A757" s="113"/>
      <c r="B757" s="113"/>
      <c r="C757" s="43" t="s">
        <v>213</v>
      </c>
      <c r="D757" s="43"/>
      <c r="F757" s="177"/>
    </row>
    <row r="758" spans="1:6" x14ac:dyDescent="0.25">
      <c r="A758" s="113"/>
      <c r="B758" s="113"/>
      <c r="C758" s="43" t="s">
        <v>215</v>
      </c>
      <c r="D758" s="43"/>
      <c r="F758" s="177"/>
    </row>
    <row r="759" spans="1:6" x14ac:dyDescent="0.25">
      <c r="A759" s="113"/>
      <c r="B759" s="113"/>
      <c r="C759" s="43" t="s">
        <v>216</v>
      </c>
      <c r="D759" s="43"/>
      <c r="F759" s="177"/>
    </row>
    <row r="760" spans="1:6" x14ac:dyDescent="0.25">
      <c r="A760" s="113"/>
      <c r="B760" s="113"/>
      <c r="C760" s="43" t="s">
        <v>217</v>
      </c>
      <c r="D760" s="43"/>
      <c r="F760" s="177"/>
    </row>
    <row r="761" spans="1:6" x14ac:dyDescent="0.25">
      <c r="A761" s="113"/>
      <c r="B761" s="113"/>
      <c r="C761" s="43" t="s">
        <v>218</v>
      </c>
      <c r="D761" s="43"/>
      <c r="F761" s="177"/>
    </row>
    <row r="762" spans="1:6" x14ac:dyDescent="0.25">
      <c r="A762" s="113"/>
      <c r="B762" s="113"/>
      <c r="C762" s="43" t="s">
        <v>219</v>
      </c>
      <c r="D762" s="43"/>
      <c r="F762" s="177"/>
    </row>
    <row r="763" spans="1:6" x14ac:dyDescent="0.25">
      <c r="A763" s="113"/>
      <c r="B763" s="113"/>
      <c r="C763" s="43" t="s">
        <v>220</v>
      </c>
      <c r="D763" s="43"/>
      <c r="F763" s="177"/>
    </row>
    <row r="764" spans="1:6" x14ac:dyDescent="0.25">
      <c r="A764" s="113"/>
      <c r="B764" s="113"/>
      <c r="C764" s="43" t="s">
        <v>221</v>
      </c>
      <c r="D764" s="43"/>
      <c r="F764" s="177"/>
    </row>
    <row r="765" spans="1:6" x14ac:dyDescent="0.25">
      <c r="A765" s="113"/>
      <c r="B765" s="113"/>
      <c r="C765" s="43" t="s">
        <v>222</v>
      </c>
      <c r="D765" s="43"/>
      <c r="F765" s="177"/>
    </row>
    <row r="766" spans="1:6" x14ac:dyDescent="0.25">
      <c r="A766" s="113"/>
      <c r="B766" s="113"/>
      <c r="C766" s="43" t="s">
        <v>223</v>
      </c>
      <c r="D766" s="43"/>
      <c r="F766" s="177"/>
    </row>
    <row r="767" spans="1:6" x14ac:dyDescent="0.25">
      <c r="A767" s="113"/>
      <c r="B767" s="113"/>
      <c r="C767" s="43" t="s">
        <v>224</v>
      </c>
      <c r="D767" s="43"/>
      <c r="F767" s="177"/>
    </row>
    <row r="768" spans="1:6" x14ac:dyDescent="0.25">
      <c r="A768" s="113"/>
      <c r="B768" s="113"/>
      <c r="C768" s="43" t="s">
        <v>225</v>
      </c>
      <c r="D768" s="43"/>
      <c r="F768" s="177"/>
    </row>
    <row r="769" spans="1:6" x14ac:dyDescent="0.25">
      <c r="A769" s="113"/>
      <c r="B769" s="113"/>
      <c r="C769" s="43" t="s">
        <v>226</v>
      </c>
      <c r="D769" s="43"/>
      <c r="F769" s="177"/>
    </row>
    <row r="770" spans="1:6" x14ac:dyDescent="0.25">
      <c r="A770" s="113"/>
      <c r="B770" s="113"/>
      <c r="C770" s="43" t="s">
        <v>227</v>
      </c>
      <c r="D770" s="43"/>
      <c r="F770" s="177"/>
    </row>
    <row r="771" spans="1:6" x14ac:dyDescent="0.25">
      <c r="A771" s="113"/>
      <c r="B771" s="113"/>
      <c r="C771" s="43" t="s">
        <v>228</v>
      </c>
      <c r="D771" s="43"/>
      <c r="F771" s="177"/>
    </row>
    <row r="772" spans="1:6" x14ac:dyDescent="0.25">
      <c r="A772" s="113"/>
      <c r="B772" s="113"/>
      <c r="C772" s="43" t="s">
        <v>229</v>
      </c>
      <c r="D772" s="43"/>
      <c r="F772" s="177"/>
    </row>
    <row r="773" spans="1:6" x14ac:dyDescent="0.25">
      <c r="A773" s="113"/>
      <c r="B773" s="113"/>
      <c r="C773" s="43" t="s">
        <v>230</v>
      </c>
      <c r="D773" s="43"/>
      <c r="F773" s="177"/>
    </row>
    <row r="774" spans="1:6" x14ac:dyDescent="0.25">
      <c r="A774" s="113"/>
      <c r="B774" s="113"/>
      <c r="C774" s="43" t="s">
        <v>231</v>
      </c>
      <c r="D774" s="43"/>
      <c r="F774" s="177"/>
    </row>
    <row r="775" spans="1:6" x14ac:dyDescent="0.25">
      <c r="A775" s="113"/>
      <c r="B775" s="113"/>
      <c r="C775" s="43" t="s">
        <v>232</v>
      </c>
      <c r="D775" s="43"/>
      <c r="F775" s="177"/>
    </row>
    <row r="776" spans="1:6" x14ac:dyDescent="0.25">
      <c r="A776" s="113"/>
      <c r="B776" s="113"/>
      <c r="C776" s="43" t="s">
        <v>233</v>
      </c>
      <c r="D776" s="43"/>
      <c r="F776" s="177"/>
    </row>
    <row r="777" spans="1:6" x14ac:dyDescent="0.25">
      <c r="A777" s="113"/>
      <c r="B777" s="113"/>
      <c r="C777" s="43" t="s">
        <v>234</v>
      </c>
      <c r="D777" s="43"/>
      <c r="F777" s="177"/>
    </row>
    <row r="778" spans="1:6" x14ac:dyDescent="0.25">
      <c r="A778" s="113"/>
      <c r="B778" s="113"/>
      <c r="C778" s="43" t="s">
        <v>235</v>
      </c>
      <c r="D778" s="43"/>
      <c r="F778" s="177"/>
    </row>
    <row r="779" spans="1:6" x14ac:dyDescent="0.25">
      <c r="A779" s="113"/>
      <c r="B779" s="113"/>
      <c r="C779" s="43" t="s">
        <v>236</v>
      </c>
      <c r="D779" s="43"/>
      <c r="F779" s="177"/>
    </row>
    <row r="780" spans="1:6" x14ac:dyDescent="0.25">
      <c r="A780" s="113"/>
      <c r="B780" s="113"/>
      <c r="C780" s="43" t="s">
        <v>237</v>
      </c>
      <c r="D780" s="43"/>
      <c r="F780" s="177"/>
    </row>
    <row r="781" spans="1:6" x14ac:dyDescent="0.25">
      <c r="A781" s="113"/>
      <c r="B781" s="113"/>
      <c r="C781" s="43" t="s">
        <v>238</v>
      </c>
      <c r="D781" s="43"/>
      <c r="F781" s="177"/>
    </row>
    <row r="782" spans="1:6" x14ac:dyDescent="0.25">
      <c r="A782" s="113"/>
      <c r="B782" s="113"/>
      <c r="C782" s="43" t="s">
        <v>239</v>
      </c>
      <c r="D782" s="43"/>
      <c r="E782" t="s">
        <v>214</v>
      </c>
      <c r="F782" s="177"/>
    </row>
    <row r="783" spans="1:6" x14ac:dyDescent="0.25">
      <c r="A783" s="113"/>
      <c r="B783" s="113"/>
      <c r="C783" s="43" t="s">
        <v>240</v>
      </c>
      <c r="D783" s="43"/>
      <c r="E783" t="s">
        <v>214</v>
      </c>
      <c r="F783" s="177"/>
    </row>
    <row r="784" spans="1:6" x14ac:dyDescent="0.25">
      <c r="A784" s="113"/>
      <c r="B784" s="113"/>
      <c r="C784" s="43" t="s">
        <v>243</v>
      </c>
      <c r="D784" s="43"/>
      <c r="E784" t="s">
        <v>214</v>
      </c>
      <c r="F784" s="177"/>
    </row>
    <row r="785" spans="1:6" x14ac:dyDescent="0.25">
      <c r="A785" s="113"/>
      <c r="B785" s="113"/>
      <c r="C785" s="43" t="s">
        <v>244</v>
      </c>
      <c r="D785" s="43"/>
      <c r="F785" s="177"/>
    </row>
    <row r="786" spans="1:6" x14ac:dyDescent="0.25">
      <c r="A786" s="113"/>
      <c r="B786" s="113"/>
      <c r="C786" s="43" t="s">
        <v>245</v>
      </c>
      <c r="D786" s="43"/>
      <c r="F786" s="177"/>
    </row>
    <row r="787" spans="1:6" x14ac:dyDescent="0.25">
      <c r="A787" s="113"/>
      <c r="B787" s="113"/>
      <c r="C787" s="43" t="s">
        <v>246</v>
      </c>
      <c r="D787" s="43"/>
      <c r="F787" s="177"/>
    </row>
    <row r="788" spans="1:6" x14ac:dyDescent="0.25">
      <c r="A788" s="113"/>
      <c r="B788" s="113"/>
      <c r="C788" s="43" t="s">
        <v>247</v>
      </c>
      <c r="D788" s="43"/>
      <c r="F788" s="177"/>
    </row>
    <row r="789" spans="1:6" x14ac:dyDescent="0.25">
      <c r="A789" s="113"/>
      <c r="B789" s="113"/>
      <c r="C789" s="43" t="s">
        <v>248</v>
      </c>
      <c r="D789" s="43"/>
      <c r="F789" s="177"/>
    </row>
    <row r="790" spans="1:6" x14ac:dyDescent="0.25">
      <c r="A790" s="113"/>
      <c r="B790" s="113"/>
      <c r="C790" s="43" t="s">
        <v>249</v>
      </c>
      <c r="D790" s="43"/>
      <c r="E790" t="s">
        <v>214</v>
      </c>
      <c r="F790" s="177"/>
    </row>
    <row r="791" spans="1:6" x14ac:dyDescent="0.25">
      <c r="A791" s="113"/>
      <c r="B791" s="113"/>
      <c r="C791" s="43" t="s">
        <v>250</v>
      </c>
      <c r="D791" s="43"/>
      <c r="F791" s="177"/>
    </row>
    <row r="792" spans="1:6" x14ac:dyDescent="0.25">
      <c r="A792" s="113"/>
      <c r="B792" s="113"/>
      <c r="C792" s="43" t="s">
        <v>251</v>
      </c>
      <c r="D792" s="43"/>
      <c r="F792" s="177"/>
    </row>
    <row r="793" spans="1:6" x14ac:dyDescent="0.25">
      <c r="A793" s="113"/>
      <c r="B793" s="113"/>
      <c r="C793" s="43" t="s">
        <v>252</v>
      </c>
      <c r="D793" s="43"/>
      <c r="F793" s="177"/>
    </row>
    <row r="794" spans="1:6" x14ac:dyDescent="0.25">
      <c r="A794" s="113"/>
      <c r="B794" s="113"/>
      <c r="C794" s="43" t="s">
        <v>920</v>
      </c>
      <c r="D794" s="43"/>
      <c r="F794" s="177"/>
    </row>
    <row r="795" spans="1:6" x14ac:dyDescent="0.25">
      <c r="A795" s="113"/>
      <c r="B795" s="113"/>
      <c r="C795" s="43" t="s">
        <v>253</v>
      </c>
      <c r="D795" s="43"/>
      <c r="F795" s="177"/>
    </row>
    <row r="796" spans="1:6" x14ac:dyDescent="0.25">
      <c r="A796" s="113"/>
      <c r="B796" s="113"/>
      <c r="C796" s="43" t="s">
        <v>254</v>
      </c>
      <c r="D796" s="43"/>
      <c r="F796" s="177"/>
    </row>
    <row r="797" spans="1:6" x14ac:dyDescent="0.25">
      <c r="A797" s="113"/>
      <c r="B797" s="113"/>
      <c r="C797" s="43" t="s">
        <v>255</v>
      </c>
      <c r="D797" s="43"/>
      <c r="F797" s="177"/>
    </row>
    <row r="798" spans="1:6" x14ac:dyDescent="0.25">
      <c r="A798" s="113"/>
      <c r="B798" s="113"/>
      <c r="C798" s="43" t="s">
        <v>256</v>
      </c>
      <c r="D798" s="43"/>
      <c r="F798" s="177"/>
    </row>
    <row r="799" spans="1:6" x14ac:dyDescent="0.25">
      <c r="A799" s="113"/>
      <c r="B799" s="113"/>
      <c r="C799" s="43" t="s">
        <v>257</v>
      </c>
      <c r="D799" s="43"/>
      <c r="F799" s="177"/>
    </row>
    <row r="800" spans="1:6" x14ac:dyDescent="0.25">
      <c r="A800" s="113"/>
      <c r="B800" s="113"/>
      <c r="C800" s="43" t="s">
        <v>258</v>
      </c>
      <c r="D800" s="43"/>
      <c r="F800" s="177"/>
    </row>
    <row r="801" spans="1:6" x14ac:dyDescent="0.25">
      <c r="A801" s="113"/>
      <c r="B801" s="113"/>
      <c r="C801" s="43" t="s">
        <v>259</v>
      </c>
      <c r="D801" s="43"/>
      <c r="F801" s="177"/>
    </row>
    <row r="802" spans="1:6" x14ac:dyDescent="0.25">
      <c r="A802" s="113"/>
      <c r="B802" s="113"/>
      <c r="C802" s="43" t="s">
        <v>260</v>
      </c>
      <c r="D802" s="43"/>
      <c r="F802" s="177"/>
    </row>
    <row r="803" spans="1:6" x14ac:dyDescent="0.25">
      <c r="A803" s="113"/>
      <c r="B803" s="113"/>
      <c r="C803" s="43" t="s">
        <v>261</v>
      </c>
      <c r="D803" s="43"/>
      <c r="F803" s="177"/>
    </row>
    <row r="804" spans="1:6" x14ac:dyDescent="0.25">
      <c r="A804" s="113"/>
      <c r="B804" s="113"/>
      <c r="C804" s="43" t="s">
        <v>262</v>
      </c>
      <c r="D804" s="43"/>
      <c r="F804" s="177"/>
    </row>
    <row r="805" spans="1:6" x14ac:dyDescent="0.25">
      <c r="A805" s="113"/>
      <c r="B805" s="113"/>
      <c r="C805" s="43" t="s">
        <v>263</v>
      </c>
      <c r="D805" s="43"/>
      <c r="F805" s="177"/>
    </row>
    <row r="806" spans="1:6" x14ac:dyDescent="0.25">
      <c r="A806" s="113"/>
      <c r="B806" s="113"/>
      <c r="C806" s="43" t="s">
        <v>264</v>
      </c>
      <c r="D806" s="43"/>
      <c r="F806" s="177"/>
    </row>
    <row r="807" spans="1:6" x14ac:dyDescent="0.25">
      <c r="A807" s="113"/>
      <c r="B807" s="113"/>
      <c r="C807" s="43" t="s">
        <v>265</v>
      </c>
      <c r="D807" s="43"/>
      <c r="F807" s="177"/>
    </row>
    <row r="808" spans="1:6" x14ac:dyDescent="0.25">
      <c r="A808" s="113"/>
      <c r="B808" s="113"/>
      <c r="C808" s="43" t="s">
        <v>267</v>
      </c>
      <c r="D808" s="43"/>
      <c r="F808" s="177"/>
    </row>
    <row r="809" spans="1:6" x14ac:dyDescent="0.25">
      <c r="A809" s="113"/>
      <c r="B809" s="113"/>
      <c r="C809" s="43" t="s">
        <v>266</v>
      </c>
      <c r="D809" s="43"/>
      <c r="E809" t="s">
        <v>214</v>
      </c>
      <c r="F809" s="177"/>
    </row>
    <row r="810" spans="1:6" x14ac:dyDescent="0.25">
      <c r="A810" s="113"/>
      <c r="B810" s="113"/>
      <c r="C810" s="43" t="s">
        <v>268</v>
      </c>
      <c r="D810" s="43"/>
      <c r="F810" s="177"/>
    </row>
    <row r="811" spans="1:6" x14ac:dyDescent="0.25">
      <c r="A811" s="113"/>
      <c r="B811" s="113"/>
      <c r="C811" s="43" t="s">
        <v>269</v>
      </c>
      <c r="D811" s="43"/>
      <c r="F811" s="177"/>
    </row>
    <row r="812" spans="1:6" x14ac:dyDescent="0.25">
      <c r="A812" s="113"/>
      <c r="B812" s="113"/>
      <c r="C812" s="43" t="s">
        <v>270</v>
      </c>
      <c r="D812" s="43"/>
      <c r="F812" s="177"/>
    </row>
    <row r="813" spans="1:6" x14ac:dyDescent="0.25">
      <c r="A813" s="113"/>
      <c r="B813" s="113"/>
      <c r="C813" s="43" t="s">
        <v>271</v>
      </c>
      <c r="D813" s="43"/>
      <c r="F813" s="177"/>
    </row>
    <row r="814" spans="1:6" x14ac:dyDescent="0.25">
      <c r="A814" s="113"/>
      <c r="B814" s="113"/>
      <c r="C814" s="43" t="s">
        <v>272</v>
      </c>
      <c r="D814" s="43"/>
      <c r="F814" s="177"/>
    </row>
    <row r="815" spans="1:6" x14ac:dyDescent="0.25">
      <c r="A815" s="113"/>
      <c r="B815" s="113"/>
      <c r="C815" s="43" t="s">
        <v>273</v>
      </c>
      <c r="D815" s="43"/>
      <c r="F815" s="177"/>
    </row>
    <row r="816" spans="1:6" x14ac:dyDescent="0.25">
      <c r="A816" s="113"/>
      <c r="B816" s="113"/>
      <c r="C816" s="43" t="s">
        <v>274</v>
      </c>
      <c r="D816" s="43"/>
      <c r="F816" s="177"/>
    </row>
    <row r="817" spans="1:6" x14ac:dyDescent="0.25">
      <c r="A817" s="113"/>
      <c r="B817" s="113"/>
      <c r="C817" s="43" t="s">
        <v>275</v>
      </c>
      <c r="D817" s="43"/>
      <c r="F817" s="177"/>
    </row>
    <row r="818" spans="1:6" x14ac:dyDescent="0.25">
      <c r="A818" s="113"/>
      <c r="B818" s="113"/>
      <c r="C818" s="43" t="s">
        <v>276</v>
      </c>
      <c r="D818" s="43"/>
      <c r="F818" s="177"/>
    </row>
    <row r="819" spans="1:6" x14ac:dyDescent="0.25">
      <c r="A819" s="113"/>
      <c r="B819" s="113"/>
      <c r="C819" s="43" t="s">
        <v>277</v>
      </c>
      <c r="D819" s="43"/>
      <c r="F819" s="177"/>
    </row>
    <row r="820" spans="1:6" x14ac:dyDescent="0.25">
      <c r="A820" s="113"/>
      <c r="B820" s="113"/>
      <c r="C820" s="43" t="s">
        <v>278</v>
      </c>
      <c r="D820" s="43"/>
      <c r="F820" s="177"/>
    </row>
    <row r="821" spans="1:6" x14ac:dyDescent="0.25">
      <c r="A821" s="113"/>
      <c r="B821" s="113"/>
      <c r="C821" s="43" t="s">
        <v>279</v>
      </c>
      <c r="D821" s="43"/>
      <c r="F821" s="177"/>
    </row>
    <row r="822" spans="1:6" x14ac:dyDescent="0.25">
      <c r="A822" s="113"/>
      <c r="B822" s="113"/>
      <c r="C822" s="43" t="s">
        <v>280</v>
      </c>
      <c r="D822" s="43"/>
      <c r="F822" s="177"/>
    </row>
    <row r="823" spans="1:6" x14ac:dyDescent="0.25">
      <c r="A823" s="113"/>
      <c r="B823" s="113"/>
      <c r="C823" s="43" t="s">
        <v>281</v>
      </c>
      <c r="D823" s="43"/>
      <c r="F823" s="177"/>
    </row>
    <row r="824" spans="1:6" x14ac:dyDescent="0.25">
      <c r="A824" s="113"/>
      <c r="B824" s="113"/>
      <c r="C824" s="43" t="s">
        <v>282</v>
      </c>
      <c r="D824" s="43"/>
      <c r="F824" s="177"/>
    </row>
    <row r="825" spans="1:6" x14ac:dyDescent="0.25">
      <c r="A825" s="113"/>
      <c r="B825" s="113"/>
      <c r="C825" s="43" t="s">
        <v>283</v>
      </c>
      <c r="D825" s="43"/>
      <c r="F825" s="177"/>
    </row>
    <row r="826" spans="1:6" x14ac:dyDescent="0.25">
      <c r="A826" s="113"/>
      <c r="B826" s="113"/>
      <c r="C826" s="43" t="s">
        <v>284</v>
      </c>
      <c r="D826" s="43"/>
      <c r="F826" s="177"/>
    </row>
    <row r="827" spans="1:6" x14ac:dyDescent="0.25">
      <c r="A827" s="113"/>
      <c r="B827" s="113"/>
      <c r="C827" s="43" t="s">
        <v>285</v>
      </c>
      <c r="D827" s="43"/>
      <c r="F827" s="177"/>
    </row>
    <row r="828" spans="1:6" x14ac:dyDescent="0.25">
      <c r="A828" s="113"/>
      <c r="B828" s="113"/>
      <c r="C828" s="43" t="s">
        <v>286</v>
      </c>
      <c r="D828" s="43"/>
      <c r="F828" s="177"/>
    </row>
    <row r="829" spans="1:6" x14ac:dyDescent="0.25">
      <c r="A829" s="113"/>
      <c r="B829" s="113"/>
      <c r="C829" s="43" t="s">
        <v>287</v>
      </c>
      <c r="D829" s="43"/>
      <c r="F829" s="177"/>
    </row>
    <row r="830" spans="1:6" x14ac:dyDescent="0.25">
      <c r="A830" s="113"/>
      <c r="B830" s="113"/>
      <c r="C830" s="43" t="s">
        <v>288</v>
      </c>
      <c r="D830" s="43"/>
      <c r="F830" s="177"/>
    </row>
    <row r="831" spans="1:6" x14ac:dyDescent="0.25">
      <c r="A831" s="113"/>
      <c r="B831" s="113"/>
      <c r="C831" s="43" t="s">
        <v>921</v>
      </c>
      <c r="D831" s="123" t="s">
        <v>922</v>
      </c>
      <c r="F831" s="177"/>
    </row>
    <row r="832" spans="1:6" x14ac:dyDescent="0.25">
      <c r="A832" s="113"/>
      <c r="B832" s="113"/>
      <c r="C832" s="43" t="s">
        <v>923</v>
      </c>
      <c r="D832" s="123" t="s">
        <v>300</v>
      </c>
      <c r="F832" s="177"/>
    </row>
    <row r="833" spans="1:6" x14ac:dyDescent="0.25">
      <c r="A833" s="113"/>
      <c r="B833" s="113"/>
      <c r="C833" s="43" t="s">
        <v>924</v>
      </c>
      <c r="D833" s="123" t="s">
        <v>300</v>
      </c>
      <c r="F833" s="177"/>
    </row>
    <row r="834" spans="1:6" x14ac:dyDescent="0.25">
      <c r="A834" s="113"/>
      <c r="B834" s="113"/>
      <c r="C834" s="43" t="s">
        <v>925</v>
      </c>
      <c r="D834" s="100"/>
      <c r="F834" s="177"/>
    </row>
    <row r="835" spans="1:6" x14ac:dyDescent="0.25">
      <c r="A835" s="113"/>
      <c r="B835" s="113"/>
      <c r="C835" s="43" t="s">
        <v>296</v>
      </c>
      <c r="D835" s="43"/>
      <c r="F835" s="177"/>
    </row>
    <row r="836" spans="1:6" x14ac:dyDescent="0.25">
      <c r="A836" s="113"/>
      <c r="B836" s="113"/>
      <c r="C836" s="43" t="s">
        <v>291</v>
      </c>
      <c r="D836" s="43"/>
      <c r="F836" s="177"/>
    </row>
    <row r="837" spans="1:6" x14ac:dyDescent="0.25">
      <c r="A837" s="113"/>
      <c r="B837" s="113"/>
      <c r="C837" s="43" t="s">
        <v>292</v>
      </c>
      <c r="D837" s="43"/>
      <c r="F837" s="177"/>
    </row>
    <row r="838" spans="1:6" x14ac:dyDescent="0.25">
      <c r="A838" s="113"/>
      <c r="B838" s="113"/>
      <c r="C838" s="43" t="s">
        <v>289</v>
      </c>
      <c r="D838" s="43"/>
      <c r="F838" s="177"/>
    </row>
    <row r="839" spans="1:6" x14ac:dyDescent="0.25">
      <c r="A839" s="113"/>
      <c r="B839" s="113"/>
      <c r="C839" s="43" t="s">
        <v>293</v>
      </c>
      <c r="D839" s="43"/>
      <c r="F839" s="177"/>
    </row>
    <row r="840" spans="1:6" x14ac:dyDescent="0.25">
      <c r="A840" s="113"/>
      <c r="B840" s="113"/>
      <c r="C840" s="43" t="s">
        <v>290</v>
      </c>
      <c r="D840" s="43"/>
      <c r="F840" s="177"/>
    </row>
    <row r="841" spans="1:6" x14ac:dyDescent="0.25">
      <c r="A841" s="113"/>
      <c r="B841" s="113"/>
      <c r="C841" s="43" t="s">
        <v>294</v>
      </c>
      <c r="D841" s="43"/>
      <c r="F841" s="177"/>
    </row>
    <row r="842" spans="1:6" x14ac:dyDescent="0.25">
      <c r="A842" s="113"/>
      <c r="B842" s="113"/>
      <c r="C842" s="43" t="s">
        <v>926</v>
      </c>
      <c r="D842" s="43"/>
      <c r="F842" s="177"/>
    </row>
    <row r="843" spans="1:6" x14ac:dyDescent="0.25">
      <c r="A843" s="113"/>
      <c r="B843" s="113"/>
      <c r="C843" s="43" t="s">
        <v>927</v>
      </c>
      <c r="D843" s="43"/>
      <c r="F843" s="177"/>
    </row>
    <row r="844" spans="1:6" x14ac:dyDescent="0.25">
      <c r="A844" s="113"/>
      <c r="B844" s="113"/>
      <c r="C844" s="43" t="s">
        <v>928</v>
      </c>
      <c r="D844" s="43"/>
      <c r="F844" s="177"/>
    </row>
    <row r="845" spans="1:6" x14ac:dyDescent="0.25">
      <c r="A845" s="113"/>
      <c r="B845" s="113"/>
      <c r="C845" s="43" t="s">
        <v>929</v>
      </c>
      <c r="D845" s="43"/>
      <c r="F845" s="177"/>
    </row>
    <row r="846" spans="1:6" x14ac:dyDescent="0.25">
      <c r="A846" s="113"/>
      <c r="B846" s="113"/>
      <c r="C846" s="43" t="s">
        <v>930</v>
      </c>
      <c r="D846" s="43"/>
      <c r="F846" s="177"/>
    </row>
    <row r="847" spans="1:6" x14ac:dyDescent="0.25">
      <c r="A847" s="113"/>
      <c r="B847" s="113"/>
      <c r="C847" s="43" t="s">
        <v>931</v>
      </c>
      <c r="D847" s="43"/>
      <c r="F847" s="177"/>
    </row>
    <row r="848" spans="1:6" x14ac:dyDescent="0.25">
      <c r="A848" s="113"/>
      <c r="B848" s="113"/>
      <c r="C848" s="43" t="s">
        <v>932</v>
      </c>
      <c r="D848" s="43"/>
      <c r="F848" s="177"/>
    </row>
    <row r="849" spans="1:6" x14ac:dyDescent="0.25">
      <c r="A849" s="113"/>
      <c r="B849" s="113"/>
      <c r="C849" s="43" t="s">
        <v>933</v>
      </c>
      <c r="D849" s="43"/>
      <c r="F849" s="177"/>
    </row>
    <row r="850" spans="1:6" x14ac:dyDescent="0.25">
      <c r="A850" s="113"/>
      <c r="B850" s="113"/>
      <c r="C850" s="43" t="s">
        <v>314</v>
      </c>
      <c r="D850" s="43"/>
      <c r="F850" s="177"/>
    </row>
    <row r="851" spans="1:6" x14ac:dyDescent="0.25">
      <c r="A851" s="54" t="s">
        <v>147</v>
      </c>
      <c r="B851" s="54"/>
      <c r="C851" s="45" t="s">
        <v>338</v>
      </c>
      <c r="D851" s="45"/>
      <c r="F851" s="177"/>
    </row>
    <row r="852" spans="1:6" x14ac:dyDescent="0.25">
      <c r="A852" s="55"/>
      <c r="B852" s="55"/>
      <c r="C852" s="45" t="s">
        <v>339</v>
      </c>
      <c r="D852" s="45"/>
      <c r="F852" s="177"/>
    </row>
    <row r="853" spans="1:6" x14ac:dyDescent="0.25">
      <c r="A853" s="113" t="s">
        <v>19</v>
      </c>
      <c r="B853" s="113" t="s">
        <v>54</v>
      </c>
      <c r="C853" s="43" t="s">
        <v>934</v>
      </c>
      <c r="D853" s="43"/>
      <c r="F853" s="177"/>
    </row>
    <row r="854" spans="1:6" x14ac:dyDescent="0.25">
      <c r="A854" s="113"/>
      <c r="B854" s="113"/>
      <c r="C854" s="43" t="s">
        <v>935</v>
      </c>
      <c r="D854" s="43"/>
      <c r="F854" s="177"/>
    </row>
    <row r="855" spans="1:6" x14ac:dyDescent="0.25">
      <c r="A855" s="113"/>
      <c r="B855" s="113"/>
      <c r="C855" s="43" t="s">
        <v>936</v>
      </c>
      <c r="D855" s="43"/>
      <c r="F855" s="177"/>
    </row>
    <row r="856" spans="1:6" x14ac:dyDescent="0.25">
      <c r="A856" s="113"/>
      <c r="B856" s="113"/>
      <c r="C856" s="43" t="s">
        <v>937</v>
      </c>
      <c r="D856" s="43"/>
      <c r="F856" s="177"/>
    </row>
    <row r="857" spans="1:6" x14ac:dyDescent="0.25">
      <c r="A857" s="113"/>
      <c r="B857" s="113"/>
      <c r="C857" s="43" t="s">
        <v>938</v>
      </c>
      <c r="D857" s="43"/>
      <c r="F857" s="177"/>
    </row>
    <row r="858" spans="1:6" x14ac:dyDescent="0.25">
      <c r="A858" s="113"/>
      <c r="B858" s="113"/>
      <c r="C858" s="43" t="s">
        <v>939</v>
      </c>
      <c r="D858" s="43"/>
      <c r="F858" s="177"/>
    </row>
    <row r="859" spans="1:6" x14ac:dyDescent="0.25">
      <c r="A859" s="113"/>
      <c r="B859" s="113"/>
      <c r="C859" s="43" t="s">
        <v>940</v>
      </c>
      <c r="D859" s="43"/>
      <c r="F859" s="177"/>
    </row>
    <row r="860" spans="1:6" x14ac:dyDescent="0.25">
      <c r="A860" s="113"/>
      <c r="B860" s="113"/>
      <c r="C860" s="43" t="s">
        <v>941</v>
      </c>
      <c r="D860" s="43"/>
      <c r="F860" s="177"/>
    </row>
    <row r="861" spans="1:6" x14ac:dyDescent="0.25">
      <c r="A861" s="113"/>
      <c r="B861" s="113"/>
      <c r="C861" s="43" t="s">
        <v>942</v>
      </c>
      <c r="D861" s="43"/>
      <c r="F861" s="177"/>
    </row>
    <row r="862" spans="1:6" x14ac:dyDescent="0.25">
      <c r="A862" s="54" t="s">
        <v>20</v>
      </c>
      <c r="B862" s="54" t="s">
        <v>54</v>
      </c>
      <c r="C862" s="45" t="s">
        <v>943</v>
      </c>
      <c r="D862" s="45"/>
      <c r="F862" s="177"/>
    </row>
    <row r="863" spans="1:6" x14ac:dyDescent="0.25">
      <c r="A863" s="55"/>
      <c r="B863" s="55"/>
      <c r="C863" s="45" t="s">
        <v>944</v>
      </c>
      <c r="D863" s="45"/>
      <c r="F863" s="177"/>
    </row>
    <row r="864" spans="1:6" x14ac:dyDescent="0.25">
      <c r="A864" s="55"/>
      <c r="B864" s="55"/>
      <c r="C864" s="45" t="s">
        <v>945</v>
      </c>
      <c r="D864" s="45"/>
      <c r="F864" s="177"/>
    </row>
    <row r="865" spans="1:6" x14ac:dyDescent="0.25">
      <c r="A865" s="55"/>
      <c r="B865" s="55"/>
      <c r="C865" s="45" t="s">
        <v>946</v>
      </c>
      <c r="D865" s="45"/>
      <c r="F865" s="177"/>
    </row>
    <row r="866" spans="1:6" x14ac:dyDescent="0.25">
      <c r="A866" s="55"/>
      <c r="B866" s="55"/>
      <c r="C866" s="45" t="s">
        <v>947</v>
      </c>
      <c r="D866" s="45"/>
      <c r="F866" s="177"/>
    </row>
    <row r="867" spans="1:6" x14ac:dyDescent="0.25">
      <c r="A867" s="55"/>
      <c r="B867" s="55"/>
      <c r="C867" s="45" t="s">
        <v>948</v>
      </c>
      <c r="D867" s="45"/>
      <c r="F867" s="177"/>
    </row>
    <row r="868" spans="1:6" x14ac:dyDescent="0.25">
      <c r="A868" s="55"/>
      <c r="B868" s="55"/>
      <c r="C868" s="45" t="s">
        <v>949</v>
      </c>
      <c r="D868" s="45"/>
      <c r="F868" s="177"/>
    </row>
    <row r="869" spans="1:6" x14ac:dyDescent="0.25">
      <c r="A869" s="55"/>
      <c r="B869" s="55"/>
      <c r="C869" s="45" t="s">
        <v>950</v>
      </c>
      <c r="D869" s="45"/>
      <c r="F869" s="177"/>
    </row>
    <row r="870" spans="1:6" x14ac:dyDescent="0.25">
      <c r="A870" s="113" t="s">
        <v>21</v>
      </c>
      <c r="B870" s="113" t="s">
        <v>54</v>
      </c>
      <c r="C870" s="43" t="s">
        <v>943</v>
      </c>
      <c r="D870" s="43"/>
      <c r="F870" s="177"/>
    </row>
    <row r="871" spans="1:6" x14ac:dyDescent="0.25">
      <c r="A871" s="113"/>
      <c r="B871" s="113"/>
      <c r="C871" s="43" t="s">
        <v>945</v>
      </c>
      <c r="D871" s="43"/>
      <c r="F871" s="177"/>
    </row>
    <row r="872" spans="1:6" x14ac:dyDescent="0.25">
      <c r="A872" s="113"/>
      <c r="B872" s="113"/>
      <c r="C872" s="43" t="s">
        <v>947</v>
      </c>
      <c r="D872" s="43"/>
      <c r="F872" s="177"/>
    </row>
    <row r="873" spans="1:6" x14ac:dyDescent="0.25">
      <c r="A873" s="113"/>
      <c r="B873" s="113"/>
      <c r="C873" s="43" t="s">
        <v>314</v>
      </c>
      <c r="D873" s="43"/>
      <c r="F873" s="177"/>
    </row>
    <row r="874" spans="1:6" x14ac:dyDescent="0.25">
      <c r="A874" s="54" t="s">
        <v>22</v>
      </c>
      <c r="B874" s="54" t="s">
        <v>54</v>
      </c>
      <c r="C874" s="45" t="s">
        <v>951</v>
      </c>
      <c r="D874" s="45"/>
      <c r="F874" s="177"/>
    </row>
    <row r="875" spans="1:6" x14ac:dyDescent="0.25">
      <c r="A875" s="55"/>
      <c r="B875" s="55"/>
      <c r="C875" s="45" t="s">
        <v>754</v>
      </c>
      <c r="D875" s="45"/>
      <c r="F875" s="177"/>
    </row>
    <row r="876" spans="1:6" x14ac:dyDescent="0.25">
      <c r="A876" s="55"/>
      <c r="B876" s="55"/>
      <c r="C876" s="45" t="s">
        <v>755</v>
      </c>
      <c r="D876" s="45"/>
      <c r="F876" s="177"/>
    </row>
    <row r="877" spans="1:6" x14ac:dyDescent="0.25">
      <c r="A877" s="55"/>
      <c r="B877" s="55"/>
      <c r="C877" s="45" t="s">
        <v>756</v>
      </c>
      <c r="D877" s="45"/>
      <c r="F877" s="177"/>
    </row>
    <row r="878" spans="1:6" x14ac:dyDescent="0.25">
      <c r="A878" s="55"/>
      <c r="B878" s="55"/>
      <c r="C878" s="45" t="s">
        <v>952</v>
      </c>
      <c r="D878" s="45"/>
      <c r="F878" s="177"/>
    </row>
    <row r="879" spans="1:6" x14ac:dyDescent="0.25">
      <c r="A879" s="55"/>
      <c r="B879" s="55"/>
      <c r="C879" s="45" t="s">
        <v>953</v>
      </c>
      <c r="D879" s="45"/>
      <c r="F879" s="177"/>
    </row>
    <row r="880" spans="1:6" x14ac:dyDescent="0.25">
      <c r="A880" s="55"/>
      <c r="B880" s="55"/>
      <c r="C880" s="45" t="s">
        <v>954</v>
      </c>
      <c r="D880" s="45"/>
      <c r="F880" s="177"/>
    </row>
    <row r="881" spans="1:6" x14ac:dyDescent="0.25">
      <c r="A881" s="55"/>
      <c r="B881" s="55"/>
      <c r="C881" s="45" t="s">
        <v>955</v>
      </c>
      <c r="D881" s="45"/>
      <c r="F881" s="177"/>
    </row>
    <row r="882" spans="1:6" x14ac:dyDescent="0.25">
      <c r="A882" s="55"/>
      <c r="B882" s="55"/>
      <c r="C882" s="45" t="s">
        <v>956</v>
      </c>
      <c r="D882" s="45" t="s">
        <v>956</v>
      </c>
      <c r="E882" t="s">
        <v>214</v>
      </c>
      <c r="F882" s="177"/>
    </row>
    <row r="883" spans="1:6" x14ac:dyDescent="0.25">
      <c r="A883" s="56"/>
      <c r="B883" s="56"/>
      <c r="C883" s="45" t="s">
        <v>314</v>
      </c>
      <c r="D883" s="45"/>
      <c r="F883" s="177"/>
    </row>
    <row r="884" spans="1:6" x14ac:dyDescent="0.25">
      <c r="A884" s="64" t="s">
        <v>23</v>
      </c>
      <c r="B884" s="64" t="s">
        <v>54</v>
      </c>
      <c r="C884" s="43" t="s">
        <v>917</v>
      </c>
      <c r="D884" s="43"/>
      <c r="F884" s="177"/>
    </row>
    <row r="885" spans="1:6" x14ac:dyDescent="0.25">
      <c r="A885" s="65"/>
      <c r="B885" s="65"/>
      <c r="C885" s="43" t="s">
        <v>957</v>
      </c>
      <c r="D885" s="43"/>
      <c r="F885" s="177"/>
    </row>
    <row r="886" spans="1:6" x14ac:dyDescent="0.25">
      <c r="A886" s="65"/>
      <c r="B886" s="65"/>
      <c r="C886" s="43" t="s">
        <v>958</v>
      </c>
      <c r="D886" s="43"/>
      <c r="F886" s="177"/>
    </row>
    <row r="887" spans="1:6" x14ac:dyDescent="0.25">
      <c r="A887" s="65"/>
      <c r="B887" s="65"/>
      <c r="C887" s="43" t="s">
        <v>959</v>
      </c>
      <c r="D887" s="43"/>
      <c r="F887" s="177"/>
    </row>
    <row r="888" spans="1:6" x14ac:dyDescent="0.25">
      <c r="A888" s="65"/>
      <c r="B888" s="65"/>
      <c r="C888" s="43" t="s">
        <v>960</v>
      </c>
      <c r="D888" s="43"/>
      <c r="F888" s="177"/>
    </row>
    <row r="889" spans="1:6" x14ac:dyDescent="0.25">
      <c r="A889" s="65"/>
      <c r="B889" s="65"/>
      <c r="C889" s="43" t="s">
        <v>961</v>
      </c>
      <c r="D889" s="43" t="s">
        <v>962</v>
      </c>
      <c r="F889" s="177"/>
    </row>
    <row r="890" spans="1:6" x14ac:dyDescent="0.25">
      <c r="A890" s="65"/>
      <c r="B890" s="65"/>
      <c r="C890" s="43" t="s">
        <v>963</v>
      </c>
      <c r="D890" s="43"/>
      <c r="F890" s="177"/>
    </row>
    <row r="891" spans="1:6" x14ac:dyDescent="0.25">
      <c r="A891" s="54" t="s">
        <v>24</v>
      </c>
      <c r="B891" s="54" t="s">
        <v>54</v>
      </c>
      <c r="C891" s="45" t="s">
        <v>964</v>
      </c>
      <c r="D891" s="45"/>
      <c r="F891" s="177"/>
    </row>
    <row r="892" spans="1:6" x14ac:dyDescent="0.25">
      <c r="A892" s="55"/>
      <c r="B892" s="55"/>
      <c r="C892" s="45" t="s">
        <v>965</v>
      </c>
      <c r="D892" s="45"/>
      <c r="F892" s="177"/>
    </row>
    <row r="893" spans="1:6" x14ac:dyDescent="0.25">
      <c r="A893" s="55"/>
      <c r="B893" s="55"/>
      <c r="C893" s="45" t="s">
        <v>966</v>
      </c>
      <c r="D893" s="45"/>
      <c r="F893" s="177"/>
    </row>
    <row r="894" spans="1:6" x14ac:dyDescent="0.25">
      <c r="A894" s="55"/>
      <c r="B894" s="55"/>
      <c r="C894" s="45" t="s">
        <v>967</v>
      </c>
      <c r="D894" s="45"/>
      <c r="F894" s="177"/>
    </row>
    <row r="895" spans="1:6" x14ac:dyDescent="0.25">
      <c r="A895" s="55"/>
      <c r="B895" s="55"/>
      <c r="C895" s="45" t="s">
        <v>968</v>
      </c>
      <c r="D895" s="45"/>
      <c r="F895" s="177"/>
    </row>
    <row r="896" spans="1:6" x14ac:dyDescent="0.25">
      <c r="A896" s="55"/>
      <c r="B896" s="55"/>
      <c r="C896" s="45" t="s">
        <v>314</v>
      </c>
      <c r="D896" s="45"/>
      <c r="F896" s="177"/>
    </row>
    <row r="897" spans="1:6" x14ac:dyDescent="0.25">
      <c r="A897" s="64" t="s">
        <v>25</v>
      </c>
      <c r="B897" s="64" t="s">
        <v>54</v>
      </c>
      <c r="C897" s="43" t="s">
        <v>969</v>
      </c>
      <c r="D897" s="43"/>
      <c r="F897" s="177"/>
    </row>
    <row r="898" spans="1:6" x14ac:dyDescent="0.25">
      <c r="A898" s="65"/>
      <c r="B898" s="65"/>
      <c r="C898" s="43" t="s">
        <v>970</v>
      </c>
      <c r="D898" s="43"/>
      <c r="F898" s="177"/>
    </row>
    <row r="899" spans="1:6" x14ac:dyDescent="0.25">
      <c r="A899" s="65"/>
      <c r="B899" s="65"/>
      <c r="C899" s="43" t="s">
        <v>917</v>
      </c>
      <c r="D899" s="43"/>
      <c r="F899" s="177"/>
    </row>
    <row r="900" spans="1:6" x14ac:dyDescent="0.25">
      <c r="A900" s="65"/>
      <c r="B900" s="65"/>
      <c r="C900" s="43" t="s">
        <v>314</v>
      </c>
      <c r="D900" s="43"/>
      <c r="F900" s="177"/>
    </row>
    <row r="901" spans="1:6" x14ac:dyDescent="0.25">
      <c r="A901" s="54" t="s">
        <v>27</v>
      </c>
      <c r="B901" s="54" t="s">
        <v>54</v>
      </c>
      <c r="C901" s="45" t="s">
        <v>971</v>
      </c>
      <c r="D901" s="45"/>
      <c r="F901" s="177"/>
    </row>
    <row r="902" spans="1:6" x14ac:dyDescent="0.25">
      <c r="A902" s="55"/>
      <c r="B902" s="55"/>
      <c r="C902" s="45" t="s">
        <v>972</v>
      </c>
      <c r="D902" s="45"/>
      <c r="F902" s="177"/>
    </row>
    <row r="903" spans="1:6" x14ac:dyDescent="0.25">
      <c r="A903" s="55"/>
      <c r="B903" s="55"/>
      <c r="C903" s="45" t="s">
        <v>746</v>
      </c>
      <c r="D903" s="45"/>
      <c r="F903" s="177"/>
    </row>
    <row r="904" spans="1:6" x14ac:dyDescent="0.25">
      <c r="A904" s="55"/>
      <c r="B904" s="55"/>
      <c r="C904" s="45" t="s">
        <v>973</v>
      </c>
      <c r="D904" s="45"/>
      <c r="F904" s="177"/>
    </row>
    <row r="905" spans="1:6" x14ac:dyDescent="0.25">
      <c r="A905" s="55"/>
      <c r="B905" s="55"/>
      <c r="C905" s="45" t="s">
        <v>974</v>
      </c>
      <c r="D905" s="45"/>
      <c r="F905" s="177"/>
    </row>
    <row r="906" spans="1:6" x14ac:dyDescent="0.25">
      <c r="A906" s="124" t="s">
        <v>29</v>
      </c>
      <c r="B906" s="124" t="s">
        <v>54</v>
      </c>
      <c r="C906" s="48" t="s">
        <v>975</v>
      </c>
      <c r="D906" s="48"/>
      <c r="F906" s="177"/>
    </row>
    <row r="907" spans="1:6" x14ac:dyDescent="0.25">
      <c r="A907" s="113"/>
      <c r="B907" s="113"/>
      <c r="C907" s="48" t="s">
        <v>976</v>
      </c>
      <c r="D907" s="48"/>
      <c r="F907" s="177"/>
    </row>
    <row r="908" spans="1:6" x14ac:dyDescent="0.25">
      <c r="A908" s="113"/>
      <c r="B908" s="113"/>
      <c r="C908" s="43" t="s">
        <v>977</v>
      </c>
      <c r="D908" s="43"/>
      <c r="F908" s="177"/>
    </row>
    <row r="909" spans="1:6" x14ac:dyDescent="0.25">
      <c r="A909" s="113"/>
      <c r="B909" s="113"/>
      <c r="C909" s="43" t="s">
        <v>978</v>
      </c>
      <c r="D909" s="43"/>
      <c r="F909" s="177"/>
    </row>
    <row r="910" spans="1:6" x14ac:dyDescent="0.25">
      <c r="A910" s="113"/>
      <c r="B910" s="113"/>
      <c r="C910" s="43" t="s">
        <v>979</v>
      </c>
      <c r="D910" s="43"/>
      <c r="F910" s="177"/>
    </row>
    <row r="911" spans="1:6" x14ac:dyDescent="0.25">
      <c r="A911" s="113"/>
      <c r="B911" s="113"/>
      <c r="C911" s="43" t="s">
        <v>980</v>
      </c>
      <c r="D911" s="43"/>
      <c r="F911" s="177"/>
    </row>
    <row r="912" spans="1:6" x14ac:dyDescent="0.25">
      <c r="A912" s="125" t="s">
        <v>30</v>
      </c>
      <c r="B912" s="125" t="s">
        <v>54</v>
      </c>
      <c r="C912" s="50" t="s">
        <v>943</v>
      </c>
      <c r="D912" s="50"/>
      <c r="F912" s="177"/>
    </row>
    <row r="913" spans="1:6" x14ac:dyDescent="0.25">
      <c r="A913" s="119"/>
      <c r="B913" s="119"/>
      <c r="C913" s="50" t="s">
        <v>944</v>
      </c>
      <c r="D913" s="50"/>
      <c r="F913" s="177"/>
    </row>
    <row r="914" spans="1:6" x14ac:dyDescent="0.25">
      <c r="A914" s="119"/>
      <c r="B914" s="119"/>
      <c r="C914" s="45" t="s">
        <v>945</v>
      </c>
      <c r="D914" s="45"/>
      <c r="F914" s="177"/>
    </row>
    <row r="915" spans="1:6" x14ac:dyDescent="0.25">
      <c r="A915" s="119"/>
      <c r="B915" s="119"/>
      <c r="C915" s="45" t="s">
        <v>946</v>
      </c>
      <c r="D915" s="45"/>
      <c r="F915" s="177"/>
    </row>
    <row r="916" spans="1:6" x14ac:dyDescent="0.25">
      <c r="A916" s="119"/>
      <c r="B916" s="119"/>
      <c r="C916" s="45" t="s">
        <v>947</v>
      </c>
      <c r="D916" s="45"/>
      <c r="F916" s="177"/>
    </row>
    <row r="917" spans="1:6" x14ac:dyDescent="0.25">
      <c r="A917" s="119"/>
      <c r="B917" s="119"/>
      <c r="C917" s="45" t="s">
        <v>948</v>
      </c>
      <c r="D917" s="45"/>
      <c r="F917" s="177"/>
    </row>
    <row r="918" spans="1:6" x14ac:dyDescent="0.25">
      <c r="A918" s="119"/>
      <c r="B918" s="119"/>
      <c r="C918" s="50" t="s">
        <v>949</v>
      </c>
      <c r="D918" s="50"/>
      <c r="F918" s="177"/>
    </row>
    <row r="919" spans="1:6" x14ac:dyDescent="0.25">
      <c r="A919" s="119"/>
      <c r="B919" s="119"/>
      <c r="C919" s="50" t="s">
        <v>950</v>
      </c>
      <c r="D919" s="50"/>
      <c r="F919" s="177"/>
    </row>
    <row r="920" spans="1:6" x14ac:dyDescent="0.25">
      <c r="A920" s="124" t="s">
        <v>31</v>
      </c>
      <c r="B920" s="124" t="s">
        <v>54</v>
      </c>
      <c r="C920" s="48" t="s">
        <v>981</v>
      </c>
      <c r="D920" s="48"/>
      <c r="E920" s="49"/>
      <c r="F920" s="177"/>
    </row>
    <row r="921" spans="1:6" x14ac:dyDescent="0.25">
      <c r="A921" s="113"/>
      <c r="B921" s="113"/>
      <c r="C921" s="48" t="s">
        <v>982</v>
      </c>
      <c r="D921" s="48"/>
      <c r="E921" s="49"/>
      <c r="F921" s="177"/>
    </row>
    <row r="922" spans="1:6" x14ac:dyDescent="0.25">
      <c r="A922" s="113"/>
      <c r="B922" s="113"/>
      <c r="C922" s="43" t="s">
        <v>983</v>
      </c>
      <c r="D922" s="43"/>
      <c r="E922" s="49"/>
      <c r="F922" s="177"/>
    </row>
    <row r="923" spans="1:6" x14ac:dyDescent="0.25">
      <c r="A923" s="113"/>
      <c r="B923" s="113"/>
      <c r="C923" s="43" t="s">
        <v>984</v>
      </c>
      <c r="D923" s="43"/>
      <c r="E923" s="49"/>
      <c r="F923" s="177"/>
    </row>
    <row r="924" spans="1:6" x14ac:dyDescent="0.25">
      <c r="A924" s="113"/>
      <c r="B924" s="113"/>
      <c r="C924" s="43" t="s">
        <v>985</v>
      </c>
      <c r="D924" s="43"/>
      <c r="E924" s="49"/>
      <c r="F924" s="177"/>
    </row>
    <row r="925" spans="1:6" x14ac:dyDescent="0.25">
      <c r="A925" s="113"/>
      <c r="B925" s="113"/>
      <c r="C925" s="43" t="s">
        <v>314</v>
      </c>
      <c r="D925" s="43"/>
      <c r="F925" s="177"/>
    </row>
    <row r="926" spans="1:6" x14ac:dyDescent="0.25">
      <c r="A926" s="125" t="s">
        <v>32</v>
      </c>
      <c r="B926" s="125" t="s">
        <v>54</v>
      </c>
      <c r="C926" s="45" t="s">
        <v>986</v>
      </c>
      <c r="D926" s="45"/>
      <c r="F926" s="177"/>
    </row>
    <row r="927" spans="1:6" x14ac:dyDescent="0.25">
      <c r="A927" s="119"/>
      <c r="B927" s="119"/>
      <c r="C927" s="45" t="s">
        <v>987</v>
      </c>
      <c r="D927" s="45"/>
      <c r="F927" s="177"/>
    </row>
    <row r="928" spans="1:6" x14ac:dyDescent="0.25">
      <c r="A928" s="119"/>
      <c r="B928" s="119"/>
      <c r="C928" s="45" t="s">
        <v>988</v>
      </c>
      <c r="D928" s="45"/>
      <c r="F928" s="177"/>
    </row>
    <row r="929" spans="1:6" x14ac:dyDescent="0.25">
      <c r="A929" s="70" t="s">
        <v>33</v>
      </c>
      <c r="B929" s="70" t="s">
        <v>54</v>
      </c>
      <c r="C929" s="48" t="s">
        <v>989</v>
      </c>
      <c r="D929" s="48"/>
      <c r="F929" s="177"/>
    </row>
    <row r="930" spans="1:6" x14ac:dyDescent="0.25">
      <c r="A930" s="71"/>
      <c r="B930" s="71"/>
      <c r="C930" s="48" t="s">
        <v>754</v>
      </c>
      <c r="D930" s="48"/>
      <c r="F930" s="177"/>
    </row>
    <row r="931" spans="1:6" x14ac:dyDescent="0.25">
      <c r="A931" s="71"/>
      <c r="B931" s="71"/>
      <c r="C931" s="43" t="s">
        <v>951</v>
      </c>
      <c r="D931" s="43"/>
      <c r="F931" s="177"/>
    </row>
    <row r="932" spans="1:6" x14ac:dyDescent="0.25">
      <c r="A932" s="71"/>
      <c r="B932" s="71"/>
      <c r="C932" s="43" t="s">
        <v>755</v>
      </c>
      <c r="D932" s="43"/>
      <c r="F932" s="177"/>
    </row>
    <row r="933" spans="1:6" x14ac:dyDescent="0.25">
      <c r="A933" s="71"/>
      <c r="B933" s="71"/>
      <c r="C933" s="43" t="s">
        <v>314</v>
      </c>
      <c r="D933" s="43"/>
      <c r="F933" s="177"/>
    </row>
    <row r="934" spans="1:6" x14ac:dyDescent="0.25">
      <c r="A934" s="74" t="s">
        <v>34</v>
      </c>
      <c r="B934" s="74" t="s">
        <v>54</v>
      </c>
      <c r="C934" s="50" t="s">
        <v>951</v>
      </c>
      <c r="D934" s="50"/>
      <c r="F934" s="177"/>
    </row>
    <row r="935" spans="1:6" x14ac:dyDescent="0.25">
      <c r="A935" s="75"/>
      <c r="B935" s="75"/>
      <c r="C935" s="50" t="s">
        <v>754</v>
      </c>
      <c r="D935" s="50"/>
      <c r="F935" s="177"/>
    </row>
    <row r="936" spans="1:6" x14ac:dyDescent="0.25">
      <c r="A936" s="75"/>
      <c r="B936" s="75"/>
      <c r="C936" s="45" t="s">
        <v>755</v>
      </c>
      <c r="D936" s="45"/>
      <c r="F936" s="177"/>
    </row>
    <row r="937" spans="1:6" x14ac:dyDescent="0.25">
      <c r="A937" s="75"/>
      <c r="B937" s="75"/>
      <c r="C937" s="45" t="s">
        <v>756</v>
      </c>
      <c r="D937" s="45"/>
      <c r="F937" s="177"/>
    </row>
    <row r="938" spans="1:6" x14ac:dyDescent="0.25">
      <c r="A938" s="75"/>
      <c r="B938" s="75"/>
      <c r="C938" s="45" t="s">
        <v>990</v>
      </c>
      <c r="D938" s="45"/>
      <c r="F938" s="177"/>
    </row>
    <row r="939" spans="1:6" x14ac:dyDescent="0.25">
      <c r="A939" s="75"/>
      <c r="B939" s="75"/>
      <c r="C939" s="50" t="s">
        <v>990</v>
      </c>
      <c r="D939" s="50"/>
      <c r="F939" s="177"/>
    </row>
    <row r="940" spans="1:6" x14ac:dyDescent="0.25">
      <c r="A940" s="75"/>
      <c r="B940" s="75"/>
      <c r="C940" s="50" t="s">
        <v>953</v>
      </c>
      <c r="D940" s="50"/>
      <c r="F940" s="177"/>
    </row>
    <row r="941" spans="1:6" x14ac:dyDescent="0.25">
      <c r="A941" s="75"/>
      <c r="B941" s="75"/>
      <c r="C941" s="45" t="s">
        <v>954</v>
      </c>
      <c r="D941" s="45"/>
      <c r="F941" s="177"/>
    </row>
    <row r="942" spans="1:6" x14ac:dyDescent="0.25">
      <c r="A942" s="75"/>
      <c r="B942" s="75"/>
      <c r="C942" s="50" t="s">
        <v>955</v>
      </c>
      <c r="D942" s="50"/>
      <c r="F942" s="177"/>
    </row>
    <row r="943" spans="1:6" x14ac:dyDescent="0.25">
      <c r="A943" s="75"/>
      <c r="B943" s="75"/>
      <c r="C943" s="50" t="s">
        <v>989</v>
      </c>
      <c r="D943" s="50"/>
      <c r="F943" s="177"/>
    </row>
    <row r="944" spans="1:6" x14ac:dyDescent="0.25">
      <c r="A944" s="75"/>
      <c r="B944" s="75"/>
      <c r="C944" s="45" t="s">
        <v>991</v>
      </c>
      <c r="D944" s="45" t="s">
        <v>991</v>
      </c>
      <c r="E944" t="s">
        <v>214</v>
      </c>
      <c r="F944" s="177"/>
    </row>
    <row r="945" spans="1:6" x14ac:dyDescent="0.25">
      <c r="A945" s="98"/>
      <c r="B945" s="98"/>
      <c r="C945" s="45" t="s">
        <v>314</v>
      </c>
      <c r="D945" s="45"/>
      <c r="F945" s="177"/>
    </row>
    <row r="946" spans="1:6" ht="14.25" customHeight="1" x14ac:dyDescent="0.25">
      <c r="A946" s="70" t="s">
        <v>35</v>
      </c>
      <c r="B946" s="70" t="s">
        <v>54</v>
      </c>
      <c r="C946" s="48" t="s">
        <v>992</v>
      </c>
      <c r="D946" s="48"/>
      <c r="F946" s="177"/>
    </row>
    <row r="947" spans="1:6" x14ac:dyDescent="0.25">
      <c r="A947" s="71"/>
      <c r="B947" s="71"/>
      <c r="C947" s="48" t="s">
        <v>993</v>
      </c>
      <c r="D947" s="48"/>
      <c r="F947" s="177"/>
    </row>
    <row r="948" spans="1:6" x14ac:dyDescent="0.25">
      <c r="A948" s="71"/>
      <c r="B948" s="71"/>
      <c r="C948" s="43" t="s">
        <v>994</v>
      </c>
      <c r="D948" s="43"/>
      <c r="F948" s="177"/>
    </row>
    <row r="949" spans="1:6" x14ac:dyDescent="0.25">
      <c r="A949" s="71"/>
      <c r="B949" s="71"/>
      <c r="C949" s="43" t="s">
        <v>995</v>
      </c>
      <c r="D949" s="43"/>
      <c r="F949" s="177"/>
    </row>
    <row r="950" spans="1:6" x14ac:dyDescent="0.25">
      <c r="A950" s="71"/>
      <c r="B950" s="71"/>
      <c r="C950" s="43" t="s">
        <v>996</v>
      </c>
      <c r="D950" s="43"/>
      <c r="F950" s="177"/>
    </row>
    <row r="951" spans="1:6" x14ac:dyDescent="0.25">
      <c r="A951" s="71"/>
      <c r="B951" s="71"/>
      <c r="C951" s="48" t="s">
        <v>765</v>
      </c>
      <c r="D951" s="48"/>
      <c r="F951" s="177"/>
    </row>
    <row r="952" spans="1:6" x14ac:dyDescent="0.25">
      <c r="A952" s="71"/>
      <c r="B952" s="71"/>
      <c r="C952" s="48" t="s">
        <v>989</v>
      </c>
      <c r="D952" s="48"/>
      <c r="F952" s="177"/>
    </row>
    <row r="953" spans="1:6" x14ac:dyDescent="0.25">
      <c r="A953" s="71"/>
      <c r="B953" s="71"/>
      <c r="C953" s="43" t="s">
        <v>997</v>
      </c>
      <c r="D953" s="43" t="s">
        <v>998</v>
      </c>
      <c r="F953" s="177"/>
    </row>
    <row r="954" spans="1:6" x14ac:dyDescent="0.25">
      <c r="A954" s="71"/>
      <c r="B954" s="71"/>
      <c r="C954" s="43" t="s">
        <v>961</v>
      </c>
      <c r="D954" s="43" t="s">
        <v>962</v>
      </c>
      <c r="F954" s="177"/>
    </row>
    <row r="955" spans="1:6" x14ac:dyDescent="0.25">
      <c r="A955" s="71"/>
      <c r="B955" s="71"/>
      <c r="C955" s="43" t="s">
        <v>314</v>
      </c>
      <c r="D955" s="43"/>
      <c r="F955" s="177"/>
    </row>
    <row r="956" spans="1:6" x14ac:dyDescent="0.25">
      <c r="A956" s="74" t="s">
        <v>36</v>
      </c>
      <c r="B956" s="74" t="s">
        <v>54</v>
      </c>
      <c r="C956" s="45" t="s">
        <v>999</v>
      </c>
      <c r="D956" s="45"/>
      <c r="F956" s="177"/>
    </row>
    <row r="957" spans="1:6" x14ac:dyDescent="0.25">
      <c r="A957" s="75"/>
      <c r="B957" s="75"/>
      <c r="C957" s="45" t="s">
        <v>1000</v>
      </c>
      <c r="D957" s="45"/>
      <c r="F957" s="177"/>
    </row>
    <row r="958" spans="1:6" x14ac:dyDescent="0.25">
      <c r="A958" s="75"/>
      <c r="B958" s="75"/>
      <c r="C958" s="45" t="s">
        <v>1001</v>
      </c>
      <c r="D958" s="45"/>
      <c r="F958" s="177"/>
    </row>
    <row r="959" spans="1:6" x14ac:dyDescent="0.25">
      <c r="A959" s="75"/>
      <c r="B959" s="75"/>
      <c r="C959" s="45" t="s">
        <v>1002</v>
      </c>
      <c r="D959" s="45"/>
      <c r="F959" s="177"/>
    </row>
    <row r="960" spans="1:6" x14ac:dyDescent="0.25">
      <c r="A960" s="75"/>
      <c r="B960" s="75"/>
      <c r="C960" s="45" t="s">
        <v>1003</v>
      </c>
      <c r="D960" s="45"/>
      <c r="F960" s="177"/>
    </row>
    <row r="961" spans="1:6" x14ac:dyDescent="0.25">
      <c r="A961" s="75"/>
      <c r="B961" s="75"/>
      <c r="C961" s="45" t="s">
        <v>1004</v>
      </c>
      <c r="D961" s="45"/>
      <c r="F961" s="177"/>
    </row>
    <row r="962" spans="1:6" x14ac:dyDescent="0.25">
      <c r="A962" s="75"/>
      <c r="B962" s="75"/>
      <c r="C962" s="45" t="s">
        <v>1005</v>
      </c>
      <c r="D962" s="45"/>
      <c r="F962" s="177"/>
    </row>
    <row r="963" spans="1:6" x14ac:dyDescent="0.25">
      <c r="A963" s="75"/>
      <c r="B963" s="75"/>
      <c r="C963" s="45" t="s">
        <v>848</v>
      </c>
      <c r="D963" s="45"/>
      <c r="E963" t="s">
        <v>214</v>
      </c>
      <c r="F963" s="177"/>
    </row>
    <row r="964" spans="1:6" x14ac:dyDescent="0.25">
      <c r="A964" s="76" t="s">
        <v>38</v>
      </c>
      <c r="B964" s="70" t="s">
        <v>54</v>
      </c>
      <c r="C964" s="43" t="s">
        <v>971</v>
      </c>
      <c r="D964" s="43"/>
      <c r="F964" s="177"/>
    </row>
    <row r="965" spans="1:6" x14ac:dyDescent="0.25">
      <c r="A965" s="77"/>
      <c r="B965" s="71"/>
      <c r="C965" s="43" t="s">
        <v>972</v>
      </c>
      <c r="D965" s="43"/>
      <c r="F965" s="177"/>
    </row>
    <row r="966" spans="1:6" x14ac:dyDescent="0.25">
      <c r="A966" s="77"/>
      <c r="B966" s="71"/>
      <c r="C966" s="43" t="s">
        <v>746</v>
      </c>
      <c r="D966" s="43"/>
      <c r="F966" s="177"/>
    </row>
    <row r="967" spans="1:6" x14ac:dyDescent="0.25">
      <c r="A967" s="77"/>
      <c r="B967" s="71"/>
      <c r="C967" s="43" t="s">
        <v>973</v>
      </c>
      <c r="D967" s="43"/>
      <c r="F967" s="177"/>
    </row>
    <row r="968" spans="1:6" x14ac:dyDescent="0.25">
      <c r="A968" s="77"/>
      <c r="B968" s="71"/>
      <c r="C968" s="43" t="s">
        <v>974</v>
      </c>
      <c r="D968" s="43"/>
      <c r="F968" s="177"/>
    </row>
    <row r="969" spans="1:6" x14ac:dyDescent="0.25">
      <c r="A969" s="77"/>
      <c r="B969" s="71"/>
      <c r="C969" s="43" t="s">
        <v>1006</v>
      </c>
      <c r="D969" s="43"/>
      <c r="E969" t="s">
        <v>214</v>
      </c>
      <c r="F969" s="177"/>
    </row>
    <row r="970" spans="1:6" x14ac:dyDescent="0.25">
      <c r="A970" s="78" t="s">
        <v>40</v>
      </c>
      <c r="B970" s="74" t="s">
        <v>54</v>
      </c>
      <c r="C970" s="45" t="s">
        <v>1007</v>
      </c>
      <c r="D970" s="45"/>
      <c r="F970" s="177"/>
    </row>
    <row r="971" spans="1:6" x14ac:dyDescent="0.25">
      <c r="A971" s="79"/>
      <c r="B971" s="75"/>
      <c r="C971" s="45" t="s">
        <v>1008</v>
      </c>
      <c r="D971" s="45"/>
      <c r="F971" s="177"/>
    </row>
    <row r="972" spans="1:6" x14ac:dyDescent="0.25">
      <c r="A972" s="79"/>
      <c r="B972" s="75"/>
      <c r="C972" s="45" t="s">
        <v>1009</v>
      </c>
      <c r="D972" s="45"/>
      <c r="F972" s="177"/>
    </row>
    <row r="973" spans="1:6" x14ac:dyDescent="0.25">
      <c r="A973" s="79"/>
      <c r="B973" s="75"/>
      <c r="C973" s="45" t="s">
        <v>1010</v>
      </c>
      <c r="D973" s="45"/>
      <c r="F973" s="177"/>
    </row>
    <row r="974" spans="1:6" x14ac:dyDescent="0.25">
      <c r="A974" s="79"/>
      <c r="B974" s="75"/>
      <c r="C974" s="45" t="s">
        <v>1011</v>
      </c>
      <c r="D974" s="45"/>
      <c r="F974" s="177"/>
    </row>
    <row r="975" spans="1:6" x14ac:dyDescent="0.25">
      <c r="A975" s="79"/>
      <c r="B975" s="75"/>
      <c r="C975" s="45" t="s">
        <v>1012</v>
      </c>
      <c r="D975" s="45"/>
      <c r="F975" s="177"/>
    </row>
    <row r="976" spans="1:6" x14ac:dyDescent="0.25">
      <c r="A976" s="99"/>
      <c r="B976" s="98"/>
      <c r="C976" s="45" t="s">
        <v>314</v>
      </c>
      <c r="D976" s="45"/>
      <c r="F976" s="177"/>
    </row>
    <row r="977" spans="1:6" x14ac:dyDescent="0.25">
      <c r="A977" s="70" t="s">
        <v>39</v>
      </c>
      <c r="B977" s="70" t="s">
        <v>54</v>
      </c>
      <c r="C977" s="43" t="s">
        <v>1013</v>
      </c>
      <c r="D977" s="43"/>
      <c r="E977" t="s">
        <v>1014</v>
      </c>
      <c r="F977" s="177"/>
    </row>
    <row r="978" spans="1:6" x14ac:dyDescent="0.25">
      <c r="A978" s="71"/>
      <c r="B978" s="71"/>
      <c r="C978" s="43" t="s">
        <v>1015</v>
      </c>
      <c r="D978" s="43"/>
      <c r="F978" s="177"/>
    </row>
    <row r="979" spans="1:6" x14ac:dyDescent="0.25">
      <c r="A979" s="71"/>
      <c r="B979" s="71"/>
      <c r="C979" s="43" t="s">
        <v>1016</v>
      </c>
      <c r="D979" s="43"/>
      <c r="F979" s="177"/>
    </row>
    <row r="980" spans="1:6" x14ac:dyDescent="0.25">
      <c r="A980" s="71"/>
      <c r="B980" s="71"/>
      <c r="C980" s="43" t="s">
        <v>1017</v>
      </c>
      <c r="D980" s="43"/>
      <c r="F980" s="177"/>
    </row>
    <row r="981" spans="1:6" x14ac:dyDescent="0.25">
      <c r="A981" s="71"/>
      <c r="B981" s="71"/>
      <c r="C981" s="43" t="s">
        <v>1018</v>
      </c>
      <c r="D981" s="43"/>
      <c r="F981" s="177"/>
    </row>
    <row r="982" spans="1:6" x14ac:dyDescent="0.25">
      <c r="A982" s="71"/>
      <c r="B982" s="71"/>
      <c r="C982" s="43" t="s">
        <v>1019</v>
      </c>
      <c r="D982" s="43"/>
      <c r="F982" s="177"/>
    </row>
    <row r="983" spans="1:6" x14ac:dyDescent="0.25">
      <c r="A983" s="71"/>
      <c r="B983" s="71"/>
      <c r="C983" s="43" t="s">
        <v>1020</v>
      </c>
      <c r="D983" s="43"/>
      <c r="F983" s="177"/>
    </row>
    <row r="984" spans="1:6" x14ac:dyDescent="0.25">
      <c r="A984" s="71"/>
      <c r="B984" s="71"/>
      <c r="C984" s="43" t="s">
        <v>1021</v>
      </c>
      <c r="D984" s="43"/>
      <c r="F984" s="177"/>
    </row>
    <row r="985" spans="1:6" x14ac:dyDescent="0.25">
      <c r="A985" s="71"/>
      <c r="B985" s="71"/>
      <c r="C985" s="43" t="s">
        <v>1022</v>
      </c>
      <c r="D985" s="43" t="s">
        <v>1023</v>
      </c>
      <c r="E985" t="s">
        <v>214</v>
      </c>
      <c r="F985" s="177"/>
    </row>
    <row r="986" spans="1:6" x14ac:dyDescent="0.25">
      <c r="A986" s="78" t="s">
        <v>41</v>
      </c>
      <c r="B986" s="74" t="s">
        <v>54</v>
      </c>
      <c r="C986" s="45" t="s">
        <v>975</v>
      </c>
      <c r="D986" s="45"/>
      <c r="F986" s="177"/>
    </row>
    <row r="987" spans="1:6" x14ac:dyDescent="0.25">
      <c r="A987" s="79"/>
      <c r="B987" s="75"/>
      <c r="C987" s="45" t="s">
        <v>976</v>
      </c>
      <c r="D987" s="45"/>
      <c r="F987" s="177"/>
    </row>
    <row r="988" spans="1:6" x14ac:dyDescent="0.25">
      <c r="A988" s="79"/>
      <c r="B988" s="75"/>
      <c r="C988" s="45" t="s">
        <v>1024</v>
      </c>
      <c r="D988" s="45"/>
      <c r="F988" s="177"/>
    </row>
    <row r="989" spans="1:6" x14ac:dyDescent="0.25">
      <c r="A989" s="79"/>
      <c r="B989" s="75"/>
      <c r="C989" s="45" t="s">
        <v>1025</v>
      </c>
      <c r="D989" s="45"/>
      <c r="F989" s="177"/>
    </row>
    <row r="990" spans="1:6" x14ac:dyDescent="0.25">
      <c r="A990" s="79"/>
      <c r="B990" s="75"/>
      <c r="C990" s="45" t="s">
        <v>1026</v>
      </c>
      <c r="D990" s="45"/>
      <c r="F990" s="177"/>
    </row>
    <row r="991" spans="1:6" x14ac:dyDescent="0.25">
      <c r="A991" s="79"/>
      <c r="B991" s="75"/>
      <c r="C991" s="45" t="s">
        <v>1027</v>
      </c>
      <c r="D991" s="45"/>
      <c r="F991" s="177"/>
    </row>
    <row r="992" spans="1:6" x14ac:dyDescent="0.25">
      <c r="A992" s="70" t="s">
        <v>42</v>
      </c>
      <c r="B992" s="70" t="s">
        <v>54</v>
      </c>
      <c r="C992" s="43" t="s">
        <v>754</v>
      </c>
      <c r="D992" s="43"/>
      <c r="F992" s="177"/>
    </row>
    <row r="993" spans="1:6" x14ac:dyDescent="0.25">
      <c r="A993" s="71"/>
      <c r="B993" s="71"/>
      <c r="C993" s="43" t="s">
        <v>951</v>
      </c>
      <c r="D993" s="43"/>
      <c r="F993" s="177"/>
    </row>
    <row r="994" spans="1:6" x14ac:dyDescent="0.25">
      <c r="A994" s="71"/>
      <c r="B994" s="71"/>
      <c r="C994" s="43" t="s">
        <v>950</v>
      </c>
      <c r="D994" s="43"/>
      <c r="F994" s="177"/>
    </row>
    <row r="995" spans="1:6" x14ac:dyDescent="0.25">
      <c r="A995" s="71"/>
      <c r="B995" s="71"/>
      <c r="C995" s="43" t="s">
        <v>755</v>
      </c>
      <c r="D995" s="43"/>
      <c r="F995" s="177"/>
    </row>
    <row r="996" spans="1:6" x14ac:dyDescent="0.25">
      <c r="A996" s="71"/>
      <c r="B996" s="71"/>
      <c r="C996" s="43" t="s">
        <v>1028</v>
      </c>
      <c r="D996" s="43" t="s">
        <v>1029</v>
      </c>
      <c r="F996" s="177"/>
    </row>
    <row r="997" spans="1:6" x14ac:dyDescent="0.25">
      <c r="A997" s="71"/>
      <c r="B997" s="71"/>
      <c r="C997" s="43" t="s">
        <v>314</v>
      </c>
      <c r="D997" s="43"/>
      <c r="F997" s="177"/>
    </row>
    <row r="998" spans="1:6" x14ac:dyDescent="0.25">
      <c r="A998" s="74" t="s">
        <v>43</v>
      </c>
      <c r="B998" s="74" t="s">
        <v>54</v>
      </c>
      <c r="C998" s="45" t="s">
        <v>1030</v>
      </c>
      <c r="D998" s="45"/>
      <c r="E998" t="s">
        <v>1014</v>
      </c>
      <c r="F998" s="177"/>
    </row>
    <row r="999" spans="1:6" x14ac:dyDescent="0.25">
      <c r="A999" s="75"/>
      <c r="B999" s="75"/>
      <c r="C999" s="45" t="s">
        <v>1031</v>
      </c>
      <c r="D999" s="45"/>
      <c r="F999" s="177"/>
    </row>
    <row r="1000" spans="1:6" x14ac:dyDescent="0.25">
      <c r="A1000" s="70" t="s">
        <v>45</v>
      </c>
      <c r="B1000" s="70" t="s">
        <v>54</v>
      </c>
      <c r="C1000" s="43" t="s">
        <v>1032</v>
      </c>
      <c r="D1000" s="43"/>
      <c r="F1000" s="177"/>
    </row>
    <row r="1001" spans="1:6" x14ac:dyDescent="0.25">
      <c r="A1001" s="71"/>
      <c r="B1001" s="71"/>
      <c r="C1001" s="43" t="s">
        <v>1033</v>
      </c>
      <c r="D1001" s="43"/>
      <c r="F1001" s="177"/>
    </row>
    <row r="1002" spans="1:6" x14ac:dyDescent="0.25">
      <c r="A1002" s="71"/>
      <c r="B1002" s="71"/>
      <c r="C1002" s="43" t="s">
        <v>1034</v>
      </c>
      <c r="D1002" s="43"/>
      <c r="F1002" s="177"/>
    </row>
    <row r="1003" spans="1:6" x14ac:dyDescent="0.25">
      <c r="A1003" s="71"/>
      <c r="B1003" s="71"/>
      <c r="C1003" s="43" t="s">
        <v>1035</v>
      </c>
      <c r="D1003" s="43"/>
      <c r="E1003" t="s">
        <v>214</v>
      </c>
      <c r="F1003" s="177"/>
    </row>
    <row r="1004" spans="1:6" x14ac:dyDescent="0.25">
      <c r="A1004" s="71"/>
      <c r="B1004" s="71"/>
      <c r="C1004" s="43" t="s">
        <v>1036</v>
      </c>
      <c r="D1004" s="43"/>
      <c r="F1004" s="177"/>
    </row>
    <row r="1005" spans="1:6" x14ac:dyDescent="0.25">
      <c r="A1005" s="71"/>
      <c r="B1005" s="71"/>
      <c r="C1005" s="43" t="s">
        <v>1037</v>
      </c>
      <c r="D1005" s="43"/>
      <c r="F1005" s="177"/>
    </row>
    <row r="1006" spans="1:6" x14ac:dyDescent="0.25">
      <c r="A1006" s="71"/>
      <c r="B1006" s="71"/>
      <c r="C1006" s="43" t="s">
        <v>1038</v>
      </c>
      <c r="D1006" s="43"/>
      <c r="E1006" t="s">
        <v>214</v>
      </c>
      <c r="F1006" s="177"/>
    </row>
    <row r="1007" spans="1:6" x14ac:dyDescent="0.25">
      <c r="A1007" s="71"/>
      <c r="B1007" s="71"/>
      <c r="C1007" s="43" t="s">
        <v>1039</v>
      </c>
      <c r="D1007" s="43"/>
      <c r="F1007" s="177"/>
    </row>
    <row r="1008" spans="1:6" x14ac:dyDescent="0.25">
      <c r="A1008" s="71"/>
      <c r="B1008" s="71"/>
      <c r="C1008" s="43" t="s">
        <v>1040</v>
      </c>
      <c r="D1008" s="43"/>
      <c r="F1008" s="177"/>
    </row>
    <row r="1009" spans="1:6" x14ac:dyDescent="0.25">
      <c r="A1009" s="71"/>
      <c r="B1009" s="71"/>
      <c r="C1009" s="43" t="s">
        <v>1041</v>
      </c>
      <c r="D1009" s="43"/>
      <c r="F1009" s="177"/>
    </row>
    <row r="1010" spans="1:6" x14ac:dyDescent="0.25">
      <c r="A1010" s="71"/>
      <c r="B1010" s="71"/>
      <c r="C1010" s="43" t="s">
        <v>1042</v>
      </c>
      <c r="D1010" s="43"/>
      <c r="F1010" s="177"/>
    </row>
    <row r="1011" spans="1:6" x14ac:dyDescent="0.25">
      <c r="A1011" s="71"/>
      <c r="B1011" s="71"/>
      <c r="C1011" s="43" t="s">
        <v>1043</v>
      </c>
      <c r="D1011" s="43"/>
      <c r="F1011" s="177"/>
    </row>
    <row r="1012" spans="1:6" x14ac:dyDescent="0.25">
      <c r="A1012" s="71"/>
      <c r="B1012" s="71"/>
      <c r="C1012" s="43" t="s">
        <v>1044</v>
      </c>
      <c r="D1012" s="43"/>
      <c r="F1012" s="177"/>
    </row>
    <row r="1013" spans="1:6" x14ac:dyDescent="0.25">
      <c r="A1013" s="71"/>
      <c r="B1013" s="71"/>
      <c r="C1013" s="43" t="s">
        <v>1045</v>
      </c>
      <c r="D1013" s="43"/>
      <c r="F1013" s="177"/>
    </row>
    <row r="1014" spans="1:6" x14ac:dyDescent="0.25">
      <c r="A1014" s="71"/>
      <c r="B1014" s="71"/>
      <c r="C1014" s="43" t="s">
        <v>1046</v>
      </c>
      <c r="D1014" s="43"/>
      <c r="F1014" s="177"/>
    </row>
    <row r="1015" spans="1:6" x14ac:dyDescent="0.25">
      <c r="A1015" s="71"/>
      <c r="B1015" s="71"/>
      <c r="C1015" s="43" t="s">
        <v>1047</v>
      </c>
      <c r="D1015" s="43"/>
      <c r="F1015" s="177"/>
    </row>
    <row r="1016" spans="1:6" x14ac:dyDescent="0.25">
      <c r="A1016" s="71"/>
      <c r="B1016" s="71"/>
      <c r="C1016" s="43" t="s">
        <v>1048</v>
      </c>
      <c r="D1016" s="43"/>
      <c r="F1016" s="177"/>
    </row>
    <row r="1017" spans="1:6" x14ac:dyDescent="0.25">
      <c r="A1017" s="71"/>
      <c r="B1017" s="71"/>
      <c r="C1017" s="43" t="s">
        <v>1049</v>
      </c>
      <c r="D1017" s="43"/>
      <c r="F1017" s="177"/>
    </row>
    <row r="1018" spans="1:6" x14ac:dyDescent="0.25">
      <c r="A1018" s="71"/>
      <c r="B1018" s="71"/>
      <c r="C1018" s="43" t="s">
        <v>1050</v>
      </c>
      <c r="D1018" s="43"/>
      <c r="F1018" s="177"/>
    </row>
    <row r="1019" spans="1:6" x14ac:dyDescent="0.25">
      <c r="A1019" s="71"/>
      <c r="B1019" s="71"/>
      <c r="C1019" s="43" t="s">
        <v>1051</v>
      </c>
      <c r="D1019" s="43"/>
      <c r="F1019" s="177"/>
    </row>
    <row r="1020" spans="1:6" x14ac:dyDescent="0.25">
      <c r="A1020" s="71"/>
      <c r="B1020" s="71"/>
      <c r="C1020" s="43" t="s">
        <v>1052</v>
      </c>
      <c r="D1020" s="43"/>
      <c r="F1020" s="177"/>
    </row>
    <row r="1021" spans="1:6" x14ac:dyDescent="0.25">
      <c r="A1021" s="71"/>
      <c r="B1021" s="71"/>
      <c r="C1021" s="43" t="s">
        <v>1053</v>
      </c>
      <c r="D1021" s="43"/>
      <c r="F1021" s="177"/>
    </row>
    <row r="1022" spans="1:6" x14ac:dyDescent="0.25">
      <c r="A1022" s="71"/>
      <c r="B1022" s="71"/>
      <c r="C1022" s="43" t="s">
        <v>1054</v>
      </c>
      <c r="D1022" s="43"/>
      <c r="F1022" s="177"/>
    </row>
    <row r="1023" spans="1:6" x14ac:dyDescent="0.25">
      <c r="A1023" s="71"/>
      <c r="B1023" s="71"/>
      <c r="C1023" s="43" t="s">
        <v>1055</v>
      </c>
      <c r="D1023" s="43"/>
      <c r="F1023" s="177"/>
    </row>
    <row r="1024" spans="1:6" x14ac:dyDescent="0.25">
      <c r="A1024" s="71"/>
      <c r="B1024" s="71"/>
      <c r="C1024" s="43" t="s">
        <v>1056</v>
      </c>
      <c r="D1024" s="43"/>
      <c r="F1024" s="177"/>
    </row>
    <row r="1025" spans="1:6" x14ac:dyDescent="0.25">
      <c r="A1025" s="71"/>
      <c r="B1025" s="71"/>
      <c r="C1025" s="43" t="s">
        <v>1057</v>
      </c>
      <c r="D1025" s="43"/>
      <c r="F1025" s="177"/>
    </row>
    <row r="1026" spans="1:6" x14ac:dyDescent="0.25">
      <c r="A1026" s="71"/>
      <c r="B1026" s="71"/>
      <c r="C1026" s="43" t="s">
        <v>1058</v>
      </c>
      <c r="D1026" s="43"/>
      <c r="F1026" s="177"/>
    </row>
    <row r="1027" spans="1:6" x14ac:dyDescent="0.25">
      <c r="A1027" s="71"/>
      <c r="B1027" s="71"/>
      <c r="C1027" s="43" t="s">
        <v>1059</v>
      </c>
      <c r="D1027" s="43"/>
      <c r="F1027" s="177"/>
    </row>
    <row r="1028" spans="1:6" x14ac:dyDescent="0.25">
      <c r="A1028" s="71"/>
      <c r="B1028" s="71"/>
      <c r="C1028" s="43" t="s">
        <v>1060</v>
      </c>
      <c r="D1028" s="43"/>
      <c r="F1028" s="177"/>
    </row>
    <row r="1029" spans="1:6" x14ac:dyDescent="0.25">
      <c r="A1029" s="71"/>
      <c r="B1029" s="71"/>
      <c r="C1029" s="43" t="s">
        <v>1061</v>
      </c>
      <c r="D1029" s="43"/>
      <c r="F1029" s="177"/>
    </row>
    <row r="1030" spans="1:6" x14ac:dyDescent="0.25">
      <c r="A1030" s="71"/>
      <c r="B1030" s="71"/>
      <c r="C1030" s="43" t="s">
        <v>1062</v>
      </c>
      <c r="D1030" s="43"/>
      <c r="F1030" s="177"/>
    </row>
    <row r="1031" spans="1:6" x14ac:dyDescent="0.25">
      <c r="A1031" s="71"/>
      <c r="B1031" s="71"/>
      <c r="C1031" s="105" t="s">
        <v>1063</v>
      </c>
      <c r="D1031" s="43"/>
      <c r="E1031" t="s">
        <v>214</v>
      </c>
      <c r="F1031" s="177"/>
    </row>
    <row r="1032" spans="1:6" x14ac:dyDescent="0.25">
      <c r="A1032" s="71"/>
      <c r="B1032" s="71"/>
      <c r="C1032" s="43" t="s">
        <v>1064</v>
      </c>
      <c r="D1032" s="43"/>
      <c r="F1032" s="177"/>
    </row>
    <row r="1033" spans="1:6" x14ac:dyDescent="0.25">
      <c r="A1033" s="71"/>
      <c r="B1033" s="71"/>
      <c r="C1033" s="43" t="s">
        <v>314</v>
      </c>
      <c r="D1033" s="43"/>
      <c r="F1033" s="177"/>
    </row>
    <row r="1034" spans="1:6" x14ac:dyDescent="0.25">
      <c r="A1034" s="54" t="s">
        <v>44</v>
      </c>
      <c r="B1034" s="54" t="s">
        <v>54</v>
      </c>
      <c r="C1034" s="45" t="s">
        <v>1065</v>
      </c>
      <c r="D1034" s="45"/>
      <c r="E1034" t="s">
        <v>1014</v>
      </c>
      <c r="F1034" s="177"/>
    </row>
    <row r="1035" spans="1:6" x14ac:dyDescent="0.25">
      <c r="A1035" s="55"/>
      <c r="B1035" s="55"/>
      <c r="C1035" s="45" t="s">
        <v>1066</v>
      </c>
      <c r="D1035" s="45"/>
      <c r="F1035" s="177"/>
    </row>
    <row r="1036" spans="1:6" x14ac:dyDescent="0.25">
      <c r="A1036" s="55"/>
      <c r="B1036" s="55"/>
      <c r="C1036" s="45" t="s">
        <v>314</v>
      </c>
      <c r="D1036" s="45"/>
      <c r="F1036" s="177"/>
    </row>
    <row r="1037" spans="1:6" x14ac:dyDescent="0.25">
      <c r="A1037" s="70" t="s">
        <v>1067</v>
      </c>
      <c r="B1037" s="70" t="s">
        <v>54</v>
      </c>
      <c r="C1037" s="43" t="s">
        <v>1068</v>
      </c>
      <c r="D1037" s="43"/>
      <c r="F1037" s="177"/>
    </row>
    <row r="1038" spans="1:6" x14ac:dyDescent="0.25">
      <c r="A1038" s="71"/>
      <c r="B1038" s="71"/>
      <c r="C1038" s="43" t="s">
        <v>1069</v>
      </c>
      <c r="D1038" s="43" t="s">
        <v>1070</v>
      </c>
      <c r="F1038" s="177"/>
    </row>
    <row r="1039" spans="1:6" x14ac:dyDescent="0.25">
      <c r="A1039" s="71"/>
      <c r="B1039" s="71"/>
      <c r="C1039" s="43" t="s">
        <v>1071</v>
      </c>
      <c r="D1039" s="43" t="s">
        <v>1072</v>
      </c>
      <c r="F1039" s="177"/>
    </row>
    <row r="1040" spans="1:6" x14ac:dyDescent="0.25">
      <c r="A1040" s="71"/>
      <c r="B1040" s="71"/>
      <c r="C1040" s="43" t="s">
        <v>1073</v>
      </c>
      <c r="D1040" s="43" t="s">
        <v>1074</v>
      </c>
      <c r="F1040" s="177"/>
    </row>
    <row r="1041" spans="1:6" x14ac:dyDescent="0.25">
      <c r="A1041" s="181" t="s">
        <v>6393</v>
      </c>
      <c r="B1041" s="181"/>
      <c r="C1041" s="181"/>
      <c r="D1041" s="181"/>
      <c r="E1041" s="181"/>
      <c r="F1041" s="177"/>
    </row>
    <row r="1044" spans="1:6" x14ac:dyDescent="0.25">
      <c r="D1044" s="11"/>
    </row>
    <row r="1045" spans="1:6" x14ac:dyDescent="0.25">
      <c r="D1045" s="11"/>
    </row>
    <row r="1046" spans="1:6" x14ac:dyDescent="0.25">
      <c r="D1046" s="11"/>
    </row>
    <row r="1047" spans="1:6" x14ac:dyDescent="0.25">
      <c r="D1047" s="11"/>
    </row>
    <row r="1072" spans="3:3" x14ac:dyDescent="0.25">
      <c r="C1072"/>
    </row>
    <row r="1073" spans="1:8" s="9" customFormat="1" x14ac:dyDescent="0.25">
      <c r="A1073" s="107"/>
      <c r="B1073"/>
      <c r="C1073"/>
      <c r="D1073" s="107"/>
      <c r="E1073"/>
      <c r="F1073"/>
      <c r="G1073"/>
      <c r="H1073"/>
    </row>
    <row r="1074" spans="1:8" s="9" customFormat="1" x14ac:dyDescent="0.25">
      <c r="A1074" s="126"/>
      <c r="B1074"/>
      <c r="C1074"/>
      <c r="D1074" s="107"/>
      <c r="E1074"/>
      <c r="F1074"/>
      <c r="G1074"/>
      <c r="H1074"/>
    </row>
    <row r="1075" spans="1:8" s="9" customFormat="1" x14ac:dyDescent="0.25">
      <c r="A1075" s="107"/>
      <c r="B1075"/>
      <c r="C1075" s="11"/>
      <c r="D1075" s="107"/>
      <c r="E1075"/>
      <c r="F1075"/>
      <c r="G1075"/>
      <c r="H1075"/>
    </row>
    <row r="1076" spans="1:8" s="9" customFormat="1" x14ac:dyDescent="0.25">
      <c r="A1076" s="107"/>
      <c r="B1076"/>
      <c r="C1076" s="11" t="s">
        <v>309</v>
      </c>
      <c r="D1076" s="107"/>
      <c r="E1076"/>
      <c r="F1076"/>
      <c r="G1076"/>
      <c r="H1076"/>
    </row>
    <row r="1077" spans="1:8" s="9" customFormat="1" x14ac:dyDescent="0.25">
      <c r="A1077" s="107"/>
      <c r="B1077"/>
      <c r="C1077" s="11" t="s">
        <v>80</v>
      </c>
      <c r="D1077" s="107"/>
      <c r="E1077"/>
      <c r="F1077"/>
      <c r="G1077"/>
      <c r="H1077"/>
    </row>
    <row r="1078" spans="1:8" s="9" customFormat="1" x14ac:dyDescent="0.25">
      <c r="A1078" s="107"/>
      <c r="B1078"/>
      <c r="C1078" s="11" t="s">
        <v>310</v>
      </c>
      <c r="D1078" s="107"/>
      <c r="E1078"/>
      <c r="F1078"/>
      <c r="G1078"/>
      <c r="H1078"/>
    </row>
    <row r="1079" spans="1:8" s="9" customFormat="1" x14ac:dyDescent="0.25">
      <c r="A1079" s="107"/>
      <c r="B1079"/>
      <c r="C1079" s="11" t="s">
        <v>313</v>
      </c>
      <c r="D1079" s="107"/>
      <c r="E1079"/>
      <c r="F1079"/>
      <c r="G1079"/>
      <c r="H1079"/>
    </row>
    <row r="1080" spans="1:8" s="9" customFormat="1" x14ac:dyDescent="0.25">
      <c r="A1080" s="107"/>
      <c r="B1080"/>
      <c r="C1080" s="11"/>
      <c r="D1080" s="107"/>
      <c r="E1080"/>
      <c r="F1080"/>
      <c r="G1080"/>
      <c r="H1080"/>
    </row>
    <row r="1081" spans="1:8" s="9" customFormat="1" x14ac:dyDescent="0.25">
      <c r="A1081" s="107"/>
      <c r="B1081"/>
      <c r="C1081" s="11" t="s">
        <v>309</v>
      </c>
      <c r="D1081" s="107"/>
      <c r="E1081"/>
      <c r="F1081"/>
      <c r="G1081"/>
      <c r="H1081"/>
    </row>
    <row r="1082" spans="1:8" s="9" customFormat="1" x14ac:dyDescent="0.25">
      <c r="A1082" s="107"/>
      <c r="B1082"/>
      <c r="C1082" s="11" t="s">
        <v>80</v>
      </c>
      <c r="D1082" s="107"/>
      <c r="E1082"/>
      <c r="F1082"/>
      <c r="G1082"/>
      <c r="H1082"/>
    </row>
    <row r="1083" spans="1:8" s="9" customFormat="1" x14ac:dyDescent="0.25">
      <c r="A1083" s="107"/>
      <c r="B1083"/>
      <c r="C1083" s="11" t="s">
        <v>310</v>
      </c>
      <c r="D1083" s="107"/>
      <c r="E1083"/>
      <c r="F1083"/>
      <c r="G1083"/>
      <c r="H1083"/>
    </row>
    <row r="1084" spans="1:8" s="9" customFormat="1" x14ac:dyDescent="0.25">
      <c r="A1084" s="107"/>
      <c r="B1084"/>
      <c r="C1084" s="11" t="s">
        <v>313</v>
      </c>
      <c r="D1084" s="107"/>
      <c r="E1084"/>
      <c r="F1084"/>
      <c r="G1084"/>
      <c r="H1084"/>
    </row>
    <row r="1085" spans="1:8" s="9" customFormat="1" x14ac:dyDescent="0.25">
      <c r="A1085" s="107"/>
      <c r="B1085"/>
      <c r="C1085" s="11" t="s">
        <v>311</v>
      </c>
      <c r="D1085" s="107"/>
      <c r="E1085"/>
      <c r="F1085"/>
      <c r="G1085"/>
      <c r="H1085"/>
    </row>
    <row r="1086" spans="1:8" s="9" customFormat="1" x14ac:dyDescent="0.25">
      <c r="A1086" s="107"/>
      <c r="B1086"/>
      <c r="C1086" s="11"/>
      <c r="D1086" s="107"/>
      <c r="E1086"/>
      <c r="F1086"/>
      <c r="G1086"/>
      <c r="H1086"/>
    </row>
    <row r="1087" spans="1:8" s="9" customFormat="1" x14ac:dyDescent="0.25">
      <c r="A1087" s="107"/>
      <c r="B1087"/>
      <c r="C1087" s="11" t="s">
        <v>309</v>
      </c>
      <c r="D1087" s="107"/>
      <c r="E1087"/>
      <c r="F1087"/>
      <c r="G1087"/>
      <c r="H1087"/>
    </row>
    <row r="1088" spans="1:8" s="9" customFormat="1" x14ac:dyDescent="0.25">
      <c r="A1088" s="107"/>
      <c r="B1088"/>
      <c r="C1088" s="11" t="s">
        <v>80</v>
      </c>
      <c r="D1088" s="107"/>
      <c r="E1088"/>
      <c r="F1088"/>
      <c r="G1088"/>
      <c r="H1088"/>
    </row>
    <row r="1089" spans="2:8" s="9" customFormat="1" x14ac:dyDescent="0.25">
      <c r="B1089"/>
      <c r="C1089" s="11" t="s">
        <v>313</v>
      </c>
      <c r="D1089" s="107"/>
      <c r="E1089"/>
      <c r="F1089"/>
      <c r="G1089"/>
      <c r="H1089"/>
    </row>
    <row r="1090" spans="2:8" s="9" customFormat="1" x14ac:dyDescent="0.25">
      <c r="B1090"/>
      <c r="C1090" s="11"/>
      <c r="D1090" s="107"/>
      <c r="E1090"/>
      <c r="F1090"/>
      <c r="G1090"/>
      <c r="H1090"/>
    </row>
    <row r="1091" spans="2:8" s="9" customFormat="1" x14ac:dyDescent="0.25">
      <c r="B1091"/>
      <c r="C1091" s="11" t="s">
        <v>886</v>
      </c>
      <c r="D1091" s="107"/>
      <c r="E1091"/>
      <c r="F1091"/>
      <c r="G1091"/>
      <c r="H1091"/>
    </row>
    <row r="1092" spans="2:8" s="9" customFormat="1" x14ac:dyDescent="0.25">
      <c r="B1092"/>
      <c r="C1092" s="11" t="s">
        <v>314</v>
      </c>
      <c r="D1092" s="107"/>
      <c r="E1092"/>
      <c r="F1092"/>
      <c r="G1092"/>
      <c r="H1092"/>
    </row>
    <row r="1093" spans="2:8" s="9" customFormat="1" x14ac:dyDescent="0.25">
      <c r="B1093"/>
      <c r="C1093" s="11"/>
      <c r="D1093" s="107"/>
      <c r="E1093"/>
      <c r="F1093"/>
      <c r="G1093"/>
      <c r="H1093"/>
    </row>
    <row r="1094" spans="2:8" s="9" customFormat="1" x14ac:dyDescent="0.25">
      <c r="B1094"/>
      <c r="C1094" s="11" t="s">
        <v>440</v>
      </c>
      <c r="D1094" s="107"/>
      <c r="E1094"/>
      <c r="F1094"/>
      <c r="G1094"/>
      <c r="H1094"/>
    </row>
    <row r="1095" spans="2:8" s="9" customFormat="1" x14ac:dyDescent="0.25">
      <c r="B1095"/>
      <c r="C1095" s="11" t="s">
        <v>740</v>
      </c>
      <c r="D1095" s="107"/>
      <c r="E1095"/>
      <c r="F1095"/>
      <c r="G1095"/>
      <c r="H1095"/>
    </row>
    <row r="1096" spans="2:8" s="9" customFormat="1" x14ac:dyDescent="0.25">
      <c r="B1096"/>
      <c r="C1096" s="11" t="s">
        <v>741</v>
      </c>
      <c r="D1096" s="107"/>
      <c r="E1096"/>
      <c r="F1096"/>
      <c r="G1096"/>
      <c r="H1096"/>
    </row>
    <row r="1097" spans="2:8" s="9" customFormat="1" x14ac:dyDescent="0.25">
      <c r="B1097"/>
      <c r="C1097" s="11" t="s">
        <v>744</v>
      </c>
      <c r="D1097" s="107"/>
      <c r="E1097"/>
      <c r="F1097"/>
      <c r="G1097"/>
      <c r="H1097"/>
    </row>
    <row r="1098" spans="2:8" s="9" customFormat="1" x14ac:dyDescent="0.25">
      <c r="B1098"/>
      <c r="C1098" s="11" t="s">
        <v>745</v>
      </c>
      <c r="D1098" s="107"/>
      <c r="E1098"/>
      <c r="F1098"/>
      <c r="G1098"/>
      <c r="H1098"/>
    </row>
    <row r="1099" spans="2:8" s="9" customFormat="1" x14ac:dyDescent="0.25">
      <c r="B1099"/>
      <c r="C1099" s="11" t="s">
        <v>746</v>
      </c>
      <c r="D1099" s="107"/>
      <c r="E1099"/>
      <c r="F1099"/>
      <c r="G1099"/>
      <c r="H1099"/>
    </row>
    <row r="1100" spans="2:8" s="9" customFormat="1" x14ac:dyDescent="0.25">
      <c r="B1100"/>
      <c r="C1100" s="11" t="s">
        <v>747</v>
      </c>
      <c r="D1100" s="107"/>
      <c r="E1100"/>
      <c r="F1100"/>
      <c r="G1100"/>
      <c r="H1100"/>
    </row>
    <row r="1101" spans="2:8" s="9" customFormat="1" x14ac:dyDescent="0.25">
      <c r="B1101"/>
      <c r="C1101" s="11" t="s">
        <v>748</v>
      </c>
      <c r="D1101" s="107"/>
      <c r="E1101"/>
      <c r="F1101"/>
      <c r="G1101"/>
      <c r="H1101"/>
    </row>
    <row r="1102" spans="2:8" s="9" customFormat="1" x14ac:dyDescent="0.25">
      <c r="B1102"/>
      <c r="C1102" s="11" t="s">
        <v>749</v>
      </c>
      <c r="D1102" s="107"/>
      <c r="E1102"/>
      <c r="F1102"/>
      <c r="G1102"/>
      <c r="H1102"/>
    </row>
    <row r="1103" spans="2:8" s="9" customFormat="1" x14ac:dyDescent="0.25">
      <c r="B1103"/>
      <c r="C1103" s="11" t="s">
        <v>751</v>
      </c>
      <c r="D1103" s="107"/>
      <c r="E1103"/>
      <c r="F1103"/>
      <c r="G1103"/>
      <c r="H1103"/>
    </row>
    <row r="1104" spans="2:8" s="9" customFormat="1" x14ac:dyDescent="0.25">
      <c r="B1104"/>
      <c r="C1104" s="11" t="s">
        <v>485</v>
      </c>
      <c r="D1104" s="107"/>
      <c r="E1104"/>
      <c r="F1104"/>
      <c r="G1104"/>
      <c r="H1104"/>
    </row>
    <row r="1105" spans="2:8" s="9" customFormat="1" x14ac:dyDescent="0.25">
      <c r="B1105"/>
      <c r="C1105" s="11" t="s">
        <v>314</v>
      </c>
      <c r="D1105" s="107"/>
      <c r="E1105"/>
      <c r="F1105"/>
      <c r="G1105"/>
      <c r="H1105"/>
    </row>
    <row r="1106" spans="2:8" s="9" customFormat="1" x14ac:dyDescent="0.25">
      <c r="B1106"/>
      <c r="C1106" s="11"/>
      <c r="D1106" s="107"/>
      <c r="E1106"/>
      <c r="F1106"/>
      <c r="G1106"/>
      <c r="H1106"/>
    </row>
    <row r="1107" spans="2:8" s="9" customFormat="1" x14ac:dyDescent="0.25">
      <c r="B1107"/>
      <c r="C1107" s="11"/>
      <c r="D1107" s="107"/>
      <c r="E1107"/>
      <c r="F1107"/>
      <c r="G1107"/>
      <c r="H1107"/>
    </row>
    <row r="1108" spans="2:8" x14ac:dyDescent="0.25">
      <c r="C1108" s="11" t="s">
        <v>884</v>
      </c>
      <c r="D1108" s="107"/>
    </row>
    <row r="1109" spans="2:8" s="9" customFormat="1" x14ac:dyDescent="0.25">
      <c r="B1109"/>
      <c r="C1109" s="11" t="s">
        <v>885</v>
      </c>
      <c r="D1109" s="107"/>
      <c r="E1109"/>
      <c r="F1109"/>
      <c r="G1109"/>
      <c r="H1109"/>
    </row>
    <row r="1110" spans="2:8" s="9" customFormat="1" x14ac:dyDescent="0.25">
      <c r="B1110"/>
      <c r="C1110" s="11" t="s">
        <v>887</v>
      </c>
      <c r="D1110" s="107"/>
      <c r="E1110"/>
      <c r="F1110"/>
      <c r="G1110"/>
      <c r="H1110"/>
    </row>
    <row r="1111" spans="2:8" s="9" customFormat="1" x14ac:dyDescent="0.25">
      <c r="B1111"/>
      <c r="C1111" s="11" t="s">
        <v>314</v>
      </c>
      <c r="D1111" s="107"/>
      <c r="E1111"/>
      <c r="F1111"/>
      <c r="G1111"/>
      <c r="H1111"/>
    </row>
    <row r="1112" spans="2:8" s="9" customFormat="1" x14ac:dyDescent="0.25">
      <c r="B1112"/>
      <c r="C1112" s="11"/>
      <c r="D1112" s="107"/>
      <c r="E1112"/>
      <c r="F1112"/>
      <c r="G1112"/>
      <c r="H1112"/>
    </row>
    <row r="1113" spans="2:8" s="9" customFormat="1" x14ac:dyDescent="0.25">
      <c r="B1113"/>
      <c r="C1113" s="11" t="s">
        <v>321</v>
      </c>
      <c r="D1113" s="107"/>
      <c r="E1113"/>
      <c r="F1113"/>
      <c r="G1113"/>
      <c r="H1113"/>
    </row>
    <row r="1114" spans="2:8" s="9" customFormat="1" x14ac:dyDescent="0.25">
      <c r="B1114"/>
      <c r="C1114" s="11" t="s">
        <v>322</v>
      </c>
      <c r="D1114" s="107"/>
      <c r="E1114"/>
      <c r="F1114"/>
      <c r="G1114"/>
      <c r="H1114"/>
    </row>
    <row r="1115" spans="2:8" s="9" customFormat="1" x14ac:dyDescent="0.25">
      <c r="B1115"/>
      <c r="C1115" s="11" t="s">
        <v>312</v>
      </c>
      <c r="D1115" s="107"/>
      <c r="E1115"/>
      <c r="F1115"/>
      <c r="G1115"/>
      <c r="H1115"/>
    </row>
    <row r="1116" spans="2:8" s="9" customFormat="1" x14ac:dyDescent="0.25">
      <c r="B1116"/>
      <c r="C1116" s="11" t="s">
        <v>314</v>
      </c>
      <c r="D1116" s="107"/>
      <c r="E1116"/>
      <c r="F1116"/>
      <c r="G1116"/>
      <c r="H1116"/>
    </row>
    <row r="1117" spans="2:8" s="9" customFormat="1" x14ac:dyDescent="0.25">
      <c r="B1117"/>
      <c r="C1117" s="11"/>
      <c r="D1117" s="107"/>
      <c r="E1117"/>
      <c r="F1117"/>
      <c r="G1117"/>
      <c r="H1117"/>
    </row>
    <row r="1118" spans="2:8" s="9" customFormat="1" x14ac:dyDescent="0.25">
      <c r="B1118"/>
      <c r="C1118" s="11" t="s">
        <v>325</v>
      </c>
      <c r="D1118" s="107"/>
      <c r="E1118"/>
      <c r="F1118"/>
      <c r="G1118"/>
      <c r="H1118"/>
    </row>
    <row r="1119" spans="2:8" s="9" customFormat="1" x14ac:dyDescent="0.25">
      <c r="B1119"/>
      <c r="C1119" s="11" t="s">
        <v>1075</v>
      </c>
      <c r="D1119" s="107"/>
      <c r="E1119"/>
      <c r="F1119"/>
      <c r="G1119"/>
      <c r="H1119"/>
    </row>
    <row r="1120" spans="2:8" s="9" customFormat="1" x14ac:dyDescent="0.25">
      <c r="B1120"/>
      <c r="C1120" s="11"/>
      <c r="D1120" s="107"/>
      <c r="E1120"/>
      <c r="F1120"/>
      <c r="G1120"/>
      <c r="H1120"/>
    </row>
    <row r="1121" spans="2:8" x14ac:dyDescent="0.25">
      <c r="C1121" s="11" t="s">
        <v>325</v>
      </c>
      <c r="D1121" s="107"/>
    </row>
    <row r="1122" spans="2:8" s="9" customFormat="1" x14ac:dyDescent="0.25">
      <c r="B1122"/>
      <c r="C1122" s="11" t="s">
        <v>327</v>
      </c>
      <c r="D1122" s="107"/>
      <c r="E1122"/>
      <c r="F1122"/>
      <c r="G1122"/>
      <c r="H1122"/>
    </row>
    <row r="1123" spans="2:8" s="9" customFormat="1" x14ac:dyDescent="0.25">
      <c r="B1123"/>
      <c r="C1123" s="11" t="s">
        <v>329</v>
      </c>
      <c r="D1123" s="107"/>
      <c r="E1123"/>
      <c r="F1123"/>
      <c r="G1123"/>
      <c r="H1123"/>
    </row>
    <row r="1124" spans="2:8" s="9" customFormat="1" x14ac:dyDescent="0.25">
      <c r="B1124"/>
      <c r="C1124" s="11" t="s">
        <v>331</v>
      </c>
      <c r="D1124" s="107"/>
      <c r="E1124"/>
      <c r="F1124"/>
      <c r="G1124"/>
      <c r="H1124"/>
    </row>
    <row r="1125" spans="2:8" x14ac:dyDescent="0.25">
      <c r="C1125" s="11" t="s">
        <v>336</v>
      </c>
      <c r="D1125" s="107"/>
    </row>
    <row r="1126" spans="2:8" x14ac:dyDescent="0.25">
      <c r="C1126" s="11" t="s">
        <v>314</v>
      </c>
      <c r="D1126" s="107"/>
    </row>
    <row r="1129" spans="2:8" x14ac:dyDescent="0.25">
      <c r="C1129" s="11" t="s">
        <v>436</v>
      </c>
      <c r="D1129" s="107"/>
    </row>
    <row r="1130" spans="2:8" x14ac:dyDescent="0.25">
      <c r="C1130" s="11" t="s">
        <v>437</v>
      </c>
      <c r="D1130" s="107"/>
    </row>
    <row r="1131" spans="2:8" x14ac:dyDescent="0.25">
      <c r="C1131" s="11" t="s">
        <v>439</v>
      </c>
      <c r="D1131" s="107"/>
    </row>
    <row r="1132" spans="2:8" x14ac:dyDescent="0.25">
      <c r="C1132" s="11" t="s">
        <v>440</v>
      </c>
      <c r="D1132" s="107"/>
    </row>
    <row r="1133" spans="2:8" x14ac:dyDescent="0.25">
      <c r="C1133" s="11" t="s">
        <v>441</v>
      </c>
      <c r="D1133" s="107"/>
    </row>
    <row r="1134" spans="2:8" x14ac:dyDescent="0.25">
      <c r="C1134" s="11" t="s">
        <v>443</v>
      </c>
      <c r="D1134" s="107"/>
    </row>
    <row r="1135" spans="2:8" x14ac:dyDescent="0.25">
      <c r="C1135" s="11" t="s">
        <v>444</v>
      </c>
      <c r="D1135" s="107"/>
    </row>
    <row r="1136" spans="2:8" x14ac:dyDescent="0.25">
      <c r="C1136" s="11" t="s">
        <v>445</v>
      </c>
      <c r="D1136" s="107"/>
    </row>
    <row r="1137" spans="3:3" x14ac:dyDescent="0.25">
      <c r="C1137" s="11" t="s">
        <v>446</v>
      </c>
    </row>
    <row r="1138" spans="3:3" x14ac:dyDescent="0.25">
      <c r="C1138" s="11" t="s">
        <v>447</v>
      </c>
    </row>
    <row r="1139" spans="3:3" x14ac:dyDescent="0.25">
      <c r="C1139" s="11" t="s">
        <v>448</v>
      </c>
    </row>
    <row r="1140" spans="3:3" x14ac:dyDescent="0.25">
      <c r="C1140" s="11" t="s">
        <v>449</v>
      </c>
    </row>
    <row r="1141" spans="3:3" x14ac:dyDescent="0.25">
      <c r="C1141" s="11" t="s">
        <v>450</v>
      </c>
    </row>
    <row r="1142" spans="3:3" x14ac:dyDescent="0.25">
      <c r="C1142" s="11" t="s">
        <v>451</v>
      </c>
    </row>
    <row r="1143" spans="3:3" x14ac:dyDescent="0.25">
      <c r="C1143" s="11" t="s">
        <v>452</v>
      </c>
    </row>
    <row r="1144" spans="3:3" x14ac:dyDescent="0.25">
      <c r="C1144" s="11" t="s">
        <v>454</v>
      </c>
    </row>
    <row r="1145" spans="3:3" x14ac:dyDescent="0.25">
      <c r="C1145" s="11" t="s">
        <v>455</v>
      </c>
    </row>
    <row r="1146" spans="3:3" x14ac:dyDescent="0.25">
      <c r="C1146" s="11" t="s">
        <v>456</v>
      </c>
    </row>
    <row r="1147" spans="3:3" x14ac:dyDescent="0.25">
      <c r="C1147" s="11" t="s">
        <v>458</v>
      </c>
    </row>
    <row r="1148" spans="3:3" x14ac:dyDescent="0.25">
      <c r="C1148" s="11" t="s">
        <v>459</v>
      </c>
    </row>
    <row r="1149" spans="3:3" x14ac:dyDescent="0.25">
      <c r="C1149" s="11" t="s">
        <v>460</v>
      </c>
    </row>
    <row r="1150" spans="3:3" x14ac:dyDescent="0.25">
      <c r="C1150" s="11" t="s">
        <v>461</v>
      </c>
    </row>
    <row r="1151" spans="3:3" x14ac:dyDescent="0.25">
      <c r="C1151" s="11" t="s">
        <v>462</v>
      </c>
    </row>
    <row r="1152" spans="3:3" x14ac:dyDescent="0.25">
      <c r="C1152" s="11" t="s">
        <v>463</v>
      </c>
    </row>
    <row r="1153" spans="3:3" x14ac:dyDescent="0.25">
      <c r="C1153" s="11" t="s">
        <v>464</v>
      </c>
    </row>
    <row r="1154" spans="3:3" x14ac:dyDescent="0.25">
      <c r="C1154" s="11" t="s">
        <v>465</v>
      </c>
    </row>
    <row r="1155" spans="3:3" x14ac:dyDescent="0.25">
      <c r="C1155" s="11" t="s">
        <v>466</v>
      </c>
    </row>
    <row r="1156" spans="3:3" x14ac:dyDescent="0.25">
      <c r="C1156" s="11" t="s">
        <v>467</v>
      </c>
    </row>
    <row r="1157" spans="3:3" x14ac:dyDescent="0.25">
      <c r="C1157" s="11" t="s">
        <v>468</v>
      </c>
    </row>
    <row r="1158" spans="3:3" x14ac:dyDescent="0.25">
      <c r="C1158" s="11" t="s">
        <v>469</v>
      </c>
    </row>
    <row r="1159" spans="3:3" x14ac:dyDescent="0.25">
      <c r="C1159" s="11" t="s">
        <v>470</v>
      </c>
    </row>
    <row r="1160" spans="3:3" x14ac:dyDescent="0.25">
      <c r="C1160" s="11" t="s">
        <v>471</v>
      </c>
    </row>
    <row r="1161" spans="3:3" x14ac:dyDescent="0.25">
      <c r="C1161" s="11" t="s">
        <v>472</v>
      </c>
    </row>
    <row r="1162" spans="3:3" x14ac:dyDescent="0.25">
      <c r="C1162" s="11" t="s">
        <v>24</v>
      </c>
    </row>
    <row r="1163" spans="3:3" ht="14.4" customHeight="1" x14ac:dyDescent="0.25">
      <c r="C1163" s="11" t="s">
        <v>473</v>
      </c>
    </row>
    <row r="1164" spans="3:3" x14ac:dyDescent="0.25">
      <c r="C1164" s="11" t="s">
        <v>475</v>
      </c>
    </row>
    <row r="1165" spans="3:3" x14ac:dyDescent="0.25">
      <c r="C1165" s="11" t="s">
        <v>476</v>
      </c>
    </row>
    <row r="1166" spans="3:3" x14ac:dyDescent="0.25">
      <c r="C1166" s="11" t="s">
        <v>477</v>
      </c>
    </row>
    <row r="1167" spans="3:3" x14ac:dyDescent="0.25">
      <c r="C1167" s="11" t="s">
        <v>478</v>
      </c>
    </row>
    <row r="1168" spans="3:3" x14ac:dyDescent="0.25">
      <c r="C1168" s="11" t="s">
        <v>480</v>
      </c>
    </row>
    <row r="1169" spans="3:3" x14ac:dyDescent="0.25">
      <c r="C1169" s="11" t="s">
        <v>484</v>
      </c>
    </row>
    <row r="1170" spans="3:3" x14ac:dyDescent="0.25">
      <c r="C1170" s="11" t="s">
        <v>314</v>
      </c>
    </row>
    <row r="1171" spans="3:3" x14ac:dyDescent="0.25">
      <c r="C1171" s="11" t="s">
        <v>486</v>
      </c>
    </row>
    <row r="1172" spans="3:3" x14ac:dyDescent="0.25">
      <c r="C1172" s="11" t="s">
        <v>487</v>
      </c>
    </row>
    <row r="1173" spans="3:3" x14ac:dyDescent="0.25">
      <c r="C1173" s="11" t="s">
        <v>488</v>
      </c>
    </row>
    <row r="1174" spans="3:3" x14ac:dyDescent="0.25">
      <c r="C1174" s="11" t="s">
        <v>489</v>
      </c>
    </row>
    <row r="1175" spans="3:3" x14ac:dyDescent="0.25">
      <c r="C1175" s="11" t="s">
        <v>490</v>
      </c>
    </row>
    <row r="1176" spans="3:3" x14ac:dyDescent="0.25">
      <c r="C1176" s="11" t="s">
        <v>491</v>
      </c>
    </row>
    <row r="1177" spans="3:3" x14ac:dyDescent="0.25">
      <c r="C1177" s="11" t="s">
        <v>492</v>
      </c>
    </row>
    <row r="1178" spans="3:3" x14ac:dyDescent="0.25">
      <c r="C1178" s="11" t="s">
        <v>493</v>
      </c>
    </row>
    <row r="1179" spans="3:3" x14ac:dyDescent="0.25">
      <c r="C1179" s="11" t="s">
        <v>494</v>
      </c>
    </row>
    <row r="1180" spans="3:3" x14ac:dyDescent="0.25">
      <c r="C1180" s="11" t="s">
        <v>495</v>
      </c>
    </row>
    <row r="1181" spans="3:3" x14ac:dyDescent="0.25">
      <c r="C1181" s="11" t="s">
        <v>496</v>
      </c>
    </row>
    <row r="1182" spans="3:3" x14ac:dyDescent="0.25">
      <c r="C1182" s="11" t="s">
        <v>497</v>
      </c>
    </row>
    <row r="1183" spans="3:3" x14ac:dyDescent="0.25">
      <c r="C1183" s="11" t="s">
        <v>498</v>
      </c>
    </row>
    <row r="1184" spans="3:3" x14ac:dyDescent="0.25">
      <c r="C1184" s="11" t="s">
        <v>499</v>
      </c>
    </row>
    <row r="1185" spans="3:3" x14ac:dyDescent="0.25">
      <c r="C1185" s="11" t="s">
        <v>500</v>
      </c>
    </row>
    <row r="1186" spans="3:3" x14ac:dyDescent="0.25">
      <c r="C1186" s="11" t="s">
        <v>501</v>
      </c>
    </row>
    <row r="1187" spans="3:3" x14ac:dyDescent="0.25">
      <c r="C1187" s="11" t="s">
        <v>502</v>
      </c>
    </row>
    <row r="1188" spans="3:3" x14ac:dyDescent="0.25">
      <c r="C1188" s="11" t="s">
        <v>503</v>
      </c>
    </row>
    <row r="1189" spans="3:3" x14ac:dyDescent="0.25">
      <c r="C1189" s="11" t="s">
        <v>505</v>
      </c>
    </row>
    <row r="1190" spans="3:3" x14ac:dyDescent="0.25">
      <c r="C1190" s="11" t="s">
        <v>507</v>
      </c>
    </row>
    <row r="1191" spans="3:3" x14ac:dyDescent="0.25">
      <c r="C1191" s="11" t="s">
        <v>509</v>
      </c>
    </row>
    <row r="1192" spans="3:3" x14ac:dyDescent="0.25">
      <c r="C1192" s="127" t="s">
        <v>510</v>
      </c>
    </row>
    <row r="1193" spans="3:3" x14ac:dyDescent="0.25">
      <c r="C1193" s="11" t="s">
        <v>512</v>
      </c>
    </row>
    <row r="1194" spans="3:3" x14ac:dyDescent="0.25">
      <c r="C1194" s="11" t="s">
        <v>513</v>
      </c>
    </row>
    <row r="1195" spans="3:3" x14ac:dyDescent="0.25">
      <c r="C1195" s="11" t="s">
        <v>514</v>
      </c>
    </row>
    <row r="1196" spans="3:3" x14ac:dyDescent="0.25">
      <c r="C1196" s="11" t="s">
        <v>515</v>
      </c>
    </row>
    <row r="1197" spans="3:3" x14ac:dyDescent="0.25">
      <c r="C1197" s="11" t="s">
        <v>516</v>
      </c>
    </row>
    <row r="1198" spans="3:3" x14ac:dyDescent="0.25">
      <c r="C1198" s="11" t="s">
        <v>517</v>
      </c>
    </row>
    <row r="1199" spans="3:3" x14ac:dyDescent="0.25">
      <c r="C1199" s="11" t="s">
        <v>518</v>
      </c>
    </row>
    <row r="1200" spans="3:3" x14ac:dyDescent="0.25">
      <c r="C1200" s="11" t="s">
        <v>519</v>
      </c>
    </row>
    <row r="1201" spans="3:3" x14ac:dyDescent="0.25">
      <c r="C1201" s="11" t="s">
        <v>521</v>
      </c>
    </row>
    <row r="1202" spans="3:3" x14ac:dyDescent="0.25">
      <c r="C1202" s="11" t="s">
        <v>522</v>
      </c>
    </row>
    <row r="1203" spans="3:3" x14ac:dyDescent="0.25">
      <c r="C1203" s="11" t="s">
        <v>524</v>
      </c>
    </row>
    <row r="1204" spans="3:3" x14ac:dyDescent="0.25">
      <c r="C1204" s="11" t="s">
        <v>525</v>
      </c>
    </row>
    <row r="1205" spans="3:3" x14ac:dyDescent="0.25">
      <c r="C1205" s="11" t="s">
        <v>526</v>
      </c>
    </row>
    <row r="1206" spans="3:3" x14ac:dyDescent="0.25">
      <c r="C1206" s="11" t="s">
        <v>527</v>
      </c>
    </row>
    <row r="1207" spans="3:3" x14ac:dyDescent="0.25">
      <c r="C1207" s="11" t="s">
        <v>528</v>
      </c>
    </row>
    <row r="1208" spans="3:3" x14ac:dyDescent="0.25">
      <c r="C1208" s="11" t="s">
        <v>530</v>
      </c>
    </row>
    <row r="1209" spans="3:3" x14ac:dyDescent="0.25">
      <c r="C1209" s="11" t="s">
        <v>531</v>
      </c>
    </row>
    <row r="1210" spans="3:3" x14ac:dyDescent="0.25">
      <c r="C1210" s="11" t="s">
        <v>532</v>
      </c>
    </row>
    <row r="1211" spans="3:3" x14ac:dyDescent="0.25">
      <c r="C1211" s="11" t="s">
        <v>533</v>
      </c>
    </row>
    <row r="1212" spans="3:3" x14ac:dyDescent="0.25">
      <c r="C1212" s="11" t="s">
        <v>534</v>
      </c>
    </row>
    <row r="1213" spans="3:3" x14ac:dyDescent="0.25">
      <c r="C1213" s="11" t="s">
        <v>535</v>
      </c>
    </row>
    <row r="1214" spans="3:3" x14ac:dyDescent="0.25">
      <c r="C1214" s="11" t="s">
        <v>536</v>
      </c>
    </row>
    <row r="1215" spans="3:3" x14ac:dyDescent="0.25">
      <c r="C1215" s="11" t="s">
        <v>537</v>
      </c>
    </row>
    <row r="1216" spans="3:3" x14ac:dyDescent="0.25">
      <c r="C1216" s="11" t="s">
        <v>539</v>
      </c>
    </row>
    <row r="1217" spans="3:3" x14ac:dyDescent="0.25">
      <c r="C1217" s="11" t="s">
        <v>540</v>
      </c>
    </row>
    <row r="1218" spans="3:3" x14ac:dyDescent="0.25">
      <c r="C1218" s="11" t="s">
        <v>541</v>
      </c>
    </row>
    <row r="1219" spans="3:3" x14ac:dyDescent="0.25">
      <c r="C1219" s="11" t="s">
        <v>542</v>
      </c>
    </row>
    <row r="1220" spans="3:3" x14ac:dyDescent="0.25">
      <c r="C1220" s="11" t="s">
        <v>543</v>
      </c>
    </row>
    <row r="1221" spans="3:3" x14ac:dyDescent="0.25">
      <c r="C1221" s="11" t="s">
        <v>544</v>
      </c>
    </row>
    <row r="1222" spans="3:3" x14ac:dyDescent="0.25">
      <c r="C1222" s="11" t="s">
        <v>545</v>
      </c>
    </row>
    <row r="1223" spans="3:3" x14ac:dyDescent="0.25">
      <c r="C1223" s="11" t="s">
        <v>546</v>
      </c>
    </row>
    <row r="1224" spans="3:3" x14ac:dyDescent="0.25">
      <c r="C1224" s="11" t="s">
        <v>547</v>
      </c>
    </row>
    <row r="1225" spans="3:3" x14ac:dyDescent="0.25">
      <c r="C1225" s="11" t="s">
        <v>548</v>
      </c>
    </row>
    <row r="1226" spans="3:3" x14ac:dyDescent="0.25">
      <c r="C1226" s="11" t="s">
        <v>549</v>
      </c>
    </row>
    <row r="1227" spans="3:3" x14ac:dyDescent="0.25">
      <c r="C1227" s="11" t="s">
        <v>550</v>
      </c>
    </row>
    <row r="1228" spans="3:3" x14ac:dyDescent="0.25">
      <c r="C1228" s="11" t="s">
        <v>551</v>
      </c>
    </row>
    <row r="1229" spans="3:3" x14ac:dyDescent="0.25">
      <c r="C1229" s="11" t="s">
        <v>552</v>
      </c>
    </row>
    <row r="1230" spans="3:3" x14ac:dyDescent="0.25">
      <c r="C1230" s="11" t="s">
        <v>553</v>
      </c>
    </row>
    <row r="1231" spans="3:3" x14ac:dyDescent="0.25">
      <c r="C1231" s="11" t="s">
        <v>554</v>
      </c>
    </row>
    <row r="1232" spans="3:3" x14ac:dyDescent="0.25">
      <c r="C1232" s="11" t="s">
        <v>555</v>
      </c>
    </row>
    <row r="1233" spans="3:3" x14ac:dyDescent="0.25">
      <c r="C1233" s="11" t="s">
        <v>556</v>
      </c>
    </row>
    <row r="1234" spans="3:3" x14ac:dyDescent="0.25">
      <c r="C1234" s="11" t="s">
        <v>557</v>
      </c>
    </row>
    <row r="1235" spans="3:3" x14ac:dyDescent="0.25">
      <c r="C1235" s="11" t="s">
        <v>558</v>
      </c>
    </row>
    <row r="1236" spans="3:3" x14ac:dyDescent="0.25">
      <c r="C1236" s="11" t="s">
        <v>559</v>
      </c>
    </row>
    <row r="1237" spans="3:3" x14ac:dyDescent="0.25">
      <c r="C1237" s="11" t="s">
        <v>561</v>
      </c>
    </row>
    <row r="1238" spans="3:3" x14ac:dyDescent="0.25">
      <c r="C1238" s="11" t="s">
        <v>562</v>
      </c>
    </row>
    <row r="1239" spans="3:3" x14ac:dyDescent="0.25">
      <c r="C1239" s="11" t="s">
        <v>563</v>
      </c>
    </row>
    <row r="1240" spans="3:3" x14ac:dyDescent="0.25">
      <c r="C1240" s="11" t="s">
        <v>564</v>
      </c>
    </row>
    <row r="1241" spans="3:3" x14ac:dyDescent="0.25">
      <c r="C1241" s="11" t="s">
        <v>565</v>
      </c>
    </row>
    <row r="1242" spans="3:3" x14ac:dyDescent="0.25">
      <c r="C1242" s="11" t="s">
        <v>566</v>
      </c>
    </row>
    <row r="1243" spans="3:3" x14ac:dyDescent="0.25">
      <c r="C1243" s="11" t="s">
        <v>567</v>
      </c>
    </row>
    <row r="1244" spans="3:3" x14ac:dyDescent="0.25">
      <c r="C1244" s="11" t="s">
        <v>568</v>
      </c>
    </row>
    <row r="1245" spans="3:3" x14ac:dyDescent="0.25">
      <c r="C1245" s="11" t="s">
        <v>569</v>
      </c>
    </row>
    <row r="1248" spans="3:3" x14ac:dyDescent="0.25">
      <c r="C1248" s="11" t="s">
        <v>326</v>
      </c>
    </row>
    <row r="1249" spans="3:3" x14ac:dyDescent="0.25">
      <c r="C1249" s="11" t="s">
        <v>327</v>
      </c>
    </row>
    <row r="1250" spans="3:3" x14ac:dyDescent="0.25">
      <c r="C1250" s="11" t="s">
        <v>329</v>
      </c>
    </row>
    <row r="1251" spans="3:3" x14ac:dyDescent="0.25">
      <c r="C1251" s="11" t="s">
        <v>332</v>
      </c>
    </row>
    <row r="1252" spans="3:3" x14ac:dyDescent="0.25">
      <c r="C1252" s="11" t="s">
        <v>334</v>
      </c>
    </row>
    <row r="1253" spans="3:3" x14ac:dyDescent="0.25">
      <c r="C1253" s="11" t="s">
        <v>314</v>
      </c>
    </row>
    <row r="1255" spans="3:3" x14ac:dyDescent="0.25">
      <c r="C1255" s="11" t="s">
        <v>326</v>
      </c>
    </row>
    <row r="1256" spans="3:3" x14ac:dyDescent="0.25">
      <c r="C1256" s="11" t="s">
        <v>331</v>
      </c>
    </row>
    <row r="1257" spans="3:3" x14ac:dyDescent="0.25">
      <c r="C1257" s="11" t="s">
        <v>336</v>
      </c>
    </row>
    <row r="1258" spans="3:3" x14ac:dyDescent="0.25">
      <c r="C1258" s="11" t="s">
        <v>327</v>
      </c>
    </row>
    <row r="1259" spans="3:3" x14ac:dyDescent="0.25">
      <c r="C1259" s="11" t="s">
        <v>314</v>
      </c>
    </row>
    <row r="1261" spans="3:3" x14ac:dyDescent="0.25">
      <c r="C1261" s="11" t="s">
        <v>325</v>
      </c>
    </row>
    <row r="1262" spans="3:3" x14ac:dyDescent="0.25">
      <c r="C1262" s="11" t="s">
        <v>327</v>
      </c>
    </row>
    <row r="1263" spans="3:3" x14ac:dyDescent="0.25">
      <c r="C1263" s="11" t="s">
        <v>334</v>
      </c>
    </row>
    <row r="1264" spans="3:3" x14ac:dyDescent="0.25">
      <c r="C1264" s="11" t="s">
        <v>332</v>
      </c>
    </row>
    <row r="1265" spans="3:3" x14ac:dyDescent="0.25">
      <c r="C1265" s="11" t="s">
        <v>314</v>
      </c>
    </row>
    <row r="1267" spans="3:3" x14ac:dyDescent="0.25">
      <c r="C1267" s="11" t="s">
        <v>326</v>
      </c>
    </row>
    <row r="1268" spans="3:3" x14ac:dyDescent="0.25">
      <c r="C1268" s="11" t="s">
        <v>327</v>
      </c>
    </row>
    <row r="1269" spans="3:3" x14ac:dyDescent="0.25">
      <c r="C1269" s="11" t="s">
        <v>314</v>
      </c>
    </row>
    <row r="1272" spans="3:3" x14ac:dyDescent="0.25">
      <c r="C1272" s="11" t="s">
        <v>325</v>
      </c>
    </row>
    <row r="1273" spans="3:3" x14ac:dyDescent="0.25">
      <c r="C1273" s="11" t="s">
        <v>327</v>
      </c>
    </row>
    <row r="1274" spans="3:3" x14ac:dyDescent="0.25">
      <c r="C1274" s="11" t="s">
        <v>329</v>
      </c>
    </row>
    <row r="1275" spans="3:3" x14ac:dyDescent="0.25">
      <c r="C1275" s="11" t="s">
        <v>331</v>
      </c>
    </row>
    <row r="1276" spans="3:3" x14ac:dyDescent="0.25">
      <c r="C1276" s="11" t="s">
        <v>332</v>
      </c>
    </row>
    <row r="1277" spans="3:3" x14ac:dyDescent="0.25">
      <c r="C1277" s="11" t="s">
        <v>333</v>
      </c>
    </row>
    <row r="1278" spans="3:3" x14ac:dyDescent="0.25">
      <c r="C1278" s="11" t="s">
        <v>334</v>
      </c>
    </row>
    <row r="1279" spans="3:3" x14ac:dyDescent="0.25">
      <c r="C1279" s="11" t="s">
        <v>335</v>
      </c>
    </row>
    <row r="1280" spans="3:3" x14ac:dyDescent="0.25">
      <c r="C1280" s="11" t="s">
        <v>336</v>
      </c>
    </row>
    <row r="1281" spans="3:3" x14ac:dyDescent="0.25">
      <c r="C1281" s="11" t="s">
        <v>314</v>
      </c>
    </row>
    <row r="1283" spans="3:3" x14ac:dyDescent="0.25">
      <c r="C1283" s="11" t="s">
        <v>340</v>
      </c>
    </row>
    <row r="1284" spans="3:3" x14ac:dyDescent="0.25">
      <c r="C1284" s="11" t="s">
        <v>342</v>
      </c>
    </row>
    <row r="1285" spans="3:3" x14ac:dyDescent="0.25">
      <c r="C1285" s="11" t="s">
        <v>344</v>
      </c>
    </row>
    <row r="1286" spans="3:3" x14ac:dyDescent="0.25">
      <c r="C1286" s="11" t="s">
        <v>346</v>
      </c>
    </row>
    <row r="1287" spans="3:3" x14ac:dyDescent="0.25">
      <c r="C1287" s="11" t="s">
        <v>348</v>
      </c>
    </row>
    <row r="1288" spans="3:3" x14ac:dyDescent="0.25">
      <c r="C1288" s="11" t="s">
        <v>350</v>
      </c>
    </row>
    <row r="1289" spans="3:3" x14ac:dyDescent="0.25">
      <c r="C1289" s="11" t="s">
        <v>352</v>
      </c>
    </row>
    <row r="1290" spans="3:3" x14ac:dyDescent="0.25">
      <c r="C1290" s="11" t="s">
        <v>354</v>
      </c>
    </row>
    <row r="1291" spans="3:3" x14ac:dyDescent="0.25">
      <c r="C1291" s="11" t="s">
        <v>356</v>
      </c>
    </row>
    <row r="1292" spans="3:3" x14ac:dyDescent="0.25">
      <c r="C1292" s="11" t="s">
        <v>358</v>
      </c>
    </row>
    <row r="1293" spans="3:3" x14ac:dyDescent="0.25">
      <c r="C1293" s="11" t="s">
        <v>360</v>
      </c>
    </row>
    <row r="1294" spans="3:3" x14ac:dyDescent="0.25">
      <c r="C1294" s="11" t="s">
        <v>362</v>
      </c>
    </row>
    <row r="1295" spans="3:3" x14ac:dyDescent="0.25">
      <c r="C1295" s="11" t="s">
        <v>364</v>
      </c>
    </row>
    <row r="1296" spans="3:3" x14ac:dyDescent="0.25">
      <c r="C1296" s="11" t="s">
        <v>366</v>
      </c>
    </row>
    <row r="1297" spans="3:3" x14ac:dyDescent="0.25">
      <c r="C1297" s="11" t="s">
        <v>368</v>
      </c>
    </row>
    <row r="1298" spans="3:3" x14ac:dyDescent="0.25">
      <c r="C1298" s="11" t="s">
        <v>370</v>
      </c>
    </row>
    <row r="1299" spans="3:3" x14ac:dyDescent="0.25">
      <c r="C1299" s="11" t="s">
        <v>372</v>
      </c>
    </row>
    <row r="1300" spans="3:3" x14ac:dyDescent="0.25">
      <c r="C1300" s="11" t="s">
        <v>374</v>
      </c>
    </row>
    <row r="1301" spans="3:3" x14ac:dyDescent="0.25">
      <c r="C1301" s="11" t="s">
        <v>376</v>
      </c>
    </row>
    <row r="1302" spans="3:3" x14ac:dyDescent="0.25">
      <c r="C1302" s="11" t="s">
        <v>378</v>
      </c>
    </row>
    <row r="1303" spans="3:3" x14ac:dyDescent="0.25">
      <c r="C1303" s="11" t="s">
        <v>380</v>
      </c>
    </row>
    <row r="1304" spans="3:3" x14ac:dyDescent="0.25">
      <c r="C1304" s="11" t="s">
        <v>382</v>
      </c>
    </row>
    <row r="1305" spans="3:3" x14ac:dyDescent="0.25">
      <c r="C1305" s="11" t="s">
        <v>384</v>
      </c>
    </row>
    <row r="1306" spans="3:3" x14ac:dyDescent="0.25">
      <c r="C1306" s="11" t="s">
        <v>386</v>
      </c>
    </row>
    <row r="1307" spans="3:3" x14ac:dyDescent="0.25">
      <c r="C1307" s="11" t="s">
        <v>388</v>
      </c>
    </row>
    <row r="1308" spans="3:3" x14ac:dyDescent="0.25">
      <c r="C1308" s="11" t="s">
        <v>390</v>
      </c>
    </row>
    <row r="1309" spans="3:3" x14ac:dyDescent="0.25">
      <c r="C1309" s="11" t="s">
        <v>392</v>
      </c>
    </row>
    <row r="1310" spans="3:3" x14ac:dyDescent="0.25">
      <c r="C1310" s="11" t="s">
        <v>394</v>
      </c>
    </row>
    <row r="1311" spans="3:3" x14ac:dyDescent="0.25">
      <c r="C1311" s="11" t="s">
        <v>396</v>
      </c>
    </row>
    <row r="1312" spans="3:3" x14ac:dyDescent="0.25">
      <c r="C1312" s="11" t="s">
        <v>398</v>
      </c>
    </row>
    <row r="1313" spans="3:3" x14ac:dyDescent="0.25">
      <c r="C1313" s="11" t="s">
        <v>400</v>
      </c>
    </row>
    <row r="1314" spans="3:3" x14ac:dyDescent="0.25">
      <c r="C1314" s="11" t="s">
        <v>402</v>
      </c>
    </row>
    <row r="1315" spans="3:3" x14ac:dyDescent="0.25">
      <c r="C1315" s="11" t="s">
        <v>314</v>
      </c>
    </row>
  </sheetData>
  <autoFilter ref="A1:E1040" xr:uid="{00000000-0009-0000-0000-00001F000000}"/>
  <sortState xmlns:xlrd2="http://schemas.microsoft.com/office/spreadsheetml/2017/richdata2" ref="C81:C84">
    <sortCondition ref="C81"/>
  </sortState>
  <mergeCells count="2">
    <mergeCell ref="A1041:E1041"/>
    <mergeCell ref="F2:F104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F796"/>
  <sheetViews>
    <sheetView showGridLines="0" rightToLeft="1" workbookViewId="0">
      <pane ySplit="1" topLeftCell="A2" activePane="bottomLeft" state="frozen"/>
      <selection pane="bottomLeft" activeCell="F2" sqref="F2:F796"/>
    </sheetView>
  </sheetViews>
  <sheetFormatPr defaultRowHeight="13.8" outlineLevelRow="1" x14ac:dyDescent="0.25"/>
  <cols>
    <col min="1" max="1" width="25.59765625" style="49" customWidth="1"/>
    <col min="2" max="2" width="48.69921875" style="49" customWidth="1"/>
    <col min="3" max="3" width="12" customWidth="1"/>
    <col min="4" max="4" width="23.3984375" style="1" customWidth="1"/>
    <col min="5" max="5" width="14.19921875" customWidth="1"/>
  </cols>
  <sheetData>
    <row r="1" spans="1:6" ht="15.6" x14ac:dyDescent="0.3">
      <c r="A1" s="87" t="s">
        <v>1076</v>
      </c>
      <c r="B1" s="88" t="s">
        <v>1077</v>
      </c>
      <c r="C1" s="88" t="s">
        <v>1078</v>
      </c>
      <c r="D1" s="89" t="s">
        <v>1079</v>
      </c>
      <c r="E1" s="101"/>
      <c r="F1" s="188"/>
    </row>
    <row r="2" spans="1:6" ht="15.6" outlineLevel="1" x14ac:dyDescent="0.25">
      <c r="A2" s="29" t="s">
        <v>19</v>
      </c>
      <c r="B2" s="30" t="s">
        <v>49</v>
      </c>
      <c r="C2" s="29">
        <v>5.0999999999999996</v>
      </c>
      <c r="D2" s="91"/>
      <c r="F2" s="177" t="s">
        <v>6394</v>
      </c>
    </row>
    <row r="3" spans="1:6" ht="15.6" outlineLevel="1" x14ac:dyDescent="0.25">
      <c r="A3" s="29" t="s">
        <v>19</v>
      </c>
      <c r="B3" s="30" t="s">
        <v>50</v>
      </c>
      <c r="C3" s="29">
        <v>5.2</v>
      </c>
      <c r="D3" s="91"/>
      <c r="F3" s="177"/>
    </row>
    <row r="4" spans="1:6" ht="15.6" outlineLevel="1" x14ac:dyDescent="0.25">
      <c r="A4" s="29" t="s">
        <v>19</v>
      </c>
      <c r="B4" s="30" t="s">
        <v>51</v>
      </c>
      <c r="C4" s="29">
        <v>5.4</v>
      </c>
      <c r="D4" s="91"/>
      <c r="F4" s="177"/>
    </row>
    <row r="5" spans="1:6" ht="15.6" outlineLevel="1" x14ac:dyDescent="0.25">
      <c r="A5" s="29" t="s">
        <v>19</v>
      </c>
      <c r="B5" s="30" t="s">
        <v>52</v>
      </c>
      <c r="C5" s="29">
        <v>5.7</v>
      </c>
      <c r="D5" s="91"/>
      <c r="F5" s="177"/>
    </row>
    <row r="6" spans="1:6" ht="15.6" outlineLevel="1" x14ac:dyDescent="0.25">
      <c r="A6" s="29" t="s">
        <v>19</v>
      </c>
      <c r="B6" s="30" t="s">
        <v>53</v>
      </c>
      <c r="C6" s="29">
        <v>5.1100000000000003</v>
      </c>
      <c r="D6" s="91"/>
      <c r="F6" s="177"/>
    </row>
    <row r="7" spans="1:6" ht="15.6" outlineLevel="1" x14ac:dyDescent="0.25">
      <c r="A7" s="29" t="s">
        <v>19</v>
      </c>
      <c r="B7" s="30" t="s">
        <v>54</v>
      </c>
      <c r="C7" s="29">
        <v>5.26</v>
      </c>
      <c r="D7" s="91"/>
      <c r="F7" s="177"/>
    </row>
    <row r="8" spans="1:6" ht="15.6" outlineLevel="1" x14ac:dyDescent="0.25">
      <c r="A8" s="29" t="s">
        <v>19</v>
      </c>
      <c r="B8" s="30" t="s">
        <v>55</v>
      </c>
      <c r="C8" s="29">
        <v>5.27</v>
      </c>
      <c r="D8" s="91"/>
      <c r="F8" s="177"/>
    </row>
    <row r="9" spans="1:6" ht="15.6" outlineLevel="1" x14ac:dyDescent="0.25">
      <c r="A9" s="29" t="s">
        <v>19</v>
      </c>
      <c r="B9" s="30" t="s">
        <v>56</v>
      </c>
      <c r="C9" s="29">
        <v>5.36</v>
      </c>
      <c r="D9" s="91"/>
      <c r="F9" s="177"/>
    </row>
    <row r="10" spans="1:6" ht="15.6" outlineLevel="1" x14ac:dyDescent="0.25">
      <c r="A10" s="29" t="s">
        <v>19</v>
      </c>
      <c r="B10" s="30" t="s">
        <v>57</v>
      </c>
      <c r="C10" s="31">
        <v>5.5</v>
      </c>
      <c r="D10" s="91"/>
      <c r="F10" s="177"/>
    </row>
    <row r="11" spans="1:6" ht="15.6" outlineLevel="1" x14ac:dyDescent="0.25">
      <c r="A11" s="29" t="s">
        <v>19</v>
      </c>
      <c r="B11" s="30" t="s">
        <v>58</v>
      </c>
      <c r="C11" s="29">
        <v>5.51</v>
      </c>
      <c r="D11" s="91"/>
      <c r="F11" s="177"/>
    </row>
    <row r="12" spans="1:6" ht="15.6" outlineLevel="1" x14ac:dyDescent="0.25">
      <c r="A12" s="29" t="s">
        <v>19</v>
      </c>
      <c r="B12" s="30" t="s">
        <v>59</v>
      </c>
      <c r="C12" s="29">
        <v>5.53</v>
      </c>
      <c r="D12" s="91"/>
      <c r="F12" s="177"/>
    </row>
    <row r="13" spans="1:6" ht="15.6" outlineLevel="1" x14ac:dyDescent="0.25">
      <c r="A13" s="29" t="s">
        <v>19</v>
      </c>
      <c r="B13" s="30" t="s">
        <v>60</v>
      </c>
      <c r="C13" s="29">
        <v>5.59</v>
      </c>
      <c r="D13" s="91"/>
      <c r="F13" s="177"/>
    </row>
    <row r="14" spans="1:6" ht="15.6" outlineLevel="1" x14ac:dyDescent="0.25">
      <c r="A14" s="29" t="s">
        <v>19</v>
      </c>
      <c r="B14" s="30" t="s">
        <v>61</v>
      </c>
      <c r="C14" s="29">
        <v>5.54</v>
      </c>
      <c r="D14" s="91"/>
      <c r="F14" s="177"/>
    </row>
    <row r="15" spans="1:6" ht="15.6" outlineLevel="1" x14ac:dyDescent="0.25">
      <c r="A15" s="29" t="s">
        <v>19</v>
      </c>
      <c r="B15" s="30" t="s">
        <v>62</v>
      </c>
      <c r="C15" s="31">
        <v>5.7</v>
      </c>
      <c r="D15" s="90" t="s">
        <v>1080</v>
      </c>
      <c r="F15" s="177"/>
    </row>
    <row r="16" spans="1:6" ht="15.6" outlineLevel="1" x14ac:dyDescent="0.25">
      <c r="A16" s="29" t="s">
        <v>19</v>
      </c>
      <c r="B16" s="30" t="s">
        <v>63</v>
      </c>
      <c r="C16" s="29">
        <v>5.63</v>
      </c>
      <c r="D16" s="91"/>
      <c r="F16" s="177"/>
    </row>
    <row r="17" spans="1:6" ht="15.6" outlineLevel="1" x14ac:dyDescent="0.25">
      <c r="A17" s="29" t="s">
        <v>19</v>
      </c>
      <c r="B17" s="30" t="s">
        <v>64</v>
      </c>
      <c r="C17" s="29">
        <v>5.47</v>
      </c>
      <c r="D17" s="91"/>
      <c r="F17" s="177"/>
    </row>
    <row r="18" spans="1:6" ht="15.6" outlineLevel="1" x14ac:dyDescent="0.25">
      <c r="A18" s="29" t="s">
        <v>19</v>
      </c>
      <c r="B18" s="30" t="s">
        <v>65</v>
      </c>
      <c r="C18" s="29">
        <v>5.48</v>
      </c>
      <c r="D18" s="91"/>
      <c r="F18" s="177"/>
    </row>
    <row r="19" spans="1:6" ht="15.6" x14ac:dyDescent="0.25">
      <c r="A19" s="34" t="s">
        <v>19</v>
      </c>
      <c r="B19" s="30"/>
      <c r="C19" s="29"/>
      <c r="D19" s="91"/>
      <c r="F19" s="177"/>
    </row>
    <row r="20" spans="1:6" ht="15.6" outlineLevel="1" x14ac:dyDescent="0.25">
      <c r="A20" s="29" t="s">
        <v>20</v>
      </c>
      <c r="B20" s="30" t="s">
        <v>49</v>
      </c>
      <c r="C20" s="29">
        <v>5.0999999999999996</v>
      </c>
      <c r="D20" s="91"/>
      <c r="F20" s="177"/>
    </row>
    <row r="21" spans="1:6" ht="15.6" outlineLevel="1" x14ac:dyDescent="0.25">
      <c r="A21" s="29" t="s">
        <v>20</v>
      </c>
      <c r="B21" s="30" t="s">
        <v>50</v>
      </c>
      <c r="C21" s="29">
        <v>5.2</v>
      </c>
      <c r="D21" s="91"/>
      <c r="F21" s="177"/>
    </row>
    <row r="22" spans="1:6" ht="15.6" outlineLevel="1" x14ac:dyDescent="0.25">
      <c r="A22" s="29" t="s">
        <v>20</v>
      </c>
      <c r="B22" s="30" t="s">
        <v>66</v>
      </c>
      <c r="C22" s="29">
        <v>5.3</v>
      </c>
      <c r="D22" s="91"/>
      <c r="F22" s="177"/>
    </row>
    <row r="23" spans="1:6" ht="15.6" outlineLevel="1" x14ac:dyDescent="0.25">
      <c r="A23" s="29" t="s">
        <v>20</v>
      </c>
      <c r="B23" s="30" t="s">
        <v>91</v>
      </c>
      <c r="C23" s="29">
        <v>5.14</v>
      </c>
      <c r="D23" s="91"/>
      <c r="F23" s="177"/>
    </row>
    <row r="24" spans="1:6" ht="15.6" outlineLevel="1" x14ac:dyDescent="0.25">
      <c r="A24" s="29" t="s">
        <v>20</v>
      </c>
      <c r="B24" s="30" t="s">
        <v>68</v>
      </c>
      <c r="C24" s="29">
        <v>5.19</v>
      </c>
      <c r="D24" s="91"/>
      <c r="F24" s="177"/>
    </row>
    <row r="25" spans="1:6" ht="15.6" outlineLevel="1" x14ac:dyDescent="0.25">
      <c r="A25" s="29" t="s">
        <v>20</v>
      </c>
      <c r="B25" s="30" t="s">
        <v>54</v>
      </c>
      <c r="C25" s="29">
        <v>5.26</v>
      </c>
      <c r="D25" s="91"/>
      <c r="F25" s="177"/>
    </row>
    <row r="26" spans="1:6" ht="15.6" outlineLevel="1" x14ac:dyDescent="0.25">
      <c r="A26" s="29" t="s">
        <v>20</v>
      </c>
      <c r="B26" s="30" t="s">
        <v>55</v>
      </c>
      <c r="C26" s="29">
        <v>5.27</v>
      </c>
      <c r="D26" s="91"/>
      <c r="F26" s="177"/>
    </row>
    <row r="27" spans="1:6" ht="15.6" outlineLevel="1" x14ac:dyDescent="0.25">
      <c r="A27" s="29" t="s">
        <v>20</v>
      </c>
      <c r="B27" s="30" t="s">
        <v>69</v>
      </c>
      <c r="C27" s="29">
        <v>5.28</v>
      </c>
      <c r="D27" s="91"/>
      <c r="F27" s="177"/>
    </row>
    <row r="28" spans="1:6" ht="15.6" outlineLevel="1" x14ac:dyDescent="0.25">
      <c r="A28" s="29" t="s">
        <v>20</v>
      </c>
      <c r="B28" s="30" t="s">
        <v>70</v>
      </c>
      <c r="C28" s="31">
        <v>5.3</v>
      </c>
      <c r="D28" s="91"/>
      <c r="F28" s="177"/>
    </row>
    <row r="29" spans="1:6" ht="15.6" outlineLevel="1" x14ac:dyDescent="0.25">
      <c r="A29" s="29" t="s">
        <v>20</v>
      </c>
      <c r="B29" s="30" t="s">
        <v>71</v>
      </c>
      <c r="C29" s="29">
        <v>5.49</v>
      </c>
      <c r="D29" s="91"/>
      <c r="F29" s="177"/>
    </row>
    <row r="30" spans="1:6" ht="15.6" outlineLevel="1" x14ac:dyDescent="0.25">
      <c r="A30" s="29" t="s">
        <v>20</v>
      </c>
      <c r="B30" s="30" t="s">
        <v>58</v>
      </c>
      <c r="C30" s="29">
        <v>5.51</v>
      </c>
      <c r="D30" s="91"/>
      <c r="F30" s="177"/>
    </row>
    <row r="31" spans="1:6" ht="15.6" outlineLevel="1" x14ac:dyDescent="0.25">
      <c r="A31" s="29" t="s">
        <v>20</v>
      </c>
      <c r="B31" s="30" t="s">
        <v>59</v>
      </c>
      <c r="C31" s="29">
        <v>5.53</v>
      </c>
      <c r="D31" s="91"/>
      <c r="F31" s="177"/>
    </row>
    <row r="32" spans="1:6" ht="15.6" outlineLevel="1" x14ac:dyDescent="0.25">
      <c r="A32" s="29" t="s">
        <v>20</v>
      </c>
      <c r="B32" s="30" t="s">
        <v>72</v>
      </c>
      <c r="C32" s="29">
        <v>5.69</v>
      </c>
      <c r="D32" s="91"/>
      <c r="F32" s="177"/>
    </row>
    <row r="33" spans="1:6" ht="15.6" outlineLevel="1" x14ac:dyDescent="0.25">
      <c r="A33" s="29" t="s">
        <v>20</v>
      </c>
      <c r="B33" s="30" t="s">
        <v>73</v>
      </c>
      <c r="C33" s="29">
        <v>5.75</v>
      </c>
      <c r="D33" s="91"/>
      <c r="F33" s="177"/>
    </row>
    <row r="34" spans="1:6" ht="15.6" outlineLevel="1" x14ac:dyDescent="0.25">
      <c r="A34" s="29" t="s">
        <v>20</v>
      </c>
      <c r="B34" s="30" t="s">
        <v>62</v>
      </c>
      <c r="C34" s="31">
        <v>5.7</v>
      </c>
      <c r="D34" s="91"/>
      <c r="F34" s="177"/>
    </row>
    <row r="35" spans="1:6" ht="15.6" outlineLevel="1" x14ac:dyDescent="0.25">
      <c r="A35" s="29" t="s">
        <v>20</v>
      </c>
      <c r="B35" s="30" t="s">
        <v>74</v>
      </c>
      <c r="C35" s="29">
        <v>5.74</v>
      </c>
      <c r="D35" s="91"/>
      <c r="F35" s="177"/>
    </row>
    <row r="36" spans="1:6" ht="15.6" outlineLevel="1" x14ac:dyDescent="0.25">
      <c r="A36" s="29" t="s">
        <v>20</v>
      </c>
      <c r="B36" s="30" t="s">
        <v>75</v>
      </c>
      <c r="C36" s="29">
        <v>5.62</v>
      </c>
      <c r="D36" s="91"/>
      <c r="F36" s="177"/>
    </row>
    <row r="37" spans="1:6" ht="15.6" outlineLevel="1" x14ac:dyDescent="0.25">
      <c r="A37" s="29" t="s">
        <v>20</v>
      </c>
      <c r="B37" s="30" t="s">
        <v>76</v>
      </c>
      <c r="C37" s="29">
        <v>5.58</v>
      </c>
      <c r="D37" s="91"/>
      <c r="F37" s="177"/>
    </row>
    <row r="38" spans="1:6" ht="15.6" outlineLevel="1" x14ac:dyDescent="0.25">
      <c r="A38" s="29" t="s">
        <v>20</v>
      </c>
      <c r="B38" s="30" t="s">
        <v>61</v>
      </c>
      <c r="C38" s="29">
        <v>5.54</v>
      </c>
      <c r="D38" s="91"/>
      <c r="F38" s="177"/>
    </row>
    <row r="39" spans="1:6" ht="15.6" outlineLevel="1" x14ac:dyDescent="0.25">
      <c r="A39" s="29" t="s">
        <v>20</v>
      </c>
      <c r="B39" s="30" t="s">
        <v>77</v>
      </c>
      <c r="C39" s="29">
        <v>5.55</v>
      </c>
      <c r="D39" s="91"/>
      <c r="F39" s="177"/>
    </row>
    <row r="40" spans="1:6" ht="15.6" outlineLevel="1" x14ac:dyDescent="0.25">
      <c r="A40" s="29" t="s">
        <v>20</v>
      </c>
      <c r="B40" s="30" t="s">
        <v>63</v>
      </c>
      <c r="C40" s="29">
        <v>5.63</v>
      </c>
      <c r="D40" s="91"/>
      <c r="F40" s="177"/>
    </row>
    <row r="41" spans="1:6" ht="15.6" outlineLevel="1" x14ac:dyDescent="0.25">
      <c r="A41" s="29" t="s">
        <v>20</v>
      </c>
      <c r="B41" s="30" t="s">
        <v>78</v>
      </c>
      <c r="C41" s="29">
        <v>5.65</v>
      </c>
      <c r="D41" s="91"/>
      <c r="F41" s="177"/>
    </row>
    <row r="42" spans="1:6" ht="15.6" outlineLevel="1" x14ac:dyDescent="0.25">
      <c r="A42" s="29" t="s">
        <v>20</v>
      </c>
      <c r="B42" s="30" t="s">
        <v>17</v>
      </c>
      <c r="C42" s="29">
        <v>5.68</v>
      </c>
      <c r="D42" s="91"/>
      <c r="F42" s="177"/>
    </row>
    <row r="43" spans="1:6" ht="15.6" outlineLevel="1" x14ac:dyDescent="0.25">
      <c r="A43" s="29" t="s">
        <v>20</v>
      </c>
      <c r="B43" s="30" t="s">
        <v>79</v>
      </c>
      <c r="C43" s="29">
        <v>5.45</v>
      </c>
      <c r="D43" s="91"/>
      <c r="F43" s="177"/>
    </row>
    <row r="44" spans="1:6" ht="15.6" outlineLevel="1" x14ac:dyDescent="0.25">
      <c r="A44" s="29" t="s">
        <v>20</v>
      </c>
      <c r="B44" s="30" t="s">
        <v>64</v>
      </c>
      <c r="C44" s="29">
        <v>5.47</v>
      </c>
      <c r="D44" s="91"/>
      <c r="F44" s="177"/>
    </row>
    <row r="45" spans="1:6" ht="15.6" outlineLevel="1" x14ac:dyDescent="0.25">
      <c r="A45" s="29" t="s">
        <v>20</v>
      </c>
      <c r="B45" s="30" t="s">
        <v>65</v>
      </c>
      <c r="C45" s="29">
        <v>5.48</v>
      </c>
      <c r="D45" s="91"/>
      <c r="F45" s="177"/>
    </row>
    <row r="46" spans="1:6" ht="15.6" x14ac:dyDescent="0.25">
      <c r="A46" s="34" t="s">
        <v>20</v>
      </c>
      <c r="B46" s="30"/>
      <c r="C46" s="29"/>
      <c r="D46" s="91"/>
      <c r="F46" s="177"/>
    </row>
    <row r="47" spans="1:6" ht="15.6" outlineLevel="1" x14ac:dyDescent="0.25">
      <c r="A47" s="29" t="s">
        <v>21</v>
      </c>
      <c r="B47" s="30" t="s">
        <v>49</v>
      </c>
      <c r="C47" s="29">
        <v>5.0999999999999996</v>
      </c>
      <c r="D47" s="91"/>
      <c r="F47" s="177"/>
    </row>
    <row r="48" spans="1:6" ht="15.6" outlineLevel="1" x14ac:dyDescent="0.25">
      <c r="A48" s="29" t="s">
        <v>21</v>
      </c>
      <c r="B48" s="30" t="s">
        <v>50</v>
      </c>
      <c r="C48" s="29">
        <v>5.2</v>
      </c>
      <c r="D48" s="91"/>
      <c r="F48" s="177"/>
    </row>
    <row r="49" spans="1:6" ht="15.6" outlineLevel="1" x14ac:dyDescent="0.25">
      <c r="A49" s="29" t="s">
        <v>21</v>
      </c>
      <c r="B49" s="30" t="s">
        <v>66</v>
      </c>
      <c r="C49" s="29">
        <v>5.3</v>
      </c>
      <c r="D49" s="91"/>
      <c r="F49" s="177"/>
    </row>
    <row r="50" spans="1:6" ht="15.6" outlineLevel="1" x14ac:dyDescent="0.25">
      <c r="A50" s="29" t="s">
        <v>21</v>
      </c>
      <c r="B50" s="30" t="s">
        <v>80</v>
      </c>
      <c r="C50" s="29">
        <v>5.6</v>
      </c>
      <c r="D50" s="91"/>
      <c r="F50" s="177"/>
    </row>
    <row r="51" spans="1:6" ht="15.6" outlineLevel="1" x14ac:dyDescent="0.25">
      <c r="A51" s="29" t="s">
        <v>21</v>
      </c>
      <c r="B51" s="30" t="s">
        <v>1081</v>
      </c>
      <c r="C51" s="31">
        <v>5.0999999999999996</v>
      </c>
      <c r="D51" s="91"/>
      <c r="F51" s="177"/>
    </row>
    <row r="52" spans="1:6" ht="15.6" outlineLevel="1" x14ac:dyDescent="0.25">
      <c r="A52" s="29" t="s">
        <v>21</v>
      </c>
      <c r="B52" s="30" t="s">
        <v>91</v>
      </c>
      <c r="C52" s="29">
        <v>5.14</v>
      </c>
      <c r="D52" s="91"/>
      <c r="F52" s="177"/>
    </row>
    <row r="53" spans="1:6" ht="15.6" outlineLevel="1" x14ac:dyDescent="0.25">
      <c r="A53" s="29" t="s">
        <v>21</v>
      </c>
      <c r="B53" s="30" t="s">
        <v>68</v>
      </c>
      <c r="C53" s="29">
        <v>5.19</v>
      </c>
      <c r="D53" s="91"/>
      <c r="F53" s="177"/>
    </row>
    <row r="54" spans="1:6" ht="15.6" outlineLevel="1" x14ac:dyDescent="0.25">
      <c r="A54" s="29" t="s">
        <v>21</v>
      </c>
      <c r="B54" s="30" t="s">
        <v>82</v>
      </c>
      <c r="C54" s="29">
        <v>5.24</v>
      </c>
      <c r="D54" s="91"/>
      <c r="F54" s="177"/>
    </row>
    <row r="55" spans="1:6" ht="15.6" outlineLevel="1" x14ac:dyDescent="0.25">
      <c r="A55" s="29" t="s">
        <v>21</v>
      </c>
      <c r="B55" s="30" t="s">
        <v>54</v>
      </c>
      <c r="C55" s="29">
        <v>5.26</v>
      </c>
      <c r="D55" s="91"/>
      <c r="F55" s="177"/>
    </row>
    <row r="56" spans="1:6" ht="15.6" outlineLevel="1" x14ac:dyDescent="0.25">
      <c r="A56" s="29" t="s">
        <v>21</v>
      </c>
      <c r="B56" s="30" t="s">
        <v>55</v>
      </c>
      <c r="C56" s="29">
        <v>5.27</v>
      </c>
      <c r="D56" s="91"/>
      <c r="F56" s="177"/>
    </row>
    <row r="57" spans="1:6" ht="15.6" outlineLevel="1" x14ac:dyDescent="0.25">
      <c r="A57" s="29" t="s">
        <v>21</v>
      </c>
      <c r="B57" s="30" t="s">
        <v>69</v>
      </c>
      <c r="C57" s="29">
        <v>5.28</v>
      </c>
      <c r="D57" s="91"/>
      <c r="F57" s="177"/>
    </row>
    <row r="58" spans="1:6" ht="15.6" outlineLevel="1" x14ac:dyDescent="0.25">
      <c r="A58" s="29" t="s">
        <v>21</v>
      </c>
      <c r="B58" s="30" t="s">
        <v>70</v>
      </c>
      <c r="C58" s="31">
        <v>5.3</v>
      </c>
      <c r="D58" s="91"/>
      <c r="F58" s="177"/>
    </row>
    <row r="59" spans="1:6" ht="15.6" outlineLevel="1" x14ac:dyDescent="0.25">
      <c r="A59" s="29" t="s">
        <v>21</v>
      </c>
      <c r="B59" s="30" t="s">
        <v>83</v>
      </c>
      <c r="C59" s="29">
        <v>5.31</v>
      </c>
      <c r="D59" s="91"/>
      <c r="F59" s="177"/>
    </row>
    <row r="60" spans="1:6" ht="15.6" outlineLevel="1" x14ac:dyDescent="0.25">
      <c r="A60" s="29" t="s">
        <v>21</v>
      </c>
      <c r="B60" s="30" t="s">
        <v>56</v>
      </c>
      <c r="C60" s="29">
        <v>5.36</v>
      </c>
      <c r="D60" s="91"/>
      <c r="F60" s="177"/>
    </row>
    <row r="61" spans="1:6" ht="15.6" outlineLevel="1" x14ac:dyDescent="0.25">
      <c r="A61" s="29" t="s">
        <v>21</v>
      </c>
      <c r="B61" s="30" t="s">
        <v>71</v>
      </c>
      <c r="C61" s="29">
        <v>5.49</v>
      </c>
      <c r="D61" s="91"/>
      <c r="F61" s="177"/>
    </row>
    <row r="62" spans="1:6" ht="15.6" outlineLevel="1" x14ac:dyDescent="0.25">
      <c r="A62" s="29" t="s">
        <v>21</v>
      </c>
      <c r="B62" s="30" t="s">
        <v>58</v>
      </c>
      <c r="C62" s="29">
        <v>5.51</v>
      </c>
      <c r="D62" s="91"/>
      <c r="F62" s="177"/>
    </row>
    <row r="63" spans="1:6" ht="15.6" outlineLevel="1" x14ac:dyDescent="0.25">
      <c r="A63" s="29" t="s">
        <v>21</v>
      </c>
      <c r="B63" s="30" t="s">
        <v>1082</v>
      </c>
      <c r="C63" s="29">
        <v>5.52</v>
      </c>
      <c r="D63" s="91"/>
      <c r="F63" s="177"/>
    </row>
    <row r="64" spans="1:6" ht="15.6" outlineLevel="1" x14ac:dyDescent="0.25">
      <c r="A64" s="29" t="s">
        <v>21</v>
      </c>
      <c r="B64" s="30" t="s">
        <v>59</v>
      </c>
      <c r="C64" s="29">
        <v>5.53</v>
      </c>
      <c r="D64" s="91"/>
      <c r="F64" s="177"/>
    </row>
    <row r="65" spans="1:6" ht="15.6" outlineLevel="1" x14ac:dyDescent="0.25">
      <c r="A65" s="29" t="s">
        <v>21</v>
      </c>
      <c r="B65" s="30" t="s">
        <v>72</v>
      </c>
      <c r="C65" s="29">
        <v>5.69</v>
      </c>
      <c r="D65" s="91"/>
      <c r="F65" s="177"/>
    </row>
    <row r="66" spans="1:6" ht="15.6" outlineLevel="1" x14ac:dyDescent="0.25">
      <c r="A66" s="29" t="s">
        <v>21</v>
      </c>
      <c r="B66" s="30" t="s">
        <v>85</v>
      </c>
      <c r="C66" s="31">
        <v>5.72</v>
      </c>
      <c r="D66" s="91"/>
      <c r="F66" s="177"/>
    </row>
    <row r="67" spans="1:6" ht="15.6" outlineLevel="1" x14ac:dyDescent="0.25">
      <c r="A67" s="29" t="s">
        <v>21</v>
      </c>
      <c r="B67" s="30" t="s">
        <v>73</v>
      </c>
      <c r="C67" s="29">
        <v>5.75</v>
      </c>
      <c r="D67" s="91"/>
      <c r="F67" s="177"/>
    </row>
    <row r="68" spans="1:6" ht="15.6" outlineLevel="1" x14ac:dyDescent="0.25">
      <c r="A68" s="29" t="s">
        <v>21</v>
      </c>
      <c r="B68" s="30" t="s">
        <v>62</v>
      </c>
      <c r="C68" s="31">
        <v>5.7</v>
      </c>
      <c r="D68" s="91"/>
      <c r="F68" s="177"/>
    </row>
    <row r="69" spans="1:6" ht="15.6" outlineLevel="1" x14ac:dyDescent="0.25">
      <c r="A69" s="29" t="s">
        <v>21</v>
      </c>
      <c r="B69" s="30" t="s">
        <v>74</v>
      </c>
      <c r="C69" s="29">
        <v>5.74</v>
      </c>
      <c r="D69" s="91"/>
      <c r="F69" s="177"/>
    </row>
    <row r="70" spans="1:6" ht="15.6" outlineLevel="1" x14ac:dyDescent="0.25">
      <c r="A70" s="29" t="s">
        <v>21</v>
      </c>
      <c r="B70" s="30" t="s">
        <v>86</v>
      </c>
      <c r="C70" s="29">
        <v>5.76</v>
      </c>
      <c r="D70" s="91"/>
      <c r="F70" s="177"/>
    </row>
    <row r="71" spans="1:6" ht="15.6" outlineLevel="1" x14ac:dyDescent="0.25">
      <c r="A71" s="29" t="s">
        <v>21</v>
      </c>
      <c r="B71" s="30" t="s">
        <v>87</v>
      </c>
      <c r="C71" s="29">
        <v>5.89</v>
      </c>
      <c r="D71" s="90" t="s">
        <v>1080</v>
      </c>
      <c r="F71" s="177"/>
    </row>
    <row r="72" spans="1:6" ht="15.6" outlineLevel="1" x14ac:dyDescent="0.25">
      <c r="A72" s="29" t="s">
        <v>21</v>
      </c>
      <c r="B72" s="30" t="s">
        <v>76</v>
      </c>
      <c r="C72" s="29">
        <v>5.58</v>
      </c>
      <c r="D72" s="91"/>
      <c r="F72" s="177"/>
    </row>
    <row r="73" spans="1:6" ht="15.6" outlineLevel="1" x14ac:dyDescent="0.25">
      <c r="A73" s="29" t="s">
        <v>21</v>
      </c>
      <c r="B73" s="30" t="s">
        <v>75</v>
      </c>
      <c r="C73" s="29">
        <v>5.62</v>
      </c>
      <c r="D73" s="91"/>
      <c r="F73" s="177"/>
    </row>
    <row r="74" spans="1:6" ht="15.6" outlineLevel="1" x14ac:dyDescent="0.25">
      <c r="A74" s="29" t="s">
        <v>21</v>
      </c>
      <c r="B74" s="30" t="s">
        <v>61</v>
      </c>
      <c r="C74" s="29">
        <v>5.54</v>
      </c>
      <c r="D74" s="91"/>
      <c r="F74" s="177"/>
    </row>
    <row r="75" spans="1:6" ht="15.6" outlineLevel="1" x14ac:dyDescent="0.25">
      <c r="A75" s="29" t="s">
        <v>21</v>
      </c>
      <c r="B75" s="30" t="s">
        <v>77</v>
      </c>
      <c r="C75" s="29">
        <v>5.55</v>
      </c>
      <c r="D75" s="91"/>
      <c r="F75" s="177"/>
    </row>
    <row r="76" spans="1:6" ht="15.6" outlineLevel="1" x14ac:dyDescent="0.25">
      <c r="A76" s="29" t="s">
        <v>21</v>
      </c>
      <c r="B76" s="30" t="s">
        <v>63</v>
      </c>
      <c r="C76" s="29">
        <v>5.63</v>
      </c>
      <c r="D76" s="91"/>
      <c r="F76" s="177"/>
    </row>
    <row r="77" spans="1:6" ht="15.6" outlineLevel="1" x14ac:dyDescent="0.25">
      <c r="A77" s="29" t="s">
        <v>21</v>
      </c>
      <c r="B77" s="30" t="s">
        <v>78</v>
      </c>
      <c r="C77" s="29">
        <v>5.65</v>
      </c>
      <c r="D77" s="91"/>
      <c r="F77" s="177"/>
    </row>
    <row r="78" spans="1:6" ht="15.6" outlineLevel="1" x14ac:dyDescent="0.25">
      <c r="A78" s="29" t="s">
        <v>21</v>
      </c>
      <c r="B78" s="30" t="s">
        <v>88</v>
      </c>
      <c r="C78" s="29">
        <v>5.66</v>
      </c>
      <c r="D78" s="91"/>
      <c r="F78" s="177"/>
    </row>
    <row r="79" spans="1:6" ht="15.6" outlineLevel="1" x14ac:dyDescent="0.25">
      <c r="A79" s="29" t="s">
        <v>21</v>
      </c>
      <c r="B79" s="30" t="s">
        <v>17</v>
      </c>
      <c r="C79" s="29">
        <v>5.68</v>
      </c>
      <c r="D79" s="91"/>
      <c r="F79" s="177"/>
    </row>
    <row r="80" spans="1:6" ht="15.6" outlineLevel="1" x14ac:dyDescent="0.25">
      <c r="A80" s="29" t="s">
        <v>21</v>
      </c>
      <c r="B80" s="30" t="s">
        <v>79</v>
      </c>
      <c r="C80" s="29">
        <v>5.45</v>
      </c>
      <c r="D80" s="91"/>
      <c r="F80" s="177"/>
    </row>
    <row r="81" spans="1:6" ht="15.6" outlineLevel="1" x14ac:dyDescent="0.25">
      <c r="A81" s="29" t="s">
        <v>21</v>
      </c>
      <c r="B81" s="30" t="s">
        <v>64</v>
      </c>
      <c r="C81" s="29">
        <v>5.47</v>
      </c>
      <c r="D81" s="91"/>
      <c r="F81" s="177"/>
    </row>
    <row r="82" spans="1:6" ht="15.6" outlineLevel="1" x14ac:dyDescent="0.25">
      <c r="A82" s="29" t="s">
        <v>21</v>
      </c>
      <c r="B82" s="30" t="s">
        <v>65</v>
      </c>
      <c r="C82" s="29">
        <v>5.48</v>
      </c>
      <c r="D82" s="91"/>
      <c r="F82" s="177"/>
    </row>
    <row r="83" spans="1:6" ht="15.6" x14ac:dyDescent="0.25">
      <c r="A83" s="34" t="s">
        <v>21</v>
      </c>
      <c r="B83" s="30"/>
      <c r="C83" s="29"/>
      <c r="D83" s="91"/>
      <c r="F83" s="177"/>
    </row>
    <row r="84" spans="1:6" ht="15.6" outlineLevel="1" x14ac:dyDescent="0.25">
      <c r="A84" s="29" t="s">
        <v>22</v>
      </c>
      <c r="B84" s="30" t="s">
        <v>49</v>
      </c>
      <c r="C84" s="29">
        <v>5.0999999999999996</v>
      </c>
      <c r="D84" s="91"/>
      <c r="F84" s="177"/>
    </row>
    <row r="85" spans="1:6" ht="15.6" outlineLevel="1" x14ac:dyDescent="0.25">
      <c r="A85" s="29" t="s">
        <v>22</v>
      </c>
      <c r="B85" s="30" t="s">
        <v>50</v>
      </c>
      <c r="C85" s="29">
        <v>5.2</v>
      </c>
      <c r="D85" s="91"/>
      <c r="F85" s="177"/>
    </row>
    <row r="86" spans="1:6" ht="15.6" outlineLevel="1" x14ac:dyDescent="0.25">
      <c r="A86" s="29" t="s">
        <v>22</v>
      </c>
      <c r="B86" s="30" t="s">
        <v>66</v>
      </c>
      <c r="C86" s="29">
        <v>5.3</v>
      </c>
      <c r="D86" s="91"/>
      <c r="F86" s="177"/>
    </row>
    <row r="87" spans="1:6" ht="15.6" outlineLevel="1" x14ac:dyDescent="0.25">
      <c r="A87" s="29" t="s">
        <v>22</v>
      </c>
      <c r="B87" s="30" t="s">
        <v>80</v>
      </c>
      <c r="C87" s="29">
        <v>5.6</v>
      </c>
      <c r="D87" s="91"/>
      <c r="F87" s="177"/>
    </row>
    <row r="88" spans="1:6" ht="15.6" outlineLevel="1" x14ac:dyDescent="0.25">
      <c r="A88" s="29" t="s">
        <v>22</v>
      </c>
      <c r="B88" s="30" t="s">
        <v>1081</v>
      </c>
      <c r="C88" s="31">
        <v>5.0999999999999996</v>
      </c>
      <c r="D88" s="91"/>
      <c r="F88" s="177"/>
    </row>
    <row r="89" spans="1:6" ht="15.6" outlineLevel="1" x14ac:dyDescent="0.25">
      <c r="A89" s="29" t="s">
        <v>22</v>
      </c>
      <c r="B89" s="30" t="s">
        <v>91</v>
      </c>
      <c r="C89" s="29">
        <v>5.14</v>
      </c>
      <c r="D89" s="91"/>
      <c r="F89" s="177"/>
    </row>
    <row r="90" spans="1:6" ht="15.6" outlineLevel="1" x14ac:dyDescent="0.25">
      <c r="A90" s="29" t="s">
        <v>22</v>
      </c>
      <c r="B90" s="30" t="s">
        <v>68</v>
      </c>
      <c r="C90" s="29">
        <v>5.19</v>
      </c>
      <c r="D90" s="91"/>
      <c r="F90" s="177"/>
    </row>
    <row r="91" spans="1:6" ht="15.6" outlineLevel="1" x14ac:dyDescent="0.25">
      <c r="A91" s="29" t="s">
        <v>22</v>
      </c>
      <c r="B91" s="30" t="s">
        <v>82</v>
      </c>
      <c r="C91" s="29">
        <v>5.24</v>
      </c>
      <c r="D91" s="91"/>
      <c r="F91" s="177"/>
    </row>
    <row r="92" spans="1:6" ht="15.6" outlineLevel="1" x14ac:dyDescent="0.25">
      <c r="A92" s="29" t="s">
        <v>22</v>
      </c>
      <c r="B92" s="30" t="s">
        <v>54</v>
      </c>
      <c r="C92" s="29">
        <v>5.26</v>
      </c>
      <c r="D92" s="91"/>
      <c r="F92" s="177"/>
    </row>
    <row r="93" spans="1:6" ht="15.6" outlineLevel="1" x14ac:dyDescent="0.25">
      <c r="A93" s="29" t="s">
        <v>22</v>
      </c>
      <c r="B93" s="30" t="s">
        <v>55</v>
      </c>
      <c r="C93" s="29">
        <v>5.27</v>
      </c>
      <c r="D93" s="91"/>
      <c r="F93" s="177"/>
    </row>
    <row r="94" spans="1:6" ht="15.6" outlineLevel="1" x14ac:dyDescent="0.25">
      <c r="A94" s="29" t="s">
        <v>22</v>
      </c>
      <c r="B94" s="30" t="s">
        <v>69</v>
      </c>
      <c r="C94" s="29">
        <v>5.28</v>
      </c>
      <c r="D94" s="91"/>
      <c r="F94" s="177"/>
    </row>
    <row r="95" spans="1:6" ht="15.6" outlineLevel="1" x14ac:dyDescent="0.25">
      <c r="A95" s="29" t="s">
        <v>22</v>
      </c>
      <c r="B95" s="30" t="s">
        <v>89</v>
      </c>
      <c r="C95" s="29">
        <v>5.29</v>
      </c>
      <c r="D95" s="91"/>
      <c r="F95" s="177"/>
    </row>
    <row r="96" spans="1:6" ht="15.6" outlineLevel="1" x14ac:dyDescent="0.25">
      <c r="A96" s="29" t="s">
        <v>22</v>
      </c>
      <c r="B96" s="30" t="s">
        <v>70</v>
      </c>
      <c r="C96" s="31">
        <v>5.3</v>
      </c>
      <c r="D96" s="91"/>
      <c r="F96" s="177"/>
    </row>
    <row r="97" spans="1:6" ht="15.6" outlineLevel="1" x14ac:dyDescent="0.25">
      <c r="A97" s="29" t="s">
        <v>22</v>
      </c>
      <c r="B97" s="30" t="s">
        <v>83</v>
      </c>
      <c r="C97" s="29">
        <v>5.31</v>
      </c>
      <c r="D97" s="91"/>
      <c r="F97" s="177"/>
    </row>
    <row r="98" spans="1:6" ht="15.6" outlineLevel="1" x14ac:dyDescent="0.25">
      <c r="A98" s="29" t="s">
        <v>22</v>
      </c>
      <c r="B98" s="30" t="s">
        <v>56</v>
      </c>
      <c r="C98" s="29">
        <v>5.36</v>
      </c>
      <c r="D98" s="91"/>
      <c r="F98" s="177"/>
    </row>
    <row r="99" spans="1:6" ht="15.6" outlineLevel="1" x14ac:dyDescent="0.25">
      <c r="A99" s="29" t="s">
        <v>22</v>
      </c>
      <c r="B99" s="30" t="s">
        <v>71</v>
      </c>
      <c r="C99" s="29">
        <v>5.49</v>
      </c>
      <c r="D99" s="91"/>
      <c r="F99" s="177"/>
    </row>
    <row r="100" spans="1:6" ht="15.6" outlineLevel="1" x14ac:dyDescent="0.25">
      <c r="A100" s="29" t="s">
        <v>22</v>
      </c>
      <c r="B100" s="30" t="s">
        <v>58</v>
      </c>
      <c r="C100" s="29">
        <v>5.51</v>
      </c>
      <c r="D100" s="91"/>
      <c r="F100" s="177"/>
    </row>
    <row r="101" spans="1:6" ht="15.6" outlineLevel="1" x14ac:dyDescent="0.25">
      <c r="A101" s="29" t="s">
        <v>22</v>
      </c>
      <c r="B101" s="30" t="s">
        <v>1082</v>
      </c>
      <c r="C101" s="29">
        <v>5.52</v>
      </c>
      <c r="D101" s="91"/>
      <c r="F101" s="177"/>
    </row>
    <row r="102" spans="1:6" ht="15.6" outlineLevel="1" x14ac:dyDescent="0.25">
      <c r="A102" s="29" t="s">
        <v>22</v>
      </c>
      <c r="B102" s="30" t="s">
        <v>59</v>
      </c>
      <c r="C102" s="29">
        <v>5.53</v>
      </c>
      <c r="D102" s="91"/>
      <c r="F102" s="177"/>
    </row>
    <row r="103" spans="1:6" ht="15.6" outlineLevel="1" x14ac:dyDescent="0.25">
      <c r="A103" s="29" t="s">
        <v>22</v>
      </c>
      <c r="B103" s="30" t="s">
        <v>72</v>
      </c>
      <c r="C103" s="29">
        <v>5.69</v>
      </c>
      <c r="D103" s="91"/>
      <c r="F103" s="177"/>
    </row>
    <row r="104" spans="1:6" ht="15.6" outlineLevel="1" x14ac:dyDescent="0.25">
      <c r="A104" s="29" t="s">
        <v>22</v>
      </c>
      <c r="B104" s="30" t="s">
        <v>73</v>
      </c>
      <c r="C104" s="29">
        <v>5.75</v>
      </c>
      <c r="D104" s="91"/>
      <c r="F104" s="177"/>
    </row>
    <row r="105" spans="1:6" ht="15.6" outlineLevel="1" x14ac:dyDescent="0.25">
      <c r="A105" s="29" t="s">
        <v>22</v>
      </c>
      <c r="B105" s="30" t="s">
        <v>62</v>
      </c>
      <c r="C105" s="31">
        <v>5.7</v>
      </c>
      <c r="D105" s="91"/>
      <c r="F105" s="177"/>
    </row>
    <row r="106" spans="1:6" ht="15.6" outlineLevel="1" x14ac:dyDescent="0.25">
      <c r="A106" s="29" t="s">
        <v>22</v>
      </c>
      <c r="B106" s="30" t="s">
        <v>74</v>
      </c>
      <c r="C106" s="29">
        <v>5.74</v>
      </c>
      <c r="D106" s="91"/>
      <c r="F106" s="177"/>
    </row>
    <row r="107" spans="1:6" ht="15.6" outlineLevel="1" x14ac:dyDescent="0.25">
      <c r="A107" s="29" t="s">
        <v>22</v>
      </c>
      <c r="B107" s="30" t="s">
        <v>86</v>
      </c>
      <c r="C107" s="29">
        <v>5.76</v>
      </c>
      <c r="D107" s="91"/>
      <c r="F107" s="177"/>
    </row>
    <row r="108" spans="1:6" ht="15.6" outlineLevel="1" x14ac:dyDescent="0.25">
      <c r="A108" s="29" t="s">
        <v>22</v>
      </c>
      <c r="B108" s="30" t="s">
        <v>87</v>
      </c>
      <c r="C108" s="29">
        <v>5.89</v>
      </c>
      <c r="D108" s="90" t="s">
        <v>1080</v>
      </c>
      <c r="F108" s="177"/>
    </row>
    <row r="109" spans="1:6" ht="15.6" outlineLevel="1" x14ac:dyDescent="0.25">
      <c r="A109" s="29" t="s">
        <v>22</v>
      </c>
      <c r="B109" s="30" t="s">
        <v>76</v>
      </c>
      <c r="C109" s="29">
        <v>5.58</v>
      </c>
      <c r="D109" s="91"/>
      <c r="F109" s="177"/>
    </row>
    <row r="110" spans="1:6" ht="15.6" outlineLevel="1" x14ac:dyDescent="0.25">
      <c r="A110" s="29" t="s">
        <v>22</v>
      </c>
      <c r="B110" s="30" t="s">
        <v>75</v>
      </c>
      <c r="C110" s="29">
        <v>5.62</v>
      </c>
      <c r="D110" s="91"/>
      <c r="F110" s="177"/>
    </row>
    <row r="111" spans="1:6" ht="15.6" outlineLevel="1" x14ac:dyDescent="0.25">
      <c r="A111" s="29" t="s">
        <v>22</v>
      </c>
      <c r="B111" s="30" t="s">
        <v>61</v>
      </c>
      <c r="C111" s="29">
        <v>5.54</v>
      </c>
      <c r="D111" s="91"/>
      <c r="F111" s="177"/>
    </row>
    <row r="112" spans="1:6" ht="15.6" outlineLevel="1" x14ac:dyDescent="0.25">
      <c r="A112" s="29" t="s">
        <v>22</v>
      </c>
      <c r="B112" s="30" t="s">
        <v>77</v>
      </c>
      <c r="C112" s="29">
        <v>5.55</v>
      </c>
      <c r="D112" s="91"/>
      <c r="F112" s="177"/>
    </row>
    <row r="113" spans="1:6" ht="15.6" outlineLevel="1" x14ac:dyDescent="0.25">
      <c r="A113" s="29" t="s">
        <v>22</v>
      </c>
      <c r="B113" s="30" t="s">
        <v>78</v>
      </c>
      <c r="C113" s="29">
        <v>5.65</v>
      </c>
      <c r="D113" s="91"/>
      <c r="F113" s="177"/>
    </row>
    <row r="114" spans="1:6" ht="15.6" outlineLevel="1" x14ac:dyDescent="0.25">
      <c r="A114" s="29" t="s">
        <v>22</v>
      </c>
      <c r="B114" s="30" t="s">
        <v>88</v>
      </c>
      <c r="C114" s="29">
        <v>5.66</v>
      </c>
      <c r="D114" s="91"/>
      <c r="F114" s="177"/>
    </row>
    <row r="115" spans="1:6" ht="15.6" outlineLevel="1" x14ac:dyDescent="0.25">
      <c r="A115" s="29" t="s">
        <v>22</v>
      </c>
      <c r="B115" s="30" t="s">
        <v>17</v>
      </c>
      <c r="C115" s="29">
        <v>5.68</v>
      </c>
      <c r="D115" s="91"/>
      <c r="F115" s="177"/>
    </row>
    <row r="116" spans="1:6" ht="15.6" outlineLevel="1" x14ac:dyDescent="0.25">
      <c r="A116" s="29" t="s">
        <v>22</v>
      </c>
      <c r="B116" s="30" t="s">
        <v>79</v>
      </c>
      <c r="C116" s="29">
        <v>5.45</v>
      </c>
      <c r="D116" s="91"/>
      <c r="F116" s="177"/>
    </row>
    <row r="117" spans="1:6" ht="15.6" outlineLevel="1" x14ac:dyDescent="0.25">
      <c r="A117" s="29" t="s">
        <v>22</v>
      </c>
      <c r="B117" s="30" t="s">
        <v>64</v>
      </c>
      <c r="C117" s="29">
        <v>5.47</v>
      </c>
      <c r="D117" s="91"/>
      <c r="F117" s="177"/>
    </row>
    <row r="118" spans="1:6" ht="15.6" outlineLevel="1" x14ac:dyDescent="0.25">
      <c r="A118" s="29" t="s">
        <v>22</v>
      </c>
      <c r="B118" s="30" t="s">
        <v>65</v>
      </c>
      <c r="C118" s="29">
        <v>5.48</v>
      </c>
      <c r="D118" s="91"/>
      <c r="F118" s="177"/>
    </row>
    <row r="119" spans="1:6" ht="15.6" x14ac:dyDescent="0.25">
      <c r="A119" s="34" t="s">
        <v>22</v>
      </c>
      <c r="B119" s="30"/>
      <c r="C119" s="29"/>
      <c r="D119" s="91"/>
      <c r="F119" s="177"/>
    </row>
    <row r="120" spans="1:6" ht="15.6" outlineLevel="1" x14ac:dyDescent="0.25">
      <c r="A120" s="29" t="s">
        <v>1083</v>
      </c>
      <c r="B120" s="30" t="s">
        <v>49</v>
      </c>
      <c r="C120" s="29">
        <v>5.0999999999999996</v>
      </c>
      <c r="D120" s="91"/>
      <c r="F120" s="177"/>
    </row>
    <row r="121" spans="1:6" ht="15.6" outlineLevel="1" x14ac:dyDescent="0.25">
      <c r="A121" s="29" t="s">
        <v>1083</v>
      </c>
      <c r="B121" s="30" t="s">
        <v>50</v>
      </c>
      <c r="C121" s="29">
        <v>5.2</v>
      </c>
      <c r="D121" s="91"/>
      <c r="F121" s="177"/>
    </row>
    <row r="122" spans="1:6" ht="15.6" outlineLevel="1" x14ac:dyDescent="0.25">
      <c r="A122" s="29" t="s">
        <v>1083</v>
      </c>
      <c r="B122" s="30" t="s">
        <v>66</v>
      </c>
      <c r="C122" s="29">
        <v>5.3</v>
      </c>
      <c r="D122" s="91"/>
      <c r="F122" s="177"/>
    </row>
    <row r="123" spans="1:6" ht="15.6" outlineLevel="1" x14ac:dyDescent="0.25">
      <c r="A123" s="29" t="s">
        <v>1083</v>
      </c>
      <c r="B123" s="30" t="s">
        <v>80</v>
      </c>
      <c r="C123" s="29">
        <v>5.6</v>
      </c>
      <c r="D123" s="91"/>
      <c r="F123" s="177"/>
    </row>
    <row r="124" spans="1:6" ht="15.6" outlineLevel="1" x14ac:dyDescent="0.25">
      <c r="A124" s="29" t="s">
        <v>1083</v>
      </c>
      <c r="B124" s="30" t="s">
        <v>1081</v>
      </c>
      <c r="C124" s="31">
        <v>5.0999999999999996</v>
      </c>
      <c r="D124" s="91"/>
      <c r="F124" s="177"/>
    </row>
    <row r="125" spans="1:6" ht="15.6" outlineLevel="1" x14ac:dyDescent="0.25">
      <c r="A125" s="29" t="s">
        <v>1083</v>
      </c>
      <c r="B125" s="30" t="s">
        <v>91</v>
      </c>
      <c r="C125" s="29">
        <v>5.14</v>
      </c>
      <c r="D125" s="91"/>
      <c r="F125" s="177"/>
    </row>
    <row r="126" spans="1:6" ht="15.6" outlineLevel="1" x14ac:dyDescent="0.25">
      <c r="A126" s="29" t="s">
        <v>1083</v>
      </c>
      <c r="B126" s="30" t="s">
        <v>68</v>
      </c>
      <c r="C126" s="29">
        <v>5.19</v>
      </c>
      <c r="D126" s="91"/>
      <c r="F126" s="177"/>
    </row>
    <row r="127" spans="1:6" ht="15.6" outlineLevel="1" x14ac:dyDescent="0.25">
      <c r="A127" s="29" t="s">
        <v>1083</v>
      </c>
      <c r="B127" s="30" t="s">
        <v>82</v>
      </c>
      <c r="C127" s="29">
        <v>5.24</v>
      </c>
      <c r="D127" s="91"/>
      <c r="F127" s="177"/>
    </row>
    <row r="128" spans="1:6" ht="15.6" outlineLevel="1" x14ac:dyDescent="0.25">
      <c r="A128" s="29" t="s">
        <v>1083</v>
      </c>
      <c r="B128" s="30" t="s">
        <v>54</v>
      </c>
      <c r="C128" s="29">
        <v>5.26</v>
      </c>
      <c r="D128" s="91"/>
      <c r="F128" s="177"/>
    </row>
    <row r="129" spans="1:6" ht="15.6" outlineLevel="1" x14ac:dyDescent="0.25">
      <c r="A129" s="29" t="s">
        <v>1083</v>
      </c>
      <c r="B129" s="30" t="s">
        <v>55</v>
      </c>
      <c r="C129" s="29">
        <v>5.27</v>
      </c>
      <c r="D129" s="91"/>
      <c r="F129" s="177"/>
    </row>
    <row r="130" spans="1:6" ht="15.6" outlineLevel="1" x14ac:dyDescent="0.25">
      <c r="A130" s="29" t="s">
        <v>1083</v>
      </c>
      <c r="B130" s="30" t="s">
        <v>69</v>
      </c>
      <c r="C130" s="29">
        <v>5.28</v>
      </c>
      <c r="D130" s="91"/>
      <c r="F130" s="177"/>
    </row>
    <row r="131" spans="1:6" ht="15.6" outlineLevel="1" x14ac:dyDescent="0.25">
      <c r="A131" s="29" t="s">
        <v>1083</v>
      </c>
      <c r="B131" s="30" t="s">
        <v>89</v>
      </c>
      <c r="C131" s="29">
        <v>5.29</v>
      </c>
      <c r="D131" s="91"/>
      <c r="F131" s="177"/>
    </row>
    <row r="132" spans="1:6" ht="15.6" outlineLevel="1" x14ac:dyDescent="0.25">
      <c r="A132" s="29" t="s">
        <v>1083</v>
      </c>
      <c r="B132" s="30" t="s">
        <v>70</v>
      </c>
      <c r="C132" s="31">
        <v>5.3</v>
      </c>
      <c r="D132" s="91"/>
      <c r="F132" s="177"/>
    </row>
    <row r="133" spans="1:6" ht="15.6" outlineLevel="1" x14ac:dyDescent="0.25">
      <c r="A133" s="29" t="s">
        <v>1083</v>
      </c>
      <c r="B133" s="30" t="s">
        <v>83</v>
      </c>
      <c r="C133" s="29">
        <v>5.31</v>
      </c>
      <c r="D133" s="91"/>
      <c r="F133" s="177"/>
    </row>
    <row r="134" spans="1:6" ht="15.6" outlineLevel="1" x14ac:dyDescent="0.25">
      <c r="A134" s="29" t="s">
        <v>1083</v>
      </c>
      <c r="B134" s="30" t="s">
        <v>56</v>
      </c>
      <c r="C134" s="29">
        <v>5.36</v>
      </c>
      <c r="D134" s="91"/>
      <c r="F134" s="177"/>
    </row>
    <row r="135" spans="1:6" ht="15.6" outlineLevel="1" x14ac:dyDescent="0.25">
      <c r="A135" s="29" t="s">
        <v>1083</v>
      </c>
      <c r="B135" s="30" t="s">
        <v>59</v>
      </c>
      <c r="C135" s="29">
        <v>5.53</v>
      </c>
      <c r="D135" s="91"/>
      <c r="F135" s="177"/>
    </row>
    <row r="136" spans="1:6" ht="15.6" outlineLevel="1" x14ac:dyDescent="0.25">
      <c r="A136" s="29" t="s">
        <v>1083</v>
      </c>
      <c r="B136" s="30" t="s">
        <v>76</v>
      </c>
      <c r="C136" s="29">
        <v>5.58</v>
      </c>
      <c r="D136" s="91"/>
      <c r="F136" s="177"/>
    </row>
    <row r="137" spans="1:6" ht="15.6" outlineLevel="1" x14ac:dyDescent="0.25">
      <c r="A137" s="29" t="s">
        <v>1083</v>
      </c>
      <c r="B137" s="30" t="s">
        <v>75</v>
      </c>
      <c r="C137" s="29">
        <v>5.62</v>
      </c>
      <c r="D137" s="91"/>
      <c r="F137" s="177"/>
    </row>
    <row r="138" spans="1:6" ht="15.6" outlineLevel="1" x14ac:dyDescent="0.25">
      <c r="A138" s="29" t="s">
        <v>1083</v>
      </c>
      <c r="B138" s="30" t="s">
        <v>61</v>
      </c>
      <c r="C138" s="29">
        <v>5.54</v>
      </c>
      <c r="D138" s="91"/>
      <c r="F138" s="177"/>
    </row>
    <row r="139" spans="1:6" ht="15.6" outlineLevel="1" x14ac:dyDescent="0.25">
      <c r="A139" s="29" t="s">
        <v>1083</v>
      </c>
      <c r="B139" s="30" t="s">
        <v>77</v>
      </c>
      <c r="C139" s="29">
        <v>5.55</v>
      </c>
      <c r="D139" s="91"/>
      <c r="F139" s="177"/>
    </row>
    <row r="140" spans="1:6" ht="15.6" outlineLevel="1" x14ac:dyDescent="0.25">
      <c r="A140" s="29" t="s">
        <v>1083</v>
      </c>
      <c r="B140" s="30" t="s">
        <v>63</v>
      </c>
      <c r="C140" s="29">
        <v>5.63</v>
      </c>
      <c r="D140" s="91"/>
      <c r="F140" s="177"/>
    </row>
    <row r="141" spans="1:6" ht="15.6" outlineLevel="1" x14ac:dyDescent="0.25">
      <c r="A141" s="29" t="s">
        <v>1083</v>
      </c>
      <c r="B141" s="30" t="s">
        <v>79</v>
      </c>
      <c r="C141" s="29">
        <v>5.45</v>
      </c>
      <c r="D141" s="91"/>
      <c r="F141" s="177"/>
    </row>
    <row r="142" spans="1:6" ht="15.6" outlineLevel="1" x14ac:dyDescent="0.25">
      <c r="A142" s="29" t="s">
        <v>1083</v>
      </c>
      <c r="B142" s="30" t="s">
        <v>64</v>
      </c>
      <c r="C142" s="29">
        <v>5.47</v>
      </c>
      <c r="D142" s="91"/>
      <c r="F142" s="177"/>
    </row>
    <row r="143" spans="1:6" ht="15.6" outlineLevel="1" x14ac:dyDescent="0.25">
      <c r="A143" s="29" t="s">
        <v>1083</v>
      </c>
      <c r="B143" s="30" t="s">
        <v>65</v>
      </c>
      <c r="C143" s="29">
        <v>5.48</v>
      </c>
      <c r="D143" s="91"/>
      <c r="F143" s="177"/>
    </row>
    <row r="144" spans="1:6" ht="15.6" x14ac:dyDescent="0.25">
      <c r="A144" s="34" t="s">
        <v>1083</v>
      </c>
      <c r="B144" s="30"/>
      <c r="C144" s="29"/>
      <c r="D144" s="91"/>
      <c r="F144" s="177"/>
    </row>
    <row r="145" spans="1:6" ht="15.6" outlineLevel="1" x14ac:dyDescent="0.25">
      <c r="A145" s="29" t="s">
        <v>24</v>
      </c>
      <c r="B145" s="30" t="s">
        <v>49</v>
      </c>
      <c r="C145" s="29">
        <v>5.0999999999999996</v>
      </c>
      <c r="D145" s="91"/>
      <c r="F145" s="177"/>
    </row>
    <row r="146" spans="1:6" ht="15.6" outlineLevel="1" x14ac:dyDescent="0.25">
      <c r="A146" s="29" t="s">
        <v>24</v>
      </c>
      <c r="B146" s="30" t="s">
        <v>50</v>
      </c>
      <c r="C146" s="29">
        <v>5.2</v>
      </c>
      <c r="D146" s="91"/>
      <c r="F146" s="177"/>
    </row>
    <row r="147" spans="1:6" ht="15.6" outlineLevel="1" x14ac:dyDescent="0.25">
      <c r="A147" s="29" t="s">
        <v>24</v>
      </c>
      <c r="B147" s="30" t="s">
        <v>66</v>
      </c>
      <c r="C147" s="29">
        <v>5.3</v>
      </c>
      <c r="D147" s="91"/>
      <c r="F147" s="177"/>
    </row>
    <row r="148" spans="1:6" ht="15.6" outlineLevel="1" x14ac:dyDescent="0.25">
      <c r="A148" s="29" t="s">
        <v>24</v>
      </c>
      <c r="B148" s="30" t="s">
        <v>80</v>
      </c>
      <c r="C148" s="29">
        <v>5.6</v>
      </c>
      <c r="D148" s="91"/>
      <c r="F148" s="177"/>
    </row>
    <row r="149" spans="1:6" ht="15.6" outlineLevel="1" x14ac:dyDescent="0.25">
      <c r="A149" s="29" t="s">
        <v>24</v>
      </c>
      <c r="B149" s="30" t="s">
        <v>1081</v>
      </c>
      <c r="C149" s="31">
        <v>5.0999999999999996</v>
      </c>
      <c r="D149" s="91"/>
      <c r="F149" s="177"/>
    </row>
    <row r="150" spans="1:6" ht="15.6" outlineLevel="1" x14ac:dyDescent="0.25">
      <c r="A150" s="29" t="s">
        <v>24</v>
      </c>
      <c r="B150" s="30" t="s">
        <v>91</v>
      </c>
      <c r="C150" s="29">
        <v>5.14</v>
      </c>
      <c r="D150" s="91"/>
      <c r="F150" s="177"/>
    </row>
    <row r="151" spans="1:6" ht="15.6" outlineLevel="1" x14ac:dyDescent="0.25">
      <c r="A151" s="29" t="s">
        <v>24</v>
      </c>
      <c r="B151" s="30" t="s">
        <v>68</v>
      </c>
      <c r="C151" s="29">
        <v>5.19</v>
      </c>
      <c r="D151" s="91"/>
      <c r="F151" s="177"/>
    </row>
    <row r="152" spans="1:6" ht="15.6" outlineLevel="1" x14ac:dyDescent="0.25">
      <c r="A152" s="29" t="s">
        <v>24</v>
      </c>
      <c r="B152" s="30" t="s">
        <v>82</v>
      </c>
      <c r="C152" s="29">
        <v>5.24</v>
      </c>
      <c r="D152" s="91"/>
      <c r="F152" s="177"/>
    </row>
    <row r="153" spans="1:6" ht="15.6" outlineLevel="1" x14ac:dyDescent="0.25">
      <c r="A153" s="29" t="s">
        <v>24</v>
      </c>
      <c r="B153" s="30" t="s">
        <v>54</v>
      </c>
      <c r="C153" s="29">
        <v>5.26</v>
      </c>
      <c r="D153" s="91"/>
      <c r="F153" s="177"/>
    </row>
    <row r="154" spans="1:6" ht="15.6" outlineLevel="1" x14ac:dyDescent="0.25">
      <c r="A154" s="29" t="s">
        <v>24</v>
      </c>
      <c r="B154" s="30" t="s">
        <v>55</v>
      </c>
      <c r="C154" s="29">
        <v>5.27</v>
      </c>
      <c r="D154" s="91"/>
      <c r="F154" s="177"/>
    </row>
    <row r="155" spans="1:6" ht="15.6" outlineLevel="1" x14ac:dyDescent="0.25">
      <c r="A155" s="29" t="s">
        <v>24</v>
      </c>
      <c r="B155" s="30" t="s">
        <v>69</v>
      </c>
      <c r="C155" s="29">
        <v>5.28</v>
      </c>
      <c r="D155" s="91"/>
      <c r="F155" s="177"/>
    </row>
    <row r="156" spans="1:6" ht="15.6" outlineLevel="1" x14ac:dyDescent="0.25">
      <c r="A156" s="29" t="s">
        <v>24</v>
      </c>
      <c r="B156" s="30" t="s">
        <v>70</v>
      </c>
      <c r="C156" s="31">
        <v>5.3</v>
      </c>
      <c r="D156" s="91"/>
      <c r="F156" s="177"/>
    </row>
    <row r="157" spans="1:6" ht="15.6" outlineLevel="1" x14ac:dyDescent="0.25">
      <c r="A157" s="29" t="s">
        <v>24</v>
      </c>
      <c r="B157" s="30" t="s">
        <v>90</v>
      </c>
      <c r="C157" s="29">
        <v>5.32</v>
      </c>
      <c r="D157" s="91"/>
      <c r="F157" s="177"/>
    </row>
    <row r="158" spans="1:6" ht="15.6" outlineLevel="1" x14ac:dyDescent="0.25">
      <c r="A158" s="29" t="s">
        <v>24</v>
      </c>
      <c r="B158" s="30" t="s">
        <v>56</v>
      </c>
      <c r="C158" s="29">
        <v>5.36</v>
      </c>
      <c r="D158" s="91"/>
      <c r="F158" s="177"/>
    </row>
    <row r="159" spans="1:6" ht="15.6" outlineLevel="1" x14ac:dyDescent="0.25">
      <c r="A159" s="29" t="s">
        <v>24</v>
      </c>
      <c r="B159" s="30" t="s">
        <v>59</v>
      </c>
      <c r="C159" s="29">
        <v>5.53</v>
      </c>
      <c r="D159" s="91"/>
      <c r="F159" s="177"/>
    </row>
    <row r="160" spans="1:6" ht="15.6" outlineLevel="1" x14ac:dyDescent="0.25">
      <c r="A160" s="29" t="s">
        <v>24</v>
      </c>
      <c r="B160" s="30" t="s">
        <v>76</v>
      </c>
      <c r="C160" s="29">
        <v>5.58</v>
      </c>
      <c r="D160" s="91"/>
      <c r="F160" s="177"/>
    </row>
    <row r="161" spans="1:6" ht="15.6" outlineLevel="1" x14ac:dyDescent="0.25">
      <c r="A161" s="29" t="s">
        <v>24</v>
      </c>
      <c r="B161" s="30" t="s">
        <v>61</v>
      </c>
      <c r="C161" s="29">
        <v>5.54</v>
      </c>
      <c r="D161" s="91"/>
      <c r="F161" s="177"/>
    </row>
    <row r="162" spans="1:6" ht="15.6" outlineLevel="1" x14ac:dyDescent="0.25">
      <c r="A162" s="29" t="s">
        <v>24</v>
      </c>
      <c r="B162" s="30" t="s">
        <v>77</v>
      </c>
      <c r="C162" s="29">
        <v>5.55</v>
      </c>
      <c r="D162" s="91"/>
      <c r="F162" s="177"/>
    </row>
    <row r="163" spans="1:6" ht="15.6" outlineLevel="1" x14ac:dyDescent="0.25">
      <c r="A163" s="29" t="s">
        <v>24</v>
      </c>
      <c r="B163" s="30" t="s">
        <v>75</v>
      </c>
      <c r="C163" s="29">
        <v>5.62</v>
      </c>
      <c r="D163" s="91"/>
      <c r="E163" t="s">
        <v>1084</v>
      </c>
      <c r="F163" s="177"/>
    </row>
    <row r="164" spans="1:6" ht="15.6" outlineLevel="1" x14ac:dyDescent="0.25">
      <c r="A164" s="29" t="s">
        <v>24</v>
      </c>
      <c r="B164" s="30" t="s">
        <v>63</v>
      </c>
      <c r="C164" s="29">
        <v>5.63</v>
      </c>
      <c r="D164" s="91"/>
      <c r="F164" s="177"/>
    </row>
    <row r="165" spans="1:6" ht="15.6" outlineLevel="1" x14ac:dyDescent="0.25">
      <c r="A165" s="29" t="s">
        <v>24</v>
      </c>
      <c r="B165" s="30" t="s">
        <v>79</v>
      </c>
      <c r="C165" s="29">
        <v>5.45</v>
      </c>
      <c r="D165" s="91"/>
      <c r="F165" s="177"/>
    </row>
    <row r="166" spans="1:6" ht="15.6" outlineLevel="1" x14ac:dyDescent="0.25">
      <c r="A166" s="29" t="s">
        <v>24</v>
      </c>
      <c r="B166" s="30" t="s">
        <v>64</v>
      </c>
      <c r="C166" s="29">
        <v>5.47</v>
      </c>
      <c r="D166" s="91"/>
      <c r="F166" s="177"/>
    </row>
    <row r="167" spans="1:6" ht="15.6" outlineLevel="1" x14ac:dyDescent="0.25">
      <c r="A167" s="29" t="s">
        <v>24</v>
      </c>
      <c r="B167" s="30" t="s">
        <v>65</v>
      </c>
      <c r="C167" s="29">
        <v>5.48</v>
      </c>
      <c r="D167" s="91"/>
      <c r="F167" s="177"/>
    </row>
    <row r="168" spans="1:6" ht="15.6" x14ac:dyDescent="0.25">
      <c r="A168" s="34" t="s">
        <v>24</v>
      </c>
      <c r="B168" s="30"/>
      <c r="C168" s="29"/>
      <c r="D168" s="91"/>
      <c r="F168" s="177"/>
    </row>
    <row r="169" spans="1:6" ht="15.6" outlineLevel="1" x14ac:dyDescent="0.25">
      <c r="A169" s="29" t="s">
        <v>25</v>
      </c>
      <c r="B169" s="30" t="s">
        <v>49</v>
      </c>
      <c r="C169" s="29">
        <v>5.0999999999999996</v>
      </c>
      <c r="D169" s="91"/>
      <c r="F169" s="177"/>
    </row>
    <row r="170" spans="1:6" ht="15.6" outlineLevel="1" x14ac:dyDescent="0.25">
      <c r="A170" s="29" t="s">
        <v>25</v>
      </c>
      <c r="B170" s="30" t="s">
        <v>50</v>
      </c>
      <c r="C170" s="29">
        <v>5.2</v>
      </c>
      <c r="D170" s="91"/>
      <c r="F170" s="177"/>
    </row>
    <row r="171" spans="1:6" ht="15.6" outlineLevel="1" x14ac:dyDescent="0.25">
      <c r="A171" s="29" t="s">
        <v>25</v>
      </c>
      <c r="B171" s="30" t="s">
        <v>66</v>
      </c>
      <c r="C171" s="29">
        <v>5.3</v>
      </c>
      <c r="D171" s="91"/>
      <c r="F171" s="177"/>
    </row>
    <row r="172" spans="1:6" ht="15.6" outlineLevel="1" x14ac:dyDescent="0.25">
      <c r="A172" s="29" t="s">
        <v>25</v>
      </c>
      <c r="B172" s="30" t="s">
        <v>80</v>
      </c>
      <c r="C172" s="29">
        <v>5.6</v>
      </c>
      <c r="D172" s="91"/>
      <c r="F172" s="177"/>
    </row>
    <row r="173" spans="1:6" ht="15.6" outlineLevel="1" x14ac:dyDescent="0.25">
      <c r="A173" s="29" t="s">
        <v>25</v>
      </c>
      <c r="B173" s="30" t="s">
        <v>1081</v>
      </c>
      <c r="C173" s="31">
        <v>5.0999999999999996</v>
      </c>
      <c r="D173" s="91"/>
      <c r="F173" s="177"/>
    </row>
    <row r="174" spans="1:6" ht="15.6" outlineLevel="1" x14ac:dyDescent="0.25">
      <c r="A174" s="29" t="s">
        <v>25</v>
      </c>
      <c r="B174" s="30" t="s">
        <v>91</v>
      </c>
      <c r="C174" s="29">
        <v>5.14</v>
      </c>
      <c r="D174" s="91"/>
      <c r="F174" s="177"/>
    </row>
    <row r="175" spans="1:6" ht="15.6" outlineLevel="1" x14ac:dyDescent="0.25">
      <c r="A175" s="29" t="s">
        <v>25</v>
      </c>
      <c r="B175" s="30" t="s">
        <v>68</v>
      </c>
      <c r="C175" s="29">
        <v>5.19</v>
      </c>
      <c r="D175" s="91"/>
      <c r="F175" s="177"/>
    </row>
    <row r="176" spans="1:6" ht="15.6" outlineLevel="1" x14ac:dyDescent="0.25">
      <c r="A176" s="29" t="s">
        <v>25</v>
      </c>
      <c r="B176" s="30" t="s">
        <v>82</v>
      </c>
      <c r="C176" s="29">
        <v>5.24</v>
      </c>
      <c r="D176" s="91"/>
      <c r="F176" s="177"/>
    </row>
    <row r="177" spans="1:6" ht="15.6" outlineLevel="1" x14ac:dyDescent="0.25">
      <c r="A177" s="29" t="s">
        <v>25</v>
      </c>
      <c r="B177" s="30" t="s">
        <v>54</v>
      </c>
      <c r="C177" s="29">
        <v>5.26</v>
      </c>
      <c r="D177" s="91"/>
      <c r="F177" s="177"/>
    </row>
    <row r="178" spans="1:6" ht="15.6" outlineLevel="1" x14ac:dyDescent="0.25">
      <c r="A178" s="29" t="s">
        <v>25</v>
      </c>
      <c r="B178" s="30" t="s">
        <v>55</v>
      </c>
      <c r="C178" s="29">
        <v>5.27</v>
      </c>
      <c r="D178" s="91"/>
      <c r="F178" s="177"/>
    </row>
    <row r="179" spans="1:6" ht="15.6" outlineLevel="1" x14ac:dyDescent="0.25">
      <c r="A179" s="29" t="s">
        <v>25</v>
      </c>
      <c r="B179" s="30" t="s">
        <v>69</v>
      </c>
      <c r="C179" s="29">
        <v>5.28</v>
      </c>
      <c r="D179" s="91"/>
      <c r="F179" s="177"/>
    </row>
    <row r="180" spans="1:6" ht="15.6" outlineLevel="1" x14ac:dyDescent="0.25">
      <c r="A180" s="29" t="s">
        <v>25</v>
      </c>
      <c r="B180" s="30" t="s">
        <v>89</v>
      </c>
      <c r="C180" s="29">
        <v>5.29</v>
      </c>
      <c r="D180" s="91"/>
      <c r="F180" s="177"/>
    </row>
    <row r="181" spans="1:6" ht="15.6" outlineLevel="1" x14ac:dyDescent="0.25">
      <c r="A181" s="29" t="s">
        <v>25</v>
      </c>
      <c r="B181" s="30" t="s">
        <v>70</v>
      </c>
      <c r="C181" s="31">
        <v>5.3</v>
      </c>
      <c r="D181" s="91"/>
      <c r="F181" s="177"/>
    </row>
    <row r="182" spans="1:6" ht="15.6" outlineLevel="1" x14ac:dyDescent="0.25">
      <c r="A182" s="29" t="s">
        <v>25</v>
      </c>
      <c r="B182" s="30" t="s">
        <v>90</v>
      </c>
      <c r="C182" s="29">
        <v>5.32</v>
      </c>
      <c r="D182" s="91"/>
      <c r="F182" s="177"/>
    </row>
    <row r="183" spans="1:6" ht="15.6" outlineLevel="1" x14ac:dyDescent="0.25">
      <c r="A183" s="29" t="s">
        <v>25</v>
      </c>
      <c r="B183" s="30" t="s">
        <v>56</v>
      </c>
      <c r="C183" s="29">
        <v>5.36</v>
      </c>
      <c r="D183" s="91"/>
      <c r="F183" s="177"/>
    </row>
    <row r="184" spans="1:6" ht="15.6" outlineLevel="1" x14ac:dyDescent="0.25">
      <c r="A184" s="29" t="s">
        <v>25</v>
      </c>
      <c r="B184" s="30" t="s">
        <v>59</v>
      </c>
      <c r="C184" s="29">
        <v>5.53</v>
      </c>
      <c r="D184" s="91"/>
      <c r="F184" s="177"/>
    </row>
    <row r="185" spans="1:6" ht="15.6" outlineLevel="1" x14ac:dyDescent="0.25">
      <c r="A185" s="29" t="s">
        <v>25</v>
      </c>
      <c r="B185" s="30" t="s">
        <v>76</v>
      </c>
      <c r="C185" s="29">
        <v>5.58</v>
      </c>
      <c r="D185" s="91"/>
      <c r="F185" s="177"/>
    </row>
    <row r="186" spans="1:6" ht="15.6" outlineLevel="1" x14ac:dyDescent="0.25">
      <c r="A186" s="29" t="s">
        <v>25</v>
      </c>
      <c r="B186" s="30" t="s">
        <v>61</v>
      </c>
      <c r="C186" s="29">
        <v>5.54</v>
      </c>
      <c r="D186" s="91"/>
      <c r="F186" s="177"/>
    </row>
    <row r="187" spans="1:6" ht="15.6" outlineLevel="1" x14ac:dyDescent="0.25">
      <c r="A187" s="29" t="s">
        <v>25</v>
      </c>
      <c r="B187" s="30" t="s">
        <v>77</v>
      </c>
      <c r="C187" s="29">
        <v>5.55</v>
      </c>
      <c r="D187" s="91"/>
      <c r="F187" s="177"/>
    </row>
    <row r="188" spans="1:6" ht="15.6" outlineLevel="1" x14ac:dyDescent="0.25">
      <c r="A188" s="29" t="s">
        <v>25</v>
      </c>
      <c r="B188" s="30" t="s">
        <v>63</v>
      </c>
      <c r="C188" s="29">
        <v>5.63</v>
      </c>
      <c r="D188" s="91"/>
      <c r="F188" s="177"/>
    </row>
    <row r="189" spans="1:6" ht="15.6" outlineLevel="1" x14ac:dyDescent="0.25">
      <c r="A189" s="29" t="s">
        <v>25</v>
      </c>
      <c r="B189" s="30" t="s">
        <v>79</v>
      </c>
      <c r="C189" s="29">
        <v>5.45</v>
      </c>
      <c r="D189" s="91"/>
      <c r="F189" s="177"/>
    </row>
    <row r="190" spans="1:6" ht="15.6" outlineLevel="1" x14ac:dyDescent="0.25">
      <c r="A190" s="29" t="s">
        <v>25</v>
      </c>
      <c r="B190" s="30" t="s">
        <v>64</v>
      </c>
      <c r="C190" s="29">
        <v>5.47</v>
      </c>
      <c r="D190" s="91"/>
      <c r="F190" s="177"/>
    </row>
    <row r="191" spans="1:6" ht="15.6" outlineLevel="1" x14ac:dyDescent="0.25">
      <c r="A191" s="29" t="s">
        <v>25</v>
      </c>
      <c r="B191" s="30" t="s">
        <v>65</v>
      </c>
      <c r="C191" s="29">
        <v>5.48</v>
      </c>
      <c r="D191" s="91"/>
      <c r="F191" s="177"/>
    </row>
    <row r="192" spans="1:6" ht="15.6" x14ac:dyDescent="0.25">
      <c r="A192" s="34" t="s">
        <v>25</v>
      </c>
      <c r="B192" s="30"/>
      <c r="C192" s="29"/>
      <c r="D192" s="91"/>
      <c r="F192" s="177"/>
    </row>
    <row r="193" spans="1:6" ht="15.6" outlineLevel="1" x14ac:dyDescent="0.25">
      <c r="A193" s="29" t="s">
        <v>26</v>
      </c>
      <c r="B193" s="30" t="s">
        <v>49</v>
      </c>
      <c r="C193" s="29">
        <v>5.0999999999999996</v>
      </c>
      <c r="D193" s="91"/>
      <c r="F193" s="177"/>
    </row>
    <row r="194" spans="1:6" ht="15.6" outlineLevel="1" x14ac:dyDescent="0.25">
      <c r="A194" s="29" t="s">
        <v>26</v>
      </c>
      <c r="B194" s="30" t="s">
        <v>50</v>
      </c>
      <c r="C194" s="29">
        <v>5.2</v>
      </c>
      <c r="D194" s="91"/>
      <c r="F194" s="177"/>
    </row>
    <row r="195" spans="1:6" ht="15.6" outlineLevel="1" x14ac:dyDescent="0.25">
      <c r="A195" s="29" t="s">
        <v>26</v>
      </c>
      <c r="B195" s="30" t="s">
        <v>66</v>
      </c>
      <c r="C195" s="29">
        <v>5.3</v>
      </c>
      <c r="D195" s="91"/>
      <c r="F195" s="177"/>
    </row>
    <row r="196" spans="1:6" ht="15.6" outlineLevel="1" x14ac:dyDescent="0.25">
      <c r="A196" s="29" t="s">
        <v>26</v>
      </c>
      <c r="B196" s="30" t="s">
        <v>80</v>
      </c>
      <c r="C196" s="29">
        <v>5.6</v>
      </c>
      <c r="D196" s="91"/>
      <c r="F196" s="177"/>
    </row>
    <row r="197" spans="1:6" ht="15.6" outlineLevel="1" x14ac:dyDescent="0.25">
      <c r="A197" s="29" t="s">
        <v>26</v>
      </c>
      <c r="B197" s="30" t="s">
        <v>1081</v>
      </c>
      <c r="C197" s="31">
        <v>5.0999999999999996</v>
      </c>
      <c r="D197" s="91"/>
      <c r="F197" s="177"/>
    </row>
    <row r="198" spans="1:6" ht="15.6" outlineLevel="1" x14ac:dyDescent="0.25">
      <c r="A198" s="29" t="s">
        <v>26</v>
      </c>
      <c r="B198" s="30" t="s">
        <v>91</v>
      </c>
      <c r="C198" s="29">
        <v>5.14</v>
      </c>
      <c r="D198" s="91"/>
      <c r="F198" s="177"/>
    </row>
    <row r="199" spans="1:6" ht="15.6" outlineLevel="1" x14ac:dyDescent="0.25">
      <c r="A199" s="29" t="s">
        <v>26</v>
      </c>
      <c r="B199" s="30" t="s">
        <v>68</v>
      </c>
      <c r="C199" s="29">
        <v>5.19</v>
      </c>
      <c r="D199" s="91"/>
      <c r="F199" s="177"/>
    </row>
    <row r="200" spans="1:6" ht="15.6" outlineLevel="1" x14ac:dyDescent="0.25">
      <c r="A200" s="29" t="s">
        <v>26</v>
      </c>
      <c r="B200" s="30" t="s">
        <v>82</v>
      </c>
      <c r="C200" s="29">
        <v>5.24</v>
      </c>
      <c r="D200" s="91"/>
      <c r="F200" s="177"/>
    </row>
    <row r="201" spans="1:6" ht="15.6" outlineLevel="1" x14ac:dyDescent="0.25">
      <c r="A201" s="29" t="s">
        <v>26</v>
      </c>
      <c r="B201" s="30" t="s">
        <v>55</v>
      </c>
      <c r="C201" s="29">
        <v>5.27</v>
      </c>
      <c r="D201" s="91"/>
      <c r="F201" s="177"/>
    </row>
    <row r="202" spans="1:6" ht="15.6" outlineLevel="1" x14ac:dyDescent="0.25">
      <c r="A202" s="29" t="s">
        <v>26</v>
      </c>
      <c r="B202" s="30" t="s">
        <v>69</v>
      </c>
      <c r="C202" s="29">
        <v>5.28</v>
      </c>
      <c r="D202" s="91"/>
      <c r="F202" s="177"/>
    </row>
    <row r="203" spans="1:6" ht="15.6" outlineLevel="1" x14ac:dyDescent="0.25">
      <c r="A203" s="29" t="s">
        <v>26</v>
      </c>
      <c r="B203" s="30" t="s">
        <v>89</v>
      </c>
      <c r="C203" s="29">
        <v>5.29</v>
      </c>
      <c r="D203" s="91"/>
      <c r="F203" s="177"/>
    </row>
    <row r="204" spans="1:6" ht="15.6" outlineLevel="1" x14ac:dyDescent="0.25">
      <c r="A204" s="29" t="s">
        <v>26</v>
      </c>
      <c r="B204" s="30" t="s">
        <v>70</v>
      </c>
      <c r="C204" s="31">
        <v>5.3</v>
      </c>
      <c r="D204" s="91"/>
      <c r="F204" s="177"/>
    </row>
    <row r="205" spans="1:6" ht="15.6" outlineLevel="1" x14ac:dyDescent="0.25">
      <c r="A205" s="29" t="s">
        <v>26</v>
      </c>
      <c r="B205" s="30" t="s">
        <v>92</v>
      </c>
      <c r="C205" s="29">
        <v>5.34</v>
      </c>
      <c r="D205" s="91"/>
      <c r="F205" s="177"/>
    </row>
    <row r="206" spans="1:6" ht="15.6" outlineLevel="1" x14ac:dyDescent="0.25">
      <c r="A206" s="29" t="s">
        <v>26</v>
      </c>
      <c r="B206" s="30" t="s">
        <v>83</v>
      </c>
      <c r="C206" s="29">
        <v>5.31</v>
      </c>
      <c r="D206" s="91"/>
      <c r="F206" s="177"/>
    </row>
    <row r="207" spans="1:6" ht="15.6" outlineLevel="1" x14ac:dyDescent="0.25">
      <c r="A207" s="29" t="s">
        <v>26</v>
      </c>
      <c r="B207" s="30" t="s">
        <v>93</v>
      </c>
      <c r="C207" s="29">
        <v>5.101</v>
      </c>
      <c r="D207" s="91"/>
      <c r="F207" s="177"/>
    </row>
    <row r="208" spans="1:6" ht="15.6" outlineLevel="1" x14ac:dyDescent="0.25">
      <c r="A208" s="29" t="s">
        <v>26</v>
      </c>
      <c r="B208" s="30" t="s">
        <v>56</v>
      </c>
      <c r="C208" s="29">
        <v>5.36</v>
      </c>
      <c r="D208" s="91"/>
      <c r="F208" s="177"/>
    </row>
    <row r="209" spans="1:6" ht="15.6" outlineLevel="1" x14ac:dyDescent="0.25">
      <c r="A209" s="29" t="s">
        <v>26</v>
      </c>
      <c r="B209" s="30" t="s">
        <v>59</v>
      </c>
      <c r="C209" s="29">
        <v>5.53</v>
      </c>
      <c r="D209" s="91"/>
      <c r="F209" s="177"/>
    </row>
    <row r="210" spans="1:6" ht="15.6" outlineLevel="1" x14ac:dyDescent="0.25">
      <c r="A210" s="29" t="s">
        <v>26</v>
      </c>
      <c r="B210" s="30" t="s">
        <v>94</v>
      </c>
      <c r="C210" s="29">
        <v>5.1020000000000003</v>
      </c>
      <c r="D210" s="91"/>
      <c r="F210" s="177"/>
    </row>
    <row r="211" spans="1:6" ht="15.6" outlineLevel="1" x14ac:dyDescent="0.25">
      <c r="A211" s="29" t="s">
        <v>26</v>
      </c>
      <c r="B211" s="30" t="s">
        <v>95</v>
      </c>
      <c r="C211" s="32">
        <v>5.0999999999999996</v>
      </c>
      <c r="D211" s="91"/>
      <c r="F211" s="177"/>
    </row>
    <row r="212" spans="1:6" ht="15.6" outlineLevel="1" x14ac:dyDescent="0.25">
      <c r="A212" s="29" t="s">
        <v>26</v>
      </c>
      <c r="B212" s="30" t="s">
        <v>76</v>
      </c>
      <c r="C212" s="29">
        <v>5.58</v>
      </c>
      <c r="D212" s="91"/>
      <c r="F212" s="177"/>
    </row>
    <row r="213" spans="1:6" ht="15.6" outlineLevel="1" x14ac:dyDescent="0.25">
      <c r="A213" s="29" t="s">
        <v>26</v>
      </c>
      <c r="B213" s="30" t="s">
        <v>61</v>
      </c>
      <c r="C213" s="29">
        <v>5.54</v>
      </c>
      <c r="D213" s="91"/>
      <c r="F213" s="177"/>
    </row>
    <row r="214" spans="1:6" ht="15.6" outlineLevel="1" x14ac:dyDescent="0.25">
      <c r="A214" s="29" t="s">
        <v>26</v>
      </c>
      <c r="B214" s="30" t="s">
        <v>77</v>
      </c>
      <c r="C214" s="29">
        <v>5.55</v>
      </c>
      <c r="D214" s="91"/>
      <c r="F214" s="177"/>
    </row>
    <row r="215" spans="1:6" ht="15.6" outlineLevel="1" x14ac:dyDescent="0.25">
      <c r="A215" s="29" t="s">
        <v>26</v>
      </c>
      <c r="B215" s="30" t="s">
        <v>63</v>
      </c>
      <c r="C215" s="29">
        <v>5.63</v>
      </c>
      <c r="D215" s="91"/>
      <c r="F215" s="177"/>
    </row>
    <row r="216" spans="1:6" ht="15.6" outlineLevel="1" x14ac:dyDescent="0.25">
      <c r="A216" s="29" t="s">
        <v>26</v>
      </c>
      <c r="B216" s="30" t="s">
        <v>64</v>
      </c>
      <c r="C216" s="29">
        <v>5.47</v>
      </c>
      <c r="D216" s="91"/>
      <c r="F216" s="177"/>
    </row>
    <row r="217" spans="1:6" ht="15.6" outlineLevel="1" x14ac:dyDescent="0.25">
      <c r="A217" s="29" t="s">
        <v>26</v>
      </c>
      <c r="B217" s="30" t="s">
        <v>65</v>
      </c>
      <c r="C217" s="29">
        <v>5.48</v>
      </c>
      <c r="D217" s="91"/>
      <c r="F217" s="177"/>
    </row>
    <row r="218" spans="1:6" ht="15.6" x14ac:dyDescent="0.25">
      <c r="A218" s="34" t="s">
        <v>26</v>
      </c>
      <c r="B218" s="30"/>
      <c r="C218" s="29"/>
      <c r="D218" s="91"/>
      <c r="F218" s="177"/>
    </row>
    <row r="219" spans="1:6" ht="15.6" outlineLevel="1" x14ac:dyDescent="0.25">
      <c r="A219" s="29" t="s">
        <v>27</v>
      </c>
      <c r="B219" s="30" t="s">
        <v>49</v>
      </c>
      <c r="C219" s="29">
        <v>5.0999999999999996</v>
      </c>
      <c r="D219" s="91"/>
      <c r="F219" s="177"/>
    </row>
    <row r="220" spans="1:6" ht="15.6" outlineLevel="1" x14ac:dyDescent="0.25">
      <c r="A220" s="29" t="s">
        <v>27</v>
      </c>
      <c r="B220" s="30" t="s">
        <v>50</v>
      </c>
      <c r="C220" s="29">
        <v>5.2</v>
      </c>
      <c r="D220" s="91"/>
      <c r="F220" s="177"/>
    </row>
    <row r="221" spans="1:6" ht="15.6" outlineLevel="1" x14ac:dyDescent="0.25">
      <c r="A221" s="29" t="s">
        <v>27</v>
      </c>
      <c r="B221" s="30" t="s">
        <v>66</v>
      </c>
      <c r="C221" s="29">
        <v>5.3</v>
      </c>
      <c r="D221" s="91"/>
      <c r="F221" s="177"/>
    </row>
    <row r="222" spans="1:6" ht="15.6" outlineLevel="1" x14ac:dyDescent="0.25">
      <c r="A222" s="29" t="s">
        <v>27</v>
      </c>
      <c r="B222" s="30" t="s">
        <v>80</v>
      </c>
      <c r="C222" s="29">
        <v>5.6</v>
      </c>
      <c r="D222" s="91"/>
      <c r="F222" s="177"/>
    </row>
    <row r="223" spans="1:6" ht="15.6" outlineLevel="1" x14ac:dyDescent="0.25">
      <c r="A223" s="29" t="s">
        <v>27</v>
      </c>
      <c r="B223" s="30" t="s">
        <v>1081</v>
      </c>
      <c r="C223" s="31">
        <v>5.0999999999999996</v>
      </c>
      <c r="D223" s="91"/>
      <c r="F223" s="177"/>
    </row>
    <row r="224" spans="1:6" ht="15.6" outlineLevel="1" x14ac:dyDescent="0.25">
      <c r="A224" s="29" t="s">
        <v>27</v>
      </c>
      <c r="B224" s="30" t="s">
        <v>91</v>
      </c>
      <c r="C224" s="29">
        <v>5.14</v>
      </c>
      <c r="D224" s="91"/>
      <c r="F224" s="177"/>
    </row>
    <row r="225" spans="1:6" ht="15.6" outlineLevel="1" x14ac:dyDescent="0.25">
      <c r="A225" s="29" t="s">
        <v>27</v>
      </c>
      <c r="B225" s="30" t="s">
        <v>68</v>
      </c>
      <c r="C225" s="29">
        <v>5.19</v>
      </c>
      <c r="D225" s="91"/>
      <c r="F225" s="177"/>
    </row>
    <row r="226" spans="1:6" ht="15.6" outlineLevel="1" x14ac:dyDescent="0.25">
      <c r="A226" s="29" t="s">
        <v>27</v>
      </c>
      <c r="B226" s="30" t="s">
        <v>82</v>
      </c>
      <c r="C226" s="29">
        <v>5.24</v>
      </c>
      <c r="D226" s="91"/>
      <c r="F226" s="177"/>
    </row>
    <row r="227" spans="1:6" ht="15.6" outlineLevel="1" x14ac:dyDescent="0.25">
      <c r="A227" s="29" t="s">
        <v>27</v>
      </c>
      <c r="B227" s="30" t="s">
        <v>54</v>
      </c>
      <c r="C227" s="29">
        <v>5.26</v>
      </c>
      <c r="D227" s="91"/>
      <c r="F227" s="177"/>
    </row>
    <row r="228" spans="1:6" ht="15.6" outlineLevel="1" x14ac:dyDescent="0.25">
      <c r="A228" s="29" t="s">
        <v>27</v>
      </c>
      <c r="B228" s="30" t="s">
        <v>55</v>
      </c>
      <c r="C228" s="29">
        <v>5.27</v>
      </c>
      <c r="D228" s="91"/>
      <c r="F228" s="177"/>
    </row>
    <row r="229" spans="1:6" ht="15.6" outlineLevel="1" x14ac:dyDescent="0.25">
      <c r="A229" s="29" t="s">
        <v>27</v>
      </c>
      <c r="B229" s="30" t="s">
        <v>69</v>
      </c>
      <c r="C229" s="29">
        <v>5.28</v>
      </c>
      <c r="D229" s="91"/>
      <c r="F229" s="177"/>
    </row>
    <row r="230" spans="1:6" ht="15.6" outlineLevel="1" x14ac:dyDescent="0.25">
      <c r="A230" s="29" t="s">
        <v>27</v>
      </c>
      <c r="B230" s="30" t="s">
        <v>89</v>
      </c>
      <c r="C230" s="29">
        <v>5.29</v>
      </c>
      <c r="D230" s="91"/>
      <c r="F230" s="177"/>
    </row>
    <row r="231" spans="1:6" ht="15.6" outlineLevel="1" x14ac:dyDescent="0.25">
      <c r="A231" s="29" t="s">
        <v>27</v>
      </c>
      <c r="B231" s="30" t="s">
        <v>70</v>
      </c>
      <c r="C231" s="31">
        <v>5.3</v>
      </c>
      <c r="D231" s="91"/>
      <c r="F231" s="177"/>
    </row>
    <row r="232" spans="1:6" ht="15.6" outlineLevel="1" x14ac:dyDescent="0.25">
      <c r="A232" s="29" t="s">
        <v>27</v>
      </c>
      <c r="B232" s="30" t="s">
        <v>83</v>
      </c>
      <c r="C232" s="29">
        <v>5.31</v>
      </c>
      <c r="D232" s="91"/>
      <c r="F232" s="177"/>
    </row>
    <row r="233" spans="1:6" ht="15.6" outlineLevel="1" x14ac:dyDescent="0.25">
      <c r="A233" s="29" t="s">
        <v>27</v>
      </c>
      <c r="B233" s="30" t="s">
        <v>96</v>
      </c>
      <c r="C233" s="29">
        <v>5.33</v>
      </c>
      <c r="D233" s="91"/>
      <c r="F233" s="177"/>
    </row>
    <row r="234" spans="1:6" ht="15.6" outlineLevel="1" x14ac:dyDescent="0.25">
      <c r="A234" s="29" t="s">
        <v>27</v>
      </c>
      <c r="B234" s="30" t="s">
        <v>93</v>
      </c>
      <c r="C234" s="29">
        <v>5.101</v>
      </c>
      <c r="D234" s="91"/>
      <c r="F234" s="177"/>
    </row>
    <row r="235" spans="1:6" ht="15.6" outlineLevel="1" x14ac:dyDescent="0.25">
      <c r="A235" s="29" t="s">
        <v>27</v>
      </c>
      <c r="B235" s="30" t="s">
        <v>56</v>
      </c>
      <c r="C235" s="29">
        <v>5.36</v>
      </c>
      <c r="D235" s="91"/>
      <c r="F235" s="177"/>
    </row>
    <row r="236" spans="1:6" ht="15.6" outlineLevel="1" x14ac:dyDescent="0.25">
      <c r="A236" s="29" t="s">
        <v>27</v>
      </c>
      <c r="B236" s="30" t="s">
        <v>59</v>
      </c>
      <c r="C236" s="29">
        <v>5.53</v>
      </c>
      <c r="D236" s="91"/>
      <c r="F236" s="177"/>
    </row>
    <row r="237" spans="1:6" ht="15.6" outlineLevel="1" x14ac:dyDescent="0.25">
      <c r="A237" s="29" t="s">
        <v>27</v>
      </c>
      <c r="B237" s="30" t="s">
        <v>94</v>
      </c>
      <c r="C237" s="29">
        <v>5.1020000000000003</v>
      </c>
      <c r="D237" s="91"/>
      <c r="F237" s="177"/>
    </row>
    <row r="238" spans="1:6" ht="15.6" outlineLevel="1" x14ac:dyDescent="0.25">
      <c r="A238" s="29" t="s">
        <v>27</v>
      </c>
      <c r="B238" s="30" t="s">
        <v>76</v>
      </c>
      <c r="C238" s="29">
        <v>5.58</v>
      </c>
      <c r="D238" s="91"/>
      <c r="F238" s="177"/>
    </row>
    <row r="239" spans="1:6" ht="15.6" outlineLevel="1" x14ac:dyDescent="0.25">
      <c r="A239" s="29" t="s">
        <v>27</v>
      </c>
      <c r="B239" s="30" t="s">
        <v>61</v>
      </c>
      <c r="C239" s="29">
        <v>5.54</v>
      </c>
      <c r="D239" s="91"/>
      <c r="F239" s="177"/>
    </row>
    <row r="240" spans="1:6" ht="15.6" outlineLevel="1" x14ac:dyDescent="0.25">
      <c r="A240" s="29" t="s">
        <v>27</v>
      </c>
      <c r="B240" s="30" t="s">
        <v>77</v>
      </c>
      <c r="C240" s="29">
        <v>5.55</v>
      </c>
      <c r="D240" s="91"/>
      <c r="F240" s="177"/>
    </row>
    <row r="241" spans="1:6" ht="15.6" outlineLevel="1" x14ac:dyDescent="0.25">
      <c r="A241" s="29" t="s">
        <v>27</v>
      </c>
      <c r="B241" s="30" t="s">
        <v>63</v>
      </c>
      <c r="C241" s="29">
        <v>5.63</v>
      </c>
      <c r="D241" s="91"/>
      <c r="F241" s="177"/>
    </row>
    <row r="242" spans="1:6" ht="15.6" outlineLevel="1" x14ac:dyDescent="0.25">
      <c r="A242" s="29" t="s">
        <v>27</v>
      </c>
      <c r="B242" s="30" t="s">
        <v>64</v>
      </c>
      <c r="C242" s="29">
        <v>5.47</v>
      </c>
      <c r="D242" s="91"/>
      <c r="F242" s="177"/>
    </row>
    <row r="243" spans="1:6" ht="15.6" outlineLevel="1" x14ac:dyDescent="0.25">
      <c r="A243" s="29" t="s">
        <v>27</v>
      </c>
      <c r="B243" s="30" t="s">
        <v>65</v>
      </c>
      <c r="C243" s="29">
        <v>5.48</v>
      </c>
      <c r="D243" s="91"/>
      <c r="F243" s="177"/>
    </row>
    <row r="244" spans="1:6" ht="15.6" x14ac:dyDescent="0.25">
      <c r="A244" s="34" t="s">
        <v>27</v>
      </c>
      <c r="B244" s="30"/>
      <c r="C244" s="29"/>
      <c r="D244" s="91"/>
      <c r="F244" s="177"/>
    </row>
    <row r="245" spans="1:6" ht="15.6" outlineLevel="1" x14ac:dyDescent="0.25">
      <c r="A245" s="29" t="s">
        <v>28</v>
      </c>
      <c r="B245" s="30" t="s">
        <v>49</v>
      </c>
      <c r="C245" s="29">
        <v>5.0999999999999996</v>
      </c>
      <c r="D245" s="91"/>
      <c r="F245" s="177"/>
    </row>
    <row r="246" spans="1:6" ht="15.6" outlineLevel="1" x14ac:dyDescent="0.25">
      <c r="A246" s="29" t="s">
        <v>28</v>
      </c>
      <c r="B246" s="30" t="s">
        <v>50</v>
      </c>
      <c r="C246" s="29">
        <v>5.2</v>
      </c>
      <c r="D246" s="91"/>
      <c r="F246" s="177"/>
    </row>
    <row r="247" spans="1:6" ht="15.6" outlineLevel="1" x14ac:dyDescent="0.25">
      <c r="A247" s="29" t="s">
        <v>28</v>
      </c>
      <c r="B247" s="30" t="s">
        <v>66</v>
      </c>
      <c r="C247" s="29">
        <v>5.3</v>
      </c>
      <c r="D247" s="91"/>
      <c r="F247" s="177"/>
    </row>
    <row r="248" spans="1:6" ht="15.6" outlineLevel="1" x14ac:dyDescent="0.25">
      <c r="A248" s="29" t="s">
        <v>28</v>
      </c>
      <c r="B248" s="30" t="s">
        <v>80</v>
      </c>
      <c r="C248" s="29">
        <v>5.6</v>
      </c>
      <c r="D248" s="91"/>
      <c r="F248" s="177"/>
    </row>
    <row r="249" spans="1:6" ht="15.6" outlineLevel="1" x14ac:dyDescent="0.25">
      <c r="A249" s="29" t="s">
        <v>28</v>
      </c>
      <c r="B249" s="30" t="s">
        <v>1081</v>
      </c>
      <c r="C249" s="31">
        <v>5.0999999999999996</v>
      </c>
      <c r="D249" s="91"/>
      <c r="F249" s="177"/>
    </row>
    <row r="250" spans="1:6" ht="15.6" outlineLevel="1" x14ac:dyDescent="0.25">
      <c r="A250" s="29" t="s">
        <v>28</v>
      </c>
      <c r="B250" s="30" t="s">
        <v>91</v>
      </c>
      <c r="C250" s="29">
        <v>5.14</v>
      </c>
      <c r="D250" s="91"/>
      <c r="F250" s="177"/>
    </row>
    <row r="251" spans="1:6" ht="15.6" outlineLevel="1" x14ac:dyDescent="0.25">
      <c r="A251" s="29" t="s">
        <v>28</v>
      </c>
      <c r="B251" s="30" t="s">
        <v>68</v>
      </c>
      <c r="C251" s="29">
        <v>5.19</v>
      </c>
      <c r="D251" s="91"/>
      <c r="F251" s="177"/>
    </row>
    <row r="252" spans="1:6" ht="15.6" outlineLevel="1" x14ac:dyDescent="0.25">
      <c r="A252" s="29" t="s">
        <v>28</v>
      </c>
      <c r="B252" s="30" t="s">
        <v>82</v>
      </c>
      <c r="C252" s="29">
        <v>5.24</v>
      </c>
      <c r="D252" s="91"/>
      <c r="F252" s="177"/>
    </row>
    <row r="253" spans="1:6" ht="15.6" outlineLevel="1" x14ac:dyDescent="0.25">
      <c r="A253" s="29" t="s">
        <v>28</v>
      </c>
      <c r="B253" s="30" t="s">
        <v>55</v>
      </c>
      <c r="C253" s="29">
        <v>5.27</v>
      </c>
      <c r="D253" s="91"/>
      <c r="F253" s="177"/>
    </row>
    <row r="254" spans="1:6" ht="15.6" outlineLevel="1" x14ac:dyDescent="0.25">
      <c r="A254" s="29" t="s">
        <v>28</v>
      </c>
      <c r="B254" s="30" t="s">
        <v>69</v>
      </c>
      <c r="C254" s="29">
        <v>5.28</v>
      </c>
      <c r="D254" s="91"/>
      <c r="F254" s="177"/>
    </row>
    <row r="255" spans="1:6" ht="15.6" outlineLevel="1" x14ac:dyDescent="0.25">
      <c r="A255" s="29" t="s">
        <v>28</v>
      </c>
      <c r="B255" s="30" t="s">
        <v>70</v>
      </c>
      <c r="C255" s="31">
        <v>5.3</v>
      </c>
      <c r="D255" s="91"/>
      <c r="F255" s="177"/>
    </row>
    <row r="256" spans="1:6" ht="15.6" outlineLevel="1" x14ac:dyDescent="0.25">
      <c r="A256" s="29" t="s">
        <v>28</v>
      </c>
      <c r="B256" s="30" t="s">
        <v>96</v>
      </c>
      <c r="C256" s="29">
        <v>5.33</v>
      </c>
      <c r="D256" s="91"/>
      <c r="F256" s="177"/>
    </row>
    <row r="257" spans="1:6" ht="15.6" outlineLevel="1" x14ac:dyDescent="0.25">
      <c r="A257" s="29" t="s">
        <v>28</v>
      </c>
      <c r="B257" s="30" t="s">
        <v>56</v>
      </c>
      <c r="C257" s="29">
        <v>5.36</v>
      </c>
      <c r="D257" s="91"/>
      <c r="F257" s="177"/>
    </row>
    <row r="258" spans="1:6" ht="15.6" outlineLevel="1" x14ac:dyDescent="0.25">
      <c r="A258" s="29" t="s">
        <v>28</v>
      </c>
      <c r="B258" s="30" t="s">
        <v>59</v>
      </c>
      <c r="C258" s="29">
        <v>5.53</v>
      </c>
      <c r="D258" s="91"/>
      <c r="F258" s="177"/>
    </row>
    <row r="259" spans="1:6" ht="15.6" outlineLevel="1" x14ac:dyDescent="0.25">
      <c r="A259" s="29" t="s">
        <v>28</v>
      </c>
      <c r="B259" s="30" t="s">
        <v>76</v>
      </c>
      <c r="C259" s="29">
        <v>5.58</v>
      </c>
      <c r="D259" s="91"/>
      <c r="F259" s="177"/>
    </row>
    <row r="260" spans="1:6" ht="15.6" outlineLevel="1" x14ac:dyDescent="0.25">
      <c r="A260" s="29" t="s">
        <v>28</v>
      </c>
      <c r="B260" s="30" t="s">
        <v>61</v>
      </c>
      <c r="C260" s="29">
        <v>5.54</v>
      </c>
      <c r="D260" s="91"/>
      <c r="F260" s="177"/>
    </row>
    <row r="261" spans="1:6" ht="15.6" outlineLevel="1" x14ac:dyDescent="0.25">
      <c r="A261" s="29" t="s">
        <v>28</v>
      </c>
      <c r="B261" s="30" t="s">
        <v>77</v>
      </c>
      <c r="C261" s="29">
        <v>5.55</v>
      </c>
      <c r="D261" s="91"/>
      <c r="F261" s="177"/>
    </row>
    <row r="262" spans="1:6" ht="15.6" outlineLevel="1" x14ac:dyDescent="0.25">
      <c r="A262" s="29" t="s">
        <v>28</v>
      </c>
      <c r="B262" s="30" t="s">
        <v>63</v>
      </c>
      <c r="C262" s="29">
        <v>5.63</v>
      </c>
      <c r="D262" s="91"/>
      <c r="F262" s="177"/>
    </row>
    <row r="263" spans="1:6" ht="15.6" outlineLevel="1" x14ac:dyDescent="0.25">
      <c r="A263" s="29" t="s">
        <v>28</v>
      </c>
      <c r="B263" s="30" t="s">
        <v>64</v>
      </c>
      <c r="C263" s="29">
        <v>5.47</v>
      </c>
      <c r="D263" s="91"/>
      <c r="F263" s="177"/>
    </row>
    <row r="264" spans="1:6" ht="15.6" outlineLevel="1" x14ac:dyDescent="0.25">
      <c r="A264" s="29" t="s">
        <v>28</v>
      </c>
      <c r="B264" s="30" t="s">
        <v>65</v>
      </c>
      <c r="C264" s="29">
        <v>5.48</v>
      </c>
      <c r="D264" s="91"/>
      <c r="F264" s="177"/>
    </row>
    <row r="265" spans="1:6" ht="15.6" x14ac:dyDescent="0.25">
      <c r="A265" s="34" t="s">
        <v>28</v>
      </c>
      <c r="B265" s="30"/>
      <c r="C265" s="29"/>
      <c r="D265" s="91"/>
      <c r="F265" s="177"/>
    </row>
    <row r="266" spans="1:6" ht="15.6" outlineLevel="1" x14ac:dyDescent="0.25">
      <c r="A266" s="29" t="s">
        <v>29</v>
      </c>
      <c r="B266" s="30" t="s">
        <v>49</v>
      </c>
      <c r="C266" s="29">
        <v>5.0999999999999996</v>
      </c>
      <c r="D266" s="91"/>
      <c r="F266" s="177"/>
    </row>
    <row r="267" spans="1:6" ht="15.6" outlineLevel="1" x14ac:dyDescent="0.25">
      <c r="A267" s="29" t="s">
        <v>29</v>
      </c>
      <c r="B267" s="30" t="s">
        <v>50</v>
      </c>
      <c r="C267" s="29">
        <v>5.2</v>
      </c>
      <c r="D267" s="91"/>
      <c r="F267" s="177"/>
    </row>
    <row r="268" spans="1:6" ht="15.6" outlineLevel="1" x14ac:dyDescent="0.25">
      <c r="A268" s="29" t="s">
        <v>29</v>
      </c>
      <c r="B268" s="30" t="s">
        <v>66</v>
      </c>
      <c r="C268" s="29">
        <v>5.3</v>
      </c>
      <c r="D268" s="91"/>
      <c r="F268" s="177"/>
    </row>
    <row r="269" spans="1:6" ht="15.6" outlineLevel="1" x14ac:dyDescent="0.25">
      <c r="A269" s="29" t="s">
        <v>29</v>
      </c>
      <c r="B269" s="30" t="s">
        <v>80</v>
      </c>
      <c r="C269" s="29">
        <v>5.6</v>
      </c>
      <c r="D269" s="91"/>
      <c r="F269" s="177"/>
    </row>
    <row r="270" spans="1:6" ht="15.6" outlineLevel="1" x14ac:dyDescent="0.25">
      <c r="A270" s="29" t="s">
        <v>29</v>
      </c>
      <c r="B270" s="30" t="s">
        <v>1081</v>
      </c>
      <c r="C270" s="31">
        <v>5.0999999999999996</v>
      </c>
      <c r="D270" s="91"/>
      <c r="F270" s="177"/>
    </row>
    <row r="271" spans="1:6" ht="15.6" outlineLevel="1" x14ac:dyDescent="0.25">
      <c r="A271" s="29" t="s">
        <v>29</v>
      </c>
      <c r="B271" s="30" t="s">
        <v>91</v>
      </c>
      <c r="C271" s="29">
        <v>5.14</v>
      </c>
      <c r="D271" s="91"/>
      <c r="F271" s="177"/>
    </row>
    <row r="272" spans="1:6" ht="15.6" outlineLevel="1" x14ac:dyDescent="0.25">
      <c r="A272" s="29" t="s">
        <v>29</v>
      </c>
      <c r="B272" s="30" t="s">
        <v>68</v>
      </c>
      <c r="C272" s="29">
        <v>5.19</v>
      </c>
      <c r="D272" s="91"/>
      <c r="F272" s="177"/>
    </row>
    <row r="273" spans="1:6" ht="15.6" outlineLevel="1" x14ac:dyDescent="0.25">
      <c r="A273" s="29" t="s">
        <v>29</v>
      </c>
      <c r="B273" s="30" t="s">
        <v>82</v>
      </c>
      <c r="C273" s="29">
        <v>5.24</v>
      </c>
      <c r="D273" s="91"/>
      <c r="F273" s="177"/>
    </row>
    <row r="274" spans="1:6" ht="15.6" outlineLevel="1" x14ac:dyDescent="0.25">
      <c r="A274" s="29" t="s">
        <v>29</v>
      </c>
      <c r="B274" s="30" t="s">
        <v>54</v>
      </c>
      <c r="C274" s="29">
        <v>5.26</v>
      </c>
      <c r="D274" s="91"/>
      <c r="F274" s="177"/>
    </row>
    <row r="275" spans="1:6" ht="15.6" outlineLevel="1" x14ac:dyDescent="0.25">
      <c r="A275" s="29" t="s">
        <v>29</v>
      </c>
      <c r="B275" s="30" t="s">
        <v>55</v>
      </c>
      <c r="C275" s="29">
        <v>5.27</v>
      </c>
      <c r="D275" s="91"/>
      <c r="F275" s="177"/>
    </row>
    <row r="276" spans="1:6" ht="15.6" outlineLevel="1" x14ac:dyDescent="0.25">
      <c r="A276" s="29" t="s">
        <v>29</v>
      </c>
      <c r="B276" s="30" t="s">
        <v>69</v>
      </c>
      <c r="C276" s="29">
        <v>5.28</v>
      </c>
      <c r="D276" s="91"/>
      <c r="F276" s="177"/>
    </row>
    <row r="277" spans="1:6" ht="15.6" outlineLevel="1" x14ac:dyDescent="0.25">
      <c r="A277" s="29" t="s">
        <v>29</v>
      </c>
      <c r="B277" s="30" t="s">
        <v>89</v>
      </c>
      <c r="C277" s="29">
        <v>5.29</v>
      </c>
      <c r="D277" s="91"/>
      <c r="F277" s="177"/>
    </row>
    <row r="278" spans="1:6" ht="15.6" outlineLevel="1" x14ac:dyDescent="0.25">
      <c r="A278" s="29" t="s">
        <v>29</v>
      </c>
      <c r="B278" s="30" t="s">
        <v>70</v>
      </c>
      <c r="C278" s="31">
        <v>5.3</v>
      </c>
      <c r="D278" s="91"/>
      <c r="F278" s="177"/>
    </row>
    <row r="279" spans="1:6" ht="15.6" outlineLevel="1" x14ac:dyDescent="0.25">
      <c r="A279" s="29" t="s">
        <v>29</v>
      </c>
      <c r="B279" s="30" t="s">
        <v>96</v>
      </c>
      <c r="C279" s="29">
        <v>5.33</v>
      </c>
      <c r="D279" s="91"/>
      <c r="F279" s="177"/>
    </row>
    <row r="280" spans="1:6" ht="15.6" outlineLevel="1" x14ac:dyDescent="0.25">
      <c r="A280" s="29" t="s">
        <v>29</v>
      </c>
      <c r="B280" s="30" t="s">
        <v>56</v>
      </c>
      <c r="C280" s="29">
        <v>5.36</v>
      </c>
      <c r="D280" s="91"/>
      <c r="F280" s="177"/>
    </row>
    <row r="281" spans="1:6" ht="15.6" outlineLevel="1" x14ac:dyDescent="0.25">
      <c r="A281" s="29" t="s">
        <v>29</v>
      </c>
      <c r="B281" s="30" t="s">
        <v>72</v>
      </c>
      <c r="C281" s="29">
        <v>5.69</v>
      </c>
      <c r="D281" s="91"/>
      <c r="F281" s="177"/>
    </row>
    <row r="282" spans="1:6" ht="15.6" outlineLevel="1" x14ac:dyDescent="0.25">
      <c r="A282" s="29" t="s">
        <v>29</v>
      </c>
      <c r="B282" s="30" t="s">
        <v>62</v>
      </c>
      <c r="C282" s="31">
        <v>5.7</v>
      </c>
      <c r="D282" s="91"/>
      <c r="F282" s="177"/>
    </row>
    <row r="283" spans="1:6" ht="15.6" outlineLevel="1" x14ac:dyDescent="0.25">
      <c r="A283" s="29" t="s">
        <v>29</v>
      </c>
      <c r="B283" s="30" t="s">
        <v>74</v>
      </c>
      <c r="C283" s="29">
        <v>5.74</v>
      </c>
      <c r="D283" s="91"/>
      <c r="F283" s="177"/>
    </row>
    <row r="284" spans="1:6" ht="15.6" outlineLevel="1" x14ac:dyDescent="0.25">
      <c r="A284" s="29" t="s">
        <v>29</v>
      </c>
      <c r="B284" s="30" t="s">
        <v>71</v>
      </c>
      <c r="C284" s="29">
        <v>5.49</v>
      </c>
      <c r="D284" s="91"/>
      <c r="F284" s="177"/>
    </row>
    <row r="285" spans="1:6" ht="15.6" outlineLevel="1" x14ac:dyDescent="0.25">
      <c r="A285" s="29" t="s">
        <v>29</v>
      </c>
      <c r="B285" s="30" t="s">
        <v>58</v>
      </c>
      <c r="C285" s="29">
        <v>5.51</v>
      </c>
      <c r="D285" s="91"/>
      <c r="F285" s="177"/>
    </row>
    <row r="286" spans="1:6" ht="15.6" outlineLevel="1" x14ac:dyDescent="0.25">
      <c r="A286" s="29" t="s">
        <v>29</v>
      </c>
      <c r="B286" s="30" t="s">
        <v>1082</v>
      </c>
      <c r="C286" s="29">
        <v>5.52</v>
      </c>
      <c r="D286" s="91"/>
      <c r="F286" s="177"/>
    </row>
    <row r="287" spans="1:6" ht="15.6" outlineLevel="1" x14ac:dyDescent="0.25">
      <c r="A287" s="29" t="s">
        <v>29</v>
      </c>
      <c r="B287" s="30" t="s">
        <v>59</v>
      </c>
      <c r="C287" s="29">
        <v>5.53</v>
      </c>
      <c r="D287" s="91"/>
      <c r="F287" s="177"/>
    </row>
    <row r="288" spans="1:6" ht="15.6" outlineLevel="1" x14ac:dyDescent="0.25">
      <c r="A288" s="29" t="s">
        <v>29</v>
      </c>
      <c r="B288" s="30" t="s">
        <v>76</v>
      </c>
      <c r="C288" s="29">
        <v>5.58</v>
      </c>
      <c r="D288" s="91"/>
      <c r="F288" s="177"/>
    </row>
    <row r="289" spans="1:6" ht="15.6" outlineLevel="1" x14ac:dyDescent="0.25">
      <c r="A289" s="29" t="s">
        <v>29</v>
      </c>
      <c r="B289" s="30" t="s">
        <v>61</v>
      </c>
      <c r="C289" s="29">
        <v>5.54</v>
      </c>
      <c r="D289" s="91"/>
      <c r="F289" s="177"/>
    </row>
    <row r="290" spans="1:6" ht="15.6" outlineLevel="1" x14ac:dyDescent="0.25">
      <c r="A290" s="29" t="s">
        <v>29</v>
      </c>
      <c r="B290" s="30" t="s">
        <v>77</v>
      </c>
      <c r="C290" s="29">
        <v>5.55</v>
      </c>
      <c r="D290" s="91"/>
      <c r="F290" s="177"/>
    </row>
    <row r="291" spans="1:6" ht="15.6" outlineLevel="1" x14ac:dyDescent="0.25">
      <c r="A291" s="29" t="s">
        <v>29</v>
      </c>
      <c r="B291" s="30" t="s">
        <v>63</v>
      </c>
      <c r="C291" s="29">
        <v>5.63</v>
      </c>
      <c r="D291" s="91"/>
      <c r="F291" s="177"/>
    </row>
    <row r="292" spans="1:6" ht="15.6" outlineLevel="1" x14ac:dyDescent="0.25">
      <c r="A292" s="29" t="s">
        <v>29</v>
      </c>
      <c r="B292" s="30" t="s">
        <v>64</v>
      </c>
      <c r="C292" s="29">
        <v>5.47</v>
      </c>
      <c r="D292" s="91"/>
      <c r="F292" s="177"/>
    </row>
    <row r="293" spans="1:6" ht="15.6" outlineLevel="1" x14ac:dyDescent="0.25">
      <c r="A293" s="29" t="s">
        <v>29</v>
      </c>
      <c r="B293" s="30" t="s">
        <v>65</v>
      </c>
      <c r="C293" s="29">
        <v>5.48</v>
      </c>
      <c r="D293" s="91"/>
      <c r="F293" s="177"/>
    </row>
    <row r="294" spans="1:6" ht="15.6" x14ac:dyDescent="0.25">
      <c r="A294" s="34" t="s">
        <v>29</v>
      </c>
      <c r="B294" s="30"/>
      <c r="C294" s="29"/>
      <c r="D294" s="91"/>
      <c r="F294" s="177"/>
    </row>
    <row r="295" spans="1:6" ht="15.6" outlineLevel="1" x14ac:dyDescent="0.25">
      <c r="A295" s="29" t="s">
        <v>30</v>
      </c>
      <c r="B295" s="30" t="s">
        <v>49</v>
      </c>
      <c r="C295" s="29">
        <v>5.0999999999999996</v>
      </c>
      <c r="D295" s="91"/>
      <c r="F295" s="177"/>
    </row>
    <row r="296" spans="1:6" ht="15.6" outlineLevel="1" x14ac:dyDescent="0.25">
      <c r="A296" s="29" t="s">
        <v>30</v>
      </c>
      <c r="B296" s="30" t="s">
        <v>50</v>
      </c>
      <c r="C296" s="29">
        <v>5.2</v>
      </c>
      <c r="D296" s="91"/>
      <c r="F296" s="177"/>
    </row>
    <row r="297" spans="1:6" ht="15.6" outlineLevel="1" x14ac:dyDescent="0.25">
      <c r="A297" s="29" t="s">
        <v>30</v>
      </c>
      <c r="B297" s="30" t="s">
        <v>66</v>
      </c>
      <c r="C297" s="29">
        <v>5.3</v>
      </c>
      <c r="D297" s="91"/>
      <c r="F297" s="177"/>
    </row>
    <row r="298" spans="1:6" ht="15.6" outlineLevel="1" x14ac:dyDescent="0.25">
      <c r="A298" s="29" t="s">
        <v>30</v>
      </c>
      <c r="B298" s="30" t="s">
        <v>91</v>
      </c>
      <c r="C298" s="29">
        <v>5.14</v>
      </c>
      <c r="D298" s="91"/>
      <c r="F298" s="177"/>
    </row>
    <row r="299" spans="1:6" ht="15.6" outlineLevel="1" x14ac:dyDescent="0.25">
      <c r="A299" s="29" t="s">
        <v>30</v>
      </c>
      <c r="B299" s="30" t="s">
        <v>68</v>
      </c>
      <c r="C299" s="29">
        <v>5.19</v>
      </c>
      <c r="D299" s="91"/>
      <c r="F299" s="177"/>
    </row>
    <row r="300" spans="1:6" ht="15.6" outlineLevel="1" x14ac:dyDescent="0.25">
      <c r="A300" s="29" t="s">
        <v>30</v>
      </c>
      <c r="B300" s="30" t="s">
        <v>82</v>
      </c>
      <c r="C300" s="29">
        <v>5.24</v>
      </c>
      <c r="D300" s="91"/>
      <c r="F300" s="177"/>
    </row>
    <row r="301" spans="1:6" ht="15.6" outlineLevel="1" x14ac:dyDescent="0.25">
      <c r="A301" s="29" t="s">
        <v>30</v>
      </c>
      <c r="B301" s="30" t="s">
        <v>54</v>
      </c>
      <c r="C301" s="29">
        <v>5.26</v>
      </c>
      <c r="D301" s="91"/>
      <c r="F301" s="177"/>
    </row>
    <row r="302" spans="1:6" ht="15.6" outlineLevel="1" x14ac:dyDescent="0.25">
      <c r="A302" s="29" t="s">
        <v>30</v>
      </c>
      <c r="B302" s="30" t="s">
        <v>55</v>
      </c>
      <c r="C302" s="29">
        <v>5.27</v>
      </c>
      <c r="D302" s="91"/>
      <c r="F302" s="177"/>
    </row>
    <row r="303" spans="1:6" ht="15.6" outlineLevel="1" x14ac:dyDescent="0.25">
      <c r="A303" s="29" t="s">
        <v>30</v>
      </c>
      <c r="B303" s="30" t="s">
        <v>69</v>
      </c>
      <c r="C303" s="29">
        <v>5.28</v>
      </c>
      <c r="D303" s="91"/>
      <c r="F303" s="177"/>
    </row>
    <row r="304" spans="1:6" ht="15.6" outlineLevel="1" x14ac:dyDescent="0.25">
      <c r="A304" s="29" t="s">
        <v>30</v>
      </c>
      <c r="B304" s="30" t="s">
        <v>97</v>
      </c>
      <c r="C304" s="29">
        <v>5.37</v>
      </c>
      <c r="D304" s="91"/>
      <c r="F304" s="177"/>
    </row>
    <row r="305" spans="1:6" ht="15.6" outlineLevel="1" x14ac:dyDescent="0.25">
      <c r="A305" s="29" t="s">
        <v>30</v>
      </c>
      <c r="B305" s="30" t="s">
        <v>71</v>
      </c>
      <c r="C305" s="29">
        <v>5.49</v>
      </c>
      <c r="D305" s="91"/>
      <c r="F305" s="177"/>
    </row>
    <row r="306" spans="1:6" ht="15.6" outlineLevel="1" x14ac:dyDescent="0.25">
      <c r="A306" s="29" t="s">
        <v>30</v>
      </c>
      <c r="B306" s="30" t="s">
        <v>58</v>
      </c>
      <c r="C306" s="29">
        <v>5.51</v>
      </c>
      <c r="D306" s="91"/>
      <c r="F306" s="177"/>
    </row>
    <row r="307" spans="1:6" ht="15.6" outlineLevel="1" x14ac:dyDescent="0.25">
      <c r="A307" s="29" t="s">
        <v>30</v>
      </c>
      <c r="B307" s="30" t="s">
        <v>59</v>
      </c>
      <c r="C307" s="29">
        <v>5.53</v>
      </c>
      <c r="D307" s="91"/>
      <c r="F307" s="177"/>
    </row>
    <row r="308" spans="1:6" ht="15.6" outlineLevel="1" x14ac:dyDescent="0.25">
      <c r="A308" s="29" t="s">
        <v>30</v>
      </c>
      <c r="B308" s="30" t="s">
        <v>72</v>
      </c>
      <c r="C308" s="29">
        <v>5.69</v>
      </c>
      <c r="D308" s="91"/>
      <c r="F308" s="177"/>
    </row>
    <row r="309" spans="1:6" ht="15.6" outlineLevel="1" x14ac:dyDescent="0.25">
      <c r="A309" s="29" t="s">
        <v>30</v>
      </c>
      <c r="B309" s="30" t="s">
        <v>73</v>
      </c>
      <c r="C309" s="29">
        <v>5.75</v>
      </c>
      <c r="D309" s="91"/>
      <c r="F309" s="177"/>
    </row>
    <row r="310" spans="1:6" ht="15.6" outlineLevel="1" x14ac:dyDescent="0.25">
      <c r="A310" s="29" t="s">
        <v>30</v>
      </c>
      <c r="B310" s="30" t="s">
        <v>62</v>
      </c>
      <c r="C310" s="31">
        <v>5.7</v>
      </c>
      <c r="D310" s="91"/>
      <c r="F310" s="177"/>
    </row>
    <row r="311" spans="1:6" ht="15.6" outlineLevel="1" x14ac:dyDescent="0.25">
      <c r="A311" s="29" t="s">
        <v>30</v>
      </c>
      <c r="B311" s="30" t="s">
        <v>74</v>
      </c>
      <c r="C311" s="29">
        <v>5.74</v>
      </c>
      <c r="D311" s="91"/>
      <c r="F311" s="177"/>
    </row>
    <row r="312" spans="1:6" ht="15.6" outlineLevel="1" x14ac:dyDescent="0.25">
      <c r="A312" s="29" t="s">
        <v>30</v>
      </c>
      <c r="B312" s="30" t="s">
        <v>76</v>
      </c>
      <c r="C312" s="29">
        <v>5.58</v>
      </c>
      <c r="D312" s="91"/>
      <c r="F312" s="177"/>
    </row>
    <row r="313" spans="1:6" ht="15.6" outlineLevel="1" x14ac:dyDescent="0.25">
      <c r="A313" s="29" t="s">
        <v>30</v>
      </c>
      <c r="B313" s="30" t="s">
        <v>61</v>
      </c>
      <c r="C313" s="29">
        <v>5.54</v>
      </c>
      <c r="D313" s="91"/>
      <c r="F313" s="177"/>
    </row>
    <row r="314" spans="1:6" ht="15.6" outlineLevel="1" x14ac:dyDescent="0.25">
      <c r="A314" s="29" t="s">
        <v>30</v>
      </c>
      <c r="B314" s="30" t="s">
        <v>77</v>
      </c>
      <c r="C314" s="29">
        <v>5.55</v>
      </c>
      <c r="D314" s="91"/>
      <c r="F314" s="177"/>
    </row>
    <row r="315" spans="1:6" ht="15.6" outlineLevel="1" x14ac:dyDescent="0.25">
      <c r="A315" s="29" t="s">
        <v>30</v>
      </c>
      <c r="B315" s="30" t="s">
        <v>63</v>
      </c>
      <c r="C315" s="29">
        <v>5.63</v>
      </c>
      <c r="D315" s="91"/>
      <c r="F315" s="177"/>
    </row>
    <row r="316" spans="1:6" ht="15.6" outlineLevel="1" x14ac:dyDescent="0.25">
      <c r="A316" s="29" t="s">
        <v>30</v>
      </c>
      <c r="B316" s="30" t="s">
        <v>78</v>
      </c>
      <c r="C316" s="29">
        <v>5.65</v>
      </c>
      <c r="D316" s="91"/>
      <c r="F316" s="177"/>
    </row>
    <row r="317" spans="1:6" ht="15.6" outlineLevel="1" x14ac:dyDescent="0.25">
      <c r="A317" s="29" t="s">
        <v>30</v>
      </c>
      <c r="B317" s="30" t="s">
        <v>17</v>
      </c>
      <c r="C317" s="29">
        <v>5.68</v>
      </c>
      <c r="D317" s="91"/>
      <c r="F317" s="177"/>
    </row>
    <row r="318" spans="1:6" ht="15.6" outlineLevel="1" x14ac:dyDescent="0.25">
      <c r="A318" s="29" t="s">
        <v>30</v>
      </c>
      <c r="B318" s="30" t="s">
        <v>64</v>
      </c>
      <c r="C318" s="29">
        <v>5.47</v>
      </c>
      <c r="D318" s="91"/>
      <c r="F318" s="177"/>
    </row>
    <row r="319" spans="1:6" ht="15.6" outlineLevel="1" x14ac:dyDescent="0.25">
      <c r="A319" s="29" t="s">
        <v>30</v>
      </c>
      <c r="B319" s="30" t="s">
        <v>65</v>
      </c>
      <c r="C319" s="29">
        <v>5.48</v>
      </c>
      <c r="D319" s="91"/>
      <c r="F319" s="177"/>
    </row>
    <row r="320" spans="1:6" ht="15.6" x14ac:dyDescent="0.25">
      <c r="A320" s="34" t="s">
        <v>30</v>
      </c>
      <c r="B320" s="30"/>
      <c r="C320" s="29"/>
      <c r="D320" s="91"/>
      <c r="F320" s="177"/>
    </row>
    <row r="321" spans="1:6" ht="15.6" outlineLevel="1" x14ac:dyDescent="0.25">
      <c r="A321" s="29" t="s">
        <v>31</v>
      </c>
      <c r="B321" s="30" t="s">
        <v>49</v>
      </c>
      <c r="C321" s="29">
        <v>5.0999999999999996</v>
      </c>
      <c r="D321" s="91"/>
      <c r="F321" s="177"/>
    </row>
    <row r="322" spans="1:6" ht="15.6" outlineLevel="1" x14ac:dyDescent="0.25">
      <c r="A322" s="29" t="s">
        <v>31</v>
      </c>
      <c r="B322" s="30" t="s">
        <v>50</v>
      </c>
      <c r="C322" s="29">
        <v>5.2</v>
      </c>
      <c r="D322" s="91"/>
      <c r="F322" s="177"/>
    </row>
    <row r="323" spans="1:6" ht="15.6" outlineLevel="1" x14ac:dyDescent="0.25">
      <c r="A323" s="29" t="s">
        <v>31</v>
      </c>
      <c r="B323" s="30" t="s">
        <v>54</v>
      </c>
      <c r="C323" s="29">
        <v>5.26</v>
      </c>
      <c r="D323" s="91"/>
      <c r="F323" s="177"/>
    </row>
    <row r="324" spans="1:6" ht="15.6" outlineLevel="1" x14ac:dyDescent="0.25">
      <c r="A324" s="29" t="s">
        <v>31</v>
      </c>
      <c r="B324" s="30" t="s">
        <v>91</v>
      </c>
      <c r="C324" s="29">
        <v>5.14</v>
      </c>
      <c r="D324" s="91"/>
      <c r="F324" s="177"/>
    </row>
    <row r="325" spans="1:6" ht="15.6" outlineLevel="1" x14ac:dyDescent="0.25">
      <c r="A325" s="29" t="s">
        <v>31</v>
      </c>
      <c r="B325" s="30" t="s">
        <v>68</v>
      </c>
      <c r="C325" s="29">
        <v>5.19</v>
      </c>
      <c r="D325" s="91"/>
      <c r="F325" s="177"/>
    </row>
    <row r="326" spans="1:6" ht="15.6" outlineLevel="1" x14ac:dyDescent="0.25">
      <c r="A326" s="29" t="s">
        <v>31</v>
      </c>
      <c r="B326" s="30" t="s">
        <v>97</v>
      </c>
      <c r="C326" s="29">
        <v>5.37</v>
      </c>
      <c r="D326" s="91"/>
      <c r="F326" s="177"/>
    </row>
    <row r="327" spans="1:6" ht="15.6" outlineLevel="1" x14ac:dyDescent="0.25">
      <c r="A327" s="29" t="s">
        <v>31</v>
      </c>
      <c r="B327" s="30" t="s">
        <v>72</v>
      </c>
      <c r="C327" s="29">
        <v>5.69</v>
      </c>
      <c r="D327" s="91"/>
      <c r="F327" s="177"/>
    </row>
    <row r="328" spans="1:6" ht="15.6" outlineLevel="1" x14ac:dyDescent="0.25">
      <c r="A328" s="29" t="s">
        <v>31</v>
      </c>
      <c r="B328" s="30" t="s">
        <v>98</v>
      </c>
      <c r="C328" s="31">
        <v>5.8</v>
      </c>
      <c r="D328" s="91"/>
      <c r="F328" s="177"/>
    </row>
    <row r="329" spans="1:6" ht="15.6" outlineLevel="1" x14ac:dyDescent="0.25">
      <c r="A329" s="29" t="s">
        <v>31</v>
      </c>
      <c r="B329" s="30" t="s">
        <v>73</v>
      </c>
      <c r="C329" s="29">
        <v>5.75</v>
      </c>
      <c r="D329" s="91"/>
      <c r="F329" s="177"/>
    </row>
    <row r="330" spans="1:6" ht="15.6" outlineLevel="1" x14ac:dyDescent="0.25">
      <c r="A330" s="29" t="s">
        <v>31</v>
      </c>
      <c r="B330" s="30" t="s">
        <v>62</v>
      </c>
      <c r="C330" s="31">
        <v>5.7</v>
      </c>
      <c r="D330" s="91"/>
      <c r="F330" s="177"/>
    </row>
    <row r="331" spans="1:6" ht="15.6" outlineLevel="1" x14ac:dyDescent="0.25">
      <c r="A331" s="29" t="s">
        <v>31</v>
      </c>
      <c r="B331" s="30" t="s">
        <v>74</v>
      </c>
      <c r="C331" s="29">
        <v>5.74</v>
      </c>
      <c r="D331" s="91"/>
      <c r="F331" s="177"/>
    </row>
    <row r="332" spans="1:6" ht="15.6" outlineLevel="1" x14ac:dyDescent="0.25">
      <c r="A332" s="29" t="s">
        <v>31</v>
      </c>
      <c r="B332" s="30" t="s">
        <v>76</v>
      </c>
      <c r="C332" s="29">
        <v>5.58</v>
      </c>
      <c r="D332" s="91"/>
      <c r="F332" s="177"/>
    </row>
    <row r="333" spans="1:6" ht="15.6" outlineLevel="1" x14ac:dyDescent="0.25">
      <c r="A333" s="29" t="s">
        <v>31</v>
      </c>
      <c r="B333" s="30" t="s">
        <v>77</v>
      </c>
      <c r="C333" s="29">
        <v>5.55</v>
      </c>
      <c r="D333" s="91"/>
      <c r="F333" s="177"/>
    </row>
    <row r="334" spans="1:6" ht="15.6" outlineLevel="1" x14ac:dyDescent="0.25">
      <c r="A334" s="29" t="s">
        <v>31</v>
      </c>
      <c r="B334" s="30" t="s">
        <v>63</v>
      </c>
      <c r="C334" s="29">
        <v>5.63</v>
      </c>
      <c r="D334" s="91"/>
      <c r="F334" s="177"/>
    </row>
    <row r="335" spans="1:6" ht="15.6" outlineLevel="1" x14ac:dyDescent="0.25">
      <c r="A335" s="29" t="s">
        <v>31</v>
      </c>
      <c r="B335" s="30" t="s">
        <v>78</v>
      </c>
      <c r="C335" s="29">
        <v>5.65</v>
      </c>
      <c r="D335" s="91"/>
      <c r="F335" s="177"/>
    </row>
    <row r="336" spans="1:6" ht="15.6" outlineLevel="1" x14ac:dyDescent="0.25">
      <c r="A336" s="29" t="s">
        <v>31</v>
      </c>
      <c r="B336" s="30" t="s">
        <v>17</v>
      </c>
      <c r="C336" s="29">
        <v>5.68</v>
      </c>
      <c r="D336" s="91"/>
      <c r="F336" s="177"/>
    </row>
    <row r="337" spans="1:6" ht="15.6" outlineLevel="1" x14ac:dyDescent="0.25">
      <c r="A337" s="29" t="s">
        <v>31</v>
      </c>
      <c r="B337" s="30" t="s">
        <v>64</v>
      </c>
      <c r="C337" s="29">
        <v>5.47</v>
      </c>
      <c r="D337" s="91"/>
      <c r="F337" s="177"/>
    </row>
    <row r="338" spans="1:6" ht="15.6" outlineLevel="1" x14ac:dyDescent="0.25">
      <c r="A338" s="29" t="s">
        <v>31</v>
      </c>
      <c r="B338" s="30" t="s">
        <v>65</v>
      </c>
      <c r="C338" s="29">
        <v>5.48</v>
      </c>
      <c r="D338" s="91"/>
      <c r="F338" s="177"/>
    </row>
    <row r="339" spans="1:6" ht="15.6" x14ac:dyDescent="0.25">
      <c r="A339" s="34" t="s">
        <v>31</v>
      </c>
      <c r="B339" s="30"/>
      <c r="C339" s="29"/>
      <c r="D339" s="91"/>
      <c r="F339" s="177"/>
    </row>
    <row r="340" spans="1:6" ht="15.6" outlineLevel="1" x14ac:dyDescent="0.25">
      <c r="A340" s="29" t="s">
        <v>32</v>
      </c>
      <c r="B340" s="30" t="s">
        <v>99</v>
      </c>
      <c r="C340" s="29">
        <v>5.0999999999999996</v>
      </c>
      <c r="D340" s="91"/>
      <c r="F340" s="177"/>
    </row>
    <row r="341" spans="1:6" ht="15.6" outlineLevel="1" x14ac:dyDescent="0.25">
      <c r="A341" s="29" t="s">
        <v>32</v>
      </c>
      <c r="B341" s="30" t="s">
        <v>50</v>
      </c>
      <c r="C341" s="29">
        <v>5.2</v>
      </c>
      <c r="D341" s="91"/>
      <c r="F341" s="177"/>
    </row>
    <row r="342" spans="1:6" ht="15.6" outlineLevel="1" x14ac:dyDescent="0.25">
      <c r="A342" s="29" t="s">
        <v>32</v>
      </c>
      <c r="B342" s="30" t="s">
        <v>54</v>
      </c>
      <c r="C342" s="29">
        <v>5.26</v>
      </c>
      <c r="D342" s="91"/>
      <c r="F342" s="177"/>
    </row>
    <row r="343" spans="1:6" ht="15.6" outlineLevel="1" x14ac:dyDescent="0.25">
      <c r="A343" s="29" t="s">
        <v>32</v>
      </c>
      <c r="B343" s="30" t="s">
        <v>100</v>
      </c>
      <c r="C343" s="29">
        <v>5.38</v>
      </c>
      <c r="D343" s="91"/>
      <c r="F343" s="177"/>
    </row>
    <row r="344" spans="1:6" ht="15.6" outlineLevel="1" x14ac:dyDescent="0.25">
      <c r="A344" s="29" t="s">
        <v>32</v>
      </c>
      <c r="B344" s="30" t="s">
        <v>101</v>
      </c>
      <c r="C344" s="29">
        <v>5.39</v>
      </c>
      <c r="D344" s="91"/>
      <c r="F344" s="177"/>
    </row>
    <row r="345" spans="1:6" ht="15.6" outlineLevel="1" x14ac:dyDescent="0.25">
      <c r="A345" s="29" t="s">
        <v>32</v>
      </c>
      <c r="B345" s="30" t="s">
        <v>102</v>
      </c>
      <c r="C345" s="31">
        <v>5.6</v>
      </c>
      <c r="D345" s="91"/>
      <c r="F345" s="177"/>
    </row>
    <row r="346" spans="1:6" ht="15.6" outlineLevel="1" x14ac:dyDescent="0.25">
      <c r="A346" s="29" t="s">
        <v>32</v>
      </c>
      <c r="B346" s="30" t="s">
        <v>65</v>
      </c>
      <c r="C346" s="29">
        <v>5.48</v>
      </c>
      <c r="D346" s="91"/>
      <c r="F346" s="177"/>
    </row>
    <row r="347" spans="1:6" ht="15.6" x14ac:dyDescent="0.25">
      <c r="A347" s="34" t="s">
        <v>32</v>
      </c>
      <c r="B347" s="30"/>
      <c r="C347" s="29"/>
      <c r="D347" s="91"/>
      <c r="F347" s="177"/>
    </row>
    <row r="348" spans="1:6" ht="15.6" outlineLevel="1" x14ac:dyDescent="0.25">
      <c r="A348" s="29" t="s">
        <v>33</v>
      </c>
      <c r="B348" s="30" t="s">
        <v>49</v>
      </c>
      <c r="C348" s="29">
        <v>5.0999999999999996</v>
      </c>
      <c r="D348" s="91"/>
      <c r="F348" s="177"/>
    </row>
    <row r="349" spans="1:6" ht="15.6" outlineLevel="1" x14ac:dyDescent="0.25">
      <c r="A349" s="29" t="s">
        <v>33</v>
      </c>
      <c r="B349" s="30" t="s">
        <v>50</v>
      </c>
      <c r="C349" s="29">
        <v>5.2</v>
      </c>
      <c r="D349" s="91"/>
      <c r="F349" s="177"/>
    </row>
    <row r="350" spans="1:6" ht="15.6" outlineLevel="1" x14ac:dyDescent="0.25">
      <c r="A350" s="29" t="s">
        <v>33</v>
      </c>
      <c r="B350" s="30" t="s">
        <v>66</v>
      </c>
      <c r="C350" s="29">
        <v>5.3</v>
      </c>
      <c r="D350" s="91"/>
      <c r="F350" s="177"/>
    </row>
    <row r="351" spans="1:6" ht="15.6" outlineLevel="1" x14ac:dyDescent="0.25">
      <c r="A351" s="29" t="s">
        <v>33</v>
      </c>
      <c r="B351" s="30" t="s">
        <v>80</v>
      </c>
      <c r="C351" s="29">
        <v>5.6</v>
      </c>
      <c r="D351" s="91"/>
      <c r="F351" s="177"/>
    </row>
    <row r="352" spans="1:6" ht="15.6" outlineLevel="1" x14ac:dyDescent="0.25">
      <c r="A352" s="29" t="s">
        <v>33</v>
      </c>
      <c r="B352" s="30" t="s">
        <v>1081</v>
      </c>
      <c r="C352" s="31">
        <v>5.0999999999999996</v>
      </c>
      <c r="D352" s="91"/>
      <c r="F352" s="177"/>
    </row>
    <row r="353" spans="1:6" ht="15.6" outlineLevel="1" x14ac:dyDescent="0.25">
      <c r="A353" s="29" t="s">
        <v>33</v>
      </c>
      <c r="B353" s="30" t="s">
        <v>91</v>
      </c>
      <c r="C353" s="29">
        <v>5.14</v>
      </c>
      <c r="D353" s="91"/>
      <c r="F353" s="177"/>
    </row>
    <row r="354" spans="1:6" ht="15.6" outlineLevel="1" x14ac:dyDescent="0.25">
      <c r="A354" s="29" t="s">
        <v>33</v>
      </c>
      <c r="B354" s="30" t="s">
        <v>68</v>
      </c>
      <c r="C354" s="29">
        <v>5.19</v>
      </c>
      <c r="D354" s="91"/>
      <c r="F354" s="177"/>
    </row>
    <row r="355" spans="1:6" ht="15.6" outlineLevel="1" x14ac:dyDescent="0.25">
      <c r="A355" s="29" t="s">
        <v>33</v>
      </c>
      <c r="B355" s="30" t="s">
        <v>82</v>
      </c>
      <c r="C355" s="29">
        <v>5.24</v>
      </c>
      <c r="D355" s="91"/>
      <c r="F355" s="177"/>
    </row>
    <row r="356" spans="1:6" ht="15.6" outlineLevel="1" x14ac:dyDescent="0.25">
      <c r="A356" s="29" t="s">
        <v>33</v>
      </c>
      <c r="B356" s="30" t="s">
        <v>54</v>
      </c>
      <c r="C356" s="29">
        <v>5.26</v>
      </c>
      <c r="D356" s="91"/>
      <c r="F356" s="177"/>
    </row>
    <row r="357" spans="1:6" ht="15.6" outlineLevel="1" x14ac:dyDescent="0.25">
      <c r="A357" s="29" t="s">
        <v>33</v>
      </c>
      <c r="B357" s="30" t="s">
        <v>55</v>
      </c>
      <c r="C357" s="29">
        <v>5.27</v>
      </c>
      <c r="D357" s="91"/>
      <c r="F357" s="177"/>
    </row>
    <row r="358" spans="1:6" ht="15.6" outlineLevel="1" x14ac:dyDescent="0.25">
      <c r="A358" s="29" t="s">
        <v>33</v>
      </c>
      <c r="B358" s="30" t="s">
        <v>69</v>
      </c>
      <c r="C358" s="29">
        <v>5.28</v>
      </c>
      <c r="D358" s="91"/>
      <c r="F358" s="177"/>
    </row>
    <row r="359" spans="1:6" ht="15.6" outlineLevel="1" x14ac:dyDescent="0.25">
      <c r="A359" s="29" t="s">
        <v>33</v>
      </c>
      <c r="B359" s="30" t="s">
        <v>83</v>
      </c>
      <c r="C359" s="29">
        <v>5.31</v>
      </c>
      <c r="D359" s="91"/>
      <c r="F359" s="177"/>
    </row>
    <row r="360" spans="1:6" ht="15.6" outlineLevel="1" x14ac:dyDescent="0.25">
      <c r="A360" s="29" t="s">
        <v>33</v>
      </c>
      <c r="B360" s="30" t="s">
        <v>56</v>
      </c>
      <c r="C360" s="29">
        <v>5.36</v>
      </c>
      <c r="D360" s="91"/>
      <c r="F360" s="177"/>
    </row>
    <row r="361" spans="1:6" ht="15.6" outlineLevel="1" x14ac:dyDescent="0.25">
      <c r="A361" s="29" t="s">
        <v>33</v>
      </c>
      <c r="B361" s="30" t="s">
        <v>97</v>
      </c>
      <c r="C361" s="29">
        <v>5.37</v>
      </c>
      <c r="D361" s="91"/>
      <c r="F361" s="177"/>
    </row>
    <row r="362" spans="1:6" ht="15.6" outlineLevel="1" x14ac:dyDescent="0.25">
      <c r="A362" s="29" t="s">
        <v>33</v>
      </c>
      <c r="B362" s="30" t="s">
        <v>71</v>
      </c>
      <c r="C362" s="29">
        <v>5.49</v>
      </c>
      <c r="D362" s="91"/>
      <c r="F362" s="177"/>
    </row>
    <row r="363" spans="1:6" ht="15.6" outlineLevel="1" x14ac:dyDescent="0.25">
      <c r="A363" s="29" t="s">
        <v>33</v>
      </c>
      <c r="B363" s="30" t="s">
        <v>58</v>
      </c>
      <c r="C363" s="29">
        <v>5.51</v>
      </c>
      <c r="D363" s="91"/>
      <c r="F363" s="177"/>
    </row>
    <row r="364" spans="1:6" ht="15.6" outlineLevel="1" x14ac:dyDescent="0.25">
      <c r="A364" s="29" t="s">
        <v>33</v>
      </c>
      <c r="B364" s="30" t="s">
        <v>1082</v>
      </c>
      <c r="C364" s="29">
        <v>5.52</v>
      </c>
      <c r="D364" s="91"/>
      <c r="F364" s="177"/>
    </row>
    <row r="365" spans="1:6" ht="15.6" outlineLevel="1" x14ac:dyDescent="0.25">
      <c r="A365" s="29" t="s">
        <v>33</v>
      </c>
      <c r="B365" s="30" t="s">
        <v>59</v>
      </c>
      <c r="C365" s="29">
        <v>5.53</v>
      </c>
      <c r="D365" s="91"/>
      <c r="F365" s="177"/>
    </row>
    <row r="366" spans="1:6" ht="15.6" outlineLevel="1" x14ac:dyDescent="0.25">
      <c r="A366" s="29" t="s">
        <v>33</v>
      </c>
      <c r="B366" s="30" t="s">
        <v>72</v>
      </c>
      <c r="C366" s="29">
        <v>5.69</v>
      </c>
      <c r="D366" s="91"/>
      <c r="F366" s="177"/>
    </row>
    <row r="367" spans="1:6" ht="15.6" outlineLevel="1" x14ac:dyDescent="0.25">
      <c r="A367" s="29" t="s">
        <v>33</v>
      </c>
      <c r="B367" s="30" t="s">
        <v>98</v>
      </c>
      <c r="C367" s="31">
        <v>5.8</v>
      </c>
      <c r="D367" s="91"/>
      <c r="F367" s="177"/>
    </row>
    <row r="368" spans="1:6" ht="15.6" outlineLevel="1" x14ac:dyDescent="0.25">
      <c r="A368" s="29" t="s">
        <v>33</v>
      </c>
      <c r="B368" s="30" t="s">
        <v>85</v>
      </c>
      <c r="C368" s="31">
        <v>5.72</v>
      </c>
      <c r="D368" s="91"/>
      <c r="F368" s="177"/>
    </row>
    <row r="369" spans="1:6" ht="15.6" outlineLevel="1" x14ac:dyDescent="0.25">
      <c r="A369" s="29" t="s">
        <v>33</v>
      </c>
      <c r="B369" s="30" t="s">
        <v>73</v>
      </c>
      <c r="C369" s="29">
        <v>5.75</v>
      </c>
      <c r="D369" s="91"/>
      <c r="F369" s="177"/>
    </row>
    <row r="370" spans="1:6" ht="15.6" outlineLevel="1" x14ac:dyDescent="0.25">
      <c r="A370" s="29" t="s">
        <v>33</v>
      </c>
      <c r="B370" s="30" t="s">
        <v>62</v>
      </c>
      <c r="C370" s="31">
        <v>5.7</v>
      </c>
      <c r="D370" s="91"/>
      <c r="F370" s="177"/>
    </row>
    <row r="371" spans="1:6" ht="15.6" outlineLevel="1" x14ac:dyDescent="0.25">
      <c r="A371" s="29" t="s">
        <v>33</v>
      </c>
      <c r="B371" s="30" t="s">
        <v>74</v>
      </c>
      <c r="C371" s="29">
        <v>5.74</v>
      </c>
      <c r="D371" s="91"/>
      <c r="F371" s="177"/>
    </row>
    <row r="372" spans="1:6" ht="15.6" outlineLevel="1" x14ac:dyDescent="0.25">
      <c r="A372" s="29" t="s">
        <v>33</v>
      </c>
      <c r="B372" s="30" t="s">
        <v>86</v>
      </c>
      <c r="C372" s="29">
        <v>5.76</v>
      </c>
      <c r="D372" s="91"/>
      <c r="F372" s="177"/>
    </row>
    <row r="373" spans="1:6" ht="15.6" outlineLevel="1" x14ac:dyDescent="0.25">
      <c r="A373" s="29" t="s">
        <v>33</v>
      </c>
      <c r="B373" s="30" t="s">
        <v>87</v>
      </c>
      <c r="C373" s="29">
        <v>5.89</v>
      </c>
      <c r="D373" s="90" t="s">
        <v>1080</v>
      </c>
      <c r="F373" s="177"/>
    </row>
    <row r="374" spans="1:6" ht="15.6" outlineLevel="1" x14ac:dyDescent="0.25">
      <c r="A374" s="29" t="s">
        <v>33</v>
      </c>
      <c r="B374" s="30" t="s">
        <v>103</v>
      </c>
      <c r="C374" s="29">
        <v>5.109</v>
      </c>
      <c r="D374" s="90"/>
      <c r="F374" s="177"/>
    </row>
    <row r="375" spans="1:6" ht="15.6" outlineLevel="1" x14ac:dyDescent="0.25">
      <c r="A375" s="29" t="s">
        <v>33</v>
      </c>
      <c r="B375" s="30" t="s">
        <v>104</v>
      </c>
      <c r="C375" s="29">
        <v>5.1109999999999998</v>
      </c>
      <c r="D375" s="91"/>
      <c r="F375" s="177"/>
    </row>
    <row r="376" spans="1:6" ht="15.6" outlineLevel="1" x14ac:dyDescent="0.25">
      <c r="A376" s="29" t="s">
        <v>33</v>
      </c>
      <c r="B376" s="30" t="s">
        <v>106</v>
      </c>
      <c r="C376" s="29">
        <v>5.1120000000000001</v>
      </c>
      <c r="D376" s="91"/>
      <c r="F376" s="177"/>
    </row>
    <row r="377" spans="1:6" ht="15.6" outlineLevel="1" x14ac:dyDescent="0.25">
      <c r="A377" s="29" t="s">
        <v>33</v>
      </c>
      <c r="B377" s="30" t="s">
        <v>1085</v>
      </c>
      <c r="C377" s="29">
        <v>5.1130000000000004</v>
      </c>
      <c r="D377" s="91"/>
      <c r="F377" s="177"/>
    </row>
    <row r="378" spans="1:6" ht="15.6" outlineLevel="1" x14ac:dyDescent="0.25">
      <c r="A378" s="29" t="s">
        <v>33</v>
      </c>
      <c r="B378" s="30" t="s">
        <v>76</v>
      </c>
      <c r="C378" s="29">
        <v>5.58</v>
      </c>
      <c r="D378" s="91"/>
      <c r="F378" s="177"/>
    </row>
    <row r="379" spans="1:6" ht="15.6" outlineLevel="1" x14ac:dyDescent="0.25">
      <c r="A379" s="29" t="s">
        <v>33</v>
      </c>
      <c r="B379" s="30" t="s">
        <v>61</v>
      </c>
      <c r="C379" s="29">
        <v>5.54</v>
      </c>
      <c r="D379" s="91"/>
      <c r="F379" s="177"/>
    </row>
    <row r="380" spans="1:6" ht="15.6" outlineLevel="1" x14ac:dyDescent="0.25">
      <c r="A380" s="29" t="s">
        <v>33</v>
      </c>
      <c r="B380" s="30" t="s">
        <v>77</v>
      </c>
      <c r="C380" s="29">
        <v>5.55</v>
      </c>
      <c r="D380" s="91"/>
      <c r="F380" s="177"/>
    </row>
    <row r="381" spans="1:6" ht="15.6" outlineLevel="1" x14ac:dyDescent="0.25">
      <c r="A381" s="29" t="s">
        <v>33</v>
      </c>
      <c r="B381" s="30" t="s">
        <v>63</v>
      </c>
      <c r="C381" s="29">
        <v>5.63</v>
      </c>
      <c r="D381" s="91"/>
      <c r="F381" s="177"/>
    </row>
    <row r="382" spans="1:6" ht="15.6" outlineLevel="1" x14ac:dyDescent="0.25">
      <c r="A382" s="29" t="s">
        <v>33</v>
      </c>
      <c r="B382" s="30" t="s">
        <v>78</v>
      </c>
      <c r="C382" s="29">
        <v>5.65</v>
      </c>
      <c r="D382" s="91"/>
      <c r="F382" s="177"/>
    </row>
    <row r="383" spans="1:6" ht="15.6" outlineLevel="1" x14ac:dyDescent="0.25">
      <c r="A383" s="29" t="s">
        <v>33</v>
      </c>
      <c r="B383" s="30" t="s">
        <v>88</v>
      </c>
      <c r="C383" s="29">
        <v>5.66</v>
      </c>
      <c r="D383" s="91"/>
      <c r="F383" s="177"/>
    </row>
    <row r="384" spans="1:6" ht="15.6" outlineLevel="1" x14ac:dyDescent="0.25">
      <c r="A384" s="29" t="s">
        <v>33</v>
      </c>
      <c r="B384" s="30" t="s">
        <v>17</v>
      </c>
      <c r="C384" s="29">
        <v>5.68</v>
      </c>
      <c r="D384" s="91"/>
      <c r="F384" s="177"/>
    </row>
    <row r="385" spans="1:6" ht="15.6" outlineLevel="1" x14ac:dyDescent="0.25">
      <c r="A385" s="29" t="s">
        <v>33</v>
      </c>
      <c r="B385" s="30" t="s">
        <v>64</v>
      </c>
      <c r="C385" s="29">
        <v>5.47</v>
      </c>
      <c r="D385" s="91"/>
      <c r="F385" s="177"/>
    </row>
    <row r="386" spans="1:6" ht="15.6" outlineLevel="1" x14ac:dyDescent="0.25">
      <c r="A386" s="29" t="s">
        <v>33</v>
      </c>
      <c r="B386" s="30" t="s">
        <v>65</v>
      </c>
      <c r="C386" s="29">
        <v>5.48</v>
      </c>
      <c r="D386" s="91"/>
      <c r="F386" s="177"/>
    </row>
    <row r="387" spans="1:6" ht="15.6" x14ac:dyDescent="0.25">
      <c r="A387" s="34" t="s">
        <v>33</v>
      </c>
      <c r="B387" s="30"/>
      <c r="C387" s="29"/>
      <c r="D387" s="91"/>
      <c r="F387" s="177"/>
    </row>
    <row r="388" spans="1:6" ht="15.6" outlineLevel="1" x14ac:dyDescent="0.25">
      <c r="A388" s="29" t="s">
        <v>34</v>
      </c>
      <c r="B388" s="30" t="s">
        <v>49</v>
      </c>
      <c r="C388" s="29">
        <v>5.0999999999999996</v>
      </c>
      <c r="D388" s="91"/>
      <c r="F388" s="177"/>
    </row>
    <row r="389" spans="1:6" ht="15.6" outlineLevel="1" x14ac:dyDescent="0.25">
      <c r="A389" s="29" t="s">
        <v>34</v>
      </c>
      <c r="B389" s="30" t="s">
        <v>50</v>
      </c>
      <c r="C389" s="29">
        <v>5.2</v>
      </c>
      <c r="D389" s="91"/>
      <c r="F389" s="177"/>
    </row>
    <row r="390" spans="1:6" ht="15.6" outlineLevel="1" x14ac:dyDescent="0.25">
      <c r="A390" s="29" t="s">
        <v>34</v>
      </c>
      <c r="B390" s="30" t="s">
        <v>66</v>
      </c>
      <c r="C390" s="29">
        <v>5.3</v>
      </c>
      <c r="D390" s="91"/>
      <c r="F390" s="177"/>
    </row>
    <row r="391" spans="1:6" ht="15.6" outlineLevel="1" x14ac:dyDescent="0.25">
      <c r="A391" s="29" t="s">
        <v>34</v>
      </c>
      <c r="B391" s="30" t="s">
        <v>80</v>
      </c>
      <c r="C391" s="29">
        <v>5.6</v>
      </c>
      <c r="D391" s="91"/>
      <c r="F391" s="177"/>
    </row>
    <row r="392" spans="1:6" ht="15.6" outlineLevel="1" x14ac:dyDescent="0.25">
      <c r="A392" s="29" t="s">
        <v>34</v>
      </c>
      <c r="B392" s="30" t="s">
        <v>1081</v>
      </c>
      <c r="C392" s="31">
        <v>5.0999999999999996</v>
      </c>
      <c r="D392" s="91"/>
      <c r="F392" s="177"/>
    </row>
    <row r="393" spans="1:6" ht="15.6" outlineLevel="1" x14ac:dyDescent="0.25">
      <c r="A393" s="29" t="s">
        <v>34</v>
      </c>
      <c r="B393" s="30" t="s">
        <v>91</v>
      </c>
      <c r="C393" s="29">
        <v>5.14</v>
      </c>
      <c r="D393" s="91"/>
      <c r="F393" s="177"/>
    </row>
    <row r="394" spans="1:6" ht="15.6" outlineLevel="1" x14ac:dyDescent="0.25">
      <c r="A394" s="29" t="s">
        <v>34</v>
      </c>
      <c r="B394" s="30" t="s">
        <v>68</v>
      </c>
      <c r="C394" s="29">
        <v>5.19</v>
      </c>
      <c r="D394" s="91"/>
      <c r="F394" s="177"/>
    </row>
    <row r="395" spans="1:6" ht="15.6" outlineLevel="1" x14ac:dyDescent="0.25">
      <c r="A395" s="29" t="s">
        <v>34</v>
      </c>
      <c r="B395" s="30" t="s">
        <v>82</v>
      </c>
      <c r="C395" s="29">
        <v>5.24</v>
      </c>
      <c r="D395" s="91"/>
      <c r="F395" s="177"/>
    </row>
    <row r="396" spans="1:6" ht="15.6" outlineLevel="1" x14ac:dyDescent="0.25">
      <c r="A396" s="29" t="s">
        <v>34</v>
      </c>
      <c r="B396" s="30" t="s">
        <v>54</v>
      </c>
      <c r="C396" s="29">
        <v>5.26</v>
      </c>
      <c r="D396" s="91"/>
      <c r="F396" s="177"/>
    </row>
    <row r="397" spans="1:6" ht="15.6" outlineLevel="1" x14ac:dyDescent="0.25">
      <c r="A397" s="29" t="s">
        <v>34</v>
      </c>
      <c r="B397" s="30" t="s">
        <v>55</v>
      </c>
      <c r="C397" s="29">
        <v>5.27</v>
      </c>
      <c r="D397" s="91"/>
      <c r="F397" s="177"/>
    </row>
    <row r="398" spans="1:6" ht="15.6" outlineLevel="1" x14ac:dyDescent="0.25">
      <c r="A398" s="29" t="s">
        <v>34</v>
      </c>
      <c r="B398" s="30" t="s">
        <v>69</v>
      </c>
      <c r="C398" s="29">
        <v>5.28</v>
      </c>
      <c r="D398" s="91"/>
      <c r="F398" s="177"/>
    </row>
    <row r="399" spans="1:6" ht="15.6" outlineLevel="1" x14ac:dyDescent="0.25">
      <c r="A399" s="29" t="s">
        <v>34</v>
      </c>
      <c r="B399" s="30" t="s">
        <v>89</v>
      </c>
      <c r="C399" s="29">
        <v>5.29</v>
      </c>
      <c r="D399" s="91"/>
      <c r="F399" s="177"/>
    </row>
    <row r="400" spans="1:6" ht="15.6" outlineLevel="1" x14ac:dyDescent="0.25">
      <c r="A400" s="29" t="s">
        <v>34</v>
      </c>
      <c r="B400" s="30" t="s">
        <v>83</v>
      </c>
      <c r="C400" s="29">
        <v>5.31</v>
      </c>
      <c r="D400" s="91"/>
      <c r="F400" s="177"/>
    </row>
    <row r="401" spans="1:6" ht="15.6" outlineLevel="1" x14ac:dyDescent="0.25">
      <c r="A401" s="29" t="s">
        <v>34</v>
      </c>
      <c r="B401" s="30" t="s">
        <v>56</v>
      </c>
      <c r="C401" s="29">
        <v>5.36</v>
      </c>
      <c r="D401" s="91"/>
      <c r="F401" s="177"/>
    </row>
    <row r="402" spans="1:6" ht="15.6" outlineLevel="1" x14ac:dyDescent="0.25">
      <c r="A402" s="29" t="s">
        <v>34</v>
      </c>
      <c r="B402" s="30" t="s">
        <v>97</v>
      </c>
      <c r="C402" s="29">
        <v>5.37</v>
      </c>
      <c r="D402" s="91"/>
      <c r="F402" s="177"/>
    </row>
    <row r="403" spans="1:6" ht="15.6" outlineLevel="1" x14ac:dyDescent="0.25">
      <c r="A403" s="29" t="s">
        <v>34</v>
      </c>
      <c r="B403" s="30" t="s">
        <v>71</v>
      </c>
      <c r="C403" s="29">
        <v>5.49</v>
      </c>
      <c r="D403" s="91"/>
      <c r="F403" s="177"/>
    </row>
    <row r="404" spans="1:6" ht="15.6" outlineLevel="1" x14ac:dyDescent="0.25">
      <c r="A404" s="29" t="s">
        <v>34</v>
      </c>
      <c r="B404" s="30" t="s">
        <v>58</v>
      </c>
      <c r="C404" s="29">
        <v>5.51</v>
      </c>
      <c r="D404" s="91"/>
      <c r="F404" s="177"/>
    </row>
    <row r="405" spans="1:6" ht="15.6" outlineLevel="1" x14ac:dyDescent="0.25">
      <c r="A405" s="29" t="s">
        <v>34</v>
      </c>
      <c r="B405" s="30" t="s">
        <v>1082</v>
      </c>
      <c r="C405" s="29">
        <v>5.52</v>
      </c>
      <c r="D405" s="91"/>
      <c r="F405" s="177"/>
    </row>
    <row r="406" spans="1:6" ht="15.6" outlineLevel="1" x14ac:dyDescent="0.25">
      <c r="A406" s="29" t="s">
        <v>34</v>
      </c>
      <c r="B406" s="30" t="s">
        <v>59</v>
      </c>
      <c r="C406" s="29">
        <v>5.53</v>
      </c>
      <c r="D406" s="91"/>
      <c r="F406" s="177"/>
    </row>
    <row r="407" spans="1:6" ht="15.6" outlineLevel="1" x14ac:dyDescent="0.25">
      <c r="A407" s="29" t="s">
        <v>34</v>
      </c>
      <c r="B407" s="30" t="s">
        <v>72</v>
      </c>
      <c r="C407" s="29">
        <v>5.69</v>
      </c>
      <c r="D407" s="91"/>
      <c r="F407" s="177"/>
    </row>
    <row r="408" spans="1:6" ht="15.6" outlineLevel="1" x14ac:dyDescent="0.25">
      <c r="A408" s="29" t="s">
        <v>34</v>
      </c>
      <c r="B408" s="30" t="s">
        <v>73</v>
      </c>
      <c r="C408" s="29">
        <v>5.75</v>
      </c>
      <c r="D408" s="91"/>
      <c r="F408" s="177"/>
    </row>
    <row r="409" spans="1:6" ht="15.6" outlineLevel="1" x14ac:dyDescent="0.25">
      <c r="A409" s="29" t="s">
        <v>34</v>
      </c>
      <c r="B409" s="30" t="s">
        <v>74</v>
      </c>
      <c r="C409" s="29">
        <v>5.74</v>
      </c>
      <c r="D409" s="91"/>
      <c r="F409" s="177"/>
    </row>
    <row r="410" spans="1:6" ht="15.6" outlineLevel="1" x14ac:dyDescent="0.25">
      <c r="A410" s="29" t="s">
        <v>34</v>
      </c>
      <c r="B410" s="30" t="s">
        <v>62</v>
      </c>
      <c r="C410" s="31">
        <v>5.7</v>
      </c>
      <c r="D410" s="91"/>
      <c r="F410" s="177"/>
    </row>
    <row r="411" spans="1:6" ht="15.6" outlineLevel="1" x14ac:dyDescent="0.25">
      <c r="A411" s="29" t="s">
        <v>34</v>
      </c>
      <c r="B411" s="30" t="s">
        <v>86</v>
      </c>
      <c r="C411" s="29">
        <v>5.76</v>
      </c>
      <c r="D411" s="91"/>
      <c r="F411" s="177"/>
    </row>
    <row r="412" spans="1:6" ht="15.6" outlineLevel="1" x14ac:dyDescent="0.25">
      <c r="A412" s="29" t="s">
        <v>34</v>
      </c>
      <c r="B412" s="30" t="s">
        <v>87</v>
      </c>
      <c r="C412" s="29">
        <v>5.89</v>
      </c>
      <c r="D412" s="90" t="s">
        <v>1080</v>
      </c>
      <c r="F412" s="177"/>
    </row>
    <row r="413" spans="1:6" ht="15.6" outlineLevel="1" x14ac:dyDescent="0.25">
      <c r="A413" s="29" t="s">
        <v>34</v>
      </c>
      <c r="B413" s="30" t="s">
        <v>103</v>
      </c>
      <c r="C413" s="29">
        <v>5.109</v>
      </c>
      <c r="D413" s="91"/>
      <c r="F413" s="177"/>
    </row>
    <row r="414" spans="1:6" ht="15.6" outlineLevel="1" x14ac:dyDescent="0.25">
      <c r="A414" s="29" t="s">
        <v>34</v>
      </c>
      <c r="B414" s="30" t="s">
        <v>104</v>
      </c>
      <c r="C414" s="29">
        <v>5.1109999999999998</v>
      </c>
      <c r="D414" s="91"/>
      <c r="F414" s="177"/>
    </row>
    <row r="415" spans="1:6" ht="15.6" outlineLevel="1" x14ac:dyDescent="0.25">
      <c r="A415" s="29" t="s">
        <v>34</v>
      </c>
      <c r="B415" s="30" t="s">
        <v>106</v>
      </c>
      <c r="C415" s="29">
        <v>5.1120000000000001</v>
      </c>
      <c r="D415" s="91"/>
      <c r="F415" s="177"/>
    </row>
    <row r="416" spans="1:6" ht="15.6" outlineLevel="1" x14ac:dyDescent="0.25">
      <c r="A416" s="29" t="s">
        <v>34</v>
      </c>
      <c r="B416" s="30" t="s">
        <v>1085</v>
      </c>
      <c r="C416" s="29">
        <v>5.1130000000000004</v>
      </c>
      <c r="D416" s="91"/>
      <c r="F416" s="177"/>
    </row>
    <row r="417" spans="1:6" ht="15.6" outlineLevel="1" x14ac:dyDescent="0.25">
      <c r="A417" s="29" t="s">
        <v>34</v>
      </c>
      <c r="B417" s="30" t="s">
        <v>76</v>
      </c>
      <c r="C417" s="29">
        <v>5.58</v>
      </c>
      <c r="D417" s="91"/>
      <c r="F417" s="177"/>
    </row>
    <row r="418" spans="1:6" ht="15.6" outlineLevel="1" x14ac:dyDescent="0.25">
      <c r="A418" s="29" t="s">
        <v>34</v>
      </c>
      <c r="B418" s="30" t="s">
        <v>61</v>
      </c>
      <c r="C418" s="29">
        <v>5.54</v>
      </c>
      <c r="D418" s="91"/>
      <c r="F418" s="177"/>
    </row>
    <row r="419" spans="1:6" ht="15.6" outlineLevel="1" x14ac:dyDescent="0.25">
      <c r="A419" s="29" t="s">
        <v>34</v>
      </c>
      <c r="B419" s="30" t="s">
        <v>77</v>
      </c>
      <c r="C419" s="29">
        <v>5.55</v>
      </c>
      <c r="D419" s="91"/>
      <c r="F419" s="177"/>
    </row>
    <row r="420" spans="1:6" ht="15.6" outlineLevel="1" x14ac:dyDescent="0.25">
      <c r="A420" s="29" t="s">
        <v>34</v>
      </c>
      <c r="B420" s="30" t="s">
        <v>63</v>
      </c>
      <c r="C420" s="29">
        <v>5.63</v>
      </c>
      <c r="D420" s="91"/>
      <c r="F420" s="177"/>
    </row>
    <row r="421" spans="1:6" ht="15.6" outlineLevel="1" x14ac:dyDescent="0.25">
      <c r="A421" s="29" t="s">
        <v>34</v>
      </c>
      <c r="B421" s="30" t="s">
        <v>78</v>
      </c>
      <c r="C421" s="29">
        <v>5.65</v>
      </c>
      <c r="D421" s="91"/>
      <c r="F421" s="177"/>
    </row>
    <row r="422" spans="1:6" ht="15.6" outlineLevel="1" x14ac:dyDescent="0.25">
      <c r="A422" s="29" t="s">
        <v>34</v>
      </c>
      <c r="B422" s="30" t="s">
        <v>88</v>
      </c>
      <c r="C422" s="29">
        <v>5.66</v>
      </c>
      <c r="D422" s="91"/>
      <c r="F422" s="177"/>
    </row>
    <row r="423" spans="1:6" ht="15.6" outlineLevel="1" x14ac:dyDescent="0.25">
      <c r="A423" s="29" t="s">
        <v>34</v>
      </c>
      <c r="B423" s="30" t="s">
        <v>17</v>
      </c>
      <c r="C423" s="29">
        <v>5.68</v>
      </c>
      <c r="D423" s="91"/>
      <c r="F423" s="177"/>
    </row>
    <row r="424" spans="1:6" ht="15.6" outlineLevel="1" x14ac:dyDescent="0.25">
      <c r="A424" s="29" t="s">
        <v>34</v>
      </c>
      <c r="B424" s="30" t="s">
        <v>64</v>
      </c>
      <c r="C424" s="29">
        <v>5.47</v>
      </c>
      <c r="D424" s="91"/>
      <c r="F424" s="177"/>
    </row>
    <row r="425" spans="1:6" ht="15.6" outlineLevel="1" x14ac:dyDescent="0.25">
      <c r="A425" s="29" t="s">
        <v>34</v>
      </c>
      <c r="B425" s="30" t="s">
        <v>65</v>
      </c>
      <c r="C425" s="29">
        <v>5.48</v>
      </c>
      <c r="D425" s="91"/>
      <c r="F425" s="177"/>
    </row>
    <row r="426" spans="1:6" ht="15.6" x14ac:dyDescent="0.25">
      <c r="A426" s="34" t="s">
        <v>34</v>
      </c>
      <c r="B426" s="30"/>
      <c r="C426" s="29"/>
      <c r="D426" s="91"/>
      <c r="F426" s="177"/>
    </row>
    <row r="427" spans="1:6" ht="15.6" outlineLevel="1" x14ac:dyDescent="0.25">
      <c r="A427" s="29" t="s">
        <v>1086</v>
      </c>
      <c r="B427" s="30" t="s">
        <v>49</v>
      </c>
      <c r="C427" s="29">
        <v>5.0999999999999996</v>
      </c>
      <c r="D427" s="91"/>
      <c r="F427" s="177"/>
    </row>
    <row r="428" spans="1:6" ht="15.6" outlineLevel="1" x14ac:dyDescent="0.25">
      <c r="A428" s="29" t="s">
        <v>1086</v>
      </c>
      <c r="B428" s="30" t="s">
        <v>50</v>
      </c>
      <c r="C428" s="29">
        <v>5.2</v>
      </c>
      <c r="D428" s="91"/>
      <c r="F428" s="177"/>
    </row>
    <row r="429" spans="1:6" ht="15.6" outlineLevel="1" x14ac:dyDescent="0.25">
      <c r="A429" s="29" t="s">
        <v>1086</v>
      </c>
      <c r="B429" s="30" t="s">
        <v>66</v>
      </c>
      <c r="C429" s="29">
        <v>5.3</v>
      </c>
      <c r="D429" s="91"/>
      <c r="F429" s="177"/>
    </row>
    <row r="430" spans="1:6" ht="15.6" outlineLevel="1" x14ac:dyDescent="0.25">
      <c r="A430" s="29" t="s">
        <v>1086</v>
      </c>
      <c r="B430" s="30" t="s">
        <v>80</v>
      </c>
      <c r="C430" s="29">
        <v>5.6</v>
      </c>
      <c r="D430" s="91"/>
      <c r="F430" s="177"/>
    </row>
    <row r="431" spans="1:6" ht="15.6" outlineLevel="1" x14ac:dyDescent="0.25">
      <c r="A431" s="29" t="s">
        <v>1086</v>
      </c>
      <c r="B431" s="30" t="s">
        <v>1081</v>
      </c>
      <c r="C431" s="31">
        <v>5.0999999999999996</v>
      </c>
      <c r="D431" s="91"/>
      <c r="F431" s="177"/>
    </row>
    <row r="432" spans="1:6" ht="15.6" outlineLevel="1" x14ac:dyDescent="0.25">
      <c r="A432" s="29" t="s">
        <v>1086</v>
      </c>
      <c r="B432" s="30" t="s">
        <v>91</v>
      </c>
      <c r="C432" s="29">
        <v>5.14</v>
      </c>
      <c r="D432" s="91"/>
      <c r="F432" s="177"/>
    </row>
    <row r="433" spans="1:6" ht="15.6" outlineLevel="1" x14ac:dyDescent="0.25">
      <c r="A433" s="29" t="s">
        <v>1086</v>
      </c>
      <c r="B433" s="30" t="s">
        <v>68</v>
      </c>
      <c r="C433" s="29">
        <v>5.19</v>
      </c>
      <c r="D433" s="91"/>
      <c r="F433" s="177"/>
    </row>
    <row r="434" spans="1:6" ht="15.6" outlineLevel="1" x14ac:dyDescent="0.25">
      <c r="A434" s="29" t="s">
        <v>1086</v>
      </c>
      <c r="B434" s="30" t="s">
        <v>82</v>
      </c>
      <c r="C434" s="29">
        <v>5.24</v>
      </c>
      <c r="D434" s="91"/>
      <c r="F434" s="177"/>
    </row>
    <row r="435" spans="1:6" ht="15.6" outlineLevel="1" x14ac:dyDescent="0.25">
      <c r="A435" s="29" t="s">
        <v>1086</v>
      </c>
      <c r="B435" s="30" t="s">
        <v>54</v>
      </c>
      <c r="C435" s="29">
        <v>5.26</v>
      </c>
      <c r="D435" s="91"/>
      <c r="F435" s="177"/>
    </row>
    <row r="436" spans="1:6" ht="15.6" outlineLevel="1" x14ac:dyDescent="0.25">
      <c r="A436" s="29" t="s">
        <v>1086</v>
      </c>
      <c r="B436" s="30" t="s">
        <v>55</v>
      </c>
      <c r="C436" s="29">
        <v>5.27</v>
      </c>
      <c r="D436" s="91"/>
      <c r="F436" s="177"/>
    </row>
    <row r="437" spans="1:6" ht="15.6" outlineLevel="1" x14ac:dyDescent="0.25">
      <c r="A437" s="29" t="s">
        <v>1086</v>
      </c>
      <c r="B437" s="30" t="s">
        <v>69</v>
      </c>
      <c r="C437" s="29">
        <v>5.28</v>
      </c>
      <c r="D437" s="91"/>
      <c r="F437" s="177"/>
    </row>
    <row r="438" spans="1:6" ht="15.6" outlineLevel="1" x14ac:dyDescent="0.25">
      <c r="A438" s="29" t="s">
        <v>1086</v>
      </c>
      <c r="B438" s="30" t="s">
        <v>89</v>
      </c>
      <c r="C438" s="29">
        <v>5.29</v>
      </c>
      <c r="D438" s="91"/>
      <c r="F438" s="177"/>
    </row>
    <row r="439" spans="1:6" ht="15.6" outlineLevel="1" x14ac:dyDescent="0.25">
      <c r="A439" s="29" t="s">
        <v>1086</v>
      </c>
      <c r="B439" s="30" t="s">
        <v>83</v>
      </c>
      <c r="C439" s="29">
        <v>5.31</v>
      </c>
      <c r="D439" s="91"/>
      <c r="F439" s="177"/>
    </row>
    <row r="440" spans="1:6" ht="15.6" outlineLevel="1" x14ac:dyDescent="0.25">
      <c r="A440" s="29" t="s">
        <v>1086</v>
      </c>
      <c r="B440" s="30" t="s">
        <v>56</v>
      </c>
      <c r="C440" s="29">
        <v>5.36</v>
      </c>
      <c r="D440" s="91"/>
      <c r="F440" s="177"/>
    </row>
    <row r="441" spans="1:6" ht="15.6" outlineLevel="1" x14ac:dyDescent="0.25">
      <c r="A441" s="29" t="s">
        <v>1086</v>
      </c>
      <c r="B441" s="30" t="s">
        <v>97</v>
      </c>
      <c r="C441" s="29">
        <v>5.37</v>
      </c>
      <c r="D441" s="91"/>
      <c r="F441" s="177"/>
    </row>
    <row r="442" spans="1:6" ht="15.6" outlineLevel="1" x14ac:dyDescent="0.25">
      <c r="A442" s="29" t="s">
        <v>1086</v>
      </c>
      <c r="B442" s="30" t="s">
        <v>59</v>
      </c>
      <c r="C442" s="29">
        <v>5.53</v>
      </c>
      <c r="D442" s="91"/>
      <c r="F442" s="177"/>
    </row>
    <row r="443" spans="1:6" ht="15.6" outlineLevel="1" x14ac:dyDescent="0.25">
      <c r="A443" s="29" t="s">
        <v>1086</v>
      </c>
      <c r="B443" s="30" t="s">
        <v>103</v>
      </c>
      <c r="C443" s="29">
        <v>5.109</v>
      </c>
      <c r="D443" s="91"/>
      <c r="F443" s="177"/>
    </row>
    <row r="444" spans="1:6" ht="15.6" outlineLevel="1" x14ac:dyDescent="0.25">
      <c r="A444" s="29" t="s">
        <v>1086</v>
      </c>
      <c r="B444" s="30" t="s">
        <v>104</v>
      </c>
      <c r="C444" s="29">
        <v>5.1109999999999998</v>
      </c>
      <c r="D444" s="91"/>
      <c r="F444" s="177"/>
    </row>
    <row r="445" spans="1:6" ht="15.6" outlineLevel="1" x14ac:dyDescent="0.25">
      <c r="A445" s="29" t="s">
        <v>1086</v>
      </c>
      <c r="B445" s="30" t="s">
        <v>106</v>
      </c>
      <c r="C445" s="29">
        <v>5.1120000000000001</v>
      </c>
      <c r="D445" s="91"/>
      <c r="F445" s="177"/>
    </row>
    <row r="446" spans="1:6" ht="15.6" outlineLevel="1" x14ac:dyDescent="0.25">
      <c r="A446" s="29" t="s">
        <v>1086</v>
      </c>
      <c r="B446" s="30" t="s">
        <v>1085</v>
      </c>
      <c r="C446" s="29">
        <v>5.1130000000000004</v>
      </c>
      <c r="D446" s="91"/>
      <c r="F446" s="177"/>
    </row>
    <row r="447" spans="1:6" ht="15.6" outlineLevel="1" x14ac:dyDescent="0.25">
      <c r="A447" s="29" t="s">
        <v>1086</v>
      </c>
      <c r="B447" s="30" t="s">
        <v>76</v>
      </c>
      <c r="C447" s="29">
        <v>5.58</v>
      </c>
      <c r="D447" s="91"/>
      <c r="F447" s="177"/>
    </row>
    <row r="448" spans="1:6" ht="15.6" outlineLevel="1" x14ac:dyDescent="0.25">
      <c r="A448" s="29" t="s">
        <v>1086</v>
      </c>
      <c r="B448" s="30" t="s">
        <v>61</v>
      </c>
      <c r="C448" s="29">
        <v>5.54</v>
      </c>
      <c r="D448" s="91"/>
      <c r="F448" s="177"/>
    </row>
    <row r="449" spans="1:6" ht="15.6" outlineLevel="1" x14ac:dyDescent="0.25">
      <c r="A449" s="29" t="s">
        <v>1086</v>
      </c>
      <c r="B449" s="30" t="s">
        <v>77</v>
      </c>
      <c r="C449" s="29">
        <v>5.55</v>
      </c>
      <c r="D449" s="91"/>
      <c r="F449" s="177"/>
    </row>
    <row r="450" spans="1:6" ht="15.6" outlineLevel="1" x14ac:dyDescent="0.25">
      <c r="A450" s="29" t="s">
        <v>1086</v>
      </c>
      <c r="B450" s="30" t="s">
        <v>63</v>
      </c>
      <c r="C450" s="29">
        <v>5.63</v>
      </c>
      <c r="D450" s="91"/>
      <c r="F450" s="177"/>
    </row>
    <row r="451" spans="1:6" ht="15.6" outlineLevel="1" x14ac:dyDescent="0.25">
      <c r="A451" s="29" t="s">
        <v>1086</v>
      </c>
      <c r="B451" s="30" t="s">
        <v>64</v>
      </c>
      <c r="C451" s="29">
        <v>5.47</v>
      </c>
      <c r="D451" s="91"/>
      <c r="F451" s="177"/>
    </row>
    <row r="452" spans="1:6" ht="15.6" outlineLevel="1" x14ac:dyDescent="0.25">
      <c r="A452" s="29" t="s">
        <v>1086</v>
      </c>
      <c r="B452" s="30" t="s">
        <v>65</v>
      </c>
      <c r="C452" s="29">
        <v>5.48</v>
      </c>
      <c r="D452" s="91"/>
      <c r="F452" s="177"/>
    </row>
    <row r="453" spans="1:6" ht="15.6" x14ac:dyDescent="0.25">
      <c r="A453" s="34" t="s">
        <v>1086</v>
      </c>
      <c r="B453" s="30"/>
      <c r="C453" s="29"/>
      <c r="D453" s="91"/>
      <c r="F453" s="177"/>
    </row>
    <row r="454" spans="1:6" ht="15.6" outlineLevel="1" x14ac:dyDescent="0.25">
      <c r="A454" s="29" t="s">
        <v>36</v>
      </c>
      <c r="B454" s="30" t="s">
        <v>49</v>
      </c>
      <c r="C454" s="29">
        <v>5.0999999999999996</v>
      </c>
      <c r="D454" s="91"/>
      <c r="F454" s="177"/>
    </row>
    <row r="455" spans="1:6" ht="15.6" outlineLevel="1" x14ac:dyDescent="0.25">
      <c r="A455" s="29" t="s">
        <v>36</v>
      </c>
      <c r="B455" s="30" t="s">
        <v>50</v>
      </c>
      <c r="C455" s="29">
        <v>5.2</v>
      </c>
      <c r="D455" s="91"/>
      <c r="F455" s="177"/>
    </row>
    <row r="456" spans="1:6" ht="15.6" outlineLevel="1" x14ac:dyDescent="0.25">
      <c r="A456" s="29" t="s">
        <v>36</v>
      </c>
      <c r="B456" s="30" t="s">
        <v>108</v>
      </c>
      <c r="C456" s="29">
        <v>5.5</v>
      </c>
      <c r="D456" s="91"/>
      <c r="F456" s="177"/>
    </row>
    <row r="457" spans="1:6" ht="15.6" outlineLevel="1" x14ac:dyDescent="0.25">
      <c r="A457" s="29" t="s">
        <v>36</v>
      </c>
      <c r="B457" s="30" t="s">
        <v>109</v>
      </c>
      <c r="C457" s="29">
        <v>5.8</v>
      </c>
      <c r="D457" s="90" t="s">
        <v>1080</v>
      </c>
      <c r="F457" s="177"/>
    </row>
    <row r="458" spans="1:6" ht="15.6" outlineLevel="1" x14ac:dyDescent="0.25">
      <c r="A458" s="29" t="s">
        <v>36</v>
      </c>
      <c r="B458" s="30" t="s">
        <v>110</v>
      </c>
      <c r="C458" s="29">
        <v>5.12</v>
      </c>
      <c r="D458" s="90" t="s">
        <v>1080</v>
      </c>
      <c r="F458" s="177"/>
    </row>
    <row r="459" spans="1:6" ht="15.6" outlineLevel="1" x14ac:dyDescent="0.25">
      <c r="A459" s="29" t="s">
        <v>36</v>
      </c>
      <c r="B459" s="30" t="s">
        <v>111</v>
      </c>
      <c r="C459" s="29">
        <v>5.15</v>
      </c>
      <c r="D459" s="91"/>
      <c r="F459" s="177"/>
    </row>
    <row r="460" spans="1:6" ht="15.6" outlineLevel="1" x14ac:dyDescent="0.25">
      <c r="A460" s="29" t="s">
        <v>36</v>
      </c>
      <c r="B460" s="30" t="s">
        <v>112</v>
      </c>
      <c r="C460" s="31">
        <v>5.2</v>
      </c>
      <c r="D460" s="90"/>
      <c r="F460" s="177"/>
    </row>
    <row r="461" spans="1:6" ht="15.6" outlineLevel="1" x14ac:dyDescent="0.25">
      <c r="A461" s="29" t="s">
        <v>36</v>
      </c>
      <c r="B461" s="30" t="s">
        <v>113</v>
      </c>
      <c r="C461" s="29">
        <v>5.25</v>
      </c>
      <c r="D461" s="91"/>
      <c r="F461" s="177"/>
    </row>
    <row r="462" spans="1:6" ht="15.6" outlineLevel="1" x14ac:dyDescent="0.25">
      <c r="A462" s="29" t="s">
        <v>36</v>
      </c>
      <c r="B462" s="30" t="s">
        <v>54</v>
      </c>
      <c r="C462" s="29">
        <v>5.26</v>
      </c>
      <c r="D462" s="91"/>
      <c r="F462" s="177"/>
    </row>
    <row r="463" spans="1:6" ht="15.6" outlineLevel="1" x14ac:dyDescent="0.25">
      <c r="A463" s="29" t="s">
        <v>36</v>
      </c>
      <c r="B463" s="30" t="s">
        <v>114</v>
      </c>
      <c r="C463" s="29">
        <v>5.1139999999999999</v>
      </c>
      <c r="D463" s="90" t="s">
        <v>1080</v>
      </c>
      <c r="F463" s="177"/>
    </row>
    <row r="464" spans="1:6" ht="15.6" outlineLevel="1" x14ac:dyDescent="0.25">
      <c r="A464" s="29" t="s">
        <v>36</v>
      </c>
      <c r="B464" s="30" t="s">
        <v>55</v>
      </c>
      <c r="C464" s="29">
        <v>5.27</v>
      </c>
      <c r="D464" s="91"/>
      <c r="F464" s="177"/>
    </row>
    <row r="465" spans="1:6" ht="15.6" outlineLevel="1" x14ac:dyDescent="0.25">
      <c r="A465" s="29" t="s">
        <v>36</v>
      </c>
      <c r="B465" s="30" t="s">
        <v>115</v>
      </c>
      <c r="C465" s="29">
        <v>5.1150000000000002</v>
      </c>
      <c r="D465" s="90" t="s">
        <v>1080</v>
      </c>
      <c r="F465" s="177"/>
    </row>
    <row r="466" spans="1:6" ht="15.6" outlineLevel="1" x14ac:dyDescent="0.25">
      <c r="A466" s="29" t="s">
        <v>36</v>
      </c>
      <c r="B466" s="30" t="s">
        <v>116</v>
      </c>
      <c r="C466" s="29">
        <v>5.1159999999999997</v>
      </c>
      <c r="D466" s="90" t="s">
        <v>1080</v>
      </c>
      <c r="F466" s="177"/>
    </row>
    <row r="467" spans="1:6" ht="15.6" outlineLevel="1" x14ac:dyDescent="0.25">
      <c r="A467" s="29" t="s">
        <v>36</v>
      </c>
      <c r="B467" s="30" t="s">
        <v>69</v>
      </c>
      <c r="C467" s="29">
        <v>5.28</v>
      </c>
      <c r="D467" s="91"/>
      <c r="F467" s="177"/>
    </row>
    <row r="468" spans="1:6" ht="15.6" outlineLevel="1" x14ac:dyDescent="0.25">
      <c r="A468" s="29" t="s">
        <v>36</v>
      </c>
      <c r="B468" s="30" t="s">
        <v>56</v>
      </c>
      <c r="C468" s="29">
        <v>5.36</v>
      </c>
      <c r="D468" s="91"/>
      <c r="F468" s="177"/>
    </row>
    <row r="469" spans="1:6" ht="15.6" outlineLevel="1" x14ac:dyDescent="0.25">
      <c r="A469" s="29" t="s">
        <v>36</v>
      </c>
      <c r="B469" s="30" t="s">
        <v>97</v>
      </c>
      <c r="C469" s="29">
        <v>5.37</v>
      </c>
      <c r="D469" s="91"/>
      <c r="F469" s="177"/>
    </row>
    <row r="470" spans="1:6" ht="15.6" outlineLevel="1" x14ac:dyDescent="0.25">
      <c r="A470" s="29" t="s">
        <v>36</v>
      </c>
      <c r="B470" s="30" t="s">
        <v>59</v>
      </c>
      <c r="C470" s="29">
        <v>5.53</v>
      </c>
      <c r="D470" s="91"/>
      <c r="F470" s="177"/>
    </row>
    <row r="471" spans="1:6" ht="15.6" outlineLevel="1" x14ac:dyDescent="0.25">
      <c r="A471" s="29" t="s">
        <v>36</v>
      </c>
      <c r="B471" s="30" t="s">
        <v>103</v>
      </c>
      <c r="C471" s="29">
        <v>5.109</v>
      </c>
      <c r="D471" s="91"/>
      <c r="F471" s="177"/>
    </row>
    <row r="472" spans="1:6" ht="15.6" outlineLevel="1" x14ac:dyDescent="0.25">
      <c r="A472" s="29" t="s">
        <v>36</v>
      </c>
      <c r="B472" s="30" t="s">
        <v>104</v>
      </c>
      <c r="C472" s="29">
        <v>5.1109999999999998</v>
      </c>
      <c r="D472" s="91"/>
      <c r="F472" s="177"/>
    </row>
    <row r="473" spans="1:6" ht="15.6" outlineLevel="1" x14ac:dyDescent="0.25">
      <c r="A473" s="29" t="s">
        <v>36</v>
      </c>
      <c r="B473" s="30" t="s">
        <v>106</v>
      </c>
      <c r="C473" s="29">
        <v>5.1120000000000001</v>
      </c>
      <c r="D473" s="91"/>
      <c r="F473" s="177"/>
    </row>
    <row r="474" spans="1:6" ht="15.6" outlineLevel="1" x14ac:dyDescent="0.25">
      <c r="A474" s="29" t="s">
        <v>36</v>
      </c>
      <c r="B474" s="30" t="s">
        <v>61</v>
      </c>
      <c r="C474" s="29">
        <v>5.54</v>
      </c>
      <c r="D474" s="91"/>
      <c r="F474" s="177"/>
    </row>
    <row r="475" spans="1:6" ht="15.6" outlineLevel="1" x14ac:dyDescent="0.25">
      <c r="A475" s="29" t="s">
        <v>36</v>
      </c>
      <c r="B475" s="30" t="s">
        <v>1087</v>
      </c>
      <c r="C475" s="29">
        <v>5.61</v>
      </c>
      <c r="D475" s="91"/>
      <c r="F475" s="177"/>
    </row>
    <row r="476" spans="1:6" ht="15.6" outlineLevel="1" x14ac:dyDescent="0.25">
      <c r="A476" s="29" t="s">
        <v>36</v>
      </c>
      <c r="B476" s="30" t="s">
        <v>63</v>
      </c>
      <c r="C476" s="29">
        <v>5.63</v>
      </c>
      <c r="D476" s="91"/>
      <c r="F476" s="177"/>
    </row>
    <row r="477" spans="1:6" ht="15.6" outlineLevel="1" x14ac:dyDescent="0.25">
      <c r="A477" s="29" t="s">
        <v>36</v>
      </c>
      <c r="B477" s="30" t="s">
        <v>118</v>
      </c>
      <c r="C477" s="29">
        <v>5.46</v>
      </c>
      <c r="D477" s="91"/>
      <c r="F477" s="177"/>
    </row>
    <row r="478" spans="1:6" ht="15.6" outlineLevel="1" x14ac:dyDescent="0.25">
      <c r="A478" s="29" t="s">
        <v>36</v>
      </c>
      <c r="B478" s="30" t="s">
        <v>64</v>
      </c>
      <c r="C478" s="29">
        <v>5.47</v>
      </c>
      <c r="D478" s="91"/>
      <c r="F478" s="177"/>
    </row>
    <row r="479" spans="1:6" ht="15.6" outlineLevel="1" x14ac:dyDescent="0.25">
      <c r="A479" s="29" t="s">
        <v>36</v>
      </c>
      <c r="B479" s="30" t="s">
        <v>65</v>
      </c>
      <c r="C479" s="29">
        <v>5.48</v>
      </c>
      <c r="D479" s="91"/>
      <c r="F479" s="177"/>
    </row>
    <row r="480" spans="1:6" ht="15.6" x14ac:dyDescent="0.25">
      <c r="A480" s="34" t="s">
        <v>36</v>
      </c>
      <c r="B480" s="30"/>
      <c r="C480" s="29"/>
      <c r="D480" s="91"/>
      <c r="F480" s="177"/>
    </row>
    <row r="481" spans="1:6" ht="15.6" outlineLevel="1" x14ac:dyDescent="0.25">
      <c r="A481" s="29" t="s">
        <v>37</v>
      </c>
      <c r="B481" s="30" t="s">
        <v>49</v>
      </c>
      <c r="C481" s="29">
        <v>5.0999999999999996</v>
      </c>
      <c r="D481" s="91"/>
      <c r="F481" s="177"/>
    </row>
    <row r="482" spans="1:6" ht="15.6" outlineLevel="1" x14ac:dyDescent="0.25">
      <c r="A482" s="29" t="s">
        <v>37</v>
      </c>
      <c r="B482" s="30" t="s">
        <v>50</v>
      </c>
      <c r="C482" s="29">
        <v>5.2</v>
      </c>
      <c r="D482" s="91"/>
      <c r="F482" s="177"/>
    </row>
    <row r="483" spans="1:6" ht="15.6" outlineLevel="1" x14ac:dyDescent="0.25">
      <c r="A483" s="29" t="s">
        <v>37</v>
      </c>
      <c r="B483" s="30" t="s">
        <v>66</v>
      </c>
      <c r="C483" s="29">
        <v>5.3</v>
      </c>
      <c r="D483" s="91"/>
      <c r="F483" s="177"/>
    </row>
    <row r="484" spans="1:6" ht="15.6" outlineLevel="1" x14ac:dyDescent="0.25">
      <c r="A484" s="29" t="s">
        <v>37</v>
      </c>
      <c r="B484" s="30" t="s">
        <v>80</v>
      </c>
      <c r="C484" s="29">
        <v>5.6</v>
      </c>
      <c r="D484" s="91"/>
      <c r="F484" s="177"/>
    </row>
    <row r="485" spans="1:6" ht="15.6" outlineLevel="1" x14ac:dyDescent="0.25">
      <c r="A485" s="29" t="s">
        <v>37</v>
      </c>
      <c r="B485" s="30" t="s">
        <v>1081</v>
      </c>
      <c r="C485" s="31">
        <v>5.0999999999999996</v>
      </c>
      <c r="D485" s="91"/>
      <c r="F485" s="177"/>
    </row>
    <row r="486" spans="1:6" ht="15.6" outlineLevel="1" x14ac:dyDescent="0.25">
      <c r="A486" s="29" t="s">
        <v>37</v>
      </c>
      <c r="B486" s="30" t="s">
        <v>91</v>
      </c>
      <c r="C486" s="29">
        <v>5.14</v>
      </c>
      <c r="D486" s="91"/>
      <c r="F486" s="177"/>
    </row>
    <row r="487" spans="1:6" ht="15.6" outlineLevel="1" x14ac:dyDescent="0.25">
      <c r="A487" s="29" t="s">
        <v>37</v>
      </c>
      <c r="B487" s="30" t="s">
        <v>68</v>
      </c>
      <c r="C487" s="29">
        <v>5.19</v>
      </c>
      <c r="D487" s="91"/>
      <c r="F487" s="177"/>
    </row>
    <row r="488" spans="1:6" ht="15.6" outlineLevel="1" x14ac:dyDescent="0.25">
      <c r="A488" s="29" t="s">
        <v>37</v>
      </c>
      <c r="B488" s="30" t="s">
        <v>82</v>
      </c>
      <c r="C488" s="29">
        <v>5.24</v>
      </c>
      <c r="D488" s="91"/>
      <c r="F488" s="177"/>
    </row>
    <row r="489" spans="1:6" ht="15.6" outlineLevel="1" x14ac:dyDescent="0.25">
      <c r="A489" s="29" t="s">
        <v>37</v>
      </c>
      <c r="B489" s="30" t="s">
        <v>55</v>
      </c>
      <c r="C489" s="29">
        <v>5.27</v>
      </c>
      <c r="D489" s="91"/>
      <c r="F489" s="177"/>
    </row>
    <row r="490" spans="1:6" ht="15.6" outlineLevel="1" x14ac:dyDescent="0.25">
      <c r="A490" s="29" t="s">
        <v>37</v>
      </c>
      <c r="B490" s="30" t="s">
        <v>69</v>
      </c>
      <c r="C490" s="29">
        <v>5.28</v>
      </c>
      <c r="D490" s="91"/>
      <c r="F490" s="177"/>
    </row>
    <row r="491" spans="1:6" ht="15.6" outlineLevel="1" x14ac:dyDescent="0.25">
      <c r="A491" s="29" t="s">
        <v>37</v>
      </c>
      <c r="B491" s="30" t="s">
        <v>89</v>
      </c>
      <c r="C491" s="29">
        <v>5.29</v>
      </c>
      <c r="D491" s="91"/>
      <c r="F491" s="177"/>
    </row>
    <row r="492" spans="1:6" ht="15.6" outlineLevel="1" x14ac:dyDescent="0.25">
      <c r="A492" s="29" t="s">
        <v>37</v>
      </c>
      <c r="B492" s="30" t="s">
        <v>92</v>
      </c>
      <c r="C492" s="29">
        <v>5.34</v>
      </c>
      <c r="D492" s="91"/>
      <c r="F492" s="177"/>
    </row>
    <row r="493" spans="1:6" ht="15.6" outlineLevel="1" x14ac:dyDescent="0.25">
      <c r="A493" s="29" t="s">
        <v>37</v>
      </c>
      <c r="B493" s="30" t="s">
        <v>83</v>
      </c>
      <c r="C493" s="29">
        <v>5.31</v>
      </c>
      <c r="D493" s="91"/>
      <c r="F493" s="177"/>
    </row>
    <row r="494" spans="1:6" ht="15.6" outlineLevel="1" x14ac:dyDescent="0.25">
      <c r="A494" s="29" t="s">
        <v>37</v>
      </c>
      <c r="B494" s="30" t="s">
        <v>93</v>
      </c>
      <c r="C494" s="29">
        <v>5.101</v>
      </c>
      <c r="D494" s="91"/>
      <c r="F494" s="177"/>
    </row>
    <row r="495" spans="1:6" ht="15.6" outlineLevel="1" x14ac:dyDescent="0.25">
      <c r="A495" s="29" t="s">
        <v>37</v>
      </c>
      <c r="B495" s="30" t="s">
        <v>56</v>
      </c>
      <c r="C495" s="29">
        <v>5.36</v>
      </c>
      <c r="D495" s="91"/>
      <c r="F495" s="177"/>
    </row>
    <row r="496" spans="1:6" ht="15.6" outlineLevel="1" x14ac:dyDescent="0.25">
      <c r="A496" s="29" t="s">
        <v>37</v>
      </c>
      <c r="B496" s="30" t="s">
        <v>97</v>
      </c>
      <c r="C496" s="29">
        <v>5.37</v>
      </c>
      <c r="D496" s="91"/>
      <c r="F496" s="177"/>
    </row>
    <row r="497" spans="1:6" ht="15.6" outlineLevel="1" x14ac:dyDescent="0.25">
      <c r="A497" s="29" t="s">
        <v>37</v>
      </c>
      <c r="B497" s="30" t="s">
        <v>59</v>
      </c>
      <c r="C497" s="29">
        <v>5.53</v>
      </c>
      <c r="D497" s="91"/>
      <c r="F497" s="177"/>
    </row>
    <row r="498" spans="1:6" ht="15.6" outlineLevel="1" x14ac:dyDescent="0.25">
      <c r="A498" s="29" t="s">
        <v>37</v>
      </c>
      <c r="B498" s="30" t="s">
        <v>103</v>
      </c>
      <c r="C498" s="29">
        <v>5.109</v>
      </c>
      <c r="D498" s="91"/>
      <c r="F498" s="177"/>
    </row>
    <row r="499" spans="1:6" ht="15.6" outlineLevel="1" x14ac:dyDescent="0.25">
      <c r="A499" s="29" t="s">
        <v>37</v>
      </c>
      <c r="B499" s="30" t="s">
        <v>104</v>
      </c>
      <c r="C499" s="29">
        <v>5.1109999999999998</v>
      </c>
      <c r="D499" s="91"/>
      <c r="F499" s="177"/>
    </row>
    <row r="500" spans="1:6" ht="15.6" outlineLevel="1" x14ac:dyDescent="0.25">
      <c r="A500" s="29" t="s">
        <v>37</v>
      </c>
      <c r="B500" s="30" t="s">
        <v>106</v>
      </c>
      <c r="C500" s="29">
        <v>5.1120000000000001</v>
      </c>
      <c r="D500" s="91"/>
      <c r="F500" s="177"/>
    </row>
    <row r="501" spans="1:6" ht="15.6" outlineLevel="1" x14ac:dyDescent="0.25">
      <c r="A501" s="29" t="s">
        <v>37</v>
      </c>
      <c r="B501" s="30" t="s">
        <v>94</v>
      </c>
      <c r="C501" s="29">
        <v>5.1020000000000003</v>
      </c>
      <c r="D501" s="91"/>
      <c r="F501" s="177"/>
    </row>
    <row r="502" spans="1:6" ht="15.6" outlineLevel="1" x14ac:dyDescent="0.25">
      <c r="A502" s="29" t="s">
        <v>37</v>
      </c>
      <c r="B502" s="30" t="s">
        <v>95</v>
      </c>
      <c r="C502" s="32">
        <v>5.0999999999999996</v>
      </c>
      <c r="D502" s="91"/>
      <c r="F502" s="177"/>
    </row>
    <row r="503" spans="1:6" ht="15.6" outlineLevel="1" x14ac:dyDescent="0.25">
      <c r="A503" s="29" t="s">
        <v>37</v>
      </c>
      <c r="B503" s="30" t="s">
        <v>76</v>
      </c>
      <c r="C503" s="29">
        <v>5.58</v>
      </c>
      <c r="D503" s="91"/>
      <c r="F503" s="177"/>
    </row>
    <row r="504" spans="1:6" ht="15.6" outlineLevel="1" x14ac:dyDescent="0.25">
      <c r="A504" s="29" t="s">
        <v>37</v>
      </c>
      <c r="B504" s="30" t="s">
        <v>77</v>
      </c>
      <c r="C504" s="29">
        <v>5.55</v>
      </c>
      <c r="D504" s="91"/>
      <c r="F504" s="177"/>
    </row>
    <row r="505" spans="1:6" ht="15.6" outlineLevel="1" x14ac:dyDescent="0.25">
      <c r="A505" s="29" t="s">
        <v>37</v>
      </c>
      <c r="B505" s="30" t="s">
        <v>61</v>
      </c>
      <c r="C505" s="29">
        <v>5.54</v>
      </c>
      <c r="D505" s="91"/>
      <c r="F505" s="177"/>
    </row>
    <row r="506" spans="1:6" ht="15.6" outlineLevel="1" x14ac:dyDescent="0.25">
      <c r="A506" s="29" t="s">
        <v>37</v>
      </c>
      <c r="B506" s="30" t="s">
        <v>63</v>
      </c>
      <c r="C506" s="29">
        <v>5.63</v>
      </c>
      <c r="D506" s="91"/>
      <c r="F506" s="177"/>
    </row>
    <row r="507" spans="1:6" ht="15.6" outlineLevel="1" x14ac:dyDescent="0.25">
      <c r="A507" s="29" t="s">
        <v>37</v>
      </c>
      <c r="B507" s="30" t="s">
        <v>64</v>
      </c>
      <c r="C507" s="29">
        <v>5.47</v>
      </c>
      <c r="D507" s="91"/>
      <c r="F507" s="177"/>
    </row>
    <row r="508" spans="1:6" ht="15.6" outlineLevel="1" x14ac:dyDescent="0.25">
      <c r="A508" s="29" t="s">
        <v>37</v>
      </c>
      <c r="B508" s="30" t="s">
        <v>65</v>
      </c>
      <c r="C508" s="29">
        <v>5.48</v>
      </c>
      <c r="D508" s="91"/>
      <c r="F508" s="177"/>
    </row>
    <row r="509" spans="1:6" ht="15.6" x14ac:dyDescent="0.25">
      <c r="A509" s="34" t="s">
        <v>37</v>
      </c>
      <c r="B509" s="30"/>
      <c r="C509" s="29"/>
      <c r="D509" s="91"/>
      <c r="F509" s="177"/>
    </row>
    <row r="510" spans="1:6" ht="15.6" outlineLevel="1" x14ac:dyDescent="0.25">
      <c r="A510" s="29" t="s">
        <v>38</v>
      </c>
      <c r="B510" s="30" t="s">
        <v>49</v>
      </c>
      <c r="C510" s="29">
        <v>5.0999999999999996</v>
      </c>
      <c r="D510" s="91"/>
      <c r="F510" s="177"/>
    </row>
    <row r="511" spans="1:6" ht="15.6" outlineLevel="1" x14ac:dyDescent="0.25">
      <c r="A511" s="29" t="s">
        <v>38</v>
      </c>
      <c r="B511" s="30" t="s">
        <v>50</v>
      </c>
      <c r="C511" s="29">
        <v>5.2</v>
      </c>
      <c r="D511" s="91"/>
      <c r="F511" s="177"/>
    </row>
    <row r="512" spans="1:6" ht="15.6" outlineLevel="1" x14ac:dyDescent="0.25">
      <c r="A512" s="29" t="s">
        <v>38</v>
      </c>
      <c r="B512" s="30" t="s">
        <v>66</v>
      </c>
      <c r="C512" s="29">
        <v>5.3</v>
      </c>
      <c r="D512" s="91"/>
      <c r="F512" s="177"/>
    </row>
    <row r="513" spans="1:6" ht="15.6" outlineLevel="1" x14ac:dyDescent="0.25">
      <c r="A513" s="29" t="s">
        <v>38</v>
      </c>
      <c r="B513" s="30" t="s">
        <v>80</v>
      </c>
      <c r="C513" s="29">
        <v>5.6</v>
      </c>
      <c r="D513" s="91"/>
      <c r="F513" s="177"/>
    </row>
    <row r="514" spans="1:6" ht="15.6" outlineLevel="1" x14ac:dyDescent="0.25">
      <c r="A514" s="29" t="s">
        <v>38</v>
      </c>
      <c r="B514" s="30" t="s">
        <v>1081</v>
      </c>
      <c r="C514" s="31">
        <v>5.0999999999999996</v>
      </c>
      <c r="D514" s="91"/>
      <c r="F514" s="177"/>
    </row>
    <row r="515" spans="1:6" ht="15.6" outlineLevel="1" x14ac:dyDescent="0.25">
      <c r="A515" s="29" t="s">
        <v>38</v>
      </c>
      <c r="B515" s="30" t="s">
        <v>91</v>
      </c>
      <c r="C515" s="29">
        <v>5.14</v>
      </c>
      <c r="D515" s="91"/>
      <c r="F515" s="177"/>
    </row>
    <row r="516" spans="1:6" ht="15.6" outlineLevel="1" x14ac:dyDescent="0.25">
      <c r="A516" s="29" t="s">
        <v>38</v>
      </c>
      <c r="B516" s="30" t="s">
        <v>68</v>
      </c>
      <c r="C516" s="29">
        <v>5.19</v>
      </c>
      <c r="D516" s="91"/>
      <c r="F516" s="177"/>
    </row>
    <row r="517" spans="1:6" ht="15.6" outlineLevel="1" x14ac:dyDescent="0.25">
      <c r="A517" s="29" t="s">
        <v>38</v>
      </c>
      <c r="B517" s="30" t="s">
        <v>82</v>
      </c>
      <c r="C517" s="29">
        <v>5.24</v>
      </c>
      <c r="D517" s="91"/>
      <c r="F517" s="177"/>
    </row>
    <row r="518" spans="1:6" ht="15.6" outlineLevel="1" x14ac:dyDescent="0.25">
      <c r="A518" s="29" t="s">
        <v>38</v>
      </c>
      <c r="B518" s="30" t="s">
        <v>54</v>
      </c>
      <c r="C518" s="29">
        <v>5.26</v>
      </c>
      <c r="D518" s="91"/>
      <c r="F518" s="177"/>
    </row>
    <row r="519" spans="1:6" ht="15.6" outlineLevel="1" x14ac:dyDescent="0.25">
      <c r="A519" s="29" t="s">
        <v>38</v>
      </c>
      <c r="B519" s="30" t="s">
        <v>55</v>
      </c>
      <c r="C519" s="29">
        <v>5.27</v>
      </c>
      <c r="D519" s="91"/>
      <c r="F519" s="177"/>
    </row>
    <row r="520" spans="1:6" ht="15.6" outlineLevel="1" x14ac:dyDescent="0.25">
      <c r="A520" s="29" t="s">
        <v>38</v>
      </c>
      <c r="B520" s="30" t="s">
        <v>69</v>
      </c>
      <c r="C520" s="29">
        <v>5.28</v>
      </c>
      <c r="D520" s="91"/>
      <c r="F520" s="177"/>
    </row>
    <row r="521" spans="1:6" ht="15.6" outlineLevel="1" x14ac:dyDescent="0.25">
      <c r="A521" s="29" t="s">
        <v>38</v>
      </c>
      <c r="B521" s="30" t="s">
        <v>83</v>
      </c>
      <c r="C521" s="29">
        <v>5.31</v>
      </c>
      <c r="D521" s="91"/>
      <c r="F521" s="177"/>
    </row>
    <row r="522" spans="1:6" ht="15.6" outlineLevel="1" x14ac:dyDescent="0.25">
      <c r="A522" s="29" t="s">
        <v>38</v>
      </c>
      <c r="B522" s="30" t="s">
        <v>96</v>
      </c>
      <c r="C522" s="29">
        <v>5.33</v>
      </c>
      <c r="D522" s="91"/>
      <c r="F522" s="177"/>
    </row>
    <row r="523" spans="1:6" ht="15.6" outlineLevel="1" x14ac:dyDescent="0.25">
      <c r="A523" s="29" t="s">
        <v>38</v>
      </c>
      <c r="B523" s="30" t="s">
        <v>93</v>
      </c>
      <c r="C523" s="29">
        <v>5.101</v>
      </c>
      <c r="D523" s="91"/>
      <c r="F523" s="177"/>
    </row>
    <row r="524" spans="1:6" ht="15.6" outlineLevel="1" x14ac:dyDescent="0.25">
      <c r="A524" s="29" t="s">
        <v>38</v>
      </c>
      <c r="B524" s="30" t="s">
        <v>56</v>
      </c>
      <c r="C524" s="29">
        <v>5.36</v>
      </c>
      <c r="D524" s="91"/>
      <c r="F524" s="177"/>
    </row>
    <row r="525" spans="1:6" ht="15.6" outlineLevel="1" x14ac:dyDescent="0.25">
      <c r="A525" s="29" t="s">
        <v>38</v>
      </c>
      <c r="B525" s="30" t="s">
        <v>97</v>
      </c>
      <c r="C525" s="29">
        <v>5.37</v>
      </c>
      <c r="D525" s="91"/>
      <c r="F525" s="177"/>
    </row>
    <row r="526" spans="1:6" ht="15.6" outlineLevel="1" x14ac:dyDescent="0.25">
      <c r="A526" s="29" t="s">
        <v>38</v>
      </c>
      <c r="B526" s="30" t="s">
        <v>59</v>
      </c>
      <c r="C526" s="29">
        <v>5.53</v>
      </c>
      <c r="D526" s="91"/>
      <c r="F526" s="177"/>
    </row>
    <row r="527" spans="1:6" ht="15.6" outlineLevel="1" x14ac:dyDescent="0.25">
      <c r="A527" s="29" t="s">
        <v>38</v>
      </c>
      <c r="B527" s="30" t="s">
        <v>103</v>
      </c>
      <c r="C527" s="29">
        <v>5.109</v>
      </c>
      <c r="D527" s="91"/>
      <c r="F527" s="177"/>
    </row>
    <row r="528" spans="1:6" ht="15.6" outlineLevel="1" x14ac:dyDescent="0.25">
      <c r="A528" s="29" t="s">
        <v>38</v>
      </c>
      <c r="B528" s="30" t="s">
        <v>104</v>
      </c>
      <c r="C528" s="29">
        <v>5.1109999999999998</v>
      </c>
      <c r="D528" s="91"/>
      <c r="F528" s="177"/>
    </row>
    <row r="529" spans="1:6" ht="15.6" outlineLevel="1" x14ac:dyDescent="0.25">
      <c r="A529" s="29" t="s">
        <v>38</v>
      </c>
      <c r="B529" s="30" t="s">
        <v>106</v>
      </c>
      <c r="C529" s="29">
        <v>5.1120000000000001</v>
      </c>
      <c r="D529" s="91"/>
      <c r="F529" s="177"/>
    </row>
    <row r="530" spans="1:6" ht="15.6" outlineLevel="1" x14ac:dyDescent="0.25">
      <c r="A530" s="29" t="s">
        <v>38</v>
      </c>
      <c r="B530" s="30" t="s">
        <v>94</v>
      </c>
      <c r="C530" s="29">
        <v>5.1020000000000003</v>
      </c>
      <c r="D530" s="91"/>
      <c r="F530" s="177"/>
    </row>
    <row r="531" spans="1:6" ht="15.6" outlineLevel="1" x14ac:dyDescent="0.25">
      <c r="A531" s="29" t="s">
        <v>38</v>
      </c>
      <c r="B531" s="30" t="s">
        <v>95</v>
      </c>
      <c r="C531" s="32">
        <v>5.0999999999999996</v>
      </c>
      <c r="D531" s="91"/>
      <c r="F531" s="177"/>
    </row>
    <row r="532" spans="1:6" ht="15.6" outlineLevel="1" x14ac:dyDescent="0.25">
      <c r="A532" s="29" t="s">
        <v>38</v>
      </c>
      <c r="B532" s="30" t="s">
        <v>76</v>
      </c>
      <c r="C532" s="29">
        <v>5.58</v>
      </c>
      <c r="D532" s="91"/>
      <c r="F532" s="177"/>
    </row>
    <row r="533" spans="1:6" ht="15.6" outlineLevel="1" x14ac:dyDescent="0.25">
      <c r="A533" s="29" t="s">
        <v>38</v>
      </c>
      <c r="B533" s="30" t="s">
        <v>77</v>
      </c>
      <c r="C533" s="29">
        <v>5.55</v>
      </c>
      <c r="D533" s="91"/>
      <c r="F533" s="177"/>
    </row>
    <row r="534" spans="1:6" ht="15.6" outlineLevel="1" x14ac:dyDescent="0.25">
      <c r="A534" s="29" t="s">
        <v>38</v>
      </c>
      <c r="B534" s="30" t="s">
        <v>61</v>
      </c>
      <c r="C534" s="29">
        <v>5.54</v>
      </c>
      <c r="D534" s="91"/>
      <c r="F534" s="177"/>
    </row>
    <row r="535" spans="1:6" ht="15.6" outlineLevel="1" x14ac:dyDescent="0.25">
      <c r="A535" s="29" t="s">
        <v>38</v>
      </c>
      <c r="B535" s="30" t="s">
        <v>63</v>
      </c>
      <c r="C535" s="29">
        <v>5.63</v>
      </c>
      <c r="D535" s="91"/>
      <c r="F535" s="177"/>
    </row>
    <row r="536" spans="1:6" ht="15.6" outlineLevel="1" x14ac:dyDescent="0.25">
      <c r="A536" s="29" t="s">
        <v>38</v>
      </c>
      <c r="B536" s="30" t="s">
        <v>64</v>
      </c>
      <c r="C536" s="29">
        <v>5.47</v>
      </c>
      <c r="D536" s="91"/>
      <c r="F536" s="177"/>
    </row>
    <row r="537" spans="1:6" ht="15.6" outlineLevel="1" x14ac:dyDescent="0.25">
      <c r="A537" s="29" t="s">
        <v>38</v>
      </c>
      <c r="B537" s="30" t="s">
        <v>65</v>
      </c>
      <c r="C537" s="29">
        <v>5.48</v>
      </c>
      <c r="D537" s="91"/>
      <c r="F537" s="177"/>
    </row>
    <row r="538" spans="1:6" ht="15.6" x14ac:dyDescent="0.25">
      <c r="A538" s="34" t="s">
        <v>38</v>
      </c>
      <c r="B538" s="30"/>
      <c r="C538" s="29"/>
      <c r="D538" s="91"/>
      <c r="F538" s="177"/>
    </row>
    <row r="539" spans="1:6" ht="15.6" outlineLevel="1" x14ac:dyDescent="0.25">
      <c r="A539" s="29" t="s">
        <v>39</v>
      </c>
      <c r="B539" s="30" t="s">
        <v>49</v>
      </c>
      <c r="C539" s="29">
        <v>5.0999999999999996</v>
      </c>
      <c r="D539" s="91"/>
      <c r="F539" s="177"/>
    </row>
    <row r="540" spans="1:6" ht="15.6" outlineLevel="1" x14ac:dyDescent="0.25">
      <c r="A540" s="29" t="s">
        <v>39</v>
      </c>
      <c r="B540" s="30" t="s">
        <v>50</v>
      </c>
      <c r="C540" s="29">
        <v>5.2</v>
      </c>
      <c r="D540" s="91"/>
      <c r="F540" s="177"/>
    </row>
    <row r="541" spans="1:6" ht="15.6" outlineLevel="1" x14ac:dyDescent="0.25">
      <c r="A541" s="29" t="s">
        <v>39</v>
      </c>
      <c r="B541" s="30" t="s">
        <v>54</v>
      </c>
      <c r="C541" s="29">
        <v>5.26</v>
      </c>
      <c r="D541" s="91"/>
      <c r="F541" s="177"/>
    </row>
    <row r="542" spans="1:6" ht="15.6" outlineLevel="1" x14ac:dyDescent="0.25">
      <c r="A542" s="29" t="s">
        <v>39</v>
      </c>
      <c r="B542" s="30" t="s">
        <v>120</v>
      </c>
      <c r="C542" s="29">
        <v>5.21</v>
      </c>
      <c r="D542" s="91"/>
      <c r="F542" s="177"/>
    </row>
    <row r="543" spans="1:6" ht="15.6" outlineLevel="1" x14ac:dyDescent="0.25">
      <c r="A543" s="29" t="s">
        <v>39</v>
      </c>
      <c r="B543" s="30" t="s">
        <v>121</v>
      </c>
      <c r="C543" s="29">
        <v>5.53</v>
      </c>
      <c r="D543" s="91"/>
      <c r="F543" s="177"/>
    </row>
    <row r="544" spans="1:6" ht="15.6" outlineLevel="1" x14ac:dyDescent="0.25">
      <c r="A544" s="29" t="s">
        <v>39</v>
      </c>
      <c r="B544" s="30" t="s">
        <v>61</v>
      </c>
      <c r="C544" s="29">
        <v>5.54</v>
      </c>
      <c r="D544" s="91"/>
      <c r="F544" s="177"/>
    </row>
    <row r="545" spans="1:6" ht="15.6" outlineLevel="1" x14ac:dyDescent="0.25">
      <c r="A545" s="29" t="s">
        <v>39</v>
      </c>
      <c r="B545" s="30" t="s">
        <v>122</v>
      </c>
      <c r="C545" s="29">
        <v>5.58</v>
      </c>
      <c r="D545" s="91"/>
      <c r="F545" s="177"/>
    </row>
    <row r="546" spans="1:6" ht="15.6" outlineLevel="1" x14ac:dyDescent="0.25">
      <c r="A546" s="29" t="s">
        <v>39</v>
      </c>
      <c r="B546" s="30" t="s">
        <v>123</v>
      </c>
      <c r="C546" s="29">
        <v>5.1180000000000003</v>
      </c>
      <c r="D546" s="91"/>
      <c r="F546" s="177"/>
    </row>
    <row r="547" spans="1:6" ht="15.6" outlineLevel="1" x14ac:dyDescent="0.25">
      <c r="A547" s="29" t="s">
        <v>39</v>
      </c>
      <c r="B547" s="30" t="s">
        <v>124</v>
      </c>
      <c r="C547" s="29">
        <v>5.47</v>
      </c>
      <c r="D547" s="91"/>
      <c r="F547" s="177"/>
    </row>
    <row r="548" spans="1:6" ht="15.6" outlineLevel="1" x14ac:dyDescent="0.25">
      <c r="A548" s="29" t="s">
        <v>39</v>
      </c>
      <c r="B548" s="30" t="s">
        <v>125</v>
      </c>
      <c r="C548" s="29">
        <v>5.48</v>
      </c>
      <c r="D548" s="91"/>
      <c r="F548" s="177"/>
    </row>
    <row r="549" spans="1:6" ht="15.6" outlineLevel="1" x14ac:dyDescent="0.25">
      <c r="A549" s="29" t="s">
        <v>39</v>
      </c>
      <c r="B549" s="30" t="s">
        <v>126</v>
      </c>
      <c r="C549" s="29">
        <v>5.21</v>
      </c>
      <c r="D549" s="91"/>
      <c r="F549" s="177"/>
    </row>
    <row r="550" spans="1:6" ht="15.6" outlineLevel="1" x14ac:dyDescent="0.25">
      <c r="A550" s="29" t="s">
        <v>39</v>
      </c>
      <c r="B550" s="30" t="s">
        <v>127</v>
      </c>
      <c r="C550" s="29">
        <v>5.53</v>
      </c>
      <c r="D550" s="91"/>
      <c r="F550" s="177"/>
    </row>
    <row r="551" spans="1:6" ht="15.6" outlineLevel="1" x14ac:dyDescent="0.25">
      <c r="A551" s="29" t="s">
        <v>39</v>
      </c>
      <c r="B551" s="30" t="s">
        <v>61</v>
      </c>
      <c r="C551" s="29">
        <v>5.54</v>
      </c>
      <c r="D551" s="91"/>
      <c r="F551" s="177"/>
    </row>
    <row r="552" spans="1:6" ht="15.6" outlineLevel="1" x14ac:dyDescent="0.25">
      <c r="A552" s="29" t="s">
        <v>39</v>
      </c>
      <c r="B552" s="30" t="s">
        <v>128</v>
      </c>
      <c r="C552" s="29">
        <v>5.58</v>
      </c>
      <c r="D552" s="91"/>
      <c r="F552" s="177"/>
    </row>
    <row r="553" spans="1:6" ht="15.6" outlineLevel="1" x14ac:dyDescent="0.25">
      <c r="A553" s="29" t="s">
        <v>39</v>
      </c>
      <c r="B553" s="30" t="s">
        <v>129</v>
      </c>
      <c r="C553" s="29">
        <v>5.1180000000000003</v>
      </c>
      <c r="D553" s="91"/>
      <c r="F553" s="177"/>
    </row>
    <row r="554" spans="1:6" ht="15.6" outlineLevel="1" x14ac:dyDescent="0.25">
      <c r="A554" s="29" t="s">
        <v>39</v>
      </c>
      <c r="B554" s="30" t="s">
        <v>1088</v>
      </c>
      <c r="C554" s="29">
        <v>5.47</v>
      </c>
      <c r="D554" s="91"/>
      <c r="F554" s="177"/>
    </row>
    <row r="555" spans="1:6" ht="15.6" outlineLevel="1" x14ac:dyDescent="0.25">
      <c r="A555" s="29" t="s">
        <v>39</v>
      </c>
      <c r="B555" s="30" t="s">
        <v>1089</v>
      </c>
      <c r="C555" s="29">
        <v>5.48</v>
      </c>
      <c r="D555" s="91"/>
      <c r="F555" s="177"/>
    </row>
    <row r="556" spans="1:6" ht="15.6" outlineLevel="1" x14ac:dyDescent="0.25">
      <c r="A556" s="29" t="s">
        <v>39</v>
      </c>
      <c r="B556" s="30" t="s">
        <v>1090</v>
      </c>
      <c r="C556" s="29">
        <v>5.63</v>
      </c>
      <c r="D556" s="91"/>
      <c r="F556" s="177"/>
    </row>
    <row r="557" spans="1:6" ht="15.6" outlineLevel="1" x14ac:dyDescent="0.25">
      <c r="A557" s="29" t="s">
        <v>39</v>
      </c>
      <c r="B557" s="30" t="s">
        <v>55</v>
      </c>
      <c r="C557" s="29">
        <v>5.27</v>
      </c>
      <c r="D557" s="91"/>
      <c r="F557" s="177"/>
    </row>
    <row r="558" spans="1:6" ht="15.6" outlineLevel="1" x14ac:dyDescent="0.25">
      <c r="A558" s="29" t="s">
        <v>39</v>
      </c>
      <c r="B558" s="30" t="s">
        <v>69</v>
      </c>
      <c r="C558" s="29">
        <v>5.28</v>
      </c>
      <c r="D558" s="91"/>
      <c r="F558" s="177"/>
    </row>
    <row r="559" spans="1:6" ht="15.6" outlineLevel="1" x14ac:dyDescent="0.25">
      <c r="A559" s="29" t="s">
        <v>39</v>
      </c>
      <c r="B559" s="30" t="s">
        <v>133</v>
      </c>
      <c r="C559" s="29">
        <v>5.35</v>
      </c>
      <c r="D559" s="91"/>
      <c r="F559" s="177"/>
    </row>
    <row r="560" spans="1:6" ht="15.6" outlineLevel="1" x14ac:dyDescent="0.25">
      <c r="A560" s="29" t="s">
        <v>39</v>
      </c>
      <c r="B560" s="30" t="s">
        <v>134</v>
      </c>
      <c r="C560" s="29">
        <v>5.1189999999999998</v>
      </c>
      <c r="D560" s="91"/>
      <c r="F560" s="177"/>
    </row>
    <row r="561" spans="1:6" ht="15.6" outlineLevel="1" x14ac:dyDescent="0.25">
      <c r="A561" s="29" t="s">
        <v>39</v>
      </c>
      <c r="B561" s="30" t="s">
        <v>135</v>
      </c>
      <c r="C561" s="32">
        <v>5.12</v>
      </c>
      <c r="D561" s="91"/>
      <c r="F561" s="177"/>
    </row>
    <row r="562" spans="1:6" ht="15.6" outlineLevel="1" x14ac:dyDescent="0.25">
      <c r="A562" s="29" t="s">
        <v>39</v>
      </c>
      <c r="B562" s="30" t="s">
        <v>136</v>
      </c>
      <c r="C562" s="29">
        <v>5.1210000000000004</v>
      </c>
      <c r="D562" s="91"/>
      <c r="F562" s="177"/>
    </row>
    <row r="563" spans="1:6" ht="15.6" outlineLevel="1" x14ac:dyDescent="0.25">
      <c r="A563" s="29" t="s">
        <v>39</v>
      </c>
      <c r="B563" s="30" t="s">
        <v>56</v>
      </c>
      <c r="C563" s="29">
        <v>5.36</v>
      </c>
      <c r="D563" s="91"/>
      <c r="F563" s="177"/>
    </row>
    <row r="564" spans="1:6" ht="15.6" outlineLevel="1" x14ac:dyDescent="0.25">
      <c r="A564" s="29" t="s">
        <v>39</v>
      </c>
      <c r="B564" s="30" t="s">
        <v>137</v>
      </c>
      <c r="C564" s="29">
        <v>5.1219999999999999</v>
      </c>
      <c r="D564" s="91"/>
      <c r="F564" s="177"/>
    </row>
    <row r="565" spans="1:6" ht="15.6" outlineLevel="1" x14ac:dyDescent="0.25">
      <c r="A565" s="29" t="s">
        <v>39</v>
      </c>
      <c r="B565" s="30" t="s">
        <v>138</v>
      </c>
      <c r="C565" s="29">
        <v>5.1230000000000002</v>
      </c>
      <c r="D565" s="91"/>
      <c r="F565" s="177"/>
    </row>
    <row r="566" spans="1:6" ht="15.6" outlineLevel="1" x14ac:dyDescent="0.25">
      <c r="A566" s="29" t="s">
        <v>39</v>
      </c>
      <c r="B566" s="30" t="s">
        <v>139</v>
      </c>
      <c r="C566" s="29">
        <v>5.1239999999999997</v>
      </c>
      <c r="D566" s="91"/>
      <c r="F566" s="177"/>
    </row>
    <row r="567" spans="1:6" ht="15.6" outlineLevel="1" x14ac:dyDescent="0.25">
      <c r="A567" s="29" t="s">
        <v>39</v>
      </c>
      <c r="B567" s="30" t="s">
        <v>140</v>
      </c>
      <c r="C567" s="29">
        <v>5.125</v>
      </c>
      <c r="D567" s="91"/>
      <c r="F567" s="177"/>
    </row>
    <row r="568" spans="1:6" ht="15.6" outlineLevel="1" x14ac:dyDescent="0.25">
      <c r="A568" s="29" t="s">
        <v>39</v>
      </c>
      <c r="B568" s="30" t="s">
        <v>141</v>
      </c>
      <c r="C568" s="29">
        <v>5.1260000000000003</v>
      </c>
      <c r="D568" s="91"/>
      <c r="F568" s="177"/>
    </row>
    <row r="569" spans="1:6" ht="15.6" outlineLevel="1" x14ac:dyDescent="0.25">
      <c r="A569" s="29" t="s">
        <v>39</v>
      </c>
      <c r="B569" s="30" t="s">
        <v>142</v>
      </c>
      <c r="C569" s="29">
        <v>5.1269999999999998</v>
      </c>
      <c r="D569" s="91"/>
      <c r="F569" s="177"/>
    </row>
    <row r="570" spans="1:6" ht="15.6" outlineLevel="1" x14ac:dyDescent="0.25">
      <c r="A570" s="29" t="s">
        <v>39</v>
      </c>
      <c r="B570" s="30" t="s">
        <v>85</v>
      </c>
      <c r="C570" s="31">
        <v>5.72</v>
      </c>
      <c r="D570" s="91"/>
      <c r="F570" s="177"/>
    </row>
    <row r="571" spans="1:6" ht="15.6" outlineLevel="1" x14ac:dyDescent="0.25">
      <c r="A571" s="29" t="s">
        <v>39</v>
      </c>
      <c r="B571" s="30" t="s">
        <v>143</v>
      </c>
      <c r="C571" s="29">
        <v>5.1280000000000001</v>
      </c>
      <c r="D571" s="91"/>
      <c r="F571" s="177"/>
    </row>
    <row r="572" spans="1:6" ht="15.6" outlineLevel="1" x14ac:dyDescent="0.25">
      <c r="A572" s="29" t="s">
        <v>39</v>
      </c>
      <c r="B572" s="30" t="s">
        <v>144</v>
      </c>
      <c r="C572" s="29">
        <v>5.1289999999999996</v>
      </c>
      <c r="D572" s="90" t="s">
        <v>1080</v>
      </c>
      <c r="F572" s="177"/>
    </row>
    <row r="573" spans="1:6" ht="15.6" outlineLevel="1" x14ac:dyDescent="0.25">
      <c r="A573" s="29" t="s">
        <v>39</v>
      </c>
      <c r="B573" s="30" t="s">
        <v>145</v>
      </c>
      <c r="C573" s="29">
        <v>5.1310000000000002</v>
      </c>
      <c r="D573" s="91"/>
      <c r="F573" s="177"/>
    </row>
    <row r="574" spans="1:6" ht="15.6" outlineLevel="1" x14ac:dyDescent="0.25">
      <c r="A574" s="29" t="s">
        <v>39</v>
      </c>
      <c r="B574" s="30" t="s">
        <v>146</v>
      </c>
      <c r="C574" s="29">
        <v>5.1319999999999997</v>
      </c>
      <c r="D574" s="90" t="s">
        <v>1080</v>
      </c>
      <c r="F574" s="177"/>
    </row>
    <row r="575" spans="1:6" ht="15.6" outlineLevel="1" x14ac:dyDescent="0.25">
      <c r="A575" s="29" t="s">
        <v>39</v>
      </c>
      <c r="B575" s="30" t="s">
        <v>147</v>
      </c>
      <c r="C575" s="29">
        <v>5.133</v>
      </c>
      <c r="D575" s="90" t="s">
        <v>1080</v>
      </c>
      <c r="F575" s="177"/>
    </row>
    <row r="576" spans="1:6" ht="15.6" outlineLevel="1" x14ac:dyDescent="0.25">
      <c r="A576" s="29" t="s">
        <v>39</v>
      </c>
      <c r="B576" s="30" t="s">
        <v>148</v>
      </c>
      <c r="C576" s="29">
        <v>5.1340000000000003</v>
      </c>
      <c r="D576" s="90" t="s">
        <v>1080</v>
      </c>
      <c r="F576" s="177"/>
    </row>
    <row r="577" spans="1:6" ht="15.6" outlineLevel="1" x14ac:dyDescent="0.25">
      <c r="A577" s="29" t="s">
        <v>39</v>
      </c>
      <c r="B577" s="30" t="s">
        <v>149</v>
      </c>
      <c r="C577" s="32">
        <v>5.13</v>
      </c>
      <c r="D577" s="91"/>
      <c r="F577" s="177"/>
    </row>
    <row r="578" spans="1:6" ht="15.6" outlineLevel="1" x14ac:dyDescent="0.25">
      <c r="A578" s="29" t="s">
        <v>39</v>
      </c>
      <c r="B578" s="30" t="s">
        <v>64</v>
      </c>
      <c r="C578" s="29">
        <v>5.47</v>
      </c>
      <c r="D578" s="91"/>
      <c r="F578" s="177"/>
    </row>
    <row r="579" spans="1:6" ht="15.6" outlineLevel="1" x14ac:dyDescent="0.25">
      <c r="A579" s="29" t="s">
        <v>39</v>
      </c>
      <c r="B579" s="30" t="s">
        <v>65</v>
      </c>
      <c r="C579" s="29">
        <v>5.48</v>
      </c>
      <c r="D579" s="91"/>
      <c r="F579" s="177"/>
    </row>
    <row r="580" spans="1:6" ht="15.6" x14ac:dyDescent="0.25">
      <c r="A580" s="34" t="s">
        <v>39</v>
      </c>
      <c r="B580" s="30"/>
      <c r="C580" s="29"/>
      <c r="D580" s="91"/>
      <c r="F580" s="177"/>
    </row>
    <row r="581" spans="1:6" ht="15.6" outlineLevel="1" x14ac:dyDescent="0.25">
      <c r="A581" s="29" t="s">
        <v>40</v>
      </c>
      <c r="B581" s="30" t="s">
        <v>49</v>
      </c>
      <c r="C581" s="29">
        <v>5.0999999999999996</v>
      </c>
      <c r="D581" s="91"/>
      <c r="F581" s="177"/>
    </row>
    <row r="582" spans="1:6" ht="15.6" outlineLevel="1" x14ac:dyDescent="0.25">
      <c r="A582" s="29" t="s">
        <v>40</v>
      </c>
      <c r="B582" s="30" t="s">
        <v>50</v>
      </c>
      <c r="C582" s="29">
        <v>5.2</v>
      </c>
      <c r="D582" s="91"/>
      <c r="F582" s="177"/>
    </row>
    <row r="583" spans="1:6" ht="15.6" outlineLevel="1" x14ac:dyDescent="0.25">
      <c r="A583" s="29" t="s">
        <v>40</v>
      </c>
      <c r="B583" s="30" t="s">
        <v>150</v>
      </c>
      <c r="C583" s="29">
        <v>5.9</v>
      </c>
      <c r="D583" s="90" t="s">
        <v>1080</v>
      </c>
      <c r="F583" s="177"/>
    </row>
    <row r="584" spans="1:6" ht="15.6" outlineLevel="1" x14ac:dyDescent="0.25">
      <c r="A584" s="29" t="s">
        <v>40</v>
      </c>
      <c r="B584" s="30" t="s">
        <v>151</v>
      </c>
      <c r="C584" s="29">
        <v>5.13</v>
      </c>
      <c r="D584" s="90" t="s">
        <v>1080</v>
      </c>
      <c r="F584" s="177"/>
    </row>
    <row r="585" spans="1:6" ht="15.6" outlineLevel="1" x14ac:dyDescent="0.25">
      <c r="A585" s="29" t="s">
        <v>40</v>
      </c>
      <c r="B585" s="30" t="s">
        <v>152</v>
      </c>
      <c r="C585" s="29">
        <v>5.16</v>
      </c>
      <c r="D585" s="90" t="s">
        <v>1080</v>
      </c>
      <c r="F585" s="177"/>
    </row>
    <row r="586" spans="1:6" ht="15.6" outlineLevel="1" x14ac:dyDescent="0.25">
      <c r="A586" s="29" t="s">
        <v>40</v>
      </c>
      <c r="B586" s="30" t="s">
        <v>153</v>
      </c>
      <c r="C586" s="29">
        <v>5.22</v>
      </c>
      <c r="D586" s="90"/>
      <c r="F586" s="177"/>
    </row>
    <row r="587" spans="1:6" ht="15.6" outlineLevel="1" x14ac:dyDescent="0.25">
      <c r="A587" s="29" t="s">
        <v>40</v>
      </c>
      <c r="B587" s="30" t="s">
        <v>54</v>
      </c>
      <c r="C587" s="29">
        <v>5.26</v>
      </c>
      <c r="D587" s="91"/>
      <c r="F587" s="177"/>
    </row>
    <row r="588" spans="1:6" ht="15.6" outlineLevel="1" x14ac:dyDescent="0.25">
      <c r="A588" s="29" t="s">
        <v>40</v>
      </c>
      <c r="B588" s="30" t="s">
        <v>154</v>
      </c>
      <c r="C588" s="29">
        <v>5.77</v>
      </c>
      <c r="D588" s="91"/>
      <c r="F588" s="177"/>
    </row>
    <row r="589" spans="1:6" ht="15.6" outlineLevel="1" x14ac:dyDescent="0.25">
      <c r="A589" s="29" t="s">
        <v>40</v>
      </c>
      <c r="B589" s="30" t="s">
        <v>55</v>
      </c>
      <c r="C589" s="29">
        <v>5.27</v>
      </c>
      <c r="D589" s="91"/>
      <c r="F589" s="177"/>
    </row>
    <row r="590" spans="1:6" ht="15.6" outlineLevel="1" x14ac:dyDescent="0.25">
      <c r="A590" s="29" t="s">
        <v>40</v>
      </c>
      <c r="B590" s="30" t="s">
        <v>69</v>
      </c>
      <c r="C590" s="29">
        <v>5.28</v>
      </c>
      <c r="D590" s="90" t="s">
        <v>1080</v>
      </c>
      <c r="F590" s="177"/>
    </row>
    <row r="591" spans="1:6" ht="15.6" outlineLevel="1" x14ac:dyDescent="0.25">
      <c r="A591" s="29" t="s">
        <v>40</v>
      </c>
      <c r="B591" s="30" t="s">
        <v>83</v>
      </c>
      <c r="C591" s="29">
        <v>5.31</v>
      </c>
      <c r="D591" s="91"/>
      <c r="F591" s="177"/>
    </row>
    <row r="592" spans="1:6" ht="15.6" outlineLevel="1" x14ac:dyDescent="0.25">
      <c r="A592" s="29" t="s">
        <v>40</v>
      </c>
      <c r="B592" s="30" t="s">
        <v>56</v>
      </c>
      <c r="C592" s="29">
        <v>5.36</v>
      </c>
      <c r="D592" s="91"/>
      <c r="F592" s="177"/>
    </row>
    <row r="593" spans="1:6" ht="15.6" outlineLevel="1" x14ac:dyDescent="0.25">
      <c r="A593" s="29" t="s">
        <v>40</v>
      </c>
      <c r="B593" s="30" t="s">
        <v>155</v>
      </c>
      <c r="C593" s="29">
        <v>5.78</v>
      </c>
      <c r="D593" s="91"/>
      <c r="F593" s="177"/>
    </row>
    <row r="594" spans="1:6" ht="15.6" outlineLevel="1" x14ac:dyDescent="0.25">
      <c r="A594" s="29" t="s">
        <v>40</v>
      </c>
      <c r="B594" s="30" t="s">
        <v>156</v>
      </c>
      <c r="C594" s="29">
        <v>5.79</v>
      </c>
      <c r="D594" s="90" t="s">
        <v>1080</v>
      </c>
      <c r="F594" s="177"/>
    </row>
    <row r="595" spans="1:6" ht="15.6" outlineLevel="1" x14ac:dyDescent="0.25">
      <c r="A595" s="29" t="s">
        <v>40</v>
      </c>
      <c r="B595" s="30" t="s">
        <v>157</v>
      </c>
      <c r="C595" s="29">
        <v>5.41</v>
      </c>
      <c r="D595" s="91"/>
      <c r="F595" s="177"/>
    </row>
    <row r="596" spans="1:6" ht="15.6" outlineLevel="1" x14ac:dyDescent="0.25">
      <c r="A596" s="29" t="s">
        <v>40</v>
      </c>
      <c r="B596" s="30" t="s">
        <v>71</v>
      </c>
      <c r="C596" s="29">
        <v>5.49</v>
      </c>
      <c r="D596" s="91"/>
      <c r="F596" s="177"/>
    </row>
    <row r="597" spans="1:6" ht="15.6" outlineLevel="1" x14ac:dyDescent="0.25">
      <c r="A597" s="29" t="s">
        <v>40</v>
      </c>
      <c r="B597" s="30" t="s">
        <v>58</v>
      </c>
      <c r="C597" s="29">
        <v>5.51</v>
      </c>
      <c r="D597" s="91"/>
      <c r="F597" s="177"/>
    </row>
    <row r="598" spans="1:6" ht="15.6" outlineLevel="1" x14ac:dyDescent="0.25">
      <c r="A598" s="29" t="s">
        <v>40</v>
      </c>
      <c r="B598" s="30" t="s">
        <v>1091</v>
      </c>
      <c r="C598" s="29">
        <v>5.52</v>
      </c>
      <c r="D598" s="91"/>
      <c r="F598" s="177"/>
    </row>
    <row r="599" spans="1:6" ht="15.6" outlineLevel="1" x14ac:dyDescent="0.25">
      <c r="A599" s="29" t="s">
        <v>40</v>
      </c>
      <c r="B599" s="30" t="s">
        <v>59</v>
      </c>
      <c r="C599" s="29">
        <v>5.53</v>
      </c>
      <c r="D599" s="91"/>
      <c r="F599" s="177"/>
    </row>
    <row r="600" spans="1:6" ht="15.6" outlineLevel="1" x14ac:dyDescent="0.25">
      <c r="A600" s="29" t="s">
        <v>40</v>
      </c>
      <c r="B600" s="30" t="s">
        <v>72</v>
      </c>
      <c r="C600" s="29">
        <v>5.69</v>
      </c>
      <c r="D600" s="91"/>
      <c r="F600" s="177"/>
    </row>
    <row r="601" spans="1:6" ht="15.6" outlineLevel="1" x14ac:dyDescent="0.25">
      <c r="A601" s="29" t="s">
        <v>40</v>
      </c>
      <c r="B601" s="30" t="s">
        <v>159</v>
      </c>
      <c r="C601" s="29">
        <v>5.71</v>
      </c>
      <c r="D601" s="91"/>
      <c r="F601" s="177"/>
    </row>
    <row r="602" spans="1:6" ht="15.6" outlineLevel="1" x14ac:dyDescent="0.25">
      <c r="A602" s="29" t="s">
        <v>40</v>
      </c>
      <c r="B602" s="30" t="s">
        <v>62</v>
      </c>
      <c r="C602" s="31">
        <v>5.7</v>
      </c>
      <c r="D602" s="91"/>
      <c r="F602" s="177"/>
    </row>
    <row r="603" spans="1:6" ht="15.6" outlineLevel="1" x14ac:dyDescent="0.25">
      <c r="A603" s="29" t="s">
        <v>40</v>
      </c>
      <c r="B603" s="30" t="s">
        <v>98</v>
      </c>
      <c r="C603" s="31">
        <v>5.8</v>
      </c>
      <c r="D603" s="90" t="s">
        <v>1080</v>
      </c>
      <c r="F603" s="177"/>
    </row>
    <row r="604" spans="1:6" ht="15.6" outlineLevel="1" x14ac:dyDescent="0.25">
      <c r="A604" s="29" t="s">
        <v>40</v>
      </c>
      <c r="B604" s="30" t="s">
        <v>85</v>
      </c>
      <c r="C604" s="31">
        <v>5.72</v>
      </c>
      <c r="D604" s="90" t="s">
        <v>1080</v>
      </c>
      <c r="F604" s="177"/>
    </row>
    <row r="605" spans="1:6" ht="15.6" outlineLevel="1" x14ac:dyDescent="0.25">
      <c r="A605" s="29" t="s">
        <v>40</v>
      </c>
      <c r="B605" s="30" t="s">
        <v>160</v>
      </c>
      <c r="C605" s="29">
        <v>5.73</v>
      </c>
      <c r="D605" s="90" t="s">
        <v>1080</v>
      </c>
      <c r="F605" s="177"/>
    </row>
    <row r="606" spans="1:6" ht="15.6" outlineLevel="1" x14ac:dyDescent="0.25">
      <c r="A606" s="29" t="s">
        <v>40</v>
      </c>
      <c r="B606" s="30" t="s">
        <v>74</v>
      </c>
      <c r="C606" s="29">
        <v>5.74</v>
      </c>
      <c r="D606" s="91"/>
      <c r="F606" s="177"/>
    </row>
    <row r="607" spans="1:6" ht="15.6" outlineLevel="1" x14ac:dyDescent="0.25">
      <c r="A607" s="29" t="s">
        <v>40</v>
      </c>
      <c r="B607" s="30" t="s">
        <v>73</v>
      </c>
      <c r="C607" s="29">
        <v>5.75</v>
      </c>
      <c r="D607" s="91"/>
      <c r="F607" s="177"/>
    </row>
    <row r="608" spans="1:6" ht="15.6" outlineLevel="1" x14ac:dyDescent="0.25">
      <c r="A608" s="29" t="s">
        <v>40</v>
      </c>
      <c r="B608" s="30" t="s">
        <v>86</v>
      </c>
      <c r="C608" s="29">
        <v>5.76</v>
      </c>
      <c r="D608" s="91"/>
      <c r="F608" s="177"/>
    </row>
    <row r="609" spans="1:6" ht="15.6" outlineLevel="1" x14ac:dyDescent="0.25">
      <c r="A609" s="29" t="s">
        <v>40</v>
      </c>
      <c r="B609" s="30" t="s">
        <v>161</v>
      </c>
      <c r="C609" s="29">
        <v>5.81</v>
      </c>
      <c r="D609" s="90" t="s">
        <v>1080</v>
      </c>
      <c r="F609" s="177"/>
    </row>
    <row r="610" spans="1:6" ht="15.6" outlineLevel="1" x14ac:dyDescent="0.25">
      <c r="A610" s="29" t="s">
        <v>40</v>
      </c>
      <c r="B610" s="30" t="s">
        <v>162</v>
      </c>
      <c r="C610" s="29">
        <v>5.82</v>
      </c>
      <c r="D610" s="90" t="s">
        <v>1080</v>
      </c>
      <c r="F610" s="177"/>
    </row>
    <row r="611" spans="1:6" ht="15.6" outlineLevel="1" x14ac:dyDescent="0.25">
      <c r="A611" s="29" t="s">
        <v>40</v>
      </c>
      <c r="B611" s="30" t="s">
        <v>163</v>
      </c>
      <c r="C611" s="29">
        <v>5.83</v>
      </c>
      <c r="D611" s="90" t="s">
        <v>1080</v>
      </c>
      <c r="F611" s="177"/>
    </row>
    <row r="612" spans="1:6" ht="15.6" outlineLevel="1" x14ac:dyDescent="0.25">
      <c r="A612" s="29" t="s">
        <v>40</v>
      </c>
      <c r="B612" s="30" t="s">
        <v>164</v>
      </c>
      <c r="C612" s="29">
        <v>5.84</v>
      </c>
      <c r="D612" s="91"/>
      <c r="F612" s="177"/>
    </row>
    <row r="613" spans="1:6" ht="15.6" outlineLevel="1" x14ac:dyDescent="0.25">
      <c r="A613" s="29" t="s">
        <v>40</v>
      </c>
      <c r="B613" s="30" t="s">
        <v>165</v>
      </c>
      <c r="C613" s="29">
        <v>5.85</v>
      </c>
      <c r="D613" s="90" t="s">
        <v>1080</v>
      </c>
      <c r="F613" s="177"/>
    </row>
    <row r="614" spans="1:6" ht="15.6" outlineLevel="1" x14ac:dyDescent="0.25">
      <c r="A614" s="29" t="s">
        <v>40</v>
      </c>
      <c r="B614" s="30" t="s">
        <v>166</v>
      </c>
      <c r="C614" s="29">
        <v>5.86</v>
      </c>
      <c r="D614" s="90" t="s">
        <v>1080</v>
      </c>
      <c r="F614" s="177"/>
    </row>
    <row r="615" spans="1:6" ht="15.6" outlineLevel="1" x14ac:dyDescent="0.25">
      <c r="A615" s="29" t="s">
        <v>40</v>
      </c>
      <c r="B615" s="30" t="s">
        <v>167</v>
      </c>
      <c r="C615" s="29">
        <v>5.88</v>
      </c>
      <c r="D615" s="90" t="s">
        <v>1080</v>
      </c>
      <c r="F615" s="177"/>
    </row>
    <row r="616" spans="1:6" ht="15.6" outlineLevel="1" x14ac:dyDescent="0.25">
      <c r="A616" s="29" t="s">
        <v>40</v>
      </c>
      <c r="B616" s="30" t="s">
        <v>168</v>
      </c>
      <c r="C616" s="29">
        <v>5.87</v>
      </c>
      <c r="D616" s="91"/>
      <c r="F616" s="177"/>
    </row>
    <row r="617" spans="1:6" ht="15.6" outlineLevel="1" x14ac:dyDescent="0.25">
      <c r="A617" s="29" t="s">
        <v>40</v>
      </c>
      <c r="B617" s="30" t="s">
        <v>103</v>
      </c>
      <c r="C617" s="29">
        <v>5.109</v>
      </c>
      <c r="D617" s="91"/>
      <c r="F617" s="177"/>
    </row>
    <row r="618" spans="1:6" ht="15.6" outlineLevel="1" x14ac:dyDescent="0.25">
      <c r="A618" s="29" t="s">
        <v>40</v>
      </c>
      <c r="B618" s="30" t="s">
        <v>105</v>
      </c>
      <c r="C618" s="32">
        <v>5.1100000000000003</v>
      </c>
      <c r="D618" s="90" t="s">
        <v>1080</v>
      </c>
      <c r="F618" s="177"/>
    </row>
    <row r="619" spans="1:6" ht="15.6" outlineLevel="1" x14ac:dyDescent="0.25">
      <c r="A619" s="29" t="s">
        <v>40</v>
      </c>
      <c r="B619" s="30" t="s">
        <v>104</v>
      </c>
      <c r="C619" s="29">
        <v>5.1109999999999998</v>
      </c>
      <c r="D619" s="91"/>
      <c r="F619" s="177"/>
    </row>
    <row r="620" spans="1:6" ht="15.6" outlineLevel="1" x14ac:dyDescent="0.25">
      <c r="A620" s="29" t="s">
        <v>40</v>
      </c>
      <c r="B620" s="30" t="s">
        <v>106</v>
      </c>
      <c r="C620" s="29">
        <v>5.1120000000000001</v>
      </c>
      <c r="D620" s="91"/>
      <c r="F620" s="177"/>
    </row>
    <row r="621" spans="1:6" ht="15.6" outlineLevel="1" x14ac:dyDescent="0.25">
      <c r="A621" s="29" t="s">
        <v>40</v>
      </c>
      <c r="B621" s="30" t="s">
        <v>1085</v>
      </c>
      <c r="C621" s="29">
        <v>5.1130000000000004</v>
      </c>
      <c r="D621" s="91"/>
      <c r="F621" s="177"/>
    </row>
    <row r="622" spans="1:6" ht="15.6" outlineLevel="1" x14ac:dyDescent="0.25">
      <c r="A622" s="29" t="s">
        <v>40</v>
      </c>
      <c r="B622" s="30" t="s">
        <v>169</v>
      </c>
      <c r="C622" s="29">
        <v>5.99</v>
      </c>
      <c r="D622" s="90" t="s">
        <v>1080</v>
      </c>
      <c r="F622" s="177"/>
    </row>
    <row r="623" spans="1:6" ht="15.6" outlineLevel="1" x14ac:dyDescent="0.25">
      <c r="A623" s="29" t="s">
        <v>40</v>
      </c>
      <c r="B623" s="30" t="s">
        <v>170</v>
      </c>
      <c r="C623" s="29">
        <v>5.58</v>
      </c>
      <c r="D623" s="90"/>
      <c r="F623" s="177"/>
    </row>
    <row r="624" spans="1:6" ht="15.6" outlineLevel="1" x14ac:dyDescent="0.25">
      <c r="A624" s="29" t="s">
        <v>40</v>
      </c>
      <c r="B624" s="30" t="s">
        <v>61</v>
      </c>
      <c r="C624" s="29">
        <v>5.54</v>
      </c>
      <c r="D624" s="91"/>
      <c r="F624" s="177"/>
    </row>
    <row r="625" spans="1:6" ht="15.6" outlineLevel="1" x14ac:dyDescent="0.25">
      <c r="A625" s="29" t="s">
        <v>40</v>
      </c>
      <c r="B625" s="30" t="s">
        <v>171</v>
      </c>
      <c r="C625" s="29">
        <v>5.56</v>
      </c>
      <c r="D625" s="91"/>
      <c r="F625" s="177"/>
    </row>
    <row r="626" spans="1:6" ht="15.6" outlineLevel="1" x14ac:dyDescent="0.25">
      <c r="A626" s="29" t="s">
        <v>40</v>
      </c>
      <c r="B626" s="30" t="s">
        <v>63</v>
      </c>
      <c r="C626" s="29">
        <v>5.63</v>
      </c>
      <c r="D626" s="91"/>
      <c r="F626" s="177"/>
    </row>
    <row r="627" spans="1:6" ht="15.6" outlineLevel="1" x14ac:dyDescent="0.25">
      <c r="A627" s="29" t="s">
        <v>40</v>
      </c>
      <c r="B627" s="30" t="s">
        <v>172</v>
      </c>
      <c r="C627" s="29">
        <v>5.64</v>
      </c>
      <c r="D627" s="91"/>
      <c r="F627" s="177"/>
    </row>
    <row r="628" spans="1:6" ht="15.6" outlineLevel="1" x14ac:dyDescent="0.25">
      <c r="A628" s="29" t="s">
        <v>40</v>
      </c>
      <c r="B628" s="30" t="s">
        <v>78</v>
      </c>
      <c r="C628" s="29">
        <v>5.65</v>
      </c>
      <c r="D628" s="91"/>
      <c r="F628" s="177"/>
    </row>
    <row r="629" spans="1:6" ht="15.6" outlineLevel="1" x14ac:dyDescent="0.25">
      <c r="A629" s="29" t="s">
        <v>40</v>
      </c>
      <c r="B629" s="30" t="s">
        <v>88</v>
      </c>
      <c r="C629" s="29">
        <v>5.66</v>
      </c>
      <c r="D629" s="91"/>
      <c r="F629" s="177"/>
    </row>
    <row r="630" spans="1:6" ht="15.6" outlineLevel="1" x14ac:dyDescent="0.25">
      <c r="A630" s="29" t="s">
        <v>40</v>
      </c>
      <c r="B630" s="30" t="s">
        <v>87</v>
      </c>
      <c r="C630" s="29">
        <v>5.89</v>
      </c>
      <c r="D630" s="90" t="s">
        <v>1080</v>
      </c>
      <c r="F630" s="177"/>
    </row>
    <row r="631" spans="1:6" ht="15.6" outlineLevel="1" x14ac:dyDescent="0.25">
      <c r="A631" s="29" t="s">
        <v>40</v>
      </c>
      <c r="B631" s="30" t="s">
        <v>17</v>
      </c>
      <c r="C631" s="29">
        <v>5.68</v>
      </c>
      <c r="D631" s="91"/>
      <c r="F631" s="177"/>
    </row>
    <row r="632" spans="1:6" ht="15.6" outlineLevel="1" x14ac:dyDescent="0.25">
      <c r="A632" s="29" t="s">
        <v>40</v>
      </c>
      <c r="B632" s="30" t="s">
        <v>64</v>
      </c>
      <c r="C632" s="29">
        <v>5.47</v>
      </c>
      <c r="D632" s="91"/>
      <c r="F632" s="177"/>
    </row>
    <row r="633" spans="1:6" ht="15.6" outlineLevel="1" x14ac:dyDescent="0.25">
      <c r="A633" s="29" t="s">
        <v>40</v>
      </c>
      <c r="B633" s="30" t="s">
        <v>65</v>
      </c>
      <c r="C633" s="29">
        <v>5.48</v>
      </c>
      <c r="D633" s="91"/>
      <c r="F633" s="177"/>
    </row>
    <row r="634" spans="1:6" ht="15.6" x14ac:dyDescent="0.25">
      <c r="A634" s="34" t="s">
        <v>40</v>
      </c>
      <c r="B634" s="30"/>
      <c r="C634" s="29"/>
      <c r="D634" s="91"/>
      <c r="F634" s="177"/>
    </row>
    <row r="635" spans="1:6" ht="15.6" outlineLevel="1" x14ac:dyDescent="0.25">
      <c r="A635" s="29" t="s">
        <v>41</v>
      </c>
      <c r="B635" s="30" t="s">
        <v>49</v>
      </c>
      <c r="C635" s="29">
        <v>5.0999999999999996</v>
      </c>
      <c r="D635" s="91"/>
      <c r="F635" s="177"/>
    </row>
    <row r="636" spans="1:6" ht="15.6" outlineLevel="1" x14ac:dyDescent="0.25">
      <c r="A636" s="29" t="s">
        <v>41</v>
      </c>
      <c r="B636" s="30" t="s">
        <v>50</v>
      </c>
      <c r="C636" s="29">
        <v>5.2</v>
      </c>
      <c r="D636" s="91"/>
      <c r="F636" s="177"/>
    </row>
    <row r="637" spans="1:6" ht="15.6" outlineLevel="1" x14ac:dyDescent="0.25">
      <c r="A637" s="29" t="s">
        <v>41</v>
      </c>
      <c r="B637" s="30" t="s">
        <v>66</v>
      </c>
      <c r="C637" s="29">
        <v>5.3</v>
      </c>
      <c r="D637" s="91"/>
      <c r="F637" s="177"/>
    </row>
    <row r="638" spans="1:6" ht="15.6" outlineLevel="1" x14ac:dyDescent="0.25">
      <c r="A638" s="29" t="s">
        <v>41</v>
      </c>
      <c r="B638" s="30" t="s">
        <v>80</v>
      </c>
      <c r="C638" s="29">
        <v>5.6</v>
      </c>
      <c r="D638" s="91"/>
      <c r="F638" s="177"/>
    </row>
    <row r="639" spans="1:6" ht="15.6" outlineLevel="1" x14ac:dyDescent="0.25">
      <c r="A639" s="29" t="s">
        <v>41</v>
      </c>
      <c r="B639" s="30" t="s">
        <v>1081</v>
      </c>
      <c r="C639" s="31">
        <v>5.0999999999999996</v>
      </c>
      <c r="D639" s="91"/>
      <c r="F639" s="177"/>
    </row>
    <row r="640" spans="1:6" ht="15.6" outlineLevel="1" x14ac:dyDescent="0.25">
      <c r="A640" s="29" t="s">
        <v>41</v>
      </c>
      <c r="B640" s="30" t="s">
        <v>91</v>
      </c>
      <c r="C640" s="29">
        <v>5.14</v>
      </c>
      <c r="D640" s="91"/>
      <c r="F640" s="177"/>
    </row>
    <row r="641" spans="1:6" ht="15.6" outlineLevel="1" x14ac:dyDescent="0.25">
      <c r="A641" s="29" t="s">
        <v>41</v>
      </c>
      <c r="B641" s="30" t="s">
        <v>68</v>
      </c>
      <c r="C641" s="29">
        <v>5.19</v>
      </c>
      <c r="D641" s="91"/>
      <c r="F641" s="177"/>
    </row>
    <row r="642" spans="1:6" ht="15.6" outlineLevel="1" x14ac:dyDescent="0.25">
      <c r="A642" s="29" t="s">
        <v>41</v>
      </c>
      <c r="B642" s="30" t="s">
        <v>82</v>
      </c>
      <c r="C642" s="29">
        <v>5.24</v>
      </c>
      <c r="D642" s="91"/>
      <c r="F642" s="177"/>
    </row>
    <row r="643" spans="1:6" ht="15.6" outlineLevel="1" x14ac:dyDescent="0.25">
      <c r="A643" s="29" t="s">
        <v>41</v>
      </c>
      <c r="B643" s="30" t="s">
        <v>54</v>
      </c>
      <c r="C643" s="29">
        <v>5.26</v>
      </c>
      <c r="D643" s="91"/>
      <c r="F643" s="177"/>
    </row>
    <row r="644" spans="1:6" ht="15.6" outlineLevel="1" x14ac:dyDescent="0.25">
      <c r="A644" s="29" t="s">
        <v>41</v>
      </c>
      <c r="B644" s="30" t="s">
        <v>55</v>
      </c>
      <c r="C644" s="29">
        <v>5.27</v>
      </c>
      <c r="D644" s="91"/>
      <c r="F644" s="177"/>
    </row>
    <row r="645" spans="1:6" ht="15.6" outlineLevel="1" x14ac:dyDescent="0.25">
      <c r="A645" s="29" t="s">
        <v>41</v>
      </c>
      <c r="B645" s="30" t="s">
        <v>69</v>
      </c>
      <c r="C645" s="29">
        <v>5.28</v>
      </c>
      <c r="D645" s="91"/>
      <c r="F645" s="177"/>
    </row>
    <row r="646" spans="1:6" ht="15.6" outlineLevel="1" x14ac:dyDescent="0.25">
      <c r="A646" s="29" t="s">
        <v>41</v>
      </c>
      <c r="B646" s="30" t="s">
        <v>56</v>
      </c>
      <c r="C646" s="29">
        <v>5.36</v>
      </c>
      <c r="D646" s="91"/>
      <c r="F646" s="177"/>
    </row>
    <row r="647" spans="1:6" ht="15.6" outlineLevel="1" x14ac:dyDescent="0.25">
      <c r="A647" s="29" t="s">
        <v>41</v>
      </c>
      <c r="B647" s="30" t="s">
        <v>96</v>
      </c>
      <c r="C647" s="29">
        <v>5.33</v>
      </c>
      <c r="D647" s="91"/>
      <c r="F647" s="177"/>
    </row>
    <row r="648" spans="1:6" ht="15.6" outlineLevel="1" x14ac:dyDescent="0.25">
      <c r="A648" s="29" t="s">
        <v>41</v>
      </c>
      <c r="B648" s="30" t="s">
        <v>97</v>
      </c>
      <c r="C648" s="29">
        <v>5.37</v>
      </c>
      <c r="D648" s="91"/>
      <c r="F648" s="177"/>
    </row>
    <row r="649" spans="1:6" ht="15.6" outlineLevel="1" x14ac:dyDescent="0.25">
      <c r="A649" s="29" t="s">
        <v>41</v>
      </c>
      <c r="B649" s="30" t="s">
        <v>71</v>
      </c>
      <c r="C649" s="29">
        <v>5.49</v>
      </c>
      <c r="D649" s="91"/>
      <c r="F649" s="177"/>
    </row>
    <row r="650" spans="1:6" ht="15.6" outlineLevel="1" x14ac:dyDescent="0.25">
      <c r="A650" s="29" t="s">
        <v>41</v>
      </c>
      <c r="B650" s="30" t="s">
        <v>58</v>
      </c>
      <c r="C650" s="29">
        <v>5.51</v>
      </c>
      <c r="D650" s="91"/>
      <c r="F650" s="177"/>
    </row>
    <row r="651" spans="1:6" ht="15.6" outlineLevel="1" x14ac:dyDescent="0.25">
      <c r="A651" s="29" t="s">
        <v>41</v>
      </c>
      <c r="B651" s="30" t="s">
        <v>1082</v>
      </c>
      <c r="C651" s="29">
        <v>5.52</v>
      </c>
      <c r="D651" s="91"/>
      <c r="F651" s="177"/>
    </row>
    <row r="652" spans="1:6" ht="15.6" outlineLevel="1" x14ac:dyDescent="0.25">
      <c r="A652" s="29" t="s">
        <v>41</v>
      </c>
      <c r="B652" s="30" t="s">
        <v>59</v>
      </c>
      <c r="C652" s="29">
        <v>5.53</v>
      </c>
      <c r="D652" s="91"/>
      <c r="F652" s="177"/>
    </row>
    <row r="653" spans="1:6" ht="15.6" outlineLevel="1" x14ac:dyDescent="0.25">
      <c r="A653" s="29" t="s">
        <v>41</v>
      </c>
      <c r="B653" s="30" t="s">
        <v>72</v>
      </c>
      <c r="C653" s="29">
        <v>5.69</v>
      </c>
      <c r="D653" s="91"/>
      <c r="F653" s="177"/>
    </row>
    <row r="654" spans="1:6" ht="15.6" outlineLevel="1" x14ac:dyDescent="0.25">
      <c r="A654" s="29" t="s">
        <v>41</v>
      </c>
      <c r="B654" s="30" t="s">
        <v>62</v>
      </c>
      <c r="C654" s="31">
        <v>5.7</v>
      </c>
      <c r="D654" s="91"/>
      <c r="F654" s="177"/>
    </row>
    <row r="655" spans="1:6" ht="15.6" outlineLevel="1" x14ac:dyDescent="0.25">
      <c r="A655" s="29" t="s">
        <v>41</v>
      </c>
      <c r="B655" s="30" t="s">
        <v>74</v>
      </c>
      <c r="C655" s="29">
        <v>5.74</v>
      </c>
      <c r="D655" s="91"/>
      <c r="F655" s="177"/>
    </row>
    <row r="656" spans="1:6" ht="15.6" outlineLevel="1" x14ac:dyDescent="0.25">
      <c r="A656" s="29" t="s">
        <v>41</v>
      </c>
      <c r="B656" s="30" t="s">
        <v>103</v>
      </c>
      <c r="C656" s="29">
        <v>5.109</v>
      </c>
      <c r="D656" s="91"/>
      <c r="F656" s="177"/>
    </row>
    <row r="657" spans="1:6" ht="15.6" outlineLevel="1" x14ac:dyDescent="0.25">
      <c r="A657" s="29" t="s">
        <v>41</v>
      </c>
      <c r="B657" s="30" t="s">
        <v>104</v>
      </c>
      <c r="C657" s="29">
        <v>5.1109999999999998</v>
      </c>
      <c r="D657" s="91"/>
      <c r="F657" s="177"/>
    </row>
    <row r="658" spans="1:6" ht="15.6" outlineLevel="1" x14ac:dyDescent="0.25">
      <c r="A658" s="29" t="s">
        <v>41</v>
      </c>
      <c r="B658" s="30" t="s">
        <v>106</v>
      </c>
      <c r="C658" s="29">
        <v>5.1120000000000001</v>
      </c>
      <c r="D658" s="91"/>
      <c r="F658" s="177"/>
    </row>
    <row r="659" spans="1:6" ht="15.6" outlineLevel="1" x14ac:dyDescent="0.25">
      <c r="A659" s="29" t="s">
        <v>41</v>
      </c>
      <c r="B659" s="30" t="s">
        <v>76</v>
      </c>
      <c r="C659" s="29">
        <v>5.58</v>
      </c>
      <c r="D659" s="91"/>
      <c r="F659" s="177"/>
    </row>
    <row r="660" spans="1:6" ht="15.6" outlineLevel="1" x14ac:dyDescent="0.25">
      <c r="A660" s="29" t="s">
        <v>41</v>
      </c>
      <c r="B660" s="30" t="s">
        <v>61</v>
      </c>
      <c r="C660" s="29">
        <v>5.54</v>
      </c>
      <c r="D660" s="91"/>
      <c r="F660" s="177"/>
    </row>
    <row r="661" spans="1:6" ht="15.6" outlineLevel="1" x14ac:dyDescent="0.25">
      <c r="A661" s="29" t="s">
        <v>41</v>
      </c>
      <c r="B661" s="30" t="s">
        <v>77</v>
      </c>
      <c r="C661" s="29">
        <v>5.55</v>
      </c>
      <c r="D661" s="91"/>
      <c r="F661" s="177"/>
    </row>
    <row r="662" spans="1:6" ht="15.6" outlineLevel="1" x14ac:dyDescent="0.25">
      <c r="A662" s="29" t="s">
        <v>41</v>
      </c>
      <c r="B662" s="30" t="s">
        <v>63</v>
      </c>
      <c r="C662" s="29">
        <v>5.63</v>
      </c>
      <c r="D662" s="91"/>
      <c r="F662" s="177"/>
    </row>
    <row r="663" spans="1:6" ht="15.6" outlineLevel="1" x14ac:dyDescent="0.25">
      <c r="A663" s="29" t="s">
        <v>41</v>
      </c>
      <c r="B663" s="30" t="s">
        <v>64</v>
      </c>
      <c r="C663" s="29">
        <v>5.47</v>
      </c>
      <c r="D663" s="91"/>
      <c r="F663" s="177"/>
    </row>
    <row r="664" spans="1:6" ht="15.6" outlineLevel="1" x14ac:dyDescent="0.25">
      <c r="A664" s="29" t="s">
        <v>41</v>
      </c>
      <c r="B664" s="30" t="s">
        <v>65</v>
      </c>
      <c r="C664" s="29">
        <v>5.48</v>
      </c>
      <c r="D664" s="91"/>
      <c r="F664" s="177"/>
    </row>
    <row r="665" spans="1:6" ht="15.6" x14ac:dyDescent="0.25">
      <c r="A665" s="34" t="s">
        <v>41</v>
      </c>
      <c r="B665" s="30"/>
      <c r="C665" s="29"/>
      <c r="D665" s="91"/>
      <c r="F665" s="177"/>
    </row>
    <row r="666" spans="1:6" ht="15.6" outlineLevel="1" x14ac:dyDescent="0.25">
      <c r="A666" s="29" t="s">
        <v>42</v>
      </c>
      <c r="B666" s="30" t="s">
        <v>49</v>
      </c>
      <c r="C666" s="29">
        <v>5.0999999999999996</v>
      </c>
      <c r="D666" s="91"/>
      <c r="F666" s="177"/>
    </row>
    <row r="667" spans="1:6" ht="15.6" outlineLevel="1" x14ac:dyDescent="0.25">
      <c r="A667" s="29" t="s">
        <v>42</v>
      </c>
      <c r="B667" s="30" t="s">
        <v>50</v>
      </c>
      <c r="C667" s="29">
        <v>5.2</v>
      </c>
      <c r="D667" s="91"/>
      <c r="F667" s="177"/>
    </row>
    <row r="668" spans="1:6" ht="15.6" outlineLevel="1" x14ac:dyDescent="0.25">
      <c r="A668" s="29" t="s">
        <v>42</v>
      </c>
      <c r="B668" s="30" t="s">
        <v>51</v>
      </c>
      <c r="C668" s="29">
        <v>5.4</v>
      </c>
      <c r="D668" s="91"/>
      <c r="F668" s="177"/>
    </row>
    <row r="669" spans="1:6" ht="15.6" outlineLevel="1" x14ac:dyDescent="0.25">
      <c r="A669" s="29" t="s">
        <v>42</v>
      </c>
      <c r="B669" s="30" t="s">
        <v>52</v>
      </c>
      <c r="C669" s="29">
        <v>5.7</v>
      </c>
      <c r="D669" s="91"/>
      <c r="F669" s="177"/>
    </row>
    <row r="670" spans="1:6" ht="15.6" outlineLevel="1" x14ac:dyDescent="0.25">
      <c r="A670" s="29" t="s">
        <v>42</v>
      </c>
      <c r="B670" s="30" t="s">
        <v>53</v>
      </c>
      <c r="C670" s="29">
        <v>5.1100000000000003</v>
      </c>
      <c r="D670" s="91"/>
      <c r="F670" s="177"/>
    </row>
    <row r="671" spans="1:6" ht="15.6" outlineLevel="1" x14ac:dyDescent="0.25">
      <c r="A671" s="29" t="s">
        <v>42</v>
      </c>
      <c r="B671" s="30" t="s">
        <v>54</v>
      </c>
      <c r="C671" s="29">
        <v>5.26</v>
      </c>
      <c r="D671" s="91"/>
      <c r="F671" s="177"/>
    </row>
    <row r="672" spans="1:6" ht="15.6" outlineLevel="1" x14ac:dyDescent="0.25">
      <c r="A672" s="29" t="s">
        <v>42</v>
      </c>
      <c r="B672" s="30" t="s">
        <v>173</v>
      </c>
      <c r="C672" s="29">
        <v>5.43</v>
      </c>
      <c r="D672" s="91"/>
      <c r="F672" s="177"/>
    </row>
    <row r="673" spans="1:6" ht="15.6" outlineLevel="1" x14ac:dyDescent="0.25">
      <c r="A673" s="29" t="s">
        <v>42</v>
      </c>
      <c r="B673" s="30" t="s">
        <v>55</v>
      </c>
      <c r="C673" s="29">
        <v>5.27</v>
      </c>
      <c r="D673" s="91"/>
      <c r="F673" s="177"/>
    </row>
    <row r="674" spans="1:6" ht="15.6" outlineLevel="1" x14ac:dyDescent="0.25">
      <c r="A674" s="29" t="s">
        <v>42</v>
      </c>
      <c r="B674" s="30" t="s">
        <v>69</v>
      </c>
      <c r="C674" s="29">
        <v>5.28</v>
      </c>
      <c r="D674" s="91"/>
      <c r="F674" s="177"/>
    </row>
    <row r="675" spans="1:6" ht="15.6" outlineLevel="1" x14ac:dyDescent="0.25">
      <c r="A675" s="29" t="s">
        <v>42</v>
      </c>
      <c r="B675" s="30" t="s">
        <v>56</v>
      </c>
      <c r="C675" s="29">
        <v>5.36</v>
      </c>
      <c r="D675" s="91"/>
      <c r="F675" s="177"/>
    </row>
    <row r="676" spans="1:6" ht="15.6" outlineLevel="1" x14ac:dyDescent="0.25">
      <c r="A676" s="29" t="s">
        <v>42</v>
      </c>
      <c r="B676" s="30" t="s">
        <v>57</v>
      </c>
      <c r="C676" s="31">
        <v>5.5</v>
      </c>
      <c r="D676" s="91"/>
      <c r="F676" s="177"/>
    </row>
    <row r="677" spans="1:6" ht="15.6" outlineLevel="1" x14ac:dyDescent="0.25">
      <c r="A677" s="29" t="s">
        <v>42</v>
      </c>
      <c r="B677" s="30" t="s">
        <v>58</v>
      </c>
      <c r="C677" s="29">
        <v>5.51</v>
      </c>
      <c r="D677" s="91"/>
      <c r="F677" s="177"/>
    </row>
    <row r="678" spans="1:6" ht="15.6" outlineLevel="1" x14ac:dyDescent="0.25">
      <c r="A678" s="29" t="s">
        <v>42</v>
      </c>
      <c r="B678" s="30" t="s">
        <v>59</v>
      </c>
      <c r="C678" s="29">
        <v>5.53</v>
      </c>
      <c r="D678" s="91"/>
      <c r="F678" s="177"/>
    </row>
    <row r="679" spans="1:6" ht="15.6" outlineLevel="1" x14ac:dyDescent="0.25">
      <c r="A679" s="29" t="s">
        <v>42</v>
      </c>
      <c r="B679" s="30" t="s">
        <v>72</v>
      </c>
      <c r="C679" s="29">
        <v>5.69</v>
      </c>
      <c r="D679" s="91"/>
      <c r="F679" s="177"/>
    </row>
    <row r="680" spans="1:6" ht="15.6" outlineLevel="1" x14ac:dyDescent="0.25">
      <c r="A680" s="29" t="s">
        <v>42</v>
      </c>
      <c r="B680" s="30" t="s">
        <v>62</v>
      </c>
      <c r="C680" s="31">
        <v>5.7</v>
      </c>
      <c r="D680" s="90" t="s">
        <v>1080</v>
      </c>
      <c r="F680" s="177"/>
    </row>
    <row r="681" spans="1:6" ht="15.6" outlineLevel="1" x14ac:dyDescent="0.25">
      <c r="A681" s="29" t="s">
        <v>42</v>
      </c>
      <c r="B681" s="30" t="s">
        <v>74</v>
      </c>
      <c r="C681" s="29">
        <v>5.74</v>
      </c>
      <c r="D681" s="91"/>
      <c r="F681" s="177"/>
    </row>
    <row r="682" spans="1:6" ht="15.6" outlineLevel="1" x14ac:dyDescent="0.25">
      <c r="A682" s="29" t="s">
        <v>42</v>
      </c>
      <c r="B682" s="30" t="s">
        <v>60</v>
      </c>
      <c r="C682" s="29">
        <v>5.59</v>
      </c>
      <c r="D682" s="91"/>
      <c r="F682" s="177"/>
    </row>
    <row r="683" spans="1:6" ht="15.6" outlineLevel="1" x14ac:dyDescent="0.25">
      <c r="A683" s="29" t="s">
        <v>42</v>
      </c>
      <c r="B683" s="30" t="s">
        <v>61</v>
      </c>
      <c r="C683" s="29">
        <v>5.54</v>
      </c>
      <c r="D683" s="91"/>
      <c r="F683" s="177"/>
    </row>
    <row r="684" spans="1:6" ht="15.6" outlineLevel="1" x14ac:dyDescent="0.25">
      <c r="A684" s="29" t="s">
        <v>42</v>
      </c>
      <c r="B684" s="30" t="s">
        <v>174</v>
      </c>
      <c r="C684" s="29">
        <v>5.57</v>
      </c>
      <c r="D684" s="91"/>
      <c r="F684" s="177"/>
    </row>
    <row r="685" spans="1:6" ht="15.6" outlineLevel="1" x14ac:dyDescent="0.25">
      <c r="A685" s="29" t="s">
        <v>42</v>
      </c>
      <c r="B685" s="30" t="s">
        <v>63</v>
      </c>
      <c r="C685" s="29">
        <v>5.63</v>
      </c>
      <c r="D685" s="91"/>
      <c r="F685" s="177"/>
    </row>
    <row r="686" spans="1:6" ht="15.6" outlineLevel="1" x14ac:dyDescent="0.25">
      <c r="A686" s="29" t="s">
        <v>42</v>
      </c>
      <c r="B686" s="30" t="s">
        <v>64</v>
      </c>
      <c r="C686" s="29">
        <v>5.47</v>
      </c>
      <c r="D686" s="91"/>
      <c r="F686" s="177"/>
    </row>
    <row r="687" spans="1:6" ht="15.6" outlineLevel="1" x14ac:dyDescent="0.25">
      <c r="A687" s="29" t="s">
        <v>42</v>
      </c>
      <c r="B687" s="30" t="s">
        <v>65</v>
      </c>
      <c r="C687" s="29">
        <v>5.48</v>
      </c>
      <c r="D687" s="91"/>
      <c r="F687" s="177"/>
    </row>
    <row r="688" spans="1:6" ht="15.6" x14ac:dyDescent="0.25">
      <c r="A688" s="34" t="s">
        <v>42</v>
      </c>
      <c r="B688" s="30"/>
      <c r="C688" s="29"/>
      <c r="D688" s="91"/>
      <c r="F688" s="177"/>
    </row>
    <row r="689" spans="1:6" ht="15.6" outlineLevel="1" x14ac:dyDescent="0.25">
      <c r="A689" s="29" t="s">
        <v>43</v>
      </c>
      <c r="B689" s="30" t="s">
        <v>49</v>
      </c>
      <c r="C689" s="29">
        <v>5.0999999999999996</v>
      </c>
      <c r="D689" s="91"/>
      <c r="F689" s="177"/>
    </row>
    <row r="690" spans="1:6" ht="15.6" outlineLevel="1" x14ac:dyDescent="0.25">
      <c r="A690" s="29" t="s">
        <v>43</v>
      </c>
      <c r="B690" s="30" t="s">
        <v>50</v>
      </c>
      <c r="C690" s="29">
        <v>5.2</v>
      </c>
      <c r="D690" s="91"/>
      <c r="F690" s="177"/>
    </row>
    <row r="691" spans="1:6" ht="15.6" outlineLevel="1" x14ac:dyDescent="0.25">
      <c r="A691" s="29" t="s">
        <v>43</v>
      </c>
      <c r="B691" s="30" t="s">
        <v>175</v>
      </c>
      <c r="C691" s="29">
        <v>5.17</v>
      </c>
      <c r="D691" s="91"/>
      <c r="F691" s="177"/>
    </row>
    <row r="692" spans="1:6" ht="15.6" outlineLevel="1" x14ac:dyDescent="0.25">
      <c r="A692" s="29" t="s">
        <v>43</v>
      </c>
      <c r="B692" s="30" t="s">
        <v>54</v>
      </c>
      <c r="C692" s="29">
        <v>5.26</v>
      </c>
      <c r="D692" s="91"/>
      <c r="F692" s="177"/>
    </row>
    <row r="693" spans="1:6" ht="15.6" outlineLevel="1" x14ac:dyDescent="0.25">
      <c r="A693" s="29" t="s">
        <v>43</v>
      </c>
      <c r="B693" s="30" t="s">
        <v>176</v>
      </c>
      <c r="C693" s="29">
        <v>5.1029999999999998</v>
      </c>
      <c r="D693" s="91"/>
      <c r="F693" s="177"/>
    </row>
    <row r="694" spans="1:6" ht="15.6" outlineLevel="1" x14ac:dyDescent="0.25">
      <c r="A694" s="29" t="s">
        <v>43</v>
      </c>
      <c r="B694" s="30" t="s">
        <v>56</v>
      </c>
      <c r="C694" s="29">
        <v>5.36</v>
      </c>
      <c r="D694" s="91"/>
      <c r="F694" s="177"/>
    </row>
    <row r="695" spans="1:6" ht="15.6" outlineLevel="1" x14ac:dyDescent="0.25">
      <c r="A695" s="29" t="s">
        <v>43</v>
      </c>
      <c r="B695" s="30" t="s">
        <v>97</v>
      </c>
      <c r="C695" s="29">
        <v>5.37</v>
      </c>
      <c r="D695" s="91"/>
      <c r="F695" s="177"/>
    </row>
    <row r="696" spans="1:6" ht="15.6" outlineLevel="1" x14ac:dyDescent="0.25">
      <c r="A696" s="29" t="s">
        <v>43</v>
      </c>
      <c r="B696" s="30" t="s">
        <v>177</v>
      </c>
      <c r="C696" s="29">
        <v>5.1040000000000001</v>
      </c>
      <c r="D696" s="91"/>
      <c r="F696" s="177"/>
    </row>
    <row r="697" spans="1:6" ht="15.6" outlineLevel="1" x14ac:dyDescent="0.25">
      <c r="A697" s="29" t="s">
        <v>43</v>
      </c>
      <c r="B697" s="30" t="s">
        <v>178</v>
      </c>
      <c r="C697" s="29">
        <v>5.1050000000000004</v>
      </c>
      <c r="D697" s="91"/>
      <c r="F697" s="177"/>
    </row>
    <row r="698" spans="1:6" ht="15.6" outlineLevel="1" x14ac:dyDescent="0.25">
      <c r="A698" s="29" t="s">
        <v>43</v>
      </c>
      <c r="B698" s="30" t="s">
        <v>179</v>
      </c>
      <c r="C698" s="29">
        <v>5.1059999999999999</v>
      </c>
      <c r="D698" s="91"/>
      <c r="F698" s="177"/>
    </row>
    <row r="699" spans="1:6" ht="15.6" outlineLevel="1" x14ac:dyDescent="0.25">
      <c r="A699" s="29" t="s">
        <v>43</v>
      </c>
      <c r="B699" s="30" t="s">
        <v>180</v>
      </c>
      <c r="C699" s="29">
        <v>5.1070000000000002</v>
      </c>
      <c r="D699" s="91"/>
      <c r="F699" s="177"/>
    </row>
    <row r="700" spans="1:6" ht="15.6" outlineLevel="1" x14ac:dyDescent="0.25">
      <c r="A700" s="29" t="s">
        <v>43</v>
      </c>
      <c r="B700" s="30" t="s">
        <v>874</v>
      </c>
      <c r="C700" s="29">
        <v>5.1079999999999997</v>
      </c>
      <c r="D700" s="90" t="s">
        <v>1080</v>
      </c>
      <c r="F700" s="177"/>
    </row>
    <row r="701" spans="1:6" ht="15.6" outlineLevel="1" x14ac:dyDescent="0.25">
      <c r="A701" s="29" t="s">
        <v>43</v>
      </c>
      <c r="B701" s="30" t="s">
        <v>103</v>
      </c>
      <c r="C701" s="29">
        <v>5.109</v>
      </c>
      <c r="D701" s="91"/>
      <c r="F701" s="177"/>
    </row>
    <row r="702" spans="1:6" ht="15.6" outlineLevel="1" x14ac:dyDescent="0.25">
      <c r="A702" s="29" t="s">
        <v>43</v>
      </c>
      <c r="B702" s="30" t="s">
        <v>105</v>
      </c>
      <c r="C702" s="32">
        <v>5.1100000000000003</v>
      </c>
      <c r="D702" s="90" t="s">
        <v>1080</v>
      </c>
      <c r="F702" s="177"/>
    </row>
    <row r="703" spans="1:6" ht="15.6" outlineLevel="1" x14ac:dyDescent="0.25">
      <c r="A703" s="29" t="s">
        <v>43</v>
      </c>
      <c r="B703" s="30" t="s">
        <v>104</v>
      </c>
      <c r="C703" s="29">
        <v>5.1109999999999998</v>
      </c>
      <c r="D703" s="91"/>
      <c r="F703" s="177"/>
    </row>
    <row r="704" spans="1:6" ht="15.6" outlineLevel="1" x14ac:dyDescent="0.25">
      <c r="A704" s="29" t="s">
        <v>43</v>
      </c>
      <c r="B704" s="30" t="s">
        <v>106</v>
      </c>
      <c r="C704" s="29">
        <v>5.1120000000000001</v>
      </c>
      <c r="D704" s="91"/>
      <c r="F704" s="177"/>
    </row>
    <row r="705" spans="1:6" ht="15.6" outlineLevel="1" x14ac:dyDescent="0.25">
      <c r="A705" s="29" t="s">
        <v>43</v>
      </c>
      <c r="B705" s="30" t="s">
        <v>59</v>
      </c>
      <c r="C705" s="29">
        <v>5.53</v>
      </c>
      <c r="D705" s="91"/>
      <c r="F705" s="177"/>
    </row>
    <row r="706" spans="1:6" ht="15.6" outlineLevel="1" x14ac:dyDescent="0.25">
      <c r="A706" s="29" t="s">
        <v>43</v>
      </c>
      <c r="B706" s="30" t="s">
        <v>172</v>
      </c>
      <c r="C706" s="29">
        <v>5.64</v>
      </c>
      <c r="D706" s="91"/>
      <c r="F706" s="177"/>
    </row>
    <row r="707" spans="1:6" ht="15.6" outlineLevel="1" x14ac:dyDescent="0.25">
      <c r="A707" s="29" t="s">
        <v>43</v>
      </c>
      <c r="B707" s="30" t="s">
        <v>63</v>
      </c>
      <c r="C707" s="29">
        <v>5.63</v>
      </c>
      <c r="D707" s="91"/>
      <c r="F707" s="177"/>
    </row>
    <row r="708" spans="1:6" ht="15.6" outlineLevel="1" x14ac:dyDescent="0.25">
      <c r="A708" s="29" t="s">
        <v>43</v>
      </c>
      <c r="B708" s="30" t="s">
        <v>78</v>
      </c>
      <c r="C708" s="29">
        <v>5.65</v>
      </c>
      <c r="D708" s="91"/>
      <c r="F708" s="177"/>
    </row>
    <row r="709" spans="1:6" ht="15.6" outlineLevel="1" x14ac:dyDescent="0.25">
      <c r="A709" s="29" t="s">
        <v>43</v>
      </c>
      <c r="B709" s="30" t="s">
        <v>88</v>
      </c>
      <c r="C709" s="29">
        <v>5.66</v>
      </c>
      <c r="D709" s="91"/>
      <c r="F709" s="177"/>
    </row>
    <row r="710" spans="1:6" ht="15.6" outlineLevel="1" x14ac:dyDescent="0.25">
      <c r="A710" s="29" t="s">
        <v>43</v>
      </c>
      <c r="B710" s="30" t="s">
        <v>17</v>
      </c>
      <c r="C710" s="29">
        <v>5.68</v>
      </c>
      <c r="D710" s="91"/>
      <c r="F710" s="177"/>
    </row>
    <row r="711" spans="1:6" ht="15.6" outlineLevel="1" x14ac:dyDescent="0.25">
      <c r="A711" s="29" t="s">
        <v>43</v>
      </c>
      <c r="B711" s="30" t="s">
        <v>64</v>
      </c>
      <c r="C711" s="29">
        <v>5.47</v>
      </c>
      <c r="D711" s="91"/>
      <c r="F711" s="177"/>
    </row>
    <row r="712" spans="1:6" ht="15.6" outlineLevel="1" x14ac:dyDescent="0.25">
      <c r="A712" s="29" t="s">
        <v>43</v>
      </c>
      <c r="B712" s="30" t="s">
        <v>65</v>
      </c>
      <c r="C712" s="29">
        <v>5.48</v>
      </c>
      <c r="D712" s="91"/>
      <c r="F712" s="177"/>
    </row>
    <row r="713" spans="1:6" ht="15.6" x14ac:dyDescent="0.25">
      <c r="A713" s="34" t="s">
        <v>43</v>
      </c>
      <c r="B713" s="30"/>
      <c r="C713" s="29"/>
      <c r="D713" s="91"/>
      <c r="F713" s="177"/>
    </row>
    <row r="714" spans="1:6" ht="15.6" outlineLevel="1" x14ac:dyDescent="0.25">
      <c r="A714" s="29" t="s">
        <v>1092</v>
      </c>
      <c r="B714" s="30" t="s">
        <v>49</v>
      </c>
      <c r="C714" s="29">
        <v>5.0999999999999996</v>
      </c>
      <c r="D714" s="91"/>
      <c r="F714" s="177"/>
    </row>
    <row r="715" spans="1:6" ht="15.6" outlineLevel="1" x14ac:dyDescent="0.25">
      <c r="A715" s="29" t="s">
        <v>1092</v>
      </c>
      <c r="B715" s="30" t="s">
        <v>50</v>
      </c>
      <c r="C715" s="29">
        <v>5.2</v>
      </c>
      <c r="D715" s="91"/>
      <c r="F715" s="177"/>
    </row>
    <row r="716" spans="1:6" ht="15.6" outlineLevel="1" x14ac:dyDescent="0.25">
      <c r="A716" s="29" t="s">
        <v>1092</v>
      </c>
      <c r="B716" s="30" t="s">
        <v>66</v>
      </c>
      <c r="C716" s="29">
        <v>5.3</v>
      </c>
      <c r="D716" s="91"/>
      <c r="F716" s="177"/>
    </row>
    <row r="717" spans="1:6" ht="15.6" outlineLevel="1" x14ac:dyDescent="0.25">
      <c r="A717" s="29" t="s">
        <v>1092</v>
      </c>
      <c r="B717" s="30" t="s">
        <v>80</v>
      </c>
      <c r="C717" s="29">
        <v>5.6</v>
      </c>
      <c r="D717" s="91"/>
      <c r="F717" s="177"/>
    </row>
    <row r="718" spans="1:6" ht="15.6" outlineLevel="1" x14ac:dyDescent="0.25">
      <c r="A718" s="29" t="s">
        <v>1092</v>
      </c>
      <c r="B718" s="30" t="s">
        <v>1081</v>
      </c>
      <c r="C718" s="31">
        <v>5.0999999999999996</v>
      </c>
      <c r="D718" s="91"/>
      <c r="F718" s="177"/>
    </row>
    <row r="719" spans="1:6" ht="15.6" outlineLevel="1" x14ac:dyDescent="0.25">
      <c r="A719" s="29" t="s">
        <v>1092</v>
      </c>
      <c r="B719" s="30" t="s">
        <v>91</v>
      </c>
      <c r="C719" s="29">
        <v>5.14</v>
      </c>
      <c r="D719" s="91"/>
      <c r="F719" s="177"/>
    </row>
    <row r="720" spans="1:6" ht="15.6" outlineLevel="1" x14ac:dyDescent="0.25">
      <c r="A720" s="29" t="s">
        <v>1092</v>
      </c>
      <c r="B720" s="30" t="s">
        <v>68</v>
      </c>
      <c r="C720" s="29">
        <v>5.19</v>
      </c>
      <c r="D720" s="91"/>
      <c r="F720" s="177"/>
    </row>
    <row r="721" spans="1:6" ht="15.6" outlineLevel="1" x14ac:dyDescent="0.25">
      <c r="A721" s="29" t="s">
        <v>1092</v>
      </c>
      <c r="B721" s="30" t="s">
        <v>82</v>
      </c>
      <c r="C721" s="29">
        <v>5.24</v>
      </c>
      <c r="D721" s="91"/>
      <c r="F721" s="177"/>
    </row>
    <row r="722" spans="1:6" ht="15.6" outlineLevel="1" x14ac:dyDescent="0.25">
      <c r="A722" s="29" t="s">
        <v>1092</v>
      </c>
      <c r="B722" s="30" t="s">
        <v>54</v>
      </c>
      <c r="C722" s="29">
        <v>5.26</v>
      </c>
      <c r="D722" s="91"/>
      <c r="F722" s="177"/>
    </row>
    <row r="723" spans="1:6" ht="15.6" outlineLevel="1" x14ac:dyDescent="0.25">
      <c r="A723" s="29" t="s">
        <v>1092</v>
      </c>
      <c r="B723" s="30" t="s">
        <v>55</v>
      </c>
      <c r="C723" s="29">
        <v>5.27</v>
      </c>
      <c r="D723" s="91"/>
      <c r="F723" s="177"/>
    </row>
    <row r="724" spans="1:6" ht="15.6" outlineLevel="1" x14ac:dyDescent="0.25">
      <c r="A724" s="29" t="s">
        <v>1092</v>
      </c>
      <c r="B724" s="30" t="s">
        <v>69</v>
      </c>
      <c r="C724" s="29">
        <v>5.28</v>
      </c>
      <c r="D724" s="91"/>
      <c r="F724" s="177"/>
    </row>
    <row r="725" spans="1:6" ht="15.6" outlineLevel="1" x14ac:dyDescent="0.25">
      <c r="A725" s="29" t="s">
        <v>1092</v>
      </c>
      <c r="B725" s="30" t="s">
        <v>83</v>
      </c>
      <c r="C725" s="29">
        <v>5.31</v>
      </c>
      <c r="D725" s="91"/>
      <c r="F725" s="177"/>
    </row>
    <row r="726" spans="1:6" ht="15.6" outlineLevel="1" x14ac:dyDescent="0.25">
      <c r="A726" s="29" t="s">
        <v>1092</v>
      </c>
      <c r="B726" s="30" t="s">
        <v>56</v>
      </c>
      <c r="C726" s="29">
        <v>5.36</v>
      </c>
      <c r="D726" s="91"/>
      <c r="F726" s="177"/>
    </row>
    <row r="727" spans="1:6" ht="15.6" outlineLevel="1" x14ac:dyDescent="0.25">
      <c r="A727" s="29" t="s">
        <v>1092</v>
      </c>
      <c r="B727" s="30" t="s">
        <v>59</v>
      </c>
      <c r="C727" s="29">
        <v>5.53</v>
      </c>
      <c r="D727" s="91"/>
      <c r="F727" s="177"/>
    </row>
    <row r="728" spans="1:6" ht="15.6" outlineLevel="1" x14ac:dyDescent="0.25">
      <c r="A728" s="29" t="s">
        <v>1092</v>
      </c>
      <c r="B728" s="30" t="s">
        <v>103</v>
      </c>
      <c r="C728" s="29">
        <v>5.109</v>
      </c>
      <c r="D728" s="91"/>
      <c r="F728" s="177"/>
    </row>
    <row r="729" spans="1:6" ht="15.6" outlineLevel="1" x14ac:dyDescent="0.25">
      <c r="A729" s="29" t="s">
        <v>1092</v>
      </c>
      <c r="B729" s="30" t="s">
        <v>104</v>
      </c>
      <c r="C729" s="29">
        <v>5.1109999999999998</v>
      </c>
      <c r="D729" s="91"/>
      <c r="F729" s="177"/>
    </row>
    <row r="730" spans="1:6" ht="15.6" outlineLevel="1" x14ac:dyDescent="0.25">
      <c r="A730" s="29" t="s">
        <v>1092</v>
      </c>
      <c r="B730" s="30" t="s">
        <v>106</v>
      </c>
      <c r="C730" s="29">
        <v>5.1120000000000001</v>
      </c>
      <c r="D730" s="91"/>
      <c r="F730" s="177"/>
    </row>
    <row r="731" spans="1:6" ht="15.6" outlineLevel="1" x14ac:dyDescent="0.25">
      <c r="A731" s="29" t="s">
        <v>1092</v>
      </c>
      <c r="B731" s="30" t="s">
        <v>1085</v>
      </c>
      <c r="C731" s="29">
        <v>5.1130000000000004</v>
      </c>
      <c r="D731" s="91"/>
      <c r="F731" s="177"/>
    </row>
    <row r="732" spans="1:6" ht="15.6" outlineLevel="1" x14ac:dyDescent="0.25">
      <c r="A732" s="29" t="s">
        <v>1092</v>
      </c>
      <c r="B732" s="30" t="s">
        <v>182</v>
      </c>
      <c r="C732" s="29">
        <v>5.117</v>
      </c>
      <c r="D732" s="91"/>
      <c r="F732" s="177"/>
    </row>
    <row r="733" spans="1:6" ht="15.6" outlineLevel="1" x14ac:dyDescent="0.25">
      <c r="A733" s="29" t="s">
        <v>1092</v>
      </c>
      <c r="B733" s="30" t="s">
        <v>183</v>
      </c>
      <c r="C733" s="29">
        <v>5.67</v>
      </c>
      <c r="D733" s="91"/>
      <c r="F733" s="177"/>
    </row>
    <row r="734" spans="1:6" ht="15.6" outlineLevel="1" x14ac:dyDescent="0.25">
      <c r="A734" s="29" t="s">
        <v>1092</v>
      </c>
      <c r="B734" s="30" t="s">
        <v>63</v>
      </c>
      <c r="C734" s="29">
        <v>5.63</v>
      </c>
      <c r="D734" s="91"/>
      <c r="F734" s="177"/>
    </row>
    <row r="735" spans="1:6" ht="15.6" outlineLevel="1" x14ac:dyDescent="0.25">
      <c r="A735" s="29" t="s">
        <v>1092</v>
      </c>
      <c r="B735" s="30" t="s">
        <v>64</v>
      </c>
      <c r="C735" s="29">
        <v>5.47</v>
      </c>
      <c r="D735" s="91"/>
      <c r="F735" s="177"/>
    </row>
    <row r="736" spans="1:6" ht="15.6" outlineLevel="1" x14ac:dyDescent="0.25">
      <c r="A736" s="29" t="s">
        <v>1092</v>
      </c>
      <c r="B736" s="30" t="s">
        <v>65</v>
      </c>
      <c r="C736" s="29">
        <v>5.48</v>
      </c>
      <c r="D736" s="91"/>
      <c r="F736" s="177"/>
    </row>
    <row r="737" spans="1:6" ht="15.6" x14ac:dyDescent="0.25">
      <c r="A737" s="34" t="s">
        <v>1093</v>
      </c>
      <c r="B737" s="30"/>
      <c r="C737" s="29"/>
      <c r="D737" s="91"/>
      <c r="F737" s="177"/>
    </row>
    <row r="738" spans="1:6" ht="15.6" outlineLevel="1" x14ac:dyDescent="0.25">
      <c r="A738" s="29" t="s">
        <v>45</v>
      </c>
      <c r="B738" s="30" t="s">
        <v>49</v>
      </c>
      <c r="C738" s="29">
        <v>5.0999999999999996</v>
      </c>
      <c r="D738" s="91"/>
      <c r="F738" s="177"/>
    </row>
    <row r="739" spans="1:6" ht="15.6" outlineLevel="1" x14ac:dyDescent="0.25">
      <c r="A739" s="29" t="s">
        <v>45</v>
      </c>
      <c r="B739" s="30" t="s">
        <v>50</v>
      </c>
      <c r="C739" s="29">
        <v>5.2</v>
      </c>
      <c r="D739" s="91"/>
      <c r="F739" s="177"/>
    </row>
    <row r="740" spans="1:6" ht="15.6" outlineLevel="1" x14ac:dyDescent="0.25">
      <c r="A740" s="29" t="s">
        <v>45</v>
      </c>
      <c r="B740" s="30" t="s">
        <v>184</v>
      </c>
      <c r="C740" s="29">
        <v>5.18</v>
      </c>
      <c r="D740" s="91"/>
      <c r="F740" s="177"/>
    </row>
    <row r="741" spans="1:6" ht="15.6" outlineLevel="1" x14ac:dyDescent="0.25">
      <c r="A741" s="29" t="s">
        <v>45</v>
      </c>
      <c r="B741" s="30" t="s">
        <v>185</v>
      </c>
      <c r="C741" s="29">
        <v>5.23</v>
      </c>
      <c r="D741" s="91"/>
      <c r="F741" s="177"/>
    </row>
    <row r="742" spans="1:6" ht="15.6" outlineLevel="1" x14ac:dyDescent="0.25">
      <c r="A742" s="29" t="s">
        <v>45</v>
      </c>
      <c r="B742" s="30" t="s">
        <v>54</v>
      </c>
      <c r="C742" s="29">
        <v>5.26</v>
      </c>
      <c r="D742" s="91"/>
      <c r="F742" s="177"/>
    </row>
    <row r="743" spans="1:6" ht="15.6" outlineLevel="1" x14ac:dyDescent="0.25">
      <c r="A743" s="29" t="s">
        <v>45</v>
      </c>
      <c r="B743" s="30" t="s">
        <v>55</v>
      </c>
      <c r="C743" s="29">
        <v>5.27</v>
      </c>
      <c r="D743" s="91"/>
      <c r="F743" s="177"/>
    </row>
    <row r="744" spans="1:6" ht="15.6" outlineLevel="1" x14ac:dyDescent="0.25">
      <c r="A744" s="29" t="s">
        <v>45</v>
      </c>
      <c r="B744" s="30" t="s">
        <v>69</v>
      </c>
      <c r="C744" s="29">
        <v>5.28</v>
      </c>
      <c r="D744" s="91"/>
      <c r="F744" s="177"/>
    </row>
    <row r="745" spans="1:6" ht="15.6" outlineLevel="1" x14ac:dyDescent="0.25">
      <c r="A745" s="29" t="s">
        <v>45</v>
      </c>
      <c r="B745" s="30" t="s">
        <v>56</v>
      </c>
      <c r="C745" s="29">
        <v>5.36</v>
      </c>
      <c r="D745" s="91"/>
      <c r="F745" s="177"/>
    </row>
    <row r="746" spans="1:6" ht="15.6" outlineLevel="1" x14ac:dyDescent="0.25">
      <c r="A746" s="29" t="s">
        <v>45</v>
      </c>
      <c r="B746" s="30" t="s">
        <v>186</v>
      </c>
      <c r="C746" s="29">
        <v>5.44</v>
      </c>
      <c r="D746" s="91"/>
      <c r="F746" s="177"/>
    </row>
    <row r="747" spans="1:6" ht="15.6" outlineLevel="1" x14ac:dyDescent="0.25">
      <c r="A747" s="29" t="s">
        <v>45</v>
      </c>
      <c r="B747" s="30" t="s">
        <v>59</v>
      </c>
      <c r="C747" s="29">
        <v>5.53</v>
      </c>
      <c r="D747" s="91"/>
      <c r="F747" s="177"/>
    </row>
    <row r="748" spans="1:6" ht="15.6" outlineLevel="1" x14ac:dyDescent="0.25">
      <c r="A748" s="29" t="s">
        <v>45</v>
      </c>
      <c r="B748" s="30" t="s">
        <v>106</v>
      </c>
      <c r="C748" s="29">
        <v>5.1120000000000001</v>
      </c>
      <c r="D748" s="91"/>
      <c r="F748" s="177"/>
    </row>
    <row r="749" spans="1:6" ht="15.6" outlineLevel="1" x14ac:dyDescent="0.25">
      <c r="A749" s="29" t="s">
        <v>45</v>
      </c>
      <c r="B749" s="30" t="s">
        <v>60</v>
      </c>
      <c r="C749" s="29">
        <v>5.59</v>
      </c>
      <c r="D749" s="91"/>
      <c r="F749" s="177"/>
    </row>
    <row r="750" spans="1:6" ht="15.6" outlineLevel="1" x14ac:dyDescent="0.25">
      <c r="A750" s="29" t="s">
        <v>45</v>
      </c>
      <c r="B750" s="30" t="s">
        <v>61</v>
      </c>
      <c r="C750" s="29">
        <v>5.54</v>
      </c>
      <c r="D750" s="91"/>
      <c r="F750" s="177"/>
    </row>
    <row r="751" spans="1:6" ht="15.6" outlineLevel="1" x14ac:dyDescent="0.25">
      <c r="A751" s="29" t="s">
        <v>45</v>
      </c>
      <c r="B751" s="30" t="s">
        <v>63</v>
      </c>
      <c r="C751" s="29">
        <v>5.63</v>
      </c>
      <c r="D751" s="91"/>
      <c r="F751" s="177"/>
    </row>
    <row r="752" spans="1:6" ht="15.6" outlineLevel="1" x14ac:dyDescent="0.25">
      <c r="A752" s="29" t="s">
        <v>45</v>
      </c>
      <c r="B752" s="30" t="s">
        <v>78</v>
      </c>
      <c r="C752" s="29">
        <v>5.65</v>
      </c>
      <c r="D752" s="91"/>
      <c r="F752" s="177"/>
    </row>
    <row r="753" spans="1:6" ht="15.6" outlineLevel="1" x14ac:dyDescent="0.25">
      <c r="A753" s="29" t="s">
        <v>45</v>
      </c>
      <c r="B753" s="30" t="s">
        <v>17</v>
      </c>
      <c r="C753" s="29">
        <v>5.68</v>
      </c>
      <c r="D753" s="91"/>
      <c r="F753" s="177"/>
    </row>
    <row r="754" spans="1:6" ht="15.6" outlineLevel="1" x14ac:dyDescent="0.25">
      <c r="A754" s="29" t="s">
        <v>45</v>
      </c>
      <c r="B754" s="30" t="s">
        <v>64</v>
      </c>
      <c r="C754" s="29">
        <v>5.47</v>
      </c>
      <c r="D754" s="91"/>
      <c r="F754" s="177"/>
    </row>
    <row r="755" spans="1:6" ht="15.6" outlineLevel="1" x14ac:dyDescent="0.25">
      <c r="A755" s="29" t="s">
        <v>45</v>
      </c>
      <c r="B755" s="30" t="s">
        <v>65</v>
      </c>
      <c r="C755" s="29">
        <v>5.48</v>
      </c>
      <c r="D755" s="91"/>
      <c r="F755" s="177"/>
    </row>
    <row r="756" spans="1:6" ht="15.6" x14ac:dyDescent="0.25">
      <c r="A756" s="34" t="s">
        <v>45</v>
      </c>
      <c r="B756" s="30"/>
      <c r="C756" s="29"/>
      <c r="D756" s="91"/>
      <c r="F756" s="177"/>
    </row>
    <row r="757" spans="1:6" ht="15.6" outlineLevel="1" x14ac:dyDescent="0.25">
      <c r="A757" s="29" t="s">
        <v>47</v>
      </c>
      <c r="B757" s="30" t="s">
        <v>49</v>
      </c>
      <c r="C757" s="29">
        <v>5.0999999999999996</v>
      </c>
      <c r="D757" s="91"/>
      <c r="F757" s="177"/>
    </row>
    <row r="758" spans="1:6" ht="15.6" outlineLevel="1" x14ac:dyDescent="0.25">
      <c r="A758" s="29" t="s">
        <v>47</v>
      </c>
      <c r="B758" s="30" t="s">
        <v>50</v>
      </c>
      <c r="C758" s="29">
        <v>5.2</v>
      </c>
      <c r="D758" s="91"/>
      <c r="F758" s="177"/>
    </row>
    <row r="759" spans="1:6" ht="15.6" outlineLevel="1" x14ac:dyDescent="0.25">
      <c r="A759" s="29" t="s">
        <v>47</v>
      </c>
      <c r="B759" s="30" t="s">
        <v>150</v>
      </c>
      <c r="C759" s="29">
        <v>5.9</v>
      </c>
      <c r="D759" s="90" t="s">
        <v>1080</v>
      </c>
      <c r="F759" s="177"/>
    </row>
    <row r="760" spans="1:6" ht="15.6" outlineLevel="1" x14ac:dyDescent="0.25">
      <c r="A760" s="29" t="s">
        <v>47</v>
      </c>
      <c r="B760" s="30" t="s">
        <v>151</v>
      </c>
      <c r="C760" s="29">
        <v>5.13</v>
      </c>
      <c r="D760" s="91"/>
      <c r="F760" s="177"/>
    </row>
    <row r="761" spans="1:6" ht="15.6" outlineLevel="1" x14ac:dyDescent="0.25">
      <c r="A761" s="29" t="s">
        <v>47</v>
      </c>
      <c r="B761" s="30" t="s">
        <v>152</v>
      </c>
      <c r="C761" s="29">
        <v>5.16</v>
      </c>
      <c r="D761" s="90" t="s">
        <v>1080</v>
      </c>
      <c r="F761" s="177"/>
    </row>
    <row r="762" spans="1:6" ht="15.6" outlineLevel="1" x14ac:dyDescent="0.25">
      <c r="A762" s="29" t="s">
        <v>47</v>
      </c>
      <c r="B762" s="30" t="s">
        <v>153</v>
      </c>
      <c r="C762" s="29">
        <v>5.22</v>
      </c>
      <c r="D762" s="90"/>
      <c r="F762" s="177"/>
    </row>
    <row r="763" spans="1:6" ht="15.6" outlineLevel="1" x14ac:dyDescent="0.25">
      <c r="A763" s="29" t="s">
        <v>47</v>
      </c>
      <c r="B763" s="30" t="s">
        <v>187</v>
      </c>
      <c r="C763" s="29">
        <v>5.42</v>
      </c>
      <c r="D763" s="91"/>
      <c r="F763" s="177"/>
    </row>
    <row r="764" spans="1:6" ht="15.6" outlineLevel="1" x14ac:dyDescent="0.25">
      <c r="A764" s="29" t="s">
        <v>47</v>
      </c>
      <c r="B764" s="30" t="s">
        <v>55</v>
      </c>
      <c r="C764" s="29">
        <v>5.27</v>
      </c>
      <c r="D764" s="91"/>
      <c r="F764" s="177"/>
    </row>
    <row r="765" spans="1:6" ht="15.6" outlineLevel="1" x14ac:dyDescent="0.25">
      <c r="A765" s="29" t="s">
        <v>47</v>
      </c>
      <c r="B765" s="30" t="s">
        <v>69</v>
      </c>
      <c r="C765" s="29">
        <v>5.28</v>
      </c>
      <c r="D765" s="90" t="s">
        <v>1080</v>
      </c>
      <c r="F765" s="177"/>
    </row>
    <row r="766" spans="1:6" ht="15.6" outlineLevel="1" x14ac:dyDescent="0.25">
      <c r="A766" s="29" t="s">
        <v>47</v>
      </c>
      <c r="B766" s="30" t="s">
        <v>56</v>
      </c>
      <c r="C766" s="29">
        <v>5.36</v>
      </c>
      <c r="D766" s="91"/>
      <c r="F766" s="177"/>
    </row>
    <row r="767" spans="1:6" ht="15.6" outlineLevel="1" x14ac:dyDescent="0.25">
      <c r="A767" s="29" t="s">
        <v>47</v>
      </c>
      <c r="B767" s="30" t="s">
        <v>71</v>
      </c>
      <c r="C767" s="29">
        <v>5.49</v>
      </c>
      <c r="D767" s="91"/>
      <c r="F767" s="177"/>
    </row>
    <row r="768" spans="1:6" ht="15.6" outlineLevel="1" x14ac:dyDescent="0.25">
      <c r="A768" s="29" t="s">
        <v>47</v>
      </c>
      <c r="B768" s="30" t="s">
        <v>58</v>
      </c>
      <c r="C768" s="29">
        <v>5.51</v>
      </c>
      <c r="D768" s="91"/>
      <c r="F768" s="177"/>
    </row>
    <row r="769" spans="1:6" ht="15.6" outlineLevel="1" x14ac:dyDescent="0.25">
      <c r="A769" s="29" t="s">
        <v>47</v>
      </c>
      <c r="B769" s="30" t="s">
        <v>1091</v>
      </c>
      <c r="C769" s="29">
        <v>5.52</v>
      </c>
      <c r="D769" s="91"/>
      <c r="F769" s="177"/>
    </row>
    <row r="770" spans="1:6" ht="15.6" outlineLevel="1" x14ac:dyDescent="0.25">
      <c r="A770" s="29" t="s">
        <v>47</v>
      </c>
      <c r="B770" s="30" t="s">
        <v>59</v>
      </c>
      <c r="C770" s="29">
        <v>5.53</v>
      </c>
      <c r="D770" s="91"/>
      <c r="F770" s="177"/>
    </row>
    <row r="771" spans="1:6" ht="15.6" outlineLevel="1" x14ac:dyDescent="0.25">
      <c r="A771" s="29" t="s">
        <v>47</v>
      </c>
      <c r="B771" s="30" t="s">
        <v>61</v>
      </c>
      <c r="C771" s="29">
        <v>5.54</v>
      </c>
      <c r="D771" s="91"/>
      <c r="F771" s="177"/>
    </row>
    <row r="772" spans="1:6" ht="15.6" outlineLevel="1" x14ac:dyDescent="0.25">
      <c r="A772" s="29" t="s">
        <v>47</v>
      </c>
      <c r="B772" s="30" t="s">
        <v>62</v>
      </c>
      <c r="C772" s="31">
        <v>5.7</v>
      </c>
      <c r="D772" s="91"/>
      <c r="F772" s="177"/>
    </row>
    <row r="773" spans="1:6" ht="15.6" outlineLevel="1" x14ac:dyDescent="0.25">
      <c r="A773" s="29" t="s">
        <v>47</v>
      </c>
      <c r="B773" s="30" t="s">
        <v>159</v>
      </c>
      <c r="C773" s="29">
        <v>5.71</v>
      </c>
      <c r="D773" s="91"/>
      <c r="F773" s="177"/>
    </row>
    <row r="774" spans="1:6" ht="15.6" outlineLevel="1" x14ac:dyDescent="0.25">
      <c r="A774" s="29" t="s">
        <v>47</v>
      </c>
      <c r="B774" s="30" t="s">
        <v>188</v>
      </c>
      <c r="C774" s="31">
        <v>5.9</v>
      </c>
      <c r="D774" s="91"/>
      <c r="F774" s="177"/>
    </row>
    <row r="775" spans="1:6" ht="15.6" outlineLevel="1" x14ac:dyDescent="0.25">
      <c r="A775" s="29" t="s">
        <v>47</v>
      </c>
      <c r="B775" s="30" t="s">
        <v>189</v>
      </c>
      <c r="C775" s="29">
        <v>5.91</v>
      </c>
      <c r="D775" s="91"/>
      <c r="F775" s="177"/>
    </row>
    <row r="776" spans="1:6" ht="15.6" outlineLevel="1" x14ac:dyDescent="0.25">
      <c r="A776" s="29" t="s">
        <v>47</v>
      </c>
      <c r="B776" s="30" t="s">
        <v>190</v>
      </c>
      <c r="C776" s="29">
        <v>5.97</v>
      </c>
      <c r="D776" s="91"/>
      <c r="F776" s="177"/>
    </row>
    <row r="777" spans="1:6" ht="15.6" x14ac:dyDescent="0.25">
      <c r="A777" s="34" t="s">
        <v>47</v>
      </c>
      <c r="B777" s="30"/>
      <c r="C777" s="29"/>
      <c r="D777" s="91"/>
      <c r="F777" s="177"/>
    </row>
    <row r="778" spans="1:6" ht="15.6" outlineLevel="1" x14ac:dyDescent="0.25">
      <c r="A778" s="29" t="s">
        <v>1067</v>
      </c>
      <c r="B778" s="30" t="s">
        <v>49</v>
      </c>
      <c r="C778" s="29">
        <v>5.0999999999999996</v>
      </c>
      <c r="D778" s="91"/>
      <c r="F778" s="177"/>
    </row>
    <row r="779" spans="1:6" ht="15.6" outlineLevel="1" x14ac:dyDescent="0.25">
      <c r="A779" s="29" t="s">
        <v>1067</v>
      </c>
      <c r="B779" s="30" t="s">
        <v>50</v>
      </c>
      <c r="C779" s="29">
        <v>5.2</v>
      </c>
      <c r="D779" s="91"/>
      <c r="F779" s="177"/>
    </row>
    <row r="780" spans="1:6" ht="15.6" outlineLevel="1" x14ac:dyDescent="0.25">
      <c r="A780" s="29" t="s">
        <v>1067</v>
      </c>
      <c r="B780" s="30" t="s">
        <v>54</v>
      </c>
      <c r="C780" s="29">
        <v>5.26</v>
      </c>
      <c r="D780" s="91"/>
      <c r="F780" s="177"/>
    </row>
    <row r="781" spans="1:6" ht="15.6" outlineLevel="1" x14ac:dyDescent="0.25">
      <c r="A781" s="29" t="s">
        <v>1067</v>
      </c>
      <c r="B781" s="30" t="s">
        <v>108</v>
      </c>
      <c r="C781" s="29">
        <v>5.5</v>
      </c>
      <c r="D781" s="91"/>
      <c r="F781" s="177"/>
    </row>
    <row r="782" spans="1:6" ht="15.6" outlineLevel="1" x14ac:dyDescent="0.25">
      <c r="A782" s="29" t="s">
        <v>1067</v>
      </c>
      <c r="B782" s="30" t="s">
        <v>109</v>
      </c>
      <c r="C782" s="29">
        <v>5.8</v>
      </c>
      <c r="D782" s="90" t="s">
        <v>1080</v>
      </c>
      <c r="F782" s="177"/>
    </row>
    <row r="783" spans="1:6" ht="15.6" outlineLevel="1" x14ac:dyDescent="0.25">
      <c r="A783" s="29" t="s">
        <v>1067</v>
      </c>
      <c r="B783" s="30" t="s">
        <v>110</v>
      </c>
      <c r="C783" s="29">
        <v>5.12</v>
      </c>
      <c r="D783" s="29"/>
      <c r="F783" s="177"/>
    </row>
    <row r="784" spans="1:6" ht="15.6" outlineLevel="1" x14ac:dyDescent="0.25">
      <c r="A784" s="29" t="s">
        <v>1067</v>
      </c>
      <c r="B784" s="30" t="s">
        <v>111</v>
      </c>
      <c r="C784" s="29">
        <v>5.15</v>
      </c>
      <c r="D784" s="29"/>
      <c r="F784" s="177"/>
    </row>
    <row r="785" spans="1:6" ht="15.6" outlineLevel="1" x14ac:dyDescent="0.25">
      <c r="A785" s="29" t="s">
        <v>1067</v>
      </c>
      <c r="B785" s="30" t="s">
        <v>112</v>
      </c>
      <c r="C785" s="31">
        <v>5.2</v>
      </c>
      <c r="D785" s="90"/>
      <c r="F785" s="177"/>
    </row>
    <row r="786" spans="1:6" ht="15.6" outlineLevel="1" x14ac:dyDescent="0.25">
      <c r="A786" s="29" t="s">
        <v>1067</v>
      </c>
      <c r="B786" s="30" t="s">
        <v>113</v>
      </c>
      <c r="C786" s="29">
        <v>5.25</v>
      </c>
      <c r="D786" s="29"/>
      <c r="F786" s="177"/>
    </row>
    <row r="787" spans="1:6" ht="15.6" outlineLevel="1" x14ac:dyDescent="0.25">
      <c r="A787" s="29" t="s">
        <v>1067</v>
      </c>
      <c r="B787" s="30" t="s">
        <v>59</v>
      </c>
      <c r="C787" s="29">
        <v>5.53</v>
      </c>
      <c r="D787" s="29"/>
      <c r="F787" s="177"/>
    </row>
    <row r="788" spans="1:6" ht="15.6" outlineLevel="1" x14ac:dyDescent="0.25">
      <c r="A788" s="29" t="s">
        <v>1067</v>
      </c>
      <c r="B788" s="30" t="s">
        <v>191</v>
      </c>
      <c r="C788" s="31">
        <v>5.4</v>
      </c>
      <c r="D788" s="29"/>
      <c r="F788" s="177"/>
    </row>
    <row r="789" spans="1:6" ht="15.6" outlineLevel="1" x14ac:dyDescent="0.25">
      <c r="A789" s="29" t="s">
        <v>1067</v>
      </c>
      <c r="B789" s="30" t="s">
        <v>192</v>
      </c>
      <c r="C789" s="29">
        <v>5.92</v>
      </c>
      <c r="D789" s="29"/>
      <c r="F789" s="177"/>
    </row>
    <row r="790" spans="1:6" ht="15.6" outlineLevel="1" x14ac:dyDescent="0.25">
      <c r="A790" s="29" t="s">
        <v>1067</v>
      </c>
      <c r="B790" s="30" t="s">
        <v>193</v>
      </c>
      <c r="C790" s="29">
        <v>5.93</v>
      </c>
      <c r="D790" s="29"/>
      <c r="F790" s="177"/>
    </row>
    <row r="791" spans="1:6" ht="31.2" outlineLevel="1" x14ac:dyDescent="0.25">
      <c r="A791" s="29" t="s">
        <v>1067</v>
      </c>
      <c r="B791" s="30" t="s">
        <v>194</v>
      </c>
      <c r="C791" s="29">
        <v>5.94</v>
      </c>
      <c r="D791" s="29"/>
      <c r="F791" s="177"/>
    </row>
    <row r="792" spans="1:6" ht="15.6" outlineLevel="1" x14ac:dyDescent="0.25">
      <c r="A792" s="29" t="s">
        <v>1067</v>
      </c>
      <c r="B792" s="30" t="s">
        <v>195</v>
      </c>
      <c r="C792" s="29">
        <v>5.95</v>
      </c>
      <c r="D792" s="29"/>
      <c r="F792" s="177"/>
    </row>
    <row r="793" spans="1:6" ht="15.6" outlineLevel="1" x14ac:dyDescent="0.25">
      <c r="A793" s="29" t="s">
        <v>1067</v>
      </c>
      <c r="B793" s="30" t="s">
        <v>196</v>
      </c>
      <c r="C793" s="29">
        <v>5.98</v>
      </c>
      <c r="D793" s="29"/>
      <c r="F793" s="177"/>
    </row>
    <row r="794" spans="1:6" ht="15.6" outlineLevel="1" x14ac:dyDescent="0.25">
      <c r="A794" s="29" t="s">
        <v>1067</v>
      </c>
      <c r="B794" s="30" t="s">
        <v>197</v>
      </c>
      <c r="C794" s="29">
        <v>5.96</v>
      </c>
      <c r="D794" s="29"/>
      <c r="F794" s="177"/>
    </row>
    <row r="795" spans="1:6" ht="15.6" x14ac:dyDescent="0.25">
      <c r="A795" s="34" t="s">
        <v>1067</v>
      </c>
      <c r="B795" s="30"/>
      <c r="C795" s="29"/>
      <c r="D795" s="29"/>
      <c r="F795" s="177"/>
    </row>
    <row r="796" spans="1:6" x14ac:dyDescent="0.25">
      <c r="A796" s="187" t="s">
        <v>6393</v>
      </c>
      <c r="B796" s="187"/>
      <c r="C796" s="187"/>
      <c r="D796" s="187"/>
      <c r="E796" s="187"/>
      <c r="F796" s="177"/>
    </row>
  </sheetData>
  <autoFilter ref="A1:D795" xr:uid="{00000000-0009-0000-0000-000020000000}"/>
  <mergeCells count="2">
    <mergeCell ref="A796:E796"/>
    <mergeCell ref="F2:F796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3.8" x14ac:dyDescent="0.25"/>
  <cols>
    <col min="1" max="1" width="63.19921875" bestFit="1" customWidth="1"/>
    <col min="2" max="2" width="13.69921875" customWidth="1"/>
  </cols>
  <sheetData>
    <row r="2" spans="1:2" x14ac:dyDescent="0.25">
      <c r="A2" s="18" t="s">
        <v>1094</v>
      </c>
    </row>
    <row r="3" spans="1:2" x14ac:dyDescent="0.25">
      <c r="A3" t="s">
        <v>1095</v>
      </c>
      <c r="B3" t="s">
        <v>1096</v>
      </c>
    </row>
    <row r="4" spans="1:2" x14ac:dyDescent="0.25">
      <c r="A4" t="s">
        <v>1097</v>
      </c>
      <c r="B4" t="s">
        <v>1098</v>
      </c>
    </row>
    <row r="5" spans="1:2" x14ac:dyDescent="0.25">
      <c r="A5" t="s">
        <v>1099</v>
      </c>
      <c r="B5" t="s">
        <v>1100</v>
      </c>
    </row>
    <row r="6" spans="1:2" x14ac:dyDescent="0.25">
      <c r="A6" t="s">
        <v>1101</v>
      </c>
      <c r="B6" t="s">
        <v>1102</v>
      </c>
    </row>
    <row r="7" spans="1:2" x14ac:dyDescent="0.25">
      <c r="A7" t="s">
        <v>1103</v>
      </c>
      <c r="B7" t="s">
        <v>1104</v>
      </c>
    </row>
    <row r="8" spans="1:2" x14ac:dyDescent="0.25">
      <c r="A8" t="s">
        <v>1105</v>
      </c>
      <c r="B8" t="s">
        <v>1106</v>
      </c>
    </row>
    <row r="10" spans="1:2" x14ac:dyDescent="0.25">
      <c r="A10" s="18" t="s">
        <v>1107</v>
      </c>
    </row>
    <row r="11" spans="1:2" x14ac:dyDescent="0.25">
      <c r="A11" t="s">
        <v>1108</v>
      </c>
    </row>
    <row r="12" spans="1:2" x14ac:dyDescent="0.25">
      <c r="A12" t="s">
        <v>1109</v>
      </c>
      <c r="B12" t="s">
        <v>1110</v>
      </c>
    </row>
    <row r="14" spans="1:2" ht="14.4" x14ac:dyDescent="0.3">
      <c r="A14" s="28"/>
    </row>
    <row r="15" spans="1:2" x14ac:dyDescent="0.25">
      <c r="A15" s="18" t="s">
        <v>1111</v>
      </c>
    </row>
    <row r="16" spans="1:2" x14ac:dyDescent="0.25">
      <c r="A16" s="26" t="s">
        <v>1112</v>
      </c>
    </row>
    <row r="17" spans="1:2" x14ac:dyDescent="0.25">
      <c r="A17" s="26" t="s">
        <v>1113</v>
      </c>
    </row>
    <row r="18" spans="1:2" x14ac:dyDescent="0.25">
      <c r="A18" s="26" t="s">
        <v>1114</v>
      </c>
    </row>
    <row r="19" spans="1:2" x14ac:dyDescent="0.25">
      <c r="A19" s="26" t="s">
        <v>1115</v>
      </c>
    </row>
    <row r="21" spans="1:2" x14ac:dyDescent="0.25">
      <c r="A21" s="27" t="s">
        <v>1116</v>
      </c>
    </row>
    <row r="22" spans="1:2" x14ac:dyDescent="0.25">
      <c r="A22">
        <v>2022</v>
      </c>
      <c r="B22">
        <v>22</v>
      </c>
    </row>
    <row r="23" spans="1:2" x14ac:dyDescent="0.25">
      <c r="A23">
        <v>2023</v>
      </c>
      <c r="B23">
        <v>23</v>
      </c>
    </row>
    <row r="24" spans="1:2" x14ac:dyDescent="0.25">
      <c r="A24">
        <v>2024</v>
      </c>
      <c r="B24">
        <v>24</v>
      </c>
    </row>
    <row r="25" spans="1:2" x14ac:dyDescent="0.25">
      <c r="A25">
        <v>2025</v>
      </c>
      <c r="B25">
        <v>25</v>
      </c>
    </row>
    <row r="26" spans="1:2" x14ac:dyDescent="0.25">
      <c r="A26">
        <v>2026</v>
      </c>
      <c r="B26">
        <v>26</v>
      </c>
    </row>
    <row r="27" spans="1:2" x14ac:dyDescent="0.25">
      <c r="A27">
        <v>2027</v>
      </c>
      <c r="B27">
        <v>27</v>
      </c>
    </row>
    <row r="28" spans="1:2" x14ac:dyDescent="0.25">
      <c r="A28">
        <v>2028</v>
      </c>
      <c r="B28">
        <v>28</v>
      </c>
    </row>
    <row r="29" spans="1:2" x14ac:dyDescent="0.25">
      <c r="A29">
        <v>2029</v>
      </c>
      <c r="B29">
        <v>29</v>
      </c>
    </row>
    <row r="30" spans="1:2" x14ac:dyDescent="0.25">
      <c r="A30">
        <v>2030</v>
      </c>
      <c r="B30">
        <v>30</v>
      </c>
    </row>
    <row r="31" spans="1:2" x14ac:dyDescent="0.25">
      <c r="A31">
        <v>2031</v>
      </c>
      <c r="B31">
        <v>31</v>
      </c>
    </row>
    <row r="34" spans="1:2" x14ac:dyDescent="0.25">
      <c r="A34" s="18" t="s">
        <v>1117</v>
      </c>
      <c r="B34" s="18" t="s">
        <v>309</v>
      </c>
    </row>
    <row r="35" spans="1:2" x14ac:dyDescent="0.25">
      <c r="A35" s="11" t="s">
        <v>1118</v>
      </c>
      <c r="B35" s="33">
        <v>512310509</v>
      </c>
    </row>
    <row r="36" spans="1:2" x14ac:dyDescent="0.25">
      <c r="A36" t="s">
        <v>1119</v>
      </c>
      <c r="B36" s="33">
        <v>513910703</v>
      </c>
    </row>
    <row r="37" spans="1:2" x14ac:dyDescent="0.25">
      <c r="A37" t="s">
        <v>1120</v>
      </c>
      <c r="B37" s="33">
        <v>512304882</v>
      </c>
    </row>
    <row r="38" spans="1:2" x14ac:dyDescent="0.25">
      <c r="A38" t="s">
        <v>1121</v>
      </c>
      <c r="B38" s="33">
        <v>520030677</v>
      </c>
    </row>
    <row r="39" spans="1:2" x14ac:dyDescent="0.25">
      <c r="A39" t="s">
        <v>1122</v>
      </c>
      <c r="B39" s="33">
        <v>513621110</v>
      </c>
    </row>
    <row r="40" spans="1:2" x14ac:dyDescent="0.25">
      <c r="A40" t="s">
        <v>1123</v>
      </c>
      <c r="B40" s="11">
        <v>513173393</v>
      </c>
    </row>
    <row r="41" spans="1:2" x14ac:dyDescent="0.25">
      <c r="A41" t="s">
        <v>1124</v>
      </c>
      <c r="B41" s="11">
        <v>511880460</v>
      </c>
    </row>
    <row r="42" spans="1:2" x14ac:dyDescent="0.25">
      <c r="A42" t="s">
        <v>1125</v>
      </c>
      <c r="B42" s="11">
        <v>510773922</v>
      </c>
    </row>
    <row r="43" spans="1:2" x14ac:dyDescent="0.25">
      <c r="A43" t="s">
        <v>1126</v>
      </c>
      <c r="B43">
        <v>520021916</v>
      </c>
    </row>
    <row r="44" spans="1:2" x14ac:dyDescent="0.25">
      <c r="A44" t="s">
        <v>1127</v>
      </c>
      <c r="B44">
        <v>520044025</v>
      </c>
    </row>
    <row r="45" spans="1:2" x14ac:dyDescent="0.25">
      <c r="A45" t="s">
        <v>1128</v>
      </c>
      <c r="B45">
        <v>570003152</v>
      </c>
    </row>
    <row r="46" spans="1:2" x14ac:dyDescent="0.25">
      <c r="A46" t="s">
        <v>1129</v>
      </c>
      <c r="B46" s="11">
        <v>520023094</v>
      </c>
    </row>
    <row r="47" spans="1:2" x14ac:dyDescent="0.25">
      <c r="A47" t="s">
        <v>1130</v>
      </c>
      <c r="B47" s="11">
        <v>512711409</v>
      </c>
    </row>
    <row r="48" spans="1:2" x14ac:dyDescent="0.25">
      <c r="A48" t="s">
        <v>1131</v>
      </c>
      <c r="B48">
        <v>515859379</v>
      </c>
    </row>
    <row r="49" spans="1:2" x14ac:dyDescent="0.25">
      <c r="A49" t="s">
        <v>1132</v>
      </c>
      <c r="B49" s="11">
        <v>520030990</v>
      </c>
    </row>
    <row r="50" spans="1:2" x14ac:dyDescent="0.25">
      <c r="A50" t="s">
        <v>1133</v>
      </c>
      <c r="B50" s="11">
        <v>520028812</v>
      </c>
    </row>
    <row r="51" spans="1:2" x14ac:dyDescent="0.25">
      <c r="A51" t="s">
        <v>1134</v>
      </c>
      <c r="B51" s="11">
        <v>520034968</v>
      </c>
    </row>
    <row r="52" spans="1:2" x14ac:dyDescent="0.25">
      <c r="A52" t="s">
        <v>1135</v>
      </c>
      <c r="B52" s="11">
        <v>520031824</v>
      </c>
    </row>
    <row r="53" spans="1:2" x14ac:dyDescent="0.25">
      <c r="A53" t="s">
        <v>1136</v>
      </c>
      <c r="B53" s="11">
        <v>520005497</v>
      </c>
    </row>
    <row r="54" spans="1:2" x14ac:dyDescent="0.25">
      <c r="A54" t="s">
        <v>1137</v>
      </c>
      <c r="B54" s="11">
        <v>520022518</v>
      </c>
    </row>
    <row r="55" spans="1:2" x14ac:dyDescent="0.25">
      <c r="A55" t="s">
        <v>1138</v>
      </c>
      <c r="B55" s="11">
        <v>520028556</v>
      </c>
    </row>
    <row r="56" spans="1:2" x14ac:dyDescent="0.25">
      <c r="A56" t="s">
        <v>1139</v>
      </c>
      <c r="B56" s="11">
        <v>520032269</v>
      </c>
    </row>
    <row r="57" spans="1:2" x14ac:dyDescent="0.25">
      <c r="A57" t="s">
        <v>1140</v>
      </c>
      <c r="B57" s="11">
        <v>520027954</v>
      </c>
    </row>
    <row r="58" spans="1:2" x14ac:dyDescent="0.25">
      <c r="A58" t="s">
        <v>1141</v>
      </c>
      <c r="B58">
        <v>520029620</v>
      </c>
    </row>
    <row r="59" spans="1:2" x14ac:dyDescent="0.25">
      <c r="A59" t="s">
        <v>1142</v>
      </c>
      <c r="B59" s="11">
        <v>520028861</v>
      </c>
    </row>
    <row r="60" spans="1:2" x14ac:dyDescent="0.25">
      <c r="A60" t="s">
        <v>1143</v>
      </c>
      <c r="B60" s="11">
        <v>520030743</v>
      </c>
    </row>
    <row r="61" spans="1:2" x14ac:dyDescent="0.25">
      <c r="A61" t="s">
        <v>1144</v>
      </c>
      <c r="B61">
        <v>520042177</v>
      </c>
    </row>
    <row r="62" spans="1:2" x14ac:dyDescent="0.25">
      <c r="A62" t="s">
        <v>1145</v>
      </c>
      <c r="B62" s="11">
        <v>515447035</v>
      </c>
    </row>
    <row r="63" spans="1:2" x14ac:dyDescent="0.25">
      <c r="A63" t="s">
        <v>1146</v>
      </c>
      <c r="B63" s="11">
        <v>520042607</v>
      </c>
    </row>
    <row r="64" spans="1:2" x14ac:dyDescent="0.25">
      <c r="A64" t="s">
        <v>1147</v>
      </c>
      <c r="B64" s="11">
        <v>513026484</v>
      </c>
    </row>
    <row r="65" spans="1:2" x14ac:dyDescent="0.25">
      <c r="A65" t="s">
        <v>1148</v>
      </c>
      <c r="B65">
        <v>520023185</v>
      </c>
    </row>
    <row r="66" spans="1:2" x14ac:dyDescent="0.25">
      <c r="A66" t="s">
        <v>1149</v>
      </c>
      <c r="B66">
        <v>520004078</v>
      </c>
    </row>
    <row r="67" spans="1:2" x14ac:dyDescent="0.25">
      <c r="A67" t="s">
        <v>1150</v>
      </c>
      <c r="B67" s="11">
        <v>512267592</v>
      </c>
    </row>
    <row r="68" spans="1:2" x14ac:dyDescent="0.25">
      <c r="A68" t="s">
        <v>1151</v>
      </c>
      <c r="B68">
        <v>515764868</v>
      </c>
    </row>
    <row r="69" spans="1:2" x14ac:dyDescent="0.25">
      <c r="A69" t="s">
        <v>1152</v>
      </c>
      <c r="B69" s="11">
        <v>513452003</v>
      </c>
    </row>
    <row r="70" spans="1:2" x14ac:dyDescent="0.25">
      <c r="A70" t="s">
        <v>1153</v>
      </c>
      <c r="B70" s="11">
        <v>510142789</v>
      </c>
    </row>
    <row r="71" spans="1:2" x14ac:dyDescent="0.25">
      <c r="A71" t="s">
        <v>1154</v>
      </c>
      <c r="B71" s="11">
        <v>510960586</v>
      </c>
    </row>
    <row r="72" spans="1:2" x14ac:dyDescent="0.25">
      <c r="A72" t="s">
        <v>1155</v>
      </c>
      <c r="B72" s="11">
        <v>510930670</v>
      </c>
    </row>
    <row r="73" spans="1:2" x14ac:dyDescent="0.25">
      <c r="A73" t="s">
        <v>1156</v>
      </c>
      <c r="B73" s="11">
        <v>510927536</v>
      </c>
    </row>
    <row r="74" spans="1:2" x14ac:dyDescent="0.25">
      <c r="A74" t="s">
        <v>1157</v>
      </c>
      <c r="B74" s="11">
        <v>510930654</v>
      </c>
    </row>
    <row r="75" spans="1:2" x14ac:dyDescent="0.25">
      <c r="A75" t="s">
        <v>1158</v>
      </c>
      <c r="B75" s="11">
        <v>520032566</v>
      </c>
    </row>
    <row r="76" spans="1:2" x14ac:dyDescent="0.25">
      <c r="A76" t="s">
        <v>1159</v>
      </c>
      <c r="B76" s="11">
        <v>513611509</v>
      </c>
    </row>
    <row r="77" spans="1:2" x14ac:dyDescent="0.25">
      <c r="A77" t="s">
        <v>1160</v>
      </c>
      <c r="B77">
        <v>510888985</v>
      </c>
    </row>
    <row r="78" spans="1:2" x14ac:dyDescent="0.25">
      <c r="A78" t="s">
        <v>1161</v>
      </c>
      <c r="B78">
        <v>520024647</v>
      </c>
    </row>
    <row r="79" spans="1:2" x14ac:dyDescent="0.25">
      <c r="A79" t="s">
        <v>1162</v>
      </c>
      <c r="B79" s="11">
        <v>512244146</v>
      </c>
    </row>
    <row r="80" spans="1:2" x14ac:dyDescent="0.25">
      <c r="A80" t="s">
        <v>1163</v>
      </c>
      <c r="B80" s="11">
        <v>510694821</v>
      </c>
    </row>
    <row r="81" spans="1:2" x14ac:dyDescent="0.25">
      <c r="A81" t="s">
        <v>1164</v>
      </c>
      <c r="B81">
        <v>515761625</v>
      </c>
    </row>
    <row r="82" spans="1:2" x14ac:dyDescent="0.25">
      <c r="A82" t="s">
        <v>1165</v>
      </c>
      <c r="B82" s="11">
        <v>511423048</v>
      </c>
    </row>
    <row r="83" spans="1:2" x14ac:dyDescent="0.25">
      <c r="A83" t="s">
        <v>1166</v>
      </c>
      <c r="B83" s="11">
        <v>520019688</v>
      </c>
    </row>
    <row r="84" spans="1:2" x14ac:dyDescent="0.25">
      <c r="A84" t="s">
        <v>1167</v>
      </c>
      <c r="B84">
        <v>520004896</v>
      </c>
    </row>
    <row r="85" spans="1:2" x14ac:dyDescent="0.25">
      <c r="A85" t="s">
        <v>1168</v>
      </c>
      <c r="B85" s="11">
        <v>512237744</v>
      </c>
    </row>
    <row r="86" spans="1:2" x14ac:dyDescent="0.25">
      <c r="A86" t="s">
        <v>1169</v>
      </c>
      <c r="B86" s="11">
        <v>514956465</v>
      </c>
    </row>
    <row r="87" spans="1:2" x14ac:dyDescent="0.25">
      <c r="A87" t="s">
        <v>1170</v>
      </c>
      <c r="B87" s="11">
        <v>512362914</v>
      </c>
    </row>
    <row r="88" spans="1:2" x14ac:dyDescent="0.25">
      <c r="A88" t="s">
        <v>1171</v>
      </c>
      <c r="B88" s="11">
        <v>520042615</v>
      </c>
    </row>
    <row r="89" spans="1:2" x14ac:dyDescent="0.25">
      <c r="A89" t="s">
        <v>1172</v>
      </c>
      <c r="B89" s="11">
        <v>512065202</v>
      </c>
    </row>
    <row r="90" spans="1:2" x14ac:dyDescent="0.25">
      <c r="A90" t="s">
        <v>1173</v>
      </c>
      <c r="B90">
        <v>520042540</v>
      </c>
    </row>
    <row r="91" spans="1:2" x14ac:dyDescent="0.25">
      <c r="A91" t="s">
        <v>1174</v>
      </c>
      <c r="B91" s="11">
        <v>520027715</v>
      </c>
    </row>
    <row r="92" spans="1:2" x14ac:dyDescent="0.25">
      <c r="A92" t="s">
        <v>1175</v>
      </c>
      <c r="B92" s="11">
        <v>512245812</v>
      </c>
    </row>
    <row r="93" spans="1:2" x14ac:dyDescent="0.25">
      <c r="A93" t="s">
        <v>1176</v>
      </c>
      <c r="B93" s="11">
        <v>520022351</v>
      </c>
    </row>
    <row r="94" spans="1:2" x14ac:dyDescent="0.25">
      <c r="A94" t="s">
        <v>1177</v>
      </c>
      <c r="B94" s="11">
        <v>514767490</v>
      </c>
    </row>
    <row r="95" spans="1:2" x14ac:dyDescent="0.25">
      <c r="A95" t="s">
        <v>1178</v>
      </c>
      <c r="B95" s="11">
        <v>520024985</v>
      </c>
    </row>
    <row r="96" spans="1:2" x14ac:dyDescent="0.25">
      <c r="A96" t="s">
        <v>1179</v>
      </c>
      <c r="B96" s="11">
        <v>520042573</v>
      </c>
    </row>
    <row r="97" spans="1:2" x14ac:dyDescent="0.25">
      <c r="A97" t="s">
        <v>1180</v>
      </c>
      <c r="B97" s="11">
        <v>570009449</v>
      </c>
    </row>
    <row r="98" spans="1:2" x14ac:dyDescent="0.25">
      <c r="A98" t="s">
        <v>1181</v>
      </c>
      <c r="B98" s="11">
        <v>520031659</v>
      </c>
    </row>
    <row r="99" spans="1:2" x14ac:dyDescent="0.25">
      <c r="A99" t="s">
        <v>1182</v>
      </c>
      <c r="B99" s="11">
        <v>520042581</v>
      </c>
    </row>
    <row r="100" spans="1:2" x14ac:dyDescent="0.25">
      <c r="A100" t="s">
        <v>1183</v>
      </c>
      <c r="B100">
        <v>520031030</v>
      </c>
    </row>
    <row r="101" spans="1:2" x14ac:dyDescent="0.25">
      <c r="A101" t="s">
        <v>1184</v>
      </c>
      <c r="B101" s="11">
        <v>520030941</v>
      </c>
    </row>
    <row r="102" spans="1:2" x14ac:dyDescent="0.25">
      <c r="A102" t="s">
        <v>1185</v>
      </c>
      <c r="B102" s="11">
        <v>512008335</v>
      </c>
    </row>
    <row r="103" spans="1:2" x14ac:dyDescent="0.25">
      <c r="A103" t="s">
        <v>1186</v>
      </c>
      <c r="B103" s="11">
        <v>520022963</v>
      </c>
    </row>
    <row r="104" spans="1:2" x14ac:dyDescent="0.25">
      <c r="A104" t="s">
        <v>1187</v>
      </c>
      <c r="B104" s="11">
        <v>570011767</v>
      </c>
    </row>
    <row r="105" spans="1:2" x14ac:dyDescent="0.25">
      <c r="A105" t="s">
        <v>1188</v>
      </c>
      <c r="B105" s="11">
        <v>570014928</v>
      </c>
    </row>
    <row r="106" spans="1:2" x14ac:dyDescent="0.25">
      <c r="A106" t="s">
        <v>1189</v>
      </c>
      <c r="B106" s="11">
        <v>570005959</v>
      </c>
    </row>
    <row r="107" spans="1:2" x14ac:dyDescent="0.25">
      <c r="A107" t="s">
        <v>1190</v>
      </c>
      <c r="B107" s="11">
        <v>510800402</v>
      </c>
    </row>
    <row r="108" spans="1:2" x14ac:dyDescent="0.25">
      <c r="A108" t="s">
        <v>1191</v>
      </c>
      <c r="B108" s="11">
        <v>570007476</v>
      </c>
    </row>
    <row r="109" spans="1:2" x14ac:dyDescent="0.25">
      <c r="A109" t="s">
        <v>1192</v>
      </c>
      <c r="B109" s="11">
        <v>570005850</v>
      </c>
    </row>
    <row r="110" spans="1:2" x14ac:dyDescent="0.25">
      <c r="A110" t="s">
        <v>1193</v>
      </c>
      <c r="B110" s="11">
        <v>520020504</v>
      </c>
    </row>
    <row r="111" spans="1:2" x14ac:dyDescent="0.25">
      <c r="A111" t="s">
        <v>1194</v>
      </c>
      <c r="B111" s="11">
        <v>520020447</v>
      </c>
    </row>
    <row r="112" spans="1:2" x14ac:dyDescent="0.25">
      <c r="A112" t="s">
        <v>1195</v>
      </c>
      <c r="B112" s="11">
        <v>511033060</v>
      </c>
    </row>
    <row r="113" spans="1:2" x14ac:dyDescent="0.25">
      <c r="A113" t="s">
        <v>1196</v>
      </c>
      <c r="B113">
        <v>520027848</v>
      </c>
    </row>
    <row r="114" spans="1:2" x14ac:dyDescent="0.25">
      <c r="A114" t="s">
        <v>1197</v>
      </c>
      <c r="B114" s="11">
        <v>570009852</v>
      </c>
    </row>
    <row r="115" spans="1:2" x14ac:dyDescent="0.25">
      <c r="A115" t="s">
        <v>1198</v>
      </c>
      <c r="B115" s="11">
        <v>520027251</v>
      </c>
    </row>
    <row r="116" spans="1:2" x14ac:dyDescent="0.25">
      <c r="A116" t="s">
        <v>1199</v>
      </c>
      <c r="B116" s="11">
        <v>520028390</v>
      </c>
    </row>
    <row r="117" spans="1:2" x14ac:dyDescent="0.25">
      <c r="A117" t="s">
        <v>1200</v>
      </c>
      <c r="B117" s="11">
        <v>510806870</v>
      </c>
    </row>
    <row r="118" spans="1:2" x14ac:dyDescent="0.25">
      <c r="A118" t="s">
        <v>1201</v>
      </c>
      <c r="B118">
        <v>513879189</v>
      </c>
    </row>
    <row r="119" spans="1:2" x14ac:dyDescent="0.25">
      <c r="A119" t="s">
        <v>1202</v>
      </c>
      <c r="B119">
        <v>510015951</v>
      </c>
    </row>
    <row r="120" spans="1:2" x14ac:dyDescent="0.25">
      <c r="A120" t="s">
        <v>1203</v>
      </c>
      <c r="B120" s="11">
        <v>520030693</v>
      </c>
    </row>
    <row r="121" spans="1:2" x14ac:dyDescent="0.25">
      <c r="A121" t="s">
        <v>1204</v>
      </c>
      <c r="B121" s="11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C555"/>
  <sheetViews>
    <sheetView rightToLeft="1" topLeftCell="M1" workbookViewId="0">
      <selection activeCell="AA1" sqref="AA1:AA555"/>
    </sheetView>
  </sheetViews>
  <sheetFormatPr defaultColWidth="9" defaultRowHeight="13.8" x14ac:dyDescent="0.25"/>
  <cols>
    <col min="1" max="2" width="11.59765625" style="4" customWidth="1"/>
    <col min="3" max="3" width="20.3984375" style="4" bestFit="1" customWidth="1"/>
    <col min="4" max="4" width="17.3984375" style="4" customWidth="1"/>
    <col min="5" max="5" width="14.59765625" style="4" bestFit="1" customWidth="1"/>
    <col min="6" max="6" width="11.5" style="4" customWidth="1"/>
    <col min="7" max="17" width="11.59765625" style="4" customWidth="1"/>
    <col min="18" max="18" width="13.5" style="4" bestFit="1" customWidth="1"/>
    <col min="19" max="19" width="11.59765625" style="164" customWidth="1"/>
    <col min="20" max="30" width="11.59765625" style="4" customWidth="1"/>
    <col min="31" max="16384" width="9" style="4"/>
  </cols>
  <sheetData>
    <row r="1" spans="1:29" ht="66.75" customHeight="1" x14ac:dyDescent="0.25">
      <c r="A1" s="15" t="s">
        <v>49</v>
      </c>
      <c r="B1" s="15" t="s">
        <v>50</v>
      </c>
      <c r="C1" s="15" t="s">
        <v>66</v>
      </c>
      <c r="D1" s="15" t="s">
        <v>67</v>
      </c>
      <c r="E1" s="15" t="s">
        <v>68</v>
      </c>
      <c r="F1" s="15" t="s">
        <v>54</v>
      </c>
      <c r="G1" s="15" t="s">
        <v>55</v>
      </c>
      <c r="H1" s="15" t="s">
        <v>69</v>
      </c>
      <c r="I1" s="15" t="s">
        <v>70</v>
      </c>
      <c r="J1" s="15" t="s">
        <v>71</v>
      </c>
      <c r="K1" s="15" t="s">
        <v>58</v>
      </c>
      <c r="L1" s="15" t="s">
        <v>59</v>
      </c>
      <c r="M1" s="15" t="s">
        <v>72</v>
      </c>
      <c r="N1" s="15" t="s">
        <v>73</v>
      </c>
      <c r="O1" s="15" t="s">
        <v>62</v>
      </c>
      <c r="P1" s="15" t="s">
        <v>74</v>
      </c>
      <c r="Q1" s="15" t="s">
        <v>75</v>
      </c>
      <c r="R1" s="15" t="s">
        <v>76</v>
      </c>
      <c r="S1" s="163" t="s">
        <v>61</v>
      </c>
      <c r="T1" s="15" t="s">
        <v>77</v>
      </c>
      <c r="U1" s="15" t="s">
        <v>63</v>
      </c>
      <c r="V1" s="15" t="s">
        <v>78</v>
      </c>
      <c r="W1" s="15" t="s">
        <v>17</v>
      </c>
      <c r="X1" s="15" t="s">
        <v>79</v>
      </c>
      <c r="Y1" s="15" t="s">
        <v>64</v>
      </c>
      <c r="Z1" s="15" t="s">
        <v>65</v>
      </c>
      <c r="AA1" s="182" t="s">
        <v>6394</v>
      </c>
    </row>
    <row r="2" spans="1:29" x14ac:dyDescent="0.25">
      <c r="A2" t="s">
        <v>1213</v>
      </c>
      <c r="B2" t="s">
        <v>1214</v>
      </c>
      <c r="C2" t="s">
        <v>1268</v>
      </c>
      <c r="D2" t="s">
        <v>1269</v>
      </c>
      <c r="E2" t="s">
        <v>1270</v>
      </c>
      <c r="F2" t="s">
        <v>943</v>
      </c>
      <c r="G2" t="s">
        <v>204</v>
      </c>
      <c r="H2" t="s">
        <v>204</v>
      </c>
      <c r="I2" t="s">
        <v>340</v>
      </c>
      <c r="J2" t="s">
        <v>1271</v>
      </c>
      <c r="K2" t="s">
        <v>413</v>
      </c>
      <c r="L2" t="s">
        <v>1212</v>
      </c>
      <c r="M2" s="129">
        <v>1329.5</v>
      </c>
      <c r="N2" t="s">
        <v>1272</v>
      </c>
      <c r="O2" s="130">
        <v>4.8785625051138504E-3</v>
      </c>
      <c r="P2" s="130">
        <v>1.52756146967408E-2</v>
      </c>
      <c r="Q2"/>
      <c r="R2" s="138">
        <v>19200000</v>
      </c>
      <c r="S2" s="162">
        <v>1</v>
      </c>
      <c r="T2" t="s">
        <v>1273</v>
      </c>
      <c r="U2" s="138">
        <v>21790.080000000002</v>
      </c>
      <c r="V2"/>
      <c r="W2" s="14"/>
      <c r="X2" s="130">
        <v>8.8468141615879016E-4</v>
      </c>
      <c r="Y2" s="130">
        <v>0.28222681972225577</v>
      </c>
      <c r="Z2" s="130">
        <v>0.2130155325535861</v>
      </c>
      <c r="AA2" s="182"/>
      <c r="AC2" s="159"/>
    </row>
    <row r="3" spans="1:29" x14ac:dyDescent="0.25">
      <c r="A3" t="s">
        <v>1213</v>
      </c>
      <c r="B3" t="s">
        <v>1214</v>
      </c>
      <c r="C3" t="s">
        <v>1268</v>
      </c>
      <c r="D3" t="s">
        <v>1274</v>
      </c>
      <c r="E3" t="s">
        <v>1275</v>
      </c>
      <c r="F3" t="s">
        <v>943</v>
      </c>
      <c r="G3" t="s">
        <v>204</v>
      </c>
      <c r="H3" t="s">
        <v>204</v>
      </c>
      <c r="I3" t="s">
        <v>340</v>
      </c>
      <c r="J3" t="s">
        <v>1271</v>
      </c>
      <c r="K3" t="s">
        <v>413</v>
      </c>
      <c r="L3" t="s">
        <v>1212</v>
      </c>
      <c r="M3" s="129">
        <v>4226.3</v>
      </c>
      <c r="N3" t="s">
        <v>1276</v>
      </c>
      <c r="O3" s="130">
        <v>9.1806876814362007E-3</v>
      </c>
      <c r="P3" s="130">
        <v>1.6849175888299602E-2</v>
      </c>
      <c r="Q3"/>
      <c r="R3" s="138">
        <v>10865000</v>
      </c>
      <c r="S3" s="162">
        <v>1</v>
      </c>
      <c r="T3" t="s">
        <v>1277</v>
      </c>
      <c r="U3" s="138">
        <v>10862.826999999999</v>
      </c>
      <c r="V3"/>
      <c r="W3" s="14"/>
      <c r="X3" s="130">
        <v>6.9097670909257301E-4</v>
      </c>
      <c r="Y3" s="130">
        <v>0.14069618456669514</v>
      </c>
      <c r="Z3" s="130">
        <v>0.10619285833014262</v>
      </c>
      <c r="AA3" s="182"/>
      <c r="AC3" s="159"/>
    </row>
    <row r="4" spans="1:29" x14ac:dyDescent="0.25">
      <c r="A4" t="s">
        <v>1213</v>
      </c>
      <c r="B4" t="s">
        <v>1214</v>
      </c>
      <c r="C4" t="s">
        <v>1268</v>
      </c>
      <c r="D4" t="s">
        <v>1278</v>
      </c>
      <c r="E4" t="s">
        <v>1279</v>
      </c>
      <c r="F4" t="s">
        <v>943</v>
      </c>
      <c r="G4" t="s">
        <v>204</v>
      </c>
      <c r="H4" t="s">
        <v>204</v>
      </c>
      <c r="I4" t="s">
        <v>340</v>
      </c>
      <c r="J4" t="s">
        <v>1271</v>
      </c>
      <c r="K4" t="s">
        <v>413</v>
      </c>
      <c r="L4" t="s">
        <v>1212</v>
      </c>
      <c r="M4" s="129">
        <v>7391</v>
      </c>
      <c r="N4" t="s">
        <v>1280</v>
      </c>
      <c r="O4" s="130">
        <v>-9.1434323942664701E-3</v>
      </c>
      <c r="P4" s="130">
        <v>2.1832119661569199E-2</v>
      </c>
      <c r="Q4"/>
      <c r="R4" s="138">
        <v>1120000</v>
      </c>
      <c r="S4" s="162">
        <v>1</v>
      </c>
      <c r="T4" t="s">
        <v>1281</v>
      </c>
      <c r="U4" s="138">
        <v>1093.68</v>
      </c>
      <c r="V4"/>
      <c r="W4" s="14"/>
      <c r="X4" s="130">
        <v>3.6477239277466659E-5</v>
      </c>
      <c r="Y4" s="130">
        <v>1.4165428864595113E-2</v>
      </c>
      <c r="Z4" s="130">
        <v>1.0691600381605118E-2</v>
      </c>
      <c r="AA4" s="182"/>
      <c r="AC4" s="159"/>
    </row>
    <row r="5" spans="1:29" x14ac:dyDescent="0.25">
      <c r="A5" t="s">
        <v>1213</v>
      </c>
      <c r="B5" t="s">
        <v>1214</v>
      </c>
      <c r="C5" t="s">
        <v>1268</v>
      </c>
      <c r="D5" t="s">
        <v>1282</v>
      </c>
      <c r="E5" t="s">
        <v>1283</v>
      </c>
      <c r="F5" t="s">
        <v>943</v>
      </c>
      <c r="G5" t="s">
        <v>204</v>
      </c>
      <c r="H5" t="s">
        <v>204</v>
      </c>
      <c r="I5" t="s">
        <v>340</v>
      </c>
      <c r="J5" t="s">
        <v>1284</v>
      </c>
      <c r="K5" t="s">
        <v>415</v>
      </c>
      <c r="L5" t="s">
        <v>1212</v>
      </c>
      <c r="M5" s="129">
        <v>4884.6000000000004</v>
      </c>
      <c r="N5" t="s">
        <v>1285</v>
      </c>
      <c r="O5" s="130">
        <v>-1.7347099119447599E-2</v>
      </c>
      <c r="P5" s="130">
        <v>1.8755807532071699E-2</v>
      </c>
      <c r="Q5"/>
      <c r="R5" s="138">
        <v>969270</v>
      </c>
      <c r="S5" s="162">
        <v>1</v>
      </c>
      <c r="T5" t="s">
        <v>1286</v>
      </c>
      <c r="U5" s="138">
        <v>1025.9723000000001</v>
      </c>
      <c r="V5"/>
      <c r="W5" s="14"/>
      <c r="X5" s="130">
        <v>4.0265255424029253E-5</v>
      </c>
      <c r="Y5" s="130">
        <v>1.3288473376003852E-2</v>
      </c>
      <c r="Z5" s="130">
        <v>1.0029703186250346E-2</v>
      </c>
      <c r="AA5" s="182"/>
      <c r="AC5" s="159"/>
    </row>
    <row r="6" spans="1:29" x14ac:dyDescent="0.25">
      <c r="A6" t="s">
        <v>1213</v>
      </c>
      <c r="B6" t="s">
        <v>1214</v>
      </c>
      <c r="C6" t="s">
        <v>1287</v>
      </c>
      <c r="D6" t="s">
        <v>1288</v>
      </c>
      <c r="E6" t="s">
        <v>1289</v>
      </c>
      <c r="F6" t="s">
        <v>945</v>
      </c>
      <c r="G6" t="s">
        <v>204</v>
      </c>
      <c r="H6" t="s">
        <v>204</v>
      </c>
      <c r="I6" t="s">
        <v>340</v>
      </c>
      <c r="J6" t="s">
        <v>1271</v>
      </c>
      <c r="K6" t="s">
        <v>413</v>
      </c>
      <c r="L6" t="s">
        <v>1212</v>
      </c>
      <c r="M6" s="129">
        <v>832.9</v>
      </c>
      <c r="N6" t="s">
        <v>1290</v>
      </c>
      <c r="O6" s="130">
        <v>-1.6949581399760599E-3</v>
      </c>
      <c r="P6" s="130">
        <v>4.0258521214723203E-2</v>
      </c>
      <c r="Q6"/>
      <c r="R6" s="138">
        <v>11689889</v>
      </c>
      <c r="S6" s="162">
        <v>1</v>
      </c>
      <c r="T6" t="s">
        <v>1291</v>
      </c>
      <c r="U6" s="138">
        <v>11368.417099999999</v>
      </c>
      <c r="V6"/>
      <c r="W6" s="14"/>
      <c r="X6" s="130">
        <v>4.9808276791099635E-4</v>
      </c>
      <c r="Y6" s="130">
        <v>0.14724462645402567</v>
      </c>
      <c r="Z6" s="130">
        <v>0.11113540715451972</v>
      </c>
      <c r="AA6" s="182"/>
      <c r="AC6" s="159"/>
    </row>
    <row r="7" spans="1:29" x14ac:dyDescent="0.25">
      <c r="A7" t="s">
        <v>1213</v>
      </c>
      <c r="B7" t="s">
        <v>1214</v>
      </c>
      <c r="C7" t="s">
        <v>1287</v>
      </c>
      <c r="D7" t="s">
        <v>1292</v>
      </c>
      <c r="E7" t="s">
        <v>1293</v>
      </c>
      <c r="F7" t="s">
        <v>945</v>
      </c>
      <c r="G7" t="s">
        <v>204</v>
      </c>
      <c r="H7" t="s">
        <v>204</v>
      </c>
      <c r="I7" t="s">
        <v>340</v>
      </c>
      <c r="J7" t="s">
        <v>1271</v>
      </c>
      <c r="K7" t="s">
        <v>413</v>
      </c>
      <c r="L7" t="s">
        <v>1212</v>
      </c>
      <c r="M7" s="129">
        <v>12383.7</v>
      </c>
      <c r="N7" t="s">
        <v>1294</v>
      </c>
      <c r="O7" s="130">
        <v>3.6732850397120403E-2</v>
      </c>
      <c r="P7" s="130">
        <v>4.3678394204377802E-2</v>
      </c>
      <c r="Q7"/>
      <c r="R7" s="138">
        <v>8855442</v>
      </c>
      <c r="S7" s="162">
        <v>1</v>
      </c>
      <c r="T7" t="s">
        <v>1295</v>
      </c>
      <c r="U7" s="138">
        <v>9217.6296000000002</v>
      </c>
      <c r="V7"/>
      <c r="W7" s="14"/>
      <c r="X7" s="130">
        <v>4.5864005762448294E-4</v>
      </c>
      <c r="Y7" s="130">
        <v>0.11938745893178423</v>
      </c>
      <c r="Z7" s="130">
        <v>9.0109732199090325E-2</v>
      </c>
      <c r="AA7" s="182"/>
      <c r="AC7" s="159"/>
    </row>
    <row r="8" spans="1:29" x14ac:dyDescent="0.25">
      <c r="A8" t="s">
        <v>1213</v>
      </c>
      <c r="B8" t="s">
        <v>1214</v>
      </c>
      <c r="C8" t="s">
        <v>1287</v>
      </c>
      <c r="D8" t="s">
        <v>1296</v>
      </c>
      <c r="E8" t="s">
        <v>1297</v>
      </c>
      <c r="F8" t="s">
        <v>945</v>
      </c>
      <c r="G8" t="s">
        <v>204</v>
      </c>
      <c r="H8" t="s">
        <v>204</v>
      </c>
      <c r="I8" t="s">
        <v>340</v>
      </c>
      <c r="J8" t="s">
        <v>1271</v>
      </c>
      <c r="K8" t="s">
        <v>413</v>
      </c>
      <c r="L8" t="s">
        <v>1212</v>
      </c>
      <c r="M8" s="129">
        <v>1657.9</v>
      </c>
      <c r="N8" t="s">
        <v>1298</v>
      </c>
      <c r="O8" s="130">
        <v>3.9663190563916803E-2</v>
      </c>
      <c r="P8" s="130">
        <v>4.3662658592462197E-2</v>
      </c>
      <c r="Q8"/>
      <c r="R8" s="138">
        <v>4685000</v>
      </c>
      <c r="S8" s="162">
        <v>1</v>
      </c>
      <c r="T8" t="s">
        <v>1299</v>
      </c>
      <c r="U8" s="138">
        <v>4408.1165000000001</v>
      </c>
      <c r="V8"/>
      <c r="W8" s="14"/>
      <c r="X8" s="130">
        <v>1.6862927203679091E-4</v>
      </c>
      <c r="Y8" s="130">
        <v>5.7094269537339974E-2</v>
      </c>
      <c r="Z8" s="130">
        <v>4.3092879136090827E-2</v>
      </c>
      <c r="AA8" s="182"/>
      <c r="AC8" s="159"/>
    </row>
    <row r="9" spans="1:29" x14ac:dyDescent="0.25">
      <c r="A9" t="s">
        <v>1213</v>
      </c>
      <c r="B9" t="s">
        <v>1214</v>
      </c>
      <c r="C9" t="s">
        <v>1287</v>
      </c>
      <c r="D9" t="s">
        <v>1300</v>
      </c>
      <c r="E9" t="s">
        <v>1301</v>
      </c>
      <c r="F9" t="s">
        <v>945</v>
      </c>
      <c r="G9" t="s">
        <v>204</v>
      </c>
      <c r="H9" t="s">
        <v>204</v>
      </c>
      <c r="I9" t="s">
        <v>340</v>
      </c>
      <c r="J9" t="s">
        <v>1284</v>
      </c>
      <c r="K9" t="s">
        <v>415</v>
      </c>
      <c r="L9" t="s">
        <v>1212</v>
      </c>
      <c r="M9" s="129">
        <v>5584.4</v>
      </c>
      <c r="N9" t="s">
        <v>1302</v>
      </c>
      <c r="O9" s="130">
        <v>3.4608610237771197E-2</v>
      </c>
      <c r="P9" s="130">
        <v>4.76935978448388E-2</v>
      </c>
      <c r="Q9"/>
      <c r="R9" s="138">
        <v>3650000</v>
      </c>
      <c r="S9" s="162">
        <v>1</v>
      </c>
      <c r="T9" t="s">
        <v>1303</v>
      </c>
      <c r="U9" s="138">
        <v>2983.145</v>
      </c>
      <c r="V9"/>
      <c r="W9" s="14"/>
      <c r="X9" s="130">
        <v>9.6674782165011026E-5</v>
      </c>
      <c r="Y9" s="130">
        <v>3.863792726416556E-2</v>
      </c>
      <c r="Z9" s="130">
        <v>2.9162638267485372E-2</v>
      </c>
      <c r="AA9" s="182"/>
      <c r="AC9" s="159"/>
    </row>
    <row r="10" spans="1:29" x14ac:dyDescent="0.25">
      <c r="A10" t="s">
        <v>1213</v>
      </c>
      <c r="B10" t="s">
        <v>1214</v>
      </c>
      <c r="C10" t="s">
        <v>1287</v>
      </c>
      <c r="D10" t="s">
        <v>1304</v>
      </c>
      <c r="E10" t="s">
        <v>1305</v>
      </c>
      <c r="F10" t="s">
        <v>945</v>
      </c>
      <c r="G10" t="s">
        <v>204</v>
      </c>
      <c r="H10" t="s">
        <v>204</v>
      </c>
      <c r="I10" t="s">
        <v>340</v>
      </c>
      <c r="J10" t="s">
        <v>1284</v>
      </c>
      <c r="K10" t="s">
        <v>415</v>
      </c>
      <c r="L10" t="s">
        <v>1212</v>
      </c>
      <c r="M10" s="129">
        <v>337</v>
      </c>
      <c r="N10" t="s">
        <v>1306</v>
      </c>
      <c r="O10" s="130">
        <v>3.1944872919320702E-2</v>
      </c>
      <c r="P10" s="130">
        <v>4.28627649867531E-2</v>
      </c>
      <c r="Q10"/>
      <c r="R10" s="138">
        <v>2600000</v>
      </c>
      <c r="S10" s="162">
        <v>1</v>
      </c>
      <c r="T10" t="s">
        <v>1307</v>
      </c>
      <c r="U10" s="138">
        <v>2573.7399999999998</v>
      </c>
      <c r="V10"/>
      <c r="W10" s="14"/>
      <c r="X10" s="130">
        <v>3.2030761669382939E-4</v>
      </c>
      <c r="Y10" s="130">
        <v>3.3335281696623351E-2</v>
      </c>
      <c r="Z10" s="130">
        <v>2.5160375581662238E-2</v>
      </c>
      <c r="AA10" s="182"/>
      <c r="AC10" s="159"/>
    </row>
    <row r="11" spans="1:29" x14ac:dyDescent="0.25">
      <c r="A11" t="s">
        <v>1213</v>
      </c>
      <c r="B11" t="s">
        <v>1214</v>
      </c>
      <c r="C11" t="s">
        <v>1287</v>
      </c>
      <c r="D11" t="s">
        <v>1308</v>
      </c>
      <c r="E11" t="s">
        <v>1309</v>
      </c>
      <c r="F11" t="s">
        <v>945</v>
      </c>
      <c r="G11" t="s">
        <v>204</v>
      </c>
      <c r="H11" t="s">
        <v>204</v>
      </c>
      <c r="I11" t="s">
        <v>340</v>
      </c>
      <c r="J11" t="s">
        <v>1271</v>
      </c>
      <c r="K11" t="s">
        <v>413</v>
      </c>
      <c r="L11" t="s">
        <v>1212</v>
      </c>
      <c r="M11" s="129">
        <v>1152.4000000000001</v>
      </c>
      <c r="N11" t="s">
        <v>1310</v>
      </c>
      <c r="O11" s="130">
        <v>-3.6465444238334001E-3</v>
      </c>
      <c r="P11" s="130">
        <v>2.6518709410428699E-2</v>
      </c>
      <c r="Q11"/>
      <c r="R11" s="138">
        <v>1958268</v>
      </c>
      <c r="S11" s="162">
        <v>1</v>
      </c>
      <c r="T11" t="s">
        <v>1311</v>
      </c>
      <c r="U11" s="138">
        <v>1932.8105</v>
      </c>
      <c r="V11"/>
      <c r="W11" s="14"/>
      <c r="X11" s="130">
        <v>8.236335574866208E-5</v>
      </c>
      <c r="Y11" s="130">
        <v>2.5033912911582343E-2</v>
      </c>
      <c r="Z11" s="130">
        <v>1.8894775117434703E-2</v>
      </c>
      <c r="AA11" s="182"/>
      <c r="AC11" s="159"/>
    </row>
    <row r="12" spans="1:29" x14ac:dyDescent="0.25">
      <c r="A12" t="s">
        <v>1213</v>
      </c>
      <c r="B12" t="s">
        <v>1214</v>
      </c>
      <c r="C12" t="s">
        <v>1287</v>
      </c>
      <c r="D12" t="s">
        <v>1312</v>
      </c>
      <c r="E12" t="s">
        <v>1313</v>
      </c>
      <c r="F12" t="s">
        <v>945</v>
      </c>
      <c r="G12" t="s">
        <v>204</v>
      </c>
      <c r="H12" t="s">
        <v>204</v>
      </c>
      <c r="I12" t="s">
        <v>340</v>
      </c>
      <c r="J12" t="s">
        <v>1271</v>
      </c>
      <c r="K12" t="s">
        <v>413</v>
      </c>
      <c r="L12" t="s">
        <v>1212</v>
      </c>
      <c r="M12" s="129">
        <v>2166.1</v>
      </c>
      <c r="N12" t="s">
        <v>1314</v>
      </c>
      <c r="O12" s="130">
        <v>3.7082550209760298E-2</v>
      </c>
      <c r="P12" s="130">
        <v>4.3885579761266398E-2</v>
      </c>
      <c r="Q12"/>
      <c r="R12" s="138">
        <v>500000</v>
      </c>
      <c r="S12" s="162">
        <v>1</v>
      </c>
      <c r="T12" t="s">
        <v>1315</v>
      </c>
      <c r="U12" s="138">
        <v>540.79999999999995</v>
      </c>
      <c r="V12"/>
      <c r="W12" s="14"/>
      <c r="X12" s="130">
        <v>3.3565631482479224E-5</v>
      </c>
      <c r="Y12" s="130">
        <v>7.0044838800865311E-3</v>
      </c>
      <c r="Z12" s="130">
        <v>5.2867543398179067E-3</v>
      </c>
      <c r="AA12" s="182"/>
      <c r="AC12" s="159"/>
    </row>
    <row r="13" spans="1:29" x14ac:dyDescent="0.25">
      <c r="A13" t="s">
        <v>1213</v>
      </c>
      <c r="B13" t="s">
        <v>1214</v>
      </c>
      <c r="C13" t="s">
        <v>1287</v>
      </c>
      <c r="D13" t="s">
        <v>1316</v>
      </c>
      <c r="E13" t="s">
        <v>1317</v>
      </c>
      <c r="F13" t="s">
        <v>945</v>
      </c>
      <c r="G13" t="s">
        <v>204</v>
      </c>
      <c r="H13" t="s">
        <v>204</v>
      </c>
      <c r="I13" t="s">
        <v>340</v>
      </c>
      <c r="J13" t="s">
        <v>1271</v>
      </c>
      <c r="K13" t="s">
        <v>413</v>
      </c>
      <c r="L13" t="s">
        <v>1212</v>
      </c>
      <c r="M13" s="129">
        <v>4376.3</v>
      </c>
      <c r="N13" t="s">
        <v>1318</v>
      </c>
      <c r="O13" s="130">
        <v>3.8705940839051899E-2</v>
      </c>
      <c r="P13" s="130">
        <v>3.8320418347119897E-2</v>
      </c>
      <c r="Q13"/>
      <c r="R13" s="138">
        <v>71000</v>
      </c>
      <c r="S13" s="162">
        <v>1</v>
      </c>
      <c r="T13" t="s">
        <v>1319</v>
      </c>
      <c r="U13" s="138">
        <v>69.2179</v>
      </c>
      <c r="V13"/>
      <c r="W13" s="14"/>
      <c r="X13" s="130">
        <v>2.6901443266220169E-6</v>
      </c>
      <c r="Y13" s="130">
        <v>8.9651565229926318E-4</v>
      </c>
      <c r="Z13" s="130">
        <v>6.7666056438254779E-4</v>
      </c>
      <c r="AA13" s="182"/>
      <c r="AC13" s="159"/>
    </row>
    <row r="14" spans="1:29" x14ac:dyDescent="0.25">
      <c r="A14" t="s">
        <v>1213</v>
      </c>
      <c r="B14" t="s">
        <v>1214</v>
      </c>
      <c r="C14" t="s">
        <v>1320</v>
      </c>
      <c r="D14" t="s">
        <v>1321</v>
      </c>
      <c r="E14" t="s">
        <v>1322</v>
      </c>
      <c r="F14" t="s">
        <v>946</v>
      </c>
      <c r="G14" t="s">
        <v>204</v>
      </c>
      <c r="H14" t="s">
        <v>204</v>
      </c>
      <c r="I14" t="s">
        <v>340</v>
      </c>
      <c r="J14" t="s">
        <v>1284</v>
      </c>
      <c r="K14" t="s">
        <v>415</v>
      </c>
      <c r="L14" t="s">
        <v>1212</v>
      </c>
      <c r="M14" s="129">
        <v>5624.8</v>
      </c>
      <c r="N14" t="s">
        <v>1323</v>
      </c>
      <c r="O14" s="130">
        <v>5.07432456214367E-3</v>
      </c>
      <c r="P14" s="130">
        <v>4.8535453082322703E-2</v>
      </c>
      <c r="Q14"/>
      <c r="R14" s="138">
        <v>4019500</v>
      </c>
      <c r="S14" s="162">
        <v>1</v>
      </c>
      <c r="T14" t="s">
        <v>1324</v>
      </c>
      <c r="U14" s="138">
        <v>3907.7579000000001</v>
      </c>
      <c r="V14"/>
      <c r="W14" s="14"/>
      <c r="X14" s="130">
        <v>1.2691588279255863E-4</v>
      </c>
      <c r="Y14" s="130">
        <v>5.0613585831787711E-2</v>
      </c>
      <c r="Z14" s="130">
        <v>3.8201471961506486E-2</v>
      </c>
      <c r="AA14" s="182"/>
      <c r="AC14" s="159"/>
    </row>
    <row r="15" spans="1:29" x14ac:dyDescent="0.25">
      <c r="A15" t="s">
        <v>1213</v>
      </c>
      <c r="B15" t="s">
        <v>1214</v>
      </c>
      <c r="C15" t="s">
        <v>1320</v>
      </c>
      <c r="D15" t="s">
        <v>1325</v>
      </c>
      <c r="E15" t="s">
        <v>1326</v>
      </c>
      <c r="F15" t="s">
        <v>946</v>
      </c>
      <c r="G15" t="s">
        <v>204</v>
      </c>
      <c r="H15" t="s">
        <v>204</v>
      </c>
      <c r="I15" t="s">
        <v>340</v>
      </c>
      <c r="J15" t="s">
        <v>1271</v>
      </c>
      <c r="K15" t="s">
        <v>413</v>
      </c>
      <c r="L15" t="s">
        <v>1212</v>
      </c>
      <c r="M15" s="129">
        <v>1846.1</v>
      </c>
      <c r="N15" t="s">
        <v>1327</v>
      </c>
      <c r="O15" s="130">
        <v>3.0857606661316302E-3</v>
      </c>
      <c r="P15" s="130">
        <v>4.6694386488198902E-2</v>
      </c>
      <c r="Q15"/>
      <c r="R15" s="138">
        <v>1136000</v>
      </c>
      <c r="S15" s="162">
        <v>1</v>
      </c>
      <c r="T15" t="s">
        <v>1328</v>
      </c>
      <c r="U15" s="138">
        <v>1131.9104</v>
      </c>
      <c r="V15"/>
      <c r="W15" s="14"/>
      <c r="X15" s="130">
        <v>5.3545617826165753E-5</v>
      </c>
      <c r="Y15" s="130">
        <v>1.4660591994272E-2</v>
      </c>
      <c r="Z15" s="130">
        <v>1.1065333246089168E-2</v>
      </c>
      <c r="AA15" s="182"/>
      <c r="AC15" s="159"/>
    </row>
    <row r="16" spans="1:29" x14ac:dyDescent="0.25">
      <c r="A16" t="s">
        <v>1213</v>
      </c>
      <c r="B16" t="s">
        <v>1214</v>
      </c>
      <c r="C16" t="s">
        <v>1329</v>
      </c>
      <c r="D16" t="s">
        <v>1330</v>
      </c>
      <c r="E16" t="s">
        <v>1331</v>
      </c>
      <c r="F16" t="s">
        <v>949</v>
      </c>
      <c r="G16" t="s">
        <v>204</v>
      </c>
      <c r="H16" t="s">
        <v>204</v>
      </c>
      <c r="I16" t="s">
        <v>340</v>
      </c>
      <c r="J16" t="s">
        <v>1271</v>
      </c>
      <c r="K16" t="s">
        <v>413</v>
      </c>
      <c r="L16" t="s">
        <v>1212</v>
      </c>
      <c r="M16" s="129">
        <v>257.5</v>
      </c>
      <c r="N16" t="s">
        <v>1332</v>
      </c>
      <c r="O16" s="130">
        <v>4.1087263442277602E-2</v>
      </c>
      <c r="P16" s="130">
        <v>4.22464535200592E-2</v>
      </c>
      <c r="Q16"/>
      <c r="R16" s="138">
        <v>2000000</v>
      </c>
      <c r="S16" s="162">
        <v>1</v>
      </c>
      <c r="T16" t="s">
        <v>1333</v>
      </c>
      <c r="U16" s="138">
        <v>1978.8</v>
      </c>
      <c r="V16"/>
      <c r="W16" s="14"/>
      <c r="X16" s="130">
        <v>1.1111111111111112E-4</v>
      </c>
      <c r="Y16" s="130">
        <v>2.562957230383733E-2</v>
      </c>
      <c r="Z16" s="130">
        <v>1.9344359259673951E-2</v>
      </c>
      <c r="AA16" s="182"/>
      <c r="AC16" s="159"/>
    </row>
    <row r="17" spans="1:29" x14ac:dyDescent="0.25">
      <c r="A17" t="s">
        <v>1213</v>
      </c>
      <c r="B17" t="s">
        <v>1214</v>
      </c>
      <c r="C17" t="s">
        <v>1329</v>
      </c>
      <c r="D17" t="s">
        <v>1334</v>
      </c>
      <c r="E17" t="s">
        <v>1335</v>
      </c>
      <c r="F17" t="s">
        <v>949</v>
      </c>
      <c r="G17" t="s">
        <v>204</v>
      </c>
      <c r="H17" t="s">
        <v>204</v>
      </c>
      <c r="I17" t="s">
        <v>340</v>
      </c>
      <c r="J17" t="s">
        <v>1284</v>
      </c>
      <c r="K17" t="s">
        <v>415</v>
      </c>
      <c r="L17" t="s">
        <v>1212</v>
      </c>
      <c r="M17" s="129">
        <v>679.5</v>
      </c>
      <c r="N17" t="s">
        <v>1336</v>
      </c>
      <c r="O17" s="130">
        <v>4.0722127969557001E-2</v>
      </c>
      <c r="P17" s="130">
        <v>4.3156496409177403E-2</v>
      </c>
      <c r="Q17"/>
      <c r="R17" s="138">
        <v>1590000</v>
      </c>
      <c r="S17" s="162">
        <v>1</v>
      </c>
      <c r="T17" t="s">
        <v>1337</v>
      </c>
      <c r="U17" s="138">
        <v>1545.0029999999999</v>
      </c>
      <c r="V17"/>
      <c r="W17" s="14"/>
      <c r="X17" s="130">
        <v>1.325E-4</v>
      </c>
      <c r="Y17" s="130">
        <v>2.001099964531311E-2</v>
      </c>
      <c r="Z17" s="130">
        <v>1.5103645183582997E-2</v>
      </c>
      <c r="AA17" s="182"/>
      <c r="AC17" s="159"/>
    </row>
    <row r="18" spans="1:29" x14ac:dyDescent="0.25">
      <c r="A18" t="s">
        <v>1213</v>
      </c>
      <c r="B18" t="s">
        <v>1214</v>
      </c>
      <c r="C18" t="s">
        <v>1329</v>
      </c>
      <c r="D18" t="s">
        <v>1338</v>
      </c>
      <c r="E18" t="s">
        <v>1339</v>
      </c>
      <c r="F18" t="s">
        <v>949</v>
      </c>
      <c r="G18" t="s">
        <v>204</v>
      </c>
      <c r="H18" t="s">
        <v>204</v>
      </c>
      <c r="I18" t="s">
        <v>340</v>
      </c>
      <c r="J18" t="s">
        <v>1284</v>
      </c>
      <c r="K18" t="s">
        <v>415</v>
      </c>
      <c r="L18" t="s">
        <v>1212</v>
      </c>
      <c r="M18" s="129">
        <v>756.2</v>
      </c>
      <c r="N18" t="s">
        <v>1340</v>
      </c>
      <c r="O18" s="130">
        <v>4.2406432241200998E-2</v>
      </c>
      <c r="P18" s="130">
        <v>4.2951933454274803E-2</v>
      </c>
      <c r="Q18"/>
      <c r="R18" s="138">
        <v>500000</v>
      </c>
      <c r="S18" s="162">
        <v>1</v>
      </c>
      <c r="T18" t="s">
        <v>1341</v>
      </c>
      <c r="U18" s="138">
        <v>484.35</v>
      </c>
      <c r="V18"/>
      <c r="W18" s="14"/>
      <c r="X18" s="130">
        <v>4.1666666666666665E-5</v>
      </c>
      <c r="Y18" s="130">
        <v>6.273339066789777E-3</v>
      </c>
      <c r="Z18" s="130">
        <v>4.7349102523868399E-3</v>
      </c>
      <c r="AA18" s="182"/>
      <c r="AC18" s="159"/>
    </row>
    <row r="19" spans="1:29" x14ac:dyDescent="0.25">
      <c r="A19" t="s">
        <v>1213</v>
      </c>
      <c r="B19" t="s">
        <v>1214</v>
      </c>
      <c r="C19" t="s">
        <v>1329</v>
      </c>
      <c r="D19" t="s">
        <v>1342</v>
      </c>
      <c r="E19" t="s">
        <v>1343</v>
      </c>
      <c r="F19" t="s">
        <v>949</v>
      </c>
      <c r="G19" t="s">
        <v>204</v>
      </c>
      <c r="H19" t="s">
        <v>204</v>
      </c>
      <c r="I19" t="s">
        <v>340</v>
      </c>
      <c r="J19" t="s">
        <v>1271</v>
      </c>
      <c r="K19" t="s">
        <v>413</v>
      </c>
      <c r="L19" t="s">
        <v>1212</v>
      </c>
      <c r="M19" s="129">
        <v>526</v>
      </c>
      <c r="N19" t="s">
        <v>1344</v>
      </c>
      <c r="O19" s="130">
        <v>3.9802188469171197E-2</v>
      </c>
      <c r="P19" s="130">
        <v>4.2993895086049699E-2</v>
      </c>
      <c r="Q19"/>
      <c r="R19" s="138">
        <v>300000</v>
      </c>
      <c r="S19" s="162">
        <v>1</v>
      </c>
      <c r="T19" t="s">
        <v>1345</v>
      </c>
      <c r="U19" s="138">
        <v>293.43</v>
      </c>
      <c r="V19"/>
      <c r="W19" s="14"/>
      <c r="X19" s="130">
        <v>2.5000000000000001E-5</v>
      </c>
      <c r="Y19" s="130">
        <v>3.8005283005432522E-3</v>
      </c>
      <c r="Z19" s="130">
        <v>2.8685139162957993E-3</v>
      </c>
      <c r="AA19" s="182"/>
      <c r="AC19" s="159"/>
    </row>
    <row r="20" spans="1:29" x14ac:dyDescent="0.25">
      <c r="A20" t="s">
        <v>1213</v>
      </c>
      <c r="B20" t="s">
        <v>1221</v>
      </c>
      <c r="C20" t="s">
        <v>1268</v>
      </c>
      <c r="D20" t="s">
        <v>1269</v>
      </c>
      <c r="E20" t="s">
        <v>1270</v>
      </c>
      <c r="F20" t="s">
        <v>943</v>
      </c>
      <c r="G20" t="s">
        <v>204</v>
      </c>
      <c r="H20" t="s">
        <v>204</v>
      </c>
      <c r="I20" t="s">
        <v>340</v>
      </c>
      <c r="J20" t="s">
        <v>1271</v>
      </c>
      <c r="K20" t="s">
        <v>413</v>
      </c>
      <c r="L20" t="s">
        <v>1212</v>
      </c>
      <c r="M20" s="129">
        <v>1329.5</v>
      </c>
      <c r="N20" t="s">
        <v>1272</v>
      </c>
      <c r="O20" s="130">
        <v>1.3138491706980299E-3</v>
      </c>
      <c r="P20" s="130">
        <v>1.52756146967408E-2</v>
      </c>
      <c r="Q20"/>
      <c r="R20" s="138">
        <v>102560594</v>
      </c>
      <c r="S20" s="162">
        <v>1</v>
      </c>
      <c r="T20" t="s">
        <v>1273</v>
      </c>
      <c r="U20" s="138">
        <v>116396.0181</v>
      </c>
      <c r="V20"/>
      <c r="W20" s="14"/>
      <c r="X20" s="130">
        <v>4.7257006011461825E-3</v>
      </c>
      <c r="Y20" s="130">
        <v>0.41126756531111319</v>
      </c>
      <c r="Z20" s="130">
        <v>0.12072537309946142</v>
      </c>
      <c r="AA20" s="182"/>
      <c r="AC20" s="159"/>
    </row>
    <row r="21" spans="1:29" x14ac:dyDescent="0.25">
      <c r="A21" t="s">
        <v>1213</v>
      </c>
      <c r="B21" t="s">
        <v>1221</v>
      </c>
      <c r="C21" t="s">
        <v>1268</v>
      </c>
      <c r="D21" t="s">
        <v>1346</v>
      </c>
      <c r="E21" t="s">
        <v>1347</v>
      </c>
      <c r="F21" t="s">
        <v>943</v>
      </c>
      <c r="G21" t="s">
        <v>204</v>
      </c>
      <c r="H21" t="s">
        <v>204</v>
      </c>
      <c r="I21" t="s">
        <v>340</v>
      </c>
      <c r="J21" t="s">
        <v>1284</v>
      </c>
      <c r="K21" t="s">
        <v>415</v>
      </c>
      <c r="L21" t="s">
        <v>1212</v>
      </c>
      <c r="M21" s="129">
        <v>8773.9</v>
      </c>
      <c r="N21" t="s">
        <v>1348</v>
      </c>
      <c r="O21" s="130">
        <v>1.8000498160123501E-2</v>
      </c>
      <c r="P21" s="130">
        <v>2.1124017125367801E-2</v>
      </c>
      <c r="R21" s="138">
        <v>2800000</v>
      </c>
      <c r="S21" s="162">
        <v>1</v>
      </c>
      <c r="T21" t="s">
        <v>1349</v>
      </c>
      <c r="U21" s="138">
        <v>2704.8</v>
      </c>
      <c r="X21" s="130">
        <v>4.3241226432373349E-4</v>
      </c>
      <c r="Y21" s="130">
        <v>9.5569979842897636E-3</v>
      </c>
      <c r="Z21" s="130">
        <v>2.805405153920621E-3</v>
      </c>
      <c r="AA21" s="182"/>
      <c r="AC21" s="159"/>
    </row>
    <row r="22" spans="1:29" x14ac:dyDescent="0.25">
      <c r="A22" t="s">
        <v>1213</v>
      </c>
      <c r="B22" t="s">
        <v>1221</v>
      </c>
      <c r="C22" t="s">
        <v>1268</v>
      </c>
      <c r="D22" t="s">
        <v>1274</v>
      </c>
      <c r="E22" t="s">
        <v>1275</v>
      </c>
      <c r="F22" t="s">
        <v>943</v>
      </c>
      <c r="G22" t="s">
        <v>204</v>
      </c>
      <c r="H22" t="s">
        <v>204</v>
      </c>
      <c r="I22" t="s">
        <v>340</v>
      </c>
      <c r="J22" t="s">
        <v>1271</v>
      </c>
      <c r="K22" t="s">
        <v>413</v>
      </c>
      <c r="L22" t="s">
        <v>1212</v>
      </c>
      <c r="M22" s="129">
        <v>4226.3</v>
      </c>
      <c r="N22" t="s">
        <v>1276</v>
      </c>
      <c r="O22" s="130">
        <v>9.1806876814362007E-3</v>
      </c>
      <c r="P22" s="130">
        <v>1.6849175888299602E-2</v>
      </c>
      <c r="R22" s="138">
        <v>2235000</v>
      </c>
      <c r="S22" s="162">
        <v>1</v>
      </c>
      <c r="T22" t="s">
        <v>1277</v>
      </c>
      <c r="U22" s="138">
        <v>2234.5529999999999</v>
      </c>
      <c r="X22" s="130">
        <v>1.4213832902180401E-4</v>
      </c>
      <c r="Y22" s="130">
        <v>7.895451980474949E-3</v>
      </c>
      <c r="Z22" s="130">
        <v>2.3176672962543572E-3</v>
      </c>
      <c r="AA22" s="182"/>
      <c r="AC22" s="159"/>
    </row>
    <row r="23" spans="1:29" x14ac:dyDescent="0.25">
      <c r="A23" t="s">
        <v>1213</v>
      </c>
      <c r="B23" t="s">
        <v>1221</v>
      </c>
      <c r="C23" t="s">
        <v>1287</v>
      </c>
      <c r="D23" t="s">
        <v>1292</v>
      </c>
      <c r="E23" t="s">
        <v>1293</v>
      </c>
      <c r="F23" t="s">
        <v>945</v>
      </c>
      <c r="G23" t="s">
        <v>204</v>
      </c>
      <c r="H23" t="s">
        <v>204</v>
      </c>
      <c r="I23" t="s">
        <v>340</v>
      </c>
      <c r="J23" t="s">
        <v>1271</v>
      </c>
      <c r="K23" t="s">
        <v>413</v>
      </c>
      <c r="L23" t="s">
        <v>1212</v>
      </c>
      <c r="M23" s="129">
        <v>12383.7</v>
      </c>
      <c r="N23" t="s">
        <v>1294</v>
      </c>
      <c r="O23" s="130">
        <v>3.7685367111791997E-2</v>
      </c>
      <c r="P23" s="130">
        <v>4.3678394204377802E-2</v>
      </c>
      <c r="R23" s="138">
        <v>22673998</v>
      </c>
      <c r="S23" s="162">
        <v>1</v>
      </c>
      <c r="T23" t="s">
        <v>1295</v>
      </c>
      <c r="U23" s="138">
        <v>23601.3645</v>
      </c>
      <c r="X23" s="130">
        <v>1.1743291581941828E-3</v>
      </c>
      <c r="Y23" s="130">
        <v>8.3391819405104012E-2</v>
      </c>
      <c r="Z23" s="130">
        <v>2.4479218300398384E-2</v>
      </c>
      <c r="AA23" s="182"/>
      <c r="AC23" s="159"/>
    </row>
    <row r="24" spans="1:29" x14ac:dyDescent="0.25">
      <c r="A24" t="s">
        <v>1213</v>
      </c>
      <c r="B24" t="s">
        <v>1221</v>
      </c>
      <c r="C24" t="s">
        <v>1287</v>
      </c>
      <c r="D24" t="s">
        <v>1308</v>
      </c>
      <c r="E24" t="s">
        <v>1309</v>
      </c>
      <c r="F24" t="s">
        <v>945</v>
      </c>
      <c r="G24" t="s">
        <v>204</v>
      </c>
      <c r="H24" t="s">
        <v>204</v>
      </c>
      <c r="I24" t="s">
        <v>340</v>
      </c>
      <c r="J24" t="s">
        <v>1271</v>
      </c>
      <c r="K24" t="s">
        <v>413</v>
      </c>
      <c r="L24" t="s">
        <v>1212</v>
      </c>
      <c r="M24" s="129">
        <v>1152.4000000000001</v>
      </c>
      <c r="N24" t="s">
        <v>1310</v>
      </c>
      <c r="O24" s="130">
        <v>3.1727196954488397E-2</v>
      </c>
      <c r="P24" s="130">
        <v>2.6518709410428699E-2</v>
      </c>
      <c r="R24" s="138">
        <v>12745000</v>
      </c>
      <c r="S24" s="162">
        <v>1</v>
      </c>
      <c r="T24" t="s">
        <v>1311</v>
      </c>
      <c r="U24" s="138">
        <v>12579.315000000001</v>
      </c>
      <c r="X24" s="130">
        <v>5.3604561225363339E-4</v>
      </c>
      <c r="Y24" s="130">
        <v>4.4447089654963759E-2</v>
      </c>
      <c r="Z24" s="130">
        <v>1.3047203169842862E-2</v>
      </c>
      <c r="AA24" s="182"/>
      <c r="AC24" s="159"/>
    </row>
    <row r="25" spans="1:29" x14ac:dyDescent="0.25">
      <c r="A25" t="s">
        <v>1213</v>
      </c>
      <c r="B25" t="s">
        <v>1221</v>
      </c>
      <c r="C25" t="s">
        <v>1287</v>
      </c>
      <c r="D25" t="s">
        <v>1316</v>
      </c>
      <c r="E25" t="s">
        <v>1317</v>
      </c>
      <c r="F25" t="s">
        <v>945</v>
      </c>
      <c r="G25" t="s">
        <v>204</v>
      </c>
      <c r="H25" t="s">
        <v>204</v>
      </c>
      <c r="I25" t="s">
        <v>340</v>
      </c>
      <c r="J25" t="s">
        <v>1271</v>
      </c>
      <c r="K25" t="s">
        <v>413</v>
      </c>
      <c r="L25" t="s">
        <v>1212</v>
      </c>
      <c r="M25" s="129">
        <v>4376.3</v>
      </c>
      <c r="N25" t="s">
        <v>1318</v>
      </c>
      <c r="O25" s="130">
        <v>3.8698073033094103E-2</v>
      </c>
      <c r="P25" s="130">
        <v>3.8320418347119897E-2</v>
      </c>
      <c r="R25" s="138">
        <v>4500000</v>
      </c>
      <c r="S25" s="162">
        <v>1</v>
      </c>
      <c r="T25" t="s">
        <v>1319</v>
      </c>
      <c r="U25" s="138">
        <v>4387.05</v>
      </c>
      <c r="X25" s="130">
        <v>1.7050210520843769E-4</v>
      </c>
      <c r="Y25" s="130">
        <v>1.5500971608613726E-2</v>
      </c>
      <c r="Z25" s="130">
        <v>4.5502265160113353E-3</v>
      </c>
      <c r="AA25" s="182"/>
      <c r="AC25" s="159"/>
    </row>
    <row r="26" spans="1:29" x14ac:dyDescent="0.25">
      <c r="A26" t="s">
        <v>1213</v>
      </c>
      <c r="B26" t="s">
        <v>1221</v>
      </c>
      <c r="C26" t="s">
        <v>1287</v>
      </c>
      <c r="D26" t="s">
        <v>1300</v>
      </c>
      <c r="E26" t="s">
        <v>1301</v>
      </c>
      <c r="F26" t="s">
        <v>945</v>
      </c>
      <c r="G26" t="s">
        <v>204</v>
      </c>
      <c r="H26" t="s">
        <v>204</v>
      </c>
      <c r="I26" t="s">
        <v>340</v>
      </c>
      <c r="J26" t="s">
        <v>1284</v>
      </c>
      <c r="K26" t="s">
        <v>415</v>
      </c>
      <c r="L26" t="s">
        <v>1212</v>
      </c>
      <c r="M26" s="129">
        <v>5584.4</v>
      </c>
      <c r="N26" t="s">
        <v>1302</v>
      </c>
      <c r="O26" s="130">
        <v>3.3476472479104603E-2</v>
      </c>
      <c r="P26" s="130">
        <v>4.76935978448388E-2</v>
      </c>
      <c r="R26" s="138">
        <v>2000000</v>
      </c>
      <c r="S26" s="162">
        <v>1</v>
      </c>
      <c r="T26" t="s">
        <v>1303</v>
      </c>
      <c r="U26" s="138">
        <v>1634.6</v>
      </c>
      <c r="X26" s="130">
        <v>5.2972483378088235E-5</v>
      </c>
      <c r="Y26" s="130">
        <v>5.7756096218278784E-3</v>
      </c>
      <c r="Z26" s="130">
        <v>1.695399018263327E-3</v>
      </c>
      <c r="AA26" s="182"/>
      <c r="AC26" s="159"/>
    </row>
    <row r="27" spans="1:29" x14ac:dyDescent="0.25">
      <c r="A27" t="s">
        <v>1213</v>
      </c>
      <c r="B27" t="s">
        <v>1221</v>
      </c>
      <c r="C27" t="s">
        <v>1320</v>
      </c>
      <c r="D27" t="s">
        <v>1325</v>
      </c>
      <c r="E27" t="s">
        <v>1326</v>
      </c>
      <c r="F27" t="s">
        <v>946</v>
      </c>
      <c r="G27" t="s">
        <v>204</v>
      </c>
      <c r="H27" t="s">
        <v>204</v>
      </c>
      <c r="I27" t="s">
        <v>340</v>
      </c>
      <c r="J27" t="s">
        <v>1271</v>
      </c>
      <c r="K27" t="s">
        <v>413</v>
      </c>
      <c r="L27" t="s">
        <v>1212</v>
      </c>
      <c r="M27" s="129">
        <v>1846.1</v>
      </c>
      <c r="N27" t="s">
        <v>1327</v>
      </c>
      <c r="O27" s="130">
        <v>5.0418823021256204E-4</v>
      </c>
      <c r="P27" s="130">
        <v>4.6694386488198902E-2</v>
      </c>
      <c r="R27" s="138">
        <v>44252501</v>
      </c>
      <c r="S27" s="162">
        <v>1</v>
      </c>
      <c r="T27" t="s">
        <v>1328</v>
      </c>
      <c r="U27" s="138">
        <v>44093.192000000003</v>
      </c>
      <c r="X27" s="130">
        <v>2.0858516781672694E-3</v>
      </c>
      <c r="Y27" s="130">
        <v>0.15579656426741212</v>
      </c>
      <c r="Z27" s="130">
        <v>4.5733240195028106E-2</v>
      </c>
      <c r="AA27" s="182"/>
      <c r="AC27" s="159"/>
    </row>
    <row r="28" spans="1:29" x14ac:dyDescent="0.25">
      <c r="A28" t="s">
        <v>1213</v>
      </c>
      <c r="B28" t="s">
        <v>1221</v>
      </c>
      <c r="C28" t="s">
        <v>1320</v>
      </c>
      <c r="D28" t="s">
        <v>1321</v>
      </c>
      <c r="E28" t="s">
        <v>1322</v>
      </c>
      <c r="F28" t="s">
        <v>946</v>
      </c>
      <c r="G28" t="s">
        <v>204</v>
      </c>
      <c r="H28" t="s">
        <v>204</v>
      </c>
      <c r="I28" t="s">
        <v>340</v>
      </c>
      <c r="J28" t="s">
        <v>1284</v>
      </c>
      <c r="K28" t="s">
        <v>415</v>
      </c>
      <c r="L28" t="s">
        <v>1212</v>
      </c>
      <c r="M28" s="129">
        <v>5624.8</v>
      </c>
      <c r="N28" t="s">
        <v>1323</v>
      </c>
      <c r="O28" s="130">
        <v>5.1453300643017896E-3</v>
      </c>
      <c r="P28" s="130">
        <v>4.8535453082322703E-2</v>
      </c>
      <c r="R28" s="138">
        <v>2861000</v>
      </c>
      <c r="S28" s="162">
        <v>1</v>
      </c>
      <c r="T28" t="s">
        <v>1324</v>
      </c>
      <c r="U28" s="138">
        <v>2781.4642000000003</v>
      </c>
      <c r="X28" s="130">
        <v>9.0336196210849675E-5</v>
      </c>
      <c r="Y28" s="130">
        <v>9.827879234240661E-3</v>
      </c>
      <c r="Z28" s="130">
        <v>2.8849208821819347E-3</v>
      </c>
      <c r="AA28" s="182"/>
      <c r="AC28" s="159"/>
    </row>
    <row r="29" spans="1:29" x14ac:dyDescent="0.25">
      <c r="A29" t="s">
        <v>1213</v>
      </c>
      <c r="B29" t="s">
        <v>1221</v>
      </c>
      <c r="C29" t="s">
        <v>1329</v>
      </c>
      <c r="D29" t="s">
        <v>1330</v>
      </c>
      <c r="E29" t="s">
        <v>1331</v>
      </c>
      <c r="F29" t="s">
        <v>949</v>
      </c>
      <c r="G29" t="s">
        <v>204</v>
      </c>
      <c r="H29" t="s">
        <v>204</v>
      </c>
      <c r="I29" t="s">
        <v>340</v>
      </c>
      <c r="J29" t="s">
        <v>1271</v>
      </c>
      <c r="K29" t="s">
        <v>413</v>
      </c>
      <c r="L29" t="s">
        <v>1212</v>
      </c>
      <c r="M29" s="129">
        <v>257.5</v>
      </c>
      <c r="N29" t="s">
        <v>1332</v>
      </c>
      <c r="O29" s="130">
        <v>4.1087263442277602E-2</v>
      </c>
      <c r="P29" s="130">
        <v>4.22464535200592E-2</v>
      </c>
      <c r="R29" s="138">
        <v>47531432</v>
      </c>
      <c r="S29" s="162">
        <v>1</v>
      </c>
      <c r="T29" t="s">
        <v>1333</v>
      </c>
      <c r="U29" s="138">
        <v>47027.5988</v>
      </c>
      <c r="X29" s="130">
        <v>2.6406351111111113E-3</v>
      </c>
      <c r="Y29" s="130">
        <v>0.16616484292235034</v>
      </c>
      <c r="Z29" s="130">
        <v>4.8776792409192408E-2</v>
      </c>
      <c r="AA29" s="182"/>
      <c r="AC29" s="159"/>
    </row>
    <row r="30" spans="1:29" x14ac:dyDescent="0.25">
      <c r="A30" t="s">
        <v>1213</v>
      </c>
      <c r="B30" t="s">
        <v>1221</v>
      </c>
      <c r="C30" t="s">
        <v>1329</v>
      </c>
      <c r="D30" t="s">
        <v>1350</v>
      </c>
      <c r="E30" t="s">
        <v>1351</v>
      </c>
      <c r="F30" t="s">
        <v>949</v>
      </c>
      <c r="G30" t="s">
        <v>204</v>
      </c>
      <c r="H30" t="s">
        <v>204</v>
      </c>
      <c r="I30" t="s">
        <v>340</v>
      </c>
      <c r="J30" t="s">
        <v>1271</v>
      </c>
      <c r="K30" t="s">
        <v>413</v>
      </c>
      <c r="L30" t="s">
        <v>1212</v>
      </c>
      <c r="M30" s="129">
        <v>852.1</v>
      </c>
      <c r="N30" t="s">
        <v>1352</v>
      </c>
      <c r="O30" s="130">
        <v>4.2175643266439099E-2</v>
      </c>
      <c r="P30" s="130">
        <v>4.2954556056260702E-2</v>
      </c>
      <c r="R30" s="138">
        <v>13163000</v>
      </c>
      <c r="S30" s="162">
        <v>1</v>
      </c>
      <c r="T30" t="s">
        <v>1353</v>
      </c>
      <c r="U30" s="138">
        <v>12699.662400000001</v>
      </c>
      <c r="X30" s="130">
        <v>9.4021428571428576E-4</v>
      </c>
      <c r="Y30" s="130">
        <v>4.4872318825037151E-2</v>
      </c>
      <c r="Z30" s="130">
        <v>1.3172026896632624E-2</v>
      </c>
      <c r="AA30" s="182"/>
      <c r="AC30" s="159"/>
    </row>
    <row r="31" spans="1:29" x14ac:dyDescent="0.25">
      <c r="A31" t="s">
        <v>1213</v>
      </c>
      <c r="B31" t="s">
        <v>1221</v>
      </c>
      <c r="C31" t="s">
        <v>1329</v>
      </c>
      <c r="D31" t="s">
        <v>1334</v>
      </c>
      <c r="E31" t="s">
        <v>1335</v>
      </c>
      <c r="F31" t="s">
        <v>949</v>
      </c>
      <c r="G31" t="s">
        <v>204</v>
      </c>
      <c r="H31" t="s">
        <v>204</v>
      </c>
      <c r="I31" t="s">
        <v>340</v>
      </c>
      <c r="J31" t="s">
        <v>1284</v>
      </c>
      <c r="K31" t="s">
        <v>415</v>
      </c>
      <c r="L31" t="s">
        <v>1212</v>
      </c>
      <c r="M31" s="129">
        <v>679.5</v>
      </c>
      <c r="N31" t="s">
        <v>1336</v>
      </c>
      <c r="O31" s="130">
        <v>4.07122313582894E-2</v>
      </c>
      <c r="P31" s="130">
        <v>4.3156496409177403E-2</v>
      </c>
      <c r="R31" s="138">
        <v>12250000</v>
      </c>
      <c r="S31" s="162">
        <v>1</v>
      </c>
      <c r="T31" t="s">
        <v>1337</v>
      </c>
      <c r="U31" s="138">
        <v>11903.325000000001</v>
      </c>
      <c r="X31" s="130">
        <v>1.0208333333333332E-3</v>
      </c>
      <c r="Y31" s="130">
        <v>4.2058582161840413E-2</v>
      </c>
      <c r="Z31" s="130">
        <v>1.2346069692321862E-2</v>
      </c>
      <c r="AA31" s="182"/>
      <c r="AC31" s="159"/>
    </row>
    <row r="32" spans="1:29" x14ac:dyDescent="0.25">
      <c r="A32" t="s">
        <v>1213</v>
      </c>
      <c r="B32" t="s">
        <v>1221</v>
      </c>
      <c r="C32" t="s">
        <v>1329</v>
      </c>
      <c r="D32" t="s">
        <v>1354</v>
      </c>
      <c r="E32" t="s">
        <v>1355</v>
      </c>
      <c r="F32" t="s">
        <v>949</v>
      </c>
      <c r="G32" t="s">
        <v>204</v>
      </c>
      <c r="H32" t="s">
        <v>204</v>
      </c>
      <c r="I32" t="s">
        <v>340</v>
      </c>
      <c r="J32" t="s">
        <v>1271</v>
      </c>
      <c r="K32" t="s">
        <v>413</v>
      </c>
      <c r="L32" t="s">
        <v>1212</v>
      </c>
      <c r="M32" s="129">
        <v>602.70000000000005</v>
      </c>
      <c r="N32" t="s">
        <v>1356</v>
      </c>
      <c r="O32" s="130">
        <v>3.9964789792298901E-2</v>
      </c>
      <c r="P32" s="130">
        <v>4.3253532682656901E-2</v>
      </c>
      <c r="R32" s="138">
        <v>1000000</v>
      </c>
      <c r="S32" s="162">
        <v>1</v>
      </c>
      <c r="T32" t="s">
        <v>1357</v>
      </c>
      <c r="U32" s="138">
        <v>974.8</v>
      </c>
      <c r="X32" s="130">
        <v>8.3333333333333331E-5</v>
      </c>
      <c r="Y32" s="130">
        <v>3.4443070227320543E-3</v>
      </c>
      <c r="Z32" s="130">
        <v>1.0110577284981593E-3</v>
      </c>
      <c r="AA32" s="182"/>
      <c r="AC32" s="159"/>
    </row>
    <row r="33" spans="1:29" x14ac:dyDescent="0.25">
      <c r="A33" t="s">
        <v>1213</v>
      </c>
      <c r="B33" t="s">
        <v>1228</v>
      </c>
      <c r="C33" t="s">
        <v>1329</v>
      </c>
      <c r="D33" t="s">
        <v>1334</v>
      </c>
      <c r="E33" t="s">
        <v>1335</v>
      </c>
      <c r="F33" t="s">
        <v>949</v>
      </c>
      <c r="G33" t="s">
        <v>204</v>
      </c>
      <c r="H33" t="s">
        <v>204</v>
      </c>
      <c r="I33" t="s">
        <v>340</v>
      </c>
      <c r="J33" t="s">
        <v>1284</v>
      </c>
      <c r="K33" t="s">
        <v>415</v>
      </c>
      <c r="L33" t="s">
        <v>1212</v>
      </c>
      <c r="M33" s="129">
        <v>679.5</v>
      </c>
      <c r="N33" t="s">
        <v>1336</v>
      </c>
      <c r="O33" s="130">
        <v>4.07122313582894E-2</v>
      </c>
      <c r="P33" s="130">
        <v>4.3156496409177403E-2</v>
      </c>
      <c r="R33" s="138">
        <v>20380000</v>
      </c>
      <c r="S33" s="162">
        <v>1</v>
      </c>
      <c r="T33" t="s">
        <v>1337</v>
      </c>
      <c r="U33" s="138">
        <v>19803.245999999999</v>
      </c>
      <c r="X33" s="130">
        <v>1.6983333333333334E-3</v>
      </c>
      <c r="Y33" s="130">
        <v>0.76784177607587822</v>
      </c>
      <c r="Z33" s="130">
        <v>9.9080563226675647E-2</v>
      </c>
      <c r="AA33" s="182"/>
      <c r="AC33" s="159"/>
    </row>
    <row r="34" spans="1:29" x14ac:dyDescent="0.25">
      <c r="A34" t="s">
        <v>1213</v>
      </c>
      <c r="B34" t="s">
        <v>1228</v>
      </c>
      <c r="C34" t="s">
        <v>1329</v>
      </c>
      <c r="D34" t="s">
        <v>1350</v>
      </c>
      <c r="E34" t="s">
        <v>1351</v>
      </c>
      <c r="F34" t="s">
        <v>949</v>
      </c>
      <c r="G34" t="s">
        <v>204</v>
      </c>
      <c r="H34" t="s">
        <v>204</v>
      </c>
      <c r="I34" t="s">
        <v>340</v>
      </c>
      <c r="J34" t="s">
        <v>1271</v>
      </c>
      <c r="K34" t="s">
        <v>413</v>
      </c>
      <c r="L34" t="s">
        <v>1212</v>
      </c>
      <c r="M34" s="129">
        <v>852.1</v>
      </c>
      <c r="N34" t="s">
        <v>1352</v>
      </c>
      <c r="O34" s="130">
        <v>4.2175643266439099E-2</v>
      </c>
      <c r="P34" s="130">
        <v>4.2954556056260702E-2</v>
      </c>
      <c r="R34" s="138">
        <v>4155000</v>
      </c>
      <c r="S34" s="162">
        <v>1</v>
      </c>
      <c r="T34" t="s">
        <v>1353</v>
      </c>
      <c r="U34" s="138">
        <v>4008.7440000000001</v>
      </c>
      <c r="X34" s="130">
        <v>2.9678571428571427E-4</v>
      </c>
      <c r="Y34" s="130">
        <v>0.15543316044215785</v>
      </c>
      <c r="Z34" s="130">
        <v>2.0056742887078038E-2</v>
      </c>
      <c r="AA34" s="182"/>
      <c r="AC34" s="159"/>
    </row>
    <row r="35" spans="1:29" x14ac:dyDescent="0.25">
      <c r="A35" t="s">
        <v>1213</v>
      </c>
      <c r="B35" t="s">
        <v>1228</v>
      </c>
      <c r="C35" t="s">
        <v>1329</v>
      </c>
      <c r="D35" t="s">
        <v>1330</v>
      </c>
      <c r="E35" t="s">
        <v>1331</v>
      </c>
      <c r="F35" t="s">
        <v>949</v>
      </c>
      <c r="G35" t="s">
        <v>204</v>
      </c>
      <c r="H35" t="s">
        <v>204</v>
      </c>
      <c r="I35" t="s">
        <v>340</v>
      </c>
      <c r="J35" t="s">
        <v>1271</v>
      </c>
      <c r="K35" t="s">
        <v>413</v>
      </c>
      <c r="L35" t="s">
        <v>1212</v>
      </c>
      <c r="M35" s="129">
        <v>257.5</v>
      </c>
      <c r="N35" t="s">
        <v>1332</v>
      </c>
      <c r="O35" s="130">
        <v>4.3298116916417703E-2</v>
      </c>
      <c r="P35" s="130">
        <v>4.22464535200592E-2</v>
      </c>
      <c r="R35" s="138">
        <v>2000000</v>
      </c>
      <c r="S35" s="162">
        <v>1</v>
      </c>
      <c r="T35" t="s">
        <v>1333</v>
      </c>
      <c r="U35" s="138">
        <v>1978.8</v>
      </c>
      <c r="X35" s="130">
        <v>1.1111111111111112E-4</v>
      </c>
      <c r="Y35" s="130">
        <v>7.6725063481963909E-2</v>
      </c>
      <c r="Z35" s="130">
        <v>9.9004283698210776E-3</v>
      </c>
      <c r="AA35" s="182"/>
      <c r="AC35" s="159"/>
    </row>
    <row r="36" spans="1:29" x14ac:dyDescent="0.25">
      <c r="A36" t="s">
        <v>1213</v>
      </c>
      <c r="B36" t="s">
        <v>1229</v>
      </c>
      <c r="C36" t="s">
        <v>1268</v>
      </c>
      <c r="D36" t="s">
        <v>1358</v>
      </c>
      <c r="E36" t="s">
        <v>1359</v>
      </c>
      <c r="F36" t="s">
        <v>943</v>
      </c>
      <c r="G36" t="s">
        <v>204</v>
      </c>
      <c r="H36" t="s">
        <v>204</v>
      </c>
      <c r="I36" t="s">
        <v>340</v>
      </c>
      <c r="J36" t="s">
        <v>1284</v>
      </c>
      <c r="K36" t="s">
        <v>415</v>
      </c>
      <c r="L36" t="s">
        <v>1212</v>
      </c>
      <c r="M36" s="129">
        <v>2896.9</v>
      </c>
      <c r="N36" t="s">
        <v>1360</v>
      </c>
      <c r="O36" s="130">
        <v>-2.3300319754754498E-2</v>
      </c>
      <c r="P36" s="130">
        <v>-2.99380435407165E-2</v>
      </c>
      <c r="R36" s="138">
        <v>13281275</v>
      </c>
      <c r="S36" s="162">
        <v>1</v>
      </c>
      <c r="T36" t="s">
        <v>1361</v>
      </c>
      <c r="U36" s="138">
        <v>14829.8717</v>
      </c>
      <c r="X36" s="130">
        <v>5.9582285879093103E-4</v>
      </c>
      <c r="Y36" s="130">
        <v>6.9997043203695444E-2</v>
      </c>
      <c r="Z36" s="130">
        <v>2.0534567664013782E-2</v>
      </c>
      <c r="AA36" s="182"/>
      <c r="AC36" s="159"/>
    </row>
    <row r="37" spans="1:29" x14ac:dyDescent="0.25">
      <c r="A37" t="s">
        <v>1213</v>
      </c>
      <c r="B37" t="s">
        <v>1229</v>
      </c>
      <c r="C37" t="s">
        <v>1268</v>
      </c>
      <c r="D37" t="s">
        <v>1282</v>
      </c>
      <c r="E37" t="s">
        <v>1283</v>
      </c>
      <c r="F37" t="s">
        <v>943</v>
      </c>
      <c r="G37" t="s">
        <v>204</v>
      </c>
      <c r="H37" t="s">
        <v>204</v>
      </c>
      <c r="I37" t="s">
        <v>340</v>
      </c>
      <c r="J37" t="s">
        <v>1284</v>
      </c>
      <c r="K37" t="s">
        <v>415</v>
      </c>
      <c r="L37" t="s">
        <v>1212</v>
      </c>
      <c r="M37" s="129">
        <v>4884.6000000000004</v>
      </c>
      <c r="N37" t="s">
        <v>1285</v>
      </c>
      <c r="O37" s="130">
        <v>1.2185290849820301E-2</v>
      </c>
      <c r="P37" s="130">
        <v>1.8755807532071699E-2</v>
      </c>
      <c r="R37" s="138">
        <v>12640343</v>
      </c>
      <c r="S37" s="162">
        <v>1</v>
      </c>
      <c r="T37" t="s">
        <v>1286</v>
      </c>
      <c r="U37" s="138">
        <v>13379.803099999999</v>
      </c>
      <c r="X37" s="130">
        <v>5.2510305646758925E-4</v>
      </c>
      <c r="Y37" s="130">
        <v>6.315271462821119E-2</v>
      </c>
      <c r="Z37" s="130">
        <v>1.8526692447927449E-2</v>
      </c>
      <c r="AA37" s="182"/>
      <c r="AC37" s="159"/>
    </row>
    <row r="38" spans="1:29" x14ac:dyDescent="0.25">
      <c r="A38" t="s">
        <v>1213</v>
      </c>
      <c r="B38" t="s">
        <v>1229</v>
      </c>
      <c r="C38" t="s">
        <v>1268</v>
      </c>
      <c r="D38" t="s">
        <v>1278</v>
      </c>
      <c r="E38" t="s">
        <v>1279</v>
      </c>
      <c r="F38" t="s">
        <v>943</v>
      </c>
      <c r="G38" t="s">
        <v>204</v>
      </c>
      <c r="H38" t="s">
        <v>204</v>
      </c>
      <c r="I38" t="s">
        <v>340</v>
      </c>
      <c r="J38" t="s">
        <v>1271</v>
      </c>
      <c r="K38" t="s">
        <v>413</v>
      </c>
      <c r="L38" t="s">
        <v>1212</v>
      </c>
      <c r="M38" s="129">
        <v>7391</v>
      </c>
      <c r="N38" t="s">
        <v>1280</v>
      </c>
      <c r="O38" s="130">
        <v>1.48650358837261E-2</v>
      </c>
      <c r="P38" s="130">
        <v>2.1832119661569199E-2</v>
      </c>
      <c r="R38" s="138">
        <v>11145458</v>
      </c>
      <c r="S38" s="162">
        <v>1</v>
      </c>
      <c r="T38" t="s">
        <v>1281</v>
      </c>
      <c r="U38" s="138">
        <v>10883.539699999999</v>
      </c>
      <c r="X38" s="130">
        <v>3.6299601635978124E-4</v>
      </c>
      <c r="Y38" s="130">
        <v>5.1370343478958566E-2</v>
      </c>
      <c r="Z38" s="130">
        <v>1.5070176479063229E-2</v>
      </c>
      <c r="AA38" s="182"/>
      <c r="AC38" s="159"/>
    </row>
    <row r="39" spans="1:29" x14ac:dyDescent="0.25">
      <c r="A39" t="s">
        <v>1213</v>
      </c>
      <c r="B39" t="s">
        <v>1229</v>
      </c>
      <c r="C39" t="s">
        <v>1268</v>
      </c>
      <c r="D39" t="s">
        <v>1274</v>
      </c>
      <c r="E39" t="s">
        <v>1275</v>
      </c>
      <c r="F39" t="s">
        <v>943</v>
      </c>
      <c r="G39" t="s">
        <v>204</v>
      </c>
      <c r="H39" t="s">
        <v>204</v>
      </c>
      <c r="I39" t="s">
        <v>340</v>
      </c>
      <c r="J39" t="s">
        <v>1271</v>
      </c>
      <c r="K39" t="s">
        <v>413</v>
      </c>
      <c r="L39" t="s">
        <v>1212</v>
      </c>
      <c r="M39" s="129">
        <v>4226.3</v>
      </c>
      <c r="N39" t="s">
        <v>1276</v>
      </c>
      <c r="O39" s="130">
        <v>1.15216217811495E-2</v>
      </c>
      <c r="P39" s="130">
        <v>1.6849175888299602E-2</v>
      </c>
      <c r="R39" s="138">
        <v>9850000</v>
      </c>
      <c r="S39" s="162">
        <v>1</v>
      </c>
      <c r="T39" t="s">
        <v>1277</v>
      </c>
      <c r="U39" s="138">
        <v>9848.0300000000007</v>
      </c>
      <c r="X39" s="130">
        <v>6.2642619278065756E-4</v>
      </c>
      <c r="Y39" s="130">
        <v>4.6482734102695204E-2</v>
      </c>
      <c r="Z39" s="130">
        <v>1.3636330978474293E-2</v>
      </c>
      <c r="AA39" s="182"/>
      <c r="AC39" s="159"/>
    </row>
    <row r="40" spans="1:29" x14ac:dyDescent="0.25">
      <c r="A40" t="s">
        <v>1213</v>
      </c>
      <c r="B40" t="s">
        <v>1229</v>
      </c>
      <c r="C40" t="s">
        <v>1268</v>
      </c>
      <c r="D40" t="s">
        <v>1269</v>
      </c>
      <c r="E40" t="s">
        <v>1270</v>
      </c>
      <c r="F40" t="s">
        <v>943</v>
      </c>
      <c r="G40" t="s">
        <v>204</v>
      </c>
      <c r="H40" t="s">
        <v>204</v>
      </c>
      <c r="I40" t="s">
        <v>340</v>
      </c>
      <c r="J40" t="s">
        <v>1271</v>
      </c>
      <c r="K40" t="s">
        <v>413</v>
      </c>
      <c r="L40" t="s">
        <v>1212</v>
      </c>
      <c r="M40" s="129">
        <v>1329.5</v>
      </c>
      <c r="N40" t="s">
        <v>1272</v>
      </c>
      <c r="O40" s="130">
        <v>1.84057597521519E-4</v>
      </c>
      <c r="P40" s="130">
        <v>1.52756146967408E-2</v>
      </c>
      <c r="R40" s="138">
        <v>6431528</v>
      </c>
      <c r="S40" s="162">
        <v>1</v>
      </c>
      <c r="T40" t="s">
        <v>1273</v>
      </c>
      <c r="U40" s="138">
        <v>7299.1410999999998</v>
      </c>
      <c r="X40" s="130">
        <v>2.9634652599504744E-4</v>
      </c>
      <c r="Y40" s="130">
        <v>3.4451970210659856E-2</v>
      </c>
      <c r="Z40" s="130">
        <v>1.0106945680414573E-2</v>
      </c>
      <c r="AA40" s="182"/>
      <c r="AC40" s="159"/>
    </row>
    <row r="41" spans="1:29" x14ac:dyDescent="0.25">
      <c r="A41" t="s">
        <v>1213</v>
      </c>
      <c r="B41" t="s">
        <v>1229</v>
      </c>
      <c r="C41" t="s">
        <v>1268</v>
      </c>
      <c r="D41" t="s">
        <v>1362</v>
      </c>
      <c r="E41" t="s">
        <v>1363</v>
      </c>
      <c r="F41" t="s">
        <v>943</v>
      </c>
      <c r="G41" t="s">
        <v>204</v>
      </c>
      <c r="H41" t="s">
        <v>204</v>
      </c>
      <c r="I41" t="s">
        <v>340</v>
      </c>
      <c r="J41" t="s">
        <v>1271</v>
      </c>
      <c r="K41" t="s">
        <v>413</v>
      </c>
      <c r="L41" t="s">
        <v>1212</v>
      </c>
      <c r="M41" s="129">
        <v>2081.9</v>
      </c>
      <c r="N41" t="s">
        <v>1364</v>
      </c>
      <c r="O41" s="130">
        <v>7.5403784640073902E-3</v>
      </c>
      <c r="P41" s="130">
        <v>1.6358749316930401E-2</v>
      </c>
      <c r="R41" s="138">
        <v>5568755</v>
      </c>
      <c r="S41" s="162">
        <v>1</v>
      </c>
      <c r="T41" t="s">
        <v>1365</v>
      </c>
      <c r="U41" s="138">
        <v>6136.768</v>
      </c>
      <c r="X41" s="130">
        <v>2.756186535072643E-4</v>
      </c>
      <c r="Y41" s="130">
        <v>2.8965565261149285E-2</v>
      </c>
      <c r="Z41" s="130">
        <v>8.4974354995337176E-3</v>
      </c>
      <c r="AA41" s="182"/>
      <c r="AC41" s="159"/>
    </row>
    <row r="42" spans="1:29" x14ac:dyDescent="0.25">
      <c r="A42" t="s">
        <v>1213</v>
      </c>
      <c r="B42" t="s">
        <v>1229</v>
      </c>
      <c r="C42" t="s">
        <v>1268</v>
      </c>
      <c r="D42" t="s">
        <v>1346</v>
      </c>
      <c r="E42" t="s">
        <v>1347</v>
      </c>
      <c r="F42" t="s">
        <v>943</v>
      </c>
      <c r="G42" t="s">
        <v>204</v>
      </c>
      <c r="H42" t="s">
        <v>204</v>
      </c>
      <c r="I42" t="s">
        <v>340</v>
      </c>
      <c r="J42" t="s">
        <v>1284</v>
      </c>
      <c r="K42" t="s">
        <v>415</v>
      </c>
      <c r="L42" t="s">
        <v>1212</v>
      </c>
      <c r="M42" s="129">
        <v>8773.9</v>
      </c>
      <c r="N42" t="s">
        <v>1348</v>
      </c>
      <c r="O42" s="130">
        <v>1.5068429139852201E-2</v>
      </c>
      <c r="P42" s="130">
        <v>2.1124017125367801E-2</v>
      </c>
      <c r="R42" s="138">
        <v>2000000</v>
      </c>
      <c r="S42" s="162">
        <v>1</v>
      </c>
      <c r="T42" t="s">
        <v>1349</v>
      </c>
      <c r="U42" s="138">
        <v>1932</v>
      </c>
      <c r="X42" s="130">
        <v>3.0886590308838106E-4</v>
      </c>
      <c r="Y42" s="130">
        <v>9.1190463764232177E-3</v>
      </c>
      <c r="Z42" s="130">
        <v>2.6751940693125766E-3</v>
      </c>
      <c r="AA42" s="182"/>
      <c r="AC42" s="159"/>
    </row>
    <row r="43" spans="1:29" x14ac:dyDescent="0.25">
      <c r="A43" t="s">
        <v>1213</v>
      </c>
      <c r="B43" t="s">
        <v>1229</v>
      </c>
      <c r="C43" t="s">
        <v>1268</v>
      </c>
      <c r="D43" t="s">
        <v>1366</v>
      </c>
      <c r="E43" t="s">
        <v>1367</v>
      </c>
      <c r="F43" t="s">
        <v>943</v>
      </c>
      <c r="G43" t="s">
        <v>204</v>
      </c>
      <c r="H43" t="s">
        <v>204</v>
      </c>
      <c r="I43" t="s">
        <v>340</v>
      </c>
      <c r="J43" t="s">
        <v>1271</v>
      </c>
      <c r="K43" t="s">
        <v>413</v>
      </c>
      <c r="L43" t="s">
        <v>1212</v>
      </c>
      <c r="M43" s="129">
        <v>10280.5</v>
      </c>
      <c r="N43" t="s">
        <v>1368</v>
      </c>
      <c r="O43" s="130">
        <v>7.6610292019556403E-3</v>
      </c>
      <c r="P43" s="130">
        <v>1.68203272664544E-2</v>
      </c>
      <c r="R43" s="138">
        <v>942289</v>
      </c>
      <c r="S43" s="162">
        <v>1</v>
      </c>
      <c r="T43" t="s">
        <v>1369</v>
      </c>
      <c r="U43" s="138">
        <v>1498.9933000000001</v>
      </c>
      <c r="X43" s="130">
        <v>5.9143301505124523E-5</v>
      </c>
      <c r="Y43" s="130">
        <v>7.0752535177807411E-3</v>
      </c>
      <c r="Z43" s="130">
        <v>2.0756201326694013E-3</v>
      </c>
      <c r="AA43" s="182"/>
      <c r="AC43" s="159"/>
    </row>
    <row r="44" spans="1:29" x14ac:dyDescent="0.25">
      <c r="A44" t="s">
        <v>1213</v>
      </c>
      <c r="B44" t="s">
        <v>1229</v>
      </c>
      <c r="C44" t="s">
        <v>1268</v>
      </c>
      <c r="D44" t="s">
        <v>1370</v>
      </c>
      <c r="E44" t="s">
        <v>1371</v>
      </c>
      <c r="F44" t="s">
        <v>943</v>
      </c>
      <c r="G44" t="s">
        <v>204</v>
      </c>
      <c r="H44" t="s">
        <v>204</v>
      </c>
      <c r="I44" t="s">
        <v>340</v>
      </c>
      <c r="J44" t="s">
        <v>1271</v>
      </c>
      <c r="K44" t="s">
        <v>413</v>
      </c>
      <c r="L44" t="s">
        <v>1212</v>
      </c>
      <c r="M44" s="129">
        <v>84.9</v>
      </c>
      <c r="N44" t="s">
        <v>1372</v>
      </c>
      <c r="O44" s="130">
        <v>-8.3148631297265598E-3</v>
      </c>
      <c r="P44" s="130">
        <v>4.8092233346700299E-2</v>
      </c>
      <c r="R44" s="138">
        <v>652000</v>
      </c>
      <c r="S44" s="162">
        <v>1</v>
      </c>
      <c r="T44" t="s">
        <v>1373</v>
      </c>
      <c r="U44" s="138">
        <v>947.4864</v>
      </c>
      <c r="X44" s="130">
        <v>1.7525285171662066E-4</v>
      </c>
      <c r="Y44" s="130">
        <v>4.4721389351088398E-3</v>
      </c>
      <c r="Z44" s="130">
        <v>1.3119616967051365E-3</v>
      </c>
      <c r="AA44" s="182"/>
      <c r="AC44" s="159"/>
    </row>
    <row r="45" spans="1:29" x14ac:dyDescent="0.25">
      <c r="A45" t="s">
        <v>1213</v>
      </c>
      <c r="B45" t="s">
        <v>1229</v>
      </c>
      <c r="C45" t="s">
        <v>1287</v>
      </c>
      <c r="D45" t="s">
        <v>1296</v>
      </c>
      <c r="E45" t="s">
        <v>1297</v>
      </c>
      <c r="F45" t="s">
        <v>945</v>
      </c>
      <c r="G45" t="s">
        <v>204</v>
      </c>
      <c r="H45" t="s">
        <v>204</v>
      </c>
      <c r="I45" t="s">
        <v>340</v>
      </c>
      <c r="J45" t="s">
        <v>1271</v>
      </c>
      <c r="K45" t="s">
        <v>413</v>
      </c>
      <c r="L45" t="s">
        <v>1212</v>
      </c>
      <c r="M45" s="129">
        <v>1657.9</v>
      </c>
      <c r="N45" t="s">
        <v>1298</v>
      </c>
      <c r="O45" s="130">
        <v>3.22407356791709E-2</v>
      </c>
      <c r="P45" s="130">
        <v>4.3662658592462197E-2</v>
      </c>
      <c r="R45" s="138">
        <v>11156712</v>
      </c>
      <c r="S45" s="162">
        <v>1</v>
      </c>
      <c r="T45" t="s">
        <v>1299</v>
      </c>
      <c r="U45" s="138">
        <v>10497.3503</v>
      </c>
      <c r="X45" s="130">
        <v>4.0156845739255703E-4</v>
      </c>
      <c r="Y45" s="130">
        <v>4.9547528159904937E-2</v>
      </c>
      <c r="Z45" s="130">
        <v>1.4535429255538631E-2</v>
      </c>
      <c r="AA45" s="182"/>
      <c r="AC45" s="159"/>
    </row>
    <row r="46" spans="1:29" x14ac:dyDescent="0.25">
      <c r="A46" t="s">
        <v>1213</v>
      </c>
      <c r="B46" t="s">
        <v>1229</v>
      </c>
      <c r="C46" t="s">
        <v>1287</v>
      </c>
      <c r="D46" t="s">
        <v>1374</v>
      </c>
      <c r="E46" t="s">
        <v>1375</v>
      </c>
      <c r="F46" t="s">
        <v>945</v>
      </c>
      <c r="G46" t="s">
        <v>204</v>
      </c>
      <c r="H46" t="s">
        <v>204</v>
      </c>
      <c r="I46" t="s">
        <v>340</v>
      </c>
      <c r="J46" t="s">
        <v>1271</v>
      </c>
      <c r="K46" t="s">
        <v>413</v>
      </c>
      <c r="L46" t="s">
        <v>1212</v>
      </c>
      <c r="M46" s="129">
        <v>2689.9</v>
      </c>
      <c r="N46" t="s">
        <v>1376</v>
      </c>
      <c r="O46" s="130">
        <v>3.6325812169198599E-2</v>
      </c>
      <c r="P46" s="130">
        <v>4.4813980864286097E-2</v>
      </c>
      <c r="R46" s="138">
        <v>10850300</v>
      </c>
      <c r="S46" s="162">
        <v>1</v>
      </c>
      <c r="T46" t="s">
        <v>1377</v>
      </c>
      <c r="U46" s="138">
        <v>10220.982599999999</v>
      </c>
      <c r="X46" s="130">
        <v>4.1985215782103892E-4</v>
      </c>
      <c r="Y46" s="130">
        <v>4.8243071605597702E-2</v>
      </c>
      <c r="Z46" s="130">
        <v>1.4152749500034699E-2</v>
      </c>
      <c r="AA46" s="182"/>
      <c r="AC46" s="159"/>
    </row>
    <row r="47" spans="1:29" x14ac:dyDescent="0.25">
      <c r="A47" t="s">
        <v>1213</v>
      </c>
      <c r="B47" t="s">
        <v>1229</v>
      </c>
      <c r="C47" t="s">
        <v>1287</v>
      </c>
      <c r="D47" t="s">
        <v>1300</v>
      </c>
      <c r="E47" t="s">
        <v>1301</v>
      </c>
      <c r="F47" t="s">
        <v>945</v>
      </c>
      <c r="G47" t="s">
        <v>204</v>
      </c>
      <c r="H47" t="s">
        <v>204</v>
      </c>
      <c r="I47" t="s">
        <v>340</v>
      </c>
      <c r="J47" t="s">
        <v>1284</v>
      </c>
      <c r="K47" t="s">
        <v>415</v>
      </c>
      <c r="L47" t="s">
        <v>1212</v>
      </c>
      <c r="M47" s="129">
        <v>5584.4</v>
      </c>
      <c r="N47" t="s">
        <v>1302</v>
      </c>
      <c r="O47" s="130">
        <v>3.7920925205570499E-2</v>
      </c>
      <c r="P47" s="130">
        <v>4.76935978448388E-2</v>
      </c>
      <c r="R47" s="138">
        <v>12028737</v>
      </c>
      <c r="S47" s="162">
        <v>1</v>
      </c>
      <c r="T47" t="s">
        <v>1303</v>
      </c>
      <c r="U47" s="138">
        <v>9831.0868000000009</v>
      </c>
      <c r="X47" s="130">
        <v>3.185960353959475E-4</v>
      </c>
      <c r="Y47" s="130">
        <v>4.6402761907247264E-2</v>
      </c>
      <c r="Z47" s="130">
        <v>1.3612870066648537E-2</v>
      </c>
      <c r="AA47" s="182"/>
      <c r="AC47" s="159"/>
    </row>
    <row r="48" spans="1:29" x14ac:dyDescent="0.25">
      <c r="A48" t="s">
        <v>1213</v>
      </c>
      <c r="B48" t="s">
        <v>1229</v>
      </c>
      <c r="C48" t="s">
        <v>1287</v>
      </c>
      <c r="D48" t="s">
        <v>1292</v>
      </c>
      <c r="E48" t="s">
        <v>1293</v>
      </c>
      <c r="F48" t="s">
        <v>945</v>
      </c>
      <c r="G48" t="s">
        <v>204</v>
      </c>
      <c r="H48" t="s">
        <v>204</v>
      </c>
      <c r="I48" t="s">
        <v>340</v>
      </c>
      <c r="J48" t="s">
        <v>1271</v>
      </c>
      <c r="K48" t="s">
        <v>413</v>
      </c>
      <c r="L48" t="s">
        <v>1212</v>
      </c>
      <c r="M48" s="129">
        <v>12383.7</v>
      </c>
      <c r="N48" t="s">
        <v>1294</v>
      </c>
      <c r="O48" s="130">
        <v>3.3425659852676599E-2</v>
      </c>
      <c r="P48" s="130">
        <v>4.3678394204377802E-2</v>
      </c>
      <c r="R48" s="138">
        <v>8720708</v>
      </c>
      <c r="S48" s="162">
        <v>1</v>
      </c>
      <c r="T48" t="s">
        <v>1295</v>
      </c>
      <c r="U48" s="138">
        <v>9077.3850000000002</v>
      </c>
      <c r="X48" s="130">
        <v>4.5166192942670613E-4</v>
      </c>
      <c r="Y48" s="130">
        <v>4.2845286957222194E-2</v>
      </c>
      <c r="Z48" s="130">
        <v>1.2569237268306747E-2</v>
      </c>
      <c r="AA48" s="182"/>
      <c r="AC48" s="159"/>
    </row>
    <row r="49" spans="1:29" x14ac:dyDescent="0.25">
      <c r="A49" t="s">
        <v>1213</v>
      </c>
      <c r="B49" t="s">
        <v>1229</v>
      </c>
      <c r="C49" t="s">
        <v>1287</v>
      </c>
      <c r="D49" t="s">
        <v>1378</v>
      </c>
      <c r="E49" t="s">
        <v>1379</v>
      </c>
      <c r="F49" t="s">
        <v>945</v>
      </c>
      <c r="G49" t="s">
        <v>204</v>
      </c>
      <c r="H49" t="s">
        <v>204</v>
      </c>
      <c r="I49" t="s">
        <v>340</v>
      </c>
      <c r="J49" t="s">
        <v>1271</v>
      </c>
      <c r="K49" t="s">
        <v>413</v>
      </c>
      <c r="L49" t="s">
        <v>1212</v>
      </c>
      <c r="M49" s="129">
        <v>4116.7</v>
      </c>
      <c r="N49" t="s">
        <v>1380</v>
      </c>
      <c r="O49" s="130">
        <v>3.4090457706139297E-2</v>
      </c>
      <c r="P49" s="130">
        <v>3.9996261016130102E-2</v>
      </c>
      <c r="R49" s="138">
        <v>8951351</v>
      </c>
      <c r="S49" s="162">
        <v>1</v>
      </c>
      <c r="T49" t="s">
        <v>1381</v>
      </c>
      <c r="U49" s="138">
        <v>8300.5877999999993</v>
      </c>
      <c r="X49" s="130">
        <v>2.9352040726771312E-4</v>
      </c>
      <c r="Y49" s="130">
        <v>3.9178801727932526E-2</v>
      </c>
      <c r="Z49" s="130">
        <v>1.1493624848352688E-2</v>
      </c>
      <c r="AA49" s="182"/>
      <c r="AC49" s="159"/>
    </row>
    <row r="50" spans="1:29" x14ac:dyDescent="0.25">
      <c r="A50" t="s">
        <v>1213</v>
      </c>
      <c r="B50" t="s">
        <v>1229</v>
      </c>
      <c r="C50" t="s">
        <v>1287</v>
      </c>
      <c r="D50" t="s">
        <v>1382</v>
      </c>
      <c r="E50" t="s">
        <v>1383</v>
      </c>
      <c r="F50" t="s">
        <v>945</v>
      </c>
      <c r="G50" t="s">
        <v>204</v>
      </c>
      <c r="H50" t="s">
        <v>204</v>
      </c>
      <c r="I50" t="s">
        <v>340</v>
      </c>
      <c r="J50" t="s">
        <v>1271</v>
      </c>
      <c r="K50" t="s">
        <v>413</v>
      </c>
      <c r="L50" t="s">
        <v>1212</v>
      </c>
      <c r="M50" s="129">
        <v>7425.2</v>
      </c>
      <c r="N50" t="s">
        <v>1384</v>
      </c>
      <c r="O50" s="130">
        <v>3.9972571709446701E-2</v>
      </c>
      <c r="P50" s="130">
        <v>4.8952446798085802E-2</v>
      </c>
      <c r="R50" s="138">
        <v>6635620</v>
      </c>
      <c r="S50" s="162">
        <v>1</v>
      </c>
      <c r="T50" t="s">
        <v>1385</v>
      </c>
      <c r="U50" s="138">
        <v>5126.68</v>
      </c>
      <c r="X50" s="130">
        <v>2.2116600555819734E-4</v>
      </c>
      <c r="Y50" s="130">
        <v>2.4197946576868499E-2</v>
      </c>
      <c r="Z50" s="130">
        <v>7.0987908713073134E-3</v>
      </c>
      <c r="AA50" s="182"/>
      <c r="AC50" s="159"/>
    </row>
    <row r="51" spans="1:29" x14ac:dyDescent="0.25">
      <c r="A51" t="s">
        <v>1213</v>
      </c>
      <c r="B51" t="s">
        <v>1229</v>
      </c>
      <c r="C51" t="s">
        <v>1287</v>
      </c>
      <c r="D51" t="s">
        <v>1386</v>
      </c>
      <c r="E51" t="s">
        <v>1387</v>
      </c>
      <c r="F51" t="s">
        <v>945</v>
      </c>
      <c r="G51" t="s">
        <v>204</v>
      </c>
      <c r="H51" t="s">
        <v>204</v>
      </c>
      <c r="I51" t="s">
        <v>340</v>
      </c>
      <c r="J51" t="s">
        <v>1284</v>
      </c>
      <c r="K51" t="s">
        <v>415</v>
      </c>
      <c r="L51" t="s">
        <v>1212</v>
      </c>
      <c r="M51" s="129">
        <v>8902.2999999999993</v>
      </c>
      <c r="N51" t="s">
        <v>1388</v>
      </c>
      <c r="O51" s="130">
        <v>4.11832770142E-2</v>
      </c>
      <c r="P51" s="130">
        <v>4.6466220115422799E-2</v>
      </c>
      <c r="R51" s="138">
        <v>5311570</v>
      </c>
      <c r="S51" s="162">
        <v>1</v>
      </c>
      <c r="T51" t="s">
        <v>1389</v>
      </c>
      <c r="U51" s="138">
        <v>4913.2022999999999</v>
      </c>
      <c r="X51" s="130">
        <v>4.5364941045143562E-4</v>
      </c>
      <c r="Y51" s="130">
        <v>2.3190330835660921E-2</v>
      </c>
      <c r="Z51" s="130">
        <v>6.8031933336093206E-3</v>
      </c>
      <c r="AA51" s="182"/>
      <c r="AC51" s="159"/>
    </row>
    <row r="52" spans="1:29" x14ac:dyDescent="0.25">
      <c r="A52" t="s">
        <v>1213</v>
      </c>
      <c r="B52" t="s">
        <v>1229</v>
      </c>
      <c r="C52" t="s">
        <v>1287</v>
      </c>
      <c r="D52" t="s">
        <v>1308</v>
      </c>
      <c r="E52" t="s">
        <v>1309</v>
      </c>
      <c r="F52" t="s">
        <v>945</v>
      </c>
      <c r="G52" t="s">
        <v>204</v>
      </c>
      <c r="H52" t="s">
        <v>204</v>
      </c>
      <c r="I52" t="s">
        <v>340</v>
      </c>
      <c r="J52" t="s">
        <v>1271</v>
      </c>
      <c r="K52" t="s">
        <v>413</v>
      </c>
      <c r="L52" t="s">
        <v>1212</v>
      </c>
      <c r="M52" s="129">
        <v>1152.4000000000001</v>
      </c>
      <c r="N52" t="s">
        <v>1310</v>
      </c>
      <c r="O52" s="130">
        <v>2.3623049408880398E-2</v>
      </c>
      <c r="P52" s="130">
        <v>2.6518709410428699E-2</v>
      </c>
      <c r="R52" s="138">
        <v>3444738</v>
      </c>
      <c r="S52" s="162">
        <v>1</v>
      </c>
      <c r="T52" t="s">
        <v>1311</v>
      </c>
      <c r="U52" s="138">
        <v>3399.9564</v>
      </c>
      <c r="X52" s="130">
        <v>1.4488322403007899E-4</v>
      </c>
      <c r="Y52" s="130">
        <v>1.6047805457624846E-2</v>
      </c>
      <c r="Z52" s="130">
        <v>4.7078381020975689E-3</v>
      </c>
      <c r="AA52" s="182"/>
      <c r="AC52" s="159"/>
    </row>
    <row r="53" spans="1:29" x14ac:dyDescent="0.25">
      <c r="A53" t="s">
        <v>1213</v>
      </c>
      <c r="B53" t="s">
        <v>1229</v>
      </c>
      <c r="C53" t="s">
        <v>1287</v>
      </c>
      <c r="D53" t="s">
        <v>1390</v>
      </c>
      <c r="E53" t="s">
        <v>1391</v>
      </c>
      <c r="F53" t="s">
        <v>945</v>
      </c>
      <c r="G53" t="s">
        <v>204</v>
      </c>
      <c r="H53" t="s">
        <v>204</v>
      </c>
      <c r="I53" t="s">
        <v>340</v>
      </c>
      <c r="J53" t="s">
        <v>1284</v>
      </c>
      <c r="K53" t="s">
        <v>415</v>
      </c>
      <c r="L53" t="s">
        <v>1212</v>
      </c>
      <c r="M53" s="129">
        <v>11923.6</v>
      </c>
      <c r="N53" t="s">
        <v>1392</v>
      </c>
      <c r="O53" s="130">
        <v>3.7122951402543E-2</v>
      </c>
      <c r="P53" s="130">
        <v>4.6141017469167399E-2</v>
      </c>
      <c r="R53" s="138">
        <v>5000000</v>
      </c>
      <c r="S53" s="162">
        <v>1</v>
      </c>
      <c r="T53" t="s">
        <v>1393</v>
      </c>
      <c r="U53" s="138">
        <v>3291.5</v>
      </c>
      <c r="X53" s="130">
        <v>1.5586736024316805E-4</v>
      </c>
      <c r="Y53" s="130">
        <v>1.5535890863352496E-2</v>
      </c>
      <c r="Z53" s="130">
        <v>4.557661117568502E-3</v>
      </c>
      <c r="AA53" s="182"/>
      <c r="AC53" s="159"/>
    </row>
    <row r="54" spans="1:29" x14ac:dyDescent="0.25">
      <c r="A54" t="s">
        <v>1213</v>
      </c>
      <c r="B54" t="s">
        <v>1229</v>
      </c>
      <c r="C54" t="s">
        <v>1287</v>
      </c>
      <c r="D54" t="s">
        <v>1316</v>
      </c>
      <c r="E54" t="s">
        <v>1317</v>
      </c>
      <c r="F54" t="s">
        <v>945</v>
      </c>
      <c r="G54" t="s">
        <v>204</v>
      </c>
      <c r="H54" t="s">
        <v>204</v>
      </c>
      <c r="I54" t="s">
        <v>340</v>
      </c>
      <c r="J54" t="s">
        <v>1271</v>
      </c>
      <c r="K54" t="s">
        <v>413</v>
      </c>
      <c r="L54" t="s">
        <v>1212</v>
      </c>
      <c r="M54" s="129">
        <v>4376.3</v>
      </c>
      <c r="N54" t="s">
        <v>1318</v>
      </c>
      <c r="O54" s="130">
        <v>3.30936790467561E-2</v>
      </c>
      <c r="P54" s="130">
        <v>3.8320418347119897E-2</v>
      </c>
      <c r="R54" s="138">
        <v>3025200</v>
      </c>
      <c r="S54" s="162">
        <v>1</v>
      </c>
      <c r="T54" t="s">
        <v>1319</v>
      </c>
      <c r="U54" s="138">
        <v>2949.2674999999999</v>
      </c>
      <c r="X54" s="130">
        <v>1.146228819281257E-4</v>
      </c>
      <c r="Y54" s="130">
        <v>1.3920552239439355E-2</v>
      </c>
      <c r="Z54" s="130">
        <v>4.0837799540954702E-3</v>
      </c>
      <c r="AA54" s="182"/>
      <c r="AC54" s="159"/>
    </row>
    <row r="55" spans="1:29" x14ac:dyDescent="0.25">
      <c r="A55" t="s">
        <v>1213</v>
      </c>
      <c r="B55" t="s">
        <v>1229</v>
      </c>
      <c r="C55" t="s">
        <v>1287</v>
      </c>
      <c r="D55" t="s">
        <v>1394</v>
      </c>
      <c r="E55" t="s">
        <v>1395</v>
      </c>
      <c r="F55" t="s">
        <v>945</v>
      </c>
      <c r="G55" t="s">
        <v>204</v>
      </c>
      <c r="H55" t="s">
        <v>204</v>
      </c>
      <c r="I55" t="s">
        <v>340</v>
      </c>
      <c r="J55" t="s">
        <v>1271</v>
      </c>
      <c r="K55" t="s">
        <v>413</v>
      </c>
      <c r="L55" t="s">
        <v>1212</v>
      </c>
      <c r="M55" s="129">
        <v>3073.6</v>
      </c>
      <c r="N55" t="s">
        <v>1396</v>
      </c>
      <c r="O55" s="130">
        <v>4.0833632450218801E-2</v>
      </c>
      <c r="P55" s="130">
        <v>4.5511592992543801E-2</v>
      </c>
      <c r="R55" s="138">
        <v>1550000</v>
      </c>
      <c r="S55" s="162">
        <v>1</v>
      </c>
      <c r="T55" t="s">
        <v>1397</v>
      </c>
      <c r="U55" s="138">
        <v>1536.2049999999999</v>
      </c>
      <c r="X55" s="130">
        <v>1.4063805580499908E-4</v>
      </c>
      <c r="Y55" s="130">
        <v>7.2508926701310705E-3</v>
      </c>
      <c r="Z55" s="130">
        <v>2.1271462242486165E-3</v>
      </c>
      <c r="AA55" s="182"/>
      <c r="AC55" s="159"/>
    </row>
    <row r="56" spans="1:29" x14ac:dyDescent="0.25">
      <c r="A56" t="s">
        <v>1213</v>
      </c>
      <c r="B56" t="s">
        <v>1229</v>
      </c>
      <c r="C56" t="s">
        <v>1287</v>
      </c>
      <c r="D56" t="s">
        <v>1304</v>
      </c>
      <c r="E56" t="s">
        <v>1305</v>
      </c>
      <c r="F56" t="s">
        <v>945</v>
      </c>
      <c r="G56" t="s">
        <v>204</v>
      </c>
      <c r="H56" t="s">
        <v>204</v>
      </c>
      <c r="I56" t="s">
        <v>340</v>
      </c>
      <c r="J56" t="s">
        <v>1284</v>
      </c>
      <c r="K56" t="s">
        <v>415</v>
      </c>
      <c r="L56" t="s">
        <v>1212</v>
      </c>
      <c r="M56" s="129">
        <v>337</v>
      </c>
      <c r="N56" t="s">
        <v>1306</v>
      </c>
      <c r="O56" s="130">
        <v>2.97995844948288E-2</v>
      </c>
      <c r="P56" s="130">
        <v>4.28627649867531E-2</v>
      </c>
      <c r="R56" s="138">
        <v>1000000</v>
      </c>
      <c r="S56" s="162">
        <v>1</v>
      </c>
      <c r="T56" t="s">
        <v>1307</v>
      </c>
      <c r="U56" s="138">
        <v>989.9</v>
      </c>
      <c r="X56" s="130">
        <v>1.2319523718993438E-4</v>
      </c>
      <c r="Y56" s="130">
        <v>4.6723312670917923E-3</v>
      </c>
      <c r="Z56" s="130">
        <v>1.3706907915178672E-3</v>
      </c>
      <c r="AA56" s="182"/>
      <c r="AC56" s="159"/>
    </row>
    <row r="57" spans="1:29" x14ac:dyDescent="0.25">
      <c r="A57" t="s">
        <v>1213</v>
      </c>
      <c r="B57" t="s">
        <v>1229</v>
      </c>
      <c r="C57" t="s">
        <v>1287</v>
      </c>
      <c r="D57" t="s">
        <v>1398</v>
      </c>
      <c r="E57" t="s">
        <v>1399</v>
      </c>
      <c r="F57" t="s">
        <v>945</v>
      </c>
      <c r="G57" t="s">
        <v>204</v>
      </c>
      <c r="H57" t="s">
        <v>204</v>
      </c>
      <c r="I57" t="s">
        <v>340</v>
      </c>
      <c r="J57" t="s">
        <v>1271</v>
      </c>
      <c r="K57" t="s">
        <v>413</v>
      </c>
      <c r="L57" t="s">
        <v>1212</v>
      </c>
      <c r="M57" s="129">
        <v>14487.8</v>
      </c>
      <c r="N57" t="s">
        <v>1400</v>
      </c>
      <c r="O57" s="130">
        <v>4.4266952845985502E-2</v>
      </c>
      <c r="P57" s="130">
        <v>5.4706435555219299E-2</v>
      </c>
      <c r="R57" s="138">
        <v>525508</v>
      </c>
      <c r="S57" s="162">
        <v>1</v>
      </c>
      <c r="T57" t="s">
        <v>1401</v>
      </c>
      <c r="U57" s="138">
        <v>414.0478</v>
      </c>
      <c r="X57" s="130">
        <v>2.0022140675704103E-5</v>
      </c>
      <c r="Y57" s="130">
        <v>1.9543067616380094E-3</v>
      </c>
      <c r="Z57" s="130">
        <v>5.7332199470643756E-4</v>
      </c>
      <c r="AA57" s="182"/>
      <c r="AC57" s="159"/>
    </row>
    <row r="58" spans="1:29" x14ac:dyDescent="0.25">
      <c r="A58" t="s">
        <v>1213</v>
      </c>
      <c r="B58" t="s">
        <v>1229</v>
      </c>
      <c r="C58" t="s">
        <v>1287</v>
      </c>
      <c r="D58" t="s">
        <v>1312</v>
      </c>
      <c r="E58" t="s">
        <v>1313</v>
      </c>
      <c r="F58" t="s">
        <v>945</v>
      </c>
      <c r="G58" t="s">
        <v>204</v>
      </c>
      <c r="H58" t="s">
        <v>204</v>
      </c>
      <c r="I58" t="s">
        <v>340</v>
      </c>
      <c r="J58" t="s">
        <v>1271</v>
      </c>
      <c r="K58" t="s">
        <v>413</v>
      </c>
      <c r="L58" t="s">
        <v>1212</v>
      </c>
      <c r="M58" s="129">
        <v>2166.1</v>
      </c>
      <c r="N58" t="s">
        <v>1314</v>
      </c>
      <c r="O58" s="130">
        <v>3.3415668941575702E-2</v>
      </c>
      <c r="P58" s="130">
        <v>4.3885579761266398E-2</v>
      </c>
      <c r="R58" s="138">
        <v>374089</v>
      </c>
      <c r="S58" s="162">
        <v>1</v>
      </c>
      <c r="T58" t="s">
        <v>1315</v>
      </c>
      <c r="U58" s="138">
        <v>404.61470000000003</v>
      </c>
      <c r="X58" s="130">
        <v>2.511306703129834E-5</v>
      </c>
      <c r="Y58" s="130">
        <v>1.9097825419287905E-3</v>
      </c>
      <c r="Z58" s="130">
        <v>5.602602200876762E-4</v>
      </c>
      <c r="AA58" s="182"/>
      <c r="AC58" s="159"/>
    </row>
    <row r="59" spans="1:29" x14ac:dyDescent="0.25">
      <c r="A59" t="s">
        <v>1213</v>
      </c>
      <c r="B59" t="s">
        <v>1229</v>
      </c>
      <c r="C59" t="s">
        <v>1287</v>
      </c>
      <c r="D59" t="s">
        <v>1288</v>
      </c>
      <c r="E59" t="s">
        <v>1289</v>
      </c>
      <c r="F59" t="s">
        <v>945</v>
      </c>
      <c r="G59" t="s">
        <v>204</v>
      </c>
      <c r="H59" t="s">
        <v>204</v>
      </c>
      <c r="I59" t="s">
        <v>340</v>
      </c>
      <c r="J59" t="s">
        <v>1271</v>
      </c>
      <c r="K59" t="s">
        <v>413</v>
      </c>
      <c r="L59" t="s">
        <v>1212</v>
      </c>
      <c r="M59" s="129">
        <v>832.9</v>
      </c>
      <c r="N59" t="s">
        <v>1290</v>
      </c>
      <c r="O59" s="130">
        <v>3.00644672954079E-2</v>
      </c>
      <c r="P59" s="130">
        <v>4.0258521214723203E-2</v>
      </c>
      <c r="R59" s="138">
        <v>250000</v>
      </c>
      <c r="S59" s="162">
        <v>1</v>
      </c>
      <c r="T59" t="s">
        <v>1291</v>
      </c>
      <c r="U59" s="138">
        <v>243.125</v>
      </c>
      <c r="X59" s="130">
        <v>1.0651999516654869E-5</v>
      </c>
      <c r="Y59" s="130">
        <v>1.1475508024160945E-3</v>
      </c>
      <c r="Z59" s="130">
        <v>3.3664935719545557E-4</v>
      </c>
      <c r="AA59" s="182"/>
      <c r="AC59" s="159"/>
    </row>
    <row r="60" spans="1:29" x14ac:dyDescent="0.25">
      <c r="A60" t="s">
        <v>1213</v>
      </c>
      <c r="B60" t="s">
        <v>1229</v>
      </c>
      <c r="C60" t="s">
        <v>1329</v>
      </c>
      <c r="D60" t="s">
        <v>1402</v>
      </c>
      <c r="E60" t="s">
        <v>1403</v>
      </c>
      <c r="F60" t="s">
        <v>949</v>
      </c>
      <c r="G60" t="s">
        <v>204</v>
      </c>
      <c r="H60" t="s">
        <v>204</v>
      </c>
      <c r="I60" t="s">
        <v>340</v>
      </c>
      <c r="J60" t="s">
        <v>1271</v>
      </c>
      <c r="K60" t="s">
        <v>413</v>
      </c>
      <c r="L60" t="s">
        <v>1212</v>
      </c>
      <c r="M60" s="129">
        <v>430.1</v>
      </c>
      <c r="N60" t="s">
        <v>1404</v>
      </c>
      <c r="O60" s="130">
        <v>4.0563110622377503E-2</v>
      </c>
      <c r="P60" s="130">
        <v>4.28863684046265E-2</v>
      </c>
      <c r="R60" s="138">
        <v>12700000</v>
      </c>
      <c r="S60" s="162">
        <v>1</v>
      </c>
      <c r="T60" t="s">
        <v>1405</v>
      </c>
      <c r="U60" s="138">
        <v>12472.67</v>
      </c>
      <c r="X60" s="130">
        <v>9.0714285714285712E-4</v>
      </c>
      <c r="Y60" s="130">
        <v>5.8871043565125555E-2</v>
      </c>
      <c r="Z60" s="130">
        <v>1.7270607045803774E-2</v>
      </c>
      <c r="AA60" s="182"/>
      <c r="AC60" s="159"/>
    </row>
    <row r="61" spans="1:29" x14ac:dyDescent="0.25">
      <c r="A61" t="s">
        <v>1213</v>
      </c>
      <c r="B61" t="s">
        <v>1229</v>
      </c>
      <c r="C61" t="s">
        <v>1329</v>
      </c>
      <c r="D61" t="s">
        <v>1354</v>
      </c>
      <c r="E61" t="s">
        <v>1355</v>
      </c>
      <c r="F61" t="s">
        <v>949</v>
      </c>
      <c r="G61" t="s">
        <v>204</v>
      </c>
      <c r="H61" t="s">
        <v>204</v>
      </c>
      <c r="I61" t="s">
        <v>340</v>
      </c>
      <c r="J61" t="s">
        <v>1271</v>
      </c>
      <c r="K61" t="s">
        <v>413</v>
      </c>
      <c r="L61" t="s">
        <v>1212</v>
      </c>
      <c r="M61" s="129">
        <v>602.70000000000005</v>
      </c>
      <c r="N61" t="s">
        <v>1356</v>
      </c>
      <c r="O61" s="130">
        <v>3.9659668902482299E-2</v>
      </c>
      <c r="P61" s="130">
        <v>4.3253532682656901E-2</v>
      </c>
      <c r="R61" s="138">
        <v>12660000</v>
      </c>
      <c r="S61" s="162">
        <v>1</v>
      </c>
      <c r="T61" t="s">
        <v>1357</v>
      </c>
      <c r="U61" s="138">
        <v>12340.968000000001</v>
      </c>
      <c r="X61" s="130">
        <v>1.0549999999999999E-3</v>
      </c>
      <c r="Y61" s="130">
        <v>5.8249409690452836E-2</v>
      </c>
      <c r="Z61" s="130">
        <v>1.7088242444708225E-2</v>
      </c>
      <c r="AA61" s="182"/>
      <c r="AC61" s="159"/>
    </row>
    <row r="62" spans="1:29" x14ac:dyDescent="0.25">
      <c r="A62" t="s">
        <v>1213</v>
      </c>
      <c r="B62" t="s">
        <v>1229</v>
      </c>
      <c r="C62" t="s">
        <v>1329</v>
      </c>
      <c r="D62" t="s">
        <v>1342</v>
      </c>
      <c r="E62" t="s">
        <v>1343</v>
      </c>
      <c r="F62" t="s">
        <v>949</v>
      </c>
      <c r="G62" t="s">
        <v>204</v>
      </c>
      <c r="H62" t="s">
        <v>204</v>
      </c>
      <c r="I62" t="s">
        <v>340</v>
      </c>
      <c r="J62" t="s">
        <v>1271</v>
      </c>
      <c r="K62" t="s">
        <v>413</v>
      </c>
      <c r="L62" t="s">
        <v>1212</v>
      </c>
      <c r="M62" s="129">
        <v>526</v>
      </c>
      <c r="N62" t="s">
        <v>1344</v>
      </c>
      <c r="O62" s="130">
        <v>4.0100169348289298E-2</v>
      </c>
      <c r="P62" s="130">
        <v>4.2993895086049699E-2</v>
      </c>
      <c r="R62" s="138">
        <v>9350000</v>
      </c>
      <c r="S62" s="162">
        <v>1</v>
      </c>
      <c r="T62" t="s">
        <v>1345</v>
      </c>
      <c r="U62" s="138">
        <v>9145.2350000000006</v>
      </c>
      <c r="X62" s="130">
        <v>7.7916666666666661E-4</v>
      </c>
      <c r="Y62" s="130">
        <v>4.3165539383172247E-2</v>
      </c>
      <c r="Z62" s="130">
        <v>1.2663187595481264E-2</v>
      </c>
      <c r="AA62" s="182"/>
      <c r="AC62" s="159"/>
    </row>
    <row r="63" spans="1:29" x14ac:dyDescent="0.25">
      <c r="A63" t="s">
        <v>1213</v>
      </c>
      <c r="B63" t="s">
        <v>1229</v>
      </c>
      <c r="C63" t="s">
        <v>1329</v>
      </c>
      <c r="D63" t="s">
        <v>1338</v>
      </c>
      <c r="E63" t="s">
        <v>1339</v>
      </c>
      <c r="F63" t="s">
        <v>949</v>
      </c>
      <c r="G63" t="s">
        <v>204</v>
      </c>
      <c r="H63" t="s">
        <v>204</v>
      </c>
      <c r="I63" t="s">
        <v>340</v>
      </c>
      <c r="J63" t="s">
        <v>1284</v>
      </c>
      <c r="K63" t="s">
        <v>415</v>
      </c>
      <c r="L63" t="s">
        <v>1212</v>
      </c>
      <c r="M63" s="129">
        <v>756.2</v>
      </c>
      <c r="N63" t="s">
        <v>1340</v>
      </c>
      <c r="O63" s="130">
        <v>4.1459613319689198E-2</v>
      </c>
      <c r="P63" s="130">
        <v>4.2951933454274803E-2</v>
      </c>
      <c r="R63" s="138">
        <v>8800000</v>
      </c>
      <c r="S63" s="162">
        <v>1</v>
      </c>
      <c r="T63" t="s">
        <v>1341</v>
      </c>
      <c r="U63" s="138">
        <v>8524.56</v>
      </c>
      <c r="X63" s="130">
        <v>7.3333333333333334E-4</v>
      </c>
      <c r="Y63" s="130">
        <v>4.0235951334680282E-2</v>
      </c>
      <c r="Z63" s="130">
        <v>1.1803753807194213E-2</v>
      </c>
      <c r="AA63" s="182"/>
      <c r="AC63" s="159"/>
    </row>
    <row r="64" spans="1:29" x14ac:dyDescent="0.25">
      <c r="A64" t="s">
        <v>1213</v>
      </c>
      <c r="B64" t="s">
        <v>1229</v>
      </c>
      <c r="C64" t="s">
        <v>1329</v>
      </c>
      <c r="D64" t="s">
        <v>1406</v>
      </c>
      <c r="E64" t="s">
        <v>1407</v>
      </c>
      <c r="F64" t="s">
        <v>949</v>
      </c>
      <c r="G64" t="s">
        <v>204</v>
      </c>
      <c r="H64" t="s">
        <v>204</v>
      </c>
      <c r="I64" t="s">
        <v>340</v>
      </c>
      <c r="J64" t="s">
        <v>1271</v>
      </c>
      <c r="K64" t="s">
        <v>413</v>
      </c>
      <c r="L64" t="s">
        <v>1212</v>
      </c>
      <c r="M64" s="129">
        <v>928.8</v>
      </c>
      <c r="N64" t="s">
        <v>1408</v>
      </c>
      <c r="O64" s="130">
        <v>4.3427935714721297E-2</v>
      </c>
      <c r="P64" s="130">
        <v>4.2944065648317001E-2</v>
      </c>
      <c r="R64" s="138">
        <v>8400000</v>
      </c>
      <c r="S64" s="162">
        <v>1</v>
      </c>
      <c r="T64" t="s">
        <v>1409</v>
      </c>
      <c r="U64" s="138">
        <v>8078.28</v>
      </c>
      <c r="X64" s="130">
        <v>6.9999999999999999E-4</v>
      </c>
      <c r="Y64" s="130">
        <v>3.8129508261766122E-2</v>
      </c>
      <c r="Z64" s="130">
        <v>1.1185800593295239E-2</v>
      </c>
      <c r="AA64" s="182"/>
      <c r="AC64" s="159"/>
    </row>
    <row r="65" spans="1:29" x14ac:dyDescent="0.25">
      <c r="A65" t="s">
        <v>1213</v>
      </c>
      <c r="B65" t="s">
        <v>1229</v>
      </c>
      <c r="C65" t="s">
        <v>1329</v>
      </c>
      <c r="D65" t="s">
        <v>1410</v>
      </c>
      <c r="E65" t="s">
        <v>1411</v>
      </c>
      <c r="F65" t="s">
        <v>949</v>
      </c>
      <c r="G65" t="s">
        <v>204</v>
      </c>
      <c r="H65" t="s">
        <v>204</v>
      </c>
      <c r="I65" t="s">
        <v>340</v>
      </c>
      <c r="J65" t="s">
        <v>1284</v>
      </c>
      <c r="K65" t="s">
        <v>415</v>
      </c>
      <c r="L65" t="s">
        <v>1212</v>
      </c>
      <c r="M65" s="129">
        <v>8.1999999999999993</v>
      </c>
      <c r="N65" t="s">
        <v>1412</v>
      </c>
      <c r="O65" s="130">
        <v>4.77775905113463E-2</v>
      </c>
      <c r="P65" s="130">
        <v>3.7179586483239803E-2</v>
      </c>
      <c r="R65" s="138">
        <v>6953000</v>
      </c>
      <c r="S65" s="162">
        <v>1</v>
      </c>
      <c r="T65" t="s">
        <v>1413</v>
      </c>
      <c r="U65" s="138">
        <v>6950.9141</v>
      </c>
      <c r="X65" s="130">
        <v>1.5802272727272727E-4</v>
      </c>
      <c r="Y65" s="130">
        <v>3.2808337492978283E-2</v>
      </c>
      <c r="Z65" s="130">
        <v>9.6247640665741031E-3</v>
      </c>
      <c r="AA65" s="182"/>
      <c r="AC65" s="159"/>
    </row>
    <row r="66" spans="1:29" x14ac:dyDescent="0.25">
      <c r="A66" t="s">
        <v>1213</v>
      </c>
      <c r="B66" t="s">
        <v>1229</v>
      </c>
      <c r="C66" t="s">
        <v>1329</v>
      </c>
      <c r="D66" t="s">
        <v>1334</v>
      </c>
      <c r="E66" t="s">
        <v>1335</v>
      </c>
      <c r="F66" t="s">
        <v>949</v>
      </c>
      <c r="G66" t="s">
        <v>204</v>
      </c>
      <c r="H66" t="s">
        <v>204</v>
      </c>
      <c r="I66" t="s">
        <v>340</v>
      </c>
      <c r="J66" t="s">
        <v>1284</v>
      </c>
      <c r="K66" t="s">
        <v>415</v>
      </c>
      <c r="L66" t="s">
        <v>1212</v>
      </c>
      <c r="M66" s="129">
        <v>679.5</v>
      </c>
      <c r="N66" t="s">
        <v>1336</v>
      </c>
      <c r="O66" s="130">
        <v>3.99073309669708E-2</v>
      </c>
      <c r="P66" s="130">
        <v>4.3156496409177403E-2</v>
      </c>
      <c r="R66" s="138">
        <v>5500000</v>
      </c>
      <c r="S66" s="162">
        <v>1</v>
      </c>
      <c r="T66" t="s">
        <v>1337</v>
      </c>
      <c r="U66" s="138">
        <v>5344.35</v>
      </c>
      <c r="X66" s="130">
        <v>4.5833333333333332E-4</v>
      </c>
      <c r="Y66" s="130">
        <v>2.5225349638632207E-2</v>
      </c>
      <c r="Z66" s="130">
        <v>7.4001932838150463E-3</v>
      </c>
      <c r="AA66" s="182"/>
      <c r="AC66" s="159"/>
    </row>
    <row r="67" spans="1:29" x14ac:dyDescent="0.25">
      <c r="A67" t="s">
        <v>1213</v>
      </c>
      <c r="B67" t="s">
        <v>1229</v>
      </c>
      <c r="C67" t="s">
        <v>1329</v>
      </c>
      <c r="D67" t="s">
        <v>1350</v>
      </c>
      <c r="E67" t="s">
        <v>1351</v>
      </c>
      <c r="F67" t="s">
        <v>949</v>
      </c>
      <c r="G67" t="s">
        <v>204</v>
      </c>
      <c r="H67" t="s">
        <v>204</v>
      </c>
      <c r="I67" t="s">
        <v>340</v>
      </c>
      <c r="J67" t="s">
        <v>1271</v>
      </c>
      <c r="K67" t="s">
        <v>413</v>
      </c>
      <c r="L67" t="s">
        <v>1212</v>
      </c>
      <c r="M67" s="129">
        <v>852.1</v>
      </c>
      <c r="N67" t="s">
        <v>1352</v>
      </c>
      <c r="O67" s="130">
        <v>4.2809691804458899E-2</v>
      </c>
      <c r="P67" s="130">
        <v>4.2954556056260702E-2</v>
      </c>
      <c r="R67" s="138">
        <v>3800000</v>
      </c>
      <c r="S67" s="162">
        <v>1</v>
      </c>
      <c r="T67" t="s">
        <v>1353</v>
      </c>
      <c r="U67" s="138">
        <v>3666.24</v>
      </c>
      <c r="X67" s="130">
        <v>2.7142857142857144E-4</v>
      </c>
      <c r="Y67" s="130">
        <v>1.7304664900154171E-2</v>
      </c>
      <c r="Z67" s="130">
        <v>5.076554609045829E-3</v>
      </c>
      <c r="AA67" s="182"/>
      <c r="AC67" s="159"/>
    </row>
    <row r="68" spans="1:29" x14ac:dyDescent="0.25">
      <c r="A68" t="s">
        <v>1213</v>
      </c>
      <c r="B68" t="s">
        <v>1229</v>
      </c>
      <c r="C68" t="s">
        <v>1329</v>
      </c>
      <c r="D68" t="s">
        <v>1414</v>
      </c>
      <c r="E68" t="s">
        <v>1415</v>
      </c>
      <c r="F68" t="s">
        <v>949</v>
      </c>
      <c r="G68" t="s">
        <v>204</v>
      </c>
      <c r="H68" t="s">
        <v>204</v>
      </c>
      <c r="I68" t="s">
        <v>340</v>
      </c>
      <c r="J68" t="s">
        <v>1271</v>
      </c>
      <c r="K68" t="s">
        <v>413</v>
      </c>
      <c r="L68" t="s">
        <v>1212</v>
      </c>
      <c r="M68" s="129">
        <v>180.8</v>
      </c>
      <c r="N68" t="s">
        <v>1416</v>
      </c>
      <c r="O68" s="130">
        <v>4.3079206785944998E-2</v>
      </c>
      <c r="P68" s="130">
        <v>4.1931741281747502E-2</v>
      </c>
      <c r="R68" s="138">
        <v>3400000</v>
      </c>
      <c r="S68" s="162">
        <v>1</v>
      </c>
      <c r="T68" t="s">
        <v>1417</v>
      </c>
      <c r="U68" s="138">
        <v>3374.84</v>
      </c>
      <c r="X68" s="130">
        <v>7.7272727272727272E-5</v>
      </c>
      <c r="Y68" s="130">
        <v>1.5929255938410006E-2</v>
      </c>
      <c r="Z68" s="130">
        <v>4.6730600170180412E-3</v>
      </c>
      <c r="AA68" s="182"/>
      <c r="AC68" s="159"/>
    </row>
    <row r="69" spans="1:29" x14ac:dyDescent="0.25">
      <c r="A69" t="s">
        <v>1213</v>
      </c>
      <c r="B69" t="s">
        <v>1229</v>
      </c>
      <c r="C69" t="s">
        <v>1329</v>
      </c>
      <c r="D69" t="s">
        <v>1418</v>
      </c>
      <c r="E69" t="s">
        <v>1419</v>
      </c>
      <c r="F69" t="s">
        <v>949</v>
      </c>
      <c r="G69" t="s">
        <v>204</v>
      </c>
      <c r="H69" t="s">
        <v>204</v>
      </c>
      <c r="I69" t="s">
        <v>340</v>
      </c>
      <c r="J69" t="s">
        <v>1271</v>
      </c>
      <c r="K69" t="s">
        <v>413</v>
      </c>
      <c r="L69" t="s">
        <v>1212</v>
      </c>
      <c r="M69" s="129">
        <v>353.4</v>
      </c>
      <c r="N69" t="s">
        <v>1420</v>
      </c>
      <c r="O69" s="130">
        <v>4.0792220718860302E-2</v>
      </c>
      <c r="P69" s="130">
        <v>4.2791954733132999E-2</v>
      </c>
      <c r="R69" s="138">
        <v>2000000</v>
      </c>
      <c r="S69" s="162">
        <v>1</v>
      </c>
      <c r="T69" t="s">
        <v>1421</v>
      </c>
      <c r="U69" s="138">
        <v>1970.6</v>
      </c>
      <c r="X69" s="130">
        <v>1.4285714285714287E-4</v>
      </c>
      <c r="Y69" s="130">
        <v>9.3012385038196647E-3</v>
      </c>
      <c r="Z69" s="130">
        <v>2.7286425636580554E-3</v>
      </c>
      <c r="AA69" s="182"/>
      <c r="AC69" s="159"/>
    </row>
    <row r="70" spans="1:29" x14ac:dyDescent="0.25">
      <c r="A70" t="s">
        <v>1213</v>
      </c>
      <c r="B70" t="s">
        <v>1229</v>
      </c>
      <c r="C70" t="s">
        <v>1329</v>
      </c>
      <c r="D70" t="s">
        <v>1330</v>
      </c>
      <c r="E70" t="s">
        <v>1331</v>
      </c>
      <c r="F70" t="s">
        <v>949</v>
      </c>
      <c r="G70" t="s">
        <v>204</v>
      </c>
      <c r="H70" t="s">
        <v>204</v>
      </c>
      <c r="I70" t="s">
        <v>340</v>
      </c>
      <c r="J70" t="s">
        <v>1271</v>
      </c>
      <c r="K70" t="s">
        <v>413</v>
      </c>
      <c r="L70" t="s">
        <v>1212</v>
      </c>
      <c r="M70" s="129">
        <v>257.5</v>
      </c>
      <c r="N70" t="s">
        <v>1332</v>
      </c>
      <c r="O70" s="130">
        <v>4.1161887457631802E-2</v>
      </c>
      <c r="P70" s="130">
        <v>4.22464535200592E-2</v>
      </c>
      <c r="R70" s="138">
        <v>1059508</v>
      </c>
      <c r="S70" s="162">
        <v>1</v>
      </c>
      <c r="T70" t="s">
        <v>1333</v>
      </c>
      <c r="U70" s="138">
        <v>1048.2772</v>
      </c>
      <c r="X70" s="130">
        <v>5.8861555555555557E-5</v>
      </c>
      <c r="Y70" s="130">
        <v>4.9478719155054765E-3</v>
      </c>
      <c r="Z70" s="130">
        <v>1.4515243214795774E-3</v>
      </c>
      <c r="AA70" s="182"/>
      <c r="AC70" s="159"/>
    </row>
    <row r="71" spans="1:29" x14ac:dyDescent="0.25">
      <c r="A71" t="s">
        <v>1213</v>
      </c>
      <c r="B71" t="s">
        <v>1229</v>
      </c>
      <c r="C71" t="s">
        <v>1329</v>
      </c>
      <c r="D71" t="s">
        <v>1422</v>
      </c>
      <c r="E71" t="s">
        <v>1423</v>
      </c>
      <c r="F71" t="s">
        <v>949</v>
      </c>
      <c r="G71" t="s">
        <v>204</v>
      </c>
      <c r="H71" t="s">
        <v>204</v>
      </c>
      <c r="I71" t="s">
        <v>340</v>
      </c>
      <c r="J71" t="s">
        <v>1271</v>
      </c>
      <c r="K71" t="s">
        <v>413</v>
      </c>
      <c r="L71" t="s">
        <v>1212</v>
      </c>
      <c r="M71" s="129">
        <v>104.1</v>
      </c>
      <c r="N71" t="s">
        <v>1424</v>
      </c>
      <c r="O71" s="130">
        <v>4.8068629928826899E-2</v>
      </c>
      <c r="P71" s="130">
        <v>4.1255109969377202E-2</v>
      </c>
      <c r="R71" s="138">
        <v>1000000</v>
      </c>
      <c r="S71" s="162">
        <v>1</v>
      </c>
      <c r="T71" t="s">
        <v>1425</v>
      </c>
      <c r="U71" s="138">
        <v>995.8</v>
      </c>
      <c r="X71" s="130">
        <v>2.2727272727272726E-5</v>
      </c>
      <c r="Y71" s="130">
        <v>4.7001792865643066E-3</v>
      </c>
      <c r="Z71" s="130">
        <v>1.3788603800318135E-3</v>
      </c>
      <c r="AA71" s="182"/>
      <c r="AC71" s="159"/>
    </row>
    <row r="72" spans="1:29" x14ac:dyDescent="0.25">
      <c r="A72" t="s">
        <v>1213</v>
      </c>
      <c r="B72" t="s">
        <v>1230</v>
      </c>
      <c r="C72" t="s">
        <v>1268</v>
      </c>
      <c r="D72" t="s">
        <v>1282</v>
      </c>
      <c r="E72" t="s">
        <v>1283</v>
      </c>
      <c r="F72" t="s">
        <v>943</v>
      </c>
      <c r="G72" t="s">
        <v>204</v>
      </c>
      <c r="H72" t="s">
        <v>204</v>
      </c>
      <c r="I72" t="s">
        <v>340</v>
      </c>
      <c r="J72" t="s">
        <v>1284</v>
      </c>
      <c r="K72" t="s">
        <v>415</v>
      </c>
      <c r="L72" t="s">
        <v>1212</v>
      </c>
      <c r="M72" s="129">
        <v>4884.6000000000004</v>
      </c>
      <c r="N72" t="s">
        <v>1285</v>
      </c>
      <c r="O72" s="130">
        <v>7.9898984501700805E-3</v>
      </c>
      <c r="P72" s="130">
        <v>1.8755807532071699E-2</v>
      </c>
      <c r="R72" s="138">
        <v>2349360</v>
      </c>
      <c r="S72" s="162">
        <v>1</v>
      </c>
      <c r="T72" t="s">
        <v>1286</v>
      </c>
      <c r="U72" s="138">
        <v>2486.7975999999999</v>
      </c>
      <c r="X72" s="130">
        <v>9.7596727932358751E-5</v>
      </c>
      <c r="Y72" s="130">
        <v>0.11381739976662353</v>
      </c>
      <c r="Z72" s="130">
        <v>8.5569160490781296E-2</v>
      </c>
      <c r="AA72" s="182"/>
      <c r="AC72" s="159"/>
    </row>
    <row r="73" spans="1:29" x14ac:dyDescent="0.25">
      <c r="A73" t="s">
        <v>1213</v>
      </c>
      <c r="B73" t="s">
        <v>1230</v>
      </c>
      <c r="C73" t="s">
        <v>1268</v>
      </c>
      <c r="D73" t="s">
        <v>1358</v>
      </c>
      <c r="E73" t="s">
        <v>1359</v>
      </c>
      <c r="F73" t="s">
        <v>943</v>
      </c>
      <c r="G73" t="s">
        <v>204</v>
      </c>
      <c r="H73" t="s">
        <v>204</v>
      </c>
      <c r="I73" t="s">
        <v>340</v>
      </c>
      <c r="J73" t="s">
        <v>1284</v>
      </c>
      <c r="K73" t="s">
        <v>415</v>
      </c>
      <c r="L73" t="s">
        <v>1212</v>
      </c>
      <c r="M73" s="129">
        <v>2896.9</v>
      </c>
      <c r="N73" t="s">
        <v>1360</v>
      </c>
      <c r="O73" s="130">
        <v>-1.9487652079027699E-2</v>
      </c>
      <c r="P73" s="130">
        <v>-2.99380435407165E-2</v>
      </c>
      <c r="R73" s="138">
        <v>2150000</v>
      </c>
      <c r="S73" s="162">
        <v>1</v>
      </c>
      <c r="T73" t="s">
        <v>1361</v>
      </c>
      <c r="U73" s="138">
        <v>2400.69</v>
      </c>
      <c r="X73" s="130">
        <v>9.6453024758579416E-5</v>
      </c>
      <c r="Y73" s="130">
        <v>0.1098763718610595</v>
      </c>
      <c r="Z73" s="130">
        <v>8.2606252797921248E-2</v>
      </c>
      <c r="AA73" s="182"/>
      <c r="AC73" s="159"/>
    </row>
    <row r="74" spans="1:29" x14ac:dyDescent="0.25">
      <c r="A74" t="s">
        <v>1213</v>
      </c>
      <c r="B74" t="s">
        <v>1230</v>
      </c>
      <c r="C74" t="s">
        <v>1268</v>
      </c>
      <c r="D74" t="s">
        <v>1269</v>
      </c>
      <c r="E74" t="s">
        <v>1270</v>
      </c>
      <c r="F74" t="s">
        <v>943</v>
      </c>
      <c r="G74" t="s">
        <v>204</v>
      </c>
      <c r="H74" t="s">
        <v>204</v>
      </c>
      <c r="I74" t="s">
        <v>340</v>
      </c>
      <c r="J74" t="s">
        <v>1271</v>
      </c>
      <c r="K74" t="s">
        <v>413</v>
      </c>
      <c r="L74" t="s">
        <v>1212</v>
      </c>
      <c r="M74" s="129">
        <v>1329.5</v>
      </c>
      <c r="N74" t="s">
        <v>1272</v>
      </c>
      <c r="O74" s="130">
        <v>-1.4849214092393399E-4</v>
      </c>
      <c r="P74" s="130">
        <v>1.52756146967408E-2</v>
      </c>
      <c r="R74" s="138">
        <v>1768000</v>
      </c>
      <c r="S74" s="162">
        <v>1</v>
      </c>
      <c r="T74" t="s">
        <v>1273</v>
      </c>
      <c r="U74" s="138">
        <v>2006.5031999999999</v>
      </c>
      <c r="X74" s="130">
        <v>8.1464413737955251E-5</v>
      </c>
      <c r="Y74" s="130">
        <v>9.1834969006246478E-2</v>
      </c>
      <c r="Z74" s="130">
        <v>6.9042529680649292E-2</v>
      </c>
      <c r="AA74" s="182"/>
      <c r="AC74" s="159"/>
    </row>
    <row r="75" spans="1:29" x14ac:dyDescent="0.25">
      <c r="A75" t="s">
        <v>1213</v>
      </c>
      <c r="B75" t="s">
        <v>1230</v>
      </c>
      <c r="C75" t="s">
        <v>1268</v>
      </c>
      <c r="D75" t="s">
        <v>1362</v>
      </c>
      <c r="E75" t="s">
        <v>1363</v>
      </c>
      <c r="F75" t="s">
        <v>943</v>
      </c>
      <c r="G75" t="s">
        <v>204</v>
      </c>
      <c r="H75" t="s">
        <v>204</v>
      </c>
      <c r="I75" t="s">
        <v>340</v>
      </c>
      <c r="J75" t="s">
        <v>1271</v>
      </c>
      <c r="K75" t="s">
        <v>413</v>
      </c>
      <c r="L75" t="s">
        <v>1212</v>
      </c>
      <c r="M75" s="129">
        <v>2081.9</v>
      </c>
      <c r="N75" t="s">
        <v>1364</v>
      </c>
      <c r="O75" s="130">
        <v>9.5212293729122592E-3</v>
      </c>
      <c r="P75" s="130">
        <v>1.6358749316930401E-2</v>
      </c>
      <c r="R75" s="138">
        <v>1614193</v>
      </c>
      <c r="S75" s="162">
        <v>1</v>
      </c>
      <c r="T75" t="s">
        <v>1365</v>
      </c>
      <c r="U75" s="138">
        <v>1778.8407</v>
      </c>
      <c r="X75" s="130">
        <v>7.9892489642810916E-5</v>
      </c>
      <c r="Y75" s="130">
        <v>8.1415160098354297E-2</v>
      </c>
      <c r="Z75" s="130">
        <v>6.1208803883443366E-2</v>
      </c>
      <c r="AA75" s="182"/>
      <c r="AC75" s="159"/>
    </row>
    <row r="76" spans="1:29" x14ac:dyDescent="0.25">
      <c r="A76" t="s">
        <v>1213</v>
      </c>
      <c r="B76" t="s">
        <v>1230</v>
      </c>
      <c r="C76" t="s">
        <v>1268</v>
      </c>
      <c r="D76" t="s">
        <v>1274</v>
      </c>
      <c r="E76" t="s">
        <v>1275</v>
      </c>
      <c r="F76" t="s">
        <v>943</v>
      </c>
      <c r="G76" t="s">
        <v>204</v>
      </c>
      <c r="H76" t="s">
        <v>204</v>
      </c>
      <c r="I76" t="s">
        <v>340</v>
      </c>
      <c r="J76" t="s">
        <v>1271</v>
      </c>
      <c r="K76" t="s">
        <v>413</v>
      </c>
      <c r="L76" t="s">
        <v>1212</v>
      </c>
      <c r="M76" s="129">
        <v>4226.3</v>
      </c>
      <c r="N76" t="s">
        <v>1276</v>
      </c>
      <c r="O76" s="130">
        <v>1.2868990906145799E-2</v>
      </c>
      <c r="P76" s="130">
        <v>1.6849175888299602E-2</v>
      </c>
      <c r="R76" s="138">
        <v>1349532</v>
      </c>
      <c r="S76" s="162">
        <v>1</v>
      </c>
      <c r="T76" t="s">
        <v>1277</v>
      </c>
      <c r="U76" s="138">
        <v>1349.2621000000001</v>
      </c>
      <c r="X76" s="130">
        <v>8.5825603329509276E-5</v>
      </c>
      <c r="Y76" s="130">
        <v>6.1753922220038934E-2</v>
      </c>
      <c r="Z76" s="130">
        <v>4.6427271157281486E-2</v>
      </c>
      <c r="AA76" s="182"/>
      <c r="AC76" s="159"/>
    </row>
    <row r="77" spans="1:29" x14ac:dyDescent="0.25">
      <c r="A77" t="s">
        <v>1213</v>
      </c>
      <c r="B77" t="s">
        <v>1230</v>
      </c>
      <c r="C77" t="s">
        <v>1268</v>
      </c>
      <c r="D77" t="s">
        <v>1278</v>
      </c>
      <c r="E77" t="s">
        <v>1279</v>
      </c>
      <c r="F77" t="s">
        <v>943</v>
      </c>
      <c r="G77" t="s">
        <v>204</v>
      </c>
      <c r="H77" t="s">
        <v>204</v>
      </c>
      <c r="I77" t="s">
        <v>340</v>
      </c>
      <c r="J77" t="s">
        <v>1271</v>
      </c>
      <c r="K77" t="s">
        <v>413</v>
      </c>
      <c r="L77" t="s">
        <v>1212</v>
      </c>
      <c r="M77" s="129">
        <v>7391</v>
      </c>
      <c r="N77" t="s">
        <v>1280</v>
      </c>
      <c r="O77" s="130">
        <v>7.1861071800363597E-3</v>
      </c>
      <c r="P77" s="130">
        <v>2.1832119661569199E-2</v>
      </c>
      <c r="R77" s="138">
        <v>348122</v>
      </c>
      <c r="S77" s="162">
        <v>1</v>
      </c>
      <c r="T77" t="s">
        <v>1281</v>
      </c>
      <c r="U77" s="138">
        <v>339.94109999999995</v>
      </c>
      <c r="X77" s="130">
        <v>1.1337972760491293E-5</v>
      </c>
      <c r="Y77" s="130">
        <v>1.5558651196271858E-2</v>
      </c>
      <c r="Z77" s="130">
        <v>1.1697163385947278E-2</v>
      </c>
      <c r="AA77" s="182"/>
      <c r="AC77" s="159"/>
    </row>
    <row r="78" spans="1:29" x14ac:dyDescent="0.25">
      <c r="A78" t="s">
        <v>1213</v>
      </c>
      <c r="B78" t="s">
        <v>1230</v>
      </c>
      <c r="C78" t="s">
        <v>1268</v>
      </c>
      <c r="D78" t="s">
        <v>1366</v>
      </c>
      <c r="E78" t="s">
        <v>1367</v>
      </c>
      <c r="F78" t="s">
        <v>943</v>
      </c>
      <c r="G78" t="s">
        <v>204</v>
      </c>
      <c r="H78" t="s">
        <v>204</v>
      </c>
      <c r="I78" t="s">
        <v>340</v>
      </c>
      <c r="J78" t="s">
        <v>1271</v>
      </c>
      <c r="K78" t="s">
        <v>413</v>
      </c>
      <c r="L78" t="s">
        <v>1212</v>
      </c>
      <c r="M78" s="129">
        <v>10280.5</v>
      </c>
      <c r="N78" t="s">
        <v>1368</v>
      </c>
      <c r="O78" s="130">
        <v>5.6499340426479101E-3</v>
      </c>
      <c r="P78" s="130">
        <v>1.68203272664544E-2</v>
      </c>
      <c r="R78" s="138">
        <v>185000</v>
      </c>
      <c r="S78" s="162">
        <v>1</v>
      </c>
      <c r="T78" t="s">
        <v>1369</v>
      </c>
      <c r="U78" s="138">
        <v>294.298</v>
      </c>
      <c r="X78" s="130">
        <v>1.1611629530269415E-5</v>
      </c>
      <c r="Y78" s="130">
        <v>1.3469626018338931E-2</v>
      </c>
      <c r="Z78" s="130">
        <v>1.0126611509991973E-2</v>
      </c>
      <c r="AA78" s="182"/>
      <c r="AC78" s="159"/>
    </row>
    <row r="79" spans="1:29" x14ac:dyDescent="0.25">
      <c r="A79" t="s">
        <v>1213</v>
      </c>
      <c r="B79" t="s">
        <v>1230</v>
      </c>
      <c r="C79" t="s">
        <v>1268</v>
      </c>
      <c r="D79" t="s">
        <v>1370</v>
      </c>
      <c r="E79" t="s">
        <v>1371</v>
      </c>
      <c r="F79" t="s">
        <v>943</v>
      </c>
      <c r="G79" t="s">
        <v>204</v>
      </c>
      <c r="H79" t="s">
        <v>204</v>
      </c>
      <c r="I79" t="s">
        <v>340</v>
      </c>
      <c r="J79" t="s">
        <v>1271</v>
      </c>
      <c r="K79" t="s">
        <v>413</v>
      </c>
      <c r="L79" t="s">
        <v>1212</v>
      </c>
      <c r="M79" s="129">
        <v>84.9</v>
      </c>
      <c r="N79" t="s">
        <v>1372</v>
      </c>
      <c r="O79" s="130">
        <v>7.4694398856159604E-3</v>
      </c>
      <c r="P79" s="130">
        <v>4.8093544647693297E-2</v>
      </c>
      <c r="R79" s="138">
        <v>100000</v>
      </c>
      <c r="S79" s="162">
        <v>1</v>
      </c>
      <c r="T79" t="s">
        <v>1373</v>
      </c>
      <c r="U79" s="138">
        <v>145.32</v>
      </c>
      <c r="X79" s="130">
        <v>2.6879271735678018E-5</v>
      </c>
      <c r="Y79" s="130">
        <v>6.6511021243264093E-3</v>
      </c>
      <c r="Z79" s="130">
        <v>5.0003710002515592E-3</v>
      </c>
      <c r="AA79" s="182"/>
      <c r="AC79" s="159"/>
    </row>
    <row r="80" spans="1:29" x14ac:dyDescent="0.25">
      <c r="A80" t="s">
        <v>1213</v>
      </c>
      <c r="B80" t="s">
        <v>1230</v>
      </c>
      <c r="C80" t="s">
        <v>1287</v>
      </c>
      <c r="D80" t="s">
        <v>1378</v>
      </c>
      <c r="E80" t="s">
        <v>1379</v>
      </c>
      <c r="F80" t="s">
        <v>945</v>
      </c>
      <c r="G80" t="s">
        <v>204</v>
      </c>
      <c r="H80" t="s">
        <v>204</v>
      </c>
      <c r="I80" t="s">
        <v>340</v>
      </c>
      <c r="J80" t="s">
        <v>1271</v>
      </c>
      <c r="K80" t="s">
        <v>413</v>
      </c>
      <c r="L80" t="s">
        <v>1212</v>
      </c>
      <c r="M80" s="129">
        <v>4116.7</v>
      </c>
      <c r="N80" t="s">
        <v>1380</v>
      </c>
      <c r="O80" s="130">
        <v>3.28751867139516E-2</v>
      </c>
      <c r="P80" s="130">
        <v>3.9996261016130102E-2</v>
      </c>
      <c r="R80" s="138">
        <v>1633644</v>
      </c>
      <c r="S80" s="162">
        <v>1</v>
      </c>
      <c r="T80" t="s">
        <v>1381</v>
      </c>
      <c r="U80" s="138">
        <v>1514.8781000000001</v>
      </c>
      <c r="X80" s="130">
        <v>5.3568210229992763E-5</v>
      </c>
      <c r="Y80" s="130">
        <v>6.9333944563479452E-2</v>
      </c>
      <c r="Z80" s="130">
        <v>5.2126014493181994E-2</v>
      </c>
      <c r="AA80" s="182"/>
      <c r="AC80" s="159"/>
    </row>
    <row r="81" spans="1:29" x14ac:dyDescent="0.25">
      <c r="A81" t="s">
        <v>1213</v>
      </c>
      <c r="B81" t="s">
        <v>1230</v>
      </c>
      <c r="C81" t="s">
        <v>1287</v>
      </c>
      <c r="D81" t="s">
        <v>1296</v>
      </c>
      <c r="E81" t="s">
        <v>1297</v>
      </c>
      <c r="F81" t="s">
        <v>945</v>
      </c>
      <c r="G81" t="s">
        <v>204</v>
      </c>
      <c r="H81" t="s">
        <v>204</v>
      </c>
      <c r="I81" t="s">
        <v>340</v>
      </c>
      <c r="J81" t="s">
        <v>1271</v>
      </c>
      <c r="K81" t="s">
        <v>413</v>
      </c>
      <c r="L81" t="s">
        <v>1212</v>
      </c>
      <c r="M81" s="129">
        <v>1657.9</v>
      </c>
      <c r="N81" t="s">
        <v>1298</v>
      </c>
      <c r="O81" s="130">
        <v>3.3869575541033599E-2</v>
      </c>
      <c r="P81" s="130">
        <v>4.3662658592462197E-2</v>
      </c>
      <c r="R81" s="138">
        <v>1160000</v>
      </c>
      <c r="S81" s="162">
        <v>1</v>
      </c>
      <c r="T81" t="s">
        <v>1299</v>
      </c>
      <c r="U81" s="138">
        <v>1091.444</v>
      </c>
      <c r="X81" s="130">
        <v>4.1752391795662214E-5</v>
      </c>
      <c r="Y81" s="130">
        <v>4.9953932748302461E-2</v>
      </c>
      <c r="Z81" s="130">
        <v>3.7555910583529889E-2</v>
      </c>
      <c r="AA81" s="182"/>
      <c r="AC81" s="159"/>
    </row>
    <row r="82" spans="1:29" x14ac:dyDescent="0.25">
      <c r="A82" t="s">
        <v>1213</v>
      </c>
      <c r="B82" t="s">
        <v>1230</v>
      </c>
      <c r="C82" t="s">
        <v>1287</v>
      </c>
      <c r="D82" t="s">
        <v>1292</v>
      </c>
      <c r="E82" t="s">
        <v>1293</v>
      </c>
      <c r="F82" t="s">
        <v>945</v>
      </c>
      <c r="G82" t="s">
        <v>204</v>
      </c>
      <c r="H82" t="s">
        <v>204</v>
      </c>
      <c r="I82" t="s">
        <v>340</v>
      </c>
      <c r="J82" t="s">
        <v>1271</v>
      </c>
      <c r="K82" t="s">
        <v>413</v>
      </c>
      <c r="L82" t="s">
        <v>1212</v>
      </c>
      <c r="M82" s="129">
        <v>12383.7</v>
      </c>
      <c r="N82" t="s">
        <v>1294</v>
      </c>
      <c r="O82" s="130">
        <v>3.5218832819639903E-2</v>
      </c>
      <c r="P82" s="130">
        <v>4.3678394204377802E-2</v>
      </c>
      <c r="R82" s="138">
        <v>970000</v>
      </c>
      <c r="S82" s="162">
        <v>1</v>
      </c>
      <c r="T82" t="s">
        <v>1295</v>
      </c>
      <c r="U82" s="138">
        <v>1009.673</v>
      </c>
      <c r="X82" s="130">
        <v>5.0238131071915829E-5</v>
      </c>
      <c r="Y82" s="130">
        <v>4.6211383396469984E-2</v>
      </c>
      <c r="Z82" s="130">
        <v>3.4742221228578264E-2</v>
      </c>
      <c r="AA82" s="182"/>
      <c r="AC82" s="159"/>
    </row>
    <row r="83" spans="1:29" x14ac:dyDescent="0.25">
      <c r="A83" t="s">
        <v>1213</v>
      </c>
      <c r="B83" t="s">
        <v>1230</v>
      </c>
      <c r="C83" t="s">
        <v>1287</v>
      </c>
      <c r="D83" t="s">
        <v>1308</v>
      </c>
      <c r="E83" t="s">
        <v>1309</v>
      </c>
      <c r="F83" t="s">
        <v>945</v>
      </c>
      <c r="G83" t="s">
        <v>204</v>
      </c>
      <c r="H83" t="s">
        <v>204</v>
      </c>
      <c r="I83" t="s">
        <v>340</v>
      </c>
      <c r="J83" t="s">
        <v>1271</v>
      </c>
      <c r="K83" t="s">
        <v>413</v>
      </c>
      <c r="L83" t="s">
        <v>1212</v>
      </c>
      <c r="M83" s="129">
        <v>1152.4000000000001</v>
      </c>
      <c r="N83" t="s">
        <v>1310</v>
      </c>
      <c r="O83" s="130">
        <v>2.2794344723787701E-2</v>
      </c>
      <c r="P83" s="130">
        <v>2.6518709410428699E-2</v>
      </c>
      <c r="R83" s="138">
        <v>1008160</v>
      </c>
      <c r="S83" s="162">
        <v>1</v>
      </c>
      <c r="T83" t="s">
        <v>1311</v>
      </c>
      <c r="U83" s="138">
        <v>995.0539</v>
      </c>
      <c r="X83" s="130">
        <v>4.2402490737514561E-5</v>
      </c>
      <c r="Y83" s="130">
        <v>4.5542287648853021E-2</v>
      </c>
      <c r="Z83" s="130">
        <v>3.423918775980344E-2</v>
      </c>
      <c r="AA83" s="182"/>
      <c r="AC83" s="159"/>
    </row>
    <row r="84" spans="1:29" x14ac:dyDescent="0.25">
      <c r="A84" t="s">
        <v>1213</v>
      </c>
      <c r="B84" t="s">
        <v>1230</v>
      </c>
      <c r="C84" t="s">
        <v>1287</v>
      </c>
      <c r="D84" t="s">
        <v>1374</v>
      </c>
      <c r="E84" t="s">
        <v>1375</v>
      </c>
      <c r="F84" t="s">
        <v>945</v>
      </c>
      <c r="G84" t="s">
        <v>204</v>
      </c>
      <c r="H84" t="s">
        <v>204</v>
      </c>
      <c r="I84" t="s">
        <v>340</v>
      </c>
      <c r="J84" t="s">
        <v>1271</v>
      </c>
      <c r="K84" t="s">
        <v>413</v>
      </c>
      <c r="L84" t="s">
        <v>1212</v>
      </c>
      <c r="M84" s="129">
        <v>2689.9</v>
      </c>
      <c r="N84" t="s">
        <v>1376</v>
      </c>
      <c r="O84" s="130">
        <v>3.5784027532756599E-2</v>
      </c>
      <c r="P84" s="130">
        <v>4.4813980864286097E-2</v>
      </c>
      <c r="R84" s="138">
        <v>1050000</v>
      </c>
      <c r="S84" s="162">
        <v>1</v>
      </c>
      <c r="T84" t="s">
        <v>1377</v>
      </c>
      <c r="U84" s="138">
        <v>989.1</v>
      </c>
      <c r="X84" s="130">
        <v>4.0629730579992336E-5</v>
      </c>
      <c r="Y84" s="130">
        <v>4.526978469014073E-2</v>
      </c>
      <c r="Z84" s="130">
        <v>3.4034317068186194E-2</v>
      </c>
      <c r="AA84" s="182"/>
      <c r="AC84" s="159"/>
    </row>
    <row r="85" spans="1:29" x14ac:dyDescent="0.25">
      <c r="A85" t="s">
        <v>1213</v>
      </c>
      <c r="B85" t="s">
        <v>1230</v>
      </c>
      <c r="C85" t="s">
        <v>1287</v>
      </c>
      <c r="D85" t="s">
        <v>1300</v>
      </c>
      <c r="E85" t="s">
        <v>1301</v>
      </c>
      <c r="F85" t="s">
        <v>945</v>
      </c>
      <c r="G85" t="s">
        <v>204</v>
      </c>
      <c r="H85" t="s">
        <v>204</v>
      </c>
      <c r="I85" t="s">
        <v>340</v>
      </c>
      <c r="J85" t="s">
        <v>1284</v>
      </c>
      <c r="K85" t="s">
        <v>415</v>
      </c>
      <c r="L85" t="s">
        <v>1212</v>
      </c>
      <c r="M85" s="129">
        <v>5584.4</v>
      </c>
      <c r="N85" t="s">
        <v>1302</v>
      </c>
      <c r="O85" s="130">
        <v>3.7199765823218302E-2</v>
      </c>
      <c r="P85" s="130">
        <v>4.76935978448388E-2</v>
      </c>
      <c r="R85" s="138">
        <v>1200000</v>
      </c>
      <c r="S85" s="162">
        <v>1</v>
      </c>
      <c r="T85" t="s">
        <v>1303</v>
      </c>
      <c r="U85" s="138">
        <v>980.76</v>
      </c>
      <c r="X85" s="130">
        <v>3.1783490026852941E-5</v>
      </c>
      <c r="Y85" s="130">
        <v>4.4888074039735541E-2</v>
      </c>
      <c r="Z85" s="130">
        <v>3.3747342844802637E-2</v>
      </c>
      <c r="AA85" s="182"/>
      <c r="AC85" s="159"/>
    </row>
    <row r="86" spans="1:29" x14ac:dyDescent="0.25">
      <c r="A86" t="s">
        <v>1213</v>
      </c>
      <c r="B86" t="s">
        <v>1230</v>
      </c>
      <c r="C86" t="s">
        <v>1287</v>
      </c>
      <c r="D86" t="s">
        <v>1316</v>
      </c>
      <c r="E86" t="s">
        <v>1317</v>
      </c>
      <c r="F86" t="s">
        <v>945</v>
      </c>
      <c r="G86" t="s">
        <v>204</v>
      </c>
      <c r="H86" t="s">
        <v>204</v>
      </c>
      <c r="I86" t="s">
        <v>340</v>
      </c>
      <c r="J86" t="s">
        <v>1271</v>
      </c>
      <c r="K86" t="s">
        <v>413</v>
      </c>
      <c r="L86" t="s">
        <v>1212</v>
      </c>
      <c r="M86" s="129">
        <v>4376.3</v>
      </c>
      <c r="N86" t="s">
        <v>1318</v>
      </c>
      <c r="O86" s="130">
        <v>3.2698740699245797E-2</v>
      </c>
      <c r="P86" s="130">
        <v>3.8320418347119897E-2</v>
      </c>
      <c r="R86" s="138">
        <v>874858</v>
      </c>
      <c r="S86" s="162">
        <v>1</v>
      </c>
      <c r="T86" t="s">
        <v>1319</v>
      </c>
      <c r="U86" s="138">
        <v>852.89909999999998</v>
      </c>
      <c r="X86" s="130">
        <v>3.3147806835209639E-5</v>
      </c>
      <c r="Y86" s="130">
        <v>3.9036049943136711E-2</v>
      </c>
      <c r="Z86" s="130">
        <v>2.934772740687705E-2</v>
      </c>
      <c r="AA86" s="182"/>
      <c r="AC86" s="159"/>
    </row>
    <row r="87" spans="1:29" x14ac:dyDescent="0.25">
      <c r="A87" t="s">
        <v>1213</v>
      </c>
      <c r="B87" t="s">
        <v>1230</v>
      </c>
      <c r="C87" t="s">
        <v>1287</v>
      </c>
      <c r="D87" t="s">
        <v>1394</v>
      </c>
      <c r="E87" t="s">
        <v>1395</v>
      </c>
      <c r="F87" t="s">
        <v>945</v>
      </c>
      <c r="G87" t="s">
        <v>204</v>
      </c>
      <c r="H87" t="s">
        <v>204</v>
      </c>
      <c r="I87" t="s">
        <v>340</v>
      </c>
      <c r="J87" t="s">
        <v>1271</v>
      </c>
      <c r="K87" t="s">
        <v>413</v>
      </c>
      <c r="L87" t="s">
        <v>1212</v>
      </c>
      <c r="M87" s="129">
        <v>3073.6</v>
      </c>
      <c r="N87" t="s">
        <v>1396</v>
      </c>
      <c r="O87" s="130">
        <v>4.3397192532694598E-2</v>
      </c>
      <c r="P87" s="130">
        <v>4.5511592992543801E-2</v>
      </c>
      <c r="R87" s="138">
        <v>700000</v>
      </c>
      <c r="S87" s="162">
        <v>1</v>
      </c>
      <c r="T87" t="s">
        <v>1397</v>
      </c>
      <c r="U87" s="138">
        <v>693.77</v>
      </c>
      <c r="X87" s="130">
        <v>6.3513960686128616E-5</v>
      </c>
      <c r="Y87" s="130">
        <v>3.1752925411463892E-2</v>
      </c>
      <c r="Z87" s="130">
        <v>2.3872195078753954E-2</v>
      </c>
      <c r="AA87" s="182"/>
      <c r="AC87" s="159"/>
    </row>
    <row r="88" spans="1:29" x14ac:dyDescent="0.25">
      <c r="A88" t="s">
        <v>1213</v>
      </c>
      <c r="B88" t="s">
        <v>1230</v>
      </c>
      <c r="C88" t="s">
        <v>1287</v>
      </c>
      <c r="D88" t="s">
        <v>1386</v>
      </c>
      <c r="E88" t="s">
        <v>1387</v>
      </c>
      <c r="F88" t="s">
        <v>945</v>
      </c>
      <c r="G88" t="s">
        <v>204</v>
      </c>
      <c r="H88" t="s">
        <v>204</v>
      </c>
      <c r="I88" t="s">
        <v>340</v>
      </c>
      <c r="J88" t="s">
        <v>1284</v>
      </c>
      <c r="K88" t="s">
        <v>415</v>
      </c>
      <c r="L88" t="s">
        <v>1212</v>
      </c>
      <c r="M88" s="129">
        <v>8902.2999999999993</v>
      </c>
      <c r="N88" t="s">
        <v>1388</v>
      </c>
      <c r="O88" s="130">
        <v>4.1234129153489701E-2</v>
      </c>
      <c r="P88" s="130">
        <v>4.6466220115422799E-2</v>
      </c>
      <c r="R88" s="138">
        <v>420000</v>
      </c>
      <c r="S88" s="162">
        <v>1</v>
      </c>
      <c r="T88" t="s">
        <v>1389</v>
      </c>
      <c r="U88" s="138">
        <v>388.5</v>
      </c>
      <c r="X88" s="130">
        <v>3.5871268267123084E-5</v>
      </c>
      <c r="Y88" s="130">
        <v>1.7781125621392856E-2</v>
      </c>
      <c r="Z88" s="130">
        <v>1.3368043859054025E-2</v>
      </c>
      <c r="AA88" s="182"/>
      <c r="AC88" s="159"/>
    </row>
    <row r="89" spans="1:29" x14ac:dyDescent="0.25">
      <c r="A89" t="s">
        <v>1213</v>
      </c>
      <c r="B89" t="s">
        <v>1230</v>
      </c>
      <c r="C89" t="s">
        <v>1287</v>
      </c>
      <c r="D89" t="s">
        <v>1382</v>
      </c>
      <c r="E89" t="s">
        <v>1383</v>
      </c>
      <c r="F89" t="s">
        <v>945</v>
      </c>
      <c r="G89" t="s">
        <v>204</v>
      </c>
      <c r="H89" t="s">
        <v>204</v>
      </c>
      <c r="I89" t="s">
        <v>340</v>
      </c>
      <c r="J89" t="s">
        <v>1271</v>
      </c>
      <c r="K89" t="s">
        <v>413</v>
      </c>
      <c r="L89" t="s">
        <v>1212</v>
      </c>
      <c r="M89" s="129">
        <v>7425.2</v>
      </c>
      <c r="N89" t="s">
        <v>1384</v>
      </c>
      <c r="O89" s="130">
        <v>3.7453004043687697E-2</v>
      </c>
      <c r="P89" s="130">
        <v>4.8952446798085802E-2</v>
      </c>
      <c r="R89" s="138">
        <v>500000</v>
      </c>
      <c r="S89" s="162">
        <v>1</v>
      </c>
      <c r="T89" t="s">
        <v>1385</v>
      </c>
      <c r="U89" s="138">
        <v>386.3</v>
      </c>
      <c r="X89" s="130">
        <v>1.6665059599419296E-5</v>
      </c>
      <c r="Y89" s="130">
        <v>1.7680434562532973E-2</v>
      </c>
      <c r="Z89" s="130">
        <v>1.3292343224588339E-2</v>
      </c>
      <c r="AA89" s="182"/>
      <c r="AC89" s="159"/>
    </row>
    <row r="90" spans="1:29" x14ac:dyDescent="0.25">
      <c r="A90" t="s">
        <v>1213</v>
      </c>
      <c r="B90" t="s">
        <v>1230</v>
      </c>
      <c r="C90" t="s">
        <v>1287</v>
      </c>
      <c r="D90" t="s">
        <v>1312</v>
      </c>
      <c r="E90" t="s">
        <v>1313</v>
      </c>
      <c r="F90" t="s">
        <v>945</v>
      </c>
      <c r="G90" t="s">
        <v>204</v>
      </c>
      <c r="H90" t="s">
        <v>204</v>
      </c>
      <c r="I90" t="s">
        <v>340</v>
      </c>
      <c r="J90" t="s">
        <v>1271</v>
      </c>
      <c r="K90" t="s">
        <v>413</v>
      </c>
      <c r="L90" t="s">
        <v>1212</v>
      </c>
      <c r="M90" s="129">
        <v>2166.1</v>
      </c>
      <c r="N90" t="s">
        <v>1314</v>
      </c>
      <c r="O90" s="130">
        <v>3.7418243263959497E-2</v>
      </c>
      <c r="P90" s="130">
        <v>4.3885579761266398E-2</v>
      </c>
      <c r="R90" s="138">
        <v>85668</v>
      </c>
      <c r="S90" s="162">
        <v>1</v>
      </c>
      <c r="T90" t="s">
        <v>1315</v>
      </c>
      <c r="U90" s="138">
        <v>92.658500000000004</v>
      </c>
      <c r="X90" s="130">
        <v>5.7510010356820599E-6</v>
      </c>
      <c r="Y90" s="130">
        <v>4.2408560742953298E-3</v>
      </c>
      <c r="Z90" s="130">
        <v>3.1883217749110512E-3</v>
      </c>
      <c r="AA90" s="182"/>
      <c r="AC90" s="159"/>
    </row>
    <row r="91" spans="1:29" x14ac:dyDescent="0.25">
      <c r="A91" t="s">
        <v>1213</v>
      </c>
      <c r="B91" t="s">
        <v>1230</v>
      </c>
      <c r="C91" t="s">
        <v>1329</v>
      </c>
      <c r="D91" t="s">
        <v>1342</v>
      </c>
      <c r="E91" t="s">
        <v>1343</v>
      </c>
      <c r="F91" t="s">
        <v>949</v>
      </c>
      <c r="G91" t="s">
        <v>204</v>
      </c>
      <c r="H91" t="s">
        <v>204</v>
      </c>
      <c r="I91" t="s">
        <v>340</v>
      </c>
      <c r="J91" t="s">
        <v>1271</v>
      </c>
      <c r="K91" t="s">
        <v>413</v>
      </c>
      <c r="L91" t="s">
        <v>1212</v>
      </c>
      <c r="M91" s="129">
        <v>526</v>
      </c>
      <c r="N91" t="s">
        <v>1344</v>
      </c>
      <c r="O91" s="130">
        <v>4.0077816444744001E-2</v>
      </c>
      <c r="P91" s="130">
        <v>4.2993895086049699E-2</v>
      </c>
      <c r="R91" s="138">
        <v>875000</v>
      </c>
      <c r="S91" s="162">
        <v>1</v>
      </c>
      <c r="T91" t="s">
        <v>1345</v>
      </c>
      <c r="U91" s="138">
        <v>855.83749999999998</v>
      </c>
      <c r="X91" s="130">
        <v>7.2916666666666673E-5</v>
      </c>
      <c r="Y91" s="130">
        <v>3.9170538221361156E-2</v>
      </c>
      <c r="Z91" s="130">
        <v>2.9448837158875543E-2</v>
      </c>
      <c r="AA91" s="182"/>
      <c r="AC91" s="159"/>
    </row>
    <row r="92" spans="1:29" x14ac:dyDescent="0.25">
      <c r="A92" t="s">
        <v>1213</v>
      </c>
      <c r="B92" t="s">
        <v>1230</v>
      </c>
      <c r="C92" t="s">
        <v>1329</v>
      </c>
      <c r="D92" t="s">
        <v>1402</v>
      </c>
      <c r="E92" t="s">
        <v>1403</v>
      </c>
      <c r="F92" t="s">
        <v>949</v>
      </c>
      <c r="G92" t="s">
        <v>204</v>
      </c>
      <c r="H92" t="s">
        <v>204</v>
      </c>
      <c r="I92" t="s">
        <v>340</v>
      </c>
      <c r="J92" t="s">
        <v>1271</v>
      </c>
      <c r="K92" t="s">
        <v>413</v>
      </c>
      <c r="L92" t="s">
        <v>1212</v>
      </c>
      <c r="M92" s="129">
        <v>430.1</v>
      </c>
      <c r="N92" t="s">
        <v>1404</v>
      </c>
      <c r="O92" s="130">
        <v>4.0101165095567402E-2</v>
      </c>
      <c r="P92" s="130">
        <v>4.28863684046265E-2</v>
      </c>
      <c r="R92" s="138">
        <v>654205</v>
      </c>
      <c r="S92" s="162">
        <v>1</v>
      </c>
      <c r="T92" t="s">
        <v>1405</v>
      </c>
      <c r="U92" s="138">
        <v>642.49469999999997</v>
      </c>
      <c r="X92" s="130">
        <v>4.6728928571428574E-5</v>
      </c>
      <c r="Y92" s="130">
        <v>2.9406124875427153E-2</v>
      </c>
      <c r="Z92" s="130">
        <v>2.2107844881686219E-2</v>
      </c>
      <c r="AA92" s="182"/>
      <c r="AC92" s="159"/>
    </row>
    <row r="93" spans="1:29" x14ac:dyDescent="0.25">
      <c r="A93" t="s">
        <v>1213</v>
      </c>
      <c r="B93" t="s">
        <v>1230</v>
      </c>
      <c r="C93" t="s">
        <v>1329</v>
      </c>
      <c r="D93" t="s">
        <v>1354</v>
      </c>
      <c r="E93" t="s">
        <v>1355</v>
      </c>
      <c r="F93" t="s">
        <v>949</v>
      </c>
      <c r="G93" t="s">
        <v>204</v>
      </c>
      <c r="H93" t="s">
        <v>204</v>
      </c>
      <c r="I93" t="s">
        <v>340</v>
      </c>
      <c r="J93" t="s">
        <v>1271</v>
      </c>
      <c r="K93" t="s">
        <v>413</v>
      </c>
      <c r="L93" t="s">
        <v>1212</v>
      </c>
      <c r="M93" s="129">
        <v>602.70000000000005</v>
      </c>
      <c r="N93" t="s">
        <v>1356</v>
      </c>
      <c r="O93" s="130">
        <v>3.9503211842774999E-2</v>
      </c>
      <c r="P93" s="130">
        <v>4.3253532682656901E-2</v>
      </c>
      <c r="R93" s="138">
        <v>300000</v>
      </c>
      <c r="S93" s="162">
        <v>1</v>
      </c>
      <c r="T93" t="s">
        <v>1357</v>
      </c>
      <c r="U93" s="138">
        <v>292.44</v>
      </c>
      <c r="X93" s="130">
        <v>2.5000000000000001E-5</v>
      </c>
      <c r="Y93" s="130">
        <v>1.338458784226545E-2</v>
      </c>
      <c r="Z93" s="130">
        <v>1.006267888324777E-2</v>
      </c>
      <c r="AA93" s="182"/>
      <c r="AC93" s="159"/>
    </row>
    <row r="94" spans="1:29" x14ac:dyDescent="0.25">
      <c r="A94" t="s">
        <v>1213</v>
      </c>
      <c r="B94" t="s">
        <v>1230</v>
      </c>
      <c r="C94" t="s">
        <v>1329</v>
      </c>
      <c r="D94" t="s">
        <v>1338</v>
      </c>
      <c r="E94" t="s">
        <v>1339</v>
      </c>
      <c r="F94" t="s">
        <v>949</v>
      </c>
      <c r="G94" t="s">
        <v>204</v>
      </c>
      <c r="H94" t="s">
        <v>204</v>
      </c>
      <c r="I94" t="s">
        <v>340</v>
      </c>
      <c r="J94" t="s">
        <v>1284</v>
      </c>
      <c r="K94" t="s">
        <v>415</v>
      </c>
      <c r="L94" t="s">
        <v>1212</v>
      </c>
      <c r="M94" s="129">
        <v>756.2</v>
      </c>
      <c r="N94" t="s">
        <v>1340</v>
      </c>
      <c r="O94" s="130">
        <v>4.2360099606116301E-2</v>
      </c>
      <c r="P94" s="130">
        <v>4.2951933454274803E-2</v>
      </c>
      <c r="R94" s="138">
        <v>270000</v>
      </c>
      <c r="S94" s="162">
        <v>1</v>
      </c>
      <c r="T94" t="s">
        <v>1341</v>
      </c>
      <c r="U94" s="138">
        <v>261.54899999999998</v>
      </c>
      <c r="X94" s="130">
        <v>2.2500000000000001E-5</v>
      </c>
      <c r="Y94" s="130">
        <v>1.1970748069883347E-2</v>
      </c>
      <c r="Z94" s="130">
        <v>8.9997387472116382E-3</v>
      </c>
      <c r="AA94" s="182"/>
      <c r="AC94" s="159"/>
    </row>
    <row r="95" spans="1:29" x14ac:dyDescent="0.25">
      <c r="A95" t="s">
        <v>1213</v>
      </c>
      <c r="B95" t="s">
        <v>1231</v>
      </c>
      <c r="C95" t="s">
        <v>1287</v>
      </c>
      <c r="D95" t="s">
        <v>1374</v>
      </c>
      <c r="E95" t="s">
        <v>1375</v>
      </c>
      <c r="F95" t="s">
        <v>945</v>
      </c>
      <c r="G95" t="s">
        <v>204</v>
      </c>
      <c r="H95" t="s">
        <v>204</v>
      </c>
      <c r="I95" t="s">
        <v>340</v>
      </c>
      <c r="J95" t="s">
        <v>1271</v>
      </c>
      <c r="K95" t="s">
        <v>413</v>
      </c>
      <c r="L95" t="s">
        <v>1212</v>
      </c>
      <c r="M95" s="129">
        <v>2689.9</v>
      </c>
      <c r="N95" t="s">
        <v>1376</v>
      </c>
      <c r="O95" s="130">
        <v>4.17361701050823E-2</v>
      </c>
      <c r="P95" s="130">
        <v>4.4813980864286097E-2</v>
      </c>
      <c r="R95" s="138">
        <v>1750000</v>
      </c>
      <c r="S95" s="162">
        <v>1</v>
      </c>
      <c r="T95" t="s">
        <v>1377</v>
      </c>
      <c r="U95" s="138">
        <v>1648.5</v>
      </c>
      <c r="X95" s="130">
        <v>6.7716217633320558E-5</v>
      </c>
      <c r="Y95" s="130">
        <v>7.9973925666676673E-2</v>
      </c>
      <c r="Z95" s="130">
        <v>6.4042109542155118E-3</v>
      </c>
      <c r="AA95" s="182"/>
      <c r="AC95" s="159"/>
    </row>
    <row r="96" spans="1:29" x14ac:dyDescent="0.25">
      <c r="A96" t="s">
        <v>1213</v>
      </c>
      <c r="B96" t="s">
        <v>1231</v>
      </c>
      <c r="C96" t="s">
        <v>1287</v>
      </c>
      <c r="D96" t="s">
        <v>1382</v>
      </c>
      <c r="E96" t="s">
        <v>1383</v>
      </c>
      <c r="F96" t="s">
        <v>945</v>
      </c>
      <c r="G96" t="s">
        <v>204</v>
      </c>
      <c r="H96" t="s">
        <v>204</v>
      </c>
      <c r="I96" t="s">
        <v>340</v>
      </c>
      <c r="J96" t="s">
        <v>1271</v>
      </c>
      <c r="K96" t="s">
        <v>413</v>
      </c>
      <c r="L96" t="s">
        <v>1212</v>
      </c>
      <c r="M96" s="129">
        <v>7425.2</v>
      </c>
      <c r="N96" t="s">
        <v>1384</v>
      </c>
      <c r="O96" s="130">
        <v>4.4422694837016399E-2</v>
      </c>
      <c r="P96" s="130">
        <v>4.8952446798085802E-2</v>
      </c>
      <c r="R96" s="138">
        <v>1695000</v>
      </c>
      <c r="S96" s="162">
        <v>1</v>
      </c>
      <c r="T96" t="s">
        <v>1385</v>
      </c>
      <c r="U96" s="138">
        <v>1309.557</v>
      </c>
      <c r="X96" s="130">
        <v>5.6494552042031416E-5</v>
      </c>
      <c r="Y96" s="130">
        <v>6.3530733499712527E-2</v>
      </c>
      <c r="Z96" s="130">
        <v>5.0874608944917214E-3</v>
      </c>
      <c r="AA96" s="182"/>
      <c r="AC96" s="159"/>
    </row>
    <row r="97" spans="1:29" x14ac:dyDescent="0.25">
      <c r="A97" t="s">
        <v>1213</v>
      </c>
      <c r="B97" t="s">
        <v>1231</v>
      </c>
      <c r="C97" t="s">
        <v>1287</v>
      </c>
      <c r="D97" t="s">
        <v>1292</v>
      </c>
      <c r="E97" t="s">
        <v>1293</v>
      </c>
      <c r="F97" t="s">
        <v>945</v>
      </c>
      <c r="G97" t="s">
        <v>204</v>
      </c>
      <c r="H97" t="s">
        <v>204</v>
      </c>
      <c r="I97" t="s">
        <v>340</v>
      </c>
      <c r="J97" t="s">
        <v>1271</v>
      </c>
      <c r="K97" t="s">
        <v>413</v>
      </c>
      <c r="L97" t="s">
        <v>1212</v>
      </c>
      <c r="M97" s="129">
        <v>12383.7</v>
      </c>
      <c r="N97" t="s">
        <v>1294</v>
      </c>
      <c r="O97" s="130">
        <v>3.6407951357079901E-2</v>
      </c>
      <c r="P97" s="130">
        <v>4.3678394204377802E-2</v>
      </c>
      <c r="R97" s="138">
        <v>717362</v>
      </c>
      <c r="S97" s="162">
        <v>1</v>
      </c>
      <c r="T97" t="s">
        <v>1295</v>
      </c>
      <c r="U97" s="138">
        <v>746.70209999999997</v>
      </c>
      <c r="X97" s="130">
        <v>3.7153532146403794E-5</v>
      </c>
      <c r="Y97" s="130">
        <v>3.6224870309008277E-2</v>
      </c>
      <c r="Z97" s="130">
        <v>2.9008418595693961E-3</v>
      </c>
      <c r="AA97" s="182"/>
      <c r="AC97" s="159"/>
    </row>
    <row r="98" spans="1:29" x14ac:dyDescent="0.25">
      <c r="A98" t="s">
        <v>1213</v>
      </c>
      <c r="B98" t="s">
        <v>1231</v>
      </c>
      <c r="C98" t="s">
        <v>1287</v>
      </c>
      <c r="D98" t="s">
        <v>1398</v>
      </c>
      <c r="E98" t="s">
        <v>1399</v>
      </c>
      <c r="F98" t="s">
        <v>945</v>
      </c>
      <c r="G98" t="s">
        <v>204</v>
      </c>
      <c r="H98" t="s">
        <v>204</v>
      </c>
      <c r="I98" t="s">
        <v>340</v>
      </c>
      <c r="J98" t="s">
        <v>1271</v>
      </c>
      <c r="K98" t="s">
        <v>413</v>
      </c>
      <c r="L98" t="s">
        <v>1212</v>
      </c>
      <c r="M98" s="129">
        <v>14487.8</v>
      </c>
      <c r="N98" t="s">
        <v>1400</v>
      </c>
      <c r="O98" s="130">
        <v>3.7155458544969197E-2</v>
      </c>
      <c r="P98" s="130">
        <v>5.4706435555219299E-2</v>
      </c>
      <c r="R98" s="138">
        <v>200000</v>
      </c>
      <c r="S98" s="162">
        <v>1</v>
      </c>
      <c r="T98" t="s">
        <v>1401</v>
      </c>
      <c r="U98" s="138">
        <v>157.58000000000001</v>
      </c>
      <c r="X98" s="130">
        <v>7.6201087997534209E-6</v>
      </c>
      <c r="Y98" s="130">
        <v>7.6447019754655203E-3</v>
      </c>
      <c r="Z98" s="130">
        <v>6.1217807835321823E-4</v>
      </c>
      <c r="AA98" s="182"/>
      <c r="AC98" s="159"/>
    </row>
    <row r="99" spans="1:29" x14ac:dyDescent="0.25">
      <c r="A99" t="s">
        <v>1213</v>
      </c>
      <c r="B99" t="s">
        <v>1231</v>
      </c>
      <c r="C99" t="s">
        <v>1329</v>
      </c>
      <c r="D99" t="s">
        <v>1402</v>
      </c>
      <c r="E99" t="s">
        <v>1403</v>
      </c>
      <c r="F99" t="s">
        <v>949</v>
      </c>
      <c r="G99" t="s">
        <v>204</v>
      </c>
      <c r="H99" t="s">
        <v>204</v>
      </c>
      <c r="I99" t="s">
        <v>340</v>
      </c>
      <c r="J99" t="s">
        <v>1271</v>
      </c>
      <c r="K99" t="s">
        <v>413</v>
      </c>
      <c r="L99" t="s">
        <v>1212</v>
      </c>
      <c r="M99" s="129">
        <v>430.1</v>
      </c>
      <c r="N99" t="s">
        <v>1404</v>
      </c>
      <c r="O99" s="130">
        <v>4.0158862339257799E-2</v>
      </c>
      <c r="P99" s="130">
        <v>4.28863684046265E-2</v>
      </c>
      <c r="R99" s="138">
        <v>4500000</v>
      </c>
      <c r="S99" s="162">
        <v>1</v>
      </c>
      <c r="T99" t="s">
        <v>1405</v>
      </c>
      <c r="U99" s="138">
        <v>4419.45</v>
      </c>
      <c r="X99" s="130">
        <v>3.2142857142857141E-4</v>
      </c>
      <c r="Y99" s="130">
        <v>0.21440143511531345</v>
      </c>
      <c r="Z99" s="130">
        <v>1.7168996118658016E-2</v>
      </c>
      <c r="AA99" s="182"/>
      <c r="AC99" s="159"/>
    </row>
    <row r="100" spans="1:29" x14ac:dyDescent="0.25">
      <c r="A100" t="s">
        <v>1213</v>
      </c>
      <c r="B100" t="s">
        <v>1231</v>
      </c>
      <c r="C100" t="s">
        <v>1329</v>
      </c>
      <c r="D100" t="s">
        <v>1338</v>
      </c>
      <c r="E100" t="s">
        <v>1339</v>
      </c>
      <c r="F100" t="s">
        <v>949</v>
      </c>
      <c r="G100" t="s">
        <v>204</v>
      </c>
      <c r="H100" t="s">
        <v>204</v>
      </c>
      <c r="I100" t="s">
        <v>340</v>
      </c>
      <c r="J100" t="s">
        <v>1284</v>
      </c>
      <c r="K100" t="s">
        <v>415</v>
      </c>
      <c r="L100" t="s">
        <v>1212</v>
      </c>
      <c r="M100" s="129">
        <v>756.2</v>
      </c>
      <c r="N100" t="s">
        <v>1340</v>
      </c>
      <c r="O100" s="130">
        <v>4.1754715647697102E-2</v>
      </c>
      <c r="P100" s="130">
        <v>4.2951933454274803E-2</v>
      </c>
      <c r="R100" s="138">
        <v>3000000</v>
      </c>
      <c r="S100" s="162">
        <v>1</v>
      </c>
      <c r="T100" t="s">
        <v>1341</v>
      </c>
      <c r="U100" s="138">
        <v>2906.1</v>
      </c>
      <c r="X100" s="130">
        <v>2.5000000000000001E-4</v>
      </c>
      <c r="Y100" s="130">
        <v>0.14098406149828879</v>
      </c>
      <c r="Z100" s="130">
        <v>1.1289825571152986E-2</v>
      </c>
      <c r="AA100" s="182"/>
      <c r="AC100" s="159"/>
    </row>
    <row r="101" spans="1:29" x14ac:dyDescent="0.25">
      <c r="A101" t="s">
        <v>1213</v>
      </c>
      <c r="B101" t="s">
        <v>1231</v>
      </c>
      <c r="C101" t="s">
        <v>1329</v>
      </c>
      <c r="D101" t="s">
        <v>1406</v>
      </c>
      <c r="E101" t="s">
        <v>1407</v>
      </c>
      <c r="F101" t="s">
        <v>949</v>
      </c>
      <c r="G101" t="s">
        <v>204</v>
      </c>
      <c r="H101" t="s">
        <v>204</v>
      </c>
      <c r="I101" t="s">
        <v>340</v>
      </c>
      <c r="J101" t="s">
        <v>1271</v>
      </c>
      <c r="K101" t="s">
        <v>413</v>
      </c>
      <c r="L101" t="s">
        <v>1212</v>
      </c>
      <c r="M101" s="129">
        <v>928.8</v>
      </c>
      <c r="N101" t="s">
        <v>1408</v>
      </c>
      <c r="O101" s="130">
        <v>4.3041101921796401E-2</v>
      </c>
      <c r="P101" s="130">
        <v>4.2944065648317001E-2</v>
      </c>
      <c r="R101" s="138">
        <v>2500000</v>
      </c>
      <c r="S101" s="162">
        <v>1</v>
      </c>
      <c r="T101" t="s">
        <v>1409</v>
      </c>
      <c r="U101" s="138">
        <v>2404.25</v>
      </c>
      <c r="X101" s="130">
        <v>2.0833333333333335E-4</v>
      </c>
      <c r="Y101" s="130">
        <v>0.11663773781262202</v>
      </c>
      <c r="Z101" s="130">
        <v>9.340202721669787E-3</v>
      </c>
      <c r="AA101" s="182"/>
      <c r="AC101" s="159"/>
    </row>
    <row r="102" spans="1:29" x14ac:dyDescent="0.25">
      <c r="A102" t="s">
        <v>1213</v>
      </c>
      <c r="B102" t="s">
        <v>1231</v>
      </c>
      <c r="C102" t="s">
        <v>1329</v>
      </c>
      <c r="D102" t="s">
        <v>1334</v>
      </c>
      <c r="E102" t="s">
        <v>1335</v>
      </c>
      <c r="F102" t="s">
        <v>949</v>
      </c>
      <c r="G102" t="s">
        <v>204</v>
      </c>
      <c r="H102" t="s">
        <v>204</v>
      </c>
      <c r="I102" t="s">
        <v>340</v>
      </c>
      <c r="J102" t="s">
        <v>1284</v>
      </c>
      <c r="K102" t="s">
        <v>415</v>
      </c>
      <c r="L102" t="s">
        <v>1212</v>
      </c>
      <c r="M102" s="129">
        <v>679.5</v>
      </c>
      <c r="N102" t="s">
        <v>1336</v>
      </c>
      <c r="O102" s="130">
        <v>4.0612848546190898E-2</v>
      </c>
      <c r="P102" s="130">
        <v>4.3156496409177403E-2</v>
      </c>
      <c r="R102" s="138">
        <v>1900000</v>
      </c>
      <c r="S102" s="162">
        <v>1</v>
      </c>
      <c r="T102" t="s">
        <v>1337</v>
      </c>
      <c r="U102" s="138">
        <v>1846.23</v>
      </c>
      <c r="X102" s="130">
        <v>1.5833333333333332E-4</v>
      </c>
      <c r="Y102" s="130">
        <v>8.9566430563292984E-2</v>
      </c>
      <c r="Z102" s="130">
        <v>7.1723666302707335E-3</v>
      </c>
      <c r="AA102" s="182"/>
      <c r="AC102" s="159"/>
    </row>
    <row r="103" spans="1:29" x14ac:dyDescent="0.25">
      <c r="A103" t="s">
        <v>1213</v>
      </c>
      <c r="B103" t="s">
        <v>1231</v>
      </c>
      <c r="C103" t="s">
        <v>1329</v>
      </c>
      <c r="D103" t="s">
        <v>1414</v>
      </c>
      <c r="E103" t="s">
        <v>1415</v>
      </c>
      <c r="F103" t="s">
        <v>949</v>
      </c>
      <c r="G103" t="s">
        <v>204</v>
      </c>
      <c r="H103" t="s">
        <v>204</v>
      </c>
      <c r="I103" t="s">
        <v>340</v>
      </c>
      <c r="J103" t="s">
        <v>1271</v>
      </c>
      <c r="K103" t="s">
        <v>413</v>
      </c>
      <c r="L103" t="s">
        <v>1212</v>
      </c>
      <c r="M103" s="129">
        <v>180.8</v>
      </c>
      <c r="N103" t="s">
        <v>1416</v>
      </c>
      <c r="O103" s="130">
        <v>4.5143134285857499E-2</v>
      </c>
      <c r="P103" s="130">
        <v>4.1931741281747502E-2</v>
      </c>
      <c r="R103" s="138">
        <v>1588343</v>
      </c>
      <c r="S103" s="162">
        <v>1</v>
      </c>
      <c r="T103" t="s">
        <v>1417</v>
      </c>
      <c r="U103" s="138">
        <v>1576.5893000000001</v>
      </c>
      <c r="X103" s="130">
        <v>3.6098704545454549E-5</v>
      </c>
      <c r="Y103" s="130">
        <v>7.648530932973846E-2</v>
      </c>
      <c r="Z103" s="130">
        <v>6.1248469643421935E-3</v>
      </c>
      <c r="AA103" s="182"/>
      <c r="AC103" s="159"/>
    </row>
    <row r="104" spans="1:29" x14ac:dyDescent="0.25">
      <c r="A104" t="s">
        <v>1213</v>
      </c>
      <c r="B104" t="s">
        <v>1231</v>
      </c>
      <c r="C104" t="s">
        <v>1329</v>
      </c>
      <c r="D104" t="s">
        <v>1410</v>
      </c>
      <c r="E104" t="s">
        <v>1411</v>
      </c>
      <c r="F104" t="s">
        <v>949</v>
      </c>
      <c r="G104" t="s">
        <v>204</v>
      </c>
      <c r="H104" t="s">
        <v>204</v>
      </c>
      <c r="I104" t="s">
        <v>340</v>
      </c>
      <c r="J104" t="s">
        <v>1284</v>
      </c>
      <c r="K104" t="s">
        <v>415</v>
      </c>
      <c r="L104" t="s">
        <v>1212</v>
      </c>
      <c r="M104" s="129">
        <v>8.1999999999999993</v>
      </c>
      <c r="N104" t="s">
        <v>1412</v>
      </c>
      <c r="O104" s="130">
        <v>4.6445239299535403E-2</v>
      </c>
      <c r="P104" s="130">
        <v>3.7179586483239803E-2</v>
      </c>
      <c r="R104" s="138">
        <v>1500000</v>
      </c>
      <c r="S104" s="162">
        <v>1</v>
      </c>
      <c r="T104" t="s">
        <v>1413</v>
      </c>
      <c r="U104" s="138">
        <v>1499.55</v>
      </c>
      <c r="X104" s="130">
        <v>3.4090909090909092E-5</v>
      </c>
      <c r="Y104" s="130">
        <v>7.274789216467395E-2</v>
      </c>
      <c r="Z104" s="130">
        <v>5.825559318406958E-3</v>
      </c>
      <c r="AA104" s="182"/>
      <c r="AC104" s="159"/>
    </row>
    <row r="105" spans="1:29" x14ac:dyDescent="0.25">
      <c r="A105" t="s">
        <v>1213</v>
      </c>
      <c r="B105" t="s">
        <v>1231</v>
      </c>
      <c r="C105" t="s">
        <v>1329</v>
      </c>
      <c r="D105" t="s">
        <v>1354</v>
      </c>
      <c r="E105" t="s">
        <v>1355</v>
      </c>
      <c r="F105" t="s">
        <v>949</v>
      </c>
      <c r="G105" t="s">
        <v>204</v>
      </c>
      <c r="H105" t="s">
        <v>204</v>
      </c>
      <c r="I105" t="s">
        <v>340</v>
      </c>
      <c r="J105" t="s">
        <v>1271</v>
      </c>
      <c r="K105" t="s">
        <v>413</v>
      </c>
      <c r="L105" t="s">
        <v>1212</v>
      </c>
      <c r="M105" s="129">
        <v>602.70000000000005</v>
      </c>
      <c r="N105" t="s">
        <v>1356</v>
      </c>
      <c r="O105" s="130">
        <v>3.9290198281473197E-2</v>
      </c>
      <c r="P105" s="130">
        <v>4.3253532682656901E-2</v>
      </c>
      <c r="R105" s="138">
        <v>1350000</v>
      </c>
      <c r="S105" s="162">
        <v>1</v>
      </c>
      <c r="T105" t="s">
        <v>1357</v>
      </c>
      <c r="U105" s="138">
        <v>1315.98</v>
      </c>
      <c r="X105" s="130">
        <v>1.125E-4</v>
      </c>
      <c r="Y105" s="130">
        <v>6.3842333453947936E-2</v>
      </c>
      <c r="Z105" s="130">
        <v>5.1124134252523677E-3</v>
      </c>
      <c r="AA105" s="182"/>
      <c r="AC105" s="159"/>
    </row>
    <row r="106" spans="1:29" x14ac:dyDescent="0.25">
      <c r="A106" t="s">
        <v>1213</v>
      </c>
      <c r="B106" t="s">
        <v>1231</v>
      </c>
      <c r="C106" t="s">
        <v>1329</v>
      </c>
      <c r="D106" t="s">
        <v>1342</v>
      </c>
      <c r="E106" t="s">
        <v>1343</v>
      </c>
      <c r="F106" t="s">
        <v>949</v>
      </c>
      <c r="G106" t="s">
        <v>204</v>
      </c>
      <c r="H106" t="s">
        <v>204</v>
      </c>
      <c r="I106" t="s">
        <v>340</v>
      </c>
      <c r="J106" t="s">
        <v>1271</v>
      </c>
      <c r="K106" t="s">
        <v>413</v>
      </c>
      <c r="L106" t="s">
        <v>1212</v>
      </c>
      <c r="M106" s="129">
        <v>526</v>
      </c>
      <c r="N106" t="s">
        <v>1344</v>
      </c>
      <c r="O106" s="130">
        <v>4.0158862339257799E-2</v>
      </c>
      <c r="P106" s="130">
        <v>4.2993895086049699E-2</v>
      </c>
      <c r="R106" s="138">
        <v>800000</v>
      </c>
      <c r="S106" s="162">
        <v>1</v>
      </c>
      <c r="T106" t="s">
        <v>1345</v>
      </c>
      <c r="U106" s="138">
        <v>782.48</v>
      </c>
      <c r="X106" s="130">
        <v>6.666666666666667E-5</v>
      </c>
      <c r="Y106" s="130">
        <v>3.7960568611259425E-2</v>
      </c>
      <c r="Z106" s="130">
        <v>3.0398343872942392E-3</v>
      </c>
      <c r="AA106" s="182"/>
      <c r="AC106" s="159"/>
    </row>
    <row r="107" spans="1:29" x14ac:dyDescent="0.25">
      <c r="A107" t="s">
        <v>1213</v>
      </c>
      <c r="B107" t="s">
        <v>1232</v>
      </c>
      <c r="C107" t="s">
        <v>1268</v>
      </c>
      <c r="D107" t="s">
        <v>1358</v>
      </c>
      <c r="E107" t="s">
        <v>1359</v>
      </c>
      <c r="F107" t="s">
        <v>943</v>
      </c>
      <c r="G107" t="s">
        <v>204</v>
      </c>
      <c r="H107" t="s">
        <v>204</v>
      </c>
      <c r="I107" t="s">
        <v>340</v>
      </c>
      <c r="J107" t="s">
        <v>1284</v>
      </c>
      <c r="K107" t="s">
        <v>415</v>
      </c>
      <c r="L107" t="s">
        <v>1212</v>
      </c>
      <c r="M107" s="129">
        <v>2896.9</v>
      </c>
      <c r="N107" t="s">
        <v>1360</v>
      </c>
      <c r="O107" s="130">
        <v>-9.2104008883767199E-3</v>
      </c>
      <c r="P107" s="130">
        <v>-2.99380435407165E-2</v>
      </c>
      <c r="R107" s="138">
        <v>69673200</v>
      </c>
      <c r="S107" s="162">
        <v>1</v>
      </c>
      <c r="T107" t="s">
        <v>1361</v>
      </c>
      <c r="U107" s="138">
        <v>77797.095099999991</v>
      </c>
      <c r="X107" s="130">
        <v>3.1256701788881188E-3</v>
      </c>
      <c r="Y107" s="130">
        <v>0.26513456929797397</v>
      </c>
      <c r="Z107" s="130">
        <v>0.20693475773374226</v>
      </c>
      <c r="AA107" s="182"/>
      <c r="AC107" s="159"/>
    </row>
    <row r="108" spans="1:29" x14ac:dyDescent="0.25">
      <c r="A108" t="s">
        <v>1213</v>
      </c>
      <c r="B108" t="s">
        <v>1232</v>
      </c>
      <c r="C108" t="s">
        <v>1268</v>
      </c>
      <c r="D108" t="s">
        <v>1362</v>
      </c>
      <c r="E108" t="s">
        <v>1363</v>
      </c>
      <c r="F108" t="s">
        <v>943</v>
      </c>
      <c r="G108" t="s">
        <v>204</v>
      </c>
      <c r="H108" t="s">
        <v>204</v>
      </c>
      <c r="I108" t="s">
        <v>340</v>
      </c>
      <c r="J108" t="s">
        <v>1271</v>
      </c>
      <c r="K108" t="s">
        <v>413</v>
      </c>
      <c r="L108" t="s">
        <v>1212</v>
      </c>
      <c r="M108" s="129">
        <v>2081.9</v>
      </c>
      <c r="N108" t="s">
        <v>1364</v>
      </c>
      <c r="O108" s="130">
        <v>1.42102263499892E-2</v>
      </c>
      <c r="P108" s="130">
        <v>1.6358749316930401E-2</v>
      </c>
      <c r="R108" s="138">
        <v>22150000</v>
      </c>
      <c r="S108" s="162">
        <v>1</v>
      </c>
      <c r="T108" t="s">
        <v>1365</v>
      </c>
      <c r="U108" s="138">
        <v>24409.3</v>
      </c>
      <c r="X108" s="130">
        <v>1.096286903479486E-3</v>
      </c>
      <c r="Y108" s="130">
        <v>8.3187543601499908E-2</v>
      </c>
      <c r="Z108" s="130">
        <v>6.4927007546477081E-2</v>
      </c>
      <c r="AA108" s="182"/>
      <c r="AC108" s="159"/>
    </row>
    <row r="109" spans="1:29" x14ac:dyDescent="0.25">
      <c r="A109" t="s">
        <v>1213</v>
      </c>
      <c r="B109" t="s">
        <v>1232</v>
      </c>
      <c r="C109" t="s">
        <v>1268</v>
      </c>
      <c r="D109" t="s">
        <v>1282</v>
      </c>
      <c r="E109" t="s">
        <v>1283</v>
      </c>
      <c r="F109" t="s">
        <v>943</v>
      </c>
      <c r="G109" t="s">
        <v>204</v>
      </c>
      <c r="H109" t="s">
        <v>204</v>
      </c>
      <c r="I109" t="s">
        <v>340</v>
      </c>
      <c r="J109" t="s">
        <v>1284</v>
      </c>
      <c r="K109" t="s">
        <v>415</v>
      </c>
      <c r="L109" t="s">
        <v>1212</v>
      </c>
      <c r="M109" s="129">
        <v>4884.6000000000004</v>
      </c>
      <c r="N109" t="s">
        <v>1285</v>
      </c>
      <c r="O109" s="130">
        <v>-7.2434655109270604E-3</v>
      </c>
      <c r="P109" s="130">
        <v>1.8755807532071699E-2</v>
      </c>
      <c r="R109" s="138">
        <v>13250000</v>
      </c>
      <c r="S109" s="162">
        <v>1</v>
      </c>
      <c r="T109" t="s">
        <v>1286</v>
      </c>
      <c r="U109" s="138">
        <v>14025.125</v>
      </c>
      <c r="X109" s="130">
        <v>5.5042932760571118E-4</v>
      </c>
      <c r="Y109" s="130">
        <v>4.7797999018979916E-2</v>
      </c>
      <c r="Z109" s="130">
        <v>3.7305838213930111E-2</v>
      </c>
      <c r="AA109" s="182"/>
      <c r="AC109" s="159"/>
    </row>
    <row r="110" spans="1:29" x14ac:dyDescent="0.25">
      <c r="A110" t="s">
        <v>1213</v>
      </c>
      <c r="B110" t="s">
        <v>1232</v>
      </c>
      <c r="C110" t="s">
        <v>1268</v>
      </c>
      <c r="D110" t="s">
        <v>1346</v>
      </c>
      <c r="E110" t="s">
        <v>1347</v>
      </c>
      <c r="F110" t="s">
        <v>943</v>
      </c>
      <c r="G110" t="s">
        <v>204</v>
      </c>
      <c r="H110" t="s">
        <v>204</v>
      </c>
      <c r="I110" t="s">
        <v>340</v>
      </c>
      <c r="J110" t="s">
        <v>1284</v>
      </c>
      <c r="K110" t="s">
        <v>415</v>
      </c>
      <c r="L110" t="s">
        <v>1212</v>
      </c>
      <c r="M110" s="129">
        <v>8773.9</v>
      </c>
      <c r="N110" t="s">
        <v>1348</v>
      </c>
      <c r="O110" s="130">
        <v>1.9791353283941899E-2</v>
      </c>
      <c r="P110" s="130">
        <v>2.1124017125367801E-2</v>
      </c>
      <c r="R110" s="138">
        <v>6350000</v>
      </c>
      <c r="S110" s="162">
        <v>1</v>
      </c>
      <c r="T110" t="s">
        <v>1349</v>
      </c>
      <c r="U110" s="138">
        <v>6134.1</v>
      </c>
      <c r="X110" s="130">
        <v>9.8064924230560993E-4</v>
      </c>
      <c r="Y110" s="130">
        <v>2.0905175945478183E-2</v>
      </c>
      <c r="Z110" s="130">
        <v>1.6316271133987661E-2</v>
      </c>
      <c r="AA110" s="182"/>
      <c r="AC110" s="159"/>
    </row>
    <row r="111" spans="1:29" x14ac:dyDescent="0.25">
      <c r="A111" t="s">
        <v>1213</v>
      </c>
      <c r="B111" t="s">
        <v>1232</v>
      </c>
      <c r="C111" t="s">
        <v>1268</v>
      </c>
      <c r="D111" t="s">
        <v>1278</v>
      </c>
      <c r="E111" t="s">
        <v>1279</v>
      </c>
      <c r="F111" t="s">
        <v>943</v>
      </c>
      <c r="G111" t="s">
        <v>204</v>
      </c>
      <c r="H111" t="s">
        <v>204</v>
      </c>
      <c r="I111" t="s">
        <v>340</v>
      </c>
      <c r="J111" t="s">
        <v>1271</v>
      </c>
      <c r="K111" t="s">
        <v>413</v>
      </c>
      <c r="L111" t="s">
        <v>1212</v>
      </c>
      <c r="M111" s="129">
        <v>7391</v>
      </c>
      <c r="N111" t="s">
        <v>1280</v>
      </c>
      <c r="O111" s="130">
        <v>2.0645417004463502E-2</v>
      </c>
      <c r="P111" s="130">
        <v>2.1832119661569199E-2</v>
      </c>
      <c r="R111" s="138">
        <v>2650000</v>
      </c>
      <c r="S111" s="162">
        <v>1</v>
      </c>
      <c r="T111" t="s">
        <v>1281</v>
      </c>
      <c r="U111" s="138">
        <v>2587.7249999999999</v>
      </c>
      <c r="X111" s="130">
        <v>8.6307753647577368E-5</v>
      </c>
      <c r="Y111" s="130">
        <v>8.8190356243805171E-3</v>
      </c>
      <c r="Z111" s="130">
        <v>6.8831650478795945E-3</v>
      </c>
      <c r="AA111" s="182"/>
      <c r="AC111" s="159"/>
    </row>
    <row r="112" spans="1:29" x14ac:dyDescent="0.25">
      <c r="A112" t="s">
        <v>1213</v>
      </c>
      <c r="B112" t="s">
        <v>1232</v>
      </c>
      <c r="C112" t="s">
        <v>1287</v>
      </c>
      <c r="D112" t="s">
        <v>1386</v>
      </c>
      <c r="E112" t="s">
        <v>1387</v>
      </c>
      <c r="F112" t="s">
        <v>945</v>
      </c>
      <c r="G112" t="s">
        <v>204</v>
      </c>
      <c r="H112" t="s">
        <v>204</v>
      </c>
      <c r="I112" t="s">
        <v>340</v>
      </c>
      <c r="J112" t="s">
        <v>1284</v>
      </c>
      <c r="K112" t="s">
        <v>415</v>
      </c>
      <c r="L112" t="s">
        <v>1212</v>
      </c>
      <c r="M112" s="129">
        <v>8902.2999999999993</v>
      </c>
      <c r="N112" t="s">
        <v>1388</v>
      </c>
      <c r="O112" s="130">
        <v>4.4979747570391797E-2</v>
      </c>
      <c r="P112" s="130">
        <v>4.6466220115422799E-2</v>
      </c>
      <c r="R112" s="138">
        <v>16200000</v>
      </c>
      <c r="S112" s="162">
        <v>1</v>
      </c>
      <c r="T112" t="s">
        <v>1389</v>
      </c>
      <c r="U112" s="138">
        <v>14985</v>
      </c>
      <c r="X112" s="130">
        <v>1.3836060617318905E-3</v>
      </c>
      <c r="Y112" s="130">
        <v>5.1069278548277752E-2</v>
      </c>
      <c r="Z112" s="130">
        <v>3.9859037665314408E-2</v>
      </c>
      <c r="AA112" s="182"/>
      <c r="AC112" s="159"/>
    </row>
    <row r="113" spans="1:29" x14ac:dyDescent="0.25">
      <c r="A113" t="s">
        <v>1213</v>
      </c>
      <c r="B113" t="s">
        <v>1232</v>
      </c>
      <c r="C113" t="s">
        <v>1287</v>
      </c>
      <c r="D113" t="s">
        <v>1390</v>
      </c>
      <c r="E113" t="s">
        <v>1391</v>
      </c>
      <c r="F113" t="s">
        <v>945</v>
      </c>
      <c r="G113" t="s">
        <v>204</v>
      </c>
      <c r="H113" t="s">
        <v>204</v>
      </c>
      <c r="I113" t="s">
        <v>340</v>
      </c>
      <c r="J113" t="s">
        <v>1284</v>
      </c>
      <c r="K113" t="s">
        <v>415</v>
      </c>
      <c r="L113" t="s">
        <v>1212</v>
      </c>
      <c r="M113" s="129">
        <v>11923.6</v>
      </c>
      <c r="N113" t="s">
        <v>1392</v>
      </c>
      <c r="O113" s="130">
        <v>4.4346430686743397E-2</v>
      </c>
      <c r="P113" s="130">
        <v>4.6141017469167399E-2</v>
      </c>
      <c r="R113" s="138">
        <v>15150000</v>
      </c>
      <c r="S113" s="162">
        <v>1</v>
      </c>
      <c r="T113" t="s">
        <v>1393</v>
      </c>
      <c r="U113" s="138">
        <v>9973.2450000000008</v>
      </c>
      <c r="X113" s="130">
        <v>4.7227810153679917E-4</v>
      </c>
      <c r="Y113" s="130">
        <v>3.3989084213227785E-2</v>
      </c>
      <c r="Z113" s="130">
        <v>2.652812466469193E-2</v>
      </c>
      <c r="AA113" s="182"/>
      <c r="AC113" s="159"/>
    </row>
    <row r="114" spans="1:29" x14ac:dyDescent="0.25">
      <c r="A114" t="s">
        <v>1213</v>
      </c>
      <c r="B114" t="s">
        <v>1232</v>
      </c>
      <c r="C114" t="s">
        <v>1329</v>
      </c>
      <c r="D114" t="s">
        <v>1334</v>
      </c>
      <c r="E114" t="s">
        <v>1335</v>
      </c>
      <c r="F114" t="s">
        <v>949</v>
      </c>
      <c r="G114" t="s">
        <v>204</v>
      </c>
      <c r="H114" t="s">
        <v>204</v>
      </c>
      <c r="I114" t="s">
        <v>340</v>
      </c>
      <c r="J114" t="s">
        <v>1284</v>
      </c>
      <c r="K114" t="s">
        <v>415</v>
      </c>
      <c r="L114" t="s">
        <v>1212</v>
      </c>
      <c r="M114" s="129">
        <v>679.5</v>
      </c>
      <c r="N114" t="s">
        <v>1336</v>
      </c>
      <c r="O114" s="130">
        <v>3.99883932101723E-2</v>
      </c>
      <c r="P114" s="130">
        <v>4.3156496409177403E-2</v>
      </c>
      <c r="R114" s="138">
        <v>25000000</v>
      </c>
      <c r="S114" s="162">
        <v>1</v>
      </c>
      <c r="T114" t="s">
        <v>1337</v>
      </c>
      <c r="U114" s="138">
        <v>24292.5</v>
      </c>
      <c r="X114" s="130">
        <v>2.0833333333333333E-3</v>
      </c>
      <c r="Y114" s="130">
        <v>8.2789486095030854E-2</v>
      </c>
      <c r="Z114" s="130">
        <v>6.4616327826803488E-2</v>
      </c>
      <c r="AA114" s="182"/>
      <c r="AC114" s="159"/>
    </row>
    <row r="115" spans="1:29" x14ac:dyDescent="0.25">
      <c r="A115" t="s">
        <v>1213</v>
      </c>
      <c r="B115" t="s">
        <v>1232</v>
      </c>
      <c r="C115" t="s">
        <v>1329</v>
      </c>
      <c r="D115" t="s">
        <v>1422</v>
      </c>
      <c r="E115" t="s">
        <v>1423</v>
      </c>
      <c r="F115" t="s">
        <v>949</v>
      </c>
      <c r="G115" t="s">
        <v>204</v>
      </c>
      <c r="H115" t="s">
        <v>204</v>
      </c>
      <c r="I115" t="s">
        <v>340</v>
      </c>
      <c r="J115" t="s">
        <v>1271</v>
      </c>
      <c r="K115" t="s">
        <v>413</v>
      </c>
      <c r="L115" t="s">
        <v>1212</v>
      </c>
      <c r="M115" s="129">
        <v>104.1</v>
      </c>
      <c r="N115" t="s">
        <v>1424</v>
      </c>
      <c r="O115" s="130">
        <v>4.5691503488778699E-2</v>
      </c>
      <c r="P115" s="130">
        <v>4.1255109969377202E-2</v>
      </c>
      <c r="R115" s="138">
        <v>22500000</v>
      </c>
      <c r="S115" s="162">
        <v>1</v>
      </c>
      <c r="T115" t="s">
        <v>1425</v>
      </c>
      <c r="U115" s="138">
        <v>22405.5</v>
      </c>
      <c r="X115" s="130">
        <v>5.113636363636364E-4</v>
      </c>
      <c r="Y115" s="130">
        <v>7.6358539907469949E-2</v>
      </c>
      <c r="Z115" s="130">
        <v>5.9597041602282415E-2</v>
      </c>
      <c r="AA115" s="182"/>
      <c r="AC115" s="159"/>
    </row>
    <row r="116" spans="1:29" x14ac:dyDescent="0.25">
      <c r="A116" t="s">
        <v>1213</v>
      </c>
      <c r="B116" t="s">
        <v>1232</v>
      </c>
      <c r="C116" t="s">
        <v>1329</v>
      </c>
      <c r="D116" t="s">
        <v>1330</v>
      </c>
      <c r="E116" t="s">
        <v>1331</v>
      </c>
      <c r="F116" t="s">
        <v>949</v>
      </c>
      <c r="G116" t="s">
        <v>204</v>
      </c>
      <c r="H116" t="s">
        <v>204</v>
      </c>
      <c r="I116" t="s">
        <v>340</v>
      </c>
      <c r="J116" t="s">
        <v>1271</v>
      </c>
      <c r="K116" t="s">
        <v>413</v>
      </c>
      <c r="L116" t="s">
        <v>1212</v>
      </c>
      <c r="M116" s="129">
        <v>257.5</v>
      </c>
      <c r="N116" t="s">
        <v>1332</v>
      </c>
      <c r="O116" s="130">
        <v>4.1595899216071798E-2</v>
      </c>
      <c r="P116" s="130">
        <v>4.22464535200592E-2</v>
      </c>
      <c r="R116" s="138">
        <v>22000000</v>
      </c>
      <c r="S116" s="162">
        <v>1</v>
      </c>
      <c r="T116" t="s">
        <v>1333</v>
      </c>
      <c r="U116" s="138">
        <v>21766.799999999999</v>
      </c>
      <c r="X116" s="130">
        <v>1.2222222222222222E-3</v>
      </c>
      <c r="Y116" s="130">
        <v>7.4181833320297111E-2</v>
      </c>
      <c r="Z116" s="130">
        <v>5.789814488177282E-2</v>
      </c>
      <c r="AA116" s="182"/>
      <c r="AC116" s="159"/>
    </row>
    <row r="117" spans="1:29" x14ac:dyDescent="0.25">
      <c r="A117" t="s">
        <v>1213</v>
      </c>
      <c r="B117" t="s">
        <v>1232</v>
      </c>
      <c r="C117" t="s">
        <v>1329</v>
      </c>
      <c r="D117" t="s">
        <v>1338</v>
      </c>
      <c r="E117" t="s">
        <v>1339</v>
      </c>
      <c r="F117" t="s">
        <v>949</v>
      </c>
      <c r="G117" t="s">
        <v>204</v>
      </c>
      <c r="H117" t="s">
        <v>204</v>
      </c>
      <c r="I117" t="s">
        <v>340</v>
      </c>
      <c r="J117" t="s">
        <v>1284</v>
      </c>
      <c r="K117" t="s">
        <v>415</v>
      </c>
      <c r="L117" t="s">
        <v>1212</v>
      </c>
      <c r="M117" s="129">
        <v>756.2</v>
      </c>
      <c r="N117" t="s">
        <v>1340</v>
      </c>
      <c r="O117" s="130">
        <v>4.09244623642986E-2</v>
      </c>
      <c r="P117" s="130">
        <v>4.2951933454274803E-2</v>
      </c>
      <c r="R117" s="138">
        <v>18000000</v>
      </c>
      <c r="S117" s="162">
        <v>1</v>
      </c>
      <c r="T117" t="s">
        <v>1341</v>
      </c>
      <c r="U117" s="138">
        <v>17436.599999999999</v>
      </c>
      <c r="X117" s="130">
        <v>1.5E-3</v>
      </c>
      <c r="Y117" s="130">
        <v>5.9424396552212204E-2</v>
      </c>
      <c r="Z117" s="130">
        <v>4.6380119863531612E-2</v>
      </c>
      <c r="AA117" s="182"/>
      <c r="AC117" s="159"/>
    </row>
    <row r="118" spans="1:29" x14ac:dyDescent="0.25">
      <c r="A118" t="s">
        <v>1213</v>
      </c>
      <c r="B118" t="s">
        <v>1232</v>
      </c>
      <c r="C118" t="s">
        <v>1329</v>
      </c>
      <c r="D118" t="s">
        <v>1402</v>
      </c>
      <c r="E118" t="s">
        <v>1403</v>
      </c>
      <c r="F118" t="s">
        <v>949</v>
      </c>
      <c r="G118" t="s">
        <v>204</v>
      </c>
      <c r="H118" t="s">
        <v>204</v>
      </c>
      <c r="I118" t="s">
        <v>340</v>
      </c>
      <c r="J118" t="s">
        <v>1271</v>
      </c>
      <c r="K118" t="s">
        <v>413</v>
      </c>
      <c r="L118" t="s">
        <v>1212</v>
      </c>
      <c r="M118" s="129">
        <v>430.1</v>
      </c>
      <c r="N118" t="s">
        <v>1404</v>
      </c>
      <c r="O118" s="130">
        <v>4.0943020333051298E-2</v>
      </c>
      <c r="P118" s="130">
        <v>4.28863684046265E-2</v>
      </c>
      <c r="R118" s="138">
        <v>16000000</v>
      </c>
      <c r="S118" s="162">
        <v>1</v>
      </c>
      <c r="T118" t="s">
        <v>1405</v>
      </c>
      <c r="U118" s="138">
        <v>15713.6</v>
      </c>
      <c r="X118" s="130">
        <v>1.1428571428571429E-3</v>
      </c>
      <c r="Y118" s="130">
        <v>5.3552366726474294E-2</v>
      </c>
      <c r="Z118" s="130">
        <v>4.1797062012524824E-2</v>
      </c>
      <c r="AA118" s="182"/>
      <c r="AC118" s="159"/>
    </row>
    <row r="119" spans="1:29" x14ac:dyDescent="0.25">
      <c r="A119" t="s">
        <v>1213</v>
      </c>
      <c r="B119" t="s">
        <v>1232</v>
      </c>
      <c r="C119" t="s">
        <v>1329</v>
      </c>
      <c r="D119" t="s">
        <v>1418</v>
      </c>
      <c r="E119" t="s">
        <v>1419</v>
      </c>
      <c r="F119" t="s">
        <v>949</v>
      </c>
      <c r="G119" t="s">
        <v>204</v>
      </c>
      <c r="H119" t="s">
        <v>204</v>
      </c>
      <c r="I119" t="s">
        <v>340</v>
      </c>
      <c r="J119" t="s">
        <v>1271</v>
      </c>
      <c r="K119" t="s">
        <v>413</v>
      </c>
      <c r="L119" t="s">
        <v>1212</v>
      </c>
      <c r="M119" s="129">
        <v>353.4</v>
      </c>
      <c r="N119" t="s">
        <v>1420</v>
      </c>
      <c r="O119" s="130">
        <v>4.2239177914549897E-2</v>
      </c>
      <c r="P119" s="130">
        <v>4.2791954733132999E-2</v>
      </c>
      <c r="R119" s="138">
        <v>15500000</v>
      </c>
      <c r="S119" s="162">
        <v>1</v>
      </c>
      <c r="T119" t="s">
        <v>1421</v>
      </c>
      <c r="U119" s="138">
        <v>15272.15</v>
      </c>
      <c r="X119" s="130">
        <v>1.1071428571428571E-3</v>
      </c>
      <c r="Y119" s="130">
        <v>5.2047893385457462E-2</v>
      </c>
      <c r="Z119" s="130">
        <v>4.0622836308330426E-2</v>
      </c>
      <c r="AA119" s="182"/>
      <c r="AC119" s="159"/>
    </row>
    <row r="120" spans="1:29" x14ac:dyDescent="0.25">
      <c r="A120" t="s">
        <v>1213</v>
      </c>
      <c r="B120" t="s">
        <v>1232</v>
      </c>
      <c r="C120" t="s">
        <v>1329</v>
      </c>
      <c r="D120" t="s">
        <v>1414</v>
      </c>
      <c r="E120" t="s">
        <v>1415</v>
      </c>
      <c r="F120" t="s">
        <v>949</v>
      </c>
      <c r="G120" t="s">
        <v>204</v>
      </c>
      <c r="H120" t="s">
        <v>204</v>
      </c>
      <c r="I120" t="s">
        <v>340</v>
      </c>
      <c r="J120" t="s">
        <v>1271</v>
      </c>
      <c r="K120" t="s">
        <v>413</v>
      </c>
      <c r="L120" t="s">
        <v>1212</v>
      </c>
      <c r="M120" s="129">
        <v>180.8</v>
      </c>
      <c r="N120" t="s">
        <v>1416</v>
      </c>
      <c r="O120" s="130">
        <v>4.3540814346836001E-2</v>
      </c>
      <c r="P120" s="130">
        <v>4.1931741281747502E-2</v>
      </c>
      <c r="R120" s="138">
        <v>15000000</v>
      </c>
      <c r="S120" s="162">
        <v>1</v>
      </c>
      <c r="T120" t="s">
        <v>1417</v>
      </c>
      <c r="U120" s="138">
        <v>14889</v>
      </c>
      <c r="X120" s="130">
        <v>3.4090909090909094E-4</v>
      </c>
      <c r="Y120" s="130">
        <v>5.0742107995015509E-2</v>
      </c>
      <c r="Z120" s="130">
        <v>3.9603684471062141E-2</v>
      </c>
      <c r="AA120" s="182"/>
      <c r="AC120" s="159"/>
    </row>
    <row r="121" spans="1:29" x14ac:dyDescent="0.25">
      <c r="A121" t="s">
        <v>1213</v>
      </c>
      <c r="B121" t="s">
        <v>1232</v>
      </c>
      <c r="C121" t="s">
        <v>1329</v>
      </c>
      <c r="D121" t="s">
        <v>1342</v>
      </c>
      <c r="E121" t="s">
        <v>1343</v>
      </c>
      <c r="F121" t="s">
        <v>949</v>
      </c>
      <c r="G121" t="s">
        <v>204</v>
      </c>
      <c r="H121" t="s">
        <v>204</v>
      </c>
      <c r="I121" t="s">
        <v>340</v>
      </c>
      <c r="J121" t="s">
        <v>1271</v>
      </c>
      <c r="K121" t="s">
        <v>413</v>
      </c>
      <c r="L121" t="s">
        <v>1212</v>
      </c>
      <c r="M121" s="129">
        <v>526</v>
      </c>
      <c r="N121" t="s">
        <v>1344</v>
      </c>
      <c r="O121" s="130">
        <v>4.04998005974289E-2</v>
      </c>
      <c r="P121" s="130">
        <v>4.2993895086049699E-2</v>
      </c>
      <c r="R121" s="138">
        <v>12000000</v>
      </c>
      <c r="S121" s="162">
        <v>1</v>
      </c>
      <c r="T121" t="s">
        <v>1345</v>
      </c>
      <c r="U121" s="138">
        <v>11737.2</v>
      </c>
      <c r="X121" s="130">
        <v>1E-3</v>
      </c>
      <c r="Y121" s="130">
        <v>4.0000689768224601E-2</v>
      </c>
      <c r="Z121" s="130">
        <v>3.1220119912267485E-2</v>
      </c>
      <c r="AA121" s="182"/>
      <c r="AC121" s="159"/>
    </row>
    <row r="122" spans="1:29" x14ac:dyDescent="0.25">
      <c r="A122" t="s">
        <v>1213</v>
      </c>
      <c r="B122" t="s">
        <v>1233</v>
      </c>
      <c r="C122" t="s">
        <v>1329</v>
      </c>
      <c r="D122" t="s">
        <v>1338</v>
      </c>
      <c r="E122" t="s">
        <v>1339</v>
      </c>
      <c r="F122" t="s">
        <v>949</v>
      </c>
      <c r="G122" t="s">
        <v>204</v>
      </c>
      <c r="H122" t="s">
        <v>204</v>
      </c>
      <c r="I122" t="s">
        <v>340</v>
      </c>
      <c r="J122" t="s">
        <v>1284</v>
      </c>
      <c r="K122" t="s">
        <v>415</v>
      </c>
      <c r="L122" t="s">
        <v>1212</v>
      </c>
      <c r="M122" s="129">
        <v>756.2</v>
      </c>
      <c r="N122" t="s">
        <v>1340</v>
      </c>
      <c r="O122" s="130">
        <v>4.0892942167746298E-2</v>
      </c>
      <c r="P122" s="130">
        <v>4.2951933454274803E-2</v>
      </c>
      <c r="R122" s="138">
        <v>15000000</v>
      </c>
      <c r="S122" s="162">
        <v>1</v>
      </c>
      <c r="T122" t="s">
        <v>1341</v>
      </c>
      <c r="U122" s="138">
        <v>14530.5</v>
      </c>
      <c r="X122" s="130">
        <v>1.25E-3</v>
      </c>
      <c r="Y122" s="130">
        <v>0.19939884124561119</v>
      </c>
      <c r="Z122" s="130">
        <v>2.5530099443986747E-2</v>
      </c>
      <c r="AA122" s="182"/>
      <c r="AC122" s="159"/>
    </row>
    <row r="123" spans="1:29" x14ac:dyDescent="0.25">
      <c r="A123" t="s">
        <v>1213</v>
      </c>
      <c r="B123" t="s">
        <v>1233</v>
      </c>
      <c r="C123" t="s">
        <v>1329</v>
      </c>
      <c r="D123" t="s">
        <v>1350</v>
      </c>
      <c r="E123" t="s">
        <v>1351</v>
      </c>
      <c r="F123" t="s">
        <v>949</v>
      </c>
      <c r="G123" t="s">
        <v>204</v>
      </c>
      <c r="H123" t="s">
        <v>204</v>
      </c>
      <c r="I123" t="s">
        <v>340</v>
      </c>
      <c r="J123" t="s">
        <v>1271</v>
      </c>
      <c r="K123" t="s">
        <v>413</v>
      </c>
      <c r="L123" t="s">
        <v>1212</v>
      </c>
      <c r="M123" s="129">
        <v>852.1</v>
      </c>
      <c r="N123" t="s">
        <v>1352</v>
      </c>
      <c r="O123" s="130">
        <v>4.2681805449723803E-2</v>
      </c>
      <c r="P123" s="130">
        <v>4.2954556056260702E-2</v>
      </c>
      <c r="R123" s="138">
        <v>15000000</v>
      </c>
      <c r="S123" s="162">
        <v>1</v>
      </c>
      <c r="T123" t="s">
        <v>1353</v>
      </c>
      <c r="U123" s="138">
        <v>14472</v>
      </c>
      <c r="X123" s="130">
        <v>1.0714285714285715E-3</v>
      </c>
      <c r="Y123" s="130">
        <v>0.1985960586701411</v>
      </c>
      <c r="Z123" s="130">
        <v>2.5427314899926098E-2</v>
      </c>
      <c r="AA123" s="182"/>
      <c r="AC123" s="159"/>
    </row>
    <row r="124" spans="1:29" x14ac:dyDescent="0.25">
      <c r="A124" t="s">
        <v>1213</v>
      </c>
      <c r="B124" t="s">
        <v>1233</v>
      </c>
      <c r="C124" t="s">
        <v>1329</v>
      </c>
      <c r="D124" t="s">
        <v>1414</v>
      </c>
      <c r="E124" t="s">
        <v>1415</v>
      </c>
      <c r="F124" t="s">
        <v>949</v>
      </c>
      <c r="G124" t="s">
        <v>204</v>
      </c>
      <c r="H124" t="s">
        <v>204</v>
      </c>
      <c r="I124" t="s">
        <v>340</v>
      </c>
      <c r="J124" t="s">
        <v>1271</v>
      </c>
      <c r="K124" t="s">
        <v>413</v>
      </c>
      <c r="L124" t="s">
        <v>1212</v>
      </c>
      <c r="M124" s="129">
        <v>180.8</v>
      </c>
      <c r="N124" t="s">
        <v>1416</v>
      </c>
      <c r="O124" s="130">
        <v>4.7182190457582103E-2</v>
      </c>
      <c r="P124" s="130">
        <v>4.1931741281747502E-2</v>
      </c>
      <c r="R124" s="138">
        <v>13500000</v>
      </c>
      <c r="S124" s="162">
        <v>1</v>
      </c>
      <c r="T124" t="s">
        <v>1417</v>
      </c>
      <c r="U124" s="138">
        <v>13400.1</v>
      </c>
      <c r="X124" s="130">
        <v>3.0681818181818181E-4</v>
      </c>
      <c r="Y124" s="130">
        <v>0.18388661178729668</v>
      </c>
      <c r="Z124" s="130">
        <v>2.3543985792599482E-2</v>
      </c>
      <c r="AA124" s="182"/>
      <c r="AC124" s="159"/>
    </row>
    <row r="125" spans="1:29" x14ac:dyDescent="0.25">
      <c r="A125" t="s">
        <v>1213</v>
      </c>
      <c r="B125" t="s">
        <v>1233</v>
      </c>
      <c r="C125" t="s">
        <v>1329</v>
      </c>
      <c r="D125" t="s">
        <v>1406</v>
      </c>
      <c r="E125" t="s">
        <v>1407</v>
      </c>
      <c r="F125" t="s">
        <v>949</v>
      </c>
      <c r="G125" t="s">
        <v>204</v>
      </c>
      <c r="H125" t="s">
        <v>204</v>
      </c>
      <c r="I125" t="s">
        <v>340</v>
      </c>
      <c r="J125" t="s">
        <v>1271</v>
      </c>
      <c r="K125" t="s">
        <v>413</v>
      </c>
      <c r="L125" t="s">
        <v>1212</v>
      </c>
      <c r="M125" s="129">
        <v>928.8</v>
      </c>
      <c r="N125" t="s">
        <v>1408</v>
      </c>
      <c r="O125" s="130">
        <v>4.3201080642938303E-2</v>
      </c>
      <c r="P125" s="130">
        <v>4.2944065648317001E-2</v>
      </c>
      <c r="R125" s="138">
        <v>8000000</v>
      </c>
      <c r="S125" s="162">
        <v>1</v>
      </c>
      <c r="T125" t="s">
        <v>1409</v>
      </c>
      <c r="U125" s="138">
        <v>7693.6</v>
      </c>
      <c r="X125" s="130">
        <v>6.6666666666666664E-4</v>
      </c>
      <c r="Y125" s="130">
        <v>0.10557757303652553</v>
      </c>
      <c r="Z125" s="130">
        <v>1.3517660994615219E-2</v>
      </c>
      <c r="AA125" s="182"/>
      <c r="AC125" s="159"/>
    </row>
    <row r="126" spans="1:29" x14ac:dyDescent="0.25">
      <c r="A126" t="s">
        <v>1213</v>
      </c>
      <c r="B126" t="s">
        <v>1233</v>
      </c>
      <c r="C126" t="s">
        <v>1426</v>
      </c>
      <c r="D126" t="s">
        <v>1427</v>
      </c>
      <c r="E126" t="s">
        <v>1428</v>
      </c>
      <c r="F126" t="s">
        <v>950</v>
      </c>
      <c r="G126" t="s">
        <v>205</v>
      </c>
      <c r="H126" t="s">
        <v>224</v>
      </c>
      <c r="I126" t="s">
        <v>314</v>
      </c>
      <c r="J126" t="s">
        <v>1429</v>
      </c>
      <c r="K126" t="s">
        <v>423</v>
      </c>
      <c r="L126" t="s">
        <v>1215</v>
      </c>
      <c r="M126" s="129">
        <v>1657.9</v>
      </c>
      <c r="N126" t="s">
        <v>1430</v>
      </c>
      <c r="O126" s="130">
        <v>5.1079377008676201E-2</v>
      </c>
      <c r="P126" s="130">
        <v>4.9574003468751598E-2</v>
      </c>
      <c r="R126" s="138">
        <v>6500000</v>
      </c>
      <c r="S126" s="11" t="s">
        <v>1216</v>
      </c>
      <c r="T126" t="s">
        <v>1431</v>
      </c>
      <c r="U126" s="138">
        <v>22775.336800000001</v>
      </c>
      <c r="X126" s="130">
        <v>8.7585732957837581E-5</v>
      </c>
      <c r="Y126" s="130">
        <v>0.31254091526042549</v>
      </c>
      <c r="Z126" s="130">
        <v>4.0016283931584393E-2</v>
      </c>
      <c r="AA126" s="182"/>
      <c r="AC126" s="159"/>
    </row>
    <row r="127" spans="1:29" x14ac:dyDescent="0.25">
      <c r="A127" t="s">
        <v>1213</v>
      </c>
      <c r="B127" t="s">
        <v>1238</v>
      </c>
      <c r="C127" t="s">
        <v>1268</v>
      </c>
      <c r="D127" t="s">
        <v>1358</v>
      </c>
      <c r="E127" t="s">
        <v>1359</v>
      </c>
      <c r="F127" t="s">
        <v>943</v>
      </c>
      <c r="G127" t="s">
        <v>204</v>
      </c>
      <c r="H127" t="s">
        <v>204</v>
      </c>
      <c r="I127" t="s">
        <v>340</v>
      </c>
      <c r="J127" t="s">
        <v>1284</v>
      </c>
      <c r="K127" t="s">
        <v>415</v>
      </c>
      <c r="L127" t="s">
        <v>1212</v>
      </c>
      <c r="M127" s="129">
        <v>2896.9</v>
      </c>
      <c r="N127" t="s">
        <v>1360</v>
      </c>
      <c r="O127" s="130">
        <v>-8.9410306221282092E-3</v>
      </c>
      <c r="P127" s="130">
        <v>-2.99380435407165E-2</v>
      </c>
      <c r="R127" s="138">
        <v>122350000</v>
      </c>
      <c r="S127" s="162">
        <v>1</v>
      </c>
      <c r="T127" t="s">
        <v>1361</v>
      </c>
      <c r="U127" s="138">
        <v>136616.01</v>
      </c>
      <c r="X127" s="130">
        <v>5.4888500368428794E-3</v>
      </c>
      <c r="Y127" s="130">
        <v>0.13406975072355343</v>
      </c>
      <c r="Z127" s="130">
        <v>5.2969333137475677E-2</v>
      </c>
      <c r="AA127" s="182"/>
      <c r="AC127" s="159"/>
    </row>
    <row r="128" spans="1:29" x14ac:dyDescent="0.25">
      <c r="A128" t="s">
        <v>1213</v>
      </c>
      <c r="B128" t="s">
        <v>1238</v>
      </c>
      <c r="C128" t="s">
        <v>1268</v>
      </c>
      <c r="D128" t="s">
        <v>1362</v>
      </c>
      <c r="E128" t="s">
        <v>1363</v>
      </c>
      <c r="F128" t="s">
        <v>943</v>
      </c>
      <c r="G128" t="s">
        <v>204</v>
      </c>
      <c r="H128" t="s">
        <v>204</v>
      </c>
      <c r="I128" t="s">
        <v>340</v>
      </c>
      <c r="J128" t="s">
        <v>1271</v>
      </c>
      <c r="K128" t="s">
        <v>413</v>
      </c>
      <c r="L128" t="s">
        <v>1212</v>
      </c>
      <c r="M128" s="129">
        <v>2081.9</v>
      </c>
      <c r="N128" t="s">
        <v>1364</v>
      </c>
      <c r="O128" s="130">
        <v>1.40114730752391E-2</v>
      </c>
      <c r="P128" s="130">
        <v>1.6358749316930401E-2</v>
      </c>
      <c r="R128" s="138">
        <v>51500000</v>
      </c>
      <c r="S128" s="162">
        <v>1</v>
      </c>
      <c r="T128" t="s">
        <v>1365</v>
      </c>
      <c r="U128" s="138">
        <v>56753</v>
      </c>
      <c r="X128" s="130">
        <v>2.5489289177965473E-3</v>
      </c>
      <c r="Y128" s="130">
        <v>5.5695233397709591E-2</v>
      </c>
      <c r="Z128" s="130">
        <v>2.2004511503089259E-2</v>
      </c>
      <c r="AA128" s="182"/>
      <c r="AC128" s="159"/>
    </row>
    <row r="129" spans="1:29" x14ac:dyDescent="0.25">
      <c r="A129" t="s">
        <v>1213</v>
      </c>
      <c r="B129" t="s">
        <v>1238</v>
      </c>
      <c r="C129" t="s">
        <v>1268</v>
      </c>
      <c r="D129" t="s">
        <v>1269</v>
      </c>
      <c r="E129" t="s">
        <v>1270</v>
      </c>
      <c r="F129" t="s">
        <v>943</v>
      </c>
      <c r="G129" t="s">
        <v>204</v>
      </c>
      <c r="H129" t="s">
        <v>204</v>
      </c>
      <c r="I129" t="s">
        <v>340</v>
      </c>
      <c r="J129" t="s">
        <v>1271</v>
      </c>
      <c r="K129" t="s">
        <v>413</v>
      </c>
      <c r="L129" t="s">
        <v>1212</v>
      </c>
      <c r="M129" s="129">
        <v>1329.5</v>
      </c>
      <c r="N129" t="s">
        <v>1272</v>
      </c>
      <c r="O129" s="130">
        <v>1.44020951354793E-2</v>
      </c>
      <c r="P129" s="130">
        <v>1.52756146967408E-2</v>
      </c>
      <c r="R129" s="138">
        <v>23999999</v>
      </c>
      <c r="S129" s="162">
        <v>1</v>
      </c>
      <c r="T129" t="s">
        <v>1273</v>
      </c>
      <c r="U129" s="138">
        <v>27237.598899999997</v>
      </c>
      <c r="X129" s="130">
        <v>1.1058517241213305E-3</v>
      </c>
      <c r="Y129" s="130">
        <v>2.6729942487356339E-2</v>
      </c>
      <c r="Z129" s="130">
        <v>1.0560676220527971E-2</v>
      </c>
      <c r="AA129" s="182"/>
      <c r="AC129" s="159"/>
    </row>
    <row r="130" spans="1:29" x14ac:dyDescent="0.25">
      <c r="A130" t="s">
        <v>1213</v>
      </c>
      <c r="B130" t="s">
        <v>1238</v>
      </c>
      <c r="C130" t="s">
        <v>1268</v>
      </c>
      <c r="D130" t="s">
        <v>1346</v>
      </c>
      <c r="E130" t="s">
        <v>1347</v>
      </c>
      <c r="F130" t="s">
        <v>943</v>
      </c>
      <c r="G130" t="s">
        <v>204</v>
      </c>
      <c r="H130" t="s">
        <v>204</v>
      </c>
      <c r="I130" t="s">
        <v>340</v>
      </c>
      <c r="J130" t="s">
        <v>1284</v>
      </c>
      <c r="K130" t="s">
        <v>415</v>
      </c>
      <c r="L130" t="s">
        <v>1212</v>
      </c>
      <c r="M130" s="129">
        <v>8773.9</v>
      </c>
      <c r="N130" t="s">
        <v>1348</v>
      </c>
      <c r="O130" s="130">
        <v>1.9781146560996402E-2</v>
      </c>
      <c r="P130" s="130">
        <v>2.1124017125367801E-2</v>
      </c>
      <c r="R130" s="138">
        <v>20000000</v>
      </c>
      <c r="S130" s="162">
        <v>1</v>
      </c>
      <c r="T130" t="s">
        <v>1349</v>
      </c>
      <c r="U130" s="138">
        <v>19320</v>
      </c>
      <c r="X130" s="130">
        <v>3.0886590308838104E-3</v>
      </c>
      <c r="Y130" s="130">
        <v>1.895991241421157E-2</v>
      </c>
      <c r="Z130" s="130">
        <v>7.4908315373581041E-3</v>
      </c>
      <c r="AA130" s="182"/>
      <c r="AC130" s="159"/>
    </row>
    <row r="131" spans="1:29" x14ac:dyDescent="0.25">
      <c r="A131" t="s">
        <v>1213</v>
      </c>
      <c r="B131" t="s">
        <v>1238</v>
      </c>
      <c r="C131" t="s">
        <v>1268</v>
      </c>
      <c r="D131" t="s">
        <v>1278</v>
      </c>
      <c r="E131" t="s">
        <v>1279</v>
      </c>
      <c r="F131" t="s">
        <v>943</v>
      </c>
      <c r="G131" t="s">
        <v>204</v>
      </c>
      <c r="H131" t="s">
        <v>204</v>
      </c>
      <c r="I131" t="s">
        <v>340</v>
      </c>
      <c r="J131" t="s">
        <v>1271</v>
      </c>
      <c r="K131" t="s">
        <v>413</v>
      </c>
      <c r="L131" t="s">
        <v>1212</v>
      </c>
      <c r="M131" s="129">
        <v>7391</v>
      </c>
      <c r="N131" t="s">
        <v>1280</v>
      </c>
      <c r="O131" s="130">
        <v>2.0620923944407E-2</v>
      </c>
      <c r="P131" s="130">
        <v>2.1832119661569199E-2</v>
      </c>
      <c r="R131" s="138">
        <v>9400000</v>
      </c>
      <c r="S131" s="162">
        <v>1</v>
      </c>
      <c r="T131" t="s">
        <v>1281</v>
      </c>
      <c r="U131" s="138">
        <v>9179.1</v>
      </c>
      <c r="X131" s="130">
        <v>3.0614825822159521E-4</v>
      </c>
      <c r="Y131" s="130">
        <v>9.0080192567955197E-3</v>
      </c>
      <c r="Z131" s="130">
        <v>3.5589592010643774E-3</v>
      </c>
      <c r="AA131" s="182"/>
      <c r="AC131" s="159"/>
    </row>
    <row r="132" spans="1:29" x14ac:dyDescent="0.25">
      <c r="A132" t="s">
        <v>1213</v>
      </c>
      <c r="B132" t="s">
        <v>1238</v>
      </c>
      <c r="C132" t="s">
        <v>1268</v>
      </c>
      <c r="D132" t="s">
        <v>1282</v>
      </c>
      <c r="E132" t="s">
        <v>1283</v>
      </c>
      <c r="F132" t="s">
        <v>943</v>
      </c>
      <c r="G132" t="s">
        <v>204</v>
      </c>
      <c r="H132" t="s">
        <v>204</v>
      </c>
      <c r="I132" t="s">
        <v>340</v>
      </c>
      <c r="J132" t="s">
        <v>1284</v>
      </c>
      <c r="K132" t="s">
        <v>415</v>
      </c>
      <c r="L132" t="s">
        <v>1212</v>
      </c>
      <c r="M132" s="129">
        <v>4884.6000000000004</v>
      </c>
      <c r="N132" t="s">
        <v>1285</v>
      </c>
      <c r="O132" s="130">
        <v>-2.89901706576382E-3</v>
      </c>
      <c r="P132" s="130">
        <v>1.8755807532071699E-2</v>
      </c>
      <c r="R132" s="138">
        <v>6650000</v>
      </c>
      <c r="S132" s="162">
        <v>1</v>
      </c>
      <c r="T132" t="s">
        <v>1286</v>
      </c>
      <c r="U132" s="138">
        <v>7039.0249999999996</v>
      </c>
      <c r="X132" s="130">
        <v>2.7625320970399843E-4</v>
      </c>
      <c r="Y132" s="130">
        <v>6.9078311325799996E-3</v>
      </c>
      <c r="Z132" s="130">
        <v>2.7292003344850995E-3</v>
      </c>
      <c r="AA132" s="182"/>
      <c r="AC132" s="159"/>
    </row>
    <row r="133" spans="1:29" x14ac:dyDescent="0.25">
      <c r="A133" t="s">
        <v>1213</v>
      </c>
      <c r="B133" t="s">
        <v>1238</v>
      </c>
      <c r="C133" t="s">
        <v>1287</v>
      </c>
      <c r="D133" t="s">
        <v>1386</v>
      </c>
      <c r="E133" t="s">
        <v>1387</v>
      </c>
      <c r="F133" t="s">
        <v>945</v>
      </c>
      <c r="G133" t="s">
        <v>204</v>
      </c>
      <c r="H133" t="s">
        <v>204</v>
      </c>
      <c r="I133" t="s">
        <v>340</v>
      </c>
      <c r="J133" t="s">
        <v>1284</v>
      </c>
      <c r="K133" t="s">
        <v>415</v>
      </c>
      <c r="L133" t="s">
        <v>1212</v>
      </c>
      <c r="M133" s="129">
        <v>8902.2999999999993</v>
      </c>
      <c r="N133" t="s">
        <v>1388</v>
      </c>
      <c r="O133" s="130">
        <v>4.4952182170890399E-2</v>
      </c>
      <c r="P133" s="130">
        <v>4.6466220115422799E-2</v>
      </c>
      <c r="R133" s="138">
        <v>51500000</v>
      </c>
      <c r="S133" s="162">
        <v>1</v>
      </c>
      <c r="T133" t="s">
        <v>1389</v>
      </c>
      <c r="U133" s="138">
        <v>47637.5</v>
      </c>
      <c r="X133" s="130">
        <v>4.398500751801997E-3</v>
      </c>
      <c r="Y133" s="130">
        <v>4.6749628759420479E-2</v>
      </c>
      <c r="Z133" s="130">
        <v>1.8470211561123016E-2</v>
      </c>
      <c r="AA133" s="182"/>
      <c r="AC133" s="159"/>
    </row>
    <row r="134" spans="1:29" x14ac:dyDescent="0.25">
      <c r="A134" t="s">
        <v>1213</v>
      </c>
      <c r="B134" t="s">
        <v>1238</v>
      </c>
      <c r="C134" t="s">
        <v>1287</v>
      </c>
      <c r="D134" t="s">
        <v>1390</v>
      </c>
      <c r="E134" t="s">
        <v>1391</v>
      </c>
      <c r="F134" t="s">
        <v>945</v>
      </c>
      <c r="G134" t="s">
        <v>204</v>
      </c>
      <c r="H134" t="s">
        <v>204</v>
      </c>
      <c r="I134" t="s">
        <v>340</v>
      </c>
      <c r="J134" t="s">
        <v>1284</v>
      </c>
      <c r="K134" t="s">
        <v>415</v>
      </c>
      <c r="L134" t="s">
        <v>1212</v>
      </c>
      <c r="M134" s="129">
        <v>11923.6</v>
      </c>
      <c r="N134" t="s">
        <v>1392</v>
      </c>
      <c r="O134" s="130">
        <v>4.4329812723322801E-2</v>
      </c>
      <c r="P134" s="130">
        <v>4.6141017469167399E-2</v>
      </c>
      <c r="R134" s="138">
        <v>48750000</v>
      </c>
      <c r="S134" s="162">
        <v>1</v>
      </c>
      <c r="T134" t="s">
        <v>1393</v>
      </c>
      <c r="U134" s="138">
        <v>32092.125</v>
      </c>
      <c r="X134" s="130">
        <v>1.5197067623708884E-3</v>
      </c>
      <c r="Y134" s="130">
        <v>3.1493989605896971E-2</v>
      </c>
      <c r="Z134" s="130">
        <v>1.2442893480892258E-2</v>
      </c>
      <c r="AA134" s="182"/>
      <c r="AC134" s="159"/>
    </row>
    <row r="135" spans="1:29" x14ac:dyDescent="0.25">
      <c r="A135" t="s">
        <v>1213</v>
      </c>
      <c r="B135" t="s">
        <v>1238</v>
      </c>
      <c r="C135" t="s">
        <v>1329</v>
      </c>
      <c r="D135" t="s">
        <v>1402</v>
      </c>
      <c r="E135" t="s">
        <v>1403</v>
      </c>
      <c r="F135" t="s">
        <v>949</v>
      </c>
      <c r="G135" t="s">
        <v>204</v>
      </c>
      <c r="H135" t="s">
        <v>204</v>
      </c>
      <c r="I135" t="s">
        <v>340</v>
      </c>
      <c r="J135" t="s">
        <v>1271</v>
      </c>
      <c r="K135" t="s">
        <v>413</v>
      </c>
      <c r="L135" t="s">
        <v>1212</v>
      </c>
      <c r="M135" s="129">
        <v>430.1</v>
      </c>
      <c r="N135" t="s">
        <v>1404</v>
      </c>
      <c r="O135" s="130">
        <v>4.0878145441820397E-2</v>
      </c>
      <c r="P135" s="130">
        <v>4.28863684046265E-2</v>
      </c>
      <c r="R135" s="138">
        <v>95000000</v>
      </c>
      <c r="S135" s="162">
        <v>1</v>
      </c>
      <c r="T135" t="s">
        <v>1405</v>
      </c>
      <c r="U135" s="138">
        <v>93299.5</v>
      </c>
      <c r="X135" s="130">
        <v>6.7857142857142855E-3</v>
      </c>
      <c r="Y135" s="130">
        <v>9.1560577033630047E-2</v>
      </c>
      <c r="Z135" s="130">
        <v>3.6174473965825175E-2</v>
      </c>
      <c r="AA135" s="182"/>
      <c r="AC135" s="159"/>
    </row>
    <row r="136" spans="1:29" x14ac:dyDescent="0.25">
      <c r="A136" t="s">
        <v>1213</v>
      </c>
      <c r="B136" t="s">
        <v>1238</v>
      </c>
      <c r="C136" t="s">
        <v>1329</v>
      </c>
      <c r="D136" t="s">
        <v>1338</v>
      </c>
      <c r="E136" t="s">
        <v>1339</v>
      </c>
      <c r="F136" t="s">
        <v>949</v>
      </c>
      <c r="G136" t="s">
        <v>204</v>
      </c>
      <c r="H136" t="s">
        <v>204</v>
      </c>
      <c r="I136" t="s">
        <v>340</v>
      </c>
      <c r="J136" t="s">
        <v>1284</v>
      </c>
      <c r="K136" t="s">
        <v>415</v>
      </c>
      <c r="L136" t="s">
        <v>1212</v>
      </c>
      <c r="M136" s="129">
        <v>756.2</v>
      </c>
      <c r="N136" t="s">
        <v>1340</v>
      </c>
      <c r="O136" s="130">
        <v>4.0897710335844002E-2</v>
      </c>
      <c r="P136" s="130">
        <v>4.2951933454274803E-2</v>
      </c>
      <c r="R136" s="138">
        <v>85000000</v>
      </c>
      <c r="S136" s="162">
        <v>1</v>
      </c>
      <c r="T136" t="s">
        <v>1341</v>
      </c>
      <c r="U136" s="138">
        <v>82339.5</v>
      </c>
      <c r="X136" s="130">
        <v>7.083333333333333E-3</v>
      </c>
      <c r="Y136" s="130">
        <v>8.0804850322462402E-2</v>
      </c>
      <c r="Z136" s="130">
        <v>3.1925016737593043E-2</v>
      </c>
      <c r="AA136" s="182"/>
      <c r="AC136" s="159"/>
    </row>
    <row r="137" spans="1:29" x14ac:dyDescent="0.25">
      <c r="A137" t="s">
        <v>1213</v>
      </c>
      <c r="B137" t="s">
        <v>1238</v>
      </c>
      <c r="C137" t="s">
        <v>1329</v>
      </c>
      <c r="D137" t="s">
        <v>1422</v>
      </c>
      <c r="E137" t="s">
        <v>1423</v>
      </c>
      <c r="F137" t="s">
        <v>949</v>
      </c>
      <c r="G137" t="s">
        <v>204</v>
      </c>
      <c r="H137" t="s">
        <v>204</v>
      </c>
      <c r="I137" t="s">
        <v>340</v>
      </c>
      <c r="J137" t="s">
        <v>1271</v>
      </c>
      <c r="K137" t="s">
        <v>413</v>
      </c>
      <c r="L137" t="s">
        <v>1212</v>
      </c>
      <c r="M137" s="129">
        <v>104.1</v>
      </c>
      <c r="N137" t="s">
        <v>1424</v>
      </c>
      <c r="O137" s="130">
        <v>4.5333215191591801E-2</v>
      </c>
      <c r="P137" s="130">
        <v>4.1255109969377202E-2</v>
      </c>
      <c r="R137" s="138">
        <v>75000000</v>
      </c>
      <c r="S137" s="162">
        <v>1</v>
      </c>
      <c r="T137" t="s">
        <v>1425</v>
      </c>
      <c r="U137" s="138">
        <v>74685</v>
      </c>
      <c r="X137" s="130">
        <v>1.7045454545454545E-3</v>
      </c>
      <c r="Y137" s="130">
        <v>7.329301545835358E-2</v>
      </c>
      <c r="Z137" s="130">
        <v>2.8957181851324534E-2</v>
      </c>
      <c r="AA137" s="182"/>
      <c r="AC137" s="159"/>
    </row>
    <row r="138" spans="1:29" x14ac:dyDescent="0.25">
      <c r="A138" t="s">
        <v>1213</v>
      </c>
      <c r="B138" t="s">
        <v>1238</v>
      </c>
      <c r="C138" t="s">
        <v>1329</v>
      </c>
      <c r="D138" t="s">
        <v>1334</v>
      </c>
      <c r="E138" t="s">
        <v>1335</v>
      </c>
      <c r="F138" t="s">
        <v>949</v>
      </c>
      <c r="G138" t="s">
        <v>204</v>
      </c>
      <c r="H138" t="s">
        <v>204</v>
      </c>
      <c r="I138" t="s">
        <v>340</v>
      </c>
      <c r="J138" t="s">
        <v>1284</v>
      </c>
      <c r="K138" t="s">
        <v>415</v>
      </c>
      <c r="L138" t="s">
        <v>1212</v>
      </c>
      <c r="M138" s="129">
        <v>679.5</v>
      </c>
      <c r="N138" t="s">
        <v>1336</v>
      </c>
      <c r="O138" s="130">
        <v>3.9947930208103603E-2</v>
      </c>
      <c r="P138" s="130">
        <v>4.3156496409177403E-2</v>
      </c>
      <c r="R138" s="138">
        <v>70000000</v>
      </c>
      <c r="S138" s="162">
        <v>1</v>
      </c>
      <c r="T138" t="s">
        <v>1337</v>
      </c>
      <c r="U138" s="138">
        <v>68019</v>
      </c>
      <c r="X138" s="130">
        <v>5.8333333333333336E-3</v>
      </c>
      <c r="Y138" s="130">
        <v>6.6751256858294861E-2</v>
      </c>
      <c r="Z138" s="130">
        <v>2.6372612336416194E-2</v>
      </c>
      <c r="AA138" s="182"/>
      <c r="AC138" s="159"/>
    </row>
    <row r="139" spans="1:29" x14ac:dyDescent="0.25">
      <c r="A139" t="s">
        <v>1213</v>
      </c>
      <c r="B139" t="s">
        <v>1238</v>
      </c>
      <c r="C139" t="s">
        <v>1329</v>
      </c>
      <c r="D139" t="s">
        <v>1354</v>
      </c>
      <c r="E139" t="s">
        <v>1355</v>
      </c>
      <c r="F139" t="s">
        <v>949</v>
      </c>
      <c r="G139" t="s">
        <v>204</v>
      </c>
      <c r="H139" t="s">
        <v>204</v>
      </c>
      <c r="I139" t="s">
        <v>340</v>
      </c>
      <c r="J139" t="s">
        <v>1271</v>
      </c>
      <c r="K139" t="s">
        <v>413</v>
      </c>
      <c r="L139" t="s">
        <v>1212</v>
      </c>
      <c r="M139" s="129">
        <v>602.70000000000005</v>
      </c>
      <c r="N139" t="s">
        <v>1356</v>
      </c>
      <c r="O139" s="130">
        <v>4.2150243990146198E-2</v>
      </c>
      <c r="P139" s="130">
        <v>4.3253532682656901E-2</v>
      </c>
      <c r="R139" s="138">
        <v>55000000</v>
      </c>
      <c r="S139" s="162">
        <v>1</v>
      </c>
      <c r="T139" t="s">
        <v>1357</v>
      </c>
      <c r="U139" s="138">
        <v>53614</v>
      </c>
      <c r="X139" s="130">
        <v>4.5833333333333334E-3</v>
      </c>
      <c r="Y139" s="130">
        <v>5.2614738311363311E-2</v>
      </c>
      <c r="Z139" s="130">
        <v>2.0787445240368393E-2</v>
      </c>
      <c r="AA139" s="182"/>
      <c r="AC139" s="159"/>
    </row>
    <row r="140" spans="1:29" x14ac:dyDescent="0.25">
      <c r="A140" t="s">
        <v>1213</v>
      </c>
      <c r="B140" t="s">
        <v>1238</v>
      </c>
      <c r="C140" t="s">
        <v>1329</v>
      </c>
      <c r="D140" t="s">
        <v>1414</v>
      </c>
      <c r="E140" t="s">
        <v>1415</v>
      </c>
      <c r="F140" t="s">
        <v>949</v>
      </c>
      <c r="G140" t="s">
        <v>204</v>
      </c>
      <c r="H140" t="s">
        <v>204</v>
      </c>
      <c r="I140" t="s">
        <v>340</v>
      </c>
      <c r="J140" t="s">
        <v>1271</v>
      </c>
      <c r="K140" t="s">
        <v>413</v>
      </c>
      <c r="L140" t="s">
        <v>1212</v>
      </c>
      <c r="M140" s="129">
        <v>180.8</v>
      </c>
      <c r="N140" t="s">
        <v>1416</v>
      </c>
      <c r="O140" s="130">
        <v>4.4693618099351497E-2</v>
      </c>
      <c r="P140" s="130">
        <v>4.1931741281747502E-2</v>
      </c>
      <c r="R140" s="138">
        <v>50000000</v>
      </c>
      <c r="S140" s="162">
        <v>1</v>
      </c>
      <c r="T140" t="s">
        <v>1417</v>
      </c>
      <c r="U140" s="138">
        <v>49630</v>
      </c>
      <c r="X140" s="130">
        <v>1.1363636363636363E-3</v>
      </c>
      <c r="Y140" s="130">
        <v>4.8704992397376821E-2</v>
      </c>
      <c r="Z140" s="130">
        <v>1.9242752028938027E-2</v>
      </c>
      <c r="AA140" s="182"/>
      <c r="AC140" s="159"/>
    </row>
    <row r="141" spans="1:29" x14ac:dyDescent="0.25">
      <c r="A141" t="s">
        <v>1213</v>
      </c>
      <c r="B141" t="s">
        <v>1238</v>
      </c>
      <c r="C141" t="s">
        <v>1329</v>
      </c>
      <c r="D141" t="s">
        <v>1330</v>
      </c>
      <c r="E141" t="s">
        <v>1331</v>
      </c>
      <c r="F141" t="s">
        <v>949</v>
      </c>
      <c r="G141" t="s">
        <v>204</v>
      </c>
      <c r="H141" t="s">
        <v>204</v>
      </c>
      <c r="I141" t="s">
        <v>340</v>
      </c>
      <c r="J141" t="s">
        <v>1271</v>
      </c>
      <c r="K141" t="s">
        <v>413</v>
      </c>
      <c r="L141" t="s">
        <v>1212</v>
      </c>
      <c r="M141" s="129">
        <v>257.5</v>
      </c>
      <c r="N141" t="s">
        <v>1332</v>
      </c>
      <c r="O141" s="130">
        <v>4.1189235040001902E-2</v>
      </c>
      <c r="P141" s="130">
        <v>4.22464535200592E-2</v>
      </c>
      <c r="R141" s="138">
        <v>50000000</v>
      </c>
      <c r="S141" s="162">
        <v>1</v>
      </c>
      <c r="T141" t="s">
        <v>1333</v>
      </c>
      <c r="U141" s="138">
        <v>49470</v>
      </c>
      <c r="X141" s="130">
        <v>2.7777777777777779E-3</v>
      </c>
      <c r="Y141" s="130">
        <v>4.8547974489184596E-2</v>
      </c>
      <c r="Z141" s="130">
        <v>1.9180716156993034E-2</v>
      </c>
      <c r="AA141" s="182"/>
      <c r="AC141" s="159"/>
    </row>
    <row r="142" spans="1:29" x14ac:dyDescent="0.25">
      <c r="A142" t="s">
        <v>1213</v>
      </c>
      <c r="B142" t="s">
        <v>1238</v>
      </c>
      <c r="C142" t="s">
        <v>1329</v>
      </c>
      <c r="D142" t="s">
        <v>1342</v>
      </c>
      <c r="E142" t="s">
        <v>1343</v>
      </c>
      <c r="F142" t="s">
        <v>949</v>
      </c>
      <c r="G142" t="s">
        <v>204</v>
      </c>
      <c r="H142" t="s">
        <v>204</v>
      </c>
      <c r="I142" t="s">
        <v>340</v>
      </c>
      <c r="J142" t="s">
        <v>1271</v>
      </c>
      <c r="K142" t="s">
        <v>413</v>
      </c>
      <c r="L142" t="s">
        <v>1212</v>
      </c>
      <c r="M142" s="129">
        <v>526</v>
      </c>
      <c r="N142" t="s">
        <v>1344</v>
      </c>
      <c r="O142" s="130">
        <v>3.9716168658189201E-2</v>
      </c>
      <c r="P142" s="130">
        <v>4.2993895086049699E-2</v>
      </c>
      <c r="R142" s="138">
        <v>40000000</v>
      </c>
      <c r="S142" s="162">
        <v>1</v>
      </c>
      <c r="T142" t="s">
        <v>1345</v>
      </c>
      <c r="U142" s="138">
        <v>39124</v>
      </c>
      <c r="X142" s="130">
        <v>3.3333333333333335E-3</v>
      </c>
      <c r="Y142" s="130">
        <v>3.8394804000704628E-2</v>
      </c>
      <c r="Z142" s="130">
        <v>1.5169321587349816E-2</v>
      </c>
      <c r="AA142" s="182"/>
      <c r="AC142" s="159"/>
    </row>
    <row r="143" spans="1:29" x14ac:dyDescent="0.25">
      <c r="A143" t="s">
        <v>1213</v>
      </c>
      <c r="B143" t="s">
        <v>1238</v>
      </c>
      <c r="C143" t="s">
        <v>1329</v>
      </c>
      <c r="D143" t="s">
        <v>1350</v>
      </c>
      <c r="E143" t="s">
        <v>1351</v>
      </c>
      <c r="F143" t="s">
        <v>949</v>
      </c>
      <c r="G143" t="s">
        <v>204</v>
      </c>
      <c r="H143" t="s">
        <v>204</v>
      </c>
      <c r="I143" t="s">
        <v>340</v>
      </c>
      <c r="J143" t="s">
        <v>1271</v>
      </c>
      <c r="K143" t="s">
        <v>413</v>
      </c>
      <c r="L143" t="s">
        <v>1212</v>
      </c>
      <c r="M143" s="129">
        <v>852.1</v>
      </c>
      <c r="N143" t="s">
        <v>1352</v>
      </c>
      <c r="O143" s="130">
        <v>4.2763106111287703E-2</v>
      </c>
      <c r="P143" s="130">
        <v>4.2954556056260702E-2</v>
      </c>
      <c r="R143" s="138">
        <v>30000000</v>
      </c>
      <c r="S143" s="162">
        <v>1</v>
      </c>
      <c r="T143" t="s">
        <v>1353</v>
      </c>
      <c r="U143" s="138">
        <v>28944</v>
      </c>
      <c r="X143" s="130">
        <v>2.142857142857143E-3</v>
      </c>
      <c r="Y143" s="130">
        <v>2.8404539591974105E-2</v>
      </c>
      <c r="Z143" s="130">
        <v>1.1222289234849532E-2</v>
      </c>
      <c r="AA143" s="182"/>
      <c r="AC143" s="159"/>
    </row>
    <row r="144" spans="1:29" x14ac:dyDescent="0.25">
      <c r="A144" t="s">
        <v>1213</v>
      </c>
      <c r="B144" t="s">
        <v>1238</v>
      </c>
      <c r="C144" t="s">
        <v>1329</v>
      </c>
      <c r="D144" t="s">
        <v>1418</v>
      </c>
      <c r="E144" t="s">
        <v>1419</v>
      </c>
      <c r="F144" t="s">
        <v>949</v>
      </c>
      <c r="G144" t="s">
        <v>204</v>
      </c>
      <c r="H144" t="s">
        <v>204</v>
      </c>
      <c r="I144" t="s">
        <v>340</v>
      </c>
      <c r="J144" t="s">
        <v>1271</v>
      </c>
      <c r="K144" t="s">
        <v>413</v>
      </c>
      <c r="L144" t="s">
        <v>1212</v>
      </c>
      <c r="M144" s="129">
        <v>353.4</v>
      </c>
      <c r="N144" t="s">
        <v>1420</v>
      </c>
      <c r="O144" s="130">
        <v>4.06080480190779E-2</v>
      </c>
      <c r="P144" s="130">
        <v>4.2791954733132999E-2</v>
      </c>
      <c r="R144" s="138">
        <v>25000000</v>
      </c>
      <c r="S144" s="162">
        <v>1</v>
      </c>
      <c r="T144" t="s">
        <v>1421</v>
      </c>
      <c r="U144" s="138">
        <v>24632.5</v>
      </c>
      <c r="X144" s="130">
        <v>1.7857142857142857E-3</v>
      </c>
      <c r="Y144" s="130">
        <v>2.417339764715665E-2</v>
      </c>
      <c r="Z144" s="130">
        <v>9.5506163480317541E-3</v>
      </c>
      <c r="AA144" s="182"/>
      <c r="AC144" s="159"/>
    </row>
    <row r="145" spans="1:29" x14ac:dyDescent="0.25">
      <c r="A145" t="s">
        <v>1213</v>
      </c>
      <c r="B145" t="s">
        <v>1238</v>
      </c>
      <c r="C145" t="s">
        <v>1329</v>
      </c>
      <c r="D145" t="s">
        <v>1410</v>
      </c>
      <c r="E145" t="s">
        <v>1411</v>
      </c>
      <c r="F145" t="s">
        <v>949</v>
      </c>
      <c r="G145" t="s">
        <v>204</v>
      </c>
      <c r="H145" t="s">
        <v>204</v>
      </c>
      <c r="I145" t="s">
        <v>340</v>
      </c>
      <c r="J145" t="s">
        <v>1284</v>
      </c>
      <c r="K145" t="s">
        <v>415</v>
      </c>
      <c r="L145" t="s">
        <v>1212</v>
      </c>
      <c r="M145" s="129">
        <v>8.1999999999999993</v>
      </c>
      <c r="N145" t="s">
        <v>1412</v>
      </c>
      <c r="O145" s="130">
        <v>4.2356467409070703E-2</v>
      </c>
      <c r="P145" s="130">
        <v>3.7179586483239803E-2</v>
      </c>
      <c r="R145" s="138">
        <v>16000000</v>
      </c>
      <c r="S145" s="162">
        <v>1</v>
      </c>
      <c r="T145" t="s">
        <v>1413</v>
      </c>
      <c r="U145" s="138">
        <v>15995.2</v>
      </c>
      <c r="X145" s="130">
        <v>3.6363636363636361E-4</v>
      </c>
      <c r="Y145" s="130">
        <v>1.5697080281977065E-2</v>
      </c>
      <c r="Z145" s="130">
        <v>6.201726118341115E-3</v>
      </c>
      <c r="AA145" s="182"/>
      <c r="AC145" s="159"/>
    </row>
    <row r="146" spans="1:29" x14ac:dyDescent="0.25">
      <c r="A146" t="s">
        <v>1213</v>
      </c>
      <c r="B146" t="s">
        <v>1238</v>
      </c>
      <c r="C146" t="s">
        <v>1426</v>
      </c>
      <c r="D146" t="s">
        <v>1427</v>
      </c>
      <c r="E146" t="s">
        <v>1428</v>
      </c>
      <c r="F146" t="s">
        <v>950</v>
      </c>
      <c r="G146" t="s">
        <v>205</v>
      </c>
      <c r="H146" t="s">
        <v>224</v>
      </c>
      <c r="I146" t="s">
        <v>314</v>
      </c>
      <c r="J146" t="s">
        <v>1429</v>
      </c>
      <c r="K146" t="s">
        <v>423</v>
      </c>
      <c r="L146" t="s">
        <v>1215</v>
      </c>
      <c r="M146" s="129">
        <v>1657.9</v>
      </c>
      <c r="N146" t="s">
        <v>1430</v>
      </c>
      <c r="O146" s="130">
        <v>4.3166986817121202E-2</v>
      </c>
      <c r="P146" s="130">
        <v>4.9574003468751598E-2</v>
      </c>
      <c r="R146" s="138">
        <v>29500000</v>
      </c>
      <c r="S146" s="11" t="s">
        <v>1216</v>
      </c>
      <c r="T146" t="s">
        <v>1431</v>
      </c>
      <c r="U146" s="138">
        <v>103364.9901</v>
      </c>
      <c r="X146" s="130">
        <v>3.9750448034710901E-4</v>
      </c>
      <c r="Y146" s="130">
        <v>0.10143846582999805</v>
      </c>
      <c r="Z146" s="130">
        <v>4.0077108076248973E-2</v>
      </c>
      <c r="AA146" s="182"/>
      <c r="AC146" s="159"/>
    </row>
    <row r="147" spans="1:29" x14ac:dyDescent="0.25">
      <c r="A147" t="s">
        <v>1213</v>
      </c>
      <c r="B147" t="s">
        <v>1239</v>
      </c>
      <c r="C147" t="s">
        <v>1329</v>
      </c>
      <c r="D147" t="s">
        <v>1402</v>
      </c>
      <c r="E147" t="s">
        <v>1403</v>
      </c>
      <c r="F147" t="s">
        <v>949</v>
      </c>
      <c r="G147" t="s">
        <v>204</v>
      </c>
      <c r="H147" t="s">
        <v>204</v>
      </c>
      <c r="I147" t="s">
        <v>340</v>
      </c>
      <c r="J147" t="s">
        <v>1271</v>
      </c>
      <c r="K147" t="s">
        <v>413</v>
      </c>
      <c r="L147" t="s">
        <v>1212</v>
      </c>
      <c r="M147" s="129">
        <v>430.1</v>
      </c>
      <c r="N147" t="s">
        <v>1404</v>
      </c>
      <c r="O147" s="130">
        <v>4.1497424515406403E-2</v>
      </c>
      <c r="P147" s="130">
        <v>4.2885057103633502E-2</v>
      </c>
      <c r="R147" s="138">
        <v>21522</v>
      </c>
      <c r="S147" s="162">
        <v>1</v>
      </c>
      <c r="T147" t="s">
        <v>1405</v>
      </c>
      <c r="U147" s="138">
        <v>21.136800000000001</v>
      </c>
      <c r="X147" s="130">
        <v>1.5372857142857143E-6</v>
      </c>
      <c r="Y147" s="130">
        <v>0.57539275234584342</v>
      </c>
      <c r="Z147" s="130">
        <v>4.8823943793572605E-2</v>
      </c>
      <c r="AA147" s="182"/>
      <c r="AC147" s="159"/>
    </row>
    <row r="148" spans="1:29" x14ac:dyDescent="0.25">
      <c r="A148" t="s">
        <v>1213</v>
      </c>
      <c r="B148" t="s">
        <v>1239</v>
      </c>
      <c r="C148" t="s">
        <v>1329</v>
      </c>
      <c r="D148" t="s">
        <v>1334</v>
      </c>
      <c r="E148" t="s">
        <v>1335</v>
      </c>
      <c r="F148" t="s">
        <v>949</v>
      </c>
      <c r="G148" t="s">
        <v>204</v>
      </c>
      <c r="H148" t="s">
        <v>204</v>
      </c>
      <c r="I148" t="s">
        <v>340</v>
      </c>
      <c r="J148" t="s">
        <v>1284</v>
      </c>
      <c r="K148" t="s">
        <v>415</v>
      </c>
      <c r="L148" t="s">
        <v>1212</v>
      </c>
      <c r="M148" s="129">
        <v>679.5</v>
      </c>
      <c r="N148" t="s">
        <v>1336</v>
      </c>
      <c r="O148" s="130">
        <v>4.3215504953860902E-2</v>
      </c>
      <c r="P148" s="130">
        <v>4.3157807710170401E-2</v>
      </c>
      <c r="R148" s="138">
        <v>16052</v>
      </c>
      <c r="S148" s="162">
        <v>1</v>
      </c>
      <c r="T148" t="s">
        <v>1337</v>
      </c>
      <c r="U148" s="138">
        <v>15.597700000000001</v>
      </c>
      <c r="X148" s="130">
        <v>1.3376666666666667E-6</v>
      </c>
      <c r="Y148" s="130">
        <v>0.42460724765415653</v>
      </c>
      <c r="Z148" s="130">
        <v>3.6029304000251998E-2</v>
      </c>
      <c r="AA148" s="182"/>
      <c r="AC148" s="159"/>
    </row>
    <row r="149" spans="1:29" x14ac:dyDescent="0.25">
      <c r="A149" t="s">
        <v>1213</v>
      </c>
      <c r="B149" t="s">
        <v>1240</v>
      </c>
      <c r="C149" t="s">
        <v>1329</v>
      </c>
      <c r="D149" t="s">
        <v>1414</v>
      </c>
      <c r="E149" t="s">
        <v>1415</v>
      </c>
      <c r="F149" t="s">
        <v>949</v>
      </c>
      <c r="G149" t="s">
        <v>204</v>
      </c>
      <c r="H149" t="s">
        <v>204</v>
      </c>
      <c r="I149" t="s">
        <v>340</v>
      </c>
      <c r="J149" t="s">
        <v>1271</v>
      </c>
      <c r="K149" t="s">
        <v>413</v>
      </c>
      <c r="L149" t="s">
        <v>1212</v>
      </c>
      <c r="M149" s="129">
        <v>180.8</v>
      </c>
      <c r="N149" t="s">
        <v>1416</v>
      </c>
      <c r="O149" s="130">
        <v>4.2004270076986101E-2</v>
      </c>
      <c r="P149" s="130">
        <v>4.1931741281747502E-2</v>
      </c>
      <c r="R149" s="138">
        <v>166981</v>
      </c>
      <c r="S149" s="162">
        <v>1</v>
      </c>
      <c r="T149" t="s">
        <v>1417</v>
      </c>
      <c r="U149" s="138">
        <v>165.74529999999999</v>
      </c>
      <c r="X149" s="130">
        <v>3.7950227272727273E-6</v>
      </c>
      <c r="Y149" s="130">
        <v>0.40367145778187113</v>
      </c>
      <c r="Z149" s="130">
        <v>5.2944699498504597E-2</v>
      </c>
      <c r="AA149" s="182"/>
      <c r="AC149" s="159"/>
    </row>
    <row r="150" spans="1:29" x14ac:dyDescent="0.25">
      <c r="A150" t="s">
        <v>1213</v>
      </c>
      <c r="B150" t="s">
        <v>1240</v>
      </c>
      <c r="C150" t="s">
        <v>1329</v>
      </c>
      <c r="D150" t="s">
        <v>1410</v>
      </c>
      <c r="E150" t="s">
        <v>1411</v>
      </c>
      <c r="F150" t="s">
        <v>949</v>
      </c>
      <c r="G150" t="s">
        <v>204</v>
      </c>
      <c r="H150" t="s">
        <v>204</v>
      </c>
      <c r="I150" t="s">
        <v>340</v>
      </c>
      <c r="J150" t="s">
        <v>1284</v>
      </c>
      <c r="K150" t="s">
        <v>415</v>
      </c>
      <c r="L150" t="s">
        <v>1212</v>
      </c>
      <c r="M150" s="129">
        <v>8.1999999999999993</v>
      </c>
      <c r="N150" t="s">
        <v>1412</v>
      </c>
      <c r="O150" s="130">
        <v>4.1884534446000703E-2</v>
      </c>
      <c r="P150" s="130">
        <v>3.7175652580260898E-2</v>
      </c>
      <c r="R150" s="138">
        <v>133798</v>
      </c>
      <c r="S150" s="162">
        <v>1</v>
      </c>
      <c r="T150" t="s">
        <v>1413</v>
      </c>
      <c r="U150" s="138">
        <v>133.75790000000001</v>
      </c>
      <c r="X150" s="130">
        <v>3.0408636363636365E-6</v>
      </c>
      <c r="Y150" s="130">
        <v>0.32576620484610058</v>
      </c>
      <c r="Z150" s="130">
        <v>4.2726810354932344E-2</v>
      </c>
      <c r="AA150" s="182"/>
      <c r="AC150" s="159"/>
    </row>
    <row r="151" spans="1:29" x14ac:dyDescent="0.25">
      <c r="A151" t="s">
        <v>1213</v>
      </c>
      <c r="B151" t="s">
        <v>1240</v>
      </c>
      <c r="C151" t="s">
        <v>1329</v>
      </c>
      <c r="D151" t="s">
        <v>1422</v>
      </c>
      <c r="E151" t="s">
        <v>1423</v>
      </c>
      <c r="F151" t="s">
        <v>949</v>
      </c>
      <c r="G151" t="s">
        <v>204</v>
      </c>
      <c r="H151" t="s">
        <v>204</v>
      </c>
      <c r="I151" t="s">
        <v>340</v>
      </c>
      <c r="J151" t="s">
        <v>1271</v>
      </c>
      <c r="K151" t="s">
        <v>413</v>
      </c>
      <c r="L151" t="s">
        <v>1212</v>
      </c>
      <c r="M151" s="129">
        <v>104.1</v>
      </c>
      <c r="N151" t="s">
        <v>1424</v>
      </c>
      <c r="O151" s="130">
        <v>4.4874187646102202E-2</v>
      </c>
      <c r="P151" s="130">
        <v>4.1255109969377202E-2</v>
      </c>
      <c r="R151" s="138">
        <v>111560</v>
      </c>
      <c r="S151" s="162">
        <v>1</v>
      </c>
      <c r="T151" t="s">
        <v>1425</v>
      </c>
      <c r="U151" s="138">
        <v>111.09139999999999</v>
      </c>
      <c r="X151" s="130">
        <v>2.5354545454545453E-6</v>
      </c>
      <c r="Y151" s="130">
        <v>0.27056233737202828</v>
      </c>
      <c r="Z151" s="130">
        <v>3.5486387188453788E-2</v>
      </c>
      <c r="AA151" s="182"/>
      <c r="AC151" s="159"/>
    </row>
    <row r="152" spans="1:29" x14ac:dyDescent="0.25">
      <c r="A152" t="s">
        <v>1213</v>
      </c>
      <c r="B152" t="s">
        <v>1241</v>
      </c>
      <c r="C152" t="s">
        <v>1268</v>
      </c>
      <c r="D152" t="s">
        <v>1362</v>
      </c>
      <c r="E152" t="s">
        <v>1363</v>
      </c>
      <c r="F152" t="s">
        <v>943</v>
      </c>
      <c r="G152" t="s">
        <v>204</v>
      </c>
      <c r="H152" t="s">
        <v>204</v>
      </c>
      <c r="I152" t="s">
        <v>340</v>
      </c>
      <c r="J152" t="s">
        <v>1271</v>
      </c>
      <c r="K152" t="s">
        <v>413</v>
      </c>
      <c r="L152" t="s">
        <v>1212</v>
      </c>
      <c r="M152" s="129">
        <v>2081.9</v>
      </c>
      <c r="N152" t="s">
        <v>1364</v>
      </c>
      <c r="O152" s="130">
        <v>1.27814987195251E-2</v>
      </c>
      <c r="P152" s="130">
        <v>1.6358749316930401E-2</v>
      </c>
      <c r="R152" s="138">
        <v>18765218</v>
      </c>
      <c r="S152" s="162">
        <v>1</v>
      </c>
      <c r="T152" t="s">
        <v>1365</v>
      </c>
      <c r="U152" s="138">
        <v>20679.270199999999</v>
      </c>
      <c r="X152" s="130">
        <v>9.2876129726128726E-4</v>
      </c>
      <c r="Y152" s="130">
        <v>0.2307742431627485</v>
      </c>
      <c r="Z152" s="130">
        <v>5.901486375549158E-2</v>
      </c>
      <c r="AA152" s="182"/>
      <c r="AC152" s="159"/>
    </row>
    <row r="153" spans="1:29" x14ac:dyDescent="0.25">
      <c r="A153" t="s">
        <v>1213</v>
      </c>
      <c r="B153" t="s">
        <v>1241</v>
      </c>
      <c r="C153" t="s">
        <v>1268</v>
      </c>
      <c r="D153" t="s">
        <v>1358</v>
      </c>
      <c r="E153" t="s">
        <v>1359</v>
      </c>
      <c r="F153" t="s">
        <v>943</v>
      </c>
      <c r="G153" t="s">
        <v>204</v>
      </c>
      <c r="H153" t="s">
        <v>204</v>
      </c>
      <c r="I153" t="s">
        <v>340</v>
      </c>
      <c r="J153" t="s">
        <v>1284</v>
      </c>
      <c r="K153" t="s">
        <v>415</v>
      </c>
      <c r="L153" t="s">
        <v>1212</v>
      </c>
      <c r="M153" s="129">
        <v>2896.9</v>
      </c>
      <c r="N153" t="s">
        <v>1360</v>
      </c>
      <c r="O153" s="130">
        <v>-1.87230399301891E-2</v>
      </c>
      <c r="P153" s="130">
        <v>-2.99380435407165E-2</v>
      </c>
      <c r="R153" s="138">
        <v>15729153</v>
      </c>
      <c r="S153" s="162">
        <v>1</v>
      </c>
      <c r="T153" t="s">
        <v>1361</v>
      </c>
      <c r="U153" s="138">
        <v>17563.172200000001</v>
      </c>
      <c r="X153" s="130">
        <v>7.0563924825138775E-4</v>
      </c>
      <c r="Y153" s="130">
        <v>0.19599955583156195</v>
      </c>
      <c r="Z153" s="130">
        <v>5.0122088691584181E-2</v>
      </c>
      <c r="AA153" s="182"/>
      <c r="AC153" s="159"/>
    </row>
    <row r="154" spans="1:29" x14ac:dyDescent="0.25">
      <c r="A154" t="s">
        <v>1213</v>
      </c>
      <c r="B154" t="s">
        <v>1241</v>
      </c>
      <c r="C154" t="s">
        <v>1268</v>
      </c>
      <c r="D154" t="s">
        <v>1282</v>
      </c>
      <c r="E154" t="s">
        <v>1283</v>
      </c>
      <c r="F154" t="s">
        <v>943</v>
      </c>
      <c r="G154" t="s">
        <v>204</v>
      </c>
      <c r="H154" t="s">
        <v>204</v>
      </c>
      <c r="I154" t="s">
        <v>340</v>
      </c>
      <c r="J154" t="s">
        <v>1284</v>
      </c>
      <c r="K154" t="s">
        <v>415</v>
      </c>
      <c r="L154" t="s">
        <v>1212</v>
      </c>
      <c r="M154" s="129">
        <v>4884.6000000000004</v>
      </c>
      <c r="N154" t="s">
        <v>1285</v>
      </c>
      <c r="O154" s="130">
        <v>1.01704332550987E-2</v>
      </c>
      <c r="P154" s="130">
        <v>1.8755807532071699E-2</v>
      </c>
      <c r="R154" s="138">
        <v>3623139</v>
      </c>
      <c r="S154" s="162">
        <v>1</v>
      </c>
      <c r="T154" t="s">
        <v>1286</v>
      </c>
      <c r="U154" s="138">
        <v>3835.0925999999999</v>
      </c>
      <c r="X154" s="130">
        <v>1.5051184630883235E-4</v>
      </c>
      <c r="Y154" s="130">
        <v>4.2798444499879018E-2</v>
      </c>
      <c r="Z154" s="130">
        <v>1.0944654552831105E-2</v>
      </c>
      <c r="AA154" s="182"/>
      <c r="AC154" s="159"/>
    </row>
    <row r="155" spans="1:29" x14ac:dyDescent="0.25">
      <c r="A155" t="s">
        <v>1213</v>
      </c>
      <c r="B155" t="s">
        <v>1241</v>
      </c>
      <c r="C155" t="s">
        <v>1268</v>
      </c>
      <c r="D155" t="s">
        <v>1274</v>
      </c>
      <c r="E155" t="s">
        <v>1275</v>
      </c>
      <c r="F155" t="s">
        <v>943</v>
      </c>
      <c r="G155" t="s">
        <v>204</v>
      </c>
      <c r="H155" t="s">
        <v>204</v>
      </c>
      <c r="I155" t="s">
        <v>340</v>
      </c>
      <c r="J155" t="s">
        <v>1271</v>
      </c>
      <c r="K155" t="s">
        <v>413</v>
      </c>
      <c r="L155" t="s">
        <v>1212</v>
      </c>
      <c r="M155" s="129">
        <v>4226.3</v>
      </c>
      <c r="N155" t="s">
        <v>1276</v>
      </c>
      <c r="O155" s="130">
        <v>1.2603183273076701E-2</v>
      </c>
      <c r="P155" s="130">
        <v>1.6849175888299602E-2</v>
      </c>
      <c r="R155" s="138">
        <v>2525616</v>
      </c>
      <c r="S155" s="162">
        <v>1</v>
      </c>
      <c r="T155" t="s">
        <v>1277</v>
      </c>
      <c r="U155" s="138">
        <v>2525.1109000000001</v>
      </c>
      <c r="X155" s="130">
        <v>1.6062050916811302E-4</v>
      </c>
      <c r="Y155" s="130">
        <v>2.8179454344625949E-2</v>
      </c>
      <c r="Z155" s="130">
        <v>7.2062056668923688E-3</v>
      </c>
      <c r="AA155" s="182"/>
      <c r="AC155" s="159"/>
    </row>
    <row r="156" spans="1:29" x14ac:dyDescent="0.25">
      <c r="A156" t="s">
        <v>1213</v>
      </c>
      <c r="B156" t="s">
        <v>1241</v>
      </c>
      <c r="C156" t="s">
        <v>1268</v>
      </c>
      <c r="D156" t="s">
        <v>1278</v>
      </c>
      <c r="E156" t="s">
        <v>1279</v>
      </c>
      <c r="F156" t="s">
        <v>943</v>
      </c>
      <c r="G156" t="s">
        <v>204</v>
      </c>
      <c r="H156" t="s">
        <v>204</v>
      </c>
      <c r="I156" t="s">
        <v>340</v>
      </c>
      <c r="J156" t="s">
        <v>1271</v>
      </c>
      <c r="K156" t="s">
        <v>413</v>
      </c>
      <c r="L156" t="s">
        <v>1212</v>
      </c>
      <c r="M156" s="129">
        <v>7391</v>
      </c>
      <c r="N156" t="s">
        <v>1280</v>
      </c>
      <c r="O156" s="130">
        <v>1.16986666658562E-2</v>
      </c>
      <c r="P156" s="130">
        <v>2.1832119661569199E-2</v>
      </c>
      <c r="R156" s="138">
        <v>2480247</v>
      </c>
      <c r="S156" s="162">
        <v>1</v>
      </c>
      <c r="T156" t="s">
        <v>1281</v>
      </c>
      <c r="U156" s="138">
        <v>2421.9612000000002</v>
      </c>
      <c r="X156" s="130">
        <v>8.0779074362695411E-5</v>
      </c>
      <c r="Y156" s="130">
        <v>2.7028335888180328E-2</v>
      </c>
      <c r="Z156" s="130">
        <v>6.9118352989407696E-3</v>
      </c>
      <c r="AA156" s="182"/>
      <c r="AC156" s="159"/>
    </row>
    <row r="157" spans="1:29" x14ac:dyDescent="0.25">
      <c r="A157" t="s">
        <v>1213</v>
      </c>
      <c r="B157" t="s">
        <v>1241</v>
      </c>
      <c r="C157" t="s">
        <v>1268</v>
      </c>
      <c r="D157" t="s">
        <v>1269</v>
      </c>
      <c r="E157" t="s">
        <v>1270</v>
      </c>
      <c r="F157" t="s">
        <v>943</v>
      </c>
      <c r="G157" t="s">
        <v>204</v>
      </c>
      <c r="H157" t="s">
        <v>204</v>
      </c>
      <c r="I157" t="s">
        <v>340</v>
      </c>
      <c r="J157" t="s">
        <v>1271</v>
      </c>
      <c r="K157" t="s">
        <v>413</v>
      </c>
      <c r="L157" t="s">
        <v>1212</v>
      </c>
      <c r="M157" s="129">
        <v>1329.5</v>
      </c>
      <c r="N157" t="s">
        <v>1272</v>
      </c>
      <c r="O157" s="130">
        <v>1.41902558482763E-2</v>
      </c>
      <c r="P157" s="130">
        <v>1.52756146967408E-2</v>
      </c>
      <c r="R157" s="138">
        <v>1051322</v>
      </c>
      <c r="S157" s="162">
        <v>1</v>
      </c>
      <c r="T157" t="s">
        <v>1273</v>
      </c>
      <c r="U157" s="138">
        <v>1193.1453000000001</v>
      </c>
      <c r="X157" s="130">
        <v>4.8441928947858936E-5</v>
      </c>
      <c r="Y157" s="130">
        <v>1.3315131973787555E-2</v>
      </c>
      <c r="Z157" s="130">
        <v>3.4050190721037288E-3</v>
      </c>
      <c r="AA157" s="182"/>
      <c r="AC157" s="159"/>
    </row>
    <row r="158" spans="1:29" x14ac:dyDescent="0.25">
      <c r="A158" t="s">
        <v>1213</v>
      </c>
      <c r="B158" t="s">
        <v>1241</v>
      </c>
      <c r="C158" t="s">
        <v>1268</v>
      </c>
      <c r="D158" t="s">
        <v>1370</v>
      </c>
      <c r="E158" t="s">
        <v>1371</v>
      </c>
      <c r="F158" t="s">
        <v>943</v>
      </c>
      <c r="G158" t="s">
        <v>204</v>
      </c>
      <c r="H158" t="s">
        <v>204</v>
      </c>
      <c r="I158" t="s">
        <v>340</v>
      </c>
      <c r="J158" t="s">
        <v>1271</v>
      </c>
      <c r="K158" t="s">
        <v>413</v>
      </c>
      <c r="L158" t="s">
        <v>1212</v>
      </c>
      <c r="M158" s="129">
        <v>84.9</v>
      </c>
      <c r="N158" t="s">
        <v>1372</v>
      </c>
      <c r="O158" s="130">
        <v>5.88501466929909E-2</v>
      </c>
      <c r="P158" s="130">
        <v>4.8092233346700299E-2</v>
      </c>
      <c r="R158" s="138">
        <v>312352</v>
      </c>
      <c r="S158" s="162">
        <v>1</v>
      </c>
      <c r="T158" t="s">
        <v>1373</v>
      </c>
      <c r="U158" s="138">
        <v>453.90990000000005</v>
      </c>
      <c r="X158" s="130">
        <v>8.3957942851824998E-5</v>
      </c>
      <c r="Y158" s="130">
        <v>5.0654940205124401E-3</v>
      </c>
      <c r="Z158" s="130">
        <v>1.2953761016734368E-3</v>
      </c>
      <c r="AA158" s="182"/>
      <c r="AC158" s="159"/>
    </row>
    <row r="159" spans="1:29" x14ac:dyDescent="0.25">
      <c r="A159" t="s">
        <v>1213</v>
      </c>
      <c r="B159" t="s">
        <v>1241</v>
      </c>
      <c r="C159" t="s">
        <v>1287</v>
      </c>
      <c r="D159" t="s">
        <v>1378</v>
      </c>
      <c r="E159" t="s">
        <v>1379</v>
      </c>
      <c r="F159" t="s">
        <v>945</v>
      </c>
      <c r="G159" t="s">
        <v>204</v>
      </c>
      <c r="H159" t="s">
        <v>204</v>
      </c>
      <c r="I159" t="s">
        <v>340</v>
      </c>
      <c r="J159" t="s">
        <v>1271</v>
      </c>
      <c r="K159" t="s">
        <v>413</v>
      </c>
      <c r="L159" t="s">
        <v>1212</v>
      </c>
      <c r="M159" s="129">
        <v>4116.7</v>
      </c>
      <c r="N159" t="s">
        <v>1380</v>
      </c>
      <c r="O159" s="130">
        <v>3.4449657464416097E-2</v>
      </c>
      <c r="P159" s="130">
        <v>3.9996261016130102E-2</v>
      </c>
      <c r="R159" s="138">
        <v>12754294</v>
      </c>
      <c r="S159" s="162">
        <v>1</v>
      </c>
      <c r="T159" t="s">
        <v>1381</v>
      </c>
      <c r="U159" s="138">
        <v>11827.0568</v>
      </c>
      <c r="X159" s="130">
        <v>4.1822129076294186E-4</v>
      </c>
      <c r="Y159" s="130">
        <v>0.13198628659330622</v>
      </c>
      <c r="Z159" s="130">
        <v>3.3752262012204291E-2</v>
      </c>
      <c r="AA159" s="182"/>
      <c r="AC159" s="159"/>
    </row>
    <row r="160" spans="1:29" x14ac:dyDescent="0.25">
      <c r="A160" t="s">
        <v>1213</v>
      </c>
      <c r="B160" t="s">
        <v>1241</v>
      </c>
      <c r="C160" t="s">
        <v>1287</v>
      </c>
      <c r="D160" t="s">
        <v>1386</v>
      </c>
      <c r="E160" t="s">
        <v>1387</v>
      </c>
      <c r="F160" t="s">
        <v>945</v>
      </c>
      <c r="G160" t="s">
        <v>204</v>
      </c>
      <c r="H160" t="s">
        <v>204</v>
      </c>
      <c r="I160" t="s">
        <v>340</v>
      </c>
      <c r="J160" t="s">
        <v>1284</v>
      </c>
      <c r="K160" t="s">
        <v>415</v>
      </c>
      <c r="L160" t="s">
        <v>1212</v>
      </c>
      <c r="M160" s="129">
        <v>8902.2999999999993</v>
      </c>
      <c r="N160" t="s">
        <v>1388</v>
      </c>
      <c r="O160" s="130">
        <v>4.5015691167507997E-2</v>
      </c>
      <c r="P160" s="130">
        <v>4.6466220115422799E-2</v>
      </c>
      <c r="R160" s="138">
        <v>6063799</v>
      </c>
      <c r="S160" s="162">
        <v>1</v>
      </c>
      <c r="T160" t="s">
        <v>1389</v>
      </c>
      <c r="U160" s="138">
        <v>5609.0140999999994</v>
      </c>
      <c r="X160" s="130">
        <v>5.1789562058788738E-4</v>
      </c>
      <c r="Y160" s="130">
        <v>6.2594857713784979E-2</v>
      </c>
      <c r="Z160" s="130">
        <v>1.60071026521286E-2</v>
      </c>
      <c r="AA160" s="182"/>
      <c r="AC160" s="159"/>
    </row>
    <row r="161" spans="1:29" x14ac:dyDescent="0.25">
      <c r="A161" t="s">
        <v>1213</v>
      </c>
      <c r="B161" t="s">
        <v>1241</v>
      </c>
      <c r="C161" t="s">
        <v>1287</v>
      </c>
      <c r="D161" t="s">
        <v>1300</v>
      </c>
      <c r="E161" t="s">
        <v>1301</v>
      </c>
      <c r="F161" t="s">
        <v>945</v>
      </c>
      <c r="G161" t="s">
        <v>204</v>
      </c>
      <c r="H161" t="s">
        <v>204</v>
      </c>
      <c r="I161" t="s">
        <v>340</v>
      </c>
      <c r="J161" t="s">
        <v>1284</v>
      </c>
      <c r="K161" t="s">
        <v>415</v>
      </c>
      <c r="L161" t="s">
        <v>1212</v>
      </c>
      <c r="M161" s="129">
        <v>5584.4</v>
      </c>
      <c r="N161" t="s">
        <v>1302</v>
      </c>
      <c r="O161" s="130">
        <v>4.4865454575343897E-2</v>
      </c>
      <c r="P161" s="130">
        <v>4.76935978448388E-2</v>
      </c>
      <c r="R161" s="138">
        <v>4311975</v>
      </c>
      <c r="S161" s="162">
        <v>1</v>
      </c>
      <c r="T161" t="s">
        <v>1303</v>
      </c>
      <c r="U161" s="138">
        <v>3524.1772000000001</v>
      </c>
      <c r="X161" s="130">
        <v>1.1420801200711601E-4</v>
      </c>
      <c r="Y161" s="130">
        <v>3.9328724336965104E-2</v>
      </c>
      <c r="Z161" s="130">
        <v>1.0057358553599335E-2</v>
      </c>
      <c r="AA161" s="182"/>
      <c r="AC161" s="159"/>
    </row>
    <row r="162" spans="1:29" x14ac:dyDescent="0.25">
      <c r="A162" t="s">
        <v>1213</v>
      </c>
      <c r="B162" t="s">
        <v>1241</v>
      </c>
      <c r="C162" t="s">
        <v>1287</v>
      </c>
      <c r="D162" t="s">
        <v>1374</v>
      </c>
      <c r="E162" t="s">
        <v>1375</v>
      </c>
      <c r="F162" t="s">
        <v>945</v>
      </c>
      <c r="G162" t="s">
        <v>204</v>
      </c>
      <c r="H162" t="s">
        <v>204</v>
      </c>
      <c r="I162" t="s">
        <v>340</v>
      </c>
      <c r="J162" t="s">
        <v>1271</v>
      </c>
      <c r="K162" t="s">
        <v>413</v>
      </c>
      <c r="L162" t="s">
        <v>1212</v>
      </c>
      <c r="M162" s="129">
        <v>2689.9</v>
      </c>
      <c r="N162" t="s">
        <v>1376</v>
      </c>
      <c r="O162" s="130">
        <v>3.7824968197570703E-2</v>
      </c>
      <c r="P162" s="130">
        <v>4.4813980864286097E-2</v>
      </c>
      <c r="R162" s="138">
        <v>3715449</v>
      </c>
      <c r="S162" s="162">
        <v>1</v>
      </c>
      <c r="T162" t="s">
        <v>1377</v>
      </c>
      <c r="U162" s="138">
        <v>3499.953</v>
      </c>
      <c r="X162" s="130">
        <v>1.4376923033685899E-4</v>
      </c>
      <c r="Y162" s="130">
        <v>3.9058389670906801E-2</v>
      </c>
      <c r="Z162" s="130">
        <v>9.9882270800554455E-3</v>
      </c>
      <c r="AA162" s="182"/>
      <c r="AC162" s="159"/>
    </row>
    <row r="163" spans="1:29" x14ac:dyDescent="0.25">
      <c r="A163" t="s">
        <v>1213</v>
      </c>
      <c r="B163" t="s">
        <v>1241</v>
      </c>
      <c r="C163" t="s">
        <v>1287</v>
      </c>
      <c r="D163" t="s">
        <v>1316</v>
      </c>
      <c r="E163" t="s">
        <v>1317</v>
      </c>
      <c r="F163" t="s">
        <v>945</v>
      </c>
      <c r="G163" t="s">
        <v>204</v>
      </c>
      <c r="H163" t="s">
        <v>204</v>
      </c>
      <c r="I163" t="s">
        <v>340</v>
      </c>
      <c r="J163" t="s">
        <v>1271</v>
      </c>
      <c r="K163" t="s">
        <v>413</v>
      </c>
      <c r="L163" t="s">
        <v>1212</v>
      </c>
      <c r="M163" s="129">
        <v>4376.3</v>
      </c>
      <c r="N163" t="s">
        <v>1318</v>
      </c>
      <c r="O163" s="130">
        <v>3.3265537168905401E-2</v>
      </c>
      <c r="P163" s="130">
        <v>3.8320418347119897E-2</v>
      </c>
      <c r="R163" s="138">
        <v>2557864</v>
      </c>
      <c r="S163" s="162">
        <v>1</v>
      </c>
      <c r="T163" t="s">
        <v>1319</v>
      </c>
      <c r="U163" s="138">
        <v>2493.6615999999999</v>
      </c>
      <c r="X163" s="130">
        <v>9.6915821519305616E-5</v>
      </c>
      <c r="Y163" s="130">
        <v>2.7828490319775044E-2</v>
      </c>
      <c r="Z163" s="130">
        <v>7.1164552084971985E-3</v>
      </c>
      <c r="AA163" s="182"/>
      <c r="AC163" s="159"/>
    </row>
    <row r="164" spans="1:29" x14ac:dyDescent="0.25">
      <c r="A164" t="s">
        <v>1213</v>
      </c>
      <c r="B164" t="s">
        <v>1241</v>
      </c>
      <c r="C164" t="s">
        <v>1287</v>
      </c>
      <c r="D164" t="s">
        <v>1394</v>
      </c>
      <c r="E164" t="s">
        <v>1395</v>
      </c>
      <c r="F164" t="s">
        <v>945</v>
      </c>
      <c r="G164" t="s">
        <v>204</v>
      </c>
      <c r="H164" t="s">
        <v>204</v>
      </c>
      <c r="I164" t="s">
        <v>340</v>
      </c>
      <c r="J164" t="s">
        <v>1271</v>
      </c>
      <c r="K164" t="s">
        <v>413</v>
      </c>
      <c r="L164" t="s">
        <v>1212</v>
      </c>
      <c r="M164" s="129">
        <v>3073.6</v>
      </c>
      <c r="N164" t="s">
        <v>1396</v>
      </c>
      <c r="O164" s="130">
        <v>4.4243979065950997E-2</v>
      </c>
      <c r="P164" s="130">
        <v>4.5511592992543801E-2</v>
      </c>
      <c r="R164" s="138">
        <v>2513276</v>
      </c>
      <c r="S164" s="162">
        <v>1</v>
      </c>
      <c r="T164" t="s">
        <v>1397</v>
      </c>
      <c r="U164" s="138">
        <v>2490.9078</v>
      </c>
      <c r="X164" s="130">
        <v>2.2804016151055796E-4</v>
      </c>
      <c r="Y164" s="130">
        <v>2.7797759100523026E-2</v>
      </c>
      <c r="Z164" s="130">
        <v>7.1085964514177999E-3</v>
      </c>
      <c r="AA164" s="182"/>
      <c r="AC164" s="159"/>
    </row>
    <row r="165" spans="1:29" x14ac:dyDescent="0.25">
      <c r="A165" t="s">
        <v>1213</v>
      </c>
      <c r="B165" t="s">
        <v>1241</v>
      </c>
      <c r="C165" t="s">
        <v>1287</v>
      </c>
      <c r="D165" t="s">
        <v>1296</v>
      </c>
      <c r="E165" t="s">
        <v>1297</v>
      </c>
      <c r="F165" t="s">
        <v>945</v>
      </c>
      <c r="G165" t="s">
        <v>204</v>
      </c>
      <c r="H165" t="s">
        <v>204</v>
      </c>
      <c r="I165" t="s">
        <v>340</v>
      </c>
      <c r="J165" t="s">
        <v>1271</v>
      </c>
      <c r="K165" t="s">
        <v>413</v>
      </c>
      <c r="L165" t="s">
        <v>1212</v>
      </c>
      <c r="M165" s="129">
        <v>1657.9</v>
      </c>
      <c r="N165" t="s">
        <v>1298</v>
      </c>
      <c r="O165" s="130">
        <v>4.1115305986214198E-2</v>
      </c>
      <c r="P165" s="130">
        <v>4.3662658592462197E-2</v>
      </c>
      <c r="R165" s="138">
        <v>833743</v>
      </c>
      <c r="S165" s="162">
        <v>1</v>
      </c>
      <c r="T165" t="s">
        <v>1299</v>
      </c>
      <c r="U165" s="138">
        <v>784.4688000000001</v>
      </c>
      <c r="X165" s="130">
        <v>3.0009279649043793E-5</v>
      </c>
      <c r="Y165" s="130">
        <v>8.7544284170086983E-3</v>
      </c>
      <c r="Z165" s="130">
        <v>2.2387307751785025E-3</v>
      </c>
      <c r="AA165" s="182"/>
      <c r="AC165" s="159"/>
    </row>
    <row r="166" spans="1:29" x14ac:dyDescent="0.25">
      <c r="A166" t="s">
        <v>1213</v>
      </c>
      <c r="B166" t="s">
        <v>1241</v>
      </c>
      <c r="C166" t="s">
        <v>1287</v>
      </c>
      <c r="D166" t="s">
        <v>1308</v>
      </c>
      <c r="E166" t="s">
        <v>1309</v>
      </c>
      <c r="F166" t="s">
        <v>945</v>
      </c>
      <c r="G166" t="s">
        <v>204</v>
      </c>
      <c r="H166" t="s">
        <v>204</v>
      </c>
      <c r="I166" t="s">
        <v>340</v>
      </c>
      <c r="J166" t="s">
        <v>1271</v>
      </c>
      <c r="K166" t="s">
        <v>413</v>
      </c>
      <c r="L166" t="s">
        <v>1212</v>
      </c>
      <c r="M166" s="129">
        <v>1152.4000000000001</v>
      </c>
      <c r="N166" t="s">
        <v>1310</v>
      </c>
      <c r="O166" s="130">
        <v>3.2925726062059103E-2</v>
      </c>
      <c r="P166" s="130">
        <v>2.6518709410428699E-2</v>
      </c>
      <c r="R166" s="138">
        <v>528369</v>
      </c>
      <c r="S166" s="162">
        <v>1</v>
      </c>
      <c r="T166" t="s">
        <v>1311</v>
      </c>
      <c r="U166" s="138">
        <v>521.50020000000006</v>
      </c>
      <c r="X166" s="130">
        <v>2.2222823389630446E-5</v>
      </c>
      <c r="Y166" s="130">
        <v>5.8197805475278626E-3</v>
      </c>
      <c r="Z166" s="130">
        <v>1.4882664173965197E-3</v>
      </c>
      <c r="AA166" s="182"/>
      <c r="AC166" s="159"/>
    </row>
    <row r="167" spans="1:29" x14ac:dyDescent="0.25">
      <c r="A167" t="s">
        <v>1213</v>
      </c>
      <c r="B167" t="s">
        <v>1241</v>
      </c>
      <c r="C167" t="s">
        <v>1287</v>
      </c>
      <c r="D167" t="s">
        <v>1312</v>
      </c>
      <c r="E167" t="s">
        <v>1313</v>
      </c>
      <c r="F167" t="s">
        <v>945</v>
      </c>
      <c r="G167" t="s">
        <v>204</v>
      </c>
      <c r="H167" t="s">
        <v>204</v>
      </c>
      <c r="I167" t="s">
        <v>340</v>
      </c>
      <c r="J167" t="s">
        <v>1271</v>
      </c>
      <c r="K167" t="s">
        <v>413</v>
      </c>
      <c r="L167" t="s">
        <v>1212</v>
      </c>
      <c r="M167" s="129">
        <v>2166.1</v>
      </c>
      <c r="N167" t="s">
        <v>1314</v>
      </c>
      <c r="O167" s="130">
        <v>3.8830723369527601E-2</v>
      </c>
      <c r="P167" s="130">
        <v>4.3885579761266398E-2</v>
      </c>
      <c r="R167" s="138">
        <v>304187</v>
      </c>
      <c r="S167" s="162">
        <v>1</v>
      </c>
      <c r="T167" t="s">
        <v>1315</v>
      </c>
      <c r="U167" s="138">
        <v>329.00870000000003</v>
      </c>
      <c r="X167" s="130">
        <v>2.0420457487521815E-5</v>
      </c>
      <c r="Y167" s="130">
        <v>3.671634610620437E-3</v>
      </c>
      <c r="Z167" s="130">
        <v>9.3893067673459082E-4</v>
      </c>
      <c r="AA167" s="182"/>
      <c r="AC167" s="159"/>
    </row>
    <row r="168" spans="1:29" x14ac:dyDescent="0.25">
      <c r="A168" t="s">
        <v>1213</v>
      </c>
      <c r="B168" t="s">
        <v>1241</v>
      </c>
      <c r="C168" t="s">
        <v>1287</v>
      </c>
      <c r="D168" t="s">
        <v>1292</v>
      </c>
      <c r="E168" t="s">
        <v>1293</v>
      </c>
      <c r="F168" t="s">
        <v>945</v>
      </c>
      <c r="G168" t="s">
        <v>204</v>
      </c>
      <c r="H168" t="s">
        <v>204</v>
      </c>
      <c r="I168" t="s">
        <v>340</v>
      </c>
      <c r="J168" t="s">
        <v>1271</v>
      </c>
      <c r="K168" t="s">
        <v>413</v>
      </c>
      <c r="L168" t="s">
        <v>1212</v>
      </c>
      <c r="M168" s="129">
        <v>12383.7</v>
      </c>
      <c r="N168" t="s">
        <v>1294</v>
      </c>
      <c r="O168" s="130">
        <v>3.2028796182870502E-2</v>
      </c>
      <c r="P168" s="130">
        <v>4.3678394204377802E-2</v>
      </c>
      <c r="R168" s="138">
        <v>30611</v>
      </c>
      <c r="S168" s="162">
        <v>1</v>
      </c>
      <c r="T168" t="s">
        <v>1295</v>
      </c>
      <c r="U168" s="138">
        <v>31.863</v>
      </c>
      <c r="X168" s="130">
        <v>1.5854014744767169E-6</v>
      </c>
      <c r="Y168" s="130">
        <v>3.5558108652566862E-4</v>
      </c>
      <c r="Z168" s="130">
        <v>9.0931158901225756E-5</v>
      </c>
      <c r="AA168" s="182"/>
      <c r="AC168" s="159"/>
    </row>
    <row r="169" spans="1:29" x14ac:dyDescent="0.25">
      <c r="A169" t="s">
        <v>1213</v>
      </c>
      <c r="B169" t="s">
        <v>1241</v>
      </c>
      <c r="C169" t="s">
        <v>1320</v>
      </c>
      <c r="D169" t="s">
        <v>1321</v>
      </c>
      <c r="E169" t="s">
        <v>1322</v>
      </c>
      <c r="F169" t="s">
        <v>946</v>
      </c>
      <c r="G169" t="s">
        <v>204</v>
      </c>
      <c r="H169" t="s">
        <v>204</v>
      </c>
      <c r="I169" t="s">
        <v>340</v>
      </c>
      <c r="J169" t="s">
        <v>1284</v>
      </c>
      <c r="K169" t="s">
        <v>415</v>
      </c>
      <c r="L169" t="s">
        <v>1212</v>
      </c>
      <c r="M169" s="129">
        <v>5624.8</v>
      </c>
      <c r="N169" t="s">
        <v>1323</v>
      </c>
      <c r="O169" s="130">
        <v>4.8800775854099601E-3</v>
      </c>
      <c r="P169" s="130">
        <v>4.8535453082322703E-2</v>
      </c>
      <c r="R169" s="138">
        <v>8602962</v>
      </c>
      <c r="S169" s="162">
        <v>1</v>
      </c>
      <c r="T169" t="s">
        <v>1324</v>
      </c>
      <c r="U169" s="138">
        <v>8363.7996999999996</v>
      </c>
      <c r="X169" s="130">
        <v>2.7163888962827111E-4</v>
      </c>
      <c r="Y169" s="130">
        <v>9.3337410539295493E-2</v>
      </c>
      <c r="Z169" s="130">
        <v>2.3868758015522136E-2</v>
      </c>
      <c r="AA169" s="182"/>
      <c r="AC169" s="159"/>
    </row>
    <row r="170" spans="1:29" x14ac:dyDescent="0.25">
      <c r="A170" t="s">
        <v>1213</v>
      </c>
      <c r="B170" t="s">
        <v>1241</v>
      </c>
      <c r="C170" t="s">
        <v>1329</v>
      </c>
      <c r="D170" t="s">
        <v>1410</v>
      </c>
      <c r="E170" t="s">
        <v>1411</v>
      </c>
      <c r="F170" t="s">
        <v>949</v>
      </c>
      <c r="G170" t="s">
        <v>204</v>
      </c>
      <c r="H170" t="s">
        <v>204</v>
      </c>
      <c r="I170" t="s">
        <v>340</v>
      </c>
      <c r="J170" t="s">
        <v>1284</v>
      </c>
      <c r="K170" t="s">
        <v>415</v>
      </c>
      <c r="L170" t="s">
        <v>1212</v>
      </c>
      <c r="M170" s="129">
        <v>8.1999999999999993</v>
      </c>
      <c r="N170" t="s">
        <v>1412</v>
      </c>
      <c r="O170" s="130">
        <v>4.7881322519738999E-2</v>
      </c>
      <c r="P170" s="130">
        <v>3.7180897784232801E-2</v>
      </c>
      <c r="R170" s="138">
        <v>1118528</v>
      </c>
      <c r="S170" s="162">
        <v>1</v>
      </c>
      <c r="T170" t="s">
        <v>1413</v>
      </c>
      <c r="U170" s="138">
        <v>1118.1923999999999</v>
      </c>
      <c r="X170" s="130">
        <v>2.542109090909091E-5</v>
      </c>
      <c r="Y170" s="130">
        <v>1.2478680895194907E-2</v>
      </c>
      <c r="Z170" s="130">
        <v>3.1911171835534245E-3</v>
      </c>
      <c r="AA170" s="182"/>
      <c r="AC170" s="159"/>
    </row>
    <row r="171" spans="1:29" x14ac:dyDescent="0.25">
      <c r="A171" t="s">
        <v>1213</v>
      </c>
      <c r="B171" t="s">
        <v>1241</v>
      </c>
      <c r="C171" t="s">
        <v>1329</v>
      </c>
      <c r="D171" t="s">
        <v>1414</v>
      </c>
      <c r="E171" t="s">
        <v>1415</v>
      </c>
      <c r="F171" t="s">
        <v>949</v>
      </c>
      <c r="G171" t="s">
        <v>204</v>
      </c>
      <c r="H171" t="s">
        <v>204</v>
      </c>
      <c r="I171" t="s">
        <v>340</v>
      </c>
      <c r="J171" t="s">
        <v>1271</v>
      </c>
      <c r="K171" t="s">
        <v>413</v>
      </c>
      <c r="L171" t="s">
        <v>1212</v>
      </c>
      <c r="M171" s="129">
        <v>180.8</v>
      </c>
      <c r="N171" t="s">
        <v>1416</v>
      </c>
      <c r="O171" s="130">
        <v>4.7072041174172997E-2</v>
      </c>
      <c r="P171" s="130">
        <v>4.1931741281747502E-2</v>
      </c>
      <c r="R171" s="138">
        <v>188413</v>
      </c>
      <c r="S171" s="162">
        <v>1</v>
      </c>
      <c r="T171" t="s">
        <v>1417</v>
      </c>
      <c r="U171" s="138">
        <v>187.01870000000002</v>
      </c>
      <c r="X171" s="130">
        <v>4.2821136363636363E-6</v>
      </c>
      <c r="Y171" s="130">
        <v>2.0870711860304625E-3</v>
      </c>
      <c r="Z171" s="130">
        <v>5.3371736812386935E-4</v>
      </c>
      <c r="AA171" s="182"/>
      <c r="AC171" s="159"/>
    </row>
    <row r="172" spans="1:29" x14ac:dyDescent="0.25">
      <c r="A172" t="s">
        <v>1213</v>
      </c>
      <c r="B172" t="s">
        <v>1241</v>
      </c>
      <c r="C172" t="s">
        <v>1329</v>
      </c>
      <c r="D172" t="s">
        <v>1422</v>
      </c>
      <c r="E172" t="s">
        <v>1423</v>
      </c>
      <c r="F172" t="s">
        <v>949</v>
      </c>
      <c r="G172" t="s">
        <v>204</v>
      </c>
      <c r="H172" t="s">
        <v>204</v>
      </c>
      <c r="I172" t="s">
        <v>340</v>
      </c>
      <c r="J172" t="s">
        <v>1271</v>
      </c>
      <c r="K172" t="s">
        <v>413</v>
      </c>
      <c r="L172" t="s">
        <v>1212</v>
      </c>
      <c r="M172" s="129">
        <v>104.1</v>
      </c>
      <c r="N172" t="s">
        <v>1424</v>
      </c>
      <c r="O172" s="130">
        <v>4.7158587039708703E-2</v>
      </c>
      <c r="P172" s="130">
        <v>4.1255109969377202E-2</v>
      </c>
      <c r="R172" s="138">
        <v>156598</v>
      </c>
      <c r="S172" s="162">
        <v>1</v>
      </c>
      <c r="T172" t="s">
        <v>1425</v>
      </c>
      <c r="U172" s="138">
        <v>155.94029999999998</v>
      </c>
      <c r="X172" s="130">
        <v>3.5590454545454546E-6</v>
      </c>
      <c r="Y172" s="130">
        <v>1.7402452612395336E-3</v>
      </c>
      <c r="Z172" s="130">
        <v>4.4502512752588145E-4</v>
      </c>
      <c r="AA172" s="182"/>
      <c r="AC172" s="159"/>
    </row>
    <row r="173" spans="1:29" x14ac:dyDescent="0.25">
      <c r="A173" t="s">
        <v>1213</v>
      </c>
      <c r="B173" t="s">
        <v>1242</v>
      </c>
      <c r="C173" t="s">
        <v>1268</v>
      </c>
      <c r="D173" t="s">
        <v>1282</v>
      </c>
      <c r="E173" t="s">
        <v>1283</v>
      </c>
      <c r="F173" t="s">
        <v>943</v>
      </c>
      <c r="G173" t="s">
        <v>204</v>
      </c>
      <c r="H173" t="s">
        <v>204</v>
      </c>
      <c r="I173" t="s">
        <v>340</v>
      </c>
      <c r="J173" t="s">
        <v>1284</v>
      </c>
      <c r="K173" t="s">
        <v>415</v>
      </c>
      <c r="L173" t="s">
        <v>1212</v>
      </c>
      <c r="M173" s="129">
        <v>4884.6000000000004</v>
      </c>
      <c r="N173" t="s">
        <v>1285</v>
      </c>
      <c r="O173" s="130">
        <v>6.7854617426875603E-3</v>
      </c>
      <c r="P173" s="130">
        <v>1.8755807532071699E-2</v>
      </c>
      <c r="R173" s="138">
        <v>485977</v>
      </c>
      <c r="S173" s="162">
        <v>1</v>
      </c>
      <c r="T173" t="s">
        <v>1286</v>
      </c>
      <c r="U173" s="138">
        <v>514.4067</v>
      </c>
      <c r="X173" s="130">
        <v>2.0188376855987975E-5</v>
      </c>
      <c r="Y173" s="130">
        <v>0.14300002724118058</v>
      </c>
      <c r="Z173" s="130">
        <v>7.7042954019544323E-3</v>
      </c>
      <c r="AA173" s="182"/>
      <c r="AC173" s="159"/>
    </row>
    <row r="174" spans="1:29" x14ac:dyDescent="0.25">
      <c r="A174" t="s">
        <v>1213</v>
      </c>
      <c r="B174" t="s">
        <v>1242</v>
      </c>
      <c r="C174" t="s">
        <v>1268</v>
      </c>
      <c r="D174" t="s">
        <v>1274</v>
      </c>
      <c r="E174" t="s">
        <v>1275</v>
      </c>
      <c r="F174" t="s">
        <v>943</v>
      </c>
      <c r="G174" t="s">
        <v>204</v>
      </c>
      <c r="H174" t="s">
        <v>204</v>
      </c>
      <c r="I174" t="s">
        <v>340</v>
      </c>
      <c r="J174" t="s">
        <v>1271</v>
      </c>
      <c r="K174" t="s">
        <v>413</v>
      </c>
      <c r="L174" t="s">
        <v>1212</v>
      </c>
      <c r="M174" s="129">
        <v>4226.3</v>
      </c>
      <c r="N174" t="s">
        <v>1276</v>
      </c>
      <c r="O174" s="130">
        <v>1.2065549865960701E-2</v>
      </c>
      <c r="P174" s="130">
        <v>1.6849175888299602E-2</v>
      </c>
      <c r="R174" s="138">
        <v>419399</v>
      </c>
      <c r="S174" s="162">
        <v>1</v>
      </c>
      <c r="T174" t="s">
        <v>1277</v>
      </c>
      <c r="U174" s="138">
        <v>419.31509999999997</v>
      </c>
      <c r="X174" s="130">
        <v>2.6672336936651266E-5</v>
      </c>
      <c r="Y174" s="130">
        <v>0.1165655091875156</v>
      </c>
      <c r="Z174" s="130">
        <v>6.2801045131635836E-3</v>
      </c>
      <c r="AA174" s="182"/>
      <c r="AC174" s="159"/>
    </row>
    <row r="175" spans="1:29" x14ac:dyDescent="0.25">
      <c r="A175" t="s">
        <v>1213</v>
      </c>
      <c r="B175" t="s">
        <v>1242</v>
      </c>
      <c r="C175" t="s">
        <v>1268</v>
      </c>
      <c r="D175" t="s">
        <v>1358</v>
      </c>
      <c r="E175" t="s">
        <v>1359</v>
      </c>
      <c r="F175" t="s">
        <v>943</v>
      </c>
      <c r="G175" t="s">
        <v>204</v>
      </c>
      <c r="H175" t="s">
        <v>204</v>
      </c>
      <c r="I175" t="s">
        <v>340</v>
      </c>
      <c r="J175" t="s">
        <v>1284</v>
      </c>
      <c r="K175" t="s">
        <v>415</v>
      </c>
      <c r="L175" t="s">
        <v>1212</v>
      </c>
      <c r="M175" s="129">
        <v>2896.9</v>
      </c>
      <c r="N175" t="s">
        <v>1360</v>
      </c>
      <c r="O175" s="130">
        <v>-1.6510321372747799E-2</v>
      </c>
      <c r="P175" s="130">
        <v>-2.99380435407165E-2</v>
      </c>
      <c r="R175" s="138">
        <v>89807</v>
      </c>
      <c r="S175" s="162">
        <v>1</v>
      </c>
      <c r="T175" t="s">
        <v>1361</v>
      </c>
      <c r="U175" s="138">
        <v>100.27849999999999</v>
      </c>
      <c r="X175" s="130">
        <v>4.0289101369738329E-6</v>
      </c>
      <c r="Y175" s="130">
        <v>2.7876442815932941E-2</v>
      </c>
      <c r="Z175" s="130">
        <v>1.5018762887884941E-3</v>
      </c>
      <c r="AA175" s="182"/>
      <c r="AC175" s="159"/>
    </row>
    <row r="176" spans="1:29" x14ac:dyDescent="0.25">
      <c r="A176" t="s">
        <v>1213</v>
      </c>
      <c r="B176" t="s">
        <v>1242</v>
      </c>
      <c r="C176" t="s">
        <v>1268</v>
      </c>
      <c r="D176" t="s">
        <v>1278</v>
      </c>
      <c r="E176" t="s">
        <v>1279</v>
      </c>
      <c r="F176" t="s">
        <v>943</v>
      </c>
      <c r="G176" t="s">
        <v>204</v>
      </c>
      <c r="H176" t="s">
        <v>204</v>
      </c>
      <c r="I176" t="s">
        <v>340</v>
      </c>
      <c r="J176" t="s">
        <v>1271</v>
      </c>
      <c r="K176" t="s">
        <v>413</v>
      </c>
      <c r="L176" t="s">
        <v>1212</v>
      </c>
      <c r="M176" s="129">
        <v>7391</v>
      </c>
      <c r="N176" t="s">
        <v>1280</v>
      </c>
      <c r="O176" s="130">
        <v>1.7253056594132999E-2</v>
      </c>
      <c r="P176" s="130">
        <v>2.1832119661569199E-2</v>
      </c>
      <c r="R176" s="138">
        <v>70390</v>
      </c>
      <c r="S176" s="162">
        <v>1</v>
      </c>
      <c r="T176" t="s">
        <v>1281</v>
      </c>
      <c r="U176" s="138">
        <v>68.735799999999998</v>
      </c>
      <c r="X176" s="130">
        <v>2.2925293506614985E-6</v>
      </c>
      <c r="Y176" s="130">
        <v>1.910789098752861E-2</v>
      </c>
      <c r="Z176" s="130">
        <v>1.0294602002276364E-3</v>
      </c>
      <c r="AA176" s="182"/>
      <c r="AC176" s="159"/>
    </row>
    <row r="177" spans="1:29" x14ac:dyDescent="0.25">
      <c r="A177" t="s">
        <v>1213</v>
      </c>
      <c r="B177" t="s">
        <v>1242</v>
      </c>
      <c r="C177" t="s">
        <v>1268</v>
      </c>
      <c r="D177" t="s">
        <v>1269</v>
      </c>
      <c r="E177" t="s">
        <v>1270</v>
      </c>
      <c r="F177" t="s">
        <v>943</v>
      </c>
      <c r="G177" t="s">
        <v>204</v>
      </c>
      <c r="H177" t="s">
        <v>204</v>
      </c>
      <c r="I177" t="s">
        <v>340</v>
      </c>
      <c r="J177" t="s">
        <v>1271</v>
      </c>
      <c r="K177" t="s">
        <v>413</v>
      </c>
      <c r="L177" t="s">
        <v>1212</v>
      </c>
      <c r="M177" s="129">
        <v>1329.5</v>
      </c>
      <c r="N177" t="s">
        <v>1272</v>
      </c>
      <c r="O177" s="130">
        <v>1.38384288084504E-2</v>
      </c>
      <c r="P177" s="130">
        <v>1.52756146967408E-2</v>
      </c>
      <c r="R177" s="138">
        <v>52066</v>
      </c>
      <c r="S177" s="162">
        <v>1</v>
      </c>
      <c r="T177" t="s">
        <v>1273</v>
      </c>
      <c r="U177" s="138">
        <v>59.089700000000001</v>
      </c>
      <c r="X177" s="130">
        <v>2.3990532611314356E-6</v>
      </c>
      <c r="Y177" s="130">
        <v>1.642636058836848E-2</v>
      </c>
      <c r="Z177" s="130">
        <v>8.8498958212343884E-4</v>
      </c>
      <c r="AA177" s="182"/>
      <c r="AC177" s="159"/>
    </row>
    <row r="178" spans="1:29" x14ac:dyDescent="0.25">
      <c r="A178" t="s">
        <v>1213</v>
      </c>
      <c r="B178" t="s">
        <v>1242</v>
      </c>
      <c r="C178" t="s">
        <v>1287</v>
      </c>
      <c r="D178" t="s">
        <v>1316</v>
      </c>
      <c r="E178" t="s">
        <v>1317</v>
      </c>
      <c r="F178" t="s">
        <v>945</v>
      </c>
      <c r="G178" t="s">
        <v>204</v>
      </c>
      <c r="H178" t="s">
        <v>204</v>
      </c>
      <c r="I178" t="s">
        <v>340</v>
      </c>
      <c r="J178" t="s">
        <v>1271</v>
      </c>
      <c r="K178" t="s">
        <v>413</v>
      </c>
      <c r="L178" t="s">
        <v>1212</v>
      </c>
      <c r="M178" s="129">
        <v>4376.3</v>
      </c>
      <c r="N178" t="s">
        <v>1318</v>
      </c>
      <c r="O178" s="130">
        <v>3.5992131104742899E-2</v>
      </c>
      <c r="P178" s="130">
        <v>3.8320418347119897E-2</v>
      </c>
      <c r="R178" s="138">
        <v>498083</v>
      </c>
      <c r="S178" s="162">
        <v>1</v>
      </c>
      <c r="T178" t="s">
        <v>1319</v>
      </c>
      <c r="U178" s="138">
        <v>485.58109999999999</v>
      </c>
      <c r="X178" s="130">
        <v>1.8872044459674283E-5</v>
      </c>
      <c r="Y178" s="130">
        <v>0.13498680918775496</v>
      </c>
      <c r="Z178" s="130">
        <v>7.2725738128407297E-3</v>
      </c>
      <c r="AA178" s="182"/>
      <c r="AC178" s="159"/>
    </row>
    <row r="179" spans="1:29" x14ac:dyDescent="0.25">
      <c r="A179" t="s">
        <v>1213</v>
      </c>
      <c r="B179" t="s">
        <v>1242</v>
      </c>
      <c r="C179" t="s">
        <v>1287</v>
      </c>
      <c r="D179" t="s">
        <v>1374</v>
      </c>
      <c r="E179" t="s">
        <v>1375</v>
      </c>
      <c r="F179" t="s">
        <v>945</v>
      </c>
      <c r="G179" t="s">
        <v>204</v>
      </c>
      <c r="H179" t="s">
        <v>204</v>
      </c>
      <c r="I179" t="s">
        <v>340</v>
      </c>
      <c r="J179" t="s">
        <v>1271</v>
      </c>
      <c r="K179" t="s">
        <v>413</v>
      </c>
      <c r="L179" t="s">
        <v>1212</v>
      </c>
      <c r="M179" s="129">
        <v>2689.9</v>
      </c>
      <c r="N179" t="s">
        <v>1376</v>
      </c>
      <c r="O179" s="130">
        <v>3.74316358912644E-2</v>
      </c>
      <c r="P179" s="130">
        <v>4.4813980864286097E-2</v>
      </c>
      <c r="R179" s="138">
        <v>475847</v>
      </c>
      <c r="S179" s="162">
        <v>1</v>
      </c>
      <c r="T179" t="s">
        <v>1377</v>
      </c>
      <c r="U179" s="138">
        <v>448.24790000000002</v>
      </c>
      <c r="X179" s="130">
        <v>1.8412890864092964E-5</v>
      </c>
      <c r="Y179" s="130">
        <v>0.12460853224207519</v>
      </c>
      <c r="Z179" s="130">
        <v>6.7134318819237785E-3</v>
      </c>
      <c r="AA179" s="182"/>
      <c r="AC179" s="159"/>
    </row>
    <row r="180" spans="1:29" x14ac:dyDescent="0.25">
      <c r="A180" t="s">
        <v>1213</v>
      </c>
      <c r="B180" t="s">
        <v>1242</v>
      </c>
      <c r="C180" t="s">
        <v>1287</v>
      </c>
      <c r="D180" t="s">
        <v>1300</v>
      </c>
      <c r="E180" t="s">
        <v>1301</v>
      </c>
      <c r="F180" t="s">
        <v>945</v>
      </c>
      <c r="G180" t="s">
        <v>204</v>
      </c>
      <c r="H180" t="s">
        <v>204</v>
      </c>
      <c r="I180" t="s">
        <v>340</v>
      </c>
      <c r="J180" t="s">
        <v>1284</v>
      </c>
      <c r="K180" t="s">
        <v>415</v>
      </c>
      <c r="L180" t="s">
        <v>1212</v>
      </c>
      <c r="M180" s="129">
        <v>5584.4</v>
      </c>
      <c r="N180" t="s">
        <v>1302</v>
      </c>
      <c r="O180" s="130">
        <v>4.4626733081294299E-2</v>
      </c>
      <c r="P180" s="130">
        <v>4.76935978448388E-2</v>
      </c>
      <c r="R180" s="138">
        <v>279800</v>
      </c>
      <c r="S180" s="162">
        <v>1</v>
      </c>
      <c r="T180" t="s">
        <v>1303</v>
      </c>
      <c r="U180" s="138">
        <v>228.68049999999999</v>
      </c>
      <c r="X180" s="130">
        <v>7.4108504245945445E-6</v>
      </c>
      <c r="Y180" s="130">
        <v>6.3570957263982847E-2</v>
      </c>
      <c r="Z180" s="130">
        <v>3.4249604227047509E-3</v>
      </c>
      <c r="AA180" s="182"/>
      <c r="AC180" s="159"/>
    </row>
    <row r="181" spans="1:29" x14ac:dyDescent="0.25">
      <c r="A181" t="s">
        <v>1213</v>
      </c>
      <c r="B181" t="s">
        <v>1242</v>
      </c>
      <c r="C181" t="s">
        <v>1287</v>
      </c>
      <c r="D181" t="s">
        <v>1378</v>
      </c>
      <c r="E181" t="s">
        <v>1379</v>
      </c>
      <c r="F181" t="s">
        <v>945</v>
      </c>
      <c r="G181" t="s">
        <v>204</v>
      </c>
      <c r="H181" t="s">
        <v>204</v>
      </c>
      <c r="I181" t="s">
        <v>340</v>
      </c>
      <c r="J181" t="s">
        <v>1271</v>
      </c>
      <c r="K181" t="s">
        <v>413</v>
      </c>
      <c r="L181" t="s">
        <v>1212</v>
      </c>
      <c r="M181" s="129">
        <v>4116.7</v>
      </c>
      <c r="N181" t="s">
        <v>1380</v>
      </c>
      <c r="O181" s="130">
        <v>3.91911222064492E-2</v>
      </c>
      <c r="P181" s="130">
        <v>3.9996261016130102E-2</v>
      </c>
      <c r="R181" s="138">
        <v>188795</v>
      </c>
      <c r="S181" s="162">
        <v>1</v>
      </c>
      <c r="T181" t="s">
        <v>1381</v>
      </c>
      <c r="U181" s="138">
        <v>175.06960000000001</v>
      </c>
      <c r="X181" s="130">
        <v>6.1907063291460592E-6</v>
      </c>
      <c r="Y181" s="130">
        <v>4.8667640378673764E-2</v>
      </c>
      <c r="Z181" s="130">
        <v>2.622026619344668E-3</v>
      </c>
      <c r="AA181" s="182"/>
      <c r="AC181" s="159"/>
    </row>
    <row r="182" spans="1:29" x14ac:dyDescent="0.25">
      <c r="A182" t="s">
        <v>1213</v>
      </c>
      <c r="B182" t="s">
        <v>1242</v>
      </c>
      <c r="C182" t="s">
        <v>1287</v>
      </c>
      <c r="D182" t="s">
        <v>1394</v>
      </c>
      <c r="E182" t="s">
        <v>1395</v>
      </c>
      <c r="F182" t="s">
        <v>945</v>
      </c>
      <c r="G182" t="s">
        <v>204</v>
      </c>
      <c r="H182" t="s">
        <v>204</v>
      </c>
      <c r="I182" t="s">
        <v>340</v>
      </c>
      <c r="J182" t="s">
        <v>1271</v>
      </c>
      <c r="K182" t="s">
        <v>413</v>
      </c>
      <c r="L182" t="s">
        <v>1212</v>
      </c>
      <c r="M182" s="129">
        <v>3073.6</v>
      </c>
      <c r="N182" t="s">
        <v>1396</v>
      </c>
      <c r="O182" s="130">
        <v>4.4381251536607401E-2</v>
      </c>
      <c r="P182" s="130">
        <v>4.5511592992543801E-2</v>
      </c>
      <c r="R182" s="138">
        <v>170009</v>
      </c>
      <c r="S182" s="162">
        <v>1</v>
      </c>
      <c r="T182" t="s">
        <v>1397</v>
      </c>
      <c r="U182" s="138">
        <v>168.49590000000001</v>
      </c>
      <c r="X182" s="130">
        <v>1.5425635631840055E-5</v>
      </c>
      <c r="Y182" s="130">
        <v>4.6840220523873065E-2</v>
      </c>
      <c r="Z182" s="130">
        <v>2.5235722158288144E-3</v>
      </c>
      <c r="AA182" s="182"/>
      <c r="AC182" s="159"/>
    </row>
    <row r="183" spans="1:29" x14ac:dyDescent="0.25">
      <c r="A183" t="s">
        <v>1213</v>
      </c>
      <c r="B183" t="s">
        <v>1242</v>
      </c>
      <c r="C183" t="s">
        <v>1287</v>
      </c>
      <c r="D183" t="s">
        <v>1312</v>
      </c>
      <c r="E183" t="s">
        <v>1313</v>
      </c>
      <c r="F183" t="s">
        <v>945</v>
      </c>
      <c r="G183" t="s">
        <v>204</v>
      </c>
      <c r="H183" t="s">
        <v>204</v>
      </c>
      <c r="I183" t="s">
        <v>340</v>
      </c>
      <c r="J183" t="s">
        <v>1271</v>
      </c>
      <c r="K183" t="s">
        <v>413</v>
      </c>
      <c r="L183" t="s">
        <v>1212</v>
      </c>
      <c r="M183" s="129">
        <v>2166.1</v>
      </c>
      <c r="N183" t="s">
        <v>1314</v>
      </c>
      <c r="O183" s="130">
        <v>3.9361080834977497E-2</v>
      </c>
      <c r="P183" s="130">
        <v>4.3885579761266398E-2</v>
      </c>
      <c r="R183" s="138">
        <v>69285</v>
      </c>
      <c r="S183" s="162">
        <v>1</v>
      </c>
      <c r="T183" t="s">
        <v>1315</v>
      </c>
      <c r="U183" s="138">
        <v>74.938699999999997</v>
      </c>
      <c r="X183" s="130">
        <v>4.6511895545271455E-6</v>
      </c>
      <c r="Y183" s="130">
        <v>2.0832214660662911E-2</v>
      </c>
      <c r="Z183" s="130">
        <v>1.1223601751626348E-3</v>
      </c>
      <c r="AA183" s="182"/>
      <c r="AC183" s="159"/>
    </row>
    <row r="184" spans="1:29" x14ac:dyDescent="0.25">
      <c r="A184" t="s">
        <v>1213</v>
      </c>
      <c r="B184" t="s">
        <v>1242</v>
      </c>
      <c r="C184" t="s">
        <v>1287</v>
      </c>
      <c r="D184" t="s">
        <v>1296</v>
      </c>
      <c r="E184" t="s">
        <v>1297</v>
      </c>
      <c r="F184" t="s">
        <v>945</v>
      </c>
      <c r="G184" t="s">
        <v>204</v>
      </c>
      <c r="H184" t="s">
        <v>204</v>
      </c>
      <c r="I184" t="s">
        <v>340</v>
      </c>
      <c r="J184" t="s">
        <v>1271</v>
      </c>
      <c r="K184" t="s">
        <v>413</v>
      </c>
      <c r="L184" t="s">
        <v>1212</v>
      </c>
      <c r="M184" s="129">
        <v>1657.9</v>
      </c>
      <c r="N184" t="s">
        <v>1298</v>
      </c>
      <c r="O184" s="130">
        <v>3.92514420521256E-2</v>
      </c>
      <c r="P184" s="130">
        <v>4.3662658592462197E-2</v>
      </c>
      <c r="R184" s="138">
        <v>51669</v>
      </c>
      <c r="S184" s="162">
        <v>1</v>
      </c>
      <c r="T184" t="s">
        <v>1299</v>
      </c>
      <c r="U184" s="138">
        <v>48.615400000000001</v>
      </c>
      <c r="X184" s="130">
        <v>1.859745113525923E-6</v>
      </c>
      <c r="Y184" s="130">
        <v>1.3514595979317484E-2</v>
      </c>
      <c r="Z184" s="130">
        <v>7.281148239721689E-4</v>
      </c>
      <c r="AA184" s="182"/>
      <c r="AC184" s="159"/>
    </row>
    <row r="185" spans="1:29" x14ac:dyDescent="0.25">
      <c r="A185" t="s">
        <v>1213</v>
      </c>
      <c r="B185" t="s">
        <v>1242</v>
      </c>
      <c r="C185" t="s">
        <v>1287</v>
      </c>
      <c r="D185" t="s">
        <v>1308</v>
      </c>
      <c r="E185" t="s">
        <v>1309</v>
      </c>
      <c r="F185" t="s">
        <v>945</v>
      </c>
      <c r="G185" t="s">
        <v>204</v>
      </c>
      <c r="H185" t="s">
        <v>204</v>
      </c>
      <c r="I185" t="s">
        <v>340</v>
      </c>
      <c r="J185" t="s">
        <v>1271</v>
      </c>
      <c r="K185" t="s">
        <v>413</v>
      </c>
      <c r="L185" t="s">
        <v>1212</v>
      </c>
      <c r="M185" s="129">
        <v>1152.4000000000001</v>
      </c>
      <c r="N185" t="s">
        <v>1310</v>
      </c>
      <c r="O185" s="130">
        <v>3.3843636757135101E-2</v>
      </c>
      <c r="P185" s="130">
        <v>2.6518709410428699E-2</v>
      </c>
      <c r="R185" s="138">
        <v>43505</v>
      </c>
      <c r="S185" s="162">
        <v>1</v>
      </c>
      <c r="T185" t="s">
        <v>1311</v>
      </c>
      <c r="U185" s="138">
        <v>42.939399999999999</v>
      </c>
      <c r="X185" s="130">
        <v>1.8297892790187777E-6</v>
      </c>
      <c r="Y185" s="130">
        <v>1.193674366574685E-2</v>
      </c>
      <c r="Z185" s="130">
        <v>6.4310616656888765E-4</v>
      </c>
      <c r="AA185" s="182"/>
      <c r="AC185" s="159"/>
    </row>
    <row r="186" spans="1:29" x14ac:dyDescent="0.25">
      <c r="A186" t="s">
        <v>1213</v>
      </c>
      <c r="B186" t="s">
        <v>1242</v>
      </c>
      <c r="C186" t="s">
        <v>1287</v>
      </c>
      <c r="D186" t="s">
        <v>1292</v>
      </c>
      <c r="E186" t="s">
        <v>1293</v>
      </c>
      <c r="F186" t="s">
        <v>945</v>
      </c>
      <c r="G186" t="s">
        <v>204</v>
      </c>
      <c r="H186" t="s">
        <v>204</v>
      </c>
      <c r="I186" t="s">
        <v>340</v>
      </c>
      <c r="J186" t="s">
        <v>1271</v>
      </c>
      <c r="K186" t="s">
        <v>413</v>
      </c>
      <c r="L186" t="s">
        <v>1212</v>
      </c>
      <c r="M186" s="129">
        <v>12383.7</v>
      </c>
      <c r="N186" t="s">
        <v>1294</v>
      </c>
      <c r="O186" s="130">
        <v>3.1978966745137803E-2</v>
      </c>
      <c r="P186" s="130">
        <v>4.3678394204377802E-2</v>
      </c>
      <c r="R186" s="138">
        <v>11082</v>
      </c>
      <c r="S186" s="162">
        <v>1</v>
      </c>
      <c r="T186" t="s">
        <v>1295</v>
      </c>
      <c r="U186" s="138">
        <v>11.535299999999999</v>
      </c>
      <c r="X186" s="130">
        <v>5.7395769952471256E-7</v>
      </c>
      <c r="Y186" s="130">
        <v>3.2066879252121571E-3</v>
      </c>
      <c r="Z186" s="130">
        <v>1.7276410021969767E-4</v>
      </c>
      <c r="AA186" s="182"/>
      <c r="AC186" s="159"/>
    </row>
    <row r="187" spans="1:29" x14ac:dyDescent="0.25">
      <c r="A187" t="s">
        <v>1213</v>
      </c>
      <c r="B187" t="s">
        <v>1242</v>
      </c>
      <c r="C187" t="s">
        <v>1320</v>
      </c>
      <c r="D187" t="s">
        <v>1321</v>
      </c>
      <c r="E187" t="s">
        <v>1322</v>
      </c>
      <c r="F187" t="s">
        <v>946</v>
      </c>
      <c r="G187" t="s">
        <v>204</v>
      </c>
      <c r="H187" t="s">
        <v>204</v>
      </c>
      <c r="I187" t="s">
        <v>340</v>
      </c>
      <c r="J187" t="s">
        <v>1284</v>
      </c>
      <c r="K187" t="s">
        <v>415</v>
      </c>
      <c r="L187" t="s">
        <v>1212</v>
      </c>
      <c r="M187" s="129">
        <v>5624.8</v>
      </c>
      <c r="N187" t="s">
        <v>1323</v>
      </c>
      <c r="O187" s="130">
        <v>5.5063169203668902E-3</v>
      </c>
      <c r="P187" s="130">
        <v>4.8535453082322703E-2</v>
      </c>
      <c r="R187" s="138">
        <v>772803</v>
      </c>
      <c r="S187" s="162">
        <v>1</v>
      </c>
      <c r="T187" t="s">
        <v>1324</v>
      </c>
      <c r="U187" s="138">
        <v>751.31909999999993</v>
      </c>
      <c r="X187" s="130">
        <v>2.4401287466037491E-5</v>
      </c>
      <c r="Y187" s="130">
        <v>0.20885936735217456</v>
      </c>
      <c r="Z187" s="130">
        <v>1.1252545153943047E-2</v>
      </c>
      <c r="AA187" s="182"/>
      <c r="AC187" s="159"/>
    </row>
    <row r="188" spans="1:29" x14ac:dyDescent="0.25">
      <c r="A188" t="s">
        <v>1213</v>
      </c>
      <c r="B188" t="s">
        <v>1245</v>
      </c>
      <c r="C188" t="s">
        <v>1268</v>
      </c>
      <c r="D188" t="s">
        <v>1358</v>
      </c>
      <c r="E188" t="s">
        <v>1359</v>
      </c>
      <c r="F188" t="s">
        <v>943</v>
      </c>
      <c r="G188" t="s">
        <v>204</v>
      </c>
      <c r="H188" t="s">
        <v>204</v>
      </c>
      <c r="I188" t="s">
        <v>340</v>
      </c>
      <c r="J188" t="s">
        <v>1284</v>
      </c>
      <c r="K188" t="s">
        <v>415</v>
      </c>
      <c r="L188" t="s">
        <v>1212</v>
      </c>
      <c r="M188" s="129">
        <v>2896.9</v>
      </c>
      <c r="N188" t="s">
        <v>1360</v>
      </c>
      <c r="O188" s="130">
        <v>-2.31101872330805E-2</v>
      </c>
      <c r="P188" s="130">
        <v>-2.99380435407165E-2</v>
      </c>
      <c r="R188" s="138">
        <v>33945077</v>
      </c>
      <c r="S188" s="162">
        <v>1</v>
      </c>
      <c r="T188" t="s">
        <v>1361</v>
      </c>
      <c r="U188" s="138">
        <v>37903.072999999997</v>
      </c>
      <c r="X188" s="130">
        <v>1.5228396987501788E-3</v>
      </c>
      <c r="Y188" s="130">
        <v>0.1682730293131332</v>
      </c>
      <c r="Z188" s="130">
        <v>2.1189940441691323E-2</v>
      </c>
      <c r="AA188" s="182"/>
      <c r="AC188" s="159"/>
    </row>
    <row r="189" spans="1:29" x14ac:dyDescent="0.25">
      <c r="A189" t="s">
        <v>1213</v>
      </c>
      <c r="B189" t="s">
        <v>1245</v>
      </c>
      <c r="C189" t="s">
        <v>1268</v>
      </c>
      <c r="D189" t="s">
        <v>1282</v>
      </c>
      <c r="E189" t="s">
        <v>1283</v>
      </c>
      <c r="F189" t="s">
        <v>943</v>
      </c>
      <c r="G189" t="s">
        <v>204</v>
      </c>
      <c r="H189" t="s">
        <v>204</v>
      </c>
      <c r="I189" t="s">
        <v>340</v>
      </c>
      <c r="J189" t="s">
        <v>1284</v>
      </c>
      <c r="K189" t="s">
        <v>415</v>
      </c>
      <c r="L189" t="s">
        <v>1212</v>
      </c>
      <c r="M189" s="129">
        <v>4884.6000000000004</v>
      </c>
      <c r="N189" t="s">
        <v>1285</v>
      </c>
      <c r="O189" s="130">
        <v>-2.9802715935771502E-3</v>
      </c>
      <c r="P189" s="130">
        <v>1.8755807532071699E-2</v>
      </c>
      <c r="R189" s="138">
        <v>35079353</v>
      </c>
      <c r="S189" s="162">
        <v>1</v>
      </c>
      <c r="T189" t="s">
        <v>1286</v>
      </c>
      <c r="U189" s="138">
        <v>37131.495200000005</v>
      </c>
      <c r="X189" s="130">
        <v>1.4572607309157272E-3</v>
      </c>
      <c r="Y189" s="130">
        <v>0.16484756197721029</v>
      </c>
      <c r="Z189" s="130">
        <v>2.0758585226126187E-2</v>
      </c>
      <c r="AA189" s="182"/>
      <c r="AC189" s="159"/>
    </row>
    <row r="190" spans="1:29" x14ac:dyDescent="0.25">
      <c r="A190" t="s">
        <v>1213</v>
      </c>
      <c r="B190" t="s">
        <v>1245</v>
      </c>
      <c r="C190" t="s">
        <v>1268</v>
      </c>
      <c r="D190" t="s">
        <v>1269</v>
      </c>
      <c r="E190" t="s">
        <v>1270</v>
      </c>
      <c r="F190" t="s">
        <v>943</v>
      </c>
      <c r="G190" t="s">
        <v>204</v>
      </c>
      <c r="H190" t="s">
        <v>204</v>
      </c>
      <c r="I190" t="s">
        <v>340</v>
      </c>
      <c r="J190" t="s">
        <v>1271</v>
      </c>
      <c r="K190" t="s">
        <v>413</v>
      </c>
      <c r="L190" t="s">
        <v>1212</v>
      </c>
      <c r="M190" s="129">
        <v>1329.5</v>
      </c>
      <c r="N190" t="s">
        <v>1272</v>
      </c>
      <c r="O190" s="130">
        <v>1.00368789302656E-2</v>
      </c>
      <c r="P190" s="130">
        <v>1.52756146967408E-2</v>
      </c>
      <c r="R190" s="138">
        <v>19480665</v>
      </c>
      <c r="S190" s="162">
        <v>1</v>
      </c>
      <c r="T190" t="s">
        <v>1273</v>
      </c>
      <c r="U190" s="138">
        <v>22108.6067</v>
      </c>
      <c r="X190" s="130">
        <v>8.9761366145390501E-4</v>
      </c>
      <c r="Y190" s="130">
        <v>9.815252253746494E-2</v>
      </c>
      <c r="Z190" s="130">
        <v>1.2359949275652113E-2</v>
      </c>
      <c r="AA190" s="182"/>
      <c r="AC190" s="159"/>
    </row>
    <row r="191" spans="1:29" x14ac:dyDescent="0.25">
      <c r="A191" t="s">
        <v>1213</v>
      </c>
      <c r="B191" t="s">
        <v>1245</v>
      </c>
      <c r="C191" t="s">
        <v>1268</v>
      </c>
      <c r="D191" t="s">
        <v>1362</v>
      </c>
      <c r="E191" t="s">
        <v>1363</v>
      </c>
      <c r="F191" t="s">
        <v>943</v>
      </c>
      <c r="G191" t="s">
        <v>204</v>
      </c>
      <c r="H191" t="s">
        <v>204</v>
      </c>
      <c r="I191" t="s">
        <v>340</v>
      </c>
      <c r="J191" t="s">
        <v>1271</v>
      </c>
      <c r="K191" t="s">
        <v>413</v>
      </c>
      <c r="L191" t="s">
        <v>1212</v>
      </c>
      <c r="M191" s="129">
        <v>2081.9</v>
      </c>
      <c r="N191" t="s">
        <v>1364</v>
      </c>
      <c r="O191" s="130">
        <v>9.7584288948863607E-3</v>
      </c>
      <c r="P191" s="130">
        <v>1.6358749316930401E-2</v>
      </c>
      <c r="R191" s="138">
        <v>13106287</v>
      </c>
      <c r="S191" s="162">
        <v>1</v>
      </c>
      <c r="T191" t="s">
        <v>1365</v>
      </c>
      <c r="U191" s="138">
        <v>14443.1283</v>
      </c>
      <c r="X191" s="130">
        <v>6.4867949396584391E-4</v>
      </c>
      <c r="Y191" s="130">
        <v>6.4121158430135369E-2</v>
      </c>
      <c r="Z191" s="130">
        <v>8.0745175488486764E-3</v>
      </c>
      <c r="AA191" s="182"/>
      <c r="AC191" s="159"/>
    </row>
    <row r="192" spans="1:29" x14ac:dyDescent="0.25">
      <c r="A192" t="s">
        <v>1213</v>
      </c>
      <c r="B192" t="s">
        <v>1245</v>
      </c>
      <c r="C192" t="s">
        <v>1268</v>
      </c>
      <c r="D192" t="s">
        <v>1274</v>
      </c>
      <c r="E192" t="s">
        <v>1275</v>
      </c>
      <c r="F192" t="s">
        <v>943</v>
      </c>
      <c r="G192" t="s">
        <v>204</v>
      </c>
      <c r="H192" t="s">
        <v>204</v>
      </c>
      <c r="I192" t="s">
        <v>340</v>
      </c>
      <c r="J192" t="s">
        <v>1271</v>
      </c>
      <c r="K192" t="s">
        <v>413</v>
      </c>
      <c r="L192" t="s">
        <v>1212</v>
      </c>
      <c r="M192" s="129">
        <v>4226.3</v>
      </c>
      <c r="N192" t="s">
        <v>1276</v>
      </c>
      <c r="O192" s="130">
        <v>1.2065549865960701E-2</v>
      </c>
      <c r="P192" s="130">
        <v>1.6849175888299602E-2</v>
      </c>
      <c r="R192" s="138">
        <v>10781059</v>
      </c>
      <c r="S192" s="162">
        <v>1</v>
      </c>
      <c r="T192" t="s">
        <v>1277</v>
      </c>
      <c r="U192" s="138">
        <v>10778.9028</v>
      </c>
      <c r="X192" s="130">
        <v>6.8563834959529371E-4</v>
      </c>
      <c r="Y192" s="130">
        <v>4.7853603476567724E-2</v>
      </c>
      <c r="Z192" s="130">
        <v>6.0260102984289838E-3</v>
      </c>
      <c r="AA192" s="182"/>
      <c r="AC192" s="159"/>
    </row>
    <row r="193" spans="1:29" x14ac:dyDescent="0.25">
      <c r="A193" t="s">
        <v>1213</v>
      </c>
      <c r="B193" t="s">
        <v>1245</v>
      </c>
      <c r="C193" t="s">
        <v>1268</v>
      </c>
      <c r="D193" t="s">
        <v>1370</v>
      </c>
      <c r="E193" t="s">
        <v>1371</v>
      </c>
      <c r="F193" t="s">
        <v>943</v>
      </c>
      <c r="G193" t="s">
        <v>204</v>
      </c>
      <c r="H193" t="s">
        <v>204</v>
      </c>
      <c r="I193" t="s">
        <v>340</v>
      </c>
      <c r="J193" t="s">
        <v>1271</v>
      </c>
      <c r="K193" t="s">
        <v>413</v>
      </c>
      <c r="L193" t="s">
        <v>1212</v>
      </c>
      <c r="M193" s="129">
        <v>84.9</v>
      </c>
      <c r="N193" t="s">
        <v>1372</v>
      </c>
      <c r="O193" s="130">
        <v>1.08381721365448E-2</v>
      </c>
      <c r="P193" s="130">
        <v>4.8092233346700299E-2</v>
      </c>
      <c r="R193" s="138">
        <v>3705627</v>
      </c>
      <c r="S193" s="162">
        <v>1</v>
      </c>
      <c r="T193" t="s">
        <v>1373</v>
      </c>
      <c r="U193" s="138">
        <v>5385.0172000000002</v>
      </c>
      <c r="X193" s="130">
        <v>9.9604555084065335E-4</v>
      </c>
      <c r="Y193" s="130">
        <v>2.390711566663203E-2</v>
      </c>
      <c r="Z193" s="130">
        <v>3.0105261620141312E-3</v>
      </c>
      <c r="AA193" s="182"/>
      <c r="AC193" s="159"/>
    </row>
    <row r="194" spans="1:29" x14ac:dyDescent="0.25">
      <c r="A194" t="s">
        <v>1213</v>
      </c>
      <c r="B194" t="s">
        <v>1245</v>
      </c>
      <c r="C194" t="s">
        <v>1268</v>
      </c>
      <c r="D194" t="s">
        <v>1278</v>
      </c>
      <c r="E194" t="s">
        <v>1279</v>
      </c>
      <c r="F194" t="s">
        <v>943</v>
      </c>
      <c r="G194" t="s">
        <v>204</v>
      </c>
      <c r="H194" t="s">
        <v>204</v>
      </c>
      <c r="I194" t="s">
        <v>340</v>
      </c>
      <c r="J194" t="s">
        <v>1271</v>
      </c>
      <c r="K194" t="s">
        <v>413</v>
      </c>
      <c r="L194" t="s">
        <v>1212</v>
      </c>
      <c r="M194" s="129">
        <v>7391</v>
      </c>
      <c r="N194" t="s">
        <v>1280</v>
      </c>
      <c r="O194" s="130">
        <v>1.7253056594132999E-2</v>
      </c>
      <c r="P194" s="130">
        <v>2.1832119661569199E-2</v>
      </c>
      <c r="R194" s="138">
        <v>1809064</v>
      </c>
      <c r="S194" s="162">
        <v>1</v>
      </c>
      <c r="T194" t="s">
        <v>1281</v>
      </c>
      <c r="U194" s="138">
        <v>1766.5509999999999</v>
      </c>
      <c r="X194" s="130">
        <v>5.8919339639509777E-5</v>
      </c>
      <c r="Y194" s="130">
        <v>7.8427120593632018E-3</v>
      </c>
      <c r="Z194" s="130">
        <v>9.8760093710555303E-4</v>
      </c>
      <c r="AA194" s="182"/>
      <c r="AC194" s="159"/>
    </row>
    <row r="195" spans="1:29" x14ac:dyDescent="0.25">
      <c r="A195" t="s">
        <v>1213</v>
      </c>
      <c r="B195" t="s">
        <v>1245</v>
      </c>
      <c r="C195" t="s">
        <v>1287</v>
      </c>
      <c r="D195" t="s">
        <v>1316</v>
      </c>
      <c r="E195" t="s">
        <v>1317</v>
      </c>
      <c r="F195" t="s">
        <v>945</v>
      </c>
      <c r="G195" t="s">
        <v>204</v>
      </c>
      <c r="H195" t="s">
        <v>204</v>
      </c>
      <c r="I195" t="s">
        <v>340</v>
      </c>
      <c r="J195" t="s">
        <v>1271</v>
      </c>
      <c r="K195" t="s">
        <v>413</v>
      </c>
      <c r="L195" t="s">
        <v>1212</v>
      </c>
      <c r="M195" s="129">
        <v>4376.3</v>
      </c>
      <c r="N195" t="s">
        <v>1318</v>
      </c>
      <c r="O195" s="130">
        <v>3.3914800709675799E-2</v>
      </c>
      <c r="P195" s="130">
        <v>3.8320418347119897E-2</v>
      </c>
      <c r="R195" s="138">
        <v>29208112</v>
      </c>
      <c r="S195" s="162">
        <v>1</v>
      </c>
      <c r="T195" t="s">
        <v>1319</v>
      </c>
      <c r="U195" s="138">
        <v>28474.988399999998</v>
      </c>
      <c r="X195" s="130">
        <v>1.1066765744808514E-3</v>
      </c>
      <c r="Y195" s="130">
        <v>0.12641646651171393</v>
      </c>
      <c r="Z195" s="130">
        <v>1.5919113164876122E-2</v>
      </c>
      <c r="AA195" s="182"/>
      <c r="AC195" s="159"/>
    </row>
    <row r="196" spans="1:29" x14ac:dyDescent="0.25">
      <c r="A196" t="s">
        <v>1213</v>
      </c>
      <c r="B196" t="s">
        <v>1245</v>
      </c>
      <c r="C196" t="s">
        <v>1287</v>
      </c>
      <c r="D196" t="s">
        <v>1300</v>
      </c>
      <c r="E196" t="s">
        <v>1301</v>
      </c>
      <c r="F196" t="s">
        <v>945</v>
      </c>
      <c r="G196" t="s">
        <v>204</v>
      </c>
      <c r="H196" t="s">
        <v>204</v>
      </c>
      <c r="I196" t="s">
        <v>340</v>
      </c>
      <c r="J196" t="s">
        <v>1284</v>
      </c>
      <c r="K196" t="s">
        <v>415</v>
      </c>
      <c r="L196" t="s">
        <v>1212</v>
      </c>
      <c r="M196" s="129">
        <v>5584.4</v>
      </c>
      <c r="N196" t="s">
        <v>1302</v>
      </c>
      <c r="O196" s="130">
        <v>4.2374261884376797E-2</v>
      </c>
      <c r="P196" s="130">
        <v>4.76935978448388E-2</v>
      </c>
      <c r="R196" s="138">
        <v>13999566</v>
      </c>
      <c r="S196" s="162">
        <v>1</v>
      </c>
      <c r="T196" t="s">
        <v>1303</v>
      </c>
      <c r="U196" s="138">
        <v>11441.845300000001</v>
      </c>
      <c r="X196" s="130">
        <v>3.7079588861772459E-4</v>
      </c>
      <c r="Y196" s="130">
        <v>5.079677759348869E-2</v>
      </c>
      <c r="Z196" s="130">
        <v>6.3966322840297105E-3</v>
      </c>
      <c r="AA196" s="182"/>
      <c r="AC196" s="159"/>
    </row>
    <row r="197" spans="1:29" x14ac:dyDescent="0.25">
      <c r="A197" t="s">
        <v>1213</v>
      </c>
      <c r="B197" t="s">
        <v>1245</v>
      </c>
      <c r="C197" t="s">
        <v>1287</v>
      </c>
      <c r="D197" t="s">
        <v>1378</v>
      </c>
      <c r="E197" t="s">
        <v>1379</v>
      </c>
      <c r="F197" t="s">
        <v>945</v>
      </c>
      <c r="G197" t="s">
        <v>204</v>
      </c>
      <c r="H197" t="s">
        <v>204</v>
      </c>
      <c r="I197" t="s">
        <v>340</v>
      </c>
      <c r="J197" t="s">
        <v>1271</v>
      </c>
      <c r="K197" t="s">
        <v>413</v>
      </c>
      <c r="L197" t="s">
        <v>1212</v>
      </c>
      <c r="M197" s="129">
        <v>4116.7</v>
      </c>
      <c r="N197" t="s">
        <v>1380</v>
      </c>
      <c r="O197" s="130">
        <v>3.6042478775035101E-2</v>
      </c>
      <c r="P197" s="130">
        <v>3.9996261016130102E-2</v>
      </c>
      <c r="R197" s="138">
        <v>8494145</v>
      </c>
      <c r="S197" s="162">
        <v>1</v>
      </c>
      <c r="T197" t="s">
        <v>1381</v>
      </c>
      <c r="U197" s="138">
        <v>7876.6207000000004</v>
      </c>
      <c r="X197" s="130">
        <v>2.7852833609038561E-4</v>
      </c>
      <c r="Y197" s="130">
        <v>3.4968743028263687E-2</v>
      </c>
      <c r="Z197" s="130">
        <v>4.4034720544006067E-3</v>
      </c>
      <c r="AA197" s="182"/>
      <c r="AC197" s="159"/>
    </row>
    <row r="198" spans="1:29" x14ac:dyDescent="0.25">
      <c r="A198" t="s">
        <v>1213</v>
      </c>
      <c r="B198" t="s">
        <v>1245</v>
      </c>
      <c r="C198" t="s">
        <v>1287</v>
      </c>
      <c r="D198" t="s">
        <v>1296</v>
      </c>
      <c r="E198" t="s">
        <v>1297</v>
      </c>
      <c r="F198" t="s">
        <v>945</v>
      </c>
      <c r="G198" t="s">
        <v>204</v>
      </c>
      <c r="H198" t="s">
        <v>204</v>
      </c>
      <c r="I198" t="s">
        <v>340</v>
      </c>
      <c r="J198" t="s">
        <v>1271</v>
      </c>
      <c r="K198" t="s">
        <v>413</v>
      </c>
      <c r="L198" t="s">
        <v>1212</v>
      </c>
      <c r="M198" s="129">
        <v>1657.9</v>
      </c>
      <c r="N198" t="s">
        <v>1298</v>
      </c>
      <c r="O198" s="130">
        <v>4.0755034423183401E-2</v>
      </c>
      <c r="P198" s="130">
        <v>4.3662658592462197E-2</v>
      </c>
      <c r="R198" s="138">
        <v>8278450</v>
      </c>
      <c r="S198" s="162">
        <v>1</v>
      </c>
      <c r="T198" t="s">
        <v>1299</v>
      </c>
      <c r="U198" s="138">
        <v>7789.1935999999996</v>
      </c>
      <c r="X198" s="130">
        <v>2.9796990332827571E-4</v>
      </c>
      <c r="Y198" s="130">
        <v>3.4580605234137397E-2</v>
      </c>
      <c r="Z198" s="130">
        <v>4.354595435406599E-3</v>
      </c>
      <c r="AA198" s="182"/>
      <c r="AC198" s="159"/>
    </row>
    <row r="199" spans="1:29" x14ac:dyDescent="0.25">
      <c r="A199" t="s">
        <v>1213</v>
      </c>
      <c r="B199" t="s">
        <v>1245</v>
      </c>
      <c r="C199" t="s">
        <v>1287</v>
      </c>
      <c r="D199" t="s">
        <v>1374</v>
      </c>
      <c r="E199" t="s">
        <v>1375</v>
      </c>
      <c r="F199" t="s">
        <v>945</v>
      </c>
      <c r="G199" t="s">
        <v>204</v>
      </c>
      <c r="H199" t="s">
        <v>204</v>
      </c>
      <c r="I199" t="s">
        <v>340</v>
      </c>
      <c r="J199" t="s">
        <v>1271</v>
      </c>
      <c r="K199" t="s">
        <v>413</v>
      </c>
      <c r="L199" t="s">
        <v>1212</v>
      </c>
      <c r="M199" s="129">
        <v>2689.9</v>
      </c>
      <c r="N199" t="s">
        <v>1376</v>
      </c>
      <c r="O199" s="130">
        <v>3.7649260990250302E-2</v>
      </c>
      <c r="P199" s="130">
        <v>4.4813980864286097E-2</v>
      </c>
      <c r="R199" s="138">
        <v>8066187</v>
      </c>
      <c r="S199" s="162">
        <v>1</v>
      </c>
      <c r="T199" t="s">
        <v>1377</v>
      </c>
      <c r="U199" s="138">
        <v>7598.3482000000004</v>
      </c>
      <c r="X199" s="130">
        <v>3.1212095677889205E-4</v>
      </c>
      <c r="Y199" s="130">
        <v>3.3733335088287436E-2</v>
      </c>
      <c r="Z199" s="130">
        <v>4.247902140575765E-3</v>
      </c>
      <c r="AA199" s="182"/>
      <c r="AC199" s="159"/>
    </row>
    <row r="200" spans="1:29" x14ac:dyDescent="0.25">
      <c r="A200" t="s">
        <v>1213</v>
      </c>
      <c r="B200" t="s">
        <v>1245</v>
      </c>
      <c r="C200" t="s">
        <v>1287</v>
      </c>
      <c r="D200" t="s">
        <v>1304</v>
      </c>
      <c r="E200" t="s">
        <v>1305</v>
      </c>
      <c r="F200" t="s">
        <v>945</v>
      </c>
      <c r="G200" t="s">
        <v>204</v>
      </c>
      <c r="H200" t="s">
        <v>204</v>
      </c>
      <c r="I200" t="s">
        <v>340</v>
      </c>
      <c r="J200" t="s">
        <v>1284</v>
      </c>
      <c r="K200" t="s">
        <v>415</v>
      </c>
      <c r="L200" t="s">
        <v>1212</v>
      </c>
      <c r="M200" s="129">
        <v>337</v>
      </c>
      <c r="N200" t="s">
        <v>1306</v>
      </c>
      <c r="O200" s="130">
        <v>3.15055979856304E-2</v>
      </c>
      <c r="P200" s="130">
        <v>4.28627649867531E-2</v>
      </c>
      <c r="R200" s="138">
        <v>4761322</v>
      </c>
      <c r="S200" s="162">
        <v>1</v>
      </c>
      <c r="T200" t="s">
        <v>1307</v>
      </c>
      <c r="U200" s="138">
        <v>4713.2325999999994</v>
      </c>
      <c r="X200" s="130">
        <v>5.865721931276527E-4</v>
      </c>
      <c r="Y200" s="130">
        <v>2.0924686923380169E-2</v>
      </c>
      <c r="Z200" s="130">
        <v>2.634961000448677E-3</v>
      </c>
      <c r="AA200" s="182"/>
      <c r="AC200" s="159"/>
    </row>
    <row r="201" spans="1:29" x14ac:dyDescent="0.25">
      <c r="A201" t="s">
        <v>1213</v>
      </c>
      <c r="B201" t="s">
        <v>1245</v>
      </c>
      <c r="C201" t="s">
        <v>1287</v>
      </c>
      <c r="D201" t="s">
        <v>1394</v>
      </c>
      <c r="E201" t="s">
        <v>1395</v>
      </c>
      <c r="F201" t="s">
        <v>945</v>
      </c>
      <c r="G201" t="s">
        <v>204</v>
      </c>
      <c r="H201" t="s">
        <v>204</v>
      </c>
      <c r="I201" t="s">
        <v>340</v>
      </c>
      <c r="J201" t="s">
        <v>1271</v>
      </c>
      <c r="K201" t="s">
        <v>413</v>
      </c>
      <c r="L201" t="s">
        <v>1212</v>
      </c>
      <c r="M201" s="129">
        <v>3073.6</v>
      </c>
      <c r="N201" t="s">
        <v>1396</v>
      </c>
      <c r="O201" s="130">
        <v>4.4381251536607401E-2</v>
      </c>
      <c r="P201" s="130">
        <v>4.5511592992543801E-2</v>
      </c>
      <c r="R201" s="138">
        <v>4368904</v>
      </c>
      <c r="S201" s="162">
        <v>1</v>
      </c>
      <c r="T201" t="s">
        <v>1397</v>
      </c>
      <c r="U201" s="138">
        <v>4330.0208000000002</v>
      </c>
      <c r="X201" s="130">
        <v>3.9640913842495723E-4</v>
      </c>
      <c r="Y201" s="130">
        <v>1.922339409658674E-2</v>
      </c>
      <c r="Z201" s="130">
        <v>2.4207240914158891E-3</v>
      </c>
      <c r="AA201" s="182"/>
      <c r="AC201" s="159"/>
    </row>
    <row r="202" spans="1:29" x14ac:dyDescent="0.25">
      <c r="A202" t="s">
        <v>1213</v>
      </c>
      <c r="B202" t="s">
        <v>1245</v>
      </c>
      <c r="C202" t="s">
        <v>1287</v>
      </c>
      <c r="D202" t="s">
        <v>1312</v>
      </c>
      <c r="E202" t="s">
        <v>1313</v>
      </c>
      <c r="F202" t="s">
        <v>945</v>
      </c>
      <c r="G202" t="s">
        <v>204</v>
      </c>
      <c r="H202" t="s">
        <v>204</v>
      </c>
      <c r="I202" t="s">
        <v>340</v>
      </c>
      <c r="J202" t="s">
        <v>1271</v>
      </c>
      <c r="K202" t="s">
        <v>413</v>
      </c>
      <c r="L202" t="s">
        <v>1212</v>
      </c>
      <c r="M202" s="129">
        <v>2166.1</v>
      </c>
      <c r="N202" t="s">
        <v>1314</v>
      </c>
      <c r="O202" s="130">
        <v>3.7392017244100198E-2</v>
      </c>
      <c r="P202" s="130">
        <v>4.3885579761266398E-2</v>
      </c>
      <c r="R202" s="138">
        <v>3053580</v>
      </c>
      <c r="S202" s="162">
        <v>1</v>
      </c>
      <c r="T202" t="s">
        <v>1315</v>
      </c>
      <c r="U202" s="138">
        <v>3302.7521000000002</v>
      </c>
      <c r="X202" s="130">
        <v>2.0499068196453779E-4</v>
      </c>
      <c r="Y202" s="130">
        <v>1.4662771695809611E-2</v>
      </c>
      <c r="Z202" s="130">
        <v>1.8464234001881934E-3</v>
      </c>
      <c r="AA202" s="182"/>
      <c r="AC202" s="159"/>
    </row>
    <row r="203" spans="1:29" x14ac:dyDescent="0.25">
      <c r="A203" t="s">
        <v>1213</v>
      </c>
      <c r="B203" t="s">
        <v>1245</v>
      </c>
      <c r="C203" t="s">
        <v>1287</v>
      </c>
      <c r="D203" t="s">
        <v>1308</v>
      </c>
      <c r="E203" t="s">
        <v>1309</v>
      </c>
      <c r="F203" t="s">
        <v>945</v>
      </c>
      <c r="G203" t="s">
        <v>204</v>
      </c>
      <c r="H203" t="s">
        <v>204</v>
      </c>
      <c r="I203" t="s">
        <v>340</v>
      </c>
      <c r="J203" t="s">
        <v>1271</v>
      </c>
      <c r="K203" t="s">
        <v>413</v>
      </c>
      <c r="L203" t="s">
        <v>1212</v>
      </c>
      <c r="M203" s="129">
        <v>1152.4000000000001</v>
      </c>
      <c r="N203" t="s">
        <v>1310</v>
      </c>
      <c r="O203" s="130">
        <v>3.3843636757134997E-2</v>
      </c>
      <c r="P203" s="130">
        <v>2.6518709410428699E-2</v>
      </c>
      <c r="R203" s="138">
        <v>819173</v>
      </c>
      <c r="S203" s="162">
        <v>1</v>
      </c>
      <c r="T203" t="s">
        <v>1311</v>
      </c>
      <c r="U203" s="138">
        <v>808.52380000000005</v>
      </c>
      <c r="X203" s="130">
        <v>3.4453832273569686E-5</v>
      </c>
      <c r="Y203" s="130">
        <v>3.5894910402288044E-3</v>
      </c>
      <c r="Z203" s="130">
        <v>4.5201005573444362E-4</v>
      </c>
      <c r="AA203" s="182"/>
      <c r="AC203" s="159"/>
    </row>
    <row r="204" spans="1:29" x14ac:dyDescent="0.25">
      <c r="A204" t="s">
        <v>1213</v>
      </c>
      <c r="B204" t="s">
        <v>1245</v>
      </c>
      <c r="C204" t="s">
        <v>1287</v>
      </c>
      <c r="D204" t="s">
        <v>1292</v>
      </c>
      <c r="E204" t="s">
        <v>1293</v>
      </c>
      <c r="F204" t="s">
        <v>945</v>
      </c>
      <c r="G204" t="s">
        <v>204</v>
      </c>
      <c r="H204" t="s">
        <v>204</v>
      </c>
      <c r="I204" t="s">
        <v>340</v>
      </c>
      <c r="J204" t="s">
        <v>1271</v>
      </c>
      <c r="K204" t="s">
        <v>413</v>
      </c>
      <c r="L204" t="s">
        <v>1212</v>
      </c>
      <c r="M204" s="129">
        <v>12383.7</v>
      </c>
      <c r="N204" t="s">
        <v>1294</v>
      </c>
      <c r="O204" s="130">
        <v>3.1978966745137803E-2</v>
      </c>
      <c r="P204" s="130">
        <v>4.3678394204377802E-2</v>
      </c>
      <c r="R204" s="138">
        <v>290782</v>
      </c>
      <c r="S204" s="162">
        <v>1</v>
      </c>
      <c r="T204" t="s">
        <v>1295</v>
      </c>
      <c r="U204" s="138">
        <v>302.67500000000001</v>
      </c>
      <c r="X204" s="130">
        <v>1.5060148690055494E-5</v>
      </c>
      <c r="Y204" s="130">
        <v>1.3437442513070943E-3</v>
      </c>
      <c r="Z204" s="130">
        <v>1.6921226634053428E-4</v>
      </c>
      <c r="AA204" s="182"/>
      <c r="AC204" s="159"/>
    </row>
    <row r="205" spans="1:29" x14ac:dyDescent="0.25">
      <c r="A205" t="s">
        <v>1213</v>
      </c>
      <c r="B205" t="s">
        <v>1245</v>
      </c>
      <c r="C205" t="s">
        <v>1320</v>
      </c>
      <c r="D205" t="s">
        <v>1321</v>
      </c>
      <c r="E205" t="s">
        <v>1322</v>
      </c>
      <c r="F205" t="s">
        <v>946</v>
      </c>
      <c r="G205" t="s">
        <v>204</v>
      </c>
      <c r="H205" t="s">
        <v>204</v>
      </c>
      <c r="I205" t="s">
        <v>340</v>
      </c>
      <c r="J205" t="s">
        <v>1284</v>
      </c>
      <c r="K205" t="s">
        <v>415</v>
      </c>
      <c r="L205" t="s">
        <v>1212</v>
      </c>
      <c r="M205" s="129">
        <v>5624.8</v>
      </c>
      <c r="N205" t="s">
        <v>1323</v>
      </c>
      <c r="O205" s="130">
        <v>5.5710981112436497E-3</v>
      </c>
      <c r="P205" s="130">
        <v>4.8535453082322703E-2</v>
      </c>
      <c r="R205" s="138">
        <v>8649110</v>
      </c>
      <c r="S205" s="162">
        <v>1</v>
      </c>
      <c r="T205" t="s">
        <v>1324</v>
      </c>
      <c r="U205" s="138">
        <v>8408.6646999999994</v>
      </c>
      <c r="X205" s="130">
        <v>2.7309601468340512E-4</v>
      </c>
      <c r="Y205" s="130">
        <v>3.7330785538910963E-2</v>
      </c>
      <c r="Z205" s="130">
        <v>4.7009144925956176E-3</v>
      </c>
      <c r="AA205" s="182"/>
      <c r="AC205" s="159"/>
    </row>
    <row r="206" spans="1:29" x14ac:dyDescent="0.25">
      <c r="A206" t="s">
        <v>1213</v>
      </c>
      <c r="B206" t="s">
        <v>1245</v>
      </c>
      <c r="C206" t="s">
        <v>1329</v>
      </c>
      <c r="D206" t="s">
        <v>1410</v>
      </c>
      <c r="E206" t="s">
        <v>1411</v>
      </c>
      <c r="F206" t="s">
        <v>949</v>
      </c>
      <c r="G206" t="s">
        <v>204</v>
      </c>
      <c r="H206" t="s">
        <v>204</v>
      </c>
      <c r="I206" t="s">
        <v>340</v>
      </c>
      <c r="J206" t="s">
        <v>1284</v>
      </c>
      <c r="K206" t="s">
        <v>415</v>
      </c>
      <c r="L206" t="s">
        <v>1212</v>
      </c>
      <c r="M206" s="129">
        <v>8.1999999999999993</v>
      </c>
      <c r="N206" t="s">
        <v>1412</v>
      </c>
      <c r="O206" s="130">
        <v>4.7631189598420998E-2</v>
      </c>
      <c r="P206" s="130">
        <v>3.7179586483239803E-2</v>
      </c>
      <c r="R206" s="138">
        <v>10485101</v>
      </c>
      <c r="S206" s="162">
        <v>1</v>
      </c>
      <c r="T206" t="s">
        <v>1413</v>
      </c>
      <c r="U206" s="138">
        <v>10481.9555</v>
      </c>
      <c r="X206" s="130">
        <v>2.3829775000000001E-4</v>
      </c>
      <c r="Y206" s="130">
        <v>4.6535287548485953E-2</v>
      </c>
      <c r="Z206" s="130">
        <v>5.8600001177517083E-3</v>
      </c>
      <c r="AA206" s="182"/>
      <c r="AC206" s="159"/>
    </row>
    <row r="207" spans="1:29" x14ac:dyDescent="0.25">
      <c r="A207" t="s">
        <v>1213</v>
      </c>
      <c r="B207" t="s">
        <v>1245</v>
      </c>
      <c r="C207" t="s">
        <v>1329</v>
      </c>
      <c r="D207" t="s">
        <v>1422</v>
      </c>
      <c r="E207" t="s">
        <v>1423</v>
      </c>
      <c r="F207" t="s">
        <v>949</v>
      </c>
      <c r="G207" t="s">
        <v>204</v>
      </c>
      <c r="H207" t="s">
        <v>204</v>
      </c>
      <c r="I207" t="s">
        <v>340</v>
      </c>
      <c r="J207" t="s">
        <v>1271</v>
      </c>
      <c r="K207" t="s">
        <v>413</v>
      </c>
      <c r="L207" t="s">
        <v>1212</v>
      </c>
      <c r="M207" s="129">
        <v>104.1</v>
      </c>
      <c r="N207" t="s">
        <v>1424</v>
      </c>
      <c r="O207" s="130">
        <v>4.7158587039708703E-2</v>
      </c>
      <c r="P207" s="130">
        <v>4.1255109969377202E-2</v>
      </c>
      <c r="R207" s="138">
        <v>202720</v>
      </c>
      <c r="S207" s="162">
        <v>1</v>
      </c>
      <c r="T207" t="s">
        <v>1425</v>
      </c>
      <c r="U207" s="138">
        <v>201.86860000000001</v>
      </c>
      <c r="X207" s="130">
        <v>4.6072727272727274E-6</v>
      </c>
      <c r="Y207" s="130">
        <v>8.9620798889276845E-4</v>
      </c>
      <c r="Z207" s="130">
        <v>1.128558390225852E-4</v>
      </c>
      <c r="AA207" s="182"/>
      <c r="AC207" s="159"/>
    </row>
    <row r="208" spans="1:29" x14ac:dyDescent="0.25">
      <c r="A208" t="s">
        <v>1213</v>
      </c>
      <c r="B208" t="s">
        <v>1248</v>
      </c>
      <c r="C208" t="s">
        <v>1268</v>
      </c>
      <c r="D208" t="s">
        <v>1358</v>
      </c>
      <c r="E208" t="s">
        <v>1359</v>
      </c>
      <c r="F208" t="s">
        <v>943</v>
      </c>
      <c r="G208" t="s">
        <v>204</v>
      </c>
      <c r="H208" t="s">
        <v>204</v>
      </c>
      <c r="I208" t="s">
        <v>340</v>
      </c>
      <c r="J208" t="s">
        <v>1284</v>
      </c>
      <c r="K208" t="s">
        <v>415</v>
      </c>
      <c r="L208" t="s">
        <v>1212</v>
      </c>
      <c r="M208" s="129">
        <v>2896.9</v>
      </c>
      <c r="N208" t="s">
        <v>1360</v>
      </c>
      <c r="O208" s="130">
        <v>-2.2389829679651599E-2</v>
      </c>
      <c r="P208" s="130">
        <v>-2.99380435407165E-2</v>
      </c>
      <c r="R208" s="138">
        <v>59118913</v>
      </c>
      <c r="S208" s="162">
        <v>1</v>
      </c>
      <c r="T208" t="s">
        <v>1361</v>
      </c>
      <c r="U208" s="138">
        <v>66012.1783</v>
      </c>
      <c r="X208" s="130">
        <v>2.6521851066461872E-3</v>
      </c>
      <c r="Y208" s="130">
        <v>0.22646327314156944</v>
      </c>
      <c r="Z208" s="130">
        <v>0.17207910518786793</v>
      </c>
      <c r="AA208" s="182"/>
      <c r="AC208" s="159"/>
    </row>
    <row r="209" spans="1:29" x14ac:dyDescent="0.25">
      <c r="A209" t="s">
        <v>1213</v>
      </c>
      <c r="B209" t="s">
        <v>1248</v>
      </c>
      <c r="C209" t="s">
        <v>1268</v>
      </c>
      <c r="D209" t="s">
        <v>1269</v>
      </c>
      <c r="E209" t="s">
        <v>1270</v>
      </c>
      <c r="F209" t="s">
        <v>943</v>
      </c>
      <c r="G209" t="s">
        <v>204</v>
      </c>
      <c r="H209" t="s">
        <v>204</v>
      </c>
      <c r="I209" t="s">
        <v>340</v>
      </c>
      <c r="J209" t="s">
        <v>1271</v>
      </c>
      <c r="K209" t="s">
        <v>413</v>
      </c>
      <c r="L209" t="s">
        <v>1212</v>
      </c>
      <c r="M209" s="129">
        <v>1329.5</v>
      </c>
      <c r="N209" t="s">
        <v>1272</v>
      </c>
      <c r="O209" s="130">
        <v>1.2416124412419001E-2</v>
      </c>
      <c r="P209" s="130">
        <v>1.52756146967408E-2</v>
      </c>
      <c r="R209" s="138">
        <v>37257716</v>
      </c>
      <c r="S209" s="162">
        <v>1</v>
      </c>
      <c r="T209" t="s">
        <v>1273</v>
      </c>
      <c r="U209" s="138">
        <v>42283.781900000002</v>
      </c>
      <c r="X209" s="130">
        <v>1.7167296330063548E-3</v>
      </c>
      <c r="Y209" s="130">
        <v>0.14505995560614496</v>
      </c>
      <c r="Z209" s="130">
        <v>0.11022443954385866</v>
      </c>
      <c r="AA209" s="182"/>
      <c r="AC209" s="159"/>
    </row>
    <row r="210" spans="1:29" x14ac:dyDescent="0.25">
      <c r="A210" t="s">
        <v>1213</v>
      </c>
      <c r="B210" t="s">
        <v>1248</v>
      </c>
      <c r="C210" t="s">
        <v>1268</v>
      </c>
      <c r="D210" t="s">
        <v>1282</v>
      </c>
      <c r="E210" t="s">
        <v>1283</v>
      </c>
      <c r="F210" t="s">
        <v>943</v>
      </c>
      <c r="G210" t="s">
        <v>204</v>
      </c>
      <c r="H210" t="s">
        <v>204</v>
      </c>
      <c r="I210" t="s">
        <v>340</v>
      </c>
      <c r="J210" t="s">
        <v>1284</v>
      </c>
      <c r="K210" t="s">
        <v>415</v>
      </c>
      <c r="L210" t="s">
        <v>1212</v>
      </c>
      <c r="M210" s="129">
        <v>4884.6000000000004</v>
      </c>
      <c r="N210" t="s">
        <v>1285</v>
      </c>
      <c r="O210" s="130">
        <v>9.8513687280415399E-4</v>
      </c>
      <c r="P210" s="130">
        <v>1.8755807532071699E-2</v>
      </c>
      <c r="R210" s="138">
        <v>26523387</v>
      </c>
      <c r="S210" s="162">
        <v>1</v>
      </c>
      <c r="T210" t="s">
        <v>1286</v>
      </c>
      <c r="U210" s="138">
        <v>28075.005100000002</v>
      </c>
      <c r="X210" s="130">
        <v>1.1018301941310234E-3</v>
      </c>
      <c r="Y210" s="130">
        <v>9.6314918327951513E-2</v>
      </c>
      <c r="Z210" s="130">
        <v>7.3185310501785755E-2</v>
      </c>
      <c r="AA210" s="182"/>
      <c r="AC210" s="159"/>
    </row>
    <row r="211" spans="1:29" x14ac:dyDescent="0.25">
      <c r="A211" t="s">
        <v>1213</v>
      </c>
      <c r="B211" t="s">
        <v>1248</v>
      </c>
      <c r="C211" t="s">
        <v>1268</v>
      </c>
      <c r="D211" t="s">
        <v>1362</v>
      </c>
      <c r="E211" t="s">
        <v>1363</v>
      </c>
      <c r="F211" t="s">
        <v>943</v>
      </c>
      <c r="G211" t="s">
        <v>204</v>
      </c>
      <c r="H211" t="s">
        <v>204</v>
      </c>
      <c r="I211" t="s">
        <v>340</v>
      </c>
      <c r="J211" t="s">
        <v>1271</v>
      </c>
      <c r="K211" t="s">
        <v>413</v>
      </c>
      <c r="L211" t="s">
        <v>1212</v>
      </c>
      <c r="M211" s="129">
        <v>2081.9</v>
      </c>
      <c r="N211" t="s">
        <v>1364</v>
      </c>
      <c r="O211" s="130">
        <v>7.26308069679691E-3</v>
      </c>
      <c r="P211" s="130">
        <v>1.6358749316930401E-2</v>
      </c>
      <c r="R211" s="138">
        <v>22449839</v>
      </c>
      <c r="S211" s="162">
        <v>1</v>
      </c>
      <c r="T211" t="s">
        <v>1365</v>
      </c>
      <c r="U211" s="138">
        <v>24739.722600000001</v>
      </c>
      <c r="X211" s="130">
        <v>1.1111270646014899E-3</v>
      </c>
      <c r="Y211" s="130">
        <v>8.4872802256544297E-2</v>
      </c>
      <c r="Z211" s="130">
        <v>6.449096873188373E-2</v>
      </c>
      <c r="AA211" s="182"/>
      <c r="AC211" s="159"/>
    </row>
    <row r="212" spans="1:29" x14ac:dyDescent="0.25">
      <c r="A212" t="s">
        <v>1213</v>
      </c>
      <c r="B212" t="s">
        <v>1248</v>
      </c>
      <c r="C212" t="s">
        <v>1268</v>
      </c>
      <c r="D212" t="s">
        <v>1274</v>
      </c>
      <c r="E212" t="s">
        <v>1275</v>
      </c>
      <c r="F212" t="s">
        <v>943</v>
      </c>
      <c r="G212" t="s">
        <v>204</v>
      </c>
      <c r="H212" t="s">
        <v>204</v>
      </c>
      <c r="I212" t="s">
        <v>340</v>
      </c>
      <c r="J212" t="s">
        <v>1271</v>
      </c>
      <c r="K212" t="s">
        <v>413</v>
      </c>
      <c r="L212" t="s">
        <v>1212</v>
      </c>
      <c r="M212" s="129">
        <v>4226.3</v>
      </c>
      <c r="N212" t="s">
        <v>1276</v>
      </c>
      <c r="O212" s="130">
        <v>1.2603183273076701E-2</v>
      </c>
      <c r="P212" s="130">
        <v>1.6849175888299602E-2</v>
      </c>
      <c r="R212" s="138">
        <v>11974384</v>
      </c>
      <c r="S212" s="162">
        <v>1</v>
      </c>
      <c r="T212" t="s">
        <v>1277</v>
      </c>
      <c r="U212" s="138">
        <v>11971.989099999999</v>
      </c>
      <c r="X212" s="130">
        <v>7.6152972385925091E-4</v>
      </c>
      <c r="Y212" s="130">
        <v>4.1071449458144879E-2</v>
      </c>
      <c r="Z212" s="130">
        <v>3.120831988994599E-2</v>
      </c>
      <c r="AA212" s="182"/>
      <c r="AC212" s="159"/>
    </row>
    <row r="213" spans="1:29" x14ac:dyDescent="0.25">
      <c r="A213" t="s">
        <v>1213</v>
      </c>
      <c r="B213" t="s">
        <v>1248</v>
      </c>
      <c r="C213" t="s">
        <v>1268</v>
      </c>
      <c r="D213" t="s">
        <v>1278</v>
      </c>
      <c r="E213" t="s">
        <v>1279</v>
      </c>
      <c r="F213" t="s">
        <v>943</v>
      </c>
      <c r="G213" t="s">
        <v>204</v>
      </c>
      <c r="H213" t="s">
        <v>204</v>
      </c>
      <c r="I213" t="s">
        <v>340</v>
      </c>
      <c r="J213" t="s">
        <v>1271</v>
      </c>
      <c r="K213" t="s">
        <v>413</v>
      </c>
      <c r="L213" t="s">
        <v>1212</v>
      </c>
      <c r="M213" s="129">
        <v>7391</v>
      </c>
      <c r="N213" t="s">
        <v>1280</v>
      </c>
      <c r="O213" s="130">
        <v>1.1286637076139101E-2</v>
      </c>
      <c r="P213" s="130">
        <v>2.1832119661569199E-2</v>
      </c>
      <c r="R213" s="138">
        <v>4761758</v>
      </c>
      <c r="S213" s="162">
        <v>1</v>
      </c>
      <c r="T213" t="s">
        <v>1281</v>
      </c>
      <c r="U213" s="138">
        <v>4649.8567000000003</v>
      </c>
      <c r="X213" s="130">
        <v>1.5508552316731346E-4</v>
      </c>
      <c r="Y213" s="130">
        <v>1.595193179199041E-2</v>
      </c>
      <c r="Z213" s="130">
        <v>1.2121144902235996E-2</v>
      </c>
      <c r="AA213" s="182"/>
      <c r="AC213" s="159"/>
    </row>
    <row r="214" spans="1:29" x14ac:dyDescent="0.25">
      <c r="A214" t="s">
        <v>1213</v>
      </c>
      <c r="B214" t="s">
        <v>1248</v>
      </c>
      <c r="C214" t="s">
        <v>1268</v>
      </c>
      <c r="D214" t="s">
        <v>1370</v>
      </c>
      <c r="E214" t="s">
        <v>1371</v>
      </c>
      <c r="F214" t="s">
        <v>943</v>
      </c>
      <c r="G214" t="s">
        <v>204</v>
      </c>
      <c r="H214" t="s">
        <v>204</v>
      </c>
      <c r="I214" t="s">
        <v>340</v>
      </c>
      <c r="J214" t="s">
        <v>1271</v>
      </c>
      <c r="K214" t="s">
        <v>413</v>
      </c>
      <c r="L214" t="s">
        <v>1212</v>
      </c>
      <c r="M214" s="129">
        <v>84.9</v>
      </c>
      <c r="N214" t="s">
        <v>1372</v>
      </c>
      <c r="O214" s="130">
        <v>1.08381721365448E-2</v>
      </c>
      <c r="P214" s="130">
        <v>4.8092233346700299E-2</v>
      </c>
      <c r="R214" s="138">
        <v>1298145</v>
      </c>
      <c r="S214" s="162">
        <v>1</v>
      </c>
      <c r="T214" t="s">
        <v>1373</v>
      </c>
      <c r="U214" s="138">
        <v>1886.4643000000001</v>
      </c>
      <c r="X214" s="130">
        <v>3.4893192207311737E-4</v>
      </c>
      <c r="Y214" s="130">
        <v>6.4717586133535773E-3</v>
      </c>
      <c r="Z214" s="130">
        <v>4.9175939909760977E-3</v>
      </c>
      <c r="AA214" s="182"/>
      <c r="AC214" s="159"/>
    </row>
    <row r="215" spans="1:29" x14ac:dyDescent="0.25">
      <c r="A215" t="s">
        <v>1213</v>
      </c>
      <c r="B215" t="s">
        <v>1248</v>
      </c>
      <c r="C215" t="s">
        <v>1287</v>
      </c>
      <c r="D215" t="s">
        <v>1296</v>
      </c>
      <c r="E215" t="s">
        <v>1297</v>
      </c>
      <c r="F215" t="s">
        <v>945</v>
      </c>
      <c r="G215" t="s">
        <v>204</v>
      </c>
      <c r="H215" t="s">
        <v>204</v>
      </c>
      <c r="I215" t="s">
        <v>340</v>
      </c>
      <c r="J215" t="s">
        <v>1271</v>
      </c>
      <c r="K215" t="s">
        <v>413</v>
      </c>
      <c r="L215" t="s">
        <v>1212</v>
      </c>
      <c r="M215" s="129">
        <v>1657.9</v>
      </c>
      <c r="N215" t="s">
        <v>1298</v>
      </c>
      <c r="O215" s="130">
        <v>3.9401902423389902E-2</v>
      </c>
      <c r="P215" s="130">
        <v>4.3662658592462197E-2</v>
      </c>
      <c r="R215" s="138">
        <v>17645207</v>
      </c>
      <c r="S215" s="162">
        <v>1</v>
      </c>
      <c r="T215" t="s">
        <v>1299</v>
      </c>
      <c r="U215" s="138">
        <v>16602.3753</v>
      </c>
      <c r="X215" s="130">
        <v>6.3511172067203566E-4</v>
      </c>
      <c r="Y215" s="130">
        <v>5.695658504346636E-2</v>
      </c>
      <c r="Z215" s="130">
        <v>4.3278709403398272E-2</v>
      </c>
      <c r="AA215" s="182"/>
      <c r="AC215" s="159"/>
    </row>
    <row r="216" spans="1:29" x14ac:dyDescent="0.25">
      <c r="A216" t="s">
        <v>1213</v>
      </c>
      <c r="B216" t="s">
        <v>1248</v>
      </c>
      <c r="C216" t="s">
        <v>1287</v>
      </c>
      <c r="D216" t="s">
        <v>1378</v>
      </c>
      <c r="E216" t="s">
        <v>1379</v>
      </c>
      <c r="F216" t="s">
        <v>945</v>
      </c>
      <c r="G216" t="s">
        <v>204</v>
      </c>
      <c r="H216" t="s">
        <v>204</v>
      </c>
      <c r="I216" t="s">
        <v>340</v>
      </c>
      <c r="J216" t="s">
        <v>1271</v>
      </c>
      <c r="K216" t="s">
        <v>413</v>
      </c>
      <c r="L216" t="s">
        <v>1212</v>
      </c>
      <c r="M216" s="129">
        <v>4116.7</v>
      </c>
      <c r="N216" t="s">
        <v>1380</v>
      </c>
      <c r="O216" s="130">
        <v>3.47549410320208E-2</v>
      </c>
      <c r="P216" s="130">
        <v>3.9996261016130102E-2</v>
      </c>
      <c r="R216" s="138">
        <v>14076660</v>
      </c>
      <c r="S216" s="162">
        <v>1</v>
      </c>
      <c r="T216" t="s">
        <v>1381</v>
      </c>
      <c r="U216" s="138">
        <v>13053.2868</v>
      </c>
      <c r="X216" s="130">
        <v>4.6158250035878683E-4</v>
      </c>
      <c r="Y216" s="130">
        <v>4.4780980361002587E-2</v>
      </c>
      <c r="Z216" s="130">
        <v>3.4027023115309411E-2</v>
      </c>
      <c r="AA216" s="182"/>
      <c r="AC216" s="159"/>
    </row>
    <row r="217" spans="1:29" x14ac:dyDescent="0.25">
      <c r="A217" t="s">
        <v>1213</v>
      </c>
      <c r="B217" t="s">
        <v>1248</v>
      </c>
      <c r="C217" t="s">
        <v>1287</v>
      </c>
      <c r="D217" t="s">
        <v>1374</v>
      </c>
      <c r="E217" t="s">
        <v>1375</v>
      </c>
      <c r="F217" t="s">
        <v>945</v>
      </c>
      <c r="G217" t="s">
        <v>204</v>
      </c>
      <c r="H217" t="s">
        <v>204</v>
      </c>
      <c r="I217" t="s">
        <v>340</v>
      </c>
      <c r="J217" t="s">
        <v>1271</v>
      </c>
      <c r="K217" t="s">
        <v>413</v>
      </c>
      <c r="L217" t="s">
        <v>1212</v>
      </c>
      <c r="M217" s="129">
        <v>2689.9</v>
      </c>
      <c r="N217" t="s">
        <v>1376</v>
      </c>
      <c r="O217" s="130">
        <v>3.76837561621284E-2</v>
      </c>
      <c r="P217" s="130">
        <v>4.4813980864286097E-2</v>
      </c>
      <c r="R217" s="138">
        <v>11607953</v>
      </c>
      <c r="S217" s="162">
        <v>1</v>
      </c>
      <c r="T217" t="s">
        <v>1377</v>
      </c>
      <c r="U217" s="138">
        <v>10934.691699999999</v>
      </c>
      <c r="X217" s="130">
        <v>4.4916952664306073E-4</v>
      </c>
      <c r="Y217" s="130">
        <v>3.7512867238954091E-2</v>
      </c>
      <c r="Z217" s="130">
        <v>2.8504315679810762E-2</v>
      </c>
      <c r="AA217" s="182"/>
      <c r="AC217" s="159"/>
    </row>
    <row r="218" spans="1:29" x14ac:dyDescent="0.25">
      <c r="A218" t="s">
        <v>1213</v>
      </c>
      <c r="B218" t="s">
        <v>1248</v>
      </c>
      <c r="C218" t="s">
        <v>1287</v>
      </c>
      <c r="D218" t="s">
        <v>1300</v>
      </c>
      <c r="E218" t="s">
        <v>1301</v>
      </c>
      <c r="F218" t="s">
        <v>945</v>
      </c>
      <c r="G218" t="s">
        <v>204</v>
      </c>
      <c r="H218" t="s">
        <v>204</v>
      </c>
      <c r="I218" t="s">
        <v>340</v>
      </c>
      <c r="J218" t="s">
        <v>1284</v>
      </c>
      <c r="K218" t="s">
        <v>415</v>
      </c>
      <c r="L218" t="s">
        <v>1212</v>
      </c>
      <c r="M218" s="129">
        <v>5584.4</v>
      </c>
      <c r="N218" t="s">
        <v>1302</v>
      </c>
      <c r="O218" s="130">
        <v>4.4307221512832201E-2</v>
      </c>
      <c r="P218" s="130">
        <v>4.76935978448388E-2</v>
      </c>
      <c r="R218" s="138">
        <v>12314225</v>
      </c>
      <c r="S218" s="162">
        <v>1</v>
      </c>
      <c r="T218" t="s">
        <v>1303</v>
      </c>
      <c r="U218" s="138">
        <v>10064.4161</v>
      </c>
      <c r="X218" s="130">
        <v>3.2615753956326932E-4</v>
      </c>
      <c r="Y218" s="130">
        <v>3.4527274675502415E-2</v>
      </c>
      <c r="Z218" s="130">
        <v>2.623570015709353E-2</v>
      </c>
      <c r="AA218" s="182"/>
      <c r="AC218" s="159"/>
    </row>
    <row r="219" spans="1:29" x14ac:dyDescent="0.25">
      <c r="A219" t="s">
        <v>1213</v>
      </c>
      <c r="B219" t="s">
        <v>1248</v>
      </c>
      <c r="C219" t="s">
        <v>1287</v>
      </c>
      <c r="D219" t="s">
        <v>1386</v>
      </c>
      <c r="E219" t="s">
        <v>1387</v>
      </c>
      <c r="F219" t="s">
        <v>945</v>
      </c>
      <c r="G219" t="s">
        <v>204</v>
      </c>
      <c r="H219" t="s">
        <v>204</v>
      </c>
      <c r="I219" t="s">
        <v>340</v>
      </c>
      <c r="J219" t="s">
        <v>1284</v>
      </c>
      <c r="K219" t="s">
        <v>415</v>
      </c>
      <c r="L219" t="s">
        <v>1212</v>
      </c>
      <c r="M219" s="129">
        <v>8902.2999999999993</v>
      </c>
      <c r="N219" t="s">
        <v>1388</v>
      </c>
      <c r="O219" s="130">
        <v>4.5013566262583599E-2</v>
      </c>
      <c r="P219" s="130">
        <v>4.6466220115422799E-2</v>
      </c>
      <c r="R219" s="138">
        <v>9486201</v>
      </c>
      <c r="S219" s="162">
        <v>1</v>
      </c>
      <c r="T219" t="s">
        <v>1389</v>
      </c>
      <c r="U219" s="138">
        <v>8774.7358999999997</v>
      </c>
      <c r="X219" s="130">
        <v>8.1019538311155072E-4</v>
      </c>
      <c r="Y219" s="130">
        <v>3.0102860881640735E-2</v>
      </c>
      <c r="Z219" s="130">
        <v>2.2873790051022448E-2</v>
      </c>
      <c r="AA219" s="182"/>
      <c r="AC219" s="159"/>
    </row>
    <row r="220" spans="1:29" x14ac:dyDescent="0.25">
      <c r="A220" t="s">
        <v>1213</v>
      </c>
      <c r="B220" t="s">
        <v>1248</v>
      </c>
      <c r="C220" t="s">
        <v>1287</v>
      </c>
      <c r="D220" t="s">
        <v>1308</v>
      </c>
      <c r="E220" t="s">
        <v>1309</v>
      </c>
      <c r="F220" t="s">
        <v>945</v>
      </c>
      <c r="G220" t="s">
        <v>204</v>
      </c>
      <c r="H220" t="s">
        <v>204</v>
      </c>
      <c r="I220" t="s">
        <v>340</v>
      </c>
      <c r="J220" t="s">
        <v>1271</v>
      </c>
      <c r="K220" t="s">
        <v>413</v>
      </c>
      <c r="L220" t="s">
        <v>1212</v>
      </c>
      <c r="M220" s="129">
        <v>1152.4000000000001</v>
      </c>
      <c r="N220" t="s">
        <v>1310</v>
      </c>
      <c r="O220" s="130">
        <v>3.14465785419938E-2</v>
      </c>
      <c r="P220" s="130">
        <v>2.6518709410428699E-2</v>
      </c>
      <c r="R220" s="138">
        <v>5762333</v>
      </c>
      <c r="S220" s="162">
        <v>1</v>
      </c>
      <c r="T220" t="s">
        <v>1311</v>
      </c>
      <c r="U220" s="138">
        <v>5687.4227000000001</v>
      </c>
      <c r="X220" s="130">
        <v>2.4235961718276314E-4</v>
      </c>
      <c r="Y220" s="130">
        <v>1.9511435432765182E-2</v>
      </c>
      <c r="Z220" s="130">
        <v>1.4825849258578038E-2</v>
      </c>
      <c r="AA220" s="182"/>
      <c r="AC220" s="159"/>
    </row>
    <row r="221" spans="1:29" x14ac:dyDescent="0.25">
      <c r="A221" t="s">
        <v>1213</v>
      </c>
      <c r="B221" t="s">
        <v>1248</v>
      </c>
      <c r="C221" t="s">
        <v>1287</v>
      </c>
      <c r="D221" t="s">
        <v>1316</v>
      </c>
      <c r="E221" t="s">
        <v>1317</v>
      </c>
      <c r="F221" t="s">
        <v>945</v>
      </c>
      <c r="G221" t="s">
        <v>204</v>
      </c>
      <c r="H221" t="s">
        <v>204</v>
      </c>
      <c r="I221" t="s">
        <v>340</v>
      </c>
      <c r="J221" t="s">
        <v>1271</v>
      </c>
      <c r="K221" t="s">
        <v>413</v>
      </c>
      <c r="L221" t="s">
        <v>1212</v>
      </c>
      <c r="M221" s="129">
        <v>4376.3</v>
      </c>
      <c r="N221" t="s">
        <v>1318</v>
      </c>
      <c r="O221" s="130">
        <v>3.27941604335244E-2</v>
      </c>
      <c r="P221" s="130">
        <v>3.8320418347119897E-2</v>
      </c>
      <c r="R221" s="138">
        <v>3410906</v>
      </c>
      <c r="S221" s="162">
        <v>1</v>
      </c>
      <c r="T221" t="s">
        <v>1319</v>
      </c>
      <c r="U221" s="138">
        <v>3325.2922999999996</v>
      </c>
      <c r="X221" s="130">
        <v>1.2923703414846475E-4</v>
      </c>
      <c r="Y221" s="130">
        <v>1.1407843054321317E-2</v>
      </c>
      <c r="Z221" s="130">
        <v>8.6682992684826224E-3</v>
      </c>
      <c r="AA221" s="182"/>
      <c r="AC221" s="159"/>
    </row>
    <row r="222" spans="1:29" x14ac:dyDescent="0.25">
      <c r="A222" t="s">
        <v>1213</v>
      </c>
      <c r="B222" t="s">
        <v>1248</v>
      </c>
      <c r="C222" t="s">
        <v>1287</v>
      </c>
      <c r="D222" t="s">
        <v>1394</v>
      </c>
      <c r="E222" t="s">
        <v>1395</v>
      </c>
      <c r="F222" t="s">
        <v>945</v>
      </c>
      <c r="G222" t="s">
        <v>204</v>
      </c>
      <c r="H222" t="s">
        <v>204</v>
      </c>
      <c r="I222" t="s">
        <v>340</v>
      </c>
      <c r="J222" t="s">
        <v>1271</v>
      </c>
      <c r="K222" t="s">
        <v>413</v>
      </c>
      <c r="L222" t="s">
        <v>1212</v>
      </c>
      <c r="M222" s="129">
        <v>3073.6</v>
      </c>
      <c r="N222" t="s">
        <v>1396</v>
      </c>
      <c r="O222" s="130">
        <v>4.4242727713739001E-2</v>
      </c>
      <c r="P222" s="130">
        <v>4.5511592992543801E-2</v>
      </c>
      <c r="R222" s="138">
        <v>2977093</v>
      </c>
      <c r="S222" s="162">
        <v>1</v>
      </c>
      <c r="T222" t="s">
        <v>1397</v>
      </c>
      <c r="U222" s="138">
        <v>2950.5969</v>
      </c>
      <c r="X222" s="130">
        <v>2.7012423965849813E-4</v>
      </c>
      <c r="Y222" s="130">
        <v>1.0122402306329369E-2</v>
      </c>
      <c r="Z222" s="130">
        <v>7.6915515132375562E-3</v>
      </c>
      <c r="AA222" s="182"/>
      <c r="AC222" s="159"/>
    </row>
    <row r="223" spans="1:29" x14ac:dyDescent="0.25">
      <c r="A223" t="s">
        <v>1213</v>
      </c>
      <c r="B223" t="s">
        <v>1248</v>
      </c>
      <c r="C223" t="s">
        <v>1287</v>
      </c>
      <c r="D223" t="s">
        <v>1312</v>
      </c>
      <c r="E223" t="s">
        <v>1313</v>
      </c>
      <c r="F223" t="s">
        <v>945</v>
      </c>
      <c r="G223" t="s">
        <v>204</v>
      </c>
      <c r="H223" t="s">
        <v>204</v>
      </c>
      <c r="I223" t="s">
        <v>340</v>
      </c>
      <c r="J223" t="s">
        <v>1271</v>
      </c>
      <c r="K223" t="s">
        <v>413</v>
      </c>
      <c r="L223" t="s">
        <v>1212</v>
      </c>
      <c r="M223" s="129">
        <v>2166.1</v>
      </c>
      <c r="N223" t="s">
        <v>1314</v>
      </c>
      <c r="O223" s="130">
        <v>3.8886791948342901E-2</v>
      </c>
      <c r="P223" s="130">
        <v>4.3885579761266398E-2</v>
      </c>
      <c r="R223" s="138">
        <v>643576</v>
      </c>
      <c r="S223" s="162">
        <v>1</v>
      </c>
      <c r="T223" t="s">
        <v>1315</v>
      </c>
      <c r="U223" s="138">
        <v>696.09180000000003</v>
      </c>
      <c r="X223" s="130">
        <v>4.3204069693936096E-5</v>
      </c>
      <c r="Y223" s="130">
        <v>2.3880325110086391E-3</v>
      </c>
      <c r="Z223" s="130">
        <v>1.8145569122681459E-3</v>
      </c>
      <c r="AA223" s="182"/>
      <c r="AC223" s="159"/>
    </row>
    <row r="224" spans="1:29" x14ac:dyDescent="0.25">
      <c r="A224" t="s">
        <v>1213</v>
      </c>
      <c r="B224" t="s">
        <v>1248</v>
      </c>
      <c r="C224" t="s">
        <v>1320</v>
      </c>
      <c r="D224" t="s">
        <v>1321</v>
      </c>
      <c r="E224" t="s">
        <v>1322</v>
      </c>
      <c r="F224" t="s">
        <v>946</v>
      </c>
      <c r="G224" t="s">
        <v>204</v>
      </c>
      <c r="H224" t="s">
        <v>204</v>
      </c>
      <c r="I224" t="s">
        <v>340</v>
      </c>
      <c r="J224" t="s">
        <v>1284</v>
      </c>
      <c r="K224" t="s">
        <v>415</v>
      </c>
      <c r="L224" t="s">
        <v>1212</v>
      </c>
      <c r="M224" s="129">
        <v>5624.8</v>
      </c>
      <c r="N224" t="s">
        <v>1323</v>
      </c>
      <c r="O224" s="130">
        <v>5.7968614294083296E-3</v>
      </c>
      <c r="P224" s="130">
        <v>4.8535453082322703E-2</v>
      </c>
      <c r="R224" s="138">
        <v>27288525</v>
      </c>
      <c r="S224" s="162">
        <v>1</v>
      </c>
      <c r="T224" t="s">
        <v>1324</v>
      </c>
      <c r="U224" s="138">
        <v>26529.903999999999</v>
      </c>
      <c r="X224" s="130">
        <v>8.6163633299709066E-4</v>
      </c>
      <c r="Y224" s="130">
        <v>9.1014250034629776E-2</v>
      </c>
      <c r="Z224" s="130">
        <v>6.9157574594947105E-2</v>
      </c>
      <c r="AA224" s="182"/>
      <c r="AC224" s="159"/>
    </row>
    <row r="225" spans="1:29" x14ac:dyDescent="0.25">
      <c r="A225" t="s">
        <v>1213</v>
      </c>
      <c r="B225" t="s">
        <v>1248</v>
      </c>
      <c r="C225" t="s">
        <v>1320</v>
      </c>
      <c r="D225" t="s">
        <v>1325</v>
      </c>
      <c r="E225" t="s">
        <v>1326</v>
      </c>
      <c r="F225" t="s">
        <v>946</v>
      </c>
      <c r="G225" t="s">
        <v>204</v>
      </c>
      <c r="H225" t="s">
        <v>204</v>
      </c>
      <c r="I225" t="s">
        <v>340</v>
      </c>
      <c r="J225" t="s">
        <v>1271</v>
      </c>
      <c r="K225" t="s">
        <v>413</v>
      </c>
      <c r="L225" t="s">
        <v>1212</v>
      </c>
      <c r="M225" s="129">
        <v>1846.1</v>
      </c>
      <c r="N225" t="s">
        <v>1327</v>
      </c>
      <c r="O225" s="130">
        <v>1.42095784533643E-3</v>
      </c>
      <c r="P225" s="130">
        <v>4.6694386488198902E-2</v>
      </c>
      <c r="R225" s="138">
        <v>2107164</v>
      </c>
      <c r="S225" s="162">
        <v>1</v>
      </c>
      <c r="T225" t="s">
        <v>1328</v>
      </c>
      <c r="U225" s="138">
        <v>2099.5782000000004</v>
      </c>
      <c r="X225" s="130">
        <v>9.9321653381210159E-5</v>
      </c>
      <c r="Y225" s="130">
        <v>7.2028732595406436E-3</v>
      </c>
      <c r="Z225" s="130">
        <v>5.4731346416094003E-3</v>
      </c>
      <c r="AA225" s="182"/>
      <c r="AC225" s="159"/>
    </row>
    <row r="226" spans="1:29" x14ac:dyDescent="0.25">
      <c r="A226" t="s">
        <v>1213</v>
      </c>
      <c r="B226" t="s">
        <v>1248</v>
      </c>
      <c r="C226" t="s">
        <v>1329</v>
      </c>
      <c r="D226" t="s">
        <v>1334</v>
      </c>
      <c r="E226" t="s">
        <v>1335</v>
      </c>
      <c r="F226" t="s">
        <v>949</v>
      </c>
      <c r="G226" t="s">
        <v>204</v>
      </c>
      <c r="H226" t="s">
        <v>204</v>
      </c>
      <c r="I226" t="s">
        <v>340</v>
      </c>
      <c r="J226" t="s">
        <v>1284</v>
      </c>
      <c r="K226" t="s">
        <v>415</v>
      </c>
      <c r="L226" t="s">
        <v>1212</v>
      </c>
      <c r="M226" s="129">
        <v>679.5</v>
      </c>
      <c r="N226" t="s">
        <v>1336</v>
      </c>
      <c r="O226" s="130">
        <v>4.1687831579137302E-2</v>
      </c>
      <c r="P226" s="130">
        <v>4.3156496409177403E-2</v>
      </c>
      <c r="R226" s="138">
        <v>8877610</v>
      </c>
      <c r="S226" s="162">
        <v>1</v>
      </c>
      <c r="T226" t="s">
        <v>1337</v>
      </c>
      <c r="U226" s="138">
        <v>8626.373599999999</v>
      </c>
      <c r="X226" s="130">
        <v>7.3980083333333331E-4</v>
      </c>
      <c r="Y226" s="130">
        <v>2.9593884958727598E-2</v>
      </c>
      <c r="Z226" s="130">
        <v>2.2487042477510565E-2</v>
      </c>
      <c r="AA226" s="182"/>
      <c r="AC226" s="159"/>
    </row>
    <row r="227" spans="1:29" x14ac:dyDescent="0.25">
      <c r="A227" t="s">
        <v>1213</v>
      </c>
      <c r="B227" t="s">
        <v>1248</v>
      </c>
      <c r="C227" t="s">
        <v>1329</v>
      </c>
      <c r="D227" t="s">
        <v>1354</v>
      </c>
      <c r="E227" t="s">
        <v>1355</v>
      </c>
      <c r="F227" t="s">
        <v>949</v>
      </c>
      <c r="G227" t="s">
        <v>204</v>
      </c>
      <c r="H227" t="s">
        <v>204</v>
      </c>
      <c r="I227" t="s">
        <v>340</v>
      </c>
      <c r="J227" t="s">
        <v>1271</v>
      </c>
      <c r="K227" t="s">
        <v>413</v>
      </c>
      <c r="L227" t="s">
        <v>1212</v>
      </c>
      <c r="M227" s="129">
        <v>602.70000000000005</v>
      </c>
      <c r="N227" t="s">
        <v>1356</v>
      </c>
      <c r="O227" s="130">
        <v>4.1907151260333002E-2</v>
      </c>
      <c r="P227" s="130">
        <v>4.3253532682656901E-2</v>
      </c>
      <c r="R227" s="138">
        <v>2593350</v>
      </c>
      <c r="S227" s="162">
        <v>1</v>
      </c>
      <c r="T227" t="s">
        <v>1357</v>
      </c>
      <c r="U227" s="138">
        <v>2527.9976000000001</v>
      </c>
      <c r="X227" s="130">
        <v>2.161125E-4</v>
      </c>
      <c r="Y227" s="130">
        <v>8.6726210464122249E-3</v>
      </c>
      <c r="Z227" s="130">
        <v>6.5899289036909486E-3</v>
      </c>
      <c r="AA227" s="182"/>
      <c r="AC227" s="159"/>
    </row>
    <row r="228" spans="1:29" x14ac:dyDescent="0.25">
      <c r="A228" t="s">
        <v>1213</v>
      </c>
      <c r="B228" t="s">
        <v>1249</v>
      </c>
      <c r="C228" t="s">
        <v>1287</v>
      </c>
      <c r="D228" t="s">
        <v>1300</v>
      </c>
      <c r="E228" t="s">
        <v>1301</v>
      </c>
      <c r="F228" t="s">
        <v>945</v>
      </c>
      <c r="G228" t="s">
        <v>204</v>
      </c>
      <c r="H228" t="s">
        <v>204</v>
      </c>
      <c r="I228" t="s">
        <v>340</v>
      </c>
      <c r="J228" t="s">
        <v>1284</v>
      </c>
      <c r="K228" t="s">
        <v>415</v>
      </c>
      <c r="L228" t="s">
        <v>1212</v>
      </c>
      <c r="M228" s="129">
        <v>5584.4</v>
      </c>
      <c r="N228" t="s">
        <v>1302</v>
      </c>
      <c r="O228" s="130">
        <v>4.6196092110871903E-2</v>
      </c>
      <c r="P228" s="130">
        <v>4.76935978448388E-2</v>
      </c>
      <c r="R228" s="138">
        <v>22494083</v>
      </c>
      <c r="S228" s="162">
        <v>1</v>
      </c>
      <c r="T228" t="s">
        <v>1303</v>
      </c>
      <c r="U228" s="138">
        <v>18384.414000000001</v>
      </c>
      <c r="X228" s="130">
        <v>5.9578371891141858E-4</v>
      </c>
      <c r="Y228" s="130">
        <v>1</v>
      </c>
      <c r="Z228" s="130">
        <v>4.8753883871213356E-2</v>
      </c>
      <c r="AA228" s="182"/>
      <c r="AC228" s="159"/>
    </row>
    <row r="229" spans="1:29" x14ac:dyDescent="0.25">
      <c r="A229" t="s">
        <v>1213</v>
      </c>
      <c r="B229" t="s">
        <v>1250</v>
      </c>
      <c r="C229" t="s">
        <v>1268</v>
      </c>
      <c r="D229" t="s">
        <v>1269</v>
      </c>
      <c r="E229" t="s">
        <v>1270</v>
      </c>
      <c r="F229" t="s">
        <v>943</v>
      </c>
      <c r="G229" t="s">
        <v>204</v>
      </c>
      <c r="H229" t="s">
        <v>204</v>
      </c>
      <c r="I229" t="s">
        <v>340</v>
      </c>
      <c r="J229" t="s">
        <v>1271</v>
      </c>
      <c r="K229" t="s">
        <v>413</v>
      </c>
      <c r="L229" t="s">
        <v>1212</v>
      </c>
      <c r="M229" s="129">
        <v>1329.5</v>
      </c>
      <c r="N229" t="s">
        <v>1272</v>
      </c>
      <c r="O229" s="130">
        <v>1.22480571755115E-3</v>
      </c>
      <c r="P229" s="130">
        <v>1.52756146967408E-2</v>
      </c>
      <c r="R229" s="138">
        <v>160016216</v>
      </c>
      <c r="S229" s="162">
        <v>1</v>
      </c>
      <c r="T229" t="s">
        <v>1273</v>
      </c>
      <c r="U229" s="138">
        <v>181602.40349999999</v>
      </c>
      <c r="X229" s="130">
        <v>7.3730923218359818E-3</v>
      </c>
      <c r="Y229" s="130">
        <v>0.19743482494132222</v>
      </c>
      <c r="Z229" s="130">
        <v>4.105227539566305E-2</v>
      </c>
      <c r="AA229" s="182"/>
      <c r="AC229" s="159"/>
    </row>
    <row r="230" spans="1:29" x14ac:dyDescent="0.25">
      <c r="A230" t="s">
        <v>1213</v>
      </c>
      <c r="B230" t="s">
        <v>1250</v>
      </c>
      <c r="C230" t="s">
        <v>1268</v>
      </c>
      <c r="D230" t="s">
        <v>1358</v>
      </c>
      <c r="E230" t="s">
        <v>1359</v>
      </c>
      <c r="F230" t="s">
        <v>943</v>
      </c>
      <c r="G230" t="s">
        <v>204</v>
      </c>
      <c r="H230" t="s">
        <v>204</v>
      </c>
      <c r="I230" t="s">
        <v>340</v>
      </c>
      <c r="J230" t="s">
        <v>1284</v>
      </c>
      <c r="K230" t="s">
        <v>415</v>
      </c>
      <c r="L230" t="s">
        <v>1212</v>
      </c>
      <c r="M230" s="129">
        <v>2896.9</v>
      </c>
      <c r="N230" t="s">
        <v>1360</v>
      </c>
      <c r="O230" s="130">
        <v>-2.2799693239759999E-2</v>
      </c>
      <c r="P230" s="130">
        <v>-2.99380435407165E-2</v>
      </c>
      <c r="R230" s="138">
        <v>116283759</v>
      </c>
      <c r="S230" s="162">
        <v>1</v>
      </c>
      <c r="T230" t="s">
        <v>1361</v>
      </c>
      <c r="U230" s="138">
        <v>129842.44529999999</v>
      </c>
      <c r="X230" s="130">
        <v>5.2167071096965965E-3</v>
      </c>
      <c r="Y230" s="130">
        <v>0.14116234123641216</v>
      </c>
      <c r="Z230" s="130">
        <v>2.9351636975169116E-2</v>
      </c>
      <c r="AA230" s="182"/>
      <c r="AC230" s="159"/>
    </row>
    <row r="231" spans="1:29" x14ac:dyDescent="0.25">
      <c r="A231" t="s">
        <v>1213</v>
      </c>
      <c r="B231" t="s">
        <v>1250</v>
      </c>
      <c r="C231" t="s">
        <v>1268</v>
      </c>
      <c r="D231" t="s">
        <v>1282</v>
      </c>
      <c r="E231" t="s">
        <v>1283</v>
      </c>
      <c r="F231" t="s">
        <v>943</v>
      </c>
      <c r="G231" t="s">
        <v>204</v>
      </c>
      <c r="H231" t="s">
        <v>204</v>
      </c>
      <c r="I231" t="s">
        <v>340</v>
      </c>
      <c r="J231" t="s">
        <v>1284</v>
      </c>
      <c r="K231" t="s">
        <v>415</v>
      </c>
      <c r="L231" t="s">
        <v>1212</v>
      </c>
      <c r="M231" s="129">
        <v>4884.6000000000004</v>
      </c>
      <c r="N231" t="s">
        <v>1285</v>
      </c>
      <c r="O231" s="130">
        <v>-2.2090105185980599E-3</v>
      </c>
      <c r="P231" s="130">
        <v>1.8755807532071699E-2</v>
      </c>
      <c r="R231" s="138">
        <v>74500347</v>
      </c>
      <c r="S231" s="162">
        <v>1</v>
      </c>
      <c r="T231" t="s">
        <v>1286</v>
      </c>
      <c r="U231" s="138">
        <v>78858.617299999998</v>
      </c>
      <c r="X231" s="130">
        <v>3.0948812004228045E-3</v>
      </c>
      <c r="Y231" s="130">
        <v>8.5733652188966405E-2</v>
      </c>
      <c r="Z231" s="130">
        <v>1.782644729157308E-2</v>
      </c>
      <c r="AA231" s="182"/>
      <c r="AC231" s="159"/>
    </row>
    <row r="232" spans="1:29" x14ac:dyDescent="0.25">
      <c r="A232" t="s">
        <v>1213</v>
      </c>
      <c r="B232" t="s">
        <v>1250</v>
      </c>
      <c r="C232" t="s">
        <v>1268</v>
      </c>
      <c r="D232" t="s">
        <v>1362</v>
      </c>
      <c r="E232" t="s">
        <v>1363</v>
      </c>
      <c r="F232" t="s">
        <v>943</v>
      </c>
      <c r="G232" t="s">
        <v>204</v>
      </c>
      <c r="H232" t="s">
        <v>204</v>
      </c>
      <c r="I232" t="s">
        <v>340</v>
      </c>
      <c r="J232" t="s">
        <v>1271</v>
      </c>
      <c r="K232" t="s">
        <v>413</v>
      </c>
      <c r="L232" t="s">
        <v>1212</v>
      </c>
      <c r="M232" s="129">
        <v>2081.9</v>
      </c>
      <c r="N232" t="s">
        <v>1364</v>
      </c>
      <c r="O232" s="130">
        <v>8.2533992140489797E-3</v>
      </c>
      <c r="P232" s="130">
        <v>1.6358749316930401E-2</v>
      </c>
      <c r="R232" s="138">
        <v>48550266</v>
      </c>
      <c r="S232" s="162">
        <v>1</v>
      </c>
      <c r="T232" t="s">
        <v>1365</v>
      </c>
      <c r="U232" s="138">
        <v>53502.393100000001</v>
      </c>
      <c r="X232" s="130">
        <v>2.4029354752255244E-3</v>
      </c>
      <c r="Y232" s="130">
        <v>5.8166827179270311E-2</v>
      </c>
      <c r="Z232" s="130">
        <v>1.209452592249125E-2</v>
      </c>
      <c r="AA232" s="182"/>
      <c r="AC232" s="159"/>
    </row>
    <row r="233" spans="1:29" x14ac:dyDescent="0.25">
      <c r="A233" t="s">
        <v>1213</v>
      </c>
      <c r="B233" t="s">
        <v>1250</v>
      </c>
      <c r="C233" t="s">
        <v>1268</v>
      </c>
      <c r="D233" t="s">
        <v>1278</v>
      </c>
      <c r="E233" t="s">
        <v>1279</v>
      </c>
      <c r="F233" t="s">
        <v>943</v>
      </c>
      <c r="G233" t="s">
        <v>204</v>
      </c>
      <c r="H233" t="s">
        <v>204</v>
      </c>
      <c r="I233" t="s">
        <v>340</v>
      </c>
      <c r="J233" t="s">
        <v>1271</v>
      </c>
      <c r="K233" t="s">
        <v>413</v>
      </c>
      <c r="L233" t="s">
        <v>1212</v>
      </c>
      <c r="M233" s="129">
        <v>7391</v>
      </c>
      <c r="N233" t="s">
        <v>1280</v>
      </c>
      <c r="O233" s="130">
        <v>1.3748418750451699E-2</v>
      </c>
      <c r="P233" s="130">
        <v>2.1832119661569199E-2</v>
      </c>
      <c r="R233" s="138">
        <v>31809384</v>
      </c>
      <c r="S233" s="162">
        <v>1</v>
      </c>
      <c r="T233" t="s">
        <v>1281</v>
      </c>
      <c r="U233" s="138">
        <v>31061.863499999999</v>
      </c>
      <c r="X233" s="130">
        <v>1.0359986709257319E-3</v>
      </c>
      <c r="Y233" s="130">
        <v>3.3769892128319476E-2</v>
      </c>
      <c r="Z233" s="130">
        <v>7.0217141892045818E-3</v>
      </c>
      <c r="AA233" s="182"/>
      <c r="AC233" s="159"/>
    </row>
    <row r="234" spans="1:29" x14ac:dyDescent="0.25">
      <c r="A234" t="s">
        <v>1213</v>
      </c>
      <c r="B234" t="s">
        <v>1250</v>
      </c>
      <c r="C234" t="s">
        <v>1268</v>
      </c>
      <c r="D234" t="s">
        <v>1274</v>
      </c>
      <c r="E234" t="s">
        <v>1275</v>
      </c>
      <c r="F234" t="s">
        <v>943</v>
      </c>
      <c r="G234" t="s">
        <v>204</v>
      </c>
      <c r="H234" t="s">
        <v>204</v>
      </c>
      <c r="I234" t="s">
        <v>340</v>
      </c>
      <c r="J234" t="s">
        <v>1271</v>
      </c>
      <c r="K234" t="s">
        <v>413</v>
      </c>
      <c r="L234" t="s">
        <v>1212</v>
      </c>
      <c r="M234" s="129">
        <v>4226.3</v>
      </c>
      <c r="N234" t="s">
        <v>1276</v>
      </c>
      <c r="O234" s="130">
        <v>1.2065549865960701E-2</v>
      </c>
      <c r="P234" s="130">
        <v>1.6849175888299602E-2</v>
      </c>
      <c r="R234" s="138">
        <v>26149553</v>
      </c>
      <c r="S234" s="162">
        <v>1</v>
      </c>
      <c r="T234" t="s">
        <v>1277</v>
      </c>
      <c r="U234" s="138">
        <v>26144.323100000001</v>
      </c>
      <c r="X234" s="130">
        <v>1.6630218201732002E-3</v>
      </c>
      <c r="Y234" s="130">
        <v>2.8423631801071346E-2</v>
      </c>
      <c r="Z234" s="130">
        <v>5.91007569606475E-3</v>
      </c>
      <c r="AA234" s="182"/>
      <c r="AC234" s="159"/>
    </row>
    <row r="235" spans="1:29" x14ac:dyDescent="0.25">
      <c r="A235" t="s">
        <v>1213</v>
      </c>
      <c r="B235" t="s">
        <v>1250</v>
      </c>
      <c r="C235" t="s">
        <v>1268</v>
      </c>
      <c r="D235" t="s">
        <v>1370</v>
      </c>
      <c r="E235" t="s">
        <v>1371</v>
      </c>
      <c r="F235" t="s">
        <v>943</v>
      </c>
      <c r="G235" t="s">
        <v>204</v>
      </c>
      <c r="H235" t="s">
        <v>204</v>
      </c>
      <c r="I235" t="s">
        <v>340</v>
      </c>
      <c r="J235" t="s">
        <v>1271</v>
      </c>
      <c r="K235" t="s">
        <v>413</v>
      </c>
      <c r="L235" t="s">
        <v>1212</v>
      </c>
      <c r="M235" s="129">
        <v>84.9</v>
      </c>
      <c r="N235" t="s">
        <v>1372</v>
      </c>
      <c r="O235" s="130">
        <v>1.08381721365448E-2</v>
      </c>
      <c r="P235" s="130">
        <v>4.8092233346700299E-2</v>
      </c>
      <c r="R235" s="138">
        <v>6035912</v>
      </c>
      <c r="S235" s="162">
        <v>1</v>
      </c>
      <c r="T235" t="s">
        <v>1373</v>
      </c>
      <c r="U235" s="138">
        <v>8771.3873000000003</v>
      </c>
      <c r="X235" s="130">
        <v>1.6224091882063977E-3</v>
      </c>
      <c r="Y235" s="130">
        <v>9.5360925073585383E-3</v>
      </c>
      <c r="Z235" s="130">
        <v>1.9828229185350119E-3</v>
      </c>
      <c r="AA235" s="182"/>
      <c r="AC235" s="159"/>
    </row>
    <row r="236" spans="1:29" x14ac:dyDescent="0.25">
      <c r="A236" t="s">
        <v>1213</v>
      </c>
      <c r="B236" t="s">
        <v>1250</v>
      </c>
      <c r="C236" t="s">
        <v>1287</v>
      </c>
      <c r="D236" t="s">
        <v>1316</v>
      </c>
      <c r="E236" t="s">
        <v>1317</v>
      </c>
      <c r="F236" t="s">
        <v>945</v>
      </c>
      <c r="G236" t="s">
        <v>204</v>
      </c>
      <c r="H236" t="s">
        <v>204</v>
      </c>
      <c r="I236" t="s">
        <v>340</v>
      </c>
      <c r="J236" t="s">
        <v>1271</v>
      </c>
      <c r="K236" t="s">
        <v>413</v>
      </c>
      <c r="L236" t="s">
        <v>1212</v>
      </c>
      <c r="M236" s="129">
        <v>4376.3</v>
      </c>
      <c r="N236" t="s">
        <v>1318</v>
      </c>
      <c r="O236" s="130">
        <v>3.36842726988512E-2</v>
      </c>
      <c r="P236" s="130">
        <v>3.8320418347119897E-2</v>
      </c>
      <c r="R236" s="138">
        <v>88123096</v>
      </c>
      <c r="S236" s="162">
        <v>1</v>
      </c>
      <c r="T236" t="s">
        <v>1319</v>
      </c>
      <c r="U236" s="138">
        <v>85911.206299999991</v>
      </c>
      <c r="X236" s="130">
        <v>3.3389274189967234E-3</v>
      </c>
      <c r="Y236" s="130">
        <v>9.3401098465397472E-2</v>
      </c>
      <c r="Z236" s="130">
        <v>1.9420725890675585E-2</v>
      </c>
      <c r="AA236" s="182"/>
      <c r="AC236" s="159"/>
    </row>
    <row r="237" spans="1:29" x14ac:dyDescent="0.25">
      <c r="A237" t="s">
        <v>1213</v>
      </c>
      <c r="B237" t="s">
        <v>1250</v>
      </c>
      <c r="C237" t="s">
        <v>1287</v>
      </c>
      <c r="D237" t="s">
        <v>1378</v>
      </c>
      <c r="E237" t="s">
        <v>1379</v>
      </c>
      <c r="F237" t="s">
        <v>945</v>
      </c>
      <c r="G237" t="s">
        <v>204</v>
      </c>
      <c r="H237" t="s">
        <v>204</v>
      </c>
      <c r="I237" t="s">
        <v>340</v>
      </c>
      <c r="J237" t="s">
        <v>1271</v>
      </c>
      <c r="K237" t="s">
        <v>413</v>
      </c>
      <c r="L237" t="s">
        <v>1212</v>
      </c>
      <c r="M237" s="129">
        <v>4116.7</v>
      </c>
      <c r="N237" t="s">
        <v>1380</v>
      </c>
      <c r="O237" s="130">
        <v>3.4092042529422002E-2</v>
      </c>
      <c r="P237" s="130">
        <v>3.9996261016130102E-2</v>
      </c>
      <c r="R237" s="138">
        <v>72765343</v>
      </c>
      <c r="S237" s="162">
        <v>1</v>
      </c>
      <c r="T237" t="s">
        <v>1381</v>
      </c>
      <c r="U237" s="138">
        <v>67475.302599999995</v>
      </c>
      <c r="X237" s="130">
        <v>2.3860211841022477E-3</v>
      </c>
      <c r="Y237" s="130">
        <v>7.335791977416975E-2</v>
      </c>
      <c r="Z237" s="130">
        <v>1.5253183048720993E-2</v>
      </c>
      <c r="AA237" s="182"/>
      <c r="AC237" s="159"/>
    </row>
    <row r="238" spans="1:29" x14ac:dyDescent="0.25">
      <c r="A238" t="s">
        <v>1213</v>
      </c>
      <c r="B238" t="s">
        <v>1250</v>
      </c>
      <c r="C238" t="s">
        <v>1287</v>
      </c>
      <c r="D238" t="s">
        <v>1296</v>
      </c>
      <c r="E238" t="s">
        <v>1297</v>
      </c>
      <c r="F238" t="s">
        <v>945</v>
      </c>
      <c r="G238" t="s">
        <v>204</v>
      </c>
      <c r="H238" t="s">
        <v>204</v>
      </c>
      <c r="I238" t="s">
        <v>340</v>
      </c>
      <c r="J238" t="s">
        <v>1271</v>
      </c>
      <c r="K238" t="s">
        <v>413</v>
      </c>
      <c r="L238" t="s">
        <v>1212</v>
      </c>
      <c r="M238" s="129">
        <v>1657.9</v>
      </c>
      <c r="N238" t="s">
        <v>1298</v>
      </c>
      <c r="O238" s="130">
        <v>3.9652383746257E-2</v>
      </c>
      <c r="P238" s="130">
        <v>4.3662658592462197E-2</v>
      </c>
      <c r="R238" s="138">
        <v>66182951</v>
      </c>
      <c r="S238" s="162">
        <v>1</v>
      </c>
      <c r="T238" t="s">
        <v>1299</v>
      </c>
      <c r="U238" s="138">
        <v>62271.5386</v>
      </c>
      <c r="X238" s="130">
        <v>2.3821521554699258E-3</v>
      </c>
      <c r="Y238" s="130">
        <v>6.7700482383255503E-2</v>
      </c>
      <c r="Z238" s="130">
        <v>1.4076842056828819E-2</v>
      </c>
      <c r="AA238" s="182"/>
      <c r="AC238" s="159"/>
    </row>
    <row r="239" spans="1:29" x14ac:dyDescent="0.25">
      <c r="A239" t="s">
        <v>1213</v>
      </c>
      <c r="B239" t="s">
        <v>1250</v>
      </c>
      <c r="C239" t="s">
        <v>1287</v>
      </c>
      <c r="D239" t="s">
        <v>1312</v>
      </c>
      <c r="E239" t="s">
        <v>1313</v>
      </c>
      <c r="F239" t="s">
        <v>945</v>
      </c>
      <c r="G239" t="s">
        <v>204</v>
      </c>
      <c r="H239" t="s">
        <v>204</v>
      </c>
      <c r="I239" t="s">
        <v>340</v>
      </c>
      <c r="J239" t="s">
        <v>1271</v>
      </c>
      <c r="K239" t="s">
        <v>413</v>
      </c>
      <c r="L239" t="s">
        <v>1212</v>
      </c>
      <c r="M239" s="129">
        <v>2166.1</v>
      </c>
      <c r="N239" t="s">
        <v>1314</v>
      </c>
      <c r="O239" s="130">
        <v>3.7044350233664099E-2</v>
      </c>
      <c r="P239" s="130">
        <v>4.3885579761266398E-2</v>
      </c>
      <c r="R239" s="138">
        <v>46856210</v>
      </c>
      <c r="S239" s="162">
        <v>1</v>
      </c>
      <c r="T239" t="s">
        <v>1315</v>
      </c>
      <c r="U239" s="138">
        <v>50679.676700000004</v>
      </c>
      <c r="X239" s="130">
        <v>3.1455165550513154E-3</v>
      </c>
      <c r="Y239" s="130">
        <v>5.5098021333947797E-2</v>
      </c>
      <c r="Z239" s="130">
        <v>1.1456434528354261E-2</v>
      </c>
      <c r="AA239" s="182"/>
      <c r="AC239" s="159"/>
    </row>
    <row r="240" spans="1:29" x14ac:dyDescent="0.25">
      <c r="A240" t="s">
        <v>1213</v>
      </c>
      <c r="B240" t="s">
        <v>1250</v>
      </c>
      <c r="C240" t="s">
        <v>1287</v>
      </c>
      <c r="D240" t="s">
        <v>1300</v>
      </c>
      <c r="E240" t="s">
        <v>1301</v>
      </c>
      <c r="F240" t="s">
        <v>945</v>
      </c>
      <c r="G240" t="s">
        <v>204</v>
      </c>
      <c r="H240" t="s">
        <v>204</v>
      </c>
      <c r="I240" t="s">
        <v>340</v>
      </c>
      <c r="J240" t="s">
        <v>1284</v>
      </c>
      <c r="K240" t="s">
        <v>415</v>
      </c>
      <c r="L240" t="s">
        <v>1212</v>
      </c>
      <c r="M240" s="129">
        <v>5584.4</v>
      </c>
      <c r="N240" t="s">
        <v>1302</v>
      </c>
      <c r="O240" s="130">
        <v>4.1673725923803098E-2</v>
      </c>
      <c r="P240" s="130">
        <v>4.76935978448388E-2</v>
      </c>
      <c r="R240" s="138">
        <v>43561042</v>
      </c>
      <c r="S240" s="162">
        <v>1</v>
      </c>
      <c r="T240" t="s">
        <v>1303</v>
      </c>
      <c r="U240" s="138">
        <v>35602.439599999998</v>
      </c>
      <c r="X240" s="130">
        <v>1.1537682866386016E-3</v>
      </c>
      <c r="Y240" s="130">
        <v>3.8706323805210219E-2</v>
      </c>
      <c r="Z240" s="130">
        <v>8.0481377329326038E-3</v>
      </c>
      <c r="AA240" s="182"/>
      <c r="AC240" s="159"/>
    </row>
    <row r="241" spans="1:29" x14ac:dyDescent="0.25">
      <c r="A241" t="s">
        <v>1213</v>
      </c>
      <c r="B241" t="s">
        <v>1250</v>
      </c>
      <c r="C241" t="s">
        <v>1287</v>
      </c>
      <c r="D241" t="s">
        <v>1374</v>
      </c>
      <c r="E241" t="s">
        <v>1375</v>
      </c>
      <c r="F241" t="s">
        <v>945</v>
      </c>
      <c r="G241" t="s">
        <v>204</v>
      </c>
      <c r="H241" t="s">
        <v>204</v>
      </c>
      <c r="I241" t="s">
        <v>340</v>
      </c>
      <c r="J241" t="s">
        <v>1271</v>
      </c>
      <c r="K241" t="s">
        <v>413</v>
      </c>
      <c r="L241" t="s">
        <v>1212</v>
      </c>
      <c r="M241" s="129">
        <v>2689.9</v>
      </c>
      <c r="N241" t="s">
        <v>1376</v>
      </c>
      <c r="O241" s="130">
        <v>3.7420430811795198E-2</v>
      </c>
      <c r="P241" s="130">
        <v>4.4813980864286097E-2</v>
      </c>
      <c r="R241" s="138">
        <v>30064763</v>
      </c>
      <c r="S241" s="162">
        <v>1</v>
      </c>
      <c r="T241" t="s">
        <v>1377</v>
      </c>
      <c r="U241" s="138">
        <v>28321.006699999998</v>
      </c>
      <c r="X241" s="130">
        <v>1.1633554482298307E-3</v>
      </c>
      <c r="Y241" s="130">
        <v>3.0790082620664086E-2</v>
      </c>
      <c r="Z241" s="130">
        <v>6.4021276468038671E-3</v>
      </c>
      <c r="AA241" s="182"/>
      <c r="AC241" s="159"/>
    </row>
    <row r="242" spans="1:29" x14ac:dyDescent="0.25">
      <c r="A242" t="s">
        <v>1213</v>
      </c>
      <c r="B242" t="s">
        <v>1250</v>
      </c>
      <c r="C242" t="s">
        <v>1287</v>
      </c>
      <c r="D242" t="s">
        <v>1288</v>
      </c>
      <c r="E242" t="s">
        <v>1289</v>
      </c>
      <c r="F242" t="s">
        <v>945</v>
      </c>
      <c r="G242" t="s">
        <v>204</v>
      </c>
      <c r="H242" t="s">
        <v>204</v>
      </c>
      <c r="I242" t="s">
        <v>340</v>
      </c>
      <c r="J242" t="s">
        <v>1271</v>
      </c>
      <c r="K242" t="s">
        <v>413</v>
      </c>
      <c r="L242" t="s">
        <v>1212</v>
      </c>
      <c r="M242" s="129">
        <v>832.9</v>
      </c>
      <c r="N242" t="s">
        <v>1290</v>
      </c>
      <c r="O242" s="130">
        <v>3.2416941276788402E-2</v>
      </c>
      <c r="P242" s="130">
        <v>4.0258521214723203E-2</v>
      </c>
      <c r="R242" s="138">
        <v>22520925</v>
      </c>
      <c r="S242" s="162">
        <v>1</v>
      </c>
      <c r="T242" t="s">
        <v>1291</v>
      </c>
      <c r="U242" s="138">
        <v>21901.599600000001</v>
      </c>
      <c r="X242" s="130">
        <v>9.5957152885848228E-4</v>
      </c>
      <c r="Y242" s="130">
        <v>2.3811020070793193E-2</v>
      </c>
      <c r="Z242" s="130">
        <v>4.950983463471427E-3</v>
      </c>
      <c r="AA242" s="182"/>
      <c r="AC242" s="159"/>
    </row>
    <row r="243" spans="1:29" x14ac:dyDescent="0.25">
      <c r="A243" t="s">
        <v>1213</v>
      </c>
      <c r="B243" t="s">
        <v>1250</v>
      </c>
      <c r="C243" t="s">
        <v>1287</v>
      </c>
      <c r="D243" t="s">
        <v>1394</v>
      </c>
      <c r="E243" t="s">
        <v>1395</v>
      </c>
      <c r="F243" t="s">
        <v>945</v>
      </c>
      <c r="G243" t="s">
        <v>204</v>
      </c>
      <c r="H243" t="s">
        <v>204</v>
      </c>
      <c r="I243" t="s">
        <v>340</v>
      </c>
      <c r="J243" t="s">
        <v>1271</v>
      </c>
      <c r="K243" t="s">
        <v>413</v>
      </c>
      <c r="L243" t="s">
        <v>1212</v>
      </c>
      <c r="M243" s="129">
        <v>3073.6</v>
      </c>
      <c r="N243" t="s">
        <v>1396</v>
      </c>
      <c r="O243" s="130">
        <v>4.4381251536607401E-2</v>
      </c>
      <c r="P243" s="130">
        <v>4.5511592992543801E-2</v>
      </c>
      <c r="R243" s="138">
        <v>10596566</v>
      </c>
      <c r="S243" s="162">
        <v>1</v>
      </c>
      <c r="T243" t="s">
        <v>1397</v>
      </c>
      <c r="U243" s="138">
        <v>10502.256599999999</v>
      </c>
      <c r="X243" s="130">
        <v>9.6147125190281023E-4</v>
      </c>
      <c r="Y243" s="130">
        <v>1.1417862019030698E-2</v>
      </c>
      <c r="Z243" s="130">
        <v>2.3740959386179023E-3</v>
      </c>
      <c r="AA243" s="182"/>
      <c r="AC243" s="159"/>
    </row>
    <row r="244" spans="1:29" x14ac:dyDescent="0.25">
      <c r="A244" t="s">
        <v>1213</v>
      </c>
      <c r="B244" t="s">
        <v>1250</v>
      </c>
      <c r="C244" t="s">
        <v>1287</v>
      </c>
      <c r="D244" t="s">
        <v>1308</v>
      </c>
      <c r="E244" t="s">
        <v>1309</v>
      </c>
      <c r="F244" t="s">
        <v>945</v>
      </c>
      <c r="G244" t="s">
        <v>204</v>
      </c>
      <c r="H244" t="s">
        <v>204</v>
      </c>
      <c r="I244" t="s">
        <v>340</v>
      </c>
      <c r="J244" t="s">
        <v>1271</v>
      </c>
      <c r="K244" t="s">
        <v>413</v>
      </c>
      <c r="L244" t="s">
        <v>1212</v>
      </c>
      <c r="M244" s="129">
        <v>1152.4000000000001</v>
      </c>
      <c r="N244" t="s">
        <v>1310</v>
      </c>
      <c r="O244" s="130">
        <v>3.3843636757134997E-2</v>
      </c>
      <c r="P244" s="130">
        <v>2.6518709410428699E-2</v>
      </c>
      <c r="R244" s="138">
        <v>4815320</v>
      </c>
      <c r="S244" s="162">
        <v>1</v>
      </c>
      <c r="T244" t="s">
        <v>1311</v>
      </c>
      <c r="U244" s="138">
        <v>4752.7208000000001</v>
      </c>
      <c r="X244" s="130">
        <v>2.0252892566474429E-4</v>
      </c>
      <c r="Y244" s="130">
        <v>5.1670715186429702E-3</v>
      </c>
      <c r="Z244" s="130">
        <v>1.0743800797830896E-3</v>
      </c>
      <c r="AA244" s="182"/>
      <c r="AC244" s="159"/>
    </row>
    <row r="245" spans="1:29" x14ac:dyDescent="0.25">
      <c r="A245" t="s">
        <v>1213</v>
      </c>
      <c r="B245" t="s">
        <v>1250</v>
      </c>
      <c r="C245" t="s">
        <v>1287</v>
      </c>
      <c r="D245" t="s">
        <v>1304</v>
      </c>
      <c r="E245" t="s">
        <v>1305</v>
      </c>
      <c r="F245" t="s">
        <v>945</v>
      </c>
      <c r="G245" t="s">
        <v>204</v>
      </c>
      <c r="H245" t="s">
        <v>204</v>
      </c>
      <c r="I245" t="s">
        <v>340</v>
      </c>
      <c r="J245" t="s">
        <v>1284</v>
      </c>
      <c r="K245" t="s">
        <v>415</v>
      </c>
      <c r="L245" t="s">
        <v>1212</v>
      </c>
      <c r="M245" s="129">
        <v>337</v>
      </c>
      <c r="N245" t="s">
        <v>1306</v>
      </c>
      <c r="O245" s="130">
        <v>3.17114613425728E-2</v>
      </c>
      <c r="P245" s="130">
        <v>4.28627649867531E-2</v>
      </c>
      <c r="R245" s="138">
        <v>3077837</v>
      </c>
      <c r="S245" s="162">
        <v>1</v>
      </c>
      <c r="T245" t="s">
        <v>1307</v>
      </c>
      <c r="U245" s="138">
        <v>3046.7507999999998</v>
      </c>
      <c r="X245" s="130">
        <v>3.7917485924695606E-4</v>
      </c>
      <c r="Y245" s="130">
        <v>3.3123720185337237E-3</v>
      </c>
      <c r="Z245" s="130">
        <v>6.8873567952436061E-4</v>
      </c>
      <c r="AA245" s="182"/>
      <c r="AC245" s="159"/>
    </row>
    <row r="246" spans="1:29" x14ac:dyDescent="0.25">
      <c r="A246" t="s">
        <v>1213</v>
      </c>
      <c r="B246" t="s">
        <v>1250</v>
      </c>
      <c r="C246" t="s">
        <v>1287</v>
      </c>
      <c r="D246" t="s">
        <v>1292</v>
      </c>
      <c r="E246" t="s">
        <v>1293</v>
      </c>
      <c r="F246" t="s">
        <v>945</v>
      </c>
      <c r="G246" t="s">
        <v>204</v>
      </c>
      <c r="H246" t="s">
        <v>204</v>
      </c>
      <c r="I246" t="s">
        <v>340</v>
      </c>
      <c r="J246" t="s">
        <v>1271</v>
      </c>
      <c r="K246" t="s">
        <v>413</v>
      </c>
      <c r="L246" t="s">
        <v>1212</v>
      </c>
      <c r="M246" s="129">
        <v>12383.7</v>
      </c>
      <c r="N246" t="s">
        <v>1294</v>
      </c>
      <c r="O246" s="130">
        <v>3.1978966745137803E-2</v>
      </c>
      <c r="P246" s="130">
        <v>4.3678394204377802E-2</v>
      </c>
      <c r="R246" s="138">
        <v>832327</v>
      </c>
      <c r="S246" s="162">
        <v>1</v>
      </c>
      <c r="T246" t="s">
        <v>1295</v>
      </c>
      <c r="U246" s="138">
        <v>866.36919999999998</v>
      </c>
      <c r="X246" s="130">
        <v>4.3107786516179882E-5</v>
      </c>
      <c r="Y246" s="130">
        <v>9.419007839635195E-4</v>
      </c>
      <c r="Z246" s="130">
        <v>1.9584777098038931E-4</v>
      </c>
      <c r="AA246" s="182"/>
      <c r="AC246" s="159"/>
    </row>
    <row r="247" spans="1:29" x14ac:dyDescent="0.25">
      <c r="A247" t="s">
        <v>1213</v>
      </c>
      <c r="B247" t="s">
        <v>1250</v>
      </c>
      <c r="C247" t="s">
        <v>1320</v>
      </c>
      <c r="D247" t="s">
        <v>1321</v>
      </c>
      <c r="E247" t="s">
        <v>1322</v>
      </c>
      <c r="F247" t="s">
        <v>946</v>
      </c>
      <c r="G247" t="s">
        <v>204</v>
      </c>
      <c r="H247" t="s">
        <v>204</v>
      </c>
      <c r="I247" t="s">
        <v>340</v>
      </c>
      <c r="J247" t="s">
        <v>1284</v>
      </c>
      <c r="K247" t="s">
        <v>415</v>
      </c>
      <c r="L247" t="s">
        <v>1212</v>
      </c>
      <c r="M247" s="129">
        <v>5624.8</v>
      </c>
      <c r="N247" t="s">
        <v>1323</v>
      </c>
      <c r="O247" s="130">
        <v>5.7104656140982103E-3</v>
      </c>
      <c r="P247" s="130">
        <v>4.8535453082322703E-2</v>
      </c>
      <c r="R247" s="138">
        <v>32551574</v>
      </c>
      <c r="S247" s="162">
        <v>1</v>
      </c>
      <c r="T247" t="s">
        <v>1324</v>
      </c>
      <c r="U247" s="138">
        <v>31646.640199999998</v>
      </c>
      <c r="X247" s="130">
        <v>1.0278173281495955E-3</v>
      </c>
      <c r="Y247" s="130">
        <v>3.4405650776516535E-2</v>
      </c>
      <c r="Z247" s="130">
        <v>7.1539063651224668E-3</v>
      </c>
      <c r="AA247" s="182"/>
      <c r="AC247" s="159"/>
    </row>
    <row r="248" spans="1:29" x14ac:dyDescent="0.25">
      <c r="A248" t="s">
        <v>1213</v>
      </c>
      <c r="B248" t="s">
        <v>1250</v>
      </c>
      <c r="C248" t="s">
        <v>1329</v>
      </c>
      <c r="D248" t="s">
        <v>1410</v>
      </c>
      <c r="E248" t="s">
        <v>1411</v>
      </c>
      <c r="F248" t="s">
        <v>949</v>
      </c>
      <c r="G248" t="s">
        <v>204</v>
      </c>
      <c r="H248" t="s">
        <v>204</v>
      </c>
      <c r="I248" t="s">
        <v>340</v>
      </c>
      <c r="J248" t="s">
        <v>1284</v>
      </c>
      <c r="K248" t="s">
        <v>415</v>
      </c>
      <c r="L248" t="s">
        <v>1212</v>
      </c>
      <c r="M248" s="129">
        <v>8.1999999999999993</v>
      </c>
      <c r="N248" t="s">
        <v>1412</v>
      </c>
      <c r="O248" s="130">
        <v>4.6930420666932697E-2</v>
      </c>
      <c r="P248" s="130">
        <v>3.7179586483239803E-2</v>
      </c>
      <c r="R248" s="138">
        <v>3427204</v>
      </c>
      <c r="S248" s="162">
        <v>1</v>
      </c>
      <c r="T248" t="s">
        <v>1413</v>
      </c>
      <c r="U248" s="138">
        <v>3426.1758</v>
      </c>
      <c r="X248" s="130">
        <v>7.7891000000000004E-5</v>
      </c>
      <c r="Y248" s="130">
        <v>3.7248759585311909E-3</v>
      </c>
      <c r="Z248" s="130">
        <v>7.745068971988765E-4</v>
      </c>
      <c r="AA248" s="182"/>
      <c r="AC248" s="159"/>
    </row>
    <row r="249" spans="1:29" x14ac:dyDescent="0.25">
      <c r="A249" t="s">
        <v>1213</v>
      </c>
      <c r="B249" t="s">
        <v>1250</v>
      </c>
      <c r="C249" t="s">
        <v>1329</v>
      </c>
      <c r="D249" t="s">
        <v>1414</v>
      </c>
      <c r="E249" t="s">
        <v>1415</v>
      </c>
      <c r="F249" t="s">
        <v>949</v>
      </c>
      <c r="G249" t="s">
        <v>204</v>
      </c>
      <c r="H249" t="s">
        <v>204</v>
      </c>
      <c r="I249" t="s">
        <v>340</v>
      </c>
      <c r="J249" t="s">
        <v>1271</v>
      </c>
      <c r="K249" t="s">
        <v>413</v>
      </c>
      <c r="L249" t="s">
        <v>1212</v>
      </c>
      <c r="M249" s="129">
        <v>180.8</v>
      </c>
      <c r="N249" t="s">
        <v>1416</v>
      </c>
      <c r="O249" s="130">
        <v>4.7072041174172997E-2</v>
      </c>
      <c r="P249" s="130">
        <v>4.1931741281747502E-2</v>
      </c>
      <c r="R249" s="138">
        <v>1866206</v>
      </c>
      <c r="S249" s="162">
        <v>1</v>
      </c>
      <c r="T249" t="s">
        <v>1417</v>
      </c>
      <c r="U249" s="138">
        <v>1852.3961000000002</v>
      </c>
      <c r="X249" s="130">
        <v>4.2413772727272728E-5</v>
      </c>
      <c r="Y249" s="130">
        <v>2.0138912689596912E-3</v>
      </c>
      <c r="Z249" s="130">
        <v>4.1874486436131817E-4</v>
      </c>
      <c r="AA249" s="182"/>
      <c r="AC249" s="159"/>
    </row>
    <row r="250" spans="1:29" x14ac:dyDescent="0.25">
      <c r="A250" t="s">
        <v>1213</v>
      </c>
      <c r="B250" t="s">
        <v>1250</v>
      </c>
      <c r="C250" t="s">
        <v>1329</v>
      </c>
      <c r="D250" t="s">
        <v>1422</v>
      </c>
      <c r="E250" t="s">
        <v>1423</v>
      </c>
      <c r="F250" t="s">
        <v>949</v>
      </c>
      <c r="G250" t="s">
        <v>204</v>
      </c>
      <c r="H250" t="s">
        <v>204</v>
      </c>
      <c r="I250" t="s">
        <v>340</v>
      </c>
      <c r="J250" t="s">
        <v>1271</v>
      </c>
      <c r="K250" t="s">
        <v>413</v>
      </c>
      <c r="L250" t="s">
        <v>1212</v>
      </c>
      <c r="M250" s="129">
        <v>104.1</v>
      </c>
      <c r="N250" t="s">
        <v>1424</v>
      </c>
      <c r="O250" s="130">
        <v>4.7158587039708703E-2</v>
      </c>
      <c r="P250" s="130">
        <v>4.1255109969377202E-2</v>
      </c>
      <c r="R250" s="138">
        <v>1777330</v>
      </c>
      <c r="S250" s="162">
        <v>1</v>
      </c>
      <c r="T250" t="s">
        <v>1425</v>
      </c>
      <c r="U250" s="138">
        <v>1769.8652</v>
      </c>
      <c r="X250" s="130">
        <v>4.0393863636363634E-5</v>
      </c>
      <c r="Y250" s="130">
        <v>1.924165219663174E-3</v>
      </c>
      <c r="Z250" s="130">
        <v>4.0008828497123237E-4</v>
      </c>
      <c r="AA250" s="182"/>
      <c r="AC250" s="159"/>
    </row>
    <row r="251" spans="1:29" x14ac:dyDescent="0.25">
      <c r="A251" t="s">
        <v>1213</v>
      </c>
      <c r="B251" t="s">
        <v>1251</v>
      </c>
      <c r="C251" t="s">
        <v>1320</v>
      </c>
      <c r="D251" t="s">
        <v>1321</v>
      </c>
      <c r="E251" t="s">
        <v>1322</v>
      </c>
      <c r="F251" t="s">
        <v>946</v>
      </c>
      <c r="G251" t="s">
        <v>204</v>
      </c>
      <c r="H251" t="s">
        <v>204</v>
      </c>
      <c r="I251" t="s">
        <v>340</v>
      </c>
      <c r="J251" t="s">
        <v>1284</v>
      </c>
      <c r="K251" t="s">
        <v>415</v>
      </c>
      <c r="L251" t="s">
        <v>1212</v>
      </c>
      <c r="M251" s="129">
        <v>5624.8</v>
      </c>
      <c r="N251" t="s">
        <v>1323</v>
      </c>
      <c r="O251" s="130">
        <v>6.2197700393196503E-3</v>
      </c>
      <c r="P251" s="130">
        <v>4.8535453082322703E-2</v>
      </c>
      <c r="R251" s="138">
        <v>15100000</v>
      </c>
      <c r="S251" s="162">
        <v>1</v>
      </c>
      <c r="T251" t="s">
        <v>1324</v>
      </c>
      <c r="U251" s="138">
        <v>14680.22</v>
      </c>
      <c r="X251" s="130">
        <v>4.7678313973569734E-4</v>
      </c>
      <c r="Y251" s="130">
        <v>4.8168962498044289E-2</v>
      </c>
      <c r="Z251" s="130">
        <v>4.4339573834980106E-2</v>
      </c>
      <c r="AA251" s="182"/>
      <c r="AC251" s="159"/>
    </row>
    <row r="252" spans="1:29" x14ac:dyDescent="0.25">
      <c r="A252" t="s">
        <v>1213</v>
      </c>
      <c r="B252" t="s">
        <v>1251</v>
      </c>
      <c r="C252" t="s">
        <v>1320</v>
      </c>
      <c r="D252" t="s">
        <v>1325</v>
      </c>
      <c r="E252" t="s">
        <v>1326</v>
      </c>
      <c r="F252" t="s">
        <v>946</v>
      </c>
      <c r="G252" t="s">
        <v>204</v>
      </c>
      <c r="H252" t="s">
        <v>204</v>
      </c>
      <c r="I252" t="s">
        <v>340</v>
      </c>
      <c r="J252" t="s">
        <v>1271</v>
      </c>
      <c r="K252" t="s">
        <v>413</v>
      </c>
      <c r="L252" t="s">
        <v>1212</v>
      </c>
      <c r="M252" s="129">
        <v>1846.1</v>
      </c>
      <c r="N252" t="s">
        <v>1327</v>
      </c>
      <c r="O252" s="130">
        <v>8.5152551459570405E-4</v>
      </c>
      <c r="P252" s="130">
        <v>4.6694386488198902E-2</v>
      </c>
      <c r="R252" s="138">
        <v>3321569</v>
      </c>
      <c r="S252" s="162">
        <v>1</v>
      </c>
      <c r="T252" t="s">
        <v>1328</v>
      </c>
      <c r="U252" s="138">
        <v>3309.6113999999998</v>
      </c>
      <c r="X252" s="130">
        <v>1.5656290867714751E-4</v>
      </c>
      <c r="Y252" s="130">
        <v>1.085954740993814E-2</v>
      </c>
      <c r="Z252" s="130">
        <v>9.996223277945188E-3</v>
      </c>
      <c r="AA252" s="182"/>
      <c r="AC252" s="159"/>
    </row>
    <row r="253" spans="1:29" x14ac:dyDescent="0.25">
      <c r="A253" t="s">
        <v>1213</v>
      </c>
      <c r="B253" t="s">
        <v>1251</v>
      </c>
      <c r="C253" t="s">
        <v>1329</v>
      </c>
      <c r="D253" t="s">
        <v>1338</v>
      </c>
      <c r="E253" t="s">
        <v>1339</v>
      </c>
      <c r="F253" t="s">
        <v>949</v>
      </c>
      <c r="G253" t="s">
        <v>204</v>
      </c>
      <c r="H253" t="s">
        <v>204</v>
      </c>
      <c r="I253" t="s">
        <v>340</v>
      </c>
      <c r="J253" t="s">
        <v>1284</v>
      </c>
      <c r="K253" t="s">
        <v>415</v>
      </c>
      <c r="L253" t="s">
        <v>1212</v>
      </c>
      <c r="M253" s="129">
        <v>756.2</v>
      </c>
      <c r="N253" t="s">
        <v>1340</v>
      </c>
      <c r="O253" s="130">
        <v>4.2054724401293701E-2</v>
      </c>
      <c r="P253" s="130">
        <v>4.2951933454274803E-2</v>
      </c>
      <c r="R253" s="138">
        <v>65900000</v>
      </c>
      <c r="S253" s="162">
        <v>1</v>
      </c>
      <c r="T253" t="s">
        <v>1341</v>
      </c>
      <c r="U253" s="138">
        <v>63837.33</v>
      </c>
      <c r="X253" s="130">
        <v>5.4916666666666664E-3</v>
      </c>
      <c r="Y253" s="130">
        <v>0.20946402402316025</v>
      </c>
      <c r="Z253" s="130">
        <v>0.19281182482026774</v>
      </c>
      <c r="AA253" s="182"/>
      <c r="AC253" s="159"/>
    </row>
    <row r="254" spans="1:29" x14ac:dyDescent="0.25">
      <c r="A254" t="s">
        <v>1213</v>
      </c>
      <c r="B254" t="s">
        <v>1251</v>
      </c>
      <c r="C254" t="s">
        <v>1329</v>
      </c>
      <c r="D254" t="s">
        <v>1330</v>
      </c>
      <c r="E254" t="s">
        <v>1331</v>
      </c>
      <c r="F254" t="s">
        <v>949</v>
      </c>
      <c r="G254" t="s">
        <v>204</v>
      </c>
      <c r="H254" t="s">
        <v>204</v>
      </c>
      <c r="I254" t="s">
        <v>340</v>
      </c>
      <c r="J254" t="s">
        <v>1271</v>
      </c>
      <c r="K254" t="s">
        <v>413</v>
      </c>
      <c r="L254" t="s">
        <v>1212</v>
      </c>
      <c r="M254" s="129">
        <v>257.5</v>
      </c>
      <c r="N254" t="s">
        <v>1332</v>
      </c>
      <c r="O254" s="130">
        <v>4.2698707209823598E-2</v>
      </c>
      <c r="P254" s="130">
        <v>4.22464535200592E-2</v>
      </c>
      <c r="R254" s="138">
        <v>64365565</v>
      </c>
      <c r="S254" s="162">
        <v>1</v>
      </c>
      <c r="T254" t="s">
        <v>1333</v>
      </c>
      <c r="U254" s="138">
        <v>63683.29</v>
      </c>
      <c r="X254" s="130">
        <v>3.5758647222222223E-3</v>
      </c>
      <c r="Y254" s="130">
        <v>0.20895858565416167</v>
      </c>
      <c r="Z254" s="130">
        <v>0.19234656834142716</v>
      </c>
      <c r="AA254" s="182"/>
      <c r="AC254" s="159"/>
    </row>
    <row r="255" spans="1:29" x14ac:dyDescent="0.25">
      <c r="A255" t="s">
        <v>1213</v>
      </c>
      <c r="B255" t="s">
        <v>1251</v>
      </c>
      <c r="C255" t="s">
        <v>1329</v>
      </c>
      <c r="D255" t="s">
        <v>1350</v>
      </c>
      <c r="E255" t="s">
        <v>1351</v>
      </c>
      <c r="F255" t="s">
        <v>949</v>
      </c>
      <c r="G255" t="s">
        <v>204</v>
      </c>
      <c r="H255" t="s">
        <v>204</v>
      </c>
      <c r="I255" t="s">
        <v>340</v>
      </c>
      <c r="J255" t="s">
        <v>1271</v>
      </c>
      <c r="K255" t="s">
        <v>413</v>
      </c>
      <c r="L255" t="s">
        <v>1212</v>
      </c>
      <c r="M255" s="129">
        <v>852.1</v>
      </c>
      <c r="N255" t="s">
        <v>1352</v>
      </c>
      <c r="O255" s="130">
        <v>4.2838822326831803E-2</v>
      </c>
      <c r="P255" s="130">
        <v>4.2954556056260702E-2</v>
      </c>
      <c r="R255" s="138">
        <v>50250000</v>
      </c>
      <c r="S255" s="162">
        <v>1</v>
      </c>
      <c r="T255" t="s">
        <v>1353</v>
      </c>
      <c r="U255" s="138">
        <v>48481.2</v>
      </c>
      <c r="X255" s="130">
        <v>3.5892857142857141E-3</v>
      </c>
      <c r="Y255" s="130">
        <v>0.15907725529046463</v>
      </c>
      <c r="Z255" s="130">
        <v>0.14643075832708485</v>
      </c>
      <c r="AA255" s="182"/>
      <c r="AC255" s="159"/>
    </row>
    <row r="256" spans="1:29" x14ac:dyDescent="0.25">
      <c r="A256" t="s">
        <v>1213</v>
      </c>
      <c r="B256" t="s">
        <v>1251</v>
      </c>
      <c r="C256" t="s">
        <v>1329</v>
      </c>
      <c r="D256" t="s">
        <v>1410</v>
      </c>
      <c r="E256" t="s">
        <v>1411</v>
      </c>
      <c r="F256" t="s">
        <v>949</v>
      </c>
      <c r="G256" t="s">
        <v>204</v>
      </c>
      <c r="H256" t="s">
        <v>204</v>
      </c>
      <c r="I256" t="s">
        <v>340</v>
      </c>
      <c r="J256" t="s">
        <v>1284</v>
      </c>
      <c r="K256" t="s">
        <v>415</v>
      </c>
      <c r="L256" t="s">
        <v>1212</v>
      </c>
      <c r="M256" s="129">
        <v>8.1999999999999993</v>
      </c>
      <c r="N256" t="s">
        <v>1412</v>
      </c>
      <c r="O256" s="130">
        <v>4.8312154103765999E-2</v>
      </c>
      <c r="P256" s="130">
        <v>3.7179586483239803E-2</v>
      </c>
      <c r="R256" s="138">
        <v>47708140</v>
      </c>
      <c r="S256" s="162">
        <v>1</v>
      </c>
      <c r="T256" t="s">
        <v>1413</v>
      </c>
      <c r="U256" s="138">
        <v>47693.827600000004</v>
      </c>
      <c r="X256" s="130">
        <v>1.0842759090909091E-3</v>
      </c>
      <c r="Y256" s="130">
        <v>0.156493716785545</v>
      </c>
      <c r="Z256" s="130">
        <v>0.14405260878111842</v>
      </c>
      <c r="AA256" s="182"/>
      <c r="AC256" s="159"/>
    </row>
    <row r="257" spans="1:29" x14ac:dyDescent="0.25">
      <c r="A257" t="s">
        <v>1213</v>
      </c>
      <c r="B257" t="s">
        <v>1251</v>
      </c>
      <c r="C257" t="s">
        <v>1329</v>
      </c>
      <c r="D257" t="s">
        <v>1414</v>
      </c>
      <c r="E257" t="s">
        <v>1415</v>
      </c>
      <c r="F257" t="s">
        <v>949</v>
      </c>
      <c r="G257" t="s">
        <v>204</v>
      </c>
      <c r="H257" t="s">
        <v>204</v>
      </c>
      <c r="I257" t="s">
        <v>340</v>
      </c>
      <c r="J257" t="s">
        <v>1271</v>
      </c>
      <c r="K257" t="s">
        <v>413</v>
      </c>
      <c r="L257" t="s">
        <v>1212</v>
      </c>
      <c r="M257" s="129">
        <v>180.8</v>
      </c>
      <c r="N257" t="s">
        <v>1416</v>
      </c>
      <c r="O257" s="130">
        <v>4.61479923858098E-2</v>
      </c>
      <c r="P257" s="130">
        <v>4.1931741281747502E-2</v>
      </c>
      <c r="R257" s="138">
        <v>47427283</v>
      </c>
      <c r="S257" s="162">
        <v>1</v>
      </c>
      <c r="T257" t="s">
        <v>1417</v>
      </c>
      <c r="U257" s="138">
        <v>47076.321100000001</v>
      </c>
      <c r="X257" s="130">
        <v>1.0778927954545455E-3</v>
      </c>
      <c r="Y257" s="130">
        <v>0.15446754516561542</v>
      </c>
      <c r="Z257" s="130">
        <v>0.14218751596024115</v>
      </c>
      <c r="AA257" s="182"/>
      <c r="AC257" s="159"/>
    </row>
    <row r="258" spans="1:29" x14ac:dyDescent="0.25">
      <c r="A258" t="s">
        <v>1213</v>
      </c>
      <c r="B258" t="s">
        <v>1251</v>
      </c>
      <c r="C258" t="s">
        <v>1329</v>
      </c>
      <c r="D258" t="s">
        <v>1406</v>
      </c>
      <c r="E258" t="s">
        <v>1407</v>
      </c>
      <c r="F258" t="s">
        <v>949</v>
      </c>
      <c r="G258" t="s">
        <v>204</v>
      </c>
      <c r="H258" t="s">
        <v>204</v>
      </c>
      <c r="I258" t="s">
        <v>340</v>
      </c>
      <c r="J258" t="s">
        <v>1271</v>
      </c>
      <c r="K258" t="s">
        <v>413</v>
      </c>
      <c r="L258" t="s">
        <v>1212</v>
      </c>
      <c r="M258" s="129">
        <v>928.8</v>
      </c>
      <c r="N258" t="s">
        <v>1408</v>
      </c>
      <c r="O258" s="130">
        <v>4.2791954733132999E-2</v>
      </c>
      <c r="P258" s="130">
        <v>4.2944065648317001E-2</v>
      </c>
      <c r="R258" s="138">
        <v>16640665</v>
      </c>
      <c r="S258" s="162">
        <v>1</v>
      </c>
      <c r="T258" t="s">
        <v>1409</v>
      </c>
      <c r="U258" s="138">
        <v>16003.327499999999</v>
      </c>
      <c r="X258" s="130">
        <v>1.3867220833333332E-3</v>
      </c>
      <c r="Y258" s="130">
        <v>5.2510363173070583E-2</v>
      </c>
      <c r="Z258" s="130">
        <v>4.833583710897893E-2</v>
      </c>
      <c r="AA258" s="182"/>
      <c r="AC258" s="159"/>
    </row>
    <row r="259" spans="1:29" x14ac:dyDescent="0.25">
      <c r="A259" t="s">
        <v>1213</v>
      </c>
      <c r="B259" t="s">
        <v>1254</v>
      </c>
      <c r="C259" t="s">
        <v>1329</v>
      </c>
      <c r="D259" t="s">
        <v>1330</v>
      </c>
      <c r="E259" t="s">
        <v>1331</v>
      </c>
      <c r="F259" t="s">
        <v>949</v>
      </c>
      <c r="G259" t="s">
        <v>204</v>
      </c>
      <c r="H259" t="s">
        <v>204</v>
      </c>
      <c r="I259" t="s">
        <v>340</v>
      </c>
      <c r="J259" t="s">
        <v>1271</v>
      </c>
      <c r="K259" t="s">
        <v>413</v>
      </c>
      <c r="L259" t="s">
        <v>1212</v>
      </c>
      <c r="M259" s="129">
        <v>257.5</v>
      </c>
      <c r="N259" t="s">
        <v>1332</v>
      </c>
      <c r="O259" s="130">
        <v>4.24452636706057E-2</v>
      </c>
      <c r="P259" s="130">
        <v>4.22464535200592E-2</v>
      </c>
      <c r="R259" s="138">
        <v>31000000</v>
      </c>
      <c r="S259" s="162">
        <v>1</v>
      </c>
      <c r="T259" t="s">
        <v>1333</v>
      </c>
      <c r="U259" s="138">
        <v>30671.4</v>
      </c>
      <c r="X259" s="130">
        <v>1.7222222222222222E-3</v>
      </c>
      <c r="Y259" s="130">
        <v>0.23199470308911499</v>
      </c>
      <c r="Z259" s="130">
        <v>5.9593158278554187E-2</v>
      </c>
      <c r="AA259" s="182"/>
      <c r="AC259" s="159"/>
    </row>
    <row r="260" spans="1:29" x14ac:dyDescent="0.25">
      <c r="A260" t="s">
        <v>1213</v>
      </c>
      <c r="B260" t="s">
        <v>1254</v>
      </c>
      <c r="C260" t="s">
        <v>1329</v>
      </c>
      <c r="D260" t="s">
        <v>1402</v>
      </c>
      <c r="E260" t="s">
        <v>1403</v>
      </c>
      <c r="F260" t="s">
        <v>949</v>
      </c>
      <c r="G260" t="s">
        <v>204</v>
      </c>
      <c r="H260" t="s">
        <v>204</v>
      </c>
      <c r="I260" t="s">
        <v>340</v>
      </c>
      <c r="J260" t="s">
        <v>1271</v>
      </c>
      <c r="K260" t="s">
        <v>413</v>
      </c>
      <c r="L260" t="s">
        <v>1212</v>
      </c>
      <c r="M260" s="129">
        <v>430.1</v>
      </c>
      <c r="N260" t="s">
        <v>1404</v>
      </c>
      <c r="O260" s="130">
        <v>4.3068941850570197E-2</v>
      </c>
      <c r="P260" s="130">
        <v>4.28863684046265E-2</v>
      </c>
      <c r="R260" s="138">
        <v>26000000</v>
      </c>
      <c r="S260" s="162">
        <v>1</v>
      </c>
      <c r="T260" t="s">
        <v>1405</v>
      </c>
      <c r="U260" s="138">
        <v>25534.6</v>
      </c>
      <c r="X260" s="130">
        <v>1.8571428571428571E-3</v>
      </c>
      <c r="Y260" s="130">
        <v>0.19314057869870027</v>
      </c>
      <c r="Z260" s="130">
        <v>4.9612585645897142E-2</v>
      </c>
      <c r="AA260" s="182"/>
      <c r="AC260" s="159"/>
    </row>
    <row r="261" spans="1:29" x14ac:dyDescent="0.25">
      <c r="A261" t="s">
        <v>1213</v>
      </c>
      <c r="B261" t="s">
        <v>1254</v>
      </c>
      <c r="C261" t="s">
        <v>1329</v>
      </c>
      <c r="D261" t="s">
        <v>1418</v>
      </c>
      <c r="E261" t="s">
        <v>1419</v>
      </c>
      <c r="F261" t="s">
        <v>949</v>
      </c>
      <c r="G261" t="s">
        <v>204</v>
      </c>
      <c r="H261" t="s">
        <v>204</v>
      </c>
      <c r="I261" t="s">
        <v>340</v>
      </c>
      <c r="J261" t="s">
        <v>1271</v>
      </c>
      <c r="K261" t="s">
        <v>413</v>
      </c>
      <c r="L261" t="s">
        <v>1212</v>
      </c>
      <c r="M261" s="129">
        <v>353.4</v>
      </c>
      <c r="N261" t="s">
        <v>1420</v>
      </c>
      <c r="O261" s="130">
        <v>4.1644230915196798E-2</v>
      </c>
      <c r="P261" s="130">
        <v>4.2791954733132999E-2</v>
      </c>
      <c r="R261" s="138">
        <v>21500000</v>
      </c>
      <c r="S261" s="162">
        <v>1</v>
      </c>
      <c r="T261" t="s">
        <v>1421</v>
      </c>
      <c r="U261" s="138">
        <v>21183.95</v>
      </c>
      <c r="X261" s="130">
        <v>1.5357142857142857E-3</v>
      </c>
      <c r="Y261" s="130">
        <v>0.16023279636745169</v>
      </c>
      <c r="Z261" s="130">
        <v>4.1159467299013999E-2</v>
      </c>
      <c r="AA261" s="182"/>
      <c r="AC261" s="159"/>
    </row>
    <row r="262" spans="1:29" x14ac:dyDescent="0.25">
      <c r="A262" t="s">
        <v>1213</v>
      </c>
      <c r="B262" t="s">
        <v>1254</v>
      </c>
      <c r="C262" t="s">
        <v>1329</v>
      </c>
      <c r="D262" t="s">
        <v>1342</v>
      </c>
      <c r="E262" t="s">
        <v>1343</v>
      </c>
      <c r="F262" t="s">
        <v>949</v>
      </c>
      <c r="G262" t="s">
        <v>204</v>
      </c>
      <c r="H262" t="s">
        <v>204</v>
      </c>
      <c r="I262" t="s">
        <v>340</v>
      </c>
      <c r="J262" t="s">
        <v>1271</v>
      </c>
      <c r="K262" t="s">
        <v>413</v>
      </c>
      <c r="L262" t="s">
        <v>1212</v>
      </c>
      <c r="M262" s="129">
        <v>526</v>
      </c>
      <c r="N262" t="s">
        <v>1344</v>
      </c>
      <c r="O262" s="130">
        <v>4.3049202447856601E-2</v>
      </c>
      <c r="P262" s="130">
        <v>4.2993895086049699E-2</v>
      </c>
      <c r="R262" s="138">
        <v>20010601</v>
      </c>
      <c r="S262" s="162">
        <v>1</v>
      </c>
      <c r="T262" t="s">
        <v>1345</v>
      </c>
      <c r="U262" s="138">
        <v>19572.3688</v>
      </c>
      <c r="X262" s="130">
        <v>1.6675500833333334E-3</v>
      </c>
      <c r="Y262" s="130">
        <v>0.14804299436431517</v>
      </c>
      <c r="Z262" s="130">
        <v>3.8028237186927723E-2</v>
      </c>
      <c r="AA262" s="182"/>
      <c r="AC262" s="159"/>
    </row>
    <row r="263" spans="1:29" x14ac:dyDescent="0.25">
      <c r="A263" t="s">
        <v>1213</v>
      </c>
      <c r="B263" t="s">
        <v>1254</v>
      </c>
      <c r="C263" t="s">
        <v>1329</v>
      </c>
      <c r="D263" t="s">
        <v>1422</v>
      </c>
      <c r="E263" t="s">
        <v>1423</v>
      </c>
      <c r="F263" t="s">
        <v>949</v>
      </c>
      <c r="G263" t="s">
        <v>204</v>
      </c>
      <c r="H263" t="s">
        <v>204</v>
      </c>
      <c r="I263" t="s">
        <v>340</v>
      </c>
      <c r="J263" t="s">
        <v>1271</v>
      </c>
      <c r="K263" t="s">
        <v>413</v>
      </c>
      <c r="L263" t="s">
        <v>1212</v>
      </c>
      <c r="M263" s="129">
        <v>104.1</v>
      </c>
      <c r="N263" t="s">
        <v>1424</v>
      </c>
      <c r="O263" s="130">
        <v>4.1989285075321799E-2</v>
      </c>
      <c r="P263" s="130">
        <v>4.1255109969377202E-2</v>
      </c>
      <c r="R263" s="138">
        <v>18800000</v>
      </c>
      <c r="S263" s="162">
        <v>1</v>
      </c>
      <c r="T263" t="s">
        <v>1425</v>
      </c>
      <c r="U263" s="138">
        <v>18721.04</v>
      </c>
      <c r="X263" s="130">
        <v>4.2727272727272726E-4</v>
      </c>
      <c r="Y263" s="130">
        <v>0.14160364757785576</v>
      </c>
      <c r="Z263" s="130">
        <v>3.637414333415312E-2</v>
      </c>
      <c r="AA263" s="182"/>
      <c r="AC263" s="159"/>
    </row>
    <row r="264" spans="1:29" x14ac:dyDescent="0.25">
      <c r="A264" t="s">
        <v>1213</v>
      </c>
      <c r="B264" t="s">
        <v>1254</v>
      </c>
      <c r="C264" t="s">
        <v>1329</v>
      </c>
      <c r="D264" t="s">
        <v>1354</v>
      </c>
      <c r="E264" t="s">
        <v>1355</v>
      </c>
      <c r="F264" t="s">
        <v>949</v>
      </c>
      <c r="G264" t="s">
        <v>204</v>
      </c>
      <c r="H264" t="s">
        <v>204</v>
      </c>
      <c r="I264" t="s">
        <v>340</v>
      </c>
      <c r="J264" t="s">
        <v>1271</v>
      </c>
      <c r="K264" t="s">
        <v>413</v>
      </c>
      <c r="L264" t="s">
        <v>1212</v>
      </c>
      <c r="M264" s="129">
        <v>602.70000000000005</v>
      </c>
      <c r="N264" t="s">
        <v>1356</v>
      </c>
      <c r="O264" s="130">
        <v>4.2367093211412098E-2</v>
      </c>
      <c r="P264" s="130">
        <v>4.3253532682656901E-2</v>
      </c>
      <c r="R264" s="138">
        <v>9600000</v>
      </c>
      <c r="S264" s="162">
        <v>1</v>
      </c>
      <c r="T264" t="s">
        <v>1357</v>
      </c>
      <c r="U264" s="138">
        <v>9358.08</v>
      </c>
      <c r="X264" s="130">
        <v>8.0000000000000004E-4</v>
      </c>
      <c r="Y264" s="130">
        <v>7.0783367928564891E-2</v>
      </c>
      <c r="Z264" s="130">
        <v>1.8182330856216945E-2</v>
      </c>
      <c r="AA264" s="182"/>
      <c r="AC264" s="159"/>
    </row>
    <row r="265" spans="1:29" x14ac:dyDescent="0.25">
      <c r="A265" t="s">
        <v>1213</v>
      </c>
      <c r="B265" t="s">
        <v>1254</v>
      </c>
      <c r="C265" t="s">
        <v>1329</v>
      </c>
      <c r="D265" t="s">
        <v>1414</v>
      </c>
      <c r="E265" t="s">
        <v>1415</v>
      </c>
      <c r="F265" t="s">
        <v>949</v>
      </c>
      <c r="G265" t="s">
        <v>204</v>
      </c>
      <c r="H265" t="s">
        <v>204</v>
      </c>
      <c r="I265" t="s">
        <v>340</v>
      </c>
      <c r="J265" t="s">
        <v>1271</v>
      </c>
      <c r="K265" t="s">
        <v>413</v>
      </c>
      <c r="L265" t="s">
        <v>1212</v>
      </c>
      <c r="M265" s="129">
        <v>180.8</v>
      </c>
      <c r="N265" t="s">
        <v>1416</v>
      </c>
      <c r="O265" s="130">
        <v>4.14727859342095E-2</v>
      </c>
      <c r="P265" s="130">
        <v>4.1931741281747502E-2</v>
      </c>
      <c r="R265" s="138">
        <v>4500000</v>
      </c>
      <c r="S265" s="162">
        <v>1</v>
      </c>
      <c r="T265" t="s">
        <v>1417</v>
      </c>
      <c r="U265" s="138">
        <v>4466.7</v>
      </c>
      <c r="X265" s="130">
        <v>1.0227272727272727E-4</v>
      </c>
      <c r="Y265" s="130">
        <v>3.3785570280070357E-2</v>
      </c>
      <c r="Z265" s="130">
        <v>8.6785983060055291E-3</v>
      </c>
      <c r="AA265" s="182"/>
      <c r="AC265" s="159"/>
    </row>
    <row r="266" spans="1:29" x14ac:dyDescent="0.25">
      <c r="A266" t="s">
        <v>1213</v>
      </c>
      <c r="B266" t="s">
        <v>1254</v>
      </c>
      <c r="C266" t="s">
        <v>1329</v>
      </c>
      <c r="D266" t="s">
        <v>1410</v>
      </c>
      <c r="E266" t="s">
        <v>1411</v>
      </c>
      <c r="F266" t="s">
        <v>949</v>
      </c>
      <c r="G266" t="s">
        <v>204</v>
      </c>
      <c r="H266" t="s">
        <v>204</v>
      </c>
      <c r="I266" t="s">
        <v>340</v>
      </c>
      <c r="J266" t="s">
        <v>1284</v>
      </c>
      <c r="K266" t="s">
        <v>415</v>
      </c>
      <c r="L266" t="s">
        <v>1212</v>
      </c>
      <c r="M266" s="129">
        <v>8.1999999999999993</v>
      </c>
      <c r="N266" t="s">
        <v>1412</v>
      </c>
      <c r="O266" s="130">
        <v>4.1514747565984403E-2</v>
      </c>
      <c r="P266" s="130">
        <v>3.7179586483239803E-2</v>
      </c>
      <c r="R266" s="138">
        <v>2700000</v>
      </c>
      <c r="S266" s="162">
        <v>1</v>
      </c>
      <c r="T266" t="s">
        <v>1413</v>
      </c>
      <c r="U266" s="138">
        <v>2699.19</v>
      </c>
      <c r="X266" s="130">
        <v>6.1363636363636362E-5</v>
      </c>
      <c r="Y266" s="130">
        <v>2.0416341693926861E-2</v>
      </c>
      <c r="Z266" s="130">
        <v>5.2444054361356403E-3</v>
      </c>
      <c r="AA266" s="182"/>
      <c r="AC266" s="159"/>
    </row>
    <row r="267" spans="1:29" x14ac:dyDescent="0.25">
      <c r="A267" t="s">
        <v>1213</v>
      </c>
      <c r="B267" t="s">
        <v>1256</v>
      </c>
      <c r="C267" t="s">
        <v>1268</v>
      </c>
      <c r="D267" t="s">
        <v>1269</v>
      </c>
      <c r="E267" t="s">
        <v>1270</v>
      </c>
      <c r="F267" t="s">
        <v>943</v>
      </c>
      <c r="G267" t="s">
        <v>204</v>
      </c>
      <c r="H267" t="s">
        <v>204</v>
      </c>
      <c r="I267" t="s">
        <v>340</v>
      </c>
      <c r="J267" t="s">
        <v>1271</v>
      </c>
      <c r="K267" t="s">
        <v>413</v>
      </c>
      <c r="L267" t="s">
        <v>1212</v>
      </c>
      <c r="M267" s="129">
        <v>1329.5</v>
      </c>
      <c r="N267" t="s">
        <v>1272</v>
      </c>
      <c r="O267" s="130">
        <v>-4.1029556423082996E-3</v>
      </c>
      <c r="P267" s="130">
        <v>1.52756146967408E-2</v>
      </c>
      <c r="R267" s="138">
        <v>23847437</v>
      </c>
      <c r="S267" s="162">
        <v>1</v>
      </c>
      <c r="T267" t="s">
        <v>1273</v>
      </c>
      <c r="U267" s="138">
        <v>27064.456300000002</v>
      </c>
      <c r="X267" s="130">
        <v>1.0988221008811213E-3</v>
      </c>
      <c r="Y267" s="130">
        <v>0.10873067125978068</v>
      </c>
      <c r="Z267" s="130">
        <v>8.9794344367863918E-2</v>
      </c>
      <c r="AA267" s="182"/>
      <c r="AC267" s="159"/>
    </row>
    <row r="268" spans="1:29" x14ac:dyDescent="0.25">
      <c r="A268" t="s">
        <v>1213</v>
      </c>
      <c r="B268" t="s">
        <v>1256</v>
      </c>
      <c r="C268" t="s">
        <v>1268</v>
      </c>
      <c r="D268" t="s">
        <v>1362</v>
      </c>
      <c r="E268" t="s">
        <v>1363</v>
      </c>
      <c r="F268" t="s">
        <v>943</v>
      </c>
      <c r="G268" t="s">
        <v>204</v>
      </c>
      <c r="H268" t="s">
        <v>204</v>
      </c>
      <c r="I268" t="s">
        <v>340</v>
      </c>
      <c r="J268" t="s">
        <v>1271</v>
      </c>
      <c r="K268" t="s">
        <v>413</v>
      </c>
      <c r="L268" t="s">
        <v>1212</v>
      </c>
      <c r="M268" s="129">
        <v>2081.9</v>
      </c>
      <c r="N268" t="s">
        <v>1364</v>
      </c>
      <c r="O268" s="130">
        <v>6.8006468273397796E-3</v>
      </c>
      <c r="P268" s="130">
        <v>1.6358749316930401E-2</v>
      </c>
      <c r="R268" s="138">
        <v>22390550</v>
      </c>
      <c r="S268" s="162">
        <v>1</v>
      </c>
      <c r="T268" t="s">
        <v>1365</v>
      </c>
      <c r="U268" s="138">
        <v>24674.3861</v>
      </c>
      <c r="X268" s="130">
        <v>1.1081926287450385E-3</v>
      </c>
      <c r="Y268" s="130">
        <v>9.9128633461724722E-2</v>
      </c>
      <c r="Z268" s="130">
        <v>8.1864579208851124E-2</v>
      </c>
      <c r="AA268" s="182"/>
      <c r="AC268" s="159"/>
    </row>
    <row r="269" spans="1:29" x14ac:dyDescent="0.25">
      <c r="A269" t="s">
        <v>1213</v>
      </c>
      <c r="B269" t="s">
        <v>1256</v>
      </c>
      <c r="C269" t="s">
        <v>1268</v>
      </c>
      <c r="D269" t="s">
        <v>1282</v>
      </c>
      <c r="E269" t="s">
        <v>1283</v>
      </c>
      <c r="F269" t="s">
        <v>943</v>
      </c>
      <c r="G269" t="s">
        <v>204</v>
      </c>
      <c r="H269" t="s">
        <v>204</v>
      </c>
      <c r="I269" t="s">
        <v>340</v>
      </c>
      <c r="J269" t="s">
        <v>1284</v>
      </c>
      <c r="K269" t="s">
        <v>415</v>
      </c>
      <c r="L269" t="s">
        <v>1212</v>
      </c>
      <c r="M269" s="129">
        <v>4884.6000000000004</v>
      </c>
      <c r="N269" t="s">
        <v>1285</v>
      </c>
      <c r="O269" s="130">
        <v>4.1899536139794399E-3</v>
      </c>
      <c r="P269" s="130">
        <v>1.8755807532071699E-2</v>
      </c>
      <c r="R269" s="138">
        <v>22807725</v>
      </c>
      <c r="S269" s="162">
        <v>1</v>
      </c>
      <c r="T269" t="s">
        <v>1286</v>
      </c>
      <c r="U269" s="138">
        <v>24141.976899999998</v>
      </c>
      <c r="X269" s="130">
        <v>9.474747725257335E-4</v>
      </c>
      <c r="Y269" s="130">
        <v>9.6989694929051684E-2</v>
      </c>
      <c r="Z269" s="130">
        <v>8.0098154142591263E-2</v>
      </c>
      <c r="AA269" s="182"/>
      <c r="AC269" s="159"/>
    </row>
    <row r="270" spans="1:29" x14ac:dyDescent="0.25">
      <c r="A270" t="s">
        <v>1213</v>
      </c>
      <c r="B270" t="s">
        <v>1256</v>
      </c>
      <c r="C270" t="s">
        <v>1268</v>
      </c>
      <c r="D270" t="s">
        <v>1358</v>
      </c>
      <c r="E270" t="s">
        <v>1359</v>
      </c>
      <c r="F270" t="s">
        <v>943</v>
      </c>
      <c r="G270" t="s">
        <v>204</v>
      </c>
      <c r="H270" t="s">
        <v>204</v>
      </c>
      <c r="I270" t="s">
        <v>340</v>
      </c>
      <c r="J270" t="s">
        <v>1284</v>
      </c>
      <c r="K270" t="s">
        <v>415</v>
      </c>
      <c r="L270" t="s">
        <v>1212</v>
      </c>
      <c r="M270" s="129">
        <v>2896.9</v>
      </c>
      <c r="N270" t="s">
        <v>1360</v>
      </c>
      <c r="O270" s="130">
        <v>-1.2750485724985199E-2</v>
      </c>
      <c r="P270" s="130">
        <v>-2.99380435407165E-2</v>
      </c>
      <c r="R270" s="138">
        <v>15984000</v>
      </c>
      <c r="S270" s="162">
        <v>1</v>
      </c>
      <c r="T270" t="s">
        <v>1361</v>
      </c>
      <c r="U270" s="138">
        <v>17847.734399999998</v>
      </c>
      <c r="X270" s="130">
        <v>7.1707216174006201E-4</v>
      </c>
      <c r="Y270" s="130">
        <v>7.1702757437998241E-2</v>
      </c>
      <c r="Z270" s="130">
        <v>5.9215141587143159E-2</v>
      </c>
      <c r="AA270" s="182"/>
      <c r="AC270" s="159"/>
    </row>
    <row r="271" spans="1:29" x14ac:dyDescent="0.25">
      <c r="A271" t="s">
        <v>1213</v>
      </c>
      <c r="B271" t="s">
        <v>1256</v>
      </c>
      <c r="C271" t="s">
        <v>1268</v>
      </c>
      <c r="D271" t="s">
        <v>1274</v>
      </c>
      <c r="E271" t="s">
        <v>1275</v>
      </c>
      <c r="F271" t="s">
        <v>943</v>
      </c>
      <c r="G271" t="s">
        <v>204</v>
      </c>
      <c r="H271" t="s">
        <v>204</v>
      </c>
      <c r="I271" t="s">
        <v>340</v>
      </c>
      <c r="J271" t="s">
        <v>1271</v>
      </c>
      <c r="K271" t="s">
        <v>413</v>
      </c>
      <c r="L271" t="s">
        <v>1212</v>
      </c>
      <c r="M271" s="129">
        <v>4226.3</v>
      </c>
      <c r="N271" t="s">
        <v>1276</v>
      </c>
      <c r="O271" s="130">
        <v>1.1080854716724301E-2</v>
      </c>
      <c r="P271" s="130">
        <v>1.6849175888299602E-2</v>
      </c>
      <c r="R271" s="138">
        <v>9501189</v>
      </c>
      <c r="S271" s="162">
        <v>1</v>
      </c>
      <c r="T271" t="s">
        <v>1277</v>
      </c>
      <c r="U271" s="138">
        <v>9499.2888000000003</v>
      </c>
      <c r="X271" s="130">
        <v>6.0424301037151904E-4</v>
      </c>
      <c r="Y271" s="130">
        <v>3.8163118224659884E-2</v>
      </c>
      <c r="Z271" s="130">
        <v>3.151670214404529E-2</v>
      </c>
      <c r="AA271" s="182"/>
      <c r="AC271" s="159"/>
    </row>
    <row r="272" spans="1:29" x14ac:dyDescent="0.25">
      <c r="A272" t="s">
        <v>1213</v>
      </c>
      <c r="B272" t="s">
        <v>1256</v>
      </c>
      <c r="C272" t="s">
        <v>1268</v>
      </c>
      <c r="D272" t="s">
        <v>1278</v>
      </c>
      <c r="E272" t="s">
        <v>1279</v>
      </c>
      <c r="F272" t="s">
        <v>943</v>
      </c>
      <c r="G272" t="s">
        <v>204</v>
      </c>
      <c r="H272" t="s">
        <v>204</v>
      </c>
      <c r="I272" t="s">
        <v>340</v>
      </c>
      <c r="J272" t="s">
        <v>1271</v>
      </c>
      <c r="K272" t="s">
        <v>413</v>
      </c>
      <c r="L272" t="s">
        <v>1212</v>
      </c>
      <c r="M272" s="129">
        <v>7391</v>
      </c>
      <c r="N272" t="s">
        <v>1280</v>
      </c>
      <c r="O272" s="130">
        <v>1.49537552105308E-2</v>
      </c>
      <c r="P272" s="130">
        <v>2.1832119661569199E-2</v>
      </c>
      <c r="R272" s="138">
        <v>4006780</v>
      </c>
      <c r="S272" s="162">
        <v>1</v>
      </c>
      <c r="T272" t="s">
        <v>1281</v>
      </c>
      <c r="U272" s="138">
        <v>3912.6207000000004</v>
      </c>
      <c r="X272" s="130">
        <v>1.3049667213586416E-4</v>
      </c>
      <c r="Y272" s="130">
        <v>1.5718840529580502E-2</v>
      </c>
      <c r="Z272" s="130">
        <v>1.2981277161477308E-2</v>
      </c>
      <c r="AA272" s="182"/>
      <c r="AC272" s="159"/>
    </row>
    <row r="273" spans="1:29" x14ac:dyDescent="0.25">
      <c r="A273" t="s">
        <v>1213</v>
      </c>
      <c r="B273" t="s">
        <v>1256</v>
      </c>
      <c r="C273" t="s">
        <v>1268</v>
      </c>
      <c r="D273" t="s">
        <v>1432</v>
      </c>
      <c r="E273" t="s">
        <v>1433</v>
      </c>
      <c r="F273" t="s">
        <v>943</v>
      </c>
      <c r="G273" t="s">
        <v>204</v>
      </c>
      <c r="H273" t="s">
        <v>204</v>
      </c>
      <c r="I273" t="s">
        <v>340</v>
      </c>
      <c r="J273" t="s">
        <v>1271</v>
      </c>
      <c r="K273" t="s">
        <v>413</v>
      </c>
      <c r="L273" t="s">
        <v>1212</v>
      </c>
      <c r="M273" s="129">
        <v>18619.5</v>
      </c>
      <c r="N273" t="s">
        <v>1434</v>
      </c>
      <c r="O273" s="130">
        <v>2.4904300153252E-3</v>
      </c>
      <c r="P273" s="130">
        <v>2.4263271702527699E-2</v>
      </c>
      <c r="R273" s="138">
        <v>800000</v>
      </c>
      <c r="S273" s="162">
        <v>1</v>
      </c>
      <c r="T273" t="s">
        <v>1435</v>
      </c>
      <c r="U273" s="138">
        <v>704.48</v>
      </c>
      <c r="X273" s="130">
        <v>4.4186434941218783E-5</v>
      </c>
      <c r="Y273" s="130">
        <v>2.8302280517980478E-3</v>
      </c>
      <c r="Z273" s="130">
        <v>2.3373209176236181E-3</v>
      </c>
      <c r="AA273" s="182"/>
      <c r="AC273" s="159"/>
    </row>
    <row r="274" spans="1:29" x14ac:dyDescent="0.25">
      <c r="A274" t="s">
        <v>1213</v>
      </c>
      <c r="B274" t="s">
        <v>1256</v>
      </c>
      <c r="C274" t="s">
        <v>1268</v>
      </c>
      <c r="D274" t="s">
        <v>1346</v>
      </c>
      <c r="E274" t="s">
        <v>1347</v>
      </c>
      <c r="F274" t="s">
        <v>943</v>
      </c>
      <c r="G274" t="s">
        <v>204</v>
      </c>
      <c r="H274" t="s">
        <v>204</v>
      </c>
      <c r="I274" t="s">
        <v>340</v>
      </c>
      <c r="J274" t="s">
        <v>1284</v>
      </c>
      <c r="K274" t="s">
        <v>415</v>
      </c>
      <c r="L274" t="s">
        <v>1212</v>
      </c>
      <c r="M274" s="129">
        <v>8773.9</v>
      </c>
      <c r="N274" t="s">
        <v>1348</v>
      </c>
      <c r="O274" s="130">
        <v>1.35604329979416E-2</v>
      </c>
      <c r="P274" s="130">
        <v>2.1124017125367801E-2</v>
      </c>
      <c r="R274" s="138">
        <v>300000</v>
      </c>
      <c r="S274" s="162">
        <v>1</v>
      </c>
      <c r="T274" t="s">
        <v>1349</v>
      </c>
      <c r="U274" s="138">
        <v>289.8</v>
      </c>
      <c r="X274" s="130">
        <v>4.6329885463257156E-5</v>
      </c>
      <c r="Y274" s="130">
        <v>1.1642631294161287E-3</v>
      </c>
      <c r="Z274" s="130">
        <v>9.6149727732132136E-4</v>
      </c>
      <c r="AA274" s="182"/>
      <c r="AC274" s="159"/>
    </row>
    <row r="275" spans="1:29" x14ac:dyDescent="0.25">
      <c r="A275" t="s">
        <v>1213</v>
      </c>
      <c r="B275" t="s">
        <v>1256</v>
      </c>
      <c r="C275" t="s">
        <v>1268</v>
      </c>
      <c r="D275" t="s">
        <v>1370</v>
      </c>
      <c r="E275" t="s">
        <v>1371</v>
      </c>
      <c r="F275" t="s">
        <v>943</v>
      </c>
      <c r="G275" t="s">
        <v>204</v>
      </c>
      <c r="H275" t="s">
        <v>204</v>
      </c>
      <c r="I275" t="s">
        <v>340</v>
      </c>
      <c r="J275" t="s">
        <v>1271</v>
      </c>
      <c r="K275" t="s">
        <v>413</v>
      </c>
      <c r="L275" t="s">
        <v>1212</v>
      </c>
      <c r="M275" s="129">
        <v>84.9</v>
      </c>
      <c r="N275" t="s">
        <v>1372</v>
      </c>
      <c r="O275" s="130">
        <v>-5.47189048326967E-3</v>
      </c>
      <c r="P275" s="130">
        <v>4.8096167249679203E-2</v>
      </c>
      <c r="R275" s="138">
        <v>13000</v>
      </c>
      <c r="S275" s="162">
        <v>1</v>
      </c>
      <c r="T275" t="s">
        <v>1373</v>
      </c>
      <c r="U275" s="138">
        <v>18.891599999999997</v>
      </c>
      <c r="X275" s="130">
        <v>3.4943053256381422E-6</v>
      </c>
      <c r="Y275" s="130">
        <v>7.5896457334981835E-5</v>
      </c>
      <c r="Z275" s="130">
        <v>6.2678474686830491E-5</v>
      </c>
      <c r="AA275" s="182"/>
      <c r="AC275" s="159"/>
    </row>
    <row r="276" spans="1:29" x14ac:dyDescent="0.25">
      <c r="A276" t="s">
        <v>1213</v>
      </c>
      <c r="B276" t="s">
        <v>1256</v>
      </c>
      <c r="C276" t="s">
        <v>1287</v>
      </c>
      <c r="D276" t="s">
        <v>1374</v>
      </c>
      <c r="E276" t="s">
        <v>1375</v>
      </c>
      <c r="F276" t="s">
        <v>945</v>
      </c>
      <c r="G276" t="s">
        <v>204</v>
      </c>
      <c r="H276" t="s">
        <v>204</v>
      </c>
      <c r="I276" t="s">
        <v>340</v>
      </c>
      <c r="J276" t="s">
        <v>1271</v>
      </c>
      <c r="K276" t="s">
        <v>413</v>
      </c>
      <c r="L276" t="s">
        <v>1212</v>
      </c>
      <c r="M276" s="129">
        <v>2689.9</v>
      </c>
      <c r="N276" t="s">
        <v>1376</v>
      </c>
      <c r="O276" s="130">
        <v>7.0552483558360499E-3</v>
      </c>
      <c r="P276" s="130">
        <v>4.4813980864286097E-2</v>
      </c>
      <c r="R276" s="138">
        <v>16418192</v>
      </c>
      <c r="S276" s="162">
        <v>1</v>
      </c>
      <c r="T276" t="s">
        <v>1377</v>
      </c>
      <c r="U276" s="138">
        <v>15465.936900000001</v>
      </c>
      <c r="X276" s="130">
        <v>6.3530163578151002E-4</v>
      </c>
      <c r="Y276" s="130">
        <v>6.2133954632963791E-2</v>
      </c>
      <c r="Z276" s="130">
        <v>5.1312823277982936E-2</v>
      </c>
      <c r="AA276" s="182"/>
      <c r="AC276" s="159"/>
    </row>
    <row r="277" spans="1:29" x14ac:dyDescent="0.25">
      <c r="A277" t="s">
        <v>1213</v>
      </c>
      <c r="B277" t="s">
        <v>1256</v>
      </c>
      <c r="C277" t="s">
        <v>1287</v>
      </c>
      <c r="D277" t="s">
        <v>1308</v>
      </c>
      <c r="E277" t="s">
        <v>1309</v>
      </c>
      <c r="F277" t="s">
        <v>945</v>
      </c>
      <c r="G277" t="s">
        <v>204</v>
      </c>
      <c r="H277" t="s">
        <v>204</v>
      </c>
      <c r="I277" t="s">
        <v>340</v>
      </c>
      <c r="J277" t="s">
        <v>1271</v>
      </c>
      <c r="K277" t="s">
        <v>413</v>
      </c>
      <c r="L277" t="s">
        <v>1212</v>
      </c>
      <c r="M277" s="129">
        <v>1152.4000000000001</v>
      </c>
      <c r="N277" t="s">
        <v>1310</v>
      </c>
      <c r="O277" s="130">
        <v>1.16074112145883E-2</v>
      </c>
      <c r="P277" s="130">
        <v>2.6518709410428699E-2</v>
      </c>
      <c r="R277" s="138">
        <v>14621041</v>
      </c>
      <c r="S277" s="162">
        <v>1</v>
      </c>
      <c r="T277" t="s">
        <v>1311</v>
      </c>
      <c r="U277" s="138">
        <v>14430.967500000001</v>
      </c>
      <c r="X277" s="130">
        <v>6.1495055901376829E-4</v>
      </c>
      <c r="Y277" s="130">
        <v>5.797599497457475E-2</v>
      </c>
      <c r="Z277" s="130">
        <v>4.7879005964917412E-2</v>
      </c>
      <c r="AA277" s="182"/>
      <c r="AC277" s="159"/>
    </row>
    <row r="278" spans="1:29" x14ac:dyDescent="0.25">
      <c r="A278" t="s">
        <v>1213</v>
      </c>
      <c r="B278" t="s">
        <v>1256</v>
      </c>
      <c r="C278" t="s">
        <v>1287</v>
      </c>
      <c r="D278" t="s">
        <v>1378</v>
      </c>
      <c r="E278" t="s">
        <v>1379</v>
      </c>
      <c r="F278" t="s">
        <v>945</v>
      </c>
      <c r="G278" t="s">
        <v>204</v>
      </c>
      <c r="H278" t="s">
        <v>204</v>
      </c>
      <c r="I278" t="s">
        <v>340</v>
      </c>
      <c r="J278" t="s">
        <v>1271</v>
      </c>
      <c r="K278" t="s">
        <v>413</v>
      </c>
      <c r="L278" t="s">
        <v>1212</v>
      </c>
      <c r="M278" s="129">
        <v>4116.7</v>
      </c>
      <c r="N278" t="s">
        <v>1380</v>
      </c>
      <c r="O278" s="130">
        <v>2.3817020960591401E-3</v>
      </c>
      <c r="P278" s="130">
        <v>3.9996261016130102E-2</v>
      </c>
      <c r="R278" s="138">
        <v>11385546</v>
      </c>
      <c r="S278" s="162">
        <v>1</v>
      </c>
      <c r="T278" t="s">
        <v>1381</v>
      </c>
      <c r="U278" s="138">
        <v>10557.816800000001</v>
      </c>
      <c r="X278" s="130">
        <v>3.7333918632900023E-4</v>
      </c>
      <c r="Y278" s="130">
        <v>4.2415724065296423E-2</v>
      </c>
      <c r="Z278" s="130">
        <v>3.5028682240282917E-2</v>
      </c>
      <c r="AA278" s="182"/>
      <c r="AC278" s="159"/>
    </row>
    <row r="279" spans="1:29" x14ac:dyDescent="0.25">
      <c r="A279" t="s">
        <v>1213</v>
      </c>
      <c r="B279" t="s">
        <v>1256</v>
      </c>
      <c r="C279" t="s">
        <v>1436</v>
      </c>
      <c r="D279" t="s">
        <v>1437</v>
      </c>
      <c r="E279" t="s">
        <v>1438</v>
      </c>
      <c r="F279" t="s">
        <v>945</v>
      </c>
      <c r="G279" t="s">
        <v>204</v>
      </c>
      <c r="H279" t="s">
        <v>204</v>
      </c>
      <c r="I279" t="s">
        <v>340</v>
      </c>
      <c r="J279" t="s">
        <v>1271</v>
      </c>
      <c r="K279" t="s">
        <v>413</v>
      </c>
      <c r="L279" t="s">
        <v>1212</v>
      </c>
      <c r="M279" s="129">
        <v>167.1</v>
      </c>
      <c r="N279" t="s">
        <v>1439</v>
      </c>
      <c r="O279" s="130">
        <v>4.2100649634160298E-2</v>
      </c>
      <c r="P279" s="130">
        <v>4.2928330036401403E-2</v>
      </c>
      <c r="R279" s="138">
        <v>7385000</v>
      </c>
      <c r="S279" s="162">
        <v>1</v>
      </c>
      <c r="T279" t="s">
        <v>1440</v>
      </c>
      <c r="U279" s="138">
        <v>7333.3050000000003</v>
      </c>
      <c r="X279" s="130">
        <v>1.2172020899944998E-3</v>
      </c>
      <c r="Y279" s="130">
        <v>2.9461341022301392E-2</v>
      </c>
      <c r="Z279" s="130">
        <v>2.4330409907753044E-2</v>
      </c>
      <c r="AA279" s="182"/>
      <c r="AC279" s="159"/>
    </row>
    <row r="280" spans="1:29" x14ac:dyDescent="0.25">
      <c r="A280" t="s">
        <v>1213</v>
      </c>
      <c r="B280" t="s">
        <v>1256</v>
      </c>
      <c r="C280" t="s">
        <v>1287</v>
      </c>
      <c r="D280" t="s">
        <v>1296</v>
      </c>
      <c r="E280" t="s">
        <v>1297</v>
      </c>
      <c r="F280" t="s">
        <v>945</v>
      </c>
      <c r="G280" t="s">
        <v>204</v>
      </c>
      <c r="H280" t="s">
        <v>204</v>
      </c>
      <c r="I280" t="s">
        <v>340</v>
      </c>
      <c r="J280" t="s">
        <v>1271</v>
      </c>
      <c r="K280" t="s">
        <v>413</v>
      </c>
      <c r="L280" t="s">
        <v>1212</v>
      </c>
      <c r="M280" s="129">
        <v>1657.9</v>
      </c>
      <c r="N280" t="s">
        <v>1298</v>
      </c>
      <c r="O280" s="130">
        <v>1.1689942672292701E-2</v>
      </c>
      <c r="P280" s="130">
        <v>4.3662658592462197E-2</v>
      </c>
      <c r="R280" s="138">
        <v>7680000</v>
      </c>
      <c r="S280" s="162">
        <v>1</v>
      </c>
      <c r="T280" t="s">
        <v>1299</v>
      </c>
      <c r="U280" s="138">
        <v>7226.1120000000001</v>
      </c>
      <c r="X280" s="130">
        <v>2.7642962844024637E-4</v>
      </c>
      <c r="Y280" s="130">
        <v>2.903069624096425E-2</v>
      </c>
      <c r="Z280" s="130">
        <v>2.3974765402411759E-2</v>
      </c>
      <c r="AA280" s="182"/>
      <c r="AC280" s="159"/>
    </row>
    <row r="281" spans="1:29" x14ac:dyDescent="0.25">
      <c r="A281" t="s">
        <v>1213</v>
      </c>
      <c r="B281" t="s">
        <v>1256</v>
      </c>
      <c r="C281" t="s">
        <v>1436</v>
      </c>
      <c r="D281" t="s">
        <v>1441</v>
      </c>
      <c r="E281" t="s">
        <v>1442</v>
      </c>
      <c r="F281" t="s">
        <v>945</v>
      </c>
      <c r="G281" t="s">
        <v>204</v>
      </c>
      <c r="H281" t="s">
        <v>204</v>
      </c>
      <c r="I281" t="s">
        <v>340</v>
      </c>
      <c r="J281" t="s">
        <v>1284</v>
      </c>
      <c r="K281" t="s">
        <v>415</v>
      </c>
      <c r="L281" t="s">
        <v>1212</v>
      </c>
      <c r="M281" s="129">
        <v>416.4</v>
      </c>
      <c r="N281" t="s">
        <v>1443</v>
      </c>
      <c r="O281" s="130">
        <v>4.1939246347544999E-2</v>
      </c>
      <c r="P281" s="130">
        <v>4.3560377115010901E-2</v>
      </c>
      <c r="R281" s="138">
        <v>6995000</v>
      </c>
      <c r="S281" s="162">
        <v>1</v>
      </c>
      <c r="T281" t="s">
        <v>1444</v>
      </c>
      <c r="U281" s="138">
        <v>6871.8879999999999</v>
      </c>
      <c r="X281" s="130">
        <v>7.5636331866056974E-4</v>
      </c>
      <c r="Y281" s="130">
        <v>2.7607611552371087E-2</v>
      </c>
      <c r="Z281" s="130">
        <v>2.2799522436359767E-2</v>
      </c>
      <c r="AA281" s="182"/>
      <c r="AC281" s="159"/>
    </row>
    <row r="282" spans="1:29" x14ac:dyDescent="0.25">
      <c r="A282" t="s">
        <v>1213</v>
      </c>
      <c r="B282" t="s">
        <v>1256</v>
      </c>
      <c r="C282" t="s">
        <v>1287</v>
      </c>
      <c r="D282" t="s">
        <v>1288</v>
      </c>
      <c r="E282" t="s">
        <v>1289</v>
      </c>
      <c r="F282" t="s">
        <v>945</v>
      </c>
      <c r="G282" t="s">
        <v>204</v>
      </c>
      <c r="H282" t="s">
        <v>204</v>
      </c>
      <c r="I282" t="s">
        <v>340</v>
      </c>
      <c r="J282" t="s">
        <v>1271</v>
      </c>
      <c r="K282" t="s">
        <v>413</v>
      </c>
      <c r="L282" t="s">
        <v>1212</v>
      </c>
      <c r="M282" s="129">
        <v>832.9</v>
      </c>
      <c r="N282" t="s">
        <v>1290</v>
      </c>
      <c r="O282" s="130">
        <v>1.7684532948515901E-3</v>
      </c>
      <c r="P282" s="130">
        <v>4.0258521214723203E-2</v>
      </c>
      <c r="R282" s="138">
        <v>6467826</v>
      </c>
      <c r="S282" s="162">
        <v>1</v>
      </c>
      <c r="T282" t="s">
        <v>1291</v>
      </c>
      <c r="U282" s="138">
        <v>6289.9607999999998</v>
      </c>
      <c r="X282" s="130">
        <v>2.7558111770323122E-4</v>
      </c>
      <c r="Y282" s="130">
        <v>2.5269735774495615E-2</v>
      </c>
      <c r="Z282" s="130">
        <v>2.0868806657126919E-2</v>
      </c>
      <c r="AA282" s="182"/>
      <c r="AC282" s="159"/>
    </row>
    <row r="283" spans="1:29" x14ac:dyDescent="0.25">
      <c r="A283" t="s">
        <v>1213</v>
      </c>
      <c r="B283" t="s">
        <v>1256</v>
      </c>
      <c r="C283" t="s">
        <v>1287</v>
      </c>
      <c r="D283" t="s">
        <v>1390</v>
      </c>
      <c r="E283" t="s">
        <v>1391</v>
      </c>
      <c r="F283" t="s">
        <v>945</v>
      </c>
      <c r="G283" t="s">
        <v>204</v>
      </c>
      <c r="H283" t="s">
        <v>204</v>
      </c>
      <c r="I283" t="s">
        <v>340</v>
      </c>
      <c r="J283" t="s">
        <v>1284</v>
      </c>
      <c r="K283" t="s">
        <v>415</v>
      </c>
      <c r="L283" t="s">
        <v>1212</v>
      </c>
      <c r="M283" s="129">
        <v>11923.6</v>
      </c>
      <c r="N283" t="s">
        <v>1392</v>
      </c>
      <c r="O283" s="130">
        <v>3.4407594814641201E-2</v>
      </c>
      <c r="P283" s="130">
        <v>4.6141017469167399E-2</v>
      </c>
      <c r="R283" s="138">
        <v>4866000</v>
      </c>
      <c r="S283" s="162">
        <v>1</v>
      </c>
      <c r="T283" t="s">
        <v>1393</v>
      </c>
      <c r="U283" s="138">
        <v>3203.2877999999996</v>
      </c>
      <c r="X283" s="130">
        <v>1.5169011498865115E-4</v>
      </c>
      <c r="Y283" s="130">
        <v>1.2869116212727764E-2</v>
      </c>
      <c r="Z283" s="130">
        <v>1.0627855411237423E-2</v>
      </c>
      <c r="AA283" s="182"/>
      <c r="AC283" s="159"/>
    </row>
    <row r="284" spans="1:29" x14ac:dyDescent="0.25">
      <c r="A284" t="s">
        <v>1213</v>
      </c>
      <c r="B284" t="s">
        <v>1256</v>
      </c>
      <c r="C284" t="s">
        <v>1436</v>
      </c>
      <c r="D284" t="s">
        <v>1445</v>
      </c>
      <c r="E284" t="s">
        <v>1446</v>
      </c>
      <c r="F284" t="s">
        <v>945</v>
      </c>
      <c r="G284" t="s">
        <v>204</v>
      </c>
      <c r="H284" t="s">
        <v>204</v>
      </c>
      <c r="I284" t="s">
        <v>340</v>
      </c>
      <c r="J284" t="s">
        <v>1271</v>
      </c>
      <c r="K284" t="s">
        <v>413</v>
      </c>
      <c r="L284" t="s">
        <v>1212</v>
      </c>
      <c r="M284" s="129">
        <v>665.8</v>
      </c>
      <c r="N284" t="s">
        <v>1447</v>
      </c>
      <c r="O284" s="130">
        <v>4.4010070098392202E-2</v>
      </c>
      <c r="P284" s="130">
        <v>4.4549098063707E-2</v>
      </c>
      <c r="R284" s="138">
        <v>3150000</v>
      </c>
      <c r="S284" s="162">
        <v>1</v>
      </c>
      <c r="T284" t="s">
        <v>1448</v>
      </c>
      <c r="U284" s="138">
        <v>3059.91</v>
      </c>
      <c r="X284" s="130">
        <v>3.3965863983212452E-4</v>
      </c>
      <c r="Y284" s="130">
        <v>1.2293100042552471E-2</v>
      </c>
      <c r="Z284" s="130">
        <v>1.0152157121629691E-2</v>
      </c>
      <c r="AA284" s="182"/>
      <c r="AC284" s="159"/>
    </row>
    <row r="285" spans="1:29" x14ac:dyDescent="0.25">
      <c r="A285" t="s">
        <v>1213</v>
      </c>
      <c r="B285" t="s">
        <v>1256</v>
      </c>
      <c r="C285" t="s">
        <v>1287</v>
      </c>
      <c r="D285" t="s">
        <v>1394</v>
      </c>
      <c r="E285" t="s">
        <v>1395</v>
      </c>
      <c r="F285" t="s">
        <v>945</v>
      </c>
      <c r="G285" t="s">
        <v>204</v>
      </c>
      <c r="H285" t="s">
        <v>204</v>
      </c>
      <c r="I285" t="s">
        <v>340</v>
      </c>
      <c r="J285" t="s">
        <v>1271</v>
      </c>
      <c r="K285" t="s">
        <v>413</v>
      </c>
      <c r="L285" t="s">
        <v>1212</v>
      </c>
      <c r="M285" s="129">
        <v>3073.6</v>
      </c>
      <c r="N285" t="s">
        <v>1396</v>
      </c>
      <c r="O285" s="130">
        <v>4.0055519541270401E-2</v>
      </c>
      <c r="P285" s="130">
        <v>4.5511592992543801E-2</v>
      </c>
      <c r="R285" s="138">
        <v>2990000</v>
      </c>
      <c r="S285" s="162">
        <v>1</v>
      </c>
      <c r="T285" t="s">
        <v>1397</v>
      </c>
      <c r="U285" s="138">
        <v>2963.3890000000001</v>
      </c>
      <c r="X285" s="130">
        <v>2.7129534635932079E-4</v>
      </c>
      <c r="Y285" s="130">
        <v>1.1905329712965259E-2</v>
      </c>
      <c r="Z285" s="130">
        <v>9.8319201350723015E-3</v>
      </c>
      <c r="AA285" s="182"/>
      <c r="AC285" s="159"/>
    </row>
    <row r="286" spans="1:29" x14ac:dyDescent="0.25">
      <c r="A286" t="s">
        <v>1213</v>
      </c>
      <c r="B286" t="s">
        <v>1256</v>
      </c>
      <c r="C286" t="s">
        <v>1287</v>
      </c>
      <c r="D286" t="s">
        <v>1449</v>
      </c>
      <c r="E286" t="s">
        <v>1450</v>
      </c>
      <c r="F286" t="s">
        <v>945</v>
      </c>
      <c r="G286" t="s">
        <v>204</v>
      </c>
      <c r="H286" t="s">
        <v>204</v>
      </c>
      <c r="I286" t="s">
        <v>340</v>
      </c>
      <c r="J286" t="s">
        <v>1284</v>
      </c>
      <c r="K286" t="s">
        <v>415</v>
      </c>
      <c r="L286" t="s">
        <v>1212</v>
      </c>
      <c r="M286" s="129">
        <v>18351.7</v>
      </c>
      <c r="N286" t="s">
        <v>1451</v>
      </c>
      <c r="O286" s="130">
        <v>3.2681872317571997E-2</v>
      </c>
      <c r="P286" s="130">
        <v>4.9466476787328399E-2</v>
      </c>
      <c r="R286" s="138">
        <v>1071000</v>
      </c>
      <c r="S286" s="162">
        <v>1</v>
      </c>
      <c r="T286" t="s">
        <v>1452</v>
      </c>
      <c r="U286" s="138">
        <v>670.44600000000003</v>
      </c>
      <c r="X286" s="130">
        <v>6.4228764267361497E-5</v>
      </c>
      <c r="Y286" s="130">
        <v>2.6934974398361827E-3</v>
      </c>
      <c r="Z286" s="130">
        <v>2.2244030489681527E-3</v>
      </c>
      <c r="AA286" s="182"/>
      <c r="AC286" s="159"/>
    </row>
    <row r="287" spans="1:29" x14ac:dyDescent="0.25">
      <c r="A287" t="s">
        <v>1213</v>
      </c>
      <c r="B287" t="s">
        <v>1256</v>
      </c>
      <c r="C287" t="s">
        <v>1287</v>
      </c>
      <c r="D287" t="s">
        <v>1386</v>
      </c>
      <c r="E287" t="s">
        <v>1387</v>
      </c>
      <c r="F287" t="s">
        <v>945</v>
      </c>
      <c r="G287" t="s">
        <v>204</v>
      </c>
      <c r="H287" t="s">
        <v>204</v>
      </c>
      <c r="I287" t="s">
        <v>340</v>
      </c>
      <c r="J287" t="s">
        <v>1284</v>
      </c>
      <c r="K287" t="s">
        <v>415</v>
      </c>
      <c r="L287" t="s">
        <v>1212</v>
      </c>
      <c r="M287" s="129">
        <v>8902.2999999999993</v>
      </c>
      <c r="N287" t="s">
        <v>1388</v>
      </c>
      <c r="O287" s="130">
        <v>4.0181848674311002E-2</v>
      </c>
      <c r="P287" s="130">
        <v>4.6466220115422799E-2</v>
      </c>
      <c r="R287" s="138">
        <v>530000</v>
      </c>
      <c r="S287" s="162">
        <v>1</v>
      </c>
      <c r="T287" t="s">
        <v>1389</v>
      </c>
      <c r="U287" s="138">
        <v>490.25</v>
      </c>
      <c r="X287" s="130">
        <v>4.5266124241845798E-5</v>
      </c>
      <c r="Y287" s="130">
        <v>1.9695652146178642E-3</v>
      </c>
      <c r="Z287" s="130">
        <v>1.6265494831151752E-3</v>
      </c>
      <c r="AA287" s="182"/>
      <c r="AC287" s="159"/>
    </row>
    <row r="288" spans="1:29" x14ac:dyDescent="0.25">
      <c r="A288" t="s">
        <v>1213</v>
      </c>
      <c r="B288" t="s">
        <v>1256</v>
      </c>
      <c r="C288" t="s">
        <v>1287</v>
      </c>
      <c r="D288" t="s">
        <v>1292</v>
      </c>
      <c r="E288" t="s">
        <v>1293</v>
      </c>
      <c r="F288" t="s">
        <v>945</v>
      </c>
      <c r="G288" t="s">
        <v>204</v>
      </c>
      <c r="H288" t="s">
        <v>204</v>
      </c>
      <c r="I288" t="s">
        <v>340</v>
      </c>
      <c r="J288" t="s">
        <v>1271</v>
      </c>
      <c r="K288" t="s">
        <v>413</v>
      </c>
      <c r="L288" t="s">
        <v>1212</v>
      </c>
      <c r="M288" s="129">
        <v>12383.7</v>
      </c>
      <c r="N288" t="s">
        <v>1294</v>
      </c>
      <c r="O288" s="130">
        <v>3.3530158684463698E-2</v>
      </c>
      <c r="P288" s="130">
        <v>4.3678394204377802E-2</v>
      </c>
      <c r="R288" s="138">
        <v>426000</v>
      </c>
      <c r="S288" s="162">
        <v>1</v>
      </c>
      <c r="T288" t="s">
        <v>1295</v>
      </c>
      <c r="U288" s="138">
        <v>443.42340000000002</v>
      </c>
      <c r="X288" s="130">
        <v>2.206334416148056E-5</v>
      </c>
      <c r="Y288" s="130">
        <v>1.7814407016574871E-3</v>
      </c>
      <c r="Z288" s="130">
        <v>1.4711883775036687E-3</v>
      </c>
      <c r="AA288" s="182"/>
      <c r="AC288" s="159"/>
    </row>
    <row r="289" spans="1:29" x14ac:dyDescent="0.25">
      <c r="A289" t="s">
        <v>1213</v>
      </c>
      <c r="B289" t="s">
        <v>1256</v>
      </c>
      <c r="C289" t="s">
        <v>1287</v>
      </c>
      <c r="D289" t="s">
        <v>1398</v>
      </c>
      <c r="E289" t="s">
        <v>1399</v>
      </c>
      <c r="F289" t="s">
        <v>945</v>
      </c>
      <c r="G289" t="s">
        <v>204</v>
      </c>
      <c r="H289" t="s">
        <v>204</v>
      </c>
      <c r="I289" t="s">
        <v>340</v>
      </c>
      <c r="J289" t="s">
        <v>1271</v>
      </c>
      <c r="K289" t="s">
        <v>413</v>
      </c>
      <c r="L289" t="s">
        <v>1212</v>
      </c>
      <c r="M289" s="129">
        <v>14487.8</v>
      </c>
      <c r="N289" t="s">
        <v>1400</v>
      </c>
      <c r="O289" s="130">
        <v>3.1776606775903403E-2</v>
      </c>
      <c r="P289" s="130">
        <v>5.4706435555219299E-2</v>
      </c>
      <c r="R289" s="138">
        <v>500000</v>
      </c>
      <c r="S289" s="162">
        <v>1</v>
      </c>
      <c r="T289" t="s">
        <v>1401</v>
      </c>
      <c r="U289" s="138">
        <v>393.95</v>
      </c>
      <c r="X289" s="130">
        <v>1.9050271999383553E-5</v>
      </c>
      <c r="Y289" s="130">
        <v>1.5826827461472874E-3</v>
      </c>
      <c r="Z289" s="130">
        <v>1.3070457294711336E-3</v>
      </c>
      <c r="AA289" s="182"/>
      <c r="AC289" s="159"/>
    </row>
    <row r="290" spans="1:29" x14ac:dyDescent="0.25">
      <c r="A290" t="s">
        <v>1213</v>
      </c>
      <c r="B290" t="s">
        <v>1256</v>
      </c>
      <c r="C290" t="s">
        <v>1287</v>
      </c>
      <c r="D290" t="s">
        <v>1300</v>
      </c>
      <c r="E290" t="s">
        <v>1301</v>
      </c>
      <c r="F290" t="s">
        <v>945</v>
      </c>
      <c r="G290" t="s">
        <v>204</v>
      </c>
      <c r="H290" t="s">
        <v>204</v>
      </c>
      <c r="I290" t="s">
        <v>340</v>
      </c>
      <c r="J290" t="s">
        <v>1284</v>
      </c>
      <c r="K290" t="s">
        <v>415</v>
      </c>
      <c r="L290" t="s">
        <v>1212</v>
      </c>
      <c r="M290" s="129">
        <v>5584.4</v>
      </c>
      <c r="N290" t="s">
        <v>1302</v>
      </c>
      <c r="O290" s="130">
        <v>3.9835907637561702E-2</v>
      </c>
      <c r="P290" s="130">
        <v>4.76935978448388E-2</v>
      </c>
      <c r="R290" s="138">
        <v>420000</v>
      </c>
      <c r="S290" s="162">
        <v>1</v>
      </c>
      <c r="T290" t="s">
        <v>1303</v>
      </c>
      <c r="U290" s="138">
        <v>343.26600000000002</v>
      </c>
      <c r="X290" s="130">
        <v>1.112422150939853E-5</v>
      </c>
      <c r="Y290" s="130">
        <v>1.3790612401040608E-3</v>
      </c>
      <c r="Z290" s="130">
        <v>1.1388865576155303E-3</v>
      </c>
      <c r="AA290" s="182"/>
      <c r="AC290" s="159"/>
    </row>
    <row r="291" spans="1:29" x14ac:dyDescent="0.25">
      <c r="A291" t="s">
        <v>1213</v>
      </c>
      <c r="B291" t="s">
        <v>1256</v>
      </c>
      <c r="C291" t="s">
        <v>1287</v>
      </c>
      <c r="D291" t="s">
        <v>1316</v>
      </c>
      <c r="E291" t="s">
        <v>1317</v>
      </c>
      <c r="F291" t="s">
        <v>945</v>
      </c>
      <c r="G291" t="s">
        <v>204</v>
      </c>
      <c r="H291" t="s">
        <v>204</v>
      </c>
      <c r="I291" t="s">
        <v>340</v>
      </c>
      <c r="J291" t="s">
        <v>1271</v>
      </c>
      <c r="K291" t="s">
        <v>413</v>
      </c>
      <c r="L291" t="s">
        <v>1212</v>
      </c>
      <c r="M291" s="129">
        <v>4376.3</v>
      </c>
      <c r="N291" t="s">
        <v>1318</v>
      </c>
      <c r="O291" s="130">
        <v>3.1619763937421899E-2</v>
      </c>
      <c r="P291" s="130">
        <v>3.8320418347119897E-2</v>
      </c>
      <c r="R291" s="138">
        <v>280000</v>
      </c>
      <c r="S291" s="162">
        <v>1</v>
      </c>
      <c r="T291" t="s">
        <v>1319</v>
      </c>
      <c r="U291" s="138">
        <v>272.97199999999998</v>
      </c>
      <c r="X291" s="130">
        <v>1.0609019879636123E-5</v>
      </c>
      <c r="Y291" s="130">
        <v>1.0966571254761195E-3</v>
      </c>
      <c r="Z291" s="130">
        <v>9.0566540643532002E-4</v>
      </c>
      <c r="AA291" s="182"/>
      <c r="AC291" s="159"/>
    </row>
    <row r="292" spans="1:29" x14ac:dyDescent="0.25">
      <c r="A292" t="s">
        <v>1213</v>
      </c>
      <c r="B292" t="s">
        <v>1256</v>
      </c>
      <c r="C292" t="s">
        <v>1320</v>
      </c>
      <c r="D292" t="s">
        <v>1325</v>
      </c>
      <c r="E292" t="s">
        <v>1326</v>
      </c>
      <c r="F292" t="s">
        <v>946</v>
      </c>
      <c r="G292" t="s">
        <v>204</v>
      </c>
      <c r="H292" t="s">
        <v>204</v>
      </c>
      <c r="I292" t="s">
        <v>340</v>
      </c>
      <c r="J292" t="s">
        <v>1271</v>
      </c>
      <c r="K292" t="s">
        <v>413</v>
      </c>
      <c r="L292" t="s">
        <v>1212</v>
      </c>
      <c r="M292" s="129">
        <v>1846.1</v>
      </c>
      <c r="N292" t="s">
        <v>1327</v>
      </c>
      <c r="O292" s="130">
        <v>2.5211501259476102E-3</v>
      </c>
      <c r="P292" s="130">
        <v>4.6694386488198902E-2</v>
      </c>
      <c r="R292" s="138">
        <v>350000</v>
      </c>
      <c r="S292" s="162">
        <v>1</v>
      </c>
      <c r="T292" t="s">
        <v>1328</v>
      </c>
      <c r="U292" s="138">
        <v>348.74</v>
      </c>
      <c r="X292" s="130">
        <v>1.6497329435878535E-5</v>
      </c>
      <c r="Y292" s="130">
        <v>1.4010528769930321E-3</v>
      </c>
      <c r="Z292" s="130">
        <v>1.1570481728538219E-3</v>
      </c>
      <c r="AA292" s="182"/>
      <c r="AC292" s="159"/>
    </row>
    <row r="293" spans="1:29" x14ac:dyDescent="0.25">
      <c r="A293" t="s">
        <v>1213</v>
      </c>
      <c r="B293" t="s">
        <v>1256</v>
      </c>
      <c r="C293" t="s">
        <v>1453</v>
      </c>
      <c r="D293" t="s">
        <v>1454</v>
      </c>
      <c r="E293" t="s">
        <v>1455</v>
      </c>
      <c r="F293" t="s">
        <v>947</v>
      </c>
      <c r="G293" t="s">
        <v>204</v>
      </c>
      <c r="H293" t="s">
        <v>204</v>
      </c>
      <c r="I293" t="s">
        <v>340</v>
      </c>
      <c r="J293" t="s">
        <v>1271</v>
      </c>
      <c r="K293" t="s">
        <v>413</v>
      </c>
      <c r="L293" t="s">
        <v>1212</v>
      </c>
      <c r="M293" s="129">
        <v>5430</v>
      </c>
      <c r="N293" t="s">
        <v>1456</v>
      </c>
      <c r="O293" s="130">
        <v>2.75E-2</v>
      </c>
      <c r="P293" s="130">
        <v>6.5799999999999997E-2</v>
      </c>
      <c r="R293" s="138">
        <v>100000</v>
      </c>
      <c r="S293" s="162">
        <v>1</v>
      </c>
      <c r="T293" t="s">
        <v>1457</v>
      </c>
      <c r="U293" s="138">
        <v>313.10000000000002</v>
      </c>
      <c r="X293" s="130">
        <v>5.0000000000000002E-5</v>
      </c>
      <c r="Y293" s="130">
        <v>1.2578702064188745E-3</v>
      </c>
      <c r="Z293" s="130">
        <v>1.0388019238416347E-3</v>
      </c>
      <c r="AA293" s="182"/>
      <c r="AC293" s="159"/>
    </row>
    <row r="294" spans="1:29" x14ac:dyDescent="0.25">
      <c r="A294" t="s">
        <v>1213</v>
      </c>
      <c r="B294" t="s">
        <v>1256</v>
      </c>
      <c r="C294" t="s">
        <v>1329</v>
      </c>
      <c r="D294" t="s">
        <v>1410</v>
      </c>
      <c r="E294" t="s">
        <v>1411</v>
      </c>
      <c r="F294" t="s">
        <v>949</v>
      </c>
      <c r="G294" t="s">
        <v>204</v>
      </c>
      <c r="H294" t="s">
        <v>204</v>
      </c>
      <c r="I294" t="s">
        <v>340</v>
      </c>
      <c r="J294" t="s">
        <v>1284</v>
      </c>
      <c r="K294" t="s">
        <v>415</v>
      </c>
      <c r="L294" t="s">
        <v>1212</v>
      </c>
      <c r="M294" s="129">
        <v>8.1999999999999993</v>
      </c>
      <c r="N294" t="s">
        <v>1412</v>
      </c>
      <c r="O294" s="130">
        <v>4.6699581965680297E-2</v>
      </c>
      <c r="P294" s="130">
        <v>3.7179586483239803E-2</v>
      </c>
      <c r="R294" s="138">
        <v>9757000</v>
      </c>
      <c r="S294" s="162">
        <v>1</v>
      </c>
      <c r="T294" t="s">
        <v>1413</v>
      </c>
      <c r="U294" s="138">
        <v>9754.072900000001</v>
      </c>
      <c r="X294" s="130">
        <v>2.2175E-4</v>
      </c>
      <c r="Y294" s="130">
        <v>3.9186706139085759E-2</v>
      </c>
      <c r="Z294" s="130">
        <v>3.2362023934243221E-2</v>
      </c>
      <c r="AA294" s="182"/>
      <c r="AC294" s="159"/>
    </row>
    <row r="295" spans="1:29" x14ac:dyDescent="0.25">
      <c r="A295" t="s">
        <v>1213</v>
      </c>
      <c r="B295" t="s">
        <v>1256</v>
      </c>
      <c r="C295" t="s">
        <v>1329</v>
      </c>
      <c r="D295" t="s">
        <v>1422</v>
      </c>
      <c r="E295" t="s">
        <v>1423</v>
      </c>
      <c r="F295" t="s">
        <v>949</v>
      </c>
      <c r="G295" t="s">
        <v>204</v>
      </c>
      <c r="H295" t="s">
        <v>204</v>
      </c>
      <c r="I295" t="s">
        <v>340</v>
      </c>
      <c r="J295" t="s">
        <v>1271</v>
      </c>
      <c r="K295" t="s">
        <v>413</v>
      </c>
      <c r="L295" t="s">
        <v>1212</v>
      </c>
      <c r="M295" s="129">
        <v>104.1</v>
      </c>
      <c r="N295" t="s">
        <v>1424</v>
      </c>
      <c r="O295" s="130">
        <v>4.6590181893644098E-2</v>
      </c>
      <c r="P295" s="130">
        <v>4.1255109969377202E-2</v>
      </c>
      <c r="R295" s="138">
        <v>7030000</v>
      </c>
      <c r="S295" s="162">
        <v>1</v>
      </c>
      <c r="T295" t="s">
        <v>1425</v>
      </c>
      <c r="U295" s="138">
        <v>7000.4740000000002</v>
      </c>
      <c r="X295" s="130">
        <v>1.5977272727272729E-4</v>
      </c>
      <c r="Y295" s="130">
        <v>2.8124202093292767E-2</v>
      </c>
      <c r="Z295" s="130">
        <v>2.3226144551272258E-2</v>
      </c>
      <c r="AA295" s="182"/>
      <c r="AC295" s="159"/>
    </row>
    <row r="296" spans="1:29" x14ac:dyDescent="0.25">
      <c r="A296" t="s">
        <v>1213</v>
      </c>
      <c r="B296" t="s">
        <v>1256</v>
      </c>
      <c r="C296" t="s">
        <v>1329</v>
      </c>
      <c r="D296" t="s">
        <v>1414</v>
      </c>
      <c r="E296" t="s">
        <v>1415</v>
      </c>
      <c r="F296" t="s">
        <v>949</v>
      </c>
      <c r="G296" t="s">
        <v>204</v>
      </c>
      <c r="H296" t="s">
        <v>204</v>
      </c>
      <c r="I296" t="s">
        <v>340</v>
      </c>
      <c r="J296" t="s">
        <v>1271</v>
      </c>
      <c r="K296" t="s">
        <v>413</v>
      </c>
      <c r="L296" t="s">
        <v>1212</v>
      </c>
      <c r="M296" s="129">
        <v>180.8</v>
      </c>
      <c r="N296" t="s">
        <v>1416</v>
      </c>
      <c r="O296" s="130">
        <v>4.66206363499636E-2</v>
      </c>
      <c r="P296" s="130">
        <v>4.1931741281747502E-2</v>
      </c>
      <c r="R296" s="138">
        <v>6530000</v>
      </c>
      <c r="S296" s="162">
        <v>1</v>
      </c>
      <c r="T296" t="s">
        <v>1417</v>
      </c>
      <c r="U296" s="138">
        <v>6481.6779999999999</v>
      </c>
      <c r="X296" s="130">
        <v>1.4840909090909092E-4</v>
      </c>
      <c r="Y296" s="130">
        <v>2.6039954148197632E-2</v>
      </c>
      <c r="Z296" s="130">
        <v>2.1504885263883739E-2</v>
      </c>
      <c r="AA296" s="182"/>
      <c r="AC296" s="159"/>
    </row>
    <row r="297" spans="1:29" x14ac:dyDescent="0.25">
      <c r="A297" t="s">
        <v>1213</v>
      </c>
      <c r="B297" t="s">
        <v>1256</v>
      </c>
      <c r="C297" t="s">
        <v>1329</v>
      </c>
      <c r="D297" t="s">
        <v>1418</v>
      </c>
      <c r="E297" t="s">
        <v>1419</v>
      </c>
      <c r="F297" t="s">
        <v>949</v>
      </c>
      <c r="G297" t="s">
        <v>204</v>
      </c>
      <c r="H297" t="s">
        <v>204</v>
      </c>
      <c r="I297" t="s">
        <v>340</v>
      </c>
      <c r="J297" t="s">
        <v>1271</v>
      </c>
      <c r="K297" t="s">
        <v>413</v>
      </c>
      <c r="L297" t="s">
        <v>1212</v>
      </c>
      <c r="M297" s="129">
        <v>353.4</v>
      </c>
      <c r="N297" t="s">
        <v>1420</v>
      </c>
      <c r="O297" s="130">
        <v>4.1705510982455403E-2</v>
      </c>
      <c r="P297" s="130">
        <v>4.2791954733132999E-2</v>
      </c>
      <c r="R297" s="138">
        <v>5818000</v>
      </c>
      <c r="S297" s="162">
        <v>1</v>
      </c>
      <c r="T297" t="s">
        <v>1421</v>
      </c>
      <c r="U297" s="138">
        <v>5732.4754000000003</v>
      </c>
      <c r="X297" s="130">
        <v>4.1557142857142856E-4</v>
      </c>
      <c r="Y297" s="130">
        <v>2.3030054342667267E-2</v>
      </c>
      <c r="Z297" s="130">
        <v>1.901918388340736E-2</v>
      </c>
      <c r="AA297" s="182"/>
      <c r="AC297" s="159"/>
    </row>
    <row r="298" spans="1:29" x14ac:dyDescent="0.25">
      <c r="A298" t="s">
        <v>1213</v>
      </c>
      <c r="B298" t="s">
        <v>1256</v>
      </c>
      <c r="C298" t="s">
        <v>1329</v>
      </c>
      <c r="D298" t="s">
        <v>1402</v>
      </c>
      <c r="E298" t="s">
        <v>1403</v>
      </c>
      <c r="F298" t="s">
        <v>949</v>
      </c>
      <c r="G298" t="s">
        <v>204</v>
      </c>
      <c r="H298" t="s">
        <v>204</v>
      </c>
      <c r="I298" t="s">
        <v>340</v>
      </c>
      <c r="J298" t="s">
        <v>1271</v>
      </c>
      <c r="K298" t="s">
        <v>413</v>
      </c>
      <c r="L298" t="s">
        <v>1212</v>
      </c>
      <c r="M298" s="129">
        <v>430.1</v>
      </c>
      <c r="N298" t="s">
        <v>1404</v>
      </c>
      <c r="O298" s="130">
        <v>4.10624923857578E-2</v>
      </c>
      <c r="P298" s="130">
        <v>4.28863684046265E-2</v>
      </c>
      <c r="R298" s="138">
        <v>4290000</v>
      </c>
      <c r="S298" s="162">
        <v>1</v>
      </c>
      <c r="T298" t="s">
        <v>1405</v>
      </c>
      <c r="U298" s="138">
        <v>4213.2089999999998</v>
      </c>
      <c r="X298" s="130">
        <v>3.0642857142857143E-4</v>
      </c>
      <c r="Y298" s="130">
        <v>1.6926445463161483E-2</v>
      </c>
      <c r="Z298" s="130">
        <v>1.397856791678981E-2</v>
      </c>
      <c r="AA298" s="182"/>
      <c r="AC298" s="159"/>
    </row>
    <row r="299" spans="1:29" x14ac:dyDescent="0.25">
      <c r="A299" t="s">
        <v>1213</v>
      </c>
      <c r="B299" t="s">
        <v>1256</v>
      </c>
      <c r="C299" t="s">
        <v>1329</v>
      </c>
      <c r="D299" t="s">
        <v>1350</v>
      </c>
      <c r="E299" t="s">
        <v>1351</v>
      </c>
      <c r="F299" t="s">
        <v>949</v>
      </c>
      <c r="G299" t="s">
        <v>204</v>
      </c>
      <c r="H299" t="s">
        <v>204</v>
      </c>
      <c r="I299" t="s">
        <v>340</v>
      </c>
      <c r="J299" t="s">
        <v>1271</v>
      </c>
      <c r="K299" t="s">
        <v>413</v>
      </c>
      <c r="L299" t="s">
        <v>1212</v>
      </c>
      <c r="M299" s="129">
        <v>852.1</v>
      </c>
      <c r="N299" t="s">
        <v>1352</v>
      </c>
      <c r="O299" s="130">
        <v>4.2923280548995697E-2</v>
      </c>
      <c r="P299" s="130">
        <v>4.2954556056260702E-2</v>
      </c>
      <c r="R299" s="138">
        <v>3350000</v>
      </c>
      <c r="S299" s="162">
        <v>1</v>
      </c>
      <c r="T299" t="s">
        <v>1353</v>
      </c>
      <c r="U299" s="138">
        <v>3232.08</v>
      </c>
      <c r="X299" s="130">
        <v>2.3928571428571429E-4</v>
      </c>
      <c r="Y299" s="130">
        <v>1.2984788044593793E-2</v>
      </c>
      <c r="Z299" s="130">
        <v>1.0723382056883011E-2</v>
      </c>
      <c r="AA299" s="182"/>
      <c r="AC299" s="159"/>
    </row>
    <row r="300" spans="1:29" x14ac:dyDescent="0.25">
      <c r="A300" t="s">
        <v>1213</v>
      </c>
      <c r="B300" t="s">
        <v>1256</v>
      </c>
      <c r="C300" t="s">
        <v>1329</v>
      </c>
      <c r="D300" t="s">
        <v>1330</v>
      </c>
      <c r="E300" t="s">
        <v>1331</v>
      </c>
      <c r="F300" t="s">
        <v>949</v>
      </c>
      <c r="G300" t="s">
        <v>204</v>
      </c>
      <c r="H300" t="s">
        <v>204</v>
      </c>
      <c r="I300" t="s">
        <v>340</v>
      </c>
      <c r="J300" t="s">
        <v>1271</v>
      </c>
      <c r="K300" t="s">
        <v>413</v>
      </c>
      <c r="L300" t="s">
        <v>1212</v>
      </c>
      <c r="M300" s="129">
        <v>257.5</v>
      </c>
      <c r="N300" t="s">
        <v>1332</v>
      </c>
      <c r="O300" s="130">
        <v>4.1642716971979798E-2</v>
      </c>
      <c r="P300" s="130">
        <v>4.22464535200592E-2</v>
      </c>
      <c r="R300" s="138">
        <v>2876048</v>
      </c>
      <c r="S300" s="162">
        <v>1</v>
      </c>
      <c r="T300" t="s">
        <v>1333</v>
      </c>
      <c r="U300" s="138">
        <v>2845.5618999999997</v>
      </c>
      <c r="X300" s="130">
        <v>1.5978044444444445E-4</v>
      </c>
      <c r="Y300" s="130">
        <v>1.1431962706679743E-2</v>
      </c>
      <c r="Z300" s="130">
        <v>9.4409938262184617E-3</v>
      </c>
      <c r="AA300" s="182"/>
      <c r="AC300" s="159"/>
    </row>
    <row r="301" spans="1:29" x14ac:dyDescent="0.25">
      <c r="A301" t="s">
        <v>1213</v>
      </c>
      <c r="B301" t="s">
        <v>1256</v>
      </c>
      <c r="C301" t="s">
        <v>1329</v>
      </c>
      <c r="D301" t="s">
        <v>1338</v>
      </c>
      <c r="E301" t="s">
        <v>1339</v>
      </c>
      <c r="F301" t="s">
        <v>949</v>
      </c>
      <c r="G301" t="s">
        <v>204</v>
      </c>
      <c r="H301" t="s">
        <v>204</v>
      </c>
      <c r="I301" t="s">
        <v>340</v>
      </c>
      <c r="J301" t="s">
        <v>1284</v>
      </c>
      <c r="K301" t="s">
        <v>415</v>
      </c>
      <c r="L301" t="s">
        <v>1212</v>
      </c>
      <c r="M301" s="129">
        <v>756.2</v>
      </c>
      <c r="N301" t="s">
        <v>1340</v>
      </c>
      <c r="O301" s="130">
        <v>4.0938749901498997E-2</v>
      </c>
      <c r="P301" s="130">
        <v>4.2951933454274803E-2</v>
      </c>
      <c r="R301" s="138">
        <v>2260000</v>
      </c>
      <c r="S301" s="162">
        <v>1</v>
      </c>
      <c r="T301" t="s">
        <v>1341</v>
      </c>
      <c r="U301" s="138">
        <v>2189.2620000000002</v>
      </c>
      <c r="X301" s="130">
        <v>1.8833333333333332E-4</v>
      </c>
      <c r="Y301" s="130">
        <v>8.7952968503513199E-3</v>
      </c>
      <c r="Z301" s="130">
        <v>7.2635246802727075E-3</v>
      </c>
      <c r="AA301" s="182"/>
      <c r="AC301" s="159"/>
    </row>
    <row r="302" spans="1:29" x14ac:dyDescent="0.25">
      <c r="A302" t="s">
        <v>1213</v>
      </c>
      <c r="B302" t="s">
        <v>1256</v>
      </c>
      <c r="C302" t="s">
        <v>1329</v>
      </c>
      <c r="D302" t="s">
        <v>1334</v>
      </c>
      <c r="E302" t="s">
        <v>1335</v>
      </c>
      <c r="F302" t="s">
        <v>949</v>
      </c>
      <c r="G302" t="s">
        <v>204</v>
      </c>
      <c r="H302" t="s">
        <v>204</v>
      </c>
      <c r="I302" t="s">
        <v>340</v>
      </c>
      <c r="J302" t="s">
        <v>1284</v>
      </c>
      <c r="K302" t="s">
        <v>415</v>
      </c>
      <c r="L302" t="s">
        <v>1212</v>
      </c>
      <c r="M302" s="129">
        <v>679.5</v>
      </c>
      <c r="N302" t="s">
        <v>1336</v>
      </c>
      <c r="O302" s="130">
        <v>4.0068670417302603E-2</v>
      </c>
      <c r="P302" s="130">
        <v>4.3156496409177403E-2</v>
      </c>
      <c r="R302" s="138">
        <v>1640000</v>
      </c>
      <c r="S302" s="162">
        <v>1</v>
      </c>
      <c r="T302" t="s">
        <v>1337</v>
      </c>
      <c r="U302" s="138">
        <v>1593.588</v>
      </c>
      <c r="X302" s="130">
        <v>1.3666666666666666E-4</v>
      </c>
      <c r="Y302" s="130">
        <v>6.4021937608005159E-3</v>
      </c>
      <c r="Z302" s="130">
        <v>5.2871998729190125E-3</v>
      </c>
      <c r="AA302" s="182"/>
      <c r="AC302" s="159"/>
    </row>
    <row r="303" spans="1:29" x14ac:dyDescent="0.25">
      <c r="A303" t="s">
        <v>1213</v>
      </c>
      <c r="B303" t="s">
        <v>1256</v>
      </c>
      <c r="C303" t="s">
        <v>1329</v>
      </c>
      <c r="D303" t="s">
        <v>1342</v>
      </c>
      <c r="E303" t="s">
        <v>1343</v>
      </c>
      <c r="F303" t="s">
        <v>949</v>
      </c>
      <c r="G303" t="s">
        <v>204</v>
      </c>
      <c r="H303" t="s">
        <v>204</v>
      </c>
      <c r="I303" t="s">
        <v>340</v>
      </c>
      <c r="J303" t="s">
        <v>1271</v>
      </c>
      <c r="K303" t="s">
        <v>413</v>
      </c>
      <c r="L303" t="s">
        <v>1212</v>
      </c>
      <c r="M303" s="129">
        <v>526</v>
      </c>
      <c r="N303" t="s">
        <v>1344</v>
      </c>
      <c r="O303" s="130">
        <v>4.0582752330283502E-2</v>
      </c>
      <c r="P303" s="130">
        <v>4.2993895086049699E-2</v>
      </c>
      <c r="R303" s="138">
        <v>247000</v>
      </c>
      <c r="S303" s="162">
        <v>1</v>
      </c>
      <c r="T303" t="s">
        <v>1345</v>
      </c>
      <c r="U303" s="138">
        <v>241.5907</v>
      </c>
      <c r="X303" s="130">
        <v>2.0583333333333333E-5</v>
      </c>
      <c r="Y303" s="130">
        <v>9.7058365914366154E-4</v>
      </c>
      <c r="Z303" s="130">
        <v>8.0154865519721237E-4</v>
      </c>
      <c r="AA303" s="182"/>
      <c r="AC303" s="159"/>
    </row>
    <row r="304" spans="1:29" x14ac:dyDescent="0.25">
      <c r="A304" t="s">
        <v>1213</v>
      </c>
      <c r="B304" t="s">
        <v>1256</v>
      </c>
      <c r="C304" t="s">
        <v>1329</v>
      </c>
      <c r="D304" t="s">
        <v>1354</v>
      </c>
      <c r="E304" t="s">
        <v>1355</v>
      </c>
      <c r="F304" t="s">
        <v>949</v>
      </c>
      <c r="G304" t="s">
        <v>204</v>
      </c>
      <c r="H304" t="s">
        <v>204</v>
      </c>
      <c r="I304" t="s">
        <v>340</v>
      </c>
      <c r="J304" t="s">
        <v>1271</v>
      </c>
      <c r="K304" t="s">
        <v>413</v>
      </c>
      <c r="L304" t="s">
        <v>1212</v>
      </c>
      <c r="M304" s="129">
        <v>602.70000000000005</v>
      </c>
      <c r="N304" t="s">
        <v>1356</v>
      </c>
      <c r="O304" s="130">
        <v>3.9723510409593203E-2</v>
      </c>
      <c r="P304" s="130">
        <v>4.3253532682656901E-2</v>
      </c>
      <c r="R304" s="138">
        <v>200000</v>
      </c>
      <c r="S304" s="162">
        <v>1</v>
      </c>
      <c r="T304" t="s">
        <v>1357</v>
      </c>
      <c r="U304" s="138">
        <v>194.96</v>
      </c>
      <c r="X304" s="130">
        <v>1.6666666666666667E-5</v>
      </c>
      <c r="Y304" s="130">
        <v>7.8324616877490836E-4</v>
      </c>
      <c r="Z304" s="130">
        <v>6.468375058197544E-4</v>
      </c>
      <c r="AA304" s="182"/>
      <c r="AC304" s="159"/>
    </row>
    <row r="305" spans="1:29" x14ac:dyDescent="0.25">
      <c r="A305" t="s">
        <v>1213</v>
      </c>
      <c r="B305" t="s">
        <v>1256</v>
      </c>
      <c r="C305" t="s">
        <v>1458</v>
      </c>
      <c r="D305" t="s">
        <v>1459</v>
      </c>
      <c r="E305" t="s">
        <v>1460</v>
      </c>
      <c r="F305" t="s">
        <v>950</v>
      </c>
      <c r="G305" t="s">
        <v>204</v>
      </c>
      <c r="H305" t="s">
        <v>204</v>
      </c>
      <c r="I305" t="s">
        <v>314</v>
      </c>
      <c r="J305" t="s">
        <v>1461</v>
      </c>
      <c r="K305" t="s">
        <v>431</v>
      </c>
      <c r="L305" t="s">
        <v>1217</v>
      </c>
      <c r="M305" s="129">
        <v>2262.8000000000002</v>
      </c>
      <c r="N305" t="s">
        <v>1314</v>
      </c>
      <c r="O305" s="130">
        <v>3.3665299822091703E-2</v>
      </c>
      <c r="P305" s="130">
        <v>2.2225509959458999E-2</v>
      </c>
      <c r="R305" s="138">
        <v>300000</v>
      </c>
      <c r="S305" s="11" t="s">
        <v>1218</v>
      </c>
      <c r="T305" t="s">
        <v>1462</v>
      </c>
      <c r="U305" s="138">
        <v>1263.2221999999999</v>
      </c>
      <c r="X305" s="130">
        <v>1.25E-4</v>
      </c>
      <c r="Y305" s="130">
        <v>5.0749587769146317E-3</v>
      </c>
      <c r="Z305" s="130">
        <v>4.1911136093165068E-3</v>
      </c>
      <c r="AA305" s="182"/>
      <c r="AC305" s="159"/>
    </row>
    <row r="306" spans="1:29" x14ac:dyDescent="0.25">
      <c r="A306" t="s">
        <v>1213</v>
      </c>
      <c r="B306" t="s">
        <v>1256</v>
      </c>
      <c r="C306" t="s">
        <v>1458</v>
      </c>
      <c r="D306" t="s">
        <v>1463</v>
      </c>
      <c r="E306" t="s">
        <v>1464</v>
      </c>
      <c r="F306" t="s">
        <v>950</v>
      </c>
      <c r="G306" t="s">
        <v>205</v>
      </c>
      <c r="H306" t="s">
        <v>204</v>
      </c>
      <c r="I306" t="s">
        <v>314</v>
      </c>
      <c r="J306" t="s">
        <v>1461</v>
      </c>
      <c r="K306" t="s">
        <v>431</v>
      </c>
      <c r="L306" t="s">
        <v>1217</v>
      </c>
      <c r="M306" s="129">
        <v>2507</v>
      </c>
      <c r="N306" t="s">
        <v>1465</v>
      </c>
      <c r="O306" s="130">
        <v>4.3161741613149299E-2</v>
      </c>
      <c r="P306" s="130">
        <v>4.7751295088529197E-2</v>
      </c>
      <c r="R306" s="138">
        <v>600000</v>
      </c>
      <c r="S306" s="11" t="s">
        <v>1218</v>
      </c>
      <c r="T306" t="s">
        <v>1466</v>
      </c>
      <c r="U306" s="138">
        <v>2242.3067999999998</v>
      </c>
      <c r="X306" s="130">
        <v>2.1126760563380283E-4</v>
      </c>
      <c r="Y306" s="130">
        <v>9.0084026093665802E-3</v>
      </c>
      <c r="Z306" s="130">
        <v>7.4395163456425651E-3</v>
      </c>
      <c r="AA306" s="182"/>
      <c r="AC306" s="159"/>
    </row>
    <row r="307" spans="1:29" x14ac:dyDescent="0.25">
      <c r="A307" t="s">
        <v>1213</v>
      </c>
      <c r="B307" t="s">
        <v>1256</v>
      </c>
      <c r="C307" t="s">
        <v>1426</v>
      </c>
      <c r="D307" t="s">
        <v>1467</v>
      </c>
      <c r="E307" t="s">
        <v>1468</v>
      </c>
      <c r="F307" t="s">
        <v>950</v>
      </c>
      <c r="G307" t="s">
        <v>205</v>
      </c>
      <c r="H307" t="s">
        <v>224</v>
      </c>
      <c r="I307" t="s">
        <v>314</v>
      </c>
      <c r="J307" t="s">
        <v>1429</v>
      </c>
      <c r="K307" t="s">
        <v>423</v>
      </c>
      <c r="L307" t="s">
        <v>1215</v>
      </c>
      <c r="M307" s="129">
        <v>14027.9</v>
      </c>
      <c r="N307" t="s">
        <v>1469</v>
      </c>
      <c r="O307" s="130">
        <v>5.0924814530766201E-2</v>
      </c>
      <c r="P307" s="130">
        <v>4.7216284283399197E-2</v>
      </c>
      <c r="R307" s="138">
        <v>460000</v>
      </c>
      <c r="S307" s="11" t="s">
        <v>1216</v>
      </c>
      <c r="T307" t="s">
        <v>1470</v>
      </c>
      <c r="U307" s="138">
        <v>1187.9728</v>
      </c>
      <c r="X307" s="130">
        <v>6.5131821142355504E-6</v>
      </c>
      <c r="Y307" s="130">
        <v>4.7726463436598239E-3</v>
      </c>
      <c r="Z307" s="130">
        <v>3.9414513344142232E-3</v>
      </c>
      <c r="AA307" s="182"/>
      <c r="AC307" s="159"/>
    </row>
    <row r="308" spans="1:29" x14ac:dyDescent="0.25">
      <c r="A308" t="s">
        <v>1213</v>
      </c>
      <c r="B308" t="s">
        <v>1256</v>
      </c>
      <c r="C308" t="s">
        <v>1426</v>
      </c>
      <c r="D308" t="s">
        <v>1471</v>
      </c>
      <c r="E308" t="s">
        <v>1472</v>
      </c>
      <c r="F308" t="s">
        <v>950</v>
      </c>
      <c r="G308" t="s">
        <v>205</v>
      </c>
      <c r="H308" t="s">
        <v>224</v>
      </c>
      <c r="I308" t="s">
        <v>314</v>
      </c>
      <c r="J308" t="s">
        <v>1429</v>
      </c>
      <c r="K308" t="s">
        <v>423</v>
      </c>
      <c r="L308" t="s">
        <v>1215</v>
      </c>
      <c r="M308" s="129">
        <v>4646.3</v>
      </c>
      <c r="N308" t="s">
        <v>1473</v>
      </c>
      <c r="O308" s="130">
        <v>4.9455986379384698E-2</v>
      </c>
      <c r="P308" s="130">
        <v>4.4528117247819597E-2</v>
      </c>
      <c r="Q308" s="4">
        <v>4.875</v>
      </c>
      <c r="R308" s="138">
        <v>300000</v>
      </c>
      <c r="S308" s="11" t="s">
        <v>1216</v>
      </c>
      <c r="T308" t="s">
        <v>1474</v>
      </c>
      <c r="U308" s="138">
        <v>1088.0546000000002</v>
      </c>
      <c r="X308" s="130">
        <v>6.9809652347931308E-6</v>
      </c>
      <c r="Y308" s="130">
        <v>4.3908130146485137E-3</v>
      </c>
      <c r="Z308" s="130">
        <v>3.6261173717051019E-3</v>
      </c>
      <c r="AA308" s="182"/>
      <c r="AC308" s="159"/>
    </row>
    <row r="309" spans="1:29" x14ac:dyDescent="0.25">
      <c r="A309" t="s">
        <v>1213</v>
      </c>
      <c r="B309" t="s">
        <v>1256</v>
      </c>
      <c r="C309" t="s">
        <v>1426</v>
      </c>
      <c r="D309" t="s">
        <v>1475</v>
      </c>
      <c r="E309" t="s">
        <v>1476</v>
      </c>
      <c r="F309" t="s">
        <v>950</v>
      </c>
      <c r="G309" t="s">
        <v>205</v>
      </c>
      <c r="H309" t="s">
        <v>224</v>
      </c>
      <c r="I309" t="s">
        <v>314</v>
      </c>
      <c r="J309" t="s">
        <v>1429</v>
      </c>
      <c r="K309" t="s">
        <v>423</v>
      </c>
      <c r="L309" t="s">
        <v>1215</v>
      </c>
      <c r="M309" s="129">
        <v>14537.5</v>
      </c>
      <c r="N309" t="s">
        <v>1477</v>
      </c>
      <c r="O309" s="130">
        <v>4.3130270389318097E-2</v>
      </c>
      <c r="P309" s="130">
        <v>4.7546732133626597E-2</v>
      </c>
      <c r="Q309" s="4">
        <v>0</v>
      </c>
      <c r="R309" s="138">
        <v>350000</v>
      </c>
      <c r="S309" s="11" t="s">
        <v>1216</v>
      </c>
      <c r="T309" t="s">
        <v>1478</v>
      </c>
      <c r="U309" s="138">
        <v>1028.8790999999999</v>
      </c>
      <c r="X309" s="130">
        <v>8.3382966051220961E-6</v>
      </c>
      <c r="Y309" s="130">
        <v>4.1334920064442461E-3</v>
      </c>
      <c r="Z309" s="130">
        <v>3.4136109008439507E-3</v>
      </c>
      <c r="AA309" s="182"/>
      <c r="AC309" s="159"/>
    </row>
    <row r="310" spans="1:29" x14ac:dyDescent="0.25">
      <c r="A310" t="s">
        <v>1213</v>
      </c>
      <c r="B310" t="s">
        <v>1256</v>
      </c>
      <c r="C310" t="s">
        <v>1426</v>
      </c>
      <c r="D310" t="s">
        <v>1479</v>
      </c>
      <c r="E310" t="s">
        <v>1480</v>
      </c>
      <c r="F310" t="s">
        <v>950</v>
      </c>
      <c r="G310" t="s">
        <v>205</v>
      </c>
      <c r="H310" t="s">
        <v>224</v>
      </c>
      <c r="I310" t="s">
        <v>314</v>
      </c>
      <c r="J310" t="s">
        <v>1429</v>
      </c>
      <c r="K310" t="s">
        <v>423</v>
      </c>
      <c r="L310" t="s">
        <v>1215</v>
      </c>
      <c r="M310" s="129">
        <v>13821.5</v>
      </c>
      <c r="N310" t="s">
        <v>1481</v>
      </c>
      <c r="O310" s="130">
        <v>4.0120507846136702E-2</v>
      </c>
      <c r="P310" s="130">
        <v>4.7318565760850598E-2</v>
      </c>
      <c r="Q310" s="4">
        <v>0</v>
      </c>
      <c r="R310" s="138">
        <v>309000</v>
      </c>
      <c r="S310" s="11" t="s">
        <v>1216</v>
      </c>
      <c r="T310" t="s">
        <v>1482</v>
      </c>
      <c r="U310" s="138">
        <v>891.11209999999994</v>
      </c>
      <c r="X310" s="130">
        <v>7.3581940277182456E-6</v>
      </c>
      <c r="Y310" s="130">
        <v>3.580016978486162E-3</v>
      </c>
      <c r="Z310" s="130">
        <v>2.9565280309999859E-3</v>
      </c>
      <c r="AA310" s="182"/>
      <c r="AC310" s="159"/>
    </row>
    <row r="311" spans="1:29" x14ac:dyDescent="0.25">
      <c r="A311" t="s">
        <v>1213</v>
      </c>
      <c r="B311" t="s">
        <v>1256</v>
      </c>
      <c r="C311" t="s">
        <v>1426</v>
      </c>
      <c r="D311" t="s">
        <v>1483</v>
      </c>
      <c r="E311" t="s">
        <v>1484</v>
      </c>
      <c r="F311" t="s">
        <v>950</v>
      </c>
      <c r="G311" t="s">
        <v>205</v>
      </c>
      <c r="H311" t="s">
        <v>224</v>
      </c>
      <c r="I311" t="s">
        <v>314</v>
      </c>
      <c r="J311" t="s">
        <v>1429</v>
      </c>
      <c r="K311" t="s">
        <v>423</v>
      </c>
      <c r="L311" t="s">
        <v>1215</v>
      </c>
      <c r="M311" s="129">
        <v>11209.9</v>
      </c>
      <c r="N311" t="s">
        <v>1485</v>
      </c>
      <c r="O311" s="130">
        <v>4.8627244151830298E-2</v>
      </c>
      <c r="P311" s="130">
        <v>4.52283519780632E-2</v>
      </c>
      <c r="Q311" s="4">
        <v>0</v>
      </c>
      <c r="R311" s="138">
        <v>230000</v>
      </c>
      <c r="S311" s="11" t="s">
        <v>1216</v>
      </c>
      <c r="T311" t="s">
        <v>1486</v>
      </c>
      <c r="U311" s="138">
        <v>785.94859999999994</v>
      </c>
      <c r="X311" s="130">
        <v>8.8772241306109839E-6</v>
      </c>
      <c r="Y311" s="130">
        <v>3.157525790762302E-3</v>
      </c>
      <c r="Z311" s="130">
        <v>2.607617104917098E-3</v>
      </c>
      <c r="AA311" s="182"/>
      <c r="AC311" s="159"/>
    </row>
    <row r="312" spans="1:29" x14ac:dyDescent="0.25">
      <c r="A312" t="s">
        <v>1213</v>
      </c>
      <c r="B312" t="s">
        <v>1256</v>
      </c>
      <c r="C312" t="s">
        <v>1426</v>
      </c>
      <c r="D312" t="s">
        <v>1487</v>
      </c>
      <c r="E312" t="s">
        <v>1488</v>
      </c>
      <c r="F312" t="s">
        <v>950</v>
      </c>
      <c r="G312" t="s">
        <v>205</v>
      </c>
      <c r="H312" t="s">
        <v>224</v>
      </c>
      <c r="I312" t="s">
        <v>314</v>
      </c>
      <c r="J312" t="s">
        <v>1489</v>
      </c>
      <c r="K312" t="s">
        <v>431</v>
      </c>
      <c r="L312" t="s">
        <v>1215</v>
      </c>
      <c r="M312" s="129">
        <v>375.3</v>
      </c>
      <c r="N312" t="s">
        <v>1490</v>
      </c>
      <c r="O312" s="130">
        <v>5.4065209369659098E-2</v>
      </c>
      <c r="P312" s="130">
        <v>5.3328258211612398E-2</v>
      </c>
      <c r="Q312" s="4">
        <v>0</v>
      </c>
      <c r="R312" s="138">
        <v>200000</v>
      </c>
      <c r="S312" s="11" t="s">
        <v>1216</v>
      </c>
      <c r="T312" t="s">
        <v>1491</v>
      </c>
      <c r="U312" s="138">
        <v>737.2811999999999</v>
      </c>
      <c r="X312" s="130">
        <v>2.5983812085071E-6</v>
      </c>
      <c r="Y312" s="130">
        <v>2.9620060796390021E-3</v>
      </c>
      <c r="Z312" s="130">
        <v>2.4461487347884475E-3</v>
      </c>
      <c r="AA312" s="182"/>
      <c r="AC312" s="159"/>
    </row>
    <row r="313" spans="1:29" x14ac:dyDescent="0.25">
      <c r="A313" t="s">
        <v>1213</v>
      </c>
      <c r="B313" t="s">
        <v>1256</v>
      </c>
      <c r="C313" t="s">
        <v>1426</v>
      </c>
      <c r="D313" t="s">
        <v>1492</v>
      </c>
      <c r="E313" t="s">
        <v>1493</v>
      </c>
      <c r="F313" t="s">
        <v>950</v>
      </c>
      <c r="G313" t="s">
        <v>205</v>
      </c>
      <c r="H313" t="s">
        <v>224</v>
      </c>
      <c r="I313" t="s">
        <v>314</v>
      </c>
      <c r="J313" t="s">
        <v>1429</v>
      </c>
      <c r="K313" t="s">
        <v>423</v>
      </c>
      <c r="L313" t="s">
        <v>1215</v>
      </c>
      <c r="M313" s="129">
        <v>13530</v>
      </c>
      <c r="N313" t="s">
        <v>1494</v>
      </c>
      <c r="O313" s="130">
        <v>4.1291826397180202E-2</v>
      </c>
      <c r="P313" s="130">
        <v>4.7486412287950197E-2</v>
      </c>
      <c r="Q313" s="4">
        <v>0</v>
      </c>
      <c r="R313" s="138">
        <v>200000</v>
      </c>
      <c r="S313" s="11" t="s">
        <v>1216</v>
      </c>
      <c r="T313" t="s">
        <v>1495</v>
      </c>
      <c r="U313" s="138">
        <v>659.35249999999996</v>
      </c>
      <c r="X313" s="130">
        <v>4.7619047619047615E-6</v>
      </c>
      <c r="Y313" s="130">
        <v>2.648929502080614E-3</v>
      </c>
      <c r="Z313" s="130">
        <v>2.1875969784802074E-3</v>
      </c>
      <c r="AA313" s="182"/>
      <c r="AC313" s="159"/>
    </row>
    <row r="314" spans="1:29" x14ac:dyDescent="0.25">
      <c r="A314" t="s">
        <v>1213</v>
      </c>
      <c r="B314" t="s">
        <v>1256</v>
      </c>
      <c r="C314" t="s">
        <v>1426</v>
      </c>
      <c r="D314" t="s">
        <v>1496</v>
      </c>
      <c r="E314" t="s">
        <v>1497</v>
      </c>
      <c r="F314" t="s">
        <v>950</v>
      </c>
      <c r="G314" t="s">
        <v>205</v>
      </c>
      <c r="H314" t="s">
        <v>224</v>
      </c>
      <c r="I314" t="s">
        <v>314</v>
      </c>
      <c r="J314" t="s">
        <v>1429</v>
      </c>
      <c r="K314" t="s">
        <v>423</v>
      </c>
      <c r="L314" t="s">
        <v>1215</v>
      </c>
      <c r="M314" s="129">
        <v>14197.2</v>
      </c>
      <c r="N314" t="s">
        <v>1498</v>
      </c>
      <c r="O314" s="130">
        <v>4.99598537859317E-2</v>
      </c>
      <c r="P314" s="130">
        <v>4.6610463224649103E-2</v>
      </c>
      <c r="Q314" s="4">
        <v>0</v>
      </c>
      <c r="R314" s="138">
        <v>240000</v>
      </c>
      <c r="S314" s="11" t="s">
        <v>1216</v>
      </c>
      <c r="T314" t="s">
        <v>1499</v>
      </c>
      <c r="U314" s="138">
        <v>550.88119999999992</v>
      </c>
      <c r="X314" s="130">
        <v>3.1365168979847878E-6</v>
      </c>
      <c r="Y314" s="130">
        <v>2.2131494076134866E-3</v>
      </c>
      <c r="Z314" s="130">
        <v>1.8277115163758651E-3</v>
      </c>
      <c r="AA314" s="182"/>
      <c r="AC314" s="159"/>
    </row>
    <row r="315" spans="1:29" x14ac:dyDescent="0.25">
      <c r="A315" t="s">
        <v>1213</v>
      </c>
      <c r="B315" t="s">
        <v>1256</v>
      </c>
      <c r="C315" t="s">
        <v>1458</v>
      </c>
      <c r="D315" t="s">
        <v>1500</v>
      </c>
      <c r="E315" t="s">
        <v>1501</v>
      </c>
      <c r="F315" t="s">
        <v>950</v>
      </c>
      <c r="G315" t="s">
        <v>205</v>
      </c>
      <c r="H315" t="s">
        <v>204</v>
      </c>
      <c r="I315" t="s">
        <v>314</v>
      </c>
      <c r="J315" t="s">
        <v>1461</v>
      </c>
      <c r="K315" t="s">
        <v>431</v>
      </c>
      <c r="L315" t="s">
        <v>1215</v>
      </c>
      <c r="M315" s="129">
        <v>7700.8</v>
      </c>
      <c r="N315" t="s">
        <v>1502</v>
      </c>
      <c r="O315" s="130">
        <v>5.8259187045494397E-2</v>
      </c>
      <c r="P315" s="130">
        <v>5.8852769294976799E-2</v>
      </c>
      <c r="Q315" s="4">
        <v>0</v>
      </c>
      <c r="R315" s="138">
        <v>150000</v>
      </c>
      <c r="S315" s="11" t="s">
        <v>1216</v>
      </c>
      <c r="T315" t="s">
        <v>1503</v>
      </c>
      <c r="U315" s="138">
        <v>545.27830000000006</v>
      </c>
      <c r="X315" s="130">
        <v>5.0000000000000002E-5</v>
      </c>
      <c r="Y315" s="130">
        <v>2.1906400102558298E-3</v>
      </c>
      <c r="Z315" s="130">
        <v>1.8091223128472913E-3</v>
      </c>
      <c r="AA315" s="182"/>
      <c r="AC315" s="159"/>
    </row>
    <row r="316" spans="1:29" x14ac:dyDescent="0.25">
      <c r="A316" t="s">
        <v>1213</v>
      </c>
      <c r="B316" t="s">
        <v>1256</v>
      </c>
      <c r="C316" t="s">
        <v>1458</v>
      </c>
      <c r="D316" t="s">
        <v>1504</v>
      </c>
      <c r="E316" t="s">
        <v>1505</v>
      </c>
      <c r="F316" t="s">
        <v>950</v>
      </c>
      <c r="G316" t="s">
        <v>205</v>
      </c>
      <c r="H316" t="s">
        <v>204</v>
      </c>
      <c r="I316" t="s">
        <v>314</v>
      </c>
      <c r="J316" t="s">
        <v>1461</v>
      </c>
      <c r="K316" t="s">
        <v>431</v>
      </c>
      <c r="L316" t="s">
        <v>1215</v>
      </c>
      <c r="M316" s="129">
        <v>14186.5</v>
      </c>
      <c r="N316" t="s">
        <v>1506</v>
      </c>
      <c r="O316" s="130">
        <v>5.8509208434819798E-2</v>
      </c>
      <c r="P316" s="130">
        <v>6.3998314391374198E-2</v>
      </c>
      <c r="Q316" s="4">
        <v>0</v>
      </c>
      <c r="R316" s="138">
        <v>120000</v>
      </c>
      <c r="S316" s="11" t="s">
        <v>1216</v>
      </c>
      <c r="T316" t="s">
        <v>1507</v>
      </c>
      <c r="U316" s="138">
        <v>412.66590000000002</v>
      </c>
      <c r="X316" s="130">
        <v>4.0000000000000003E-5</v>
      </c>
      <c r="Y316" s="130">
        <v>1.6578733414403834E-3</v>
      </c>
      <c r="Z316" s="130">
        <v>1.3691412737066857E-3</v>
      </c>
      <c r="AA316" s="182"/>
      <c r="AC316" s="159"/>
    </row>
    <row r="317" spans="1:29" x14ac:dyDescent="0.25">
      <c r="A317" t="s">
        <v>1213</v>
      </c>
      <c r="B317" t="s">
        <v>1256</v>
      </c>
      <c r="C317" t="s">
        <v>1426</v>
      </c>
      <c r="D317" t="s">
        <v>1508</v>
      </c>
      <c r="E317" t="s">
        <v>1509</v>
      </c>
      <c r="F317" t="s">
        <v>950</v>
      </c>
      <c r="G317" t="s">
        <v>205</v>
      </c>
      <c r="H317" t="s">
        <v>224</v>
      </c>
      <c r="I317" t="s">
        <v>314</v>
      </c>
      <c r="J317" t="s">
        <v>1429</v>
      </c>
      <c r="K317" t="s">
        <v>423</v>
      </c>
      <c r="L317" t="s">
        <v>1215</v>
      </c>
      <c r="M317" s="129">
        <v>10237.9</v>
      </c>
      <c r="N317" t="s">
        <v>1510</v>
      </c>
      <c r="O317" s="130">
        <v>4.95608904588219E-2</v>
      </c>
      <c r="P317" s="130">
        <v>4.4730057600736298E-2</v>
      </c>
      <c r="Q317" s="4">
        <v>0</v>
      </c>
      <c r="R317" s="138">
        <v>105000</v>
      </c>
      <c r="S317" s="11" t="s">
        <v>1216</v>
      </c>
      <c r="T317" t="s">
        <v>1511</v>
      </c>
      <c r="U317" s="138">
        <v>399.01190000000003</v>
      </c>
      <c r="X317" s="130">
        <v>4.6614872364039958E-6</v>
      </c>
      <c r="Y317" s="130">
        <v>1.6030186943590521E-3</v>
      </c>
      <c r="Z317" s="130">
        <v>1.3238400076229849E-3</v>
      </c>
      <c r="AA317" s="182"/>
      <c r="AC317" s="159"/>
    </row>
    <row r="318" spans="1:29" x14ac:dyDescent="0.25">
      <c r="A318" t="s">
        <v>1213</v>
      </c>
      <c r="B318" t="s">
        <v>1256</v>
      </c>
      <c r="C318" t="s">
        <v>1426</v>
      </c>
      <c r="D318" t="s">
        <v>1512</v>
      </c>
      <c r="E318" t="s">
        <v>1513</v>
      </c>
      <c r="F318" t="s">
        <v>950</v>
      </c>
      <c r="G318" t="s">
        <v>205</v>
      </c>
      <c r="H318" t="s">
        <v>224</v>
      </c>
      <c r="I318" t="s">
        <v>314</v>
      </c>
      <c r="J318" t="s">
        <v>1429</v>
      </c>
      <c r="K318" t="s">
        <v>423</v>
      </c>
      <c r="L318" t="s">
        <v>1215</v>
      </c>
      <c r="M318" s="129">
        <v>460.3</v>
      </c>
      <c r="N318" t="s">
        <v>1514</v>
      </c>
      <c r="O318" s="130">
        <v>5.4255348013639099E-2</v>
      </c>
      <c r="P318" s="130">
        <v>5.3636413944959299E-2</v>
      </c>
      <c r="Q318" s="4">
        <v>0</v>
      </c>
      <c r="R318" s="138">
        <v>105000</v>
      </c>
      <c r="S318" s="11" t="s">
        <v>1216</v>
      </c>
      <c r="T318" t="s">
        <v>1515</v>
      </c>
      <c r="U318" s="138">
        <v>387.24299999999999</v>
      </c>
      <c r="X318" s="130">
        <v>1.694559656569243E-6</v>
      </c>
      <c r="Y318" s="130">
        <v>1.5557376751811282E-3</v>
      </c>
      <c r="Z318" s="130">
        <v>1.2847933608126981E-3</v>
      </c>
      <c r="AA318" s="182"/>
      <c r="AC318" s="159"/>
    </row>
    <row r="319" spans="1:29" x14ac:dyDescent="0.25">
      <c r="A319" t="s">
        <v>1213</v>
      </c>
      <c r="B319" t="s">
        <v>1256</v>
      </c>
      <c r="C319" t="s">
        <v>1426</v>
      </c>
      <c r="D319" t="s">
        <v>1516</v>
      </c>
      <c r="E319" t="s">
        <v>1517</v>
      </c>
      <c r="F319" t="s">
        <v>950</v>
      </c>
      <c r="G319" t="s">
        <v>205</v>
      </c>
      <c r="H319" t="s">
        <v>224</v>
      </c>
      <c r="I319" t="s">
        <v>314</v>
      </c>
      <c r="J319" t="s">
        <v>1429</v>
      </c>
      <c r="K319" t="s">
        <v>423</v>
      </c>
      <c r="L319" t="s">
        <v>1215</v>
      </c>
      <c r="M319" s="129">
        <v>7722.9</v>
      </c>
      <c r="N319" t="s">
        <v>1518</v>
      </c>
      <c r="O319" s="130">
        <v>3.9162273584603897E-2</v>
      </c>
      <c r="P319" s="130">
        <v>4.4494023422002399E-2</v>
      </c>
      <c r="Q319" s="4">
        <v>0</v>
      </c>
      <c r="R319" s="138">
        <v>100000</v>
      </c>
      <c r="S319" s="11" t="s">
        <v>1216</v>
      </c>
      <c r="T319" t="s">
        <v>1519</v>
      </c>
      <c r="U319" s="138">
        <v>380.71640000000002</v>
      </c>
      <c r="X319" s="130">
        <v>8.7151285917223705E-7</v>
      </c>
      <c r="Y319" s="130">
        <v>1.5295171673036768E-3</v>
      </c>
      <c r="Z319" s="130">
        <v>1.2631393667136193E-3</v>
      </c>
      <c r="AA319" s="182"/>
      <c r="AC319" s="159"/>
    </row>
    <row r="320" spans="1:29" x14ac:dyDescent="0.25">
      <c r="A320" t="s">
        <v>1213</v>
      </c>
      <c r="B320" t="s">
        <v>1256</v>
      </c>
      <c r="C320" t="s">
        <v>1426</v>
      </c>
      <c r="D320" t="s">
        <v>1520</v>
      </c>
      <c r="E320" t="s">
        <v>1521</v>
      </c>
      <c r="F320" t="s">
        <v>950</v>
      </c>
      <c r="G320" t="s">
        <v>205</v>
      </c>
      <c r="H320" t="s">
        <v>224</v>
      </c>
      <c r="I320" t="s">
        <v>314</v>
      </c>
      <c r="J320" t="s">
        <v>1429</v>
      </c>
      <c r="K320" t="s">
        <v>423</v>
      </c>
      <c r="L320" t="s">
        <v>1215</v>
      </c>
      <c r="M320" s="129">
        <v>84.9</v>
      </c>
      <c r="N320" t="s">
        <v>1372</v>
      </c>
      <c r="O320" s="130">
        <v>5.2768332687616E-2</v>
      </c>
      <c r="P320" s="130">
        <v>5.4600220174789098E-2</v>
      </c>
      <c r="Q320" s="4">
        <v>0</v>
      </c>
      <c r="R320" s="138">
        <v>100000</v>
      </c>
      <c r="S320" s="11" t="s">
        <v>1216</v>
      </c>
      <c r="T320" t="s">
        <v>1522</v>
      </c>
      <c r="U320" s="138">
        <v>377.48090000000002</v>
      </c>
      <c r="X320" s="130">
        <v>2.3459309827104885E-6</v>
      </c>
      <c r="Y320" s="130">
        <v>1.5165186531672682E-3</v>
      </c>
      <c r="Z320" s="130">
        <v>1.2524046490749636E-3</v>
      </c>
      <c r="AA320" s="182"/>
      <c r="AC320" s="159"/>
    </row>
    <row r="321" spans="1:29" x14ac:dyDescent="0.25">
      <c r="A321" t="s">
        <v>1213</v>
      </c>
      <c r="B321" t="s">
        <v>1256</v>
      </c>
      <c r="C321" t="s">
        <v>1426</v>
      </c>
      <c r="D321" t="s">
        <v>1523</v>
      </c>
      <c r="E321" t="s">
        <v>1524</v>
      </c>
      <c r="F321" t="s">
        <v>950</v>
      </c>
      <c r="G321" t="s">
        <v>205</v>
      </c>
      <c r="H321" t="s">
        <v>224</v>
      </c>
      <c r="I321" t="s">
        <v>314</v>
      </c>
      <c r="J321" t="s">
        <v>1489</v>
      </c>
      <c r="K321" t="s">
        <v>431</v>
      </c>
      <c r="L321" t="s">
        <v>1215</v>
      </c>
      <c r="M321" s="129">
        <v>126</v>
      </c>
      <c r="N321" t="s">
        <v>1525</v>
      </c>
      <c r="O321" s="130">
        <v>5.34331622910496E-2</v>
      </c>
      <c r="P321" s="130">
        <v>5.2357895476817698E-2</v>
      </c>
      <c r="Q321" s="4">
        <v>0</v>
      </c>
      <c r="R321" s="138">
        <v>100000</v>
      </c>
      <c r="S321" s="11" t="s">
        <v>1216</v>
      </c>
      <c r="T321" t="s">
        <v>1526</v>
      </c>
      <c r="U321" s="138">
        <v>373.49009999999998</v>
      </c>
      <c r="X321" s="130">
        <v>6.521115371573154E-7</v>
      </c>
      <c r="Y321" s="130">
        <v>1.500485709350189E-3</v>
      </c>
      <c r="Z321" s="130">
        <v>1.2391639722570881E-3</v>
      </c>
      <c r="AA321" s="182"/>
      <c r="AC321" s="159"/>
    </row>
    <row r="322" spans="1:29" x14ac:dyDescent="0.25">
      <c r="A322" t="s">
        <v>1213</v>
      </c>
      <c r="B322" t="s">
        <v>1256</v>
      </c>
      <c r="C322" t="s">
        <v>1426</v>
      </c>
      <c r="D322" t="s">
        <v>1527</v>
      </c>
      <c r="E322" t="s">
        <v>1528</v>
      </c>
      <c r="F322" t="s">
        <v>950</v>
      </c>
      <c r="G322" t="s">
        <v>205</v>
      </c>
      <c r="H322" t="s">
        <v>224</v>
      </c>
      <c r="I322" t="s">
        <v>314</v>
      </c>
      <c r="J322" t="s">
        <v>1489</v>
      </c>
      <c r="K322" t="s">
        <v>431</v>
      </c>
      <c r="L322" t="s">
        <v>1215</v>
      </c>
      <c r="M322" s="129">
        <v>432.9</v>
      </c>
      <c r="N322" t="s">
        <v>1529</v>
      </c>
      <c r="O322" s="130">
        <v>5.3948503581285098E-2</v>
      </c>
      <c r="P322" s="130">
        <v>5.3361040736436501E-2</v>
      </c>
      <c r="Q322" s="4">
        <v>0</v>
      </c>
      <c r="R322" s="138">
        <v>100000</v>
      </c>
      <c r="S322" s="11" t="s">
        <v>1216</v>
      </c>
      <c r="T322" t="s">
        <v>1530</v>
      </c>
      <c r="U322" s="138">
        <v>367.53550000000001</v>
      </c>
      <c r="X322" s="130">
        <v>1.4127686026305752E-6</v>
      </c>
      <c r="Y322" s="130">
        <v>1.4765631476855406E-3</v>
      </c>
      <c r="Z322" s="130">
        <v>1.2194077184292736E-3</v>
      </c>
      <c r="AA322" s="182"/>
      <c r="AC322" s="159"/>
    </row>
    <row r="323" spans="1:29" x14ac:dyDescent="0.25">
      <c r="A323" t="s">
        <v>1213</v>
      </c>
      <c r="B323" t="s">
        <v>1256</v>
      </c>
      <c r="C323" t="s">
        <v>1426</v>
      </c>
      <c r="D323" t="s">
        <v>1531</v>
      </c>
      <c r="E323" t="s">
        <v>1532</v>
      </c>
      <c r="F323" t="s">
        <v>950</v>
      </c>
      <c r="G323" t="s">
        <v>205</v>
      </c>
      <c r="H323" t="s">
        <v>224</v>
      </c>
      <c r="I323" t="s">
        <v>314</v>
      </c>
      <c r="J323" t="s">
        <v>1489</v>
      </c>
      <c r="K323" t="s">
        <v>431</v>
      </c>
      <c r="L323" t="s">
        <v>1215</v>
      </c>
      <c r="M323" s="129">
        <v>452.1</v>
      </c>
      <c r="N323" t="s">
        <v>1533</v>
      </c>
      <c r="O323" s="130">
        <v>5.38593351137635E-2</v>
      </c>
      <c r="P323" s="130">
        <v>5.3282362676858597E-2</v>
      </c>
      <c r="Q323" s="4">
        <v>0</v>
      </c>
      <c r="R323" s="138">
        <v>100000</v>
      </c>
      <c r="S323" s="11" t="s">
        <v>1216</v>
      </c>
      <c r="T323" t="s">
        <v>1534</v>
      </c>
      <c r="U323" s="138">
        <v>367.1814</v>
      </c>
      <c r="X323" s="130">
        <v>1.398660083639873E-6</v>
      </c>
      <c r="Y323" s="130">
        <v>1.4751405700018023E-3</v>
      </c>
      <c r="Z323" s="130">
        <v>1.2182328941690752E-3</v>
      </c>
      <c r="AA323" s="182"/>
      <c r="AC323" s="159"/>
    </row>
    <row r="324" spans="1:29" x14ac:dyDescent="0.25">
      <c r="A324" t="s">
        <v>1213</v>
      </c>
      <c r="B324" t="s">
        <v>1256</v>
      </c>
      <c r="C324" t="s">
        <v>1426</v>
      </c>
      <c r="D324" t="s">
        <v>1535</v>
      </c>
      <c r="E324" t="s">
        <v>1536</v>
      </c>
      <c r="F324" t="s">
        <v>950</v>
      </c>
      <c r="G324" t="s">
        <v>205</v>
      </c>
      <c r="H324" t="s">
        <v>224</v>
      </c>
      <c r="I324" t="s">
        <v>314</v>
      </c>
      <c r="J324" t="s">
        <v>1429</v>
      </c>
      <c r="K324" t="s">
        <v>423</v>
      </c>
      <c r="L324" t="s">
        <v>1215</v>
      </c>
      <c r="M324" s="129">
        <v>13978.7</v>
      </c>
      <c r="N324" t="s">
        <v>1537</v>
      </c>
      <c r="O324" s="130">
        <v>4.6768760790671701E-2</v>
      </c>
      <c r="P324" s="130">
        <v>4.7481167083978301E-2</v>
      </c>
      <c r="Q324" s="4">
        <v>0</v>
      </c>
      <c r="R324" s="138">
        <v>117000</v>
      </c>
      <c r="S324" s="11" t="s">
        <v>1216</v>
      </c>
      <c r="T324" t="s">
        <v>1538</v>
      </c>
      <c r="U324" s="138">
        <v>367.09820000000002</v>
      </c>
      <c r="X324" s="130">
        <v>2.7864440686846553E-6</v>
      </c>
      <c r="Y324" s="130">
        <v>1.4748063208763966E-3</v>
      </c>
      <c r="Z324" s="130">
        <v>1.2179568572355808E-3</v>
      </c>
      <c r="AA324" s="182"/>
      <c r="AC324" s="159"/>
    </row>
    <row r="325" spans="1:29" x14ac:dyDescent="0.25">
      <c r="A325" t="s">
        <v>1213</v>
      </c>
      <c r="B325" t="s">
        <v>1256</v>
      </c>
      <c r="C325" t="s">
        <v>1426</v>
      </c>
      <c r="D325" t="s">
        <v>1539</v>
      </c>
      <c r="E325" t="s">
        <v>1540</v>
      </c>
      <c r="F325" t="s">
        <v>950</v>
      </c>
      <c r="G325" t="s">
        <v>205</v>
      </c>
      <c r="H325" t="s">
        <v>224</v>
      </c>
      <c r="I325" t="s">
        <v>314</v>
      </c>
      <c r="J325" t="s">
        <v>1489</v>
      </c>
      <c r="K325" t="s">
        <v>431</v>
      </c>
      <c r="L325" t="s">
        <v>1215</v>
      </c>
      <c r="M325" s="129">
        <v>643.79999999999995</v>
      </c>
      <c r="N325" t="s">
        <v>1541</v>
      </c>
      <c r="O325" s="130">
        <v>5.29571600306031E-2</v>
      </c>
      <c r="P325" s="130">
        <v>5.2311999942063897E-2</v>
      </c>
      <c r="Q325" s="4">
        <v>0</v>
      </c>
      <c r="R325" s="138">
        <v>100000</v>
      </c>
      <c r="S325" s="11" t="s">
        <v>1216</v>
      </c>
      <c r="T325" t="s">
        <v>1542</v>
      </c>
      <c r="U325" s="138">
        <v>363.75990000000002</v>
      </c>
      <c r="X325" s="130">
        <v>2.0244964065188786E-6</v>
      </c>
      <c r="Y325" s="130">
        <v>1.4613950263952351E-3</v>
      </c>
      <c r="Z325" s="130">
        <v>1.2068812482918724E-3</v>
      </c>
      <c r="AA325" s="182"/>
      <c r="AC325" s="159"/>
    </row>
    <row r="326" spans="1:29" x14ac:dyDescent="0.25">
      <c r="A326" t="s">
        <v>1213</v>
      </c>
      <c r="B326" t="s">
        <v>1256</v>
      </c>
      <c r="C326" t="s">
        <v>1458</v>
      </c>
      <c r="D326" t="s">
        <v>1543</v>
      </c>
      <c r="E326" t="s">
        <v>1544</v>
      </c>
      <c r="F326" t="s">
        <v>950</v>
      </c>
      <c r="G326" t="s">
        <v>205</v>
      </c>
      <c r="H326" t="s">
        <v>204</v>
      </c>
      <c r="I326" t="s">
        <v>314</v>
      </c>
      <c r="J326" t="s">
        <v>1461</v>
      </c>
      <c r="K326" t="s">
        <v>431</v>
      </c>
      <c r="L326" t="s">
        <v>1215</v>
      </c>
      <c r="M326" s="129">
        <v>4258.8</v>
      </c>
      <c r="N326" t="s">
        <v>1545</v>
      </c>
      <c r="O326" s="130">
        <v>4.9288139852285001E-2</v>
      </c>
      <c r="P326" s="130">
        <v>5.2996499060391999E-2</v>
      </c>
      <c r="Q326" s="4">
        <v>0</v>
      </c>
      <c r="R326" s="138">
        <v>90000</v>
      </c>
      <c r="S326" s="11" t="s">
        <v>1216</v>
      </c>
      <c r="T326" t="s">
        <v>1546</v>
      </c>
      <c r="U326" s="138">
        <v>336.7688</v>
      </c>
      <c r="X326" s="130">
        <v>4.5000000000000003E-5</v>
      </c>
      <c r="Y326" s="130">
        <v>1.3529587781709789E-3</v>
      </c>
      <c r="Z326" s="130">
        <v>1.117330050803683E-3</v>
      </c>
      <c r="AA326" s="182"/>
      <c r="AC326" s="159"/>
    </row>
    <row r="327" spans="1:29" x14ac:dyDescent="0.25">
      <c r="A327" t="s">
        <v>1213</v>
      </c>
      <c r="B327" t="s">
        <v>1256</v>
      </c>
      <c r="C327" t="s">
        <v>1426</v>
      </c>
      <c r="D327" t="s">
        <v>1547</v>
      </c>
      <c r="E327" t="s">
        <v>1548</v>
      </c>
      <c r="F327" t="s">
        <v>950</v>
      </c>
      <c r="G327" t="s">
        <v>205</v>
      </c>
      <c r="H327" t="s">
        <v>224</v>
      </c>
      <c r="I327" t="s">
        <v>314</v>
      </c>
      <c r="J327" t="s">
        <v>1429</v>
      </c>
      <c r="K327" t="s">
        <v>423</v>
      </c>
      <c r="L327" t="s">
        <v>1215</v>
      </c>
      <c r="M327" s="129">
        <v>7032.3</v>
      </c>
      <c r="N327" t="s">
        <v>1549</v>
      </c>
      <c r="O327" s="130">
        <v>4.3662658592462197E-2</v>
      </c>
      <c r="P327" s="130">
        <v>4.4454684392213499E-2</v>
      </c>
      <c r="Q327" s="4">
        <v>0</v>
      </c>
      <c r="R327" s="138">
        <v>100000</v>
      </c>
      <c r="S327" s="11" t="s">
        <v>1216</v>
      </c>
      <c r="T327" t="s">
        <v>1550</v>
      </c>
      <c r="U327" s="138">
        <v>317.577</v>
      </c>
      <c r="X327" s="130">
        <v>7.0818018936738262E-7</v>
      </c>
      <c r="Y327" s="130">
        <v>1.2758562380940997E-3</v>
      </c>
      <c r="Z327" s="130">
        <v>1.0536555424512152E-3</v>
      </c>
      <c r="AA327" s="182"/>
      <c r="AC327" s="159"/>
    </row>
    <row r="328" spans="1:29" x14ac:dyDescent="0.25">
      <c r="A328" t="s">
        <v>1213</v>
      </c>
      <c r="B328" t="s">
        <v>1256</v>
      </c>
      <c r="C328" t="s">
        <v>1426</v>
      </c>
      <c r="D328" t="s">
        <v>1551</v>
      </c>
      <c r="E328" t="s">
        <v>1552</v>
      </c>
      <c r="F328" t="s">
        <v>950</v>
      </c>
      <c r="G328" t="s">
        <v>205</v>
      </c>
      <c r="H328" t="s">
        <v>224</v>
      </c>
      <c r="I328" t="s">
        <v>314</v>
      </c>
      <c r="J328" t="s">
        <v>1429</v>
      </c>
      <c r="K328" t="s">
        <v>423</v>
      </c>
      <c r="L328" t="s">
        <v>1215</v>
      </c>
      <c r="M328" s="129">
        <v>14857.2</v>
      </c>
      <c r="N328" t="s">
        <v>1553</v>
      </c>
      <c r="O328" s="130">
        <v>3.98441501009461E-2</v>
      </c>
      <c r="P328" s="130">
        <v>4.7572958153485903E-2</v>
      </c>
      <c r="Q328" s="4">
        <v>0</v>
      </c>
      <c r="R328" s="138">
        <v>95000</v>
      </c>
      <c r="S328" s="11" t="s">
        <v>1216</v>
      </c>
      <c r="T328" t="s">
        <v>1554</v>
      </c>
      <c r="U328" s="138">
        <v>274.02249999999998</v>
      </c>
      <c r="X328" s="130">
        <v>2.2499585533950692E-6</v>
      </c>
      <c r="Y328" s="130">
        <v>1.100877351915318E-3</v>
      </c>
      <c r="Z328" s="130">
        <v>9.0915064626508567E-4</v>
      </c>
      <c r="AA328" s="182"/>
      <c r="AC328" s="159"/>
    </row>
    <row r="329" spans="1:29" x14ac:dyDescent="0.25">
      <c r="A329" t="s">
        <v>1213</v>
      </c>
      <c r="B329" t="s">
        <v>1256</v>
      </c>
      <c r="C329" t="s">
        <v>1426</v>
      </c>
      <c r="D329" t="s">
        <v>1555</v>
      </c>
      <c r="E329" t="s">
        <v>1556</v>
      </c>
      <c r="F329" t="s">
        <v>950</v>
      </c>
      <c r="G329" t="s">
        <v>205</v>
      </c>
      <c r="H329" t="s">
        <v>224</v>
      </c>
      <c r="I329" t="s">
        <v>314</v>
      </c>
      <c r="J329" t="s">
        <v>1429</v>
      </c>
      <c r="K329" t="s">
        <v>423</v>
      </c>
      <c r="L329" t="s">
        <v>1215</v>
      </c>
      <c r="M329" s="129">
        <v>6478.7</v>
      </c>
      <c r="N329" t="s">
        <v>1557</v>
      </c>
      <c r="O329" s="130">
        <v>4.4577946685552199E-2</v>
      </c>
      <c r="P329" s="130">
        <v>4.43235542929169E-2</v>
      </c>
      <c r="Q329" s="4">
        <v>0</v>
      </c>
      <c r="R329" s="138">
        <v>60000</v>
      </c>
      <c r="S329" s="11" t="s">
        <v>1216</v>
      </c>
      <c r="T329" t="s">
        <v>1558</v>
      </c>
      <c r="U329" s="138">
        <v>189.38310000000001</v>
      </c>
      <c r="X329" s="130">
        <v>4.0533693632832289E-7</v>
      </c>
      <c r="Y329" s="130">
        <v>7.6084098291057535E-4</v>
      </c>
      <c r="Z329" s="130">
        <v>6.2833436450904592E-4</v>
      </c>
      <c r="AA329" s="182"/>
      <c r="AC329" s="159"/>
    </row>
    <row r="330" spans="1:29" x14ac:dyDescent="0.25">
      <c r="A330" t="s">
        <v>1213</v>
      </c>
      <c r="B330" t="s">
        <v>1256</v>
      </c>
      <c r="C330" t="s">
        <v>1426</v>
      </c>
      <c r="D330" t="s">
        <v>1559</v>
      </c>
      <c r="E330" t="s">
        <v>1560</v>
      </c>
      <c r="F330" t="s">
        <v>950</v>
      </c>
      <c r="G330" t="s">
        <v>205</v>
      </c>
      <c r="H330" t="s">
        <v>224</v>
      </c>
      <c r="I330" t="s">
        <v>314</v>
      </c>
      <c r="J330" t="s">
        <v>1429</v>
      </c>
      <c r="K330" t="s">
        <v>423</v>
      </c>
      <c r="L330" t="s">
        <v>1215</v>
      </c>
      <c r="M330" s="129">
        <v>169.9</v>
      </c>
      <c r="N330" t="s">
        <v>1561</v>
      </c>
      <c r="O330" s="130">
        <v>5.4876904684304798E-2</v>
      </c>
      <c r="P330" s="130">
        <v>5.55128856658932E-2</v>
      </c>
      <c r="Q330" s="4">
        <v>0</v>
      </c>
      <c r="R330" s="138">
        <v>50000</v>
      </c>
      <c r="S330" s="11" t="s">
        <v>1216</v>
      </c>
      <c r="T330" t="s">
        <v>1562</v>
      </c>
      <c r="U330" s="138">
        <v>189.2593</v>
      </c>
      <c r="X330" s="130">
        <v>1.0055101958733862E-6</v>
      </c>
      <c r="Y330" s="130">
        <v>7.6034386097441982E-4</v>
      </c>
      <c r="Z330" s="130">
        <v>6.2792382038372434E-4</v>
      </c>
      <c r="AA330" s="182"/>
      <c r="AC330" s="159"/>
    </row>
    <row r="331" spans="1:29" x14ac:dyDescent="0.25">
      <c r="A331" t="s">
        <v>1213</v>
      </c>
      <c r="B331" t="s">
        <v>1256</v>
      </c>
      <c r="C331" t="s">
        <v>1426</v>
      </c>
      <c r="D331" t="s">
        <v>1563</v>
      </c>
      <c r="E331" t="s">
        <v>1564</v>
      </c>
      <c r="F331" t="s">
        <v>950</v>
      </c>
      <c r="G331" t="s">
        <v>205</v>
      </c>
      <c r="H331" t="s">
        <v>224</v>
      </c>
      <c r="I331" t="s">
        <v>314</v>
      </c>
      <c r="J331" t="s">
        <v>1429</v>
      </c>
      <c r="K331" t="s">
        <v>423</v>
      </c>
      <c r="L331" t="s">
        <v>1215</v>
      </c>
      <c r="M331" s="129">
        <v>471.2</v>
      </c>
      <c r="N331" t="s">
        <v>1565</v>
      </c>
      <c r="O331" s="130">
        <v>5.3671819071769399E-2</v>
      </c>
      <c r="P331" s="130">
        <v>5.3228599336147001E-2</v>
      </c>
      <c r="Q331" s="4">
        <v>0</v>
      </c>
      <c r="R331" s="138">
        <v>50000</v>
      </c>
      <c r="S331" s="11" t="s">
        <v>1216</v>
      </c>
      <c r="T331" t="s">
        <v>1566</v>
      </c>
      <c r="U331" s="138">
        <v>183.41249999999999</v>
      </c>
      <c r="X331" s="130">
        <v>7.1083309638896783E-7</v>
      </c>
      <c r="Y331" s="130">
        <v>7.3685446565685444E-4</v>
      </c>
      <c r="Z331" s="130">
        <v>6.0852529347590282E-4</v>
      </c>
      <c r="AA331" s="182"/>
      <c r="AC331" s="159"/>
    </row>
    <row r="332" spans="1:29" x14ac:dyDescent="0.25">
      <c r="A332" t="s">
        <v>1213</v>
      </c>
      <c r="B332" t="s">
        <v>1256</v>
      </c>
      <c r="C332" t="s">
        <v>1458</v>
      </c>
      <c r="D332" t="s">
        <v>1567</v>
      </c>
      <c r="E332" t="s">
        <v>1568</v>
      </c>
      <c r="F332" t="s">
        <v>950</v>
      </c>
      <c r="G332" t="s">
        <v>205</v>
      </c>
      <c r="H332" t="s">
        <v>204</v>
      </c>
      <c r="I332" t="s">
        <v>344</v>
      </c>
      <c r="J332" t="s">
        <v>1461</v>
      </c>
      <c r="K332" t="s">
        <v>431</v>
      </c>
      <c r="L332" t="s">
        <v>1215</v>
      </c>
      <c r="M332" s="129">
        <v>3320</v>
      </c>
      <c r="N332" t="s">
        <v>1569</v>
      </c>
      <c r="O332" s="130">
        <v>3.0014637857675198E-2</v>
      </c>
      <c r="P332" s="130">
        <v>6.0185051103830003E-2</v>
      </c>
      <c r="Q332" s="4">
        <v>0</v>
      </c>
      <c r="R332" s="138">
        <v>50000</v>
      </c>
      <c r="S332" s="11" t="s">
        <v>1216</v>
      </c>
      <c r="T332" t="s">
        <v>1570</v>
      </c>
      <c r="U332" s="138">
        <v>174.77379999999999</v>
      </c>
      <c r="X332" s="130">
        <v>5.0000000000000002E-5</v>
      </c>
      <c r="Y332" s="130">
        <v>7.0214876347016663E-4</v>
      </c>
      <c r="Z332" s="130">
        <v>5.798638703689462E-4</v>
      </c>
      <c r="AA332" s="182"/>
      <c r="AC332" s="159"/>
    </row>
    <row r="333" spans="1:29" x14ac:dyDescent="0.25">
      <c r="A333" t="s">
        <v>1213</v>
      </c>
      <c r="B333" t="s">
        <v>1256</v>
      </c>
      <c r="C333" t="s">
        <v>1458</v>
      </c>
      <c r="D333" t="s">
        <v>1571</v>
      </c>
      <c r="E333" t="s">
        <v>1572</v>
      </c>
      <c r="F333" t="s">
        <v>950</v>
      </c>
      <c r="G333" t="s">
        <v>205</v>
      </c>
      <c r="H333" t="s">
        <v>204</v>
      </c>
      <c r="I333" t="s">
        <v>314</v>
      </c>
      <c r="J333" t="s">
        <v>1461</v>
      </c>
      <c r="K333" t="s">
        <v>431</v>
      </c>
      <c r="L333" t="s">
        <v>1215</v>
      </c>
      <c r="M333" s="129">
        <v>5107.1000000000004</v>
      </c>
      <c r="N333" t="s">
        <v>1573</v>
      </c>
      <c r="O333" s="130">
        <v>2.2839198824166899E-2</v>
      </c>
      <c r="P333" s="130">
        <v>6.03712558448311E-2</v>
      </c>
      <c r="Q333" s="4">
        <v>0</v>
      </c>
      <c r="R333" s="138">
        <v>50000</v>
      </c>
      <c r="S333" s="11" t="s">
        <v>1216</v>
      </c>
      <c r="T333" t="s">
        <v>1574</v>
      </c>
      <c r="U333" s="138">
        <v>159.82670000000002</v>
      </c>
      <c r="X333" s="130">
        <v>5.0000000000000002E-5</v>
      </c>
      <c r="Y333" s="130">
        <v>6.4209926430878594E-4</v>
      </c>
      <c r="Z333" s="130">
        <v>5.3027247776242135E-4</v>
      </c>
      <c r="AA333" s="182"/>
      <c r="AC333" s="159"/>
    </row>
    <row r="334" spans="1:29" x14ac:dyDescent="0.25">
      <c r="A334" t="s">
        <v>1213</v>
      </c>
      <c r="B334" t="s">
        <v>1257</v>
      </c>
      <c r="C334" t="s">
        <v>1436</v>
      </c>
      <c r="D334" t="s">
        <v>1437</v>
      </c>
      <c r="E334" t="s">
        <v>1438</v>
      </c>
      <c r="F334" t="s">
        <v>945</v>
      </c>
      <c r="G334" t="s">
        <v>204</v>
      </c>
      <c r="H334" t="s">
        <v>204</v>
      </c>
      <c r="I334" t="s">
        <v>340</v>
      </c>
      <c r="J334" t="s">
        <v>1271</v>
      </c>
      <c r="K334" t="s">
        <v>413</v>
      </c>
      <c r="L334" t="s">
        <v>1212</v>
      </c>
      <c r="M334" s="129">
        <v>167.1</v>
      </c>
      <c r="N334" t="s">
        <v>1439</v>
      </c>
      <c r="O334" s="130">
        <v>4.2388721568513602E-2</v>
      </c>
      <c r="P334" s="130">
        <v>4.2928330036401403E-2</v>
      </c>
      <c r="Q334" s="4">
        <v>0</v>
      </c>
      <c r="R334" s="138">
        <v>17464000</v>
      </c>
      <c r="S334" s="162">
        <v>1</v>
      </c>
      <c r="T334" t="s">
        <v>1440</v>
      </c>
      <c r="U334" s="138">
        <v>17341.752</v>
      </c>
      <c r="X334" s="130">
        <v>2.8784315910174605E-3</v>
      </c>
      <c r="Y334" s="130">
        <v>0.18227522908738397</v>
      </c>
      <c r="Z334" s="130">
        <v>2.5613719252611279E-2</v>
      </c>
      <c r="AA334" s="182"/>
      <c r="AC334" s="159"/>
    </row>
    <row r="335" spans="1:29" x14ac:dyDescent="0.25">
      <c r="A335" t="s">
        <v>1213</v>
      </c>
      <c r="B335" t="s">
        <v>1257</v>
      </c>
      <c r="C335" t="s">
        <v>1436</v>
      </c>
      <c r="D335" t="s">
        <v>1445</v>
      </c>
      <c r="E335" t="s">
        <v>1446</v>
      </c>
      <c r="F335" t="s">
        <v>945</v>
      </c>
      <c r="G335" t="s">
        <v>204</v>
      </c>
      <c r="H335" t="s">
        <v>204</v>
      </c>
      <c r="I335" t="s">
        <v>340</v>
      </c>
      <c r="J335" t="s">
        <v>1271</v>
      </c>
      <c r="K335" t="s">
        <v>413</v>
      </c>
      <c r="L335" t="s">
        <v>1212</v>
      </c>
      <c r="M335" s="129">
        <v>665.8</v>
      </c>
      <c r="N335" t="s">
        <v>1447</v>
      </c>
      <c r="O335" s="130">
        <v>4.39807490049395E-2</v>
      </c>
      <c r="P335" s="130">
        <v>4.4549098063707E-2</v>
      </c>
      <c r="Q335" s="4">
        <v>0</v>
      </c>
      <c r="R335" s="138">
        <v>11975000</v>
      </c>
      <c r="S335" s="162">
        <v>1</v>
      </c>
      <c r="T335" t="s">
        <v>1448</v>
      </c>
      <c r="U335" s="138">
        <v>11632.514999999999</v>
      </c>
      <c r="X335" s="130">
        <v>1.2912419720602195E-3</v>
      </c>
      <c r="Y335" s="130">
        <v>0.12226673155557929</v>
      </c>
      <c r="Z335" s="130">
        <v>1.7181192154736701E-2</v>
      </c>
      <c r="AA335" s="182"/>
      <c r="AC335" s="159"/>
    </row>
    <row r="336" spans="1:29" x14ac:dyDescent="0.25">
      <c r="A336" t="s">
        <v>1213</v>
      </c>
      <c r="B336" t="s">
        <v>1257</v>
      </c>
      <c r="C336" t="s">
        <v>1436</v>
      </c>
      <c r="D336" t="s">
        <v>1441</v>
      </c>
      <c r="E336" t="s">
        <v>1442</v>
      </c>
      <c r="F336" t="s">
        <v>945</v>
      </c>
      <c r="G336" t="s">
        <v>204</v>
      </c>
      <c r="H336" t="s">
        <v>204</v>
      </c>
      <c r="I336" t="s">
        <v>340</v>
      </c>
      <c r="J336" t="s">
        <v>1284</v>
      </c>
      <c r="K336" t="s">
        <v>415</v>
      </c>
      <c r="L336" t="s">
        <v>1212</v>
      </c>
      <c r="M336" s="129">
        <v>416.4</v>
      </c>
      <c r="N336" t="s">
        <v>1443</v>
      </c>
      <c r="O336" s="130">
        <v>4.2052127808631198E-2</v>
      </c>
      <c r="P336" s="130">
        <v>4.3560377115010901E-2</v>
      </c>
      <c r="Q336" s="4">
        <v>0</v>
      </c>
      <c r="R336" s="138">
        <v>8650000</v>
      </c>
      <c r="S336" s="162">
        <v>1</v>
      </c>
      <c r="T336" t="s">
        <v>1444</v>
      </c>
      <c r="U336" s="138">
        <v>8497.76</v>
      </c>
      <c r="X336" s="130">
        <v>9.353170416603186E-4</v>
      </c>
      <c r="Y336" s="130">
        <v>8.9318031461273803E-2</v>
      </c>
      <c r="Z336" s="130">
        <v>1.2551167777977105E-2</v>
      </c>
      <c r="AA336" s="182"/>
      <c r="AC336" s="159"/>
    </row>
    <row r="337" spans="1:29" x14ac:dyDescent="0.25">
      <c r="A337" t="s">
        <v>1213</v>
      </c>
      <c r="B337" t="s">
        <v>1257</v>
      </c>
      <c r="C337" t="s">
        <v>1287</v>
      </c>
      <c r="D337" t="s">
        <v>1308</v>
      </c>
      <c r="E337" t="s">
        <v>1309</v>
      </c>
      <c r="F337" t="s">
        <v>945</v>
      </c>
      <c r="G337" t="s">
        <v>204</v>
      </c>
      <c r="H337" t="s">
        <v>204</v>
      </c>
      <c r="I337" t="s">
        <v>340</v>
      </c>
      <c r="J337" t="s">
        <v>1271</v>
      </c>
      <c r="K337" t="s">
        <v>413</v>
      </c>
      <c r="L337" t="s">
        <v>1212</v>
      </c>
      <c r="M337" s="129">
        <v>1152.4000000000001</v>
      </c>
      <c r="N337" t="s">
        <v>1310</v>
      </c>
      <c r="O337" s="130">
        <v>2.8888339432792402E-2</v>
      </c>
      <c r="P337" s="130">
        <v>2.6518709410428699E-2</v>
      </c>
      <c r="Q337" s="4">
        <v>0</v>
      </c>
      <c r="R337" s="138">
        <v>2085033</v>
      </c>
      <c r="S337" s="162">
        <v>1</v>
      </c>
      <c r="T337" t="s">
        <v>1311</v>
      </c>
      <c r="U337" s="138">
        <v>2057.9276</v>
      </c>
      <c r="X337" s="130">
        <v>8.7695001259633585E-5</v>
      </c>
      <c r="Y337" s="130">
        <v>2.163041078255926E-2</v>
      </c>
      <c r="Z337" s="130">
        <v>3.039553272691379E-3</v>
      </c>
      <c r="AA337" s="182"/>
      <c r="AC337" s="159"/>
    </row>
    <row r="338" spans="1:29" x14ac:dyDescent="0.25">
      <c r="A338" t="s">
        <v>1213</v>
      </c>
      <c r="B338" t="s">
        <v>1257</v>
      </c>
      <c r="C338" t="s">
        <v>1287</v>
      </c>
      <c r="D338" t="s">
        <v>1288</v>
      </c>
      <c r="E338" t="s">
        <v>1289</v>
      </c>
      <c r="F338" t="s">
        <v>945</v>
      </c>
      <c r="G338" t="s">
        <v>204</v>
      </c>
      <c r="H338" t="s">
        <v>204</v>
      </c>
      <c r="I338" t="s">
        <v>340</v>
      </c>
      <c r="J338" t="s">
        <v>1271</v>
      </c>
      <c r="K338" t="s">
        <v>413</v>
      </c>
      <c r="L338" t="s">
        <v>1212</v>
      </c>
      <c r="M338" s="129">
        <v>832.9</v>
      </c>
      <c r="N338" t="s">
        <v>1290</v>
      </c>
      <c r="O338" s="130">
        <v>3.17741334188964E-2</v>
      </c>
      <c r="P338" s="130">
        <v>4.0258521214723203E-2</v>
      </c>
      <c r="Q338" s="4">
        <v>0</v>
      </c>
      <c r="R338" s="138">
        <v>970000</v>
      </c>
      <c r="S338" s="162">
        <v>1</v>
      </c>
      <c r="T338" t="s">
        <v>1291</v>
      </c>
      <c r="U338" s="138">
        <v>943.32500000000005</v>
      </c>
      <c r="X338" s="130">
        <v>4.1329758124620898E-5</v>
      </c>
      <c r="Y338" s="130">
        <v>9.9150755055692451E-3</v>
      </c>
      <c r="Z338" s="130">
        <v>1.3932883894297147E-3</v>
      </c>
      <c r="AA338" s="182"/>
      <c r="AC338" s="159"/>
    </row>
    <row r="339" spans="1:29" x14ac:dyDescent="0.25">
      <c r="A339" t="s">
        <v>1213</v>
      </c>
      <c r="B339" t="s">
        <v>1257</v>
      </c>
      <c r="C339" t="s">
        <v>1287</v>
      </c>
      <c r="D339" t="s">
        <v>1296</v>
      </c>
      <c r="E339" t="s">
        <v>1297</v>
      </c>
      <c r="F339" t="s">
        <v>945</v>
      </c>
      <c r="G339" t="s">
        <v>204</v>
      </c>
      <c r="H339" t="s">
        <v>204</v>
      </c>
      <c r="I339" t="s">
        <v>340</v>
      </c>
      <c r="J339" t="s">
        <v>1271</v>
      </c>
      <c r="K339" t="s">
        <v>413</v>
      </c>
      <c r="L339" t="s">
        <v>1212</v>
      </c>
      <c r="M339" s="129">
        <v>1657.9</v>
      </c>
      <c r="N339" t="s">
        <v>1298</v>
      </c>
      <c r="O339" s="130">
        <v>4.3677931392262601E-2</v>
      </c>
      <c r="P339" s="130">
        <v>4.3662658592462197E-2</v>
      </c>
      <c r="Q339" s="4">
        <v>0</v>
      </c>
      <c r="R339" s="138">
        <v>850000</v>
      </c>
      <c r="S339" s="162">
        <v>1</v>
      </c>
      <c r="T339" t="s">
        <v>1299</v>
      </c>
      <c r="U339" s="138">
        <v>799.76499999999999</v>
      </c>
      <c r="X339" s="130">
        <v>3.0594425022683517E-5</v>
      </c>
      <c r="Y339" s="130">
        <v>8.4061488476522804E-3</v>
      </c>
      <c r="Z339" s="130">
        <v>1.1812506705242158E-3</v>
      </c>
      <c r="AA339" s="182"/>
      <c r="AC339" s="159"/>
    </row>
    <row r="340" spans="1:29" x14ac:dyDescent="0.25">
      <c r="A340" t="s">
        <v>1213</v>
      </c>
      <c r="B340" t="s">
        <v>1257</v>
      </c>
      <c r="C340" t="s">
        <v>1329</v>
      </c>
      <c r="D340" t="s">
        <v>1338</v>
      </c>
      <c r="E340" t="s">
        <v>1339</v>
      </c>
      <c r="F340" t="s">
        <v>949</v>
      </c>
      <c r="G340" t="s">
        <v>204</v>
      </c>
      <c r="H340" t="s">
        <v>204</v>
      </c>
      <c r="I340" t="s">
        <v>340</v>
      </c>
      <c r="J340" t="s">
        <v>1284</v>
      </c>
      <c r="K340" t="s">
        <v>415</v>
      </c>
      <c r="L340" t="s">
        <v>1212</v>
      </c>
      <c r="M340" s="129">
        <v>756.2</v>
      </c>
      <c r="N340" t="s">
        <v>1340</v>
      </c>
      <c r="O340" s="130">
        <v>4.1209616600599498E-2</v>
      </c>
      <c r="P340" s="130">
        <v>4.2951933454274803E-2</v>
      </c>
      <c r="Q340" s="4">
        <v>0</v>
      </c>
      <c r="R340" s="138">
        <v>10385000</v>
      </c>
      <c r="S340" s="162">
        <v>1</v>
      </c>
      <c r="T340" t="s">
        <v>1341</v>
      </c>
      <c r="U340" s="138">
        <v>10059.949500000001</v>
      </c>
      <c r="X340" s="130">
        <v>8.6541666666666668E-4</v>
      </c>
      <c r="Y340" s="130">
        <v>0.10573785161499333</v>
      </c>
      <c r="Z340" s="130">
        <v>1.4858517304851736E-2</v>
      </c>
      <c r="AA340" s="182"/>
      <c r="AC340" s="159"/>
    </row>
    <row r="341" spans="1:29" x14ac:dyDescent="0.25">
      <c r="A341" t="s">
        <v>1213</v>
      </c>
      <c r="B341" t="s">
        <v>1257</v>
      </c>
      <c r="C341" t="s">
        <v>1329</v>
      </c>
      <c r="D341" t="s">
        <v>1422</v>
      </c>
      <c r="E341" t="s">
        <v>1423</v>
      </c>
      <c r="F341" t="s">
        <v>949</v>
      </c>
      <c r="G341" t="s">
        <v>204</v>
      </c>
      <c r="H341" t="s">
        <v>204</v>
      </c>
      <c r="I341" t="s">
        <v>340</v>
      </c>
      <c r="J341" t="s">
        <v>1271</v>
      </c>
      <c r="K341" t="s">
        <v>413</v>
      </c>
      <c r="L341" t="s">
        <v>1212</v>
      </c>
      <c r="M341" s="129">
        <v>104.1</v>
      </c>
      <c r="N341" t="s">
        <v>1424</v>
      </c>
      <c r="O341" s="130">
        <v>4.4951866854524902E-2</v>
      </c>
      <c r="P341" s="130">
        <v>4.1255109969377202E-2</v>
      </c>
      <c r="Q341" s="4">
        <v>0</v>
      </c>
      <c r="R341" s="138">
        <v>8918000</v>
      </c>
      <c r="S341" s="162">
        <v>1</v>
      </c>
      <c r="T341" t="s">
        <v>1425</v>
      </c>
      <c r="U341" s="138">
        <v>8880.5444000000007</v>
      </c>
      <c r="X341" s="130">
        <v>2.0268181818181819E-4</v>
      </c>
      <c r="Y341" s="130">
        <v>9.3341391627021583E-2</v>
      </c>
      <c r="Z341" s="130">
        <v>1.3116539267309858E-2</v>
      </c>
      <c r="AA341" s="182"/>
      <c r="AC341" s="159"/>
    </row>
    <row r="342" spans="1:29" x14ac:dyDescent="0.25">
      <c r="A342" t="s">
        <v>1213</v>
      </c>
      <c r="B342" t="s">
        <v>1257</v>
      </c>
      <c r="C342" t="s">
        <v>1329</v>
      </c>
      <c r="D342" t="s">
        <v>1402</v>
      </c>
      <c r="E342" t="s">
        <v>1403</v>
      </c>
      <c r="F342" t="s">
        <v>949</v>
      </c>
      <c r="G342" t="s">
        <v>204</v>
      </c>
      <c r="H342" t="s">
        <v>204</v>
      </c>
      <c r="I342" t="s">
        <v>340</v>
      </c>
      <c r="J342" t="s">
        <v>1271</v>
      </c>
      <c r="K342" t="s">
        <v>413</v>
      </c>
      <c r="L342" t="s">
        <v>1212</v>
      </c>
      <c r="M342" s="129">
        <v>430.1</v>
      </c>
      <c r="N342" t="s">
        <v>1404</v>
      </c>
      <c r="O342" s="130">
        <v>4.1456409347579798E-2</v>
      </c>
      <c r="P342" s="130">
        <v>4.28863684046265E-2</v>
      </c>
      <c r="Q342" s="4">
        <v>0</v>
      </c>
      <c r="R342" s="138">
        <v>8265000</v>
      </c>
      <c r="S342" s="162">
        <v>1</v>
      </c>
      <c r="T342" t="s">
        <v>1405</v>
      </c>
      <c r="U342" s="138">
        <v>8117.0564999999997</v>
      </c>
      <c r="X342" s="130">
        <v>5.903571428571429E-4</v>
      </c>
      <c r="Y342" s="130">
        <v>8.5316543164308839E-2</v>
      </c>
      <c r="Z342" s="130">
        <v>1.1988869772130492E-2</v>
      </c>
      <c r="AA342" s="182"/>
      <c r="AC342" s="159"/>
    </row>
    <row r="343" spans="1:29" x14ac:dyDescent="0.25">
      <c r="A343" t="s">
        <v>1213</v>
      </c>
      <c r="B343" t="s">
        <v>1257</v>
      </c>
      <c r="C343" t="s">
        <v>1329</v>
      </c>
      <c r="D343" t="s">
        <v>1418</v>
      </c>
      <c r="E343" t="s">
        <v>1419</v>
      </c>
      <c r="F343" t="s">
        <v>949</v>
      </c>
      <c r="G343" t="s">
        <v>204</v>
      </c>
      <c r="H343" t="s">
        <v>204</v>
      </c>
      <c r="I343" t="s">
        <v>340</v>
      </c>
      <c r="J343" t="s">
        <v>1271</v>
      </c>
      <c r="K343" t="s">
        <v>413</v>
      </c>
      <c r="L343" t="s">
        <v>1212</v>
      </c>
      <c r="M343" s="129">
        <v>353.4</v>
      </c>
      <c r="N343" t="s">
        <v>1420</v>
      </c>
      <c r="O343" s="130">
        <v>4.1650563438851297E-2</v>
      </c>
      <c r="P343" s="130">
        <v>4.2791954733132999E-2</v>
      </c>
      <c r="Q343" s="4">
        <v>0</v>
      </c>
      <c r="R343" s="138">
        <v>5424000</v>
      </c>
      <c r="S343" s="162">
        <v>1</v>
      </c>
      <c r="T343" t="s">
        <v>1421</v>
      </c>
      <c r="U343" s="138">
        <v>5344.2672000000002</v>
      </c>
      <c r="X343" s="130">
        <v>3.8742857142857144E-4</v>
      </c>
      <c r="Y343" s="130">
        <v>5.6172382593419168E-2</v>
      </c>
      <c r="Z343" s="130">
        <v>7.8934677229693384E-3</v>
      </c>
      <c r="AA343" s="182"/>
      <c r="AC343" s="159"/>
    </row>
    <row r="344" spans="1:29" x14ac:dyDescent="0.25">
      <c r="A344" t="s">
        <v>1213</v>
      </c>
      <c r="B344" t="s">
        <v>1257</v>
      </c>
      <c r="C344" t="s">
        <v>1329</v>
      </c>
      <c r="D344" t="s">
        <v>1406</v>
      </c>
      <c r="E344" t="s">
        <v>1407</v>
      </c>
      <c r="F344" t="s">
        <v>949</v>
      </c>
      <c r="G344" t="s">
        <v>204</v>
      </c>
      <c r="H344" t="s">
        <v>204</v>
      </c>
      <c r="I344" t="s">
        <v>340</v>
      </c>
      <c r="J344" t="s">
        <v>1271</v>
      </c>
      <c r="K344" t="s">
        <v>413</v>
      </c>
      <c r="L344" t="s">
        <v>1212</v>
      </c>
      <c r="M344" s="129">
        <v>928.8</v>
      </c>
      <c r="N344" t="s">
        <v>1408</v>
      </c>
      <c r="O344" s="130">
        <v>4.3466487963914502E-2</v>
      </c>
      <c r="P344" s="130">
        <v>4.2944065648317001E-2</v>
      </c>
      <c r="Q344" s="4">
        <v>0</v>
      </c>
      <c r="R344" s="138">
        <v>5250000</v>
      </c>
      <c r="S344" s="162">
        <v>1</v>
      </c>
      <c r="T344" t="s">
        <v>1409</v>
      </c>
      <c r="U344" s="138">
        <v>5048.9250000000002</v>
      </c>
      <c r="X344" s="130">
        <v>4.3750000000000001E-4</v>
      </c>
      <c r="Y344" s="130">
        <v>5.3068107594896989E-2</v>
      </c>
      <c r="Z344" s="130">
        <v>7.4572481187304722E-3</v>
      </c>
      <c r="AA344" s="182"/>
      <c r="AC344" s="159"/>
    </row>
    <row r="345" spans="1:29" x14ac:dyDescent="0.25">
      <c r="A345" t="s">
        <v>1213</v>
      </c>
      <c r="B345" t="s">
        <v>1257</v>
      </c>
      <c r="C345" t="s">
        <v>1329</v>
      </c>
      <c r="D345" t="s">
        <v>1330</v>
      </c>
      <c r="E345" t="s">
        <v>1331</v>
      </c>
      <c r="F345" t="s">
        <v>949</v>
      </c>
      <c r="G345" t="s">
        <v>204</v>
      </c>
      <c r="H345" t="s">
        <v>204</v>
      </c>
      <c r="I345" t="s">
        <v>340</v>
      </c>
      <c r="J345" t="s">
        <v>1271</v>
      </c>
      <c r="K345" t="s">
        <v>413</v>
      </c>
      <c r="L345" t="s">
        <v>1212</v>
      </c>
      <c r="M345" s="129">
        <v>257.5</v>
      </c>
      <c r="N345" t="s">
        <v>1332</v>
      </c>
      <c r="O345" s="130">
        <v>4.1670620579293403E-2</v>
      </c>
      <c r="P345" s="130">
        <v>4.22464535200592E-2</v>
      </c>
      <c r="Q345" s="4">
        <v>0</v>
      </c>
      <c r="R345" s="138">
        <v>3081829</v>
      </c>
      <c r="S345" s="162">
        <v>1</v>
      </c>
      <c r="T345" t="s">
        <v>1333</v>
      </c>
      <c r="U345" s="138">
        <v>3049.1615999999999</v>
      </c>
      <c r="X345" s="130">
        <v>1.7121272222222223E-4</v>
      </c>
      <c r="Y345" s="130">
        <v>3.204904737774604E-2</v>
      </c>
      <c r="Z345" s="130">
        <v>4.5036031827104823E-3</v>
      </c>
      <c r="AA345" s="182"/>
      <c r="AC345" s="159"/>
    </row>
    <row r="346" spans="1:29" x14ac:dyDescent="0.25">
      <c r="A346" t="s">
        <v>1213</v>
      </c>
      <c r="B346" t="s">
        <v>1257</v>
      </c>
      <c r="C346" t="s">
        <v>1329</v>
      </c>
      <c r="D346" t="s">
        <v>1350</v>
      </c>
      <c r="E346" t="s">
        <v>1351</v>
      </c>
      <c r="F346" t="s">
        <v>949</v>
      </c>
      <c r="G346" t="s">
        <v>204</v>
      </c>
      <c r="H346" t="s">
        <v>204</v>
      </c>
      <c r="I346" t="s">
        <v>340</v>
      </c>
      <c r="J346" t="s">
        <v>1271</v>
      </c>
      <c r="K346" t="s">
        <v>413</v>
      </c>
      <c r="L346" t="s">
        <v>1212</v>
      </c>
      <c r="M346" s="129">
        <v>852.1</v>
      </c>
      <c r="N346" t="s">
        <v>1352</v>
      </c>
      <c r="O346" s="130">
        <v>4.3152317730013198E-2</v>
      </c>
      <c r="P346" s="130">
        <v>4.2954556056260702E-2</v>
      </c>
      <c r="Q346" s="4">
        <v>0</v>
      </c>
      <c r="R346" s="138">
        <v>3000000</v>
      </c>
      <c r="S346" s="162">
        <v>1</v>
      </c>
      <c r="T346" t="s">
        <v>1353</v>
      </c>
      <c r="U346" s="138">
        <v>2894.4</v>
      </c>
      <c r="X346" s="130">
        <v>2.1428571428571427E-4</v>
      </c>
      <c r="Y346" s="130">
        <v>3.0422383105843293E-2</v>
      </c>
      <c r="Z346" s="130">
        <v>4.2750207132911415E-3</v>
      </c>
      <c r="AA346" s="182"/>
      <c r="AC346" s="159"/>
    </row>
    <row r="347" spans="1:29" x14ac:dyDescent="0.25">
      <c r="A347" t="s">
        <v>1213</v>
      </c>
      <c r="B347" t="s">
        <v>1257</v>
      </c>
      <c r="C347" t="s">
        <v>1329</v>
      </c>
      <c r="D347" t="s">
        <v>1334</v>
      </c>
      <c r="E347" t="s">
        <v>1335</v>
      </c>
      <c r="F347" t="s">
        <v>949</v>
      </c>
      <c r="G347" t="s">
        <v>204</v>
      </c>
      <c r="H347" t="s">
        <v>204</v>
      </c>
      <c r="I347" t="s">
        <v>340</v>
      </c>
      <c r="J347" t="s">
        <v>1284</v>
      </c>
      <c r="K347" t="s">
        <v>415</v>
      </c>
      <c r="L347" t="s">
        <v>1212</v>
      </c>
      <c r="M347" s="129">
        <v>679.5</v>
      </c>
      <c r="N347" t="s">
        <v>1336</v>
      </c>
      <c r="O347" s="130">
        <v>4.0325261190061197E-2</v>
      </c>
      <c r="P347" s="130">
        <v>4.3156496409177403E-2</v>
      </c>
      <c r="Q347" s="4">
        <v>0</v>
      </c>
      <c r="R347" s="138">
        <v>2500000</v>
      </c>
      <c r="S347" s="162">
        <v>1</v>
      </c>
      <c r="T347" t="s">
        <v>1337</v>
      </c>
      <c r="U347" s="138">
        <v>2429.25</v>
      </c>
      <c r="X347" s="130">
        <v>2.0833333333333335E-4</v>
      </c>
      <c r="Y347" s="130">
        <v>2.5533296766124178E-2</v>
      </c>
      <c r="Z347" s="130">
        <v>3.5879954628809099E-3</v>
      </c>
      <c r="AA347" s="182"/>
      <c r="AC347" s="159"/>
    </row>
    <row r="348" spans="1:29" x14ac:dyDescent="0.25">
      <c r="A348" t="s">
        <v>1213</v>
      </c>
      <c r="B348" t="s">
        <v>1257</v>
      </c>
      <c r="C348" t="s">
        <v>1329</v>
      </c>
      <c r="D348" t="s">
        <v>1410</v>
      </c>
      <c r="E348" t="s">
        <v>1411</v>
      </c>
      <c r="F348" t="s">
        <v>949</v>
      </c>
      <c r="G348" t="s">
        <v>204</v>
      </c>
      <c r="H348" t="s">
        <v>204</v>
      </c>
      <c r="I348" t="s">
        <v>340</v>
      </c>
      <c r="J348" t="s">
        <v>1284</v>
      </c>
      <c r="K348" t="s">
        <v>415</v>
      </c>
      <c r="L348" t="s">
        <v>1212</v>
      </c>
      <c r="M348" s="129">
        <v>8.1999999999999993</v>
      </c>
      <c r="N348" t="s">
        <v>1412</v>
      </c>
      <c r="O348" s="130">
        <v>4.2854663461338101E-2</v>
      </c>
      <c r="P348" s="130">
        <v>3.7179586483239803E-2</v>
      </c>
      <c r="Q348" s="4">
        <v>0</v>
      </c>
      <c r="R348" s="138">
        <v>2334000</v>
      </c>
      <c r="S348" s="162">
        <v>1</v>
      </c>
      <c r="T348" t="s">
        <v>1413</v>
      </c>
      <c r="U348" s="138">
        <v>2333.2997999999998</v>
      </c>
      <c r="X348" s="130">
        <v>5.3045454545454544E-5</v>
      </c>
      <c r="Y348" s="130">
        <v>2.4524785937115649E-2</v>
      </c>
      <c r="Z348" s="130">
        <v>3.4462772855576558E-3</v>
      </c>
      <c r="AA348" s="182"/>
      <c r="AC348" s="159"/>
    </row>
    <row r="349" spans="1:29" x14ac:dyDescent="0.25">
      <c r="A349" t="s">
        <v>1213</v>
      </c>
      <c r="B349" t="s">
        <v>1257</v>
      </c>
      <c r="C349" t="s">
        <v>1329</v>
      </c>
      <c r="D349" t="s">
        <v>1414</v>
      </c>
      <c r="E349" t="s">
        <v>1415</v>
      </c>
      <c r="F349" t="s">
        <v>949</v>
      </c>
      <c r="G349" t="s">
        <v>204</v>
      </c>
      <c r="H349" t="s">
        <v>204</v>
      </c>
      <c r="I349" t="s">
        <v>340</v>
      </c>
      <c r="J349" t="s">
        <v>1271</v>
      </c>
      <c r="K349" t="s">
        <v>413</v>
      </c>
      <c r="L349" t="s">
        <v>1212</v>
      </c>
      <c r="M349" s="129">
        <v>180.8</v>
      </c>
      <c r="N349" t="s">
        <v>1416</v>
      </c>
      <c r="O349" s="130">
        <v>4.2464927057490297E-2</v>
      </c>
      <c r="P349" s="130">
        <v>4.1931741281747502E-2</v>
      </c>
      <c r="Q349" s="4">
        <v>0</v>
      </c>
      <c r="R349" s="138">
        <v>1809138</v>
      </c>
      <c r="S349" s="162">
        <v>1</v>
      </c>
      <c r="T349" t="s">
        <v>1417</v>
      </c>
      <c r="U349" s="138">
        <v>1795.7503999999999</v>
      </c>
      <c r="X349" s="130">
        <v>4.111677272727273E-5</v>
      </c>
      <c r="Y349" s="130">
        <v>1.8874725672442239E-2</v>
      </c>
      <c r="Z349" s="130">
        <v>2.6523182923128847E-3</v>
      </c>
      <c r="AA349" s="182"/>
      <c r="AC349" s="159"/>
    </row>
    <row r="350" spans="1:29" x14ac:dyDescent="0.25">
      <c r="A350" t="s">
        <v>1213</v>
      </c>
      <c r="B350" t="s">
        <v>1257</v>
      </c>
      <c r="C350" t="s">
        <v>1329</v>
      </c>
      <c r="D350" t="s">
        <v>1342</v>
      </c>
      <c r="E350" t="s">
        <v>1343</v>
      </c>
      <c r="F350" t="s">
        <v>949</v>
      </c>
      <c r="G350" t="s">
        <v>204</v>
      </c>
      <c r="H350" t="s">
        <v>204</v>
      </c>
      <c r="I350" t="s">
        <v>340</v>
      </c>
      <c r="J350" t="s">
        <v>1271</v>
      </c>
      <c r="K350" t="s">
        <v>413</v>
      </c>
      <c r="L350" t="s">
        <v>1212</v>
      </c>
      <c r="M350" s="129">
        <v>526</v>
      </c>
      <c r="N350" t="s">
        <v>1344</v>
      </c>
      <c r="O350" s="130">
        <v>4.0983241510780997E-2</v>
      </c>
      <c r="P350" s="130">
        <v>4.2993895086049699E-2</v>
      </c>
      <c r="Q350" s="4">
        <v>0</v>
      </c>
      <c r="R350" s="138">
        <v>1375000</v>
      </c>
      <c r="S350" s="162">
        <v>1</v>
      </c>
      <c r="T350" t="s">
        <v>1345</v>
      </c>
      <c r="U350" s="138">
        <v>1344.8875</v>
      </c>
      <c r="X350" s="130">
        <v>1.1458333333333333E-4</v>
      </c>
      <c r="Y350" s="130">
        <v>1.4135808029042227E-2</v>
      </c>
      <c r="Z350" s="130">
        <v>1.9863950799980448E-3</v>
      </c>
      <c r="AA350" s="182"/>
      <c r="AC350" s="159"/>
    </row>
    <row r="351" spans="1:29" x14ac:dyDescent="0.25">
      <c r="A351" t="s">
        <v>1213</v>
      </c>
      <c r="B351" t="s">
        <v>1257</v>
      </c>
      <c r="C351" t="s">
        <v>1329</v>
      </c>
      <c r="D351" t="s">
        <v>1354</v>
      </c>
      <c r="E351" t="s">
        <v>1355</v>
      </c>
      <c r="F351" t="s">
        <v>949</v>
      </c>
      <c r="G351" t="s">
        <v>204</v>
      </c>
      <c r="H351" t="s">
        <v>204</v>
      </c>
      <c r="I351" t="s">
        <v>340</v>
      </c>
      <c r="J351" t="s">
        <v>1271</v>
      </c>
      <c r="K351" t="s">
        <v>413</v>
      </c>
      <c r="L351" t="s">
        <v>1212</v>
      </c>
      <c r="M351" s="129">
        <v>602.70000000000005</v>
      </c>
      <c r="N351" t="s">
        <v>1356</v>
      </c>
      <c r="O351" s="130">
        <v>4.1073026460068197E-2</v>
      </c>
      <c r="P351" s="130">
        <v>4.3253532682656901E-2</v>
      </c>
      <c r="Q351" s="4">
        <v>0</v>
      </c>
      <c r="R351" s="138">
        <v>560000</v>
      </c>
      <c r="S351" s="162">
        <v>1</v>
      </c>
      <c r="T351" t="s">
        <v>1357</v>
      </c>
      <c r="U351" s="138">
        <v>545.88800000000003</v>
      </c>
      <c r="X351" s="130">
        <v>4.6666666666666665E-5</v>
      </c>
      <c r="Y351" s="130">
        <v>5.7377051785802184E-3</v>
      </c>
      <c r="Z351" s="130">
        <v>8.0627505083508664E-4</v>
      </c>
      <c r="AA351" s="182"/>
      <c r="AC351" s="159"/>
    </row>
    <row r="352" spans="1:29" x14ac:dyDescent="0.25">
      <c r="A352" t="s">
        <v>1213</v>
      </c>
      <c r="B352" t="s">
        <v>1257</v>
      </c>
      <c r="C352" t="s">
        <v>1426</v>
      </c>
      <c r="D352" t="s">
        <v>1487</v>
      </c>
      <c r="E352" t="s">
        <v>1488</v>
      </c>
      <c r="F352" t="s">
        <v>950</v>
      </c>
      <c r="G352" t="s">
        <v>205</v>
      </c>
      <c r="H352" t="s">
        <v>224</v>
      </c>
      <c r="I352" t="s">
        <v>314</v>
      </c>
      <c r="J352" t="s">
        <v>1489</v>
      </c>
      <c r="K352" t="s">
        <v>431</v>
      </c>
      <c r="L352" t="s">
        <v>1215</v>
      </c>
      <c r="M352" s="129">
        <v>375.3</v>
      </c>
      <c r="N352" t="s">
        <v>1490</v>
      </c>
      <c r="O352" s="130">
        <v>5.4070017473299897E-2</v>
      </c>
      <c r="P352" s="130">
        <v>5.3328258211612398E-2</v>
      </c>
      <c r="Q352" s="4">
        <v>0</v>
      </c>
      <c r="R352" s="138">
        <v>300000</v>
      </c>
      <c r="S352" s="11" t="s">
        <v>1216</v>
      </c>
      <c r="T352" t="s">
        <v>1491</v>
      </c>
      <c r="U352" s="138">
        <v>1105.9218999999998</v>
      </c>
      <c r="X352" s="130">
        <v>3.8975718127606504E-6</v>
      </c>
      <c r="Y352" s="130">
        <v>1.1624094263762118E-2</v>
      </c>
      <c r="Z352" s="130">
        <v>1.6334434938230433E-3</v>
      </c>
      <c r="AA352" s="182"/>
      <c r="AC352" s="159"/>
    </row>
    <row r="353" spans="1:29" x14ac:dyDescent="0.25">
      <c r="A353" t="s">
        <v>1213</v>
      </c>
      <c r="B353" t="s">
        <v>1257</v>
      </c>
      <c r="C353" t="s">
        <v>1426</v>
      </c>
      <c r="D353" t="s">
        <v>1527</v>
      </c>
      <c r="E353" t="s">
        <v>1528</v>
      </c>
      <c r="F353" t="s">
        <v>950</v>
      </c>
      <c r="G353" t="s">
        <v>205</v>
      </c>
      <c r="H353" t="s">
        <v>224</v>
      </c>
      <c r="I353" t="s">
        <v>314</v>
      </c>
      <c r="J353" t="s">
        <v>1489</v>
      </c>
      <c r="K353" t="s">
        <v>431</v>
      </c>
      <c r="L353" t="s">
        <v>1215</v>
      </c>
      <c r="M353" s="129">
        <v>432.9</v>
      </c>
      <c r="N353" t="s">
        <v>1529</v>
      </c>
      <c r="O353" s="130">
        <v>5.3948503581285098E-2</v>
      </c>
      <c r="P353" s="130">
        <v>5.3361040736436501E-2</v>
      </c>
      <c r="Q353" s="4">
        <v>0</v>
      </c>
      <c r="R353" s="138">
        <v>100000</v>
      </c>
      <c r="S353" s="11" t="s">
        <v>1216</v>
      </c>
      <c r="T353" t="s">
        <v>1530</v>
      </c>
      <c r="U353" s="138">
        <v>367.53550000000001</v>
      </c>
      <c r="X353" s="130">
        <v>1.4127686026305752E-6</v>
      </c>
      <c r="Y353" s="130">
        <v>3.8630821485205226E-3</v>
      </c>
      <c r="Z353" s="130">
        <v>5.4284886705336559E-4</v>
      </c>
      <c r="AA353" s="182"/>
      <c r="AC353" s="159"/>
    </row>
    <row r="354" spans="1:29" x14ac:dyDescent="0.25">
      <c r="A354" t="s">
        <v>1213</v>
      </c>
      <c r="B354" t="s">
        <v>1257</v>
      </c>
      <c r="C354" t="s">
        <v>1426</v>
      </c>
      <c r="D354" t="s">
        <v>1531</v>
      </c>
      <c r="E354" t="s">
        <v>1532</v>
      </c>
      <c r="F354" t="s">
        <v>950</v>
      </c>
      <c r="G354" t="s">
        <v>205</v>
      </c>
      <c r="H354" t="s">
        <v>224</v>
      </c>
      <c r="I354" t="s">
        <v>314</v>
      </c>
      <c r="J354" t="s">
        <v>1489</v>
      </c>
      <c r="K354" t="s">
        <v>431</v>
      </c>
      <c r="L354" t="s">
        <v>1215</v>
      </c>
      <c r="M354" s="129">
        <v>452.1</v>
      </c>
      <c r="N354" t="s">
        <v>1533</v>
      </c>
      <c r="O354" s="130">
        <v>5.38593351137635E-2</v>
      </c>
      <c r="P354" s="130">
        <v>5.3282362676858597E-2</v>
      </c>
      <c r="Q354" s="4">
        <v>0</v>
      </c>
      <c r="R354" s="138">
        <v>100000</v>
      </c>
      <c r="S354" s="11" t="s">
        <v>1216</v>
      </c>
      <c r="T354" t="s">
        <v>1534</v>
      </c>
      <c r="U354" s="138">
        <v>367.1814</v>
      </c>
      <c r="X354" s="130">
        <v>1.398660083639873E-6</v>
      </c>
      <c r="Y354" s="130">
        <v>3.8593603067127087E-3</v>
      </c>
      <c r="Z354" s="130">
        <v>5.4232586559208485E-4</v>
      </c>
      <c r="AA354" s="182"/>
      <c r="AC354" s="159"/>
    </row>
    <row r="355" spans="1:29" x14ac:dyDescent="0.25">
      <c r="A355" t="s">
        <v>1213</v>
      </c>
      <c r="B355" t="s">
        <v>1257</v>
      </c>
      <c r="C355" t="s">
        <v>1426</v>
      </c>
      <c r="D355" t="s">
        <v>1563</v>
      </c>
      <c r="E355" t="s">
        <v>1564</v>
      </c>
      <c r="F355" t="s">
        <v>950</v>
      </c>
      <c r="G355" t="s">
        <v>205</v>
      </c>
      <c r="H355" t="s">
        <v>224</v>
      </c>
      <c r="I355" t="s">
        <v>314</v>
      </c>
      <c r="J355" t="s">
        <v>1429</v>
      </c>
      <c r="K355" t="s">
        <v>423</v>
      </c>
      <c r="L355" t="s">
        <v>1215</v>
      </c>
      <c r="M355" s="129">
        <v>471.2</v>
      </c>
      <c r="N355" t="s">
        <v>1565</v>
      </c>
      <c r="O355" s="130">
        <v>5.3671819071769399E-2</v>
      </c>
      <c r="P355" s="130">
        <v>5.3228599336147001E-2</v>
      </c>
      <c r="Q355" s="4">
        <v>0</v>
      </c>
      <c r="R355" s="138">
        <v>50000</v>
      </c>
      <c r="S355" s="11" t="s">
        <v>1216</v>
      </c>
      <c r="T355" t="s">
        <v>1566</v>
      </c>
      <c r="U355" s="138">
        <v>183.41249999999999</v>
      </c>
      <c r="X355" s="130">
        <v>7.1083309638896783E-7</v>
      </c>
      <c r="Y355" s="130">
        <v>1.9278073794530596E-3</v>
      </c>
      <c r="Z355" s="130">
        <v>2.7089976645565281E-4</v>
      </c>
      <c r="AA355" s="182"/>
      <c r="AC355" s="159"/>
    </row>
    <row r="356" spans="1:29" x14ac:dyDescent="0.25">
      <c r="A356" t="s">
        <v>1213</v>
      </c>
      <c r="B356" t="s">
        <v>1260</v>
      </c>
      <c r="C356" t="s">
        <v>1268</v>
      </c>
      <c r="D356" t="s">
        <v>1269</v>
      </c>
      <c r="E356" t="s">
        <v>1270</v>
      </c>
      <c r="F356" t="s">
        <v>943</v>
      </c>
      <c r="G356" t="s">
        <v>204</v>
      </c>
      <c r="H356" t="s">
        <v>204</v>
      </c>
      <c r="I356" t="s">
        <v>340</v>
      </c>
      <c r="J356" t="s">
        <v>1271</v>
      </c>
      <c r="K356" t="s">
        <v>413</v>
      </c>
      <c r="L356" t="s">
        <v>1212</v>
      </c>
      <c r="M356" s="129">
        <v>1329.5</v>
      </c>
      <c r="N356" t="s">
        <v>1272</v>
      </c>
      <c r="O356" s="130">
        <v>-3.5041187273563801E-3</v>
      </c>
      <c r="P356" s="130">
        <v>1.52756146967408E-2</v>
      </c>
      <c r="Q356" s="4">
        <v>0</v>
      </c>
      <c r="R356" s="138">
        <v>75484691</v>
      </c>
      <c r="S356" s="162">
        <v>1</v>
      </c>
      <c r="T356" t="s">
        <v>1273</v>
      </c>
      <c r="U356" s="138">
        <v>85667.575799999991</v>
      </c>
      <c r="X356" s="130">
        <v>3.4781199652181602E-3</v>
      </c>
      <c r="Y356" s="130">
        <v>6.5244695183807544E-2</v>
      </c>
      <c r="Z356" s="130">
        <v>2.7263920187510796E-2</v>
      </c>
      <c r="AA356" s="182"/>
      <c r="AC356" s="159"/>
    </row>
    <row r="357" spans="1:29" x14ac:dyDescent="0.25">
      <c r="A357" t="s">
        <v>1213</v>
      </c>
      <c r="B357" t="s">
        <v>1260</v>
      </c>
      <c r="C357" t="s">
        <v>1268</v>
      </c>
      <c r="D357" t="s">
        <v>1362</v>
      </c>
      <c r="E357" t="s">
        <v>1363</v>
      </c>
      <c r="F357" t="s">
        <v>943</v>
      </c>
      <c r="G357" t="s">
        <v>204</v>
      </c>
      <c r="H357" t="s">
        <v>204</v>
      </c>
      <c r="I357" t="s">
        <v>340</v>
      </c>
      <c r="J357" t="s">
        <v>1271</v>
      </c>
      <c r="K357" t="s">
        <v>413</v>
      </c>
      <c r="L357" t="s">
        <v>1212</v>
      </c>
      <c r="M357" s="129">
        <v>2081.9</v>
      </c>
      <c r="N357" t="s">
        <v>1364</v>
      </c>
      <c r="O357" s="130">
        <v>-4.6585854636874903E-5</v>
      </c>
      <c r="P357" s="130">
        <v>1.6358749316930401E-2</v>
      </c>
      <c r="Q357" s="4">
        <v>0</v>
      </c>
      <c r="R357" s="138">
        <v>74693218</v>
      </c>
      <c r="S357" s="162">
        <v>1</v>
      </c>
      <c r="T357" t="s">
        <v>1365</v>
      </c>
      <c r="U357" s="138">
        <v>82311.926200000002</v>
      </c>
      <c r="X357" s="130">
        <v>3.6968486082229438E-3</v>
      </c>
      <c r="Y357" s="130">
        <v>6.2689021909536929E-2</v>
      </c>
      <c r="Z357" s="130">
        <v>2.6195976318989803E-2</v>
      </c>
      <c r="AA357" s="182"/>
      <c r="AC357" s="159"/>
    </row>
    <row r="358" spans="1:29" x14ac:dyDescent="0.25">
      <c r="A358" t="s">
        <v>1213</v>
      </c>
      <c r="B358" t="s">
        <v>1260</v>
      </c>
      <c r="C358" t="s">
        <v>1268</v>
      </c>
      <c r="D358" t="s">
        <v>1282</v>
      </c>
      <c r="E358" t="s">
        <v>1283</v>
      </c>
      <c r="F358" t="s">
        <v>943</v>
      </c>
      <c r="G358" t="s">
        <v>204</v>
      </c>
      <c r="H358" t="s">
        <v>204</v>
      </c>
      <c r="I358" t="s">
        <v>340</v>
      </c>
      <c r="J358" t="s">
        <v>1284</v>
      </c>
      <c r="K358" t="s">
        <v>415</v>
      </c>
      <c r="L358" t="s">
        <v>1212</v>
      </c>
      <c r="M358" s="129">
        <v>4884.6000000000004</v>
      </c>
      <c r="N358" t="s">
        <v>1285</v>
      </c>
      <c r="O358" s="130">
        <v>1.84124828747242E-3</v>
      </c>
      <c r="P358" s="130">
        <v>1.8755807532071699E-2</v>
      </c>
      <c r="Q358" s="4">
        <v>0</v>
      </c>
      <c r="R358" s="138">
        <v>62697722</v>
      </c>
      <c r="S358" s="162">
        <v>1</v>
      </c>
      <c r="T358" t="s">
        <v>1286</v>
      </c>
      <c r="U358" s="138">
        <v>66365.538700000005</v>
      </c>
      <c r="X358" s="130">
        <v>2.6045784877637588E-3</v>
      </c>
      <c r="Y358" s="130">
        <v>5.0544203035579348E-2</v>
      </c>
      <c r="Z358" s="130">
        <v>2.1120998628642182E-2</v>
      </c>
      <c r="AA358" s="182"/>
      <c r="AC358" s="159"/>
    </row>
    <row r="359" spans="1:29" x14ac:dyDescent="0.25">
      <c r="A359" t="s">
        <v>1213</v>
      </c>
      <c r="B359" t="s">
        <v>1260</v>
      </c>
      <c r="C359" t="s">
        <v>1268</v>
      </c>
      <c r="D359" t="s">
        <v>1274</v>
      </c>
      <c r="E359" t="s">
        <v>1275</v>
      </c>
      <c r="F359" t="s">
        <v>943</v>
      </c>
      <c r="G359" t="s">
        <v>204</v>
      </c>
      <c r="H359" t="s">
        <v>204</v>
      </c>
      <c r="I359" t="s">
        <v>340</v>
      </c>
      <c r="J359" t="s">
        <v>1271</v>
      </c>
      <c r="K359" t="s">
        <v>413</v>
      </c>
      <c r="L359" t="s">
        <v>1212</v>
      </c>
      <c r="M359" s="129">
        <v>4226.3</v>
      </c>
      <c r="N359" t="s">
        <v>1276</v>
      </c>
      <c r="O359" s="130">
        <v>1.09546682061022E-2</v>
      </c>
      <c r="P359" s="130">
        <v>1.6849175888299602E-2</v>
      </c>
      <c r="Q359" s="4">
        <v>0</v>
      </c>
      <c r="R359" s="138">
        <v>54217850</v>
      </c>
      <c r="S359" s="162">
        <v>1</v>
      </c>
      <c r="T359" t="s">
        <v>1277</v>
      </c>
      <c r="U359" s="138">
        <v>54207.006399999998</v>
      </c>
      <c r="X359" s="130">
        <v>3.4480691732236318E-3</v>
      </c>
      <c r="Y359" s="130">
        <v>4.128422658944466E-2</v>
      </c>
      <c r="Z359" s="130">
        <v>1.7251515323456899E-2</v>
      </c>
      <c r="AA359" s="182"/>
      <c r="AC359" s="159"/>
    </row>
    <row r="360" spans="1:29" x14ac:dyDescent="0.25">
      <c r="A360" t="s">
        <v>1213</v>
      </c>
      <c r="B360" t="s">
        <v>1260</v>
      </c>
      <c r="C360" t="s">
        <v>1268</v>
      </c>
      <c r="D360" t="s">
        <v>1358</v>
      </c>
      <c r="E360" t="s">
        <v>1359</v>
      </c>
      <c r="F360" t="s">
        <v>943</v>
      </c>
      <c r="G360" t="s">
        <v>204</v>
      </c>
      <c r="H360" t="s">
        <v>204</v>
      </c>
      <c r="I360" t="s">
        <v>340</v>
      </c>
      <c r="J360" t="s">
        <v>1284</v>
      </c>
      <c r="K360" t="s">
        <v>415</v>
      </c>
      <c r="L360" t="s">
        <v>1212</v>
      </c>
      <c r="M360" s="129">
        <v>2896.9</v>
      </c>
      <c r="N360" t="s">
        <v>1360</v>
      </c>
      <c r="O360" s="130">
        <v>-1.60182856303933E-2</v>
      </c>
      <c r="P360" s="130">
        <v>-2.99380435407165E-2</v>
      </c>
      <c r="Q360" s="4">
        <v>0</v>
      </c>
      <c r="R360" s="138">
        <v>47982744</v>
      </c>
      <c r="S360" s="162">
        <v>1</v>
      </c>
      <c r="T360" t="s">
        <v>1361</v>
      </c>
      <c r="U360" s="138">
        <v>53577.531999999999</v>
      </c>
      <c r="X360" s="130">
        <v>2.1525957186123617E-3</v>
      </c>
      <c r="Y360" s="130">
        <v>4.0804816845952593E-2</v>
      </c>
      <c r="Z360" s="130">
        <v>1.7051183496526599E-2</v>
      </c>
      <c r="AA360" s="182"/>
      <c r="AC360" s="159"/>
    </row>
    <row r="361" spans="1:29" x14ac:dyDescent="0.25">
      <c r="A361" t="s">
        <v>1213</v>
      </c>
      <c r="B361" t="s">
        <v>1260</v>
      </c>
      <c r="C361" t="s">
        <v>1268</v>
      </c>
      <c r="D361" t="s">
        <v>1278</v>
      </c>
      <c r="E361" t="s">
        <v>1279</v>
      </c>
      <c r="F361" t="s">
        <v>943</v>
      </c>
      <c r="G361" t="s">
        <v>204</v>
      </c>
      <c r="H361" t="s">
        <v>204</v>
      </c>
      <c r="I361" t="s">
        <v>340</v>
      </c>
      <c r="J361" t="s">
        <v>1271</v>
      </c>
      <c r="K361" t="s">
        <v>413</v>
      </c>
      <c r="L361" t="s">
        <v>1212</v>
      </c>
      <c r="M361" s="129">
        <v>7391</v>
      </c>
      <c r="N361" t="s">
        <v>1280</v>
      </c>
      <c r="O361" s="130">
        <v>8.6895123686509205E-3</v>
      </c>
      <c r="P361" s="130">
        <v>2.1832119661569199E-2</v>
      </c>
      <c r="Q361" s="4">
        <v>0</v>
      </c>
      <c r="R361" s="138">
        <v>25372353</v>
      </c>
      <c r="S361" s="162">
        <v>1</v>
      </c>
      <c r="T361" t="s">
        <v>1281</v>
      </c>
      <c r="U361" s="138">
        <v>24776.102699999999</v>
      </c>
      <c r="X361" s="130">
        <v>8.2635124233334742E-4</v>
      </c>
      <c r="Y361" s="130">
        <v>1.8869557745764834E-2</v>
      </c>
      <c r="Z361" s="130">
        <v>7.8850566303486549E-3</v>
      </c>
      <c r="AA361" s="182"/>
      <c r="AC361" s="159"/>
    </row>
    <row r="362" spans="1:29" x14ac:dyDescent="0.25">
      <c r="A362" t="s">
        <v>1213</v>
      </c>
      <c r="B362" t="s">
        <v>1260</v>
      </c>
      <c r="C362" t="s">
        <v>1268</v>
      </c>
      <c r="D362" t="s">
        <v>1370</v>
      </c>
      <c r="E362" t="s">
        <v>1371</v>
      </c>
      <c r="F362" t="s">
        <v>943</v>
      </c>
      <c r="G362" t="s">
        <v>204</v>
      </c>
      <c r="H362" t="s">
        <v>204</v>
      </c>
      <c r="I362" t="s">
        <v>340</v>
      </c>
      <c r="J362" t="s">
        <v>1271</v>
      </c>
      <c r="K362" t="s">
        <v>413</v>
      </c>
      <c r="L362" t="s">
        <v>1212</v>
      </c>
      <c r="M362" s="129">
        <v>84.9</v>
      </c>
      <c r="N362" t="s">
        <v>1372</v>
      </c>
      <c r="O362" s="130">
        <v>-1.8325914920074001E-3</v>
      </c>
      <c r="P362" s="130">
        <v>4.8092233346700299E-2</v>
      </c>
      <c r="Q362" s="4">
        <v>0</v>
      </c>
      <c r="R362" s="138">
        <v>12178722.49</v>
      </c>
      <c r="S362" s="162">
        <v>1</v>
      </c>
      <c r="T362" t="s">
        <v>1373</v>
      </c>
      <c r="U362" s="138">
        <v>17698.119500000001</v>
      </c>
      <c r="X362" s="130">
        <v>3.273551912021232E-3</v>
      </c>
      <c r="Y362" s="130">
        <v>1.3478943492593879E-2</v>
      </c>
      <c r="Z362" s="130">
        <v>5.6324707864563849E-3</v>
      </c>
      <c r="AA362" s="182"/>
      <c r="AC362" s="159"/>
    </row>
    <row r="363" spans="1:29" x14ac:dyDescent="0.25">
      <c r="A363" t="s">
        <v>1213</v>
      </c>
      <c r="B363" t="s">
        <v>1260</v>
      </c>
      <c r="C363" t="s">
        <v>1268</v>
      </c>
      <c r="D363" t="s">
        <v>1346</v>
      </c>
      <c r="E363" t="s">
        <v>1347</v>
      </c>
      <c r="F363" t="s">
        <v>943</v>
      </c>
      <c r="G363" t="s">
        <v>204</v>
      </c>
      <c r="H363" t="s">
        <v>204</v>
      </c>
      <c r="I363" t="s">
        <v>340</v>
      </c>
      <c r="J363" t="s">
        <v>1284</v>
      </c>
      <c r="K363" t="s">
        <v>415</v>
      </c>
      <c r="L363" t="s">
        <v>1212</v>
      </c>
      <c r="M363" s="129">
        <v>8773.9</v>
      </c>
      <c r="N363" t="s">
        <v>1348</v>
      </c>
      <c r="O363" s="130">
        <v>1.35604329979416E-2</v>
      </c>
      <c r="P363" s="130">
        <v>2.1124017125367801E-2</v>
      </c>
      <c r="Q363" s="4">
        <v>0</v>
      </c>
      <c r="R363" s="138">
        <v>6700000</v>
      </c>
      <c r="S363" s="162">
        <v>1</v>
      </c>
      <c r="T363" t="s">
        <v>1349</v>
      </c>
      <c r="U363" s="138">
        <v>6472.2</v>
      </c>
      <c r="X363" s="130">
        <v>1.0347007753460766E-3</v>
      </c>
      <c r="Y363" s="130">
        <v>4.9292478764207557E-3</v>
      </c>
      <c r="Z363" s="130">
        <v>2.0597938316454221E-3</v>
      </c>
      <c r="AA363" s="182"/>
      <c r="AC363" s="159"/>
    </row>
    <row r="364" spans="1:29" x14ac:dyDescent="0.25">
      <c r="A364" t="s">
        <v>1213</v>
      </c>
      <c r="B364" t="s">
        <v>1260</v>
      </c>
      <c r="C364" t="s">
        <v>1268</v>
      </c>
      <c r="D364" t="s">
        <v>1432</v>
      </c>
      <c r="E364" t="s">
        <v>1433</v>
      </c>
      <c r="F364" t="s">
        <v>943</v>
      </c>
      <c r="G364" t="s">
        <v>204</v>
      </c>
      <c r="H364" t="s">
        <v>204</v>
      </c>
      <c r="I364" t="s">
        <v>340</v>
      </c>
      <c r="J364" t="s">
        <v>1271</v>
      </c>
      <c r="K364" t="s">
        <v>413</v>
      </c>
      <c r="L364" t="s">
        <v>1212</v>
      </c>
      <c r="M364" s="129">
        <v>18619.5</v>
      </c>
      <c r="N364" t="s">
        <v>1434</v>
      </c>
      <c r="O364" s="130">
        <v>2.4904300153252E-3</v>
      </c>
      <c r="P364" s="130">
        <v>2.4263271702527699E-2</v>
      </c>
      <c r="Q364" s="4">
        <v>0</v>
      </c>
      <c r="R364" s="138">
        <v>3171612</v>
      </c>
      <c r="S364" s="162">
        <v>1</v>
      </c>
      <c r="T364" t="s">
        <v>1435</v>
      </c>
      <c r="U364" s="138">
        <v>2792.9214999999999</v>
      </c>
      <c r="X364" s="130">
        <v>1.7517778412098599E-4</v>
      </c>
      <c r="Y364" s="130">
        <v>2.1270978194370405E-3</v>
      </c>
      <c r="Z364" s="130">
        <v>8.8885425882949734E-4</v>
      </c>
      <c r="AA364" s="182"/>
      <c r="AC364" s="159"/>
    </row>
    <row r="365" spans="1:29" x14ac:dyDescent="0.25">
      <c r="A365" t="s">
        <v>1213</v>
      </c>
      <c r="B365" t="s">
        <v>1260</v>
      </c>
      <c r="C365" t="s">
        <v>1287</v>
      </c>
      <c r="D365" t="s">
        <v>1378</v>
      </c>
      <c r="E365" t="s">
        <v>1379</v>
      </c>
      <c r="F365" t="s">
        <v>945</v>
      </c>
      <c r="G365" t="s">
        <v>204</v>
      </c>
      <c r="H365" t="s">
        <v>204</v>
      </c>
      <c r="I365" t="s">
        <v>340</v>
      </c>
      <c r="J365" t="s">
        <v>1271</v>
      </c>
      <c r="K365" t="s">
        <v>413</v>
      </c>
      <c r="L365" t="s">
        <v>1212</v>
      </c>
      <c r="M365" s="129">
        <v>4116.7</v>
      </c>
      <c r="N365" t="s">
        <v>1380</v>
      </c>
      <c r="O365" s="130">
        <v>1.03207262751087E-2</v>
      </c>
      <c r="P365" s="130">
        <v>3.9996261016130102E-2</v>
      </c>
      <c r="Q365" s="4">
        <v>0</v>
      </c>
      <c r="R365" s="138">
        <v>73900413</v>
      </c>
      <c r="S365" s="162">
        <v>1</v>
      </c>
      <c r="T365" t="s">
        <v>1381</v>
      </c>
      <c r="U365" s="138">
        <v>68527.853000000003</v>
      </c>
      <c r="X365" s="130">
        <v>2.4232408405180628E-3</v>
      </c>
      <c r="Y365" s="130">
        <v>5.2191028360093879E-2</v>
      </c>
      <c r="Z365" s="130">
        <v>2.1809160541022127E-2</v>
      </c>
      <c r="AA365" s="182"/>
      <c r="AC365" s="159"/>
    </row>
    <row r="366" spans="1:29" x14ac:dyDescent="0.25">
      <c r="A366" t="s">
        <v>1213</v>
      </c>
      <c r="B366" t="s">
        <v>1260</v>
      </c>
      <c r="C366" t="s">
        <v>1436</v>
      </c>
      <c r="D366" t="s">
        <v>1437</v>
      </c>
      <c r="E366" t="s">
        <v>1438</v>
      </c>
      <c r="F366" t="s">
        <v>945</v>
      </c>
      <c r="G366" t="s">
        <v>204</v>
      </c>
      <c r="H366" t="s">
        <v>204</v>
      </c>
      <c r="I366" t="s">
        <v>340</v>
      </c>
      <c r="J366" t="s">
        <v>1271</v>
      </c>
      <c r="K366" t="s">
        <v>413</v>
      </c>
      <c r="L366" t="s">
        <v>1212</v>
      </c>
      <c r="M366" s="129">
        <v>167.1</v>
      </c>
      <c r="N366" t="s">
        <v>1439</v>
      </c>
      <c r="O366" s="130">
        <v>4.2282070484268901E-2</v>
      </c>
      <c r="P366" s="130">
        <v>4.2928330036401403E-2</v>
      </c>
      <c r="Q366" s="4">
        <v>0</v>
      </c>
      <c r="R366" s="138">
        <v>60424017</v>
      </c>
      <c r="S366" s="162">
        <v>1</v>
      </c>
      <c r="T366" t="s">
        <v>1440</v>
      </c>
      <c r="U366" s="138">
        <v>60001.048900000002</v>
      </c>
      <c r="X366" s="130">
        <v>9.9591387648291386E-3</v>
      </c>
      <c r="Y366" s="130">
        <v>4.5696987543599889E-2</v>
      </c>
      <c r="Z366" s="130">
        <v>1.9095483819619181E-2</v>
      </c>
      <c r="AA366" s="182"/>
      <c r="AC366" s="159"/>
    </row>
    <row r="367" spans="1:29" x14ac:dyDescent="0.25">
      <c r="A367" t="s">
        <v>1213</v>
      </c>
      <c r="B367" t="s">
        <v>1260</v>
      </c>
      <c r="C367" t="s">
        <v>1436</v>
      </c>
      <c r="D367" t="s">
        <v>1445</v>
      </c>
      <c r="E367" t="s">
        <v>1446</v>
      </c>
      <c r="F367" t="s">
        <v>945</v>
      </c>
      <c r="G367" t="s">
        <v>204</v>
      </c>
      <c r="H367" t="s">
        <v>204</v>
      </c>
      <c r="I367" t="s">
        <v>340</v>
      </c>
      <c r="J367" t="s">
        <v>1271</v>
      </c>
      <c r="K367" t="s">
        <v>413</v>
      </c>
      <c r="L367" t="s">
        <v>1212</v>
      </c>
      <c r="M367" s="129">
        <v>665.8</v>
      </c>
      <c r="N367" t="s">
        <v>1447</v>
      </c>
      <c r="O367" s="130">
        <v>4.3868983149572098E-2</v>
      </c>
      <c r="P367" s="130">
        <v>4.4549098063707E-2</v>
      </c>
      <c r="Q367" s="4">
        <v>0</v>
      </c>
      <c r="R367" s="138">
        <v>54965000</v>
      </c>
      <c r="S367" s="162">
        <v>1</v>
      </c>
      <c r="T367" t="s">
        <v>1448</v>
      </c>
      <c r="U367" s="138">
        <v>53393.000999999997</v>
      </c>
      <c r="X367" s="130">
        <v>5.9267736947214997E-3</v>
      </c>
      <c r="Y367" s="130">
        <v>4.0664277493739576E-2</v>
      </c>
      <c r="Z367" s="130">
        <v>1.6992456060201763E-2</v>
      </c>
      <c r="AA367" s="182"/>
      <c r="AC367" s="159"/>
    </row>
    <row r="368" spans="1:29" x14ac:dyDescent="0.25">
      <c r="A368" t="s">
        <v>1213</v>
      </c>
      <c r="B368" t="s">
        <v>1260</v>
      </c>
      <c r="C368" t="s">
        <v>1287</v>
      </c>
      <c r="D368" t="s">
        <v>1374</v>
      </c>
      <c r="E368" t="s">
        <v>1375</v>
      </c>
      <c r="F368" t="s">
        <v>945</v>
      </c>
      <c r="G368" t="s">
        <v>204</v>
      </c>
      <c r="H368" t="s">
        <v>204</v>
      </c>
      <c r="I368" t="s">
        <v>340</v>
      </c>
      <c r="J368" t="s">
        <v>1271</v>
      </c>
      <c r="K368" t="s">
        <v>413</v>
      </c>
      <c r="L368" t="s">
        <v>1212</v>
      </c>
      <c r="M368" s="129">
        <v>2689.9</v>
      </c>
      <c r="N368" t="s">
        <v>1376</v>
      </c>
      <c r="O368" s="130">
        <v>9.6334714610696506E-3</v>
      </c>
      <c r="P368" s="130">
        <v>4.4813980864286097E-2</v>
      </c>
      <c r="Q368" s="4">
        <v>0</v>
      </c>
      <c r="R368" s="138">
        <v>50897075</v>
      </c>
      <c r="S368" s="162">
        <v>1</v>
      </c>
      <c r="T368" t="s">
        <v>1377</v>
      </c>
      <c r="U368" s="138">
        <v>47945.044700000006</v>
      </c>
      <c r="X368" s="130">
        <v>1.9694613757711083E-3</v>
      </c>
      <c r="Y368" s="130">
        <v>3.6515096802619017E-2</v>
      </c>
      <c r="Z368" s="130">
        <v>1.5258630330959234E-2</v>
      </c>
      <c r="AA368" s="182"/>
      <c r="AC368" s="159"/>
    </row>
    <row r="369" spans="1:29" x14ac:dyDescent="0.25">
      <c r="A369" t="s">
        <v>1213</v>
      </c>
      <c r="B369" t="s">
        <v>1260</v>
      </c>
      <c r="C369" t="s">
        <v>1287</v>
      </c>
      <c r="D369" t="s">
        <v>1394</v>
      </c>
      <c r="E369" t="s">
        <v>1395</v>
      </c>
      <c r="F369" t="s">
        <v>945</v>
      </c>
      <c r="G369" t="s">
        <v>204</v>
      </c>
      <c r="H369" t="s">
        <v>204</v>
      </c>
      <c r="I369" t="s">
        <v>340</v>
      </c>
      <c r="J369" t="s">
        <v>1271</v>
      </c>
      <c r="K369" t="s">
        <v>413</v>
      </c>
      <c r="L369" t="s">
        <v>1212</v>
      </c>
      <c r="M369" s="129">
        <v>3073.6</v>
      </c>
      <c r="N369" t="s">
        <v>1396</v>
      </c>
      <c r="O369" s="130">
        <v>3.9880704970563702E-2</v>
      </c>
      <c r="P369" s="130">
        <v>4.5511592992543801E-2</v>
      </c>
      <c r="Q369" s="4">
        <v>0</v>
      </c>
      <c r="R369" s="138">
        <v>40518000</v>
      </c>
      <c r="S369" s="162">
        <v>1</v>
      </c>
      <c r="T369" t="s">
        <v>1397</v>
      </c>
      <c r="U369" s="138">
        <v>40157.389799999997</v>
      </c>
      <c r="X369" s="130">
        <v>3.6763695129722273E-3</v>
      </c>
      <c r="Y369" s="130">
        <v>3.0583994375058019E-2</v>
      </c>
      <c r="Z369" s="130">
        <v>1.2780189704431384E-2</v>
      </c>
      <c r="AA369" s="182"/>
      <c r="AC369" s="159"/>
    </row>
    <row r="370" spans="1:29" x14ac:dyDescent="0.25">
      <c r="A370" t="s">
        <v>1213</v>
      </c>
      <c r="B370" t="s">
        <v>1260</v>
      </c>
      <c r="C370" t="s">
        <v>1436</v>
      </c>
      <c r="D370" t="s">
        <v>1441</v>
      </c>
      <c r="E370" t="s">
        <v>1442</v>
      </c>
      <c r="F370" t="s">
        <v>945</v>
      </c>
      <c r="G370" t="s">
        <v>204</v>
      </c>
      <c r="H370" t="s">
        <v>204</v>
      </c>
      <c r="I370" t="s">
        <v>340</v>
      </c>
      <c r="J370" t="s">
        <v>1284</v>
      </c>
      <c r="K370" t="s">
        <v>415</v>
      </c>
      <c r="L370" t="s">
        <v>1212</v>
      </c>
      <c r="M370" s="129">
        <v>416.4</v>
      </c>
      <c r="N370" t="s">
        <v>1443</v>
      </c>
      <c r="O370" s="130">
        <v>4.1905054681465E-2</v>
      </c>
      <c r="P370" s="130">
        <v>4.3560377115010901E-2</v>
      </c>
      <c r="Q370" s="4">
        <v>0</v>
      </c>
      <c r="R370" s="138">
        <v>40685597</v>
      </c>
      <c r="S370" s="162">
        <v>1</v>
      </c>
      <c r="T370" t="s">
        <v>1444</v>
      </c>
      <c r="U370" s="138">
        <v>39969.530500000001</v>
      </c>
      <c r="X370" s="130">
        <v>4.3992985230316686E-3</v>
      </c>
      <c r="Y370" s="130">
        <v>3.0440920135837744E-2</v>
      </c>
      <c r="Z370" s="130">
        <v>1.2720403010233469E-2</v>
      </c>
      <c r="AA370" s="182"/>
      <c r="AC370" s="159"/>
    </row>
    <row r="371" spans="1:29" x14ac:dyDescent="0.25">
      <c r="A371" t="s">
        <v>1213</v>
      </c>
      <c r="B371" t="s">
        <v>1260</v>
      </c>
      <c r="C371" t="s">
        <v>1287</v>
      </c>
      <c r="D371" t="s">
        <v>1308</v>
      </c>
      <c r="E371" t="s">
        <v>1309</v>
      </c>
      <c r="F371" t="s">
        <v>945</v>
      </c>
      <c r="G371" t="s">
        <v>204</v>
      </c>
      <c r="H371" t="s">
        <v>204</v>
      </c>
      <c r="I371" t="s">
        <v>340</v>
      </c>
      <c r="J371" t="s">
        <v>1271</v>
      </c>
      <c r="K371" t="s">
        <v>413</v>
      </c>
      <c r="L371" t="s">
        <v>1212</v>
      </c>
      <c r="M371" s="129">
        <v>1152.4000000000001</v>
      </c>
      <c r="N371" t="s">
        <v>1310</v>
      </c>
      <c r="O371" s="130">
        <v>1.62770280326648E-2</v>
      </c>
      <c r="P371" s="130">
        <v>2.6518709410428699E-2</v>
      </c>
      <c r="Q371" s="4">
        <v>0</v>
      </c>
      <c r="R371" s="138">
        <v>31742692</v>
      </c>
      <c r="S371" s="162">
        <v>1</v>
      </c>
      <c r="T371" t="s">
        <v>1311</v>
      </c>
      <c r="U371" s="138">
        <v>31330.037</v>
      </c>
      <c r="X371" s="130">
        <v>1.3350749915824647E-3</v>
      </c>
      <c r="Y371" s="130">
        <v>2.3861054721756234E-2</v>
      </c>
      <c r="Z371" s="130">
        <v>9.9708626071601664E-3</v>
      </c>
      <c r="AA371" s="182"/>
      <c r="AC371" s="159"/>
    </row>
    <row r="372" spans="1:29" x14ac:dyDescent="0.25">
      <c r="A372" t="s">
        <v>1213</v>
      </c>
      <c r="B372" t="s">
        <v>1260</v>
      </c>
      <c r="C372" t="s">
        <v>1287</v>
      </c>
      <c r="D372" t="s">
        <v>1300</v>
      </c>
      <c r="E372" t="s">
        <v>1301</v>
      </c>
      <c r="F372" t="s">
        <v>945</v>
      </c>
      <c r="G372" t="s">
        <v>204</v>
      </c>
      <c r="H372" t="s">
        <v>204</v>
      </c>
      <c r="I372" t="s">
        <v>340</v>
      </c>
      <c r="J372" t="s">
        <v>1284</v>
      </c>
      <c r="K372" t="s">
        <v>415</v>
      </c>
      <c r="L372" t="s">
        <v>1212</v>
      </c>
      <c r="M372" s="129">
        <v>5584.4</v>
      </c>
      <c r="N372" t="s">
        <v>1302</v>
      </c>
      <c r="O372" s="130">
        <v>1.21419700833785E-2</v>
      </c>
      <c r="P372" s="130">
        <v>4.76935978448388E-2</v>
      </c>
      <c r="Q372" s="4">
        <v>0</v>
      </c>
      <c r="R372" s="138">
        <v>33100566</v>
      </c>
      <c r="S372" s="162">
        <v>1</v>
      </c>
      <c r="T372" t="s">
        <v>1303</v>
      </c>
      <c r="U372" s="138">
        <v>27053.0926</v>
      </c>
      <c r="X372" s="130">
        <v>8.7670959112015633E-4</v>
      </c>
      <c r="Y372" s="130">
        <v>2.0603720405541273E-2</v>
      </c>
      <c r="Z372" s="130">
        <v>8.6097143548595698E-3</v>
      </c>
      <c r="AA372" s="182"/>
      <c r="AC372" s="159"/>
    </row>
    <row r="373" spans="1:29" x14ac:dyDescent="0.25">
      <c r="A373" t="s">
        <v>1213</v>
      </c>
      <c r="B373" t="s">
        <v>1260</v>
      </c>
      <c r="C373" t="s">
        <v>1287</v>
      </c>
      <c r="D373" t="s">
        <v>1296</v>
      </c>
      <c r="E373" t="s">
        <v>1297</v>
      </c>
      <c r="F373" t="s">
        <v>945</v>
      </c>
      <c r="G373" t="s">
        <v>204</v>
      </c>
      <c r="H373" t="s">
        <v>204</v>
      </c>
      <c r="I373" t="s">
        <v>340</v>
      </c>
      <c r="J373" t="s">
        <v>1271</v>
      </c>
      <c r="K373" t="s">
        <v>413</v>
      </c>
      <c r="L373" t="s">
        <v>1212</v>
      </c>
      <c r="M373" s="129">
        <v>1657.9</v>
      </c>
      <c r="N373" t="s">
        <v>1298</v>
      </c>
      <c r="O373" s="130">
        <v>2.7935000051483999E-2</v>
      </c>
      <c r="P373" s="130">
        <v>4.3662658592462197E-2</v>
      </c>
      <c r="Q373" s="4">
        <v>0</v>
      </c>
      <c r="R373" s="138">
        <v>27204323</v>
      </c>
      <c r="S373" s="162">
        <v>1</v>
      </c>
      <c r="T373" t="s">
        <v>1299</v>
      </c>
      <c r="U373" s="138">
        <v>25596.547500000001</v>
      </c>
      <c r="X373" s="130">
        <v>9.7917720037219379E-4</v>
      </c>
      <c r="Y373" s="130">
        <v>1.9494411090637025E-2</v>
      </c>
      <c r="Z373" s="130">
        <v>8.1461652411790198E-3</v>
      </c>
      <c r="AA373" s="182"/>
      <c r="AC373" s="159"/>
    </row>
    <row r="374" spans="1:29" x14ac:dyDescent="0.25">
      <c r="A374" t="s">
        <v>1213</v>
      </c>
      <c r="B374" t="s">
        <v>1260</v>
      </c>
      <c r="C374" t="s">
        <v>1287</v>
      </c>
      <c r="D374" t="s">
        <v>1288</v>
      </c>
      <c r="E374" t="s">
        <v>1289</v>
      </c>
      <c r="F374" t="s">
        <v>945</v>
      </c>
      <c r="G374" t="s">
        <v>204</v>
      </c>
      <c r="H374" t="s">
        <v>204</v>
      </c>
      <c r="I374" t="s">
        <v>340</v>
      </c>
      <c r="J374" t="s">
        <v>1271</v>
      </c>
      <c r="K374" t="s">
        <v>413</v>
      </c>
      <c r="L374" t="s">
        <v>1212</v>
      </c>
      <c r="M374" s="129">
        <v>832.9</v>
      </c>
      <c r="N374" t="s">
        <v>1290</v>
      </c>
      <c r="O374" s="130">
        <v>8.4022494708347797E-3</v>
      </c>
      <c r="P374" s="130">
        <v>4.0258521214723203E-2</v>
      </c>
      <c r="Q374" s="4">
        <v>0</v>
      </c>
      <c r="R374" s="138">
        <v>25678108</v>
      </c>
      <c r="S374" s="162">
        <v>1</v>
      </c>
      <c r="T374" t="s">
        <v>1291</v>
      </c>
      <c r="U374" s="138">
        <v>24971.96</v>
      </c>
      <c r="X374" s="130">
        <v>1.0940927760184462E-3</v>
      </c>
      <c r="Y374" s="130">
        <v>1.9018723300877831E-2</v>
      </c>
      <c r="Z374" s="130">
        <v>7.9473887138670051E-3</v>
      </c>
      <c r="AA374" s="182"/>
      <c r="AC374" s="159"/>
    </row>
    <row r="375" spans="1:29" x14ac:dyDescent="0.25">
      <c r="A375" t="s">
        <v>1213</v>
      </c>
      <c r="B375" t="s">
        <v>1260</v>
      </c>
      <c r="C375" t="s">
        <v>1287</v>
      </c>
      <c r="D375" t="s">
        <v>1390</v>
      </c>
      <c r="E375" t="s">
        <v>1391</v>
      </c>
      <c r="F375" t="s">
        <v>945</v>
      </c>
      <c r="G375" t="s">
        <v>204</v>
      </c>
      <c r="H375" t="s">
        <v>204</v>
      </c>
      <c r="I375" t="s">
        <v>340</v>
      </c>
      <c r="J375" t="s">
        <v>1284</v>
      </c>
      <c r="K375" t="s">
        <v>415</v>
      </c>
      <c r="L375" t="s">
        <v>1212</v>
      </c>
      <c r="M375" s="129">
        <v>11923.6</v>
      </c>
      <c r="N375" t="s">
        <v>1392</v>
      </c>
      <c r="O375" s="130">
        <v>2.83024927887995E-2</v>
      </c>
      <c r="P375" s="130">
        <v>4.6141017469167399E-2</v>
      </c>
      <c r="Q375" s="4">
        <v>0</v>
      </c>
      <c r="R375" s="138">
        <v>36872664</v>
      </c>
      <c r="S375" s="162">
        <v>1</v>
      </c>
      <c r="T375" t="s">
        <v>1393</v>
      </c>
      <c r="U375" s="138">
        <v>24273.274699999998</v>
      </c>
      <c r="X375" s="130">
        <v>1.1494489605626587E-3</v>
      </c>
      <c r="Y375" s="130">
        <v>1.8486602364568498E-2</v>
      </c>
      <c r="Z375" s="130">
        <v>7.7250303643219579E-3</v>
      </c>
      <c r="AA375" s="182"/>
      <c r="AC375" s="159"/>
    </row>
    <row r="376" spans="1:29" x14ac:dyDescent="0.25">
      <c r="A376" t="s">
        <v>1213</v>
      </c>
      <c r="B376" t="s">
        <v>1260</v>
      </c>
      <c r="C376" t="s">
        <v>1287</v>
      </c>
      <c r="D376" t="s">
        <v>1398</v>
      </c>
      <c r="E376" t="s">
        <v>1399</v>
      </c>
      <c r="F376" t="s">
        <v>945</v>
      </c>
      <c r="G376" t="s">
        <v>204</v>
      </c>
      <c r="H376" t="s">
        <v>204</v>
      </c>
      <c r="I376" t="s">
        <v>340</v>
      </c>
      <c r="J376" t="s">
        <v>1271</v>
      </c>
      <c r="K376" t="s">
        <v>413</v>
      </c>
      <c r="L376" t="s">
        <v>1212</v>
      </c>
      <c r="M376" s="129">
        <v>14487.8</v>
      </c>
      <c r="N376" t="s">
        <v>1400</v>
      </c>
      <c r="O376" s="130">
        <v>1.8921883576222501E-2</v>
      </c>
      <c r="P376" s="130">
        <v>5.4706435555219299E-2</v>
      </c>
      <c r="Q376" s="4">
        <v>0</v>
      </c>
      <c r="R376" s="138">
        <v>14602590</v>
      </c>
      <c r="S376" s="162">
        <v>1</v>
      </c>
      <c r="T376" t="s">
        <v>1401</v>
      </c>
      <c r="U376" s="138">
        <v>11505.3807</v>
      </c>
      <c r="X376" s="130">
        <v>5.5636662279095648E-4</v>
      </c>
      <c r="Y376" s="130">
        <v>8.7625340982427427E-3</v>
      </c>
      <c r="Z376" s="130">
        <v>3.6616161608510754E-3</v>
      </c>
      <c r="AA376" s="182"/>
      <c r="AC376" s="159"/>
    </row>
    <row r="377" spans="1:29" x14ac:dyDescent="0.25">
      <c r="A377" t="s">
        <v>1213</v>
      </c>
      <c r="B377" t="s">
        <v>1260</v>
      </c>
      <c r="C377" t="s">
        <v>1287</v>
      </c>
      <c r="D377" t="s">
        <v>1386</v>
      </c>
      <c r="E377" t="s">
        <v>1387</v>
      </c>
      <c r="F377" t="s">
        <v>945</v>
      </c>
      <c r="G377" t="s">
        <v>204</v>
      </c>
      <c r="H377" t="s">
        <v>204</v>
      </c>
      <c r="I377" t="s">
        <v>340</v>
      </c>
      <c r="J377" t="s">
        <v>1284</v>
      </c>
      <c r="K377" t="s">
        <v>415</v>
      </c>
      <c r="L377" t="s">
        <v>1212</v>
      </c>
      <c r="M377" s="129">
        <v>8902.2999999999993</v>
      </c>
      <c r="N377" t="s">
        <v>1388</v>
      </c>
      <c r="O377" s="130">
        <v>4.04399355382241E-2</v>
      </c>
      <c r="P377" s="130">
        <v>4.6466220115422799E-2</v>
      </c>
      <c r="Q377" s="4">
        <v>0</v>
      </c>
      <c r="R377" s="138">
        <v>8650000</v>
      </c>
      <c r="S377" s="162">
        <v>1</v>
      </c>
      <c r="T377" t="s">
        <v>1389</v>
      </c>
      <c r="U377" s="138">
        <v>8001.25</v>
      </c>
      <c r="X377" s="130">
        <v>7.3877731073955879E-4</v>
      </c>
      <c r="Y377" s="130">
        <v>6.0937771656023564E-3</v>
      </c>
      <c r="Z377" s="130">
        <v>2.5464178170410269E-3</v>
      </c>
      <c r="AA377" s="182"/>
      <c r="AC377" s="159"/>
    </row>
    <row r="378" spans="1:29" x14ac:dyDescent="0.25">
      <c r="A378" t="s">
        <v>1213</v>
      </c>
      <c r="B378" t="s">
        <v>1260</v>
      </c>
      <c r="C378" t="s">
        <v>1287</v>
      </c>
      <c r="D378" t="s">
        <v>1382</v>
      </c>
      <c r="E378" t="s">
        <v>1383</v>
      </c>
      <c r="F378" t="s">
        <v>945</v>
      </c>
      <c r="G378" t="s">
        <v>204</v>
      </c>
      <c r="H378" t="s">
        <v>204</v>
      </c>
      <c r="I378" t="s">
        <v>340</v>
      </c>
      <c r="J378" t="s">
        <v>1271</v>
      </c>
      <c r="K378" t="s">
        <v>413</v>
      </c>
      <c r="L378" t="s">
        <v>1212</v>
      </c>
      <c r="M378" s="129">
        <v>7425.2</v>
      </c>
      <c r="N378" t="s">
        <v>1384</v>
      </c>
      <c r="O378" s="130">
        <v>4.2034022759198798E-2</v>
      </c>
      <c r="P378" s="130">
        <v>4.8952446798085802E-2</v>
      </c>
      <c r="Q378" s="4">
        <v>0</v>
      </c>
      <c r="R378" s="138">
        <v>6000000</v>
      </c>
      <c r="S378" s="162">
        <v>1</v>
      </c>
      <c r="T378" t="s">
        <v>1385</v>
      </c>
      <c r="U378" s="138">
        <v>4635.6000000000004</v>
      </c>
      <c r="X378" s="130">
        <v>1.9998071519303155E-4</v>
      </c>
      <c r="Y378" s="130">
        <v>3.5304875399301714E-3</v>
      </c>
      <c r="Z378" s="130">
        <v>1.4752912898203887E-3</v>
      </c>
      <c r="AA378" s="182"/>
      <c r="AC378" s="159"/>
    </row>
    <row r="379" spans="1:29" x14ac:dyDescent="0.25">
      <c r="A379" t="s">
        <v>1213</v>
      </c>
      <c r="B379" t="s">
        <v>1260</v>
      </c>
      <c r="C379" t="s">
        <v>1287</v>
      </c>
      <c r="D379" t="s">
        <v>1292</v>
      </c>
      <c r="E379" t="s">
        <v>1293</v>
      </c>
      <c r="F379" t="s">
        <v>945</v>
      </c>
      <c r="G379" t="s">
        <v>204</v>
      </c>
      <c r="H379" t="s">
        <v>204</v>
      </c>
      <c r="I379" t="s">
        <v>340</v>
      </c>
      <c r="J379" t="s">
        <v>1271</v>
      </c>
      <c r="K379" t="s">
        <v>413</v>
      </c>
      <c r="L379" t="s">
        <v>1212</v>
      </c>
      <c r="M379" s="129">
        <v>12383.7</v>
      </c>
      <c r="N379" t="s">
        <v>1294</v>
      </c>
      <c r="O379" s="130">
        <v>3.3504797886117502E-2</v>
      </c>
      <c r="P379" s="130">
        <v>4.3678394204377802E-2</v>
      </c>
      <c r="Q379" s="4">
        <v>0</v>
      </c>
      <c r="R379" s="138">
        <v>2047356</v>
      </c>
      <c r="S379" s="162">
        <v>1</v>
      </c>
      <c r="T379" t="s">
        <v>1295</v>
      </c>
      <c r="U379" s="138">
        <v>2131.0929000000001</v>
      </c>
      <c r="X379" s="130">
        <v>1.0603643204007556E-4</v>
      </c>
      <c r="Y379" s="130">
        <v>1.6230470252127768E-3</v>
      </c>
      <c r="Z379" s="130">
        <v>6.7822563093160272E-4</v>
      </c>
      <c r="AA379" s="182"/>
      <c r="AC379" s="159"/>
    </row>
    <row r="380" spans="1:29" x14ac:dyDescent="0.25">
      <c r="A380" t="s">
        <v>1213</v>
      </c>
      <c r="B380" t="s">
        <v>1260</v>
      </c>
      <c r="C380" t="s">
        <v>1287</v>
      </c>
      <c r="D380" t="s">
        <v>1449</v>
      </c>
      <c r="E380" t="s">
        <v>1450</v>
      </c>
      <c r="F380" t="s">
        <v>945</v>
      </c>
      <c r="G380" t="s">
        <v>204</v>
      </c>
      <c r="H380" t="s">
        <v>204</v>
      </c>
      <c r="I380" t="s">
        <v>340</v>
      </c>
      <c r="J380" t="s">
        <v>1284</v>
      </c>
      <c r="K380" t="s">
        <v>415</v>
      </c>
      <c r="L380" t="s">
        <v>1212</v>
      </c>
      <c r="M380" s="129">
        <v>18351.7</v>
      </c>
      <c r="N380" t="s">
        <v>1451</v>
      </c>
      <c r="O380" s="130">
        <v>3.2613386306006201E-2</v>
      </c>
      <c r="P380" s="130">
        <v>4.9466476787328399E-2</v>
      </c>
      <c r="Q380" s="4">
        <v>0</v>
      </c>
      <c r="R380" s="138">
        <v>3381621</v>
      </c>
      <c r="S380" s="162">
        <v>1</v>
      </c>
      <c r="T380" t="s">
        <v>1452</v>
      </c>
      <c r="U380" s="138">
        <v>2116.8947000000003</v>
      </c>
      <c r="X380" s="130">
        <v>2.0279863496784243E-4</v>
      </c>
      <c r="Y380" s="130">
        <v>1.6122336966297016E-3</v>
      </c>
      <c r="Z380" s="130">
        <v>6.7370704552600393E-4</v>
      </c>
      <c r="AA380" s="182"/>
      <c r="AC380" s="159"/>
    </row>
    <row r="381" spans="1:29" x14ac:dyDescent="0.25">
      <c r="A381" t="s">
        <v>1213</v>
      </c>
      <c r="B381" t="s">
        <v>1260</v>
      </c>
      <c r="C381" t="s">
        <v>1287</v>
      </c>
      <c r="D381" t="s">
        <v>1316</v>
      </c>
      <c r="E381" t="s">
        <v>1317</v>
      </c>
      <c r="F381" t="s">
        <v>945</v>
      </c>
      <c r="G381" t="s">
        <v>204</v>
      </c>
      <c r="H381" t="s">
        <v>204</v>
      </c>
      <c r="I381" t="s">
        <v>340</v>
      </c>
      <c r="J381" t="s">
        <v>1271</v>
      </c>
      <c r="K381" t="s">
        <v>413</v>
      </c>
      <c r="L381" t="s">
        <v>1212</v>
      </c>
      <c r="M381" s="129">
        <v>4376.3</v>
      </c>
      <c r="N381" t="s">
        <v>1318</v>
      </c>
      <c r="O381" s="130">
        <v>3.1658980796310902E-2</v>
      </c>
      <c r="P381" s="130">
        <v>3.8320418347119897E-2</v>
      </c>
      <c r="Q381" s="4">
        <v>0</v>
      </c>
      <c r="R381" s="138">
        <v>920000</v>
      </c>
      <c r="S381" s="162">
        <v>1</v>
      </c>
      <c r="T381" t="s">
        <v>1319</v>
      </c>
      <c r="U381" s="138">
        <v>896.90800000000002</v>
      </c>
      <c r="X381" s="130">
        <v>3.4858208175947262E-5</v>
      </c>
      <c r="Y381" s="130">
        <v>6.8308795376298436E-4</v>
      </c>
      <c r="Z381" s="130">
        <v>2.8544321342873093E-4</v>
      </c>
      <c r="AA381" s="182"/>
      <c r="AC381" s="159"/>
    </row>
    <row r="382" spans="1:29" x14ac:dyDescent="0.25">
      <c r="A382" t="s">
        <v>1213</v>
      </c>
      <c r="B382" t="s">
        <v>1260</v>
      </c>
      <c r="C382" t="s">
        <v>1320</v>
      </c>
      <c r="D382" t="s">
        <v>1325</v>
      </c>
      <c r="E382" t="s">
        <v>1326</v>
      </c>
      <c r="F382" t="s">
        <v>946</v>
      </c>
      <c r="G382" t="s">
        <v>204</v>
      </c>
      <c r="H382" t="s">
        <v>204</v>
      </c>
      <c r="I382" t="s">
        <v>340</v>
      </c>
      <c r="J382" t="s">
        <v>1271</v>
      </c>
      <c r="K382" t="s">
        <v>413</v>
      </c>
      <c r="L382" t="s">
        <v>1212</v>
      </c>
      <c r="M382" s="129">
        <v>1846.1</v>
      </c>
      <c r="N382" t="s">
        <v>1327</v>
      </c>
      <c r="O382" s="130">
        <v>2.3679491383583398E-3</v>
      </c>
      <c r="P382" s="130">
        <v>4.6694386488198902E-2</v>
      </c>
      <c r="Q382" s="4">
        <v>0</v>
      </c>
      <c r="R382" s="138">
        <v>765187</v>
      </c>
      <c r="S382" s="162">
        <v>1</v>
      </c>
      <c r="T382" t="s">
        <v>1328</v>
      </c>
      <c r="U382" s="138">
        <v>762.43230000000005</v>
      </c>
      <c r="X382" s="130">
        <v>3.6067262911575966E-5</v>
      </c>
      <c r="Y382" s="130">
        <v>5.8067085809978614E-4</v>
      </c>
      <c r="Z382" s="130">
        <v>2.4264599421984902E-4</v>
      </c>
      <c r="AA382" s="182"/>
      <c r="AC382" s="159"/>
    </row>
    <row r="383" spans="1:29" x14ac:dyDescent="0.25">
      <c r="A383" t="s">
        <v>1213</v>
      </c>
      <c r="B383" t="s">
        <v>1260</v>
      </c>
      <c r="C383" t="s">
        <v>1453</v>
      </c>
      <c r="D383" t="s">
        <v>1454</v>
      </c>
      <c r="E383" t="s">
        <v>1455</v>
      </c>
      <c r="F383" t="s">
        <v>947</v>
      </c>
      <c r="G383" t="s">
        <v>204</v>
      </c>
      <c r="H383" t="s">
        <v>204</v>
      </c>
      <c r="I383" t="s">
        <v>340</v>
      </c>
      <c r="J383" t="s">
        <v>1271</v>
      </c>
      <c r="K383" t="s">
        <v>413</v>
      </c>
      <c r="L383" t="s">
        <v>1212</v>
      </c>
      <c r="M383" s="129">
        <v>5430</v>
      </c>
      <c r="N383" t="s">
        <v>1456</v>
      </c>
      <c r="O383" s="130">
        <v>2.75E-2</v>
      </c>
      <c r="P383" s="130">
        <v>6.5799999999999997E-2</v>
      </c>
      <c r="Q383" s="4">
        <v>0</v>
      </c>
      <c r="R383" s="138">
        <v>150000</v>
      </c>
      <c r="S383" s="162">
        <v>1</v>
      </c>
      <c r="T383" t="s">
        <v>1457</v>
      </c>
      <c r="U383" s="138">
        <v>469.65</v>
      </c>
      <c r="X383" s="130">
        <v>7.4999999999999993E-5</v>
      </c>
      <c r="Y383" s="130">
        <v>3.5768691714733905E-4</v>
      </c>
      <c r="Z383" s="130">
        <v>1.4946728670811664E-4</v>
      </c>
      <c r="AA383" s="182"/>
      <c r="AC383" s="159"/>
    </row>
    <row r="384" spans="1:29" x14ac:dyDescent="0.25">
      <c r="A384" t="s">
        <v>1213</v>
      </c>
      <c r="B384" t="s">
        <v>1260</v>
      </c>
      <c r="C384" t="s">
        <v>1329</v>
      </c>
      <c r="D384" t="s">
        <v>1422</v>
      </c>
      <c r="E384" t="s">
        <v>1423</v>
      </c>
      <c r="F384" t="s">
        <v>949</v>
      </c>
      <c r="G384" t="s">
        <v>204</v>
      </c>
      <c r="H384" t="s">
        <v>204</v>
      </c>
      <c r="I384" t="s">
        <v>340</v>
      </c>
      <c r="J384" t="s">
        <v>1271</v>
      </c>
      <c r="K384" t="s">
        <v>413</v>
      </c>
      <c r="L384" t="s">
        <v>1212</v>
      </c>
      <c r="M384" s="129">
        <v>104.1</v>
      </c>
      <c r="N384" t="s">
        <v>1424</v>
      </c>
      <c r="O384" s="130">
        <v>4.6073514804187803E-2</v>
      </c>
      <c r="P384" s="130">
        <v>4.1255109969377202E-2</v>
      </c>
      <c r="Q384" s="4">
        <v>0</v>
      </c>
      <c r="R384" s="138">
        <v>56126920</v>
      </c>
      <c r="S384" s="162">
        <v>1</v>
      </c>
      <c r="T384" t="s">
        <v>1425</v>
      </c>
      <c r="U384" s="138">
        <v>55891.186900000001</v>
      </c>
      <c r="X384" s="130">
        <v>1.2756118181818181E-3</v>
      </c>
      <c r="Y384" s="130">
        <v>4.2566903759913705E-2</v>
      </c>
      <c r="Z384" s="130">
        <v>1.7787509980240722E-2</v>
      </c>
      <c r="AA384" s="182"/>
      <c r="AC384" s="159"/>
    </row>
    <row r="385" spans="1:29" x14ac:dyDescent="0.25">
      <c r="A385" t="s">
        <v>1213</v>
      </c>
      <c r="B385" t="s">
        <v>1260</v>
      </c>
      <c r="C385" t="s">
        <v>1329</v>
      </c>
      <c r="D385" t="s">
        <v>1414</v>
      </c>
      <c r="E385" t="s">
        <v>1415</v>
      </c>
      <c r="F385" t="s">
        <v>949</v>
      </c>
      <c r="G385" t="s">
        <v>204</v>
      </c>
      <c r="H385" t="s">
        <v>204</v>
      </c>
      <c r="I385" t="s">
        <v>340</v>
      </c>
      <c r="J385" t="s">
        <v>1271</v>
      </c>
      <c r="K385" t="s">
        <v>413</v>
      </c>
      <c r="L385" t="s">
        <v>1212</v>
      </c>
      <c r="M385" s="129">
        <v>180.8</v>
      </c>
      <c r="N385" t="s">
        <v>1416</v>
      </c>
      <c r="O385" s="130">
        <v>4.60715427098006E-2</v>
      </c>
      <c r="P385" s="130">
        <v>4.1931741281747502E-2</v>
      </c>
      <c r="Q385" s="4">
        <v>0</v>
      </c>
      <c r="R385" s="138">
        <v>48670570</v>
      </c>
      <c r="S385" s="162">
        <v>1</v>
      </c>
      <c r="T385" t="s">
        <v>1417</v>
      </c>
      <c r="U385" s="138">
        <v>48310.407799999994</v>
      </c>
      <c r="X385" s="130">
        <v>1.1061493181818182E-3</v>
      </c>
      <c r="Y385" s="130">
        <v>3.679335851309358E-2</v>
      </c>
      <c r="Z385" s="130">
        <v>1.5374908061190724E-2</v>
      </c>
      <c r="AA385" s="182"/>
      <c r="AC385" s="159"/>
    </row>
    <row r="386" spans="1:29" x14ac:dyDescent="0.25">
      <c r="A386" t="s">
        <v>1213</v>
      </c>
      <c r="B386" t="s">
        <v>1260</v>
      </c>
      <c r="C386" t="s">
        <v>1329</v>
      </c>
      <c r="D386" t="s">
        <v>1410</v>
      </c>
      <c r="E386" t="s">
        <v>1411</v>
      </c>
      <c r="F386" t="s">
        <v>949</v>
      </c>
      <c r="G386" t="s">
        <v>204</v>
      </c>
      <c r="H386" t="s">
        <v>204</v>
      </c>
      <c r="I386" t="s">
        <v>340</v>
      </c>
      <c r="J386" t="s">
        <v>1284</v>
      </c>
      <c r="K386" t="s">
        <v>415</v>
      </c>
      <c r="L386" t="s">
        <v>1212</v>
      </c>
      <c r="M386" s="129">
        <v>8.1999999999999993</v>
      </c>
      <c r="N386" t="s">
        <v>1412</v>
      </c>
      <c r="O386" s="130">
        <v>4.6155061841317499E-2</v>
      </c>
      <c r="P386" s="130">
        <v>3.7179586483239803E-2</v>
      </c>
      <c r="Q386" s="4">
        <v>0</v>
      </c>
      <c r="R386" s="138">
        <v>41388457</v>
      </c>
      <c r="S386" s="162">
        <v>1</v>
      </c>
      <c r="T386" t="s">
        <v>1413</v>
      </c>
      <c r="U386" s="138">
        <v>41376.040500000003</v>
      </c>
      <c r="X386" s="130">
        <v>9.4064674999999999E-4</v>
      </c>
      <c r="Y386" s="130">
        <v>3.1512122552833519E-2</v>
      </c>
      <c r="Z386" s="130">
        <v>1.3168028324741636E-2</v>
      </c>
      <c r="AA386" s="182"/>
      <c r="AC386" s="159"/>
    </row>
    <row r="387" spans="1:29" x14ac:dyDescent="0.25">
      <c r="A387" t="s">
        <v>1213</v>
      </c>
      <c r="B387" t="s">
        <v>1260</v>
      </c>
      <c r="C387" t="s">
        <v>1329</v>
      </c>
      <c r="D387" t="s">
        <v>1402</v>
      </c>
      <c r="E387" t="s">
        <v>1403</v>
      </c>
      <c r="F387" t="s">
        <v>949</v>
      </c>
      <c r="G387" t="s">
        <v>204</v>
      </c>
      <c r="H387" t="s">
        <v>204</v>
      </c>
      <c r="I387" t="s">
        <v>340</v>
      </c>
      <c r="J387" t="s">
        <v>1271</v>
      </c>
      <c r="K387" t="s">
        <v>413</v>
      </c>
      <c r="L387" t="s">
        <v>1212</v>
      </c>
      <c r="M387" s="129">
        <v>430.1</v>
      </c>
      <c r="N387" t="s">
        <v>1404</v>
      </c>
      <c r="O387" s="130">
        <v>4.10273057849821E-2</v>
      </c>
      <c r="P387" s="130">
        <v>4.28863684046265E-2</v>
      </c>
      <c r="Q387" s="4">
        <v>0</v>
      </c>
      <c r="R387" s="138">
        <v>36860369</v>
      </c>
      <c r="S387" s="162">
        <v>1</v>
      </c>
      <c r="T387" t="s">
        <v>1405</v>
      </c>
      <c r="U387" s="138">
        <v>36200.568399999996</v>
      </c>
      <c r="X387" s="130">
        <v>2.6328835000000001E-3</v>
      </c>
      <c r="Y387" s="130">
        <v>2.7570466747904136E-2</v>
      </c>
      <c r="Z387" s="130">
        <v>1.1520921399504534E-2</v>
      </c>
      <c r="AA387" s="182"/>
      <c r="AC387" s="159"/>
    </row>
    <row r="388" spans="1:29" x14ac:dyDescent="0.25">
      <c r="A388" t="s">
        <v>1213</v>
      </c>
      <c r="B388" t="s">
        <v>1260</v>
      </c>
      <c r="C388" t="s">
        <v>1329</v>
      </c>
      <c r="D388" t="s">
        <v>1338</v>
      </c>
      <c r="E388" t="s">
        <v>1339</v>
      </c>
      <c r="F388" t="s">
        <v>949</v>
      </c>
      <c r="G388" t="s">
        <v>204</v>
      </c>
      <c r="H388" t="s">
        <v>204</v>
      </c>
      <c r="I388" t="s">
        <v>340</v>
      </c>
      <c r="J388" t="s">
        <v>1284</v>
      </c>
      <c r="K388" t="s">
        <v>415</v>
      </c>
      <c r="L388" t="s">
        <v>1212</v>
      </c>
      <c r="M388" s="129">
        <v>756.2</v>
      </c>
      <c r="N388" t="s">
        <v>1340</v>
      </c>
      <c r="O388" s="130">
        <v>4.0872227362837001E-2</v>
      </c>
      <c r="P388" s="130">
        <v>4.2951933454274803E-2</v>
      </c>
      <c r="Q388" s="4">
        <v>0</v>
      </c>
      <c r="R388" s="138">
        <v>30143206</v>
      </c>
      <c r="S388" s="162">
        <v>1</v>
      </c>
      <c r="T388" t="s">
        <v>1341</v>
      </c>
      <c r="U388" s="138">
        <v>29199.723699999999</v>
      </c>
      <c r="X388" s="130">
        <v>2.5119338333333334E-3</v>
      </c>
      <c r="Y388" s="130">
        <v>2.2238601372744936E-2</v>
      </c>
      <c r="Z388" s="130">
        <v>9.2928850567894229E-3</v>
      </c>
      <c r="AA388" s="182"/>
      <c r="AC388" s="159"/>
    </row>
    <row r="389" spans="1:29" x14ac:dyDescent="0.25">
      <c r="A389" t="s">
        <v>1213</v>
      </c>
      <c r="B389" t="s">
        <v>1260</v>
      </c>
      <c r="C389" t="s">
        <v>1329</v>
      </c>
      <c r="D389" t="s">
        <v>1418</v>
      </c>
      <c r="E389" t="s">
        <v>1419</v>
      </c>
      <c r="F389" t="s">
        <v>949</v>
      </c>
      <c r="G389" t="s">
        <v>204</v>
      </c>
      <c r="H389" t="s">
        <v>204</v>
      </c>
      <c r="I389" t="s">
        <v>340</v>
      </c>
      <c r="J389" t="s">
        <v>1271</v>
      </c>
      <c r="K389" t="s">
        <v>413</v>
      </c>
      <c r="L389" t="s">
        <v>1212</v>
      </c>
      <c r="M389" s="129">
        <v>353.4</v>
      </c>
      <c r="N389" t="s">
        <v>1420</v>
      </c>
      <c r="O389" s="130">
        <v>4.1709830636647301E-2</v>
      </c>
      <c r="P389" s="130">
        <v>4.2791954733132999E-2</v>
      </c>
      <c r="Q389" s="4">
        <v>0</v>
      </c>
      <c r="R389" s="138">
        <v>28747959</v>
      </c>
      <c r="S389" s="162">
        <v>1</v>
      </c>
      <c r="T389" t="s">
        <v>1421</v>
      </c>
      <c r="U389" s="138">
        <v>28325.364000000001</v>
      </c>
      <c r="X389" s="130">
        <v>2.0534256428571427E-3</v>
      </c>
      <c r="Y389" s="130">
        <v>2.1572686313642023E-2</v>
      </c>
      <c r="Z389" s="130">
        <v>9.0146179122821829E-3</v>
      </c>
      <c r="AA389" s="182"/>
      <c r="AC389" s="159"/>
    </row>
    <row r="390" spans="1:29" x14ac:dyDescent="0.25">
      <c r="A390" t="s">
        <v>1213</v>
      </c>
      <c r="B390" t="s">
        <v>1260</v>
      </c>
      <c r="C390" t="s">
        <v>1329</v>
      </c>
      <c r="D390" t="s">
        <v>1350</v>
      </c>
      <c r="E390" t="s">
        <v>1351</v>
      </c>
      <c r="F390" t="s">
        <v>949</v>
      </c>
      <c r="G390" t="s">
        <v>204</v>
      </c>
      <c r="H390" t="s">
        <v>204</v>
      </c>
      <c r="I390" t="s">
        <v>340</v>
      </c>
      <c r="J390" t="s">
        <v>1271</v>
      </c>
      <c r="K390" t="s">
        <v>413</v>
      </c>
      <c r="L390" t="s">
        <v>1212</v>
      </c>
      <c r="M390" s="129">
        <v>852.1</v>
      </c>
      <c r="N390" t="s">
        <v>1352</v>
      </c>
      <c r="O390" s="130">
        <v>4.2944649095672999E-2</v>
      </c>
      <c r="P390" s="130">
        <v>4.2954556056260702E-2</v>
      </c>
      <c r="Q390" s="4">
        <v>0</v>
      </c>
      <c r="R390" s="138">
        <v>17567400</v>
      </c>
      <c r="S390" s="162">
        <v>1</v>
      </c>
      <c r="T390" t="s">
        <v>1353</v>
      </c>
      <c r="U390" s="138">
        <v>16949.0275</v>
      </c>
      <c r="X390" s="130">
        <v>1.2548142857142857E-3</v>
      </c>
      <c r="Y390" s="130">
        <v>1.2908432667463452E-2</v>
      </c>
      <c r="Z390" s="130">
        <v>5.3940703838083661E-3</v>
      </c>
      <c r="AA390" s="182"/>
      <c r="AC390" s="159"/>
    </row>
    <row r="391" spans="1:29" x14ac:dyDescent="0.25">
      <c r="A391" t="s">
        <v>1213</v>
      </c>
      <c r="B391" t="s">
        <v>1260</v>
      </c>
      <c r="C391" t="s">
        <v>1329</v>
      </c>
      <c r="D391" t="s">
        <v>1330</v>
      </c>
      <c r="E391" t="s">
        <v>1331</v>
      </c>
      <c r="F391" t="s">
        <v>949</v>
      </c>
      <c r="G391" t="s">
        <v>204</v>
      </c>
      <c r="H391" t="s">
        <v>204</v>
      </c>
      <c r="I391" t="s">
        <v>340</v>
      </c>
      <c r="J391" t="s">
        <v>1271</v>
      </c>
      <c r="K391" t="s">
        <v>413</v>
      </c>
      <c r="L391" t="s">
        <v>1212</v>
      </c>
      <c r="M391" s="129">
        <v>257.5</v>
      </c>
      <c r="N391" t="s">
        <v>1332</v>
      </c>
      <c r="O391" s="130">
        <v>4.1678331350229199E-2</v>
      </c>
      <c r="P391" s="130">
        <v>4.22464535200592E-2</v>
      </c>
      <c r="Q391" s="4">
        <v>0</v>
      </c>
      <c r="R391" s="138">
        <v>13174042</v>
      </c>
      <c r="S391" s="162">
        <v>1</v>
      </c>
      <c r="T391" t="s">
        <v>1333</v>
      </c>
      <c r="U391" s="138">
        <v>13034.397199999999</v>
      </c>
      <c r="X391" s="130">
        <v>7.3189122222222221E-4</v>
      </c>
      <c r="Y391" s="130">
        <v>9.9270378689970389E-3</v>
      </c>
      <c r="Z391" s="130">
        <v>4.1482294828147585E-3</v>
      </c>
      <c r="AA391" s="182"/>
      <c r="AC391" s="159"/>
    </row>
    <row r="392" spans="1:29" x14ac:dyDescent="0.25">
      <c r="A392" t="s">
        <v>1213</v>
      </c>
      <c r="B392" t="s">
        <v>1260</v>
      </c>
      <c r="C392" t="s">
        <v>1329</v>
      </c>
      <c r="D392" t="s">
        <v>1406</v>
      </c>
      <c r="E392" t="s">
        <v>1407</v>
      </c>
      <c r="F392" t="s">
        <v>949</v>
      </c>
      <c r="G392" t="s">
        <v>204</v>
      </c>
      <c r="H392" t="s">
        <v>204</v>
      </c>
      <c r="I392" t="s">
        <v>340</v>
      </c>
      <c r="J392" t="s">
        <v>1271</v>
      </c>
      <c r="K392" t="s">
        <v>413</v>
      </c>
      <c r="L392" t="s">
        <v>1212</v>
      </c>
      <c r="M392" s="129">
        <v>928.8</v>
      </c>
      <c r="N392" t="s">
        <v>1408</v>
      </c>
      <c r="O392" s="130">
        <v>4.3473999660707897E-2</v>
      </c>
      <c r="P392" s="130">
        <v>4.2944065648317001E-2</v>
      </c>
      <c r="Q392" s="4">
        <v>0</v>
      </c>
      <c r="R392" s="138">
        <v>10380700</v>
      </c>
      <c r="S392" s="162">
        <v>1</v>
      </c>
      <c r="T392" t="s">
        <v>1409</v>
      </c>
      <c r="U392" s="138">
        <v>9983.1191999999992</v>
      </c>
      <c r="X392" s="130">
        <v>8.650583333333333E-4</v>
      </c>
      <c r="Y392" s="130">
        <v>7.6031749740988839E-3</v>
      </c>
      <c r="Z392" s="130">
        <v>3.1771526417822449E-3</v>
      </c>
      <c r="AA392" s="182"/>
      <c r="AC392" s="159"/>
    </row>
    <row r="393" spans="1:29" x14ac:dyDescent="0.25">
      <c r="A393" t="s">
        <v>1213</v>
      </c>
      <c r="B393" t="s">
        <v>1260</v>
      </c>
      <c r="C393" t="s">
        <v>1329</v>
      </c>
      <c r="D393" t="s">
        <v>1334</v>
      </c>
      <c r="E393" t="s">
        <v>1335</v>
      </c>
      <c r="F393" t="s">
        <v>949</v>
      </c>
      <c r="G393" t="s">
        <v>204</v>
      </c>
      <c r="H393" t="s">
        <v>204</v>
      </c>
      <c r="I393" t="s">
        <v>340</v>
      </c>
      <c r="J393" t="s">
        <v>1284</v>
      </c>
      <c r="K393" t="s">
        <v>415</v>
      </c>
      <c r="L393" t="s">
        <v>1212</v>
      </c>
      <c r="M393" s="129">
        <v>679.5</v>
      </c>
      <c r="N393" t="s">
        <v>1336</v>
      </c>
      <c r="O393" s="130">
        <v>4.0465370448440098E-2</v>
      </c>
      <c r="P393" s="130">
        <v>4.3156496409177403E-2</v>
      </c>
      <c r="Q393" s="4">
        <v>0</v>
      </c>
      <c r="R393" s="138">
        <v>9743804</v>
      </c>
      <c r="S393" s="162">
        <v>1</v>
      </c>
      <c r="T393" t="s">
        <v>1337</v>
      </c>
      <c r="U393" s="138">
        <v>9468.0543000000016</v>
      </c>
      <c r="X393" s="130">
        <v>8.119836666666667E-4</v>
      </c>
      <c r="Y393" s="130">
        <v>7.210899969531258E-3</v>
      </c>
      <c r="Z393" s="130">
        <v>3.0132319676805827E-3</v>
      </c>
      <c r="AA393" s="182"/>
      <c r="AC393" s="159"/>
    </row>
    <row r="394" spans="1:29" x14ac:dyDescent="0.25">
      <c r="A394" t="s">
        <v>1213</v>
      </c>
      <c r="B394" t="s">
        <v>1260</v>
      </c>
      <c r="C394" t="s">
        <v>1329</v>
      </c>
      <c r="D394" t="s">
        <v>1342</v>
      </c>
      <c r="E394" t="s">
        <v>1343</v>
      </c>
      <c r="F394" t="s">
        <v>949</v>
      </c>
      <c r="G394" t="s">
        <v>204</v>
      </c>
      <c r="H394" t="s">
        <v>204</v>
      </c>
      <c r="I394" t="s">
        <v>340</v>
      </c>
      <c r="J394" t="s">
        <v>1271</v>
      </c>
      <c r="K394" t="s">
        <v>413</v>
      </c>
      <c r="L394" t="s">
        <v>1212</v>
      </c>
      <c r="M394" s="129">
        <v>526</v>
      </c>
      <c r="N394" t="s">
        <v>1344</v>
      </c>
      <c r="O394" s="130">
        <v>4.1266794919088898E-2</v>
      </c>
      <c r="P394" s="130">
        <v>4.2993895086049699E-2</v>
      </c>
      <c r="Q394" s="4">
        <v>0</v>
      </c>
      <c r="R394" s="138">
        <v>6232562</v>
      </c>
      <c r="S394" s="162">
        <v>1</v>
      </c>
      <c r="T394" t="s">
        <v>1345</v>
      </c>
      <c r="U394" s="138">
        <v>6096.0689000000002</v>
      </c>
      <c r="X394" s="130">
        <v>5.1938016666666664E-4</v>
      </c>
      <c r="Y394" s="130">
        <v>4.6427852417093842E-3</v>
      </c>
      <c r="Z394" s="130">
        <v>1.9400891661937366E-3</v>
      </c>
      <c r="AA394" s="182"/>
      <c r="AC394" s="159"/>
    </row>
    <row r="395" spans="1:29" x14ac:dyDescent="0.25">
      <c r="A395" t="s">
        <v>1213</v>
      </c>
      <c r="B395" t="s">
        <v>1260</v>
      </c>
      <c r="C395" t="s">
        <v>1329</v>
      </c>
      <c r="D395" t="s">
        <v>1354</v>
      </c>
      <c r="E395" t="s">
        <v>1355</v>
      </c>
      <c r="F395" t="s">
        <v>949</v>
      </c>
      <c r="G395" t="s">
        <v>204</v>
      </c>
      <c r="H395" t="s">
        <v>204</v>
      </c>
      <c r="I395" t="s">
        <v>340</v>
      </c>
      <c r="J395" t="s">
        <v>1271</v>
      </c>
      <c r="K395" t="s">
        <v>413</v>
      </c>
      <c r="L395" t="s">
        <v>1212</v>
      </c>
      <c r="M395" s="129">
        <v>602.70000000000005</v>
      </c>
      <c r="N395" t="s">
        <v>1356</v>
      </c>
      <c r="O395" s="130">
        <v>4.1635801352387598E-2</v>
      </c>
      <c r="P395" s="130">
        <v>4.3253532682656901E-2</v>
      </c>
      <c r="Q395" s="4">
        <v>0</v>
      </c>
      <c r="R395" s="138">
        <v>3040000</v>
      </c>
      <c r="S395" s="162">
        <v>1</v>
      </c>
      <c r="T395" t="s">
        <v>1357</v>
      </c>
      <c r="U395" s="138">
        <v>2963.3919999999998</v>
      </c>
      <c r="X395" s="130">
        <v>2.5333333333333333E-4</v>
      </c>
      <c r="Y395" s="130">
        <v>2.2569286676867614E-3</v>
      </c>
      <c r="Z395" s="130">
        <v>9.4310691300444839E-4</v>
      </c>
      <c r="AA395" s="182"/>
      <c r="AC395" s="159"/>
    </row>
    <row r="396" spans="1:29" x14ac:dyDescent="0.25">
      <c r="A396" t="s">
        <v>1213</v>
      </c>
      <c r="B396" t="s">
        <v>1260</v>
      </c>
      <c r="C396" t="s">
        <v>1458</v>
      </c>
      <c r="D396" t="s">
        <v>1459</v>
      </c>
      <c r="E396" t="s">
        <v>1460</v>
      </c>
      <c r="F396" t="s">
        <v>950</v>
      </c>
      <c r="G396" t="s">
        <v>204</v>
      </c>
      <c r="H396" t="s">
        <v>204</v>
      </c>
      <c r="I396" t="s">
        <v>314</v>
      </c>
      <c r="J396" t="s">
        <v>1461</v>
      </c>
      <c r="K396" t="s">
        <v>431</v>
      </c>
      <c r="L396" t="s">
        <v>1217</v>
      </c>
      <c r="M396" s="129">
        <v>2262.8000000000002</v>
      </c>
      <c r="N396" t="s">
        <v>1314</v>
      </c>
      <c r="O396" s="130">
        <v>3.3665299822091703E-2</v>
      </c>
      <c r="P396" s="130">
        <v>2.2225509959458999E-2</v>
      </c>
      <c r="Q396" s="4">
        <v>0</v>
      </c>
      <c r="R396" s="138">
        <v>1000000</v>
      </c>
      <c r="S396" s="11" t="s">
        <v>1218</v>
      </c>
      <c r="T396" t="s">
        <v>1462</v>
      </c>
      <c r="U396" s="138">
        <v>4210.7407000000003</v>
      </c>
      <c r="X396" s="130">
        <v>4.1666666666666669E-4</v>
      </c>
      <c r="Y396" s="130">
        <v>3.2069133829926177E-3</v>
      </c>
      <c r="Z396" s="130">
        <v>1.3400787646544196E-3</v>
      </c>
      <c r="AA396" s="182"/>
      <c r="AC396" s="159"/>
    </row>
    <row r="397" spans="1:29" x14ac:dyDescent="0.25">
      <c r="A397" t="s">
        <v>1213</v>
      </c>
      <c r="B397" t="s">
        <v>1260</v>
      </c>
      <c r="C397" t="s">
        <v>1426</v>
      </c>
      <c r="D397" t="s">
        <v>1467</v>
      </c>
      <c r="E397" t="s">
        <v>1468</v>
      </c>
      <c r="F397" t="s">
        <v>950</v>
      </c>
      <c r="G397" t="s">
        <v>205</v>
      </c>
      <c r="H397" t="s">
        <v>224</v>
      </c>
      <c r="I397" t="s">
        <v>314</v>
      </c>
      <c r="J397" t="s">
        <v>1429</v>
      </c>
      <c r="K397" t="s">
        <v>423</v>
      </c>
      <c r="L397" t="s">
        <v>1215</v>
      </c>
      <c r="M397" s="129">
        <v>14027.9</v>
      </c>
      <c r="N397" t="s">
        <v>1469</v>
      </c>
      <c r="O397" s="130">
        <v>5.0849446439428701E-2</v>
      </c>
      <c r="P397" s="130">
        <v>4.7216284283399197E-2</v>
      </c>
      <c r="Q397" s="4">
        <v>0</v>
      </c>
      <c r="R397" s="138">
        <v>7195000</v>
      </c>
      <c r="S397" s="11" t="s">
        <v>1216</v>
      </c>
      <c r="T397" t="s">
        <v>1470</v>
      </c>
      <c r="U397" s="138">
        <v>18581.443899999998</v>
      </c>
      <c r="X397" s="130">
        <v>1.0187466372157562E-4</v>
      </c>
      <c r="Y397" s="130">
        <v>1.4151686087177432E-2</v>
      </c>
      <c r="Z397" s="130">
        <v>5.9135909657106961E-3</v>
      </c>
      <c r="AA397" s="182"/>
      <c r="AC397" s="159"/>
    </row>
    <row r="398" spans="1:29" x14ac:dyDescent="0.25">
      <c r="A398" t="s">
        <v>1213</v>
      </c>
      <c r="B398" t="s">
        <v>1260</v>
      </c>
      <c r="C398" t="s">
        <v>1458</v>
      </c>
      <c r="D398" t="s">
        <v>1463</v>
      </c>
      <c r="E398" t="s">
        <v>1464</v>
      </c>
      <c r="F398" t="s">
        <v>950</v>
      </c>
      <c r="G398" t="s">
        <v>205</v>
      </c>
      <c r="H398" t="s">
        <v>204</v>
      </c>
      <c r="I398" t="s">
        <v>314</v>
      </c>
      <c r="J398" t="s">
        <v>1461</v>
      </c>
      <c r="K398" t="s">
        <v>431</v>
      </c>
      <c r="L398" t="s">
        <v>1217</v>
      </c>
      <c r="M398" s="129">
        <v>2507</v>
      </c>
      <c r="N398" t="s">
        <v>1465</v>
      </c>
      <c r="O398" s="130">
        <v>4.3161741613149299E-2</v>
      </c>
      <c r="P398" s="130">
        <v>4.7751295088529197E-2</v>
      </c>
      <c r="Q398" s="4">
        <v>0</v>
      </c>
      <c r="R398" s="138">
        <v>2900000</v>
      </c>
      <c r="S398" s="11" t="s">
        <v>1218</v>
      </c>
      <c r="T398" t="s">
        <v>1466</v>
      </c>
      <c r="U398" s="138">
        <v>10837.816000000001</v>
      </c>
      <c r="X398" s="130">
        <v>1.0211267605633803E-3</v>
      </c>
      <c r="Y398" s="130">
        <v>8.2541147284235592E-3</v>
      </c>
      <c r="Z398" s="130">
        <v>3.4491620282739504E-3</v>
      </c>
      <c r="AA398" s="182"/>
      <c r="AC398" s="159"/>
    </row>
    <row r="399" spans="1:29" x14ac:dyDescent="0.25">
      <c r="A399" t="s">
        <v>1213</v>
      </c>
      <c r="B399" t="s">
        <v>1260</v>
      </c>
      <c r="C399" t="s">
        <v>1426</v>
      </c>
      <c r="D399" t="s">
        <v>1496</v>
      </c>
      <c r="E399" t="s">
        <v>1497</v>
      </c>
      <c r="F399" t="s">
        <v>950</v>
      </c>
      <c r="G399" t="s">
        <v>205</v>
      </c>
      <c r="H399" t="s">
        <v>224</v>
      </c>
      <c r="I399" t="s">
        <v>314</v>
      </c>
      <c r="J399" t="s">
        <v>1429</v>
      </c>
      <c r="K399" t="s">
        <v>423</v>
      </c>
      <c r="L399" t="s">
        <v>1215</v>
      </c>
      <c r="M399" s="129">
        <v>14197.2</v>
      </c>
      <c r="N399" t="s">
        <v>1498</v>
      </c>
      <c r="O399" s="130">
        <v>4.9961300073791598E-2</v>
      </c>
      <c r="P399" s="130">
        <v>4.6610463224649103E-2</v>
      </c>
      <c r="Q399" s="4">
        <v>0</v>
      </c>
      <c r="R399" s="138">
        <v>3060000</v>
      </c>
      <c r="S399" s="11" t="s">
        <v>1216</v>
      </c>
      <c r="T399" t="s">
        <v>1499</v>
      </c>
      <c r="U399" s="138">
        <v>7023.7356</v>
      </c>
      <c r="X399" s="130">
        <v>3.9990590449306047E-5</v>
      </c>
      <c r="Y399" s="130">
        <v>5.3492991331118307E-3</v>
      </c>
      <c r="Z399" s="130">
        <v>2.2353214190580966E-3</v>
      </c>
      <c r="AA399" s="182"/>
      <c r="AC399" s="159"/>
    </row>
    <row r="400" spans="1:29" x14ac:dyDescent="0.25">
      <c r="A400" t="s">
        <v>1213</v>
      </c>
      <c r="B400" t="s">
        <v>1260</v>
      </c>
      <c r="C400" t="s">
        <v>1426</v>
      </c>
      <c r="D400" t="s">
        <v>1535</v>
      </c>
      <c r="E400" t="s">
        <v>1536</v>
      </c>
      <c r="F400" t="s">
        <v>950</v>
      </c>
      <c r="G400" t="s">
        <v>205</v>
      </c>
      <c r="H400" t="s">
        <v>224</v>
      </c>
      <c r="I400" t="s">
        <v>314</v>
      </c>
      <c r="J400" t="s">
        <v>1429</v>
      </c>
      <c r="K400" t="s">
        <v>423</v>
      </c>
      <c r="L400" t="s">
        <v>1215</v>
      </c>
      <c r="M400" s="129">
        <v>13978.7</v>
      </c>
      <c r="N400" t="s">
        <v>1537</v>
      </c>
      <c r="O400" s="130">
        <v>4.6694788905319203E-2</v>
      </c>
      <c r="P400" s="130">
        <v>4.7481167083978301E-2</v>
      </c>
      <c r="Q400" s="4">
        <v>0</v>
      </c>
      <c r="R400" s="138">
        <v>1903000</v>
      </c>
      <c r="S400" s="11" t="s">
        <v>1216</v>
      </c>
      <c r="T400" t="s">
        <v>1538</v>
      </c>
      <c r="U400" s="138">
        <v>5970.8361999999997</v>
      </c>
      <c r="X400" s="130">
        <v>4.5321393698349565E-5</v>
      </c>
      <c r="Y400" s="130">
        <v>4.5474075936759156E-3</v>
      </c>
      <c r="Z400" s="130">
        <v>1.9002335338495096E-3</v>
      </c>
      <c r="AA400" s="182"/>
      <c r="AC400" s="159"/>
    </row>
    <row r="401" spans="1:29" x14ac:dyDescent="0.25">
      <c r="A401" t="s">
        <v>1213</v>
      </c>
      <c r="B401" t="s">
        <v>1260</v>
      </c>
      <c r="C401" t="s">
        <v>1426</v>
      </c>
      <c r="D401" t="s">
        <v>1492</v>
      </c>
      <c r="E401" t="s">
        <v>1493</v>
      </c>
      <c r="F401" t="s">
        <v>950</v>
      </c>
      <c r="G401" t="s">
        <v>205</v>
      </c>
      <c r="H401" t="s">
        <v>224</v>
      </c>
      <c r="I401" t="s">
        <v>314</v>
      </c>
      <c r="J401" t="s">
        <v>1429</v>
      </c>
      <c r="K401" t="s">
        <v>423</v>
      </c>
      <c r="L401" t="s">
        <v>1215</v>
      </c>
      <c r="M401" s="129">
        <v>13530</v>
      </c>
      <c r="N401" t="s">
        <v>1494</v>
      </c>
      <c r="O401" s="130">
        <v>4.1291826397180202E-2</v>
      </c>
      <c r="P401" s="130">
        <v>4.7486412287950197E-2</v>
      </c>
      <c r="Q401" s="4">
        <v>0</v>
      </c>
      <c r="R401" s="138">
        <v>1800000</v>
      </c>
      <c r="S401" s="11" t="s">
        <v>1216</v>
      </c>
      <c r="T401" t="s">
        <v>1495</v>
      </c>
      <c r="U401" s="138">
        <v>5934.1722</v>
      </c>
      <c r="X401" s="130">
        <v>4.2857142857142856E-5</v>
      </c>
      <c r="Y401" s="130">
        <v>4.519484232179999E-3</v>
      </c>
      <c r="Z401" s="130">
        <v>1.888565147675784E-3</v>
      </c>
      <c r="AA401" s="182"/>
      <c r="AC401" s="159"/>
    </row>
    <row r="402" spans="1:29" x14ac:dyDescent="0.25">
      <c r="A402" t="s">
        <v>1213</v>
      </c>
      <c r="B402" t="s">
        <v>1260</v>
      </c>
      <c r="C402" t="s">
        <v>1458</v>
      </c>
      <c r="D402" t="s">
        <v>1500</v>
      </c>
      <c r="E402" t="s">
        <v>1501</v>
      </c>
      <c r="F402" t="s">
        <v>950</v>
      </c>
      <c r="G402" t="s">
        <v>205</v>
      </c>
      <c r="H402" t="s">
        <v>204</v>
      </c>
      <c r="I402" t="s">
        <v>314</v>
      </c>
      <c r="J402" t="s">
        <v>1461</v>
      </c>
      <c r="K402" t="s">
        <v>431</v>
      </c>
      <c r="L402" t="s">
        <v>1215</v>
      </c>
      <c r="M402" s="129">
        <v>7700.8</v>
      </c>
      <c r="N402" t="s">
        <v>1502</v>
      </c>
      <c r="O402" s="130">
        <v>5.8804227023863002E-2</v>
      </c>
      <c r="P402" s="130">
        <v>5.8852769294976799E-2</v>
      </c>
      <c r="Q402" s="4">
        <v>0</v>
      </c>
      <c r="R402" s="138">
        <v>1630000</v>
      </c>
      <c r="S402" s="11" t="s">
        <v>1216</v>
      </c>
      <c r="T402" t="s">
        <v>1503</v>
      </c>
      <c r="U402" s="138">
        <v>5925.3580000000002</v>
      </c>
      <c r="X402" s="130">
        <v>5.4333333333333339E-4</v>
      </c>
      <c r="Y402" s="130">
        <v>4.5127713198416883E-3</v>
      </c>
      <c r="Z402" s="130">
        <v>1.8857600107109801E-3</v>
      </c>
      <c r="AA402" s="182"/>
      <c r="AC402" s="159"/>
    </row>
    <row r="403" spans="1:29" x14ac:dyDescent="0.25">
      <c r="A403" t="s">
        <v>1213</v>
      </c>
      <c r="B403" t="s">
        <v>1260</v>
      </c>
      <c r="C403" t="s">
        <v>1426</v>
      </c>
      <c r="D403" t="s">
        <v>1575</v>
      </c>
      <c r="E403" t="s">
        <v>1576</v>
      </c>
      <c r="F403" t="s">
        <v>950</v>
      </c>
      <c r="G403" t="s">
        <v>205</v>
      </c>
      <c r="H403" t="s">
        <v>224</v>
      </c>
      <c r="I403" t="s">
        <v>314</v>
      </c>
      <c r="J403" t="s">
        <v>1429</v>
      </c>
      <c r="K403" t="s">
        <v>423</v>
      </c>
      <c r="L403" t="s">
        <v>1215</v>
      </c>
      <c r="M403" s="129">
        <v>15510</v>
      </c>
      <c r="N403" t="s">
        <v>1577</v>
      </c>
      <c r="O403" s="130">
        <v>4.7719823864698099E-2</v>
      </c>
      <c r="P403" s="130">
        <v>4.7643768407106102E-2</v>
      </c>
      <c r="Q403" s="4">
        <v>0</v>
      </c>
      <c r="R403" s="138">
        <v>2150000</v>
      </c>
      <c r="S403" s="11" t="s">
        <v>1216</v>
      </c>
      <c r="T403" t="s">
        <v>1578</v>
      </c>
      <c r="U403" s="138">
        <v>5748.2157999999999</v>
      </c>
      <c r="X403" s="130">
        <v>5.3428095723267316E-5</v>
      </c>
      <c r="Y403" s="130">
        <v>4.3778592421392778E-3</v>
      </c>
      <c r="Z403" s="130">
        <v>1.8293840538849508E-3</v>
      </c>
      <c r="AA403" s="182"/>
      <c r="AC403" s="159"/>
    </row>
    <row r="404" spans="1:29" x14ac:dyDescent="0.25">
      <c r="A404" t="s">
        <v>1213</v>
      </c>
      <c r="B404" t="s">
        <v>1260</v>
      </c>
      <c r="C404" t="s">
        <v>1426</v>
      </c>
      <c r="D404" t="s">
        <v>1579</v>
      </c>
      <c r="E404" t="s">
        <v>1580</v>
      </c>
      <c r="F404" t="s">
        <v>950</v>
      </c>
      <c r="G404" t="s">
        <v>205</v>
      </c>
      <c r="H404" t="s">
        <v>224</v>
      </c>
      <c r="I404" t="s">
        <v>314</v>
      </c>
      <c r="J404" t="s">
        <v>1429</v>
      </c>
      <c r="K404" t="s">
        <v>423</v>
      </c>
      <c r="L404" t="s">
        <v>1215</v>
      </c>
      <c r="M404" s="129">
        <v>13670.3</v>
      </c>
      <c r="N404" t="s">
        <v>1581</v>
      </c>
      <c r="O404" s="130">
        <v>4.4922825436154397E-2</v>
      </c>
      <c r="P404" s="130">
        <v>4.7294962342977198E-2</v>
      </c>
      <c r="Q404" s="4">
        <v>0</v>
      </c>
      <c r="R404" s="138">
        <v>1990000</v>
      </c>
      <c r="S404" s="11" t="s">
        <v>1216</v>
      </c>
      <c r="T404" t="s">
        <v>1582</v>
      </c>
      <c r="U404" s="138">
        <v>5493.4279999999999</v>
      </c>
      <c r="X404" s="130">
        <v>3.3479138627187077E-5</v>
      </c>
      <c r="Y404" s="130">
        <v>4.1838120152479629E-3</v>
      </c>
      <c r="Z404" s="130">
        <v>1.748297184038012E-3</v>
      </c>
      <c r="AA404" s="182"/>
      <c r="AC404" s="159"/>
    </row>
    <row r="405" spans="1:29" x14ac:dyDescent="0.25">
      <c r="A405" t="s">
        <v>1213</v>
      </c>
      <c r="B405" t="s">
        <v>1260</v>
      </c>
      <c r="C405" t="s">
        <v>1426</v>
      </c>
      <c r="D405" t="s">
        <v>1523</v>
      </c>
      <c r="E405" t="s">
        <v>1524</v>
      </c>
      <c r="F405" t="s">
        <v>950</v>
      </c>
      <c r="G405" t="s">
        <v>205</v>
      </c>
      <c r="H405" t="s">
        <v>224</v>
      </c>
      <c r="I405" t="s">
        <v>314</v>
      </c>
      <c r="J405" t="s">
        <v>1489</v>
      </c>
      <c r="K405" t="s">
        <v>431</v>
      </c>
      <c r="L405" t="s">
        <v>1215</v>
      </c>
      <c r="M405" s="129">
        <v>126</v>
      </c>
      <c r="N405" t="s">
        <v>1525</v>
      </c>
      <c r="O405" s="130">
        <v>5.3434473592042599E-2</v>
      </c>
      <c r="P405" s="130">
        <v>5.2359206777810703E-2</v>
      </c>
      <c r="Q405" s="4">
        <v>0</v>
      </c>
      <c r="R405" s="138">
        <v>1400000</v>
      </c>
      <c r="S405" s="11" t="s">
        <v>1216</v>
      </c>
      <c r="T405" t="s">
        <v>1526</v>
      </c>
      <c r="U405" s="138">
        <v>5228.8615</v>
      </c>
      <c r="X405" s="130">
        <v>9.1295615202024146E-6</v>
      </c>
      <c r="Y405" s="130">
        <v>3.9823173424796453E-3</v>
      </c>
      <c r="Z405" s="130">
        <v>1.6640982363521101E-3</v>
      </c>
      <c r="AA405" s="182"/>
      <c r="AC405" s="159"/>
    </row>
    <row r="406" spans="1:29" x14ac:dyDescent="0.25">
      <c r="A406" t="s">
        <v>1213</v>
      </c>
      <c r="B406" t="s">
        <v>1260</v>
      </c>
      <c r="C406" t="s">
        <v>1426</v>
      </c>
      <c r="D406" t="s">
        <v>1483</v>
      </c>
      <c r="E406" t="s">
        <v>1484</v>
      </c>
      <c r="F406" t="s">
        <v>950</v>
      </c>
      <c r="G406" t="s">
        <v>205</v>
      </c>
      <c r="H406" t="s">
        <v>224</v>
      </c>
      <c r="I406" t="s">
        <v>314</v>
      </c>
      <c r="J406" t="s">
        <v>1429</v>
      </c>
      <c r="K406" t="s">
        <v>423</v>
      </c>
      <c r="L406" t="s">
        <v>1215</v>
      </c>
      <c r="M406" s="129">
        <v>11209.9</v>
      </c>
      <c r="N406" t="s">
        <v>1485</v>
      </c>
      <c r="O406" s="130">
        <v>4.8627244151830298E-2</v>
      </c>
      <c r="P406" s="130">
        <v>4.52283519780632E-2</v>
      </c>
      <c r="Q406" s="4">
        <v>0</v>
      </c>
      <c r="R406" s="138">
        <v>1510000</v>
      </c>
      <c r="S406" s="11" t="s">
        <v>1216</v>
      </c>
      <c r="T406" t="s">
        <v>1486</v>
      </c>
      <c r="U406" s="138">
        <v>5159.9234000000006</v>
      </c>
      <c r="X406" s="130">
        <v>5.8280906248793854E-5</v>
      </c>
      <c r="Y406" s="130">
        <v>3.9298138932718557E-3</v>
      </c>
      <c r="Z406" s="130">
        <v>1.6421585239396678E-3</v>
      </c>
      <c r="AA406" s="182"/>
      <c r="AC406" s="159"/>
    </row>
    <row r="407" spans="1:29" x14ac:dyDescent="0.25">
      <c r="A407" t="s">
        <v>1213</v>
      </c>
      <c r="B407" t="s">
        <v>1260</v>
      </c>
      <c r="C407" t="s">
        <v>1426</v>
      </c>
      <c r="D407" t="s">
        <v>1479</v>
      </c>
      <c r="E407" t="s">
        <v>1480</v>
      </c>
      <c r="F407" t="s">
        <v>950</v>
      </c>
      <c r="G407" t="s">
        <v>205</v>
      </c>
      <c r="H407" t="s">
        <v>224</v>
      </c>
      <c r="I407" t="s">
        <v>314</v>
      </c>
      <c r="J407" t="s">
        <v>1429</v>
      </c>
      <c r="K407" t="s">
        <v>423</v>
      </c>
      <c r="L407" t="s">
        <v>1215</v>
      </c>
      <c r="M407" s="129">
        <v>13821.5</v>
      </c>
      <c r="N407" t="s">
        <v>1481</v>
      </c>
      <c r="O407" s="130">
        <v>3.9758410181804503E-2</v>
      </c>
      <c r="P407" s="130">
        <v>4.7318565760850598E-2</v>
      </c>
      <c r="Q407" s="4">
        <v>0</v>
      </c>
      <c r="R407" s="138">
        <v>1601000</v>
      </c>
      <c r="S407" s="11" t="s">
        <v>1216</v>
      </c>
      <c r="T407" t="s">
        <v>1482</v>
      </c>
      <c r="U407" s="138">
        <v>4617.0564000000004</v>
      </c>
      <c r="X407" s="130">
        <v>3.8124493975329807E-5</v>
      </c>
      <c r="Y407" s="130">
        <v>3.516364643716163E-3</v>
      </c>
      <c r="Z407" s="130">
        <v>1.4693897293316703E-3</v>
      </c>
      <c r="AA407" s="182"/>
      <c r="AC407" s="159"/>
    </row>
    <row r="408" spans="1:29" x14ac:dyDescent="0.25">
      <c r="A408" t="s">
        <v>1213</v>
      </c>
      <c r="B408" t="s">
        <v>1260</v>
      </c>
      <c r="C408" t="s">
        <v>1426</v>
      </c>
      <c r="D408" t="s">
        <v>1487</v>
      </c>
      <c r="E408" t="s">
        <v>1488</v>
      </c>
      <c r="F408" t="s">
        <v>950</v>
      </c>
      <c r="G408" t="s">
        <v>205</v>
      </c>
      <c r="H408" t="s">
        <v>224</v>
      </c>
      <c r="I408" t="s">
        <v>314</v>
      </c>
      <c r="J408" t="s">
        <v>1489</v>
      </c>
      <c r="K408" t="s">
        <v>431</v>
      </c>
      <c r="L408" t="s">
        <v>1215</v>
      </c>
      <c r="M408" s="129">
        <v>375.3</v>
      </c>
      <c r="N408" t="s">
        <v>1490</v>
      </c>
      <c r="O408" s="130">
        <v>5.4067613421479498E-2</v>
      </c>
      <c r="P408" s="130">
        <v>5.3329569512605299E-2</v>
      </c>
      <c r="Q408" s="4">
        <v>0</v>
      </c>
      <c r="R408" s="138">
        <v>1200000</v>
      </c>
      <c r="S408" s="11" t="s">
        <v>1216</v>
      </c>
      <c r="T408" t="s">
        <v>1491</v>
      </c>
      <c r="U408" s="138">
        <v>4423.6874000000007</v>
      </c>
      <c r="X408" s="130">
        <v>1.5590287251042602E-5</v>
      </c>
      <c r="Y408" s="130">
        <v>3.369094260413521E-3</v>
      </c>
      <c r="Z408" s="130">
        <v>1.4078495847262612E-3</v>
      </c>
      <c r="AA408" s="182"/>
      <c r="AC408" s="159"/>
    </row>
    <row r="409" spans="1:29" x14ac:dyDescent="0.25">
      <c r="A409" t="s">
        <v>1213</v>
      </c>
      <c r="B409" t="s">
        <v>1260</v>
      </c>
      <c r="C409" t="s">
        <v>1426</v>
      </c>
      <c r="D409" t="s">
        <v>1471</v>
      </c>
      <c r="E409" t="s">
        <v>1472</v>
      </c>
      <c r="F409" t="s">
        <v>950</v>
      </c>
      <c r="G409" t="s">
        <v>205</v>
      </c>
      <c r="H409" t="s">
        <v>224</v>
      </c>
      <c r="I409" t="s">
        <v>314</v>
      </c>
      <c r="J409" t="s">
        <v>1429</v>
      </c>
      <c r="K409" t="s">
        <v>423</v>
      </c>
      <c r="L409" t="s">
        <v>1215</v>
      </c>
      <c r="M409" s="129">
        <v>4646.3</v>
      </c>
      <c r="N409" t="s">
        <v>1473</v>
      </c>
      <c r="O409" s="130">
        <v>4.9455986379384698E-2</v>
      </c>
      <c r="P409" s="130">
        <v>4.4528117247819597E-2</v>
      </c>
      <c r="Q409" s="4">
        <v>19.5</v>
      </c>
      <c r="R409" s="138">
        <v>1200000</v>
      </c>
      <c r="S409" s="11" t="s">
        <v>1216</v>
      </c>
      <c r="T409" t="s">
        <v>1474</v>
      </c>
      <c r="U409" s="138">
        <v>4352.2182999999995</v>
      </c>
      <c r="X409" s="130">
        <v>2.7923860939172523E-5</v>
      </c>
      <c r="Y409" s="130">
        <v>3.3295144188234794E-3</v>
      </c>
      <c r="Z409" s="130">
        <v>1.3913102838818759E-3</v>
      </c>
      <c r="AA409" s="182"/>
      <c r="AC409" s="159"/>
    </row>
    <row r="410" spans="1:29" x14ac:dyDescent="0.25">
      <c r="A410" t="s">
        <v>1213</v>
      </c>
      <c r="B410" t="s">
        <v>1260</v>
      </c>
      <c r="C410" t="s">
        <v>1426</v>
      </c>
      <c r="D410" t="s">
        <v>1475</v>
      </c>
      <c r="E410" t="s">
        <v>1476</v>
      </c>
      <c r="F410" t="s">
        <v>950</v>
      </c>
      <c r="G410" t="s">
        <v>205</v>
      </c>
      <c r="H410" t="s">
        <v>224</v>
      </c>
      <c r="I410" t="s">
        <v>314</v>
      </c>
      <c r="J410" t="s">
        <v>1429</v>
      </c>
      <c r="K410" t="s">
        <v>423</v>
      </c>
      <c r="L410" t="s">
        <v>1215</v>
      </c>
      <c r="M410" s="129">
        <v>14537.5</v>
      </c>
      <c r="N410" t="s">
        <v>1477</v>
      </c>
      <c r="O410" s="130">
        <v>4.3130270389318097E-2</v>
      </c>
      <c r="P410" s="130">
        <v>4.7546732133626597E-2</v>
      </c>
      <c r="R410" s="138">
        <v>1450000</v>
      </c>
      <c r="S410" s="11" t="s">
        <v>1216</v>
      </c>
      <c r="T410" t="s">
        <v>1478</v>
      </c>
      <c r="U410" s="138">
        <v>4262.4991</v>
      </c>
      <c r="X410" s="130">
        <v>3.4544371649791542E-5</v>
      </c>
      <c r="Y410" s="130">
        <v>3.2463326959150931E-3</v>
      </c>
      <c r="Z410" s="130">
        <v>1.3565509850906889E-3</v>
      </c>
      <c r="AA410" s="182"/>
      <c r="AC410" s="159"/>
    </row>
    <row r="411" spans="1:29" x14ac:dyDescent="0.25">
      <c r="A411" t="s">
        <v>1213</v>
      </c>
      <c r="B411" t="s">
        <v>1260</v>
      </c>
      <c r="C411" t="s">
        <v>1426</v>
      </c>
      <c r="D411" t="s">
        <v>1583</v>
      </c>
      <c r="E411" t="s">
        <v>1584</v>
      </c>
      <c r="F411" t="s">
        <v>950</v>
      </c>
      <c r="G411" t="s">
        <v>205</v>
      </c>
      <c r="H411" t="s">
        <v>224</v>
      </c>
      <c r="I411" t="s">
        <v>314</v>
      </c>
      <c r="J411" t="s">
        <v>1429</v>
      </c>
      <c r="K411" t="s">
        <v>423</v>
      </c>
      <c r="L411" t="s">
        <v>1215</v>
      </c>
      <c r="M411" s="129">
        <v>419.2</v>
      </c>
      <c r="N411" t="s">
        <v>1585</v>
      </c>
      <c r="O411" s="130">
        <v>5.4218631585836098E-2</v>
      </c>
      <c r="P411" s="130">
        <v>5.3358418134450601E-2</v>
      </c>
      <c r="R411" s="138">
        <v>1030000</v>
      </c>
      <c r="S411" s="11" t="s">
        <v>1216</v>
      </c>
      <c r="T411" t="s">
        <v>1586</v>
      </c>
      <c r="U411" s="138">
        <v>3828.5643</v>
      </c>
      <c r="X411" s="130">
        <v>3.4892780920762901E-5</v>
      </c>
      <c r="Y411" s="130">
        <v>2.915846592160497E-3</v>
      </c>
      <c r="Z411" s="130">
        <v>1.2184501520580149E-3</v>
      </c>
      <c r="AA411" s="182"/>
      <c r="AC411" s="159"/>
    </row>
    <row r="412" spans="1:29" x14ac:dyDescent="0.25">
      <c r="A412" t="s">
        <v>1213</v>
      </c>
      <c r="B412" t="s">
        <v>1260</v>
      </c>
      <c r="C412" t="s">
        <v>1426</v>
      </c>
      <c r="D412" t="s">
        <v>1587</v>
      </c>
      <c r="E412" t="s">
        <v>1588</v>
      </c>
      <c r="F412" t="s">
        <v>950</v>
      </c>
      <c r="G412" t="s">
        <v>205</v>
      </c>
      <c r="H412" t="s">
        <v>224</v>
      </c>
      <c r="I412" t="s">
        <v>314</v>
      </c>
      <c r="J412" t="s">
        <v>1429</v>
      </c>
      <c r="K412" t="s">
        <v>423</v>
      </c>
      <c r="L412" t="s">
        <v>1215</v>
      </c>
      <c r="M412" s="129">
        <v>11262.5</v>
      </c>
      <c r="N412" t="s">
        <v>1589</v>
      </c>
      <c r="O412" s="130">
        <v>4.39445883059498E-2</v>
      </c>
      <c r="P412" s="130">
        <v>4.55561772263047E-2</v>
      </c>
      <c r="R412" s="138">
        <v>1000000</v>
      </c>
      <c r="S412" s="11" t="s">
        <v>1216</v>
      </c>
      <c r="T412" t="s">
        <v>1590</v>
      </c>
      <c r="U412" s="138">
        <v>3724.3486000000003</v>
      </c>
      <c r="X412" s="130">
        <v>2.2439637375460011E-5</v>
      </c>
      <c r="Y412" s="130">
        <v>2.8364756062813929E-3</v>
      </c>
      <c r="Z412" s="130">
        <v>1.1852832529236773E-3</v>
      </c>
      <c r="AA412" s="182"/>
      <c r="AC412" s="159"/>
    </row>
    <row r="413" spans="1:29" x14ac:dyDescent="0.25">
      <c r="A413" t="s">
        <v>1213</v>
      </c>
      <c r="B413" t="s">
        <v>1260</v>
      </c>
      <c r="C413" t="s">
        <v>1458</v>
      </c>
      <c r="D413" t="s">
        <v>1504</v>
      </c>
      <c r="E413" t="s">
        <v>1505</v>
      </c>
      <c r="F413" t="s">
        <v>950</v>
      </c>
      <c r="G413" t="s">
        <v>205</v>
      </c>
      <c r="H413" t="s">
        <v>204</v>
      </c>
      <c r="I413" t="s">
        <v>314</v>
      </c>
      <c r="J413" t="s">
        <v>1461</v>
      </c>
      <c r="K413" t="s">
        <v>431</v>
      </c>
      <c r="L413" t="s">
        <v>1215</v>
      </c>
      <c r="M413" s="129">
        <v>14186.5</v>
      </c>
      <c r="N413" t="s">
        <v>1506</v>
      </c>
      <c r="O413" s="130">
        <v>5.8509208434819798E-2</v>
      </c>
      <c r="P413" s="130">
        <v>6.3998314391374198E-2</v>
      </c>
      <c r="R413" s="138">
        <v>1080000</v>
      </c>
      <c r="S413" s="11" t="s">
        <v>1216</v>
      </c>
      <c r="T413" t="s">
        <v>1507</v>
      </c>
      <c r="U413" s="138">
        <v>3713.9931000000001</v>
      </c>
      <c r="X413" s="130">
        <v>3.6000000000000002E-4</v>
      </c>
      <c r="Y413" s="130">
        <v>2.828588839267402E-3</v>
      </c>
      <c r="Z413" s="130">
        <v>1.1819875951571543E-3</v>
      </c>
      <c r="AA413" s="182"/>
      <c r="AC413" s="159"/>
    </row>
    <row r="414" spans="1:29" x14ac:dyDescent="0.25">
      <c r="A414" t="s">
        <v>1213</v>
      </c>
      <c r="B414" t="s">
        <v>1260</v>
      </c>
      <c r="C414" t="s">
        <v>1426</v>
      </c>
      <c r="D414" t="s">
        <v>1527</v>
      </c>
      <c r="E414" t="s">
        <v>1528</v>
      </c>
      <c r="F414" t="s">
        <v>950</v>
      </c>
      <c r="G414" t="s">
        <v>205</v>
      </c>
      <c r="H414" t="s">
        <v>224</v>
      </c>
      <c r="I414" t="s">
        <v>314</v>
      </c>
      <c r="J414" t="s">
        <v>1489</v>
      </c>
      <c r="K414" t="s">
        <v>431</v>
      </c>
      <c r="L414" t="s">
        <v>1215</v>
      </c>
      <c r="M414" s="129">
        <v>432.9</v>
      </c>
      <c r="N414" t="s">
        <v>1529</v>
      </c>
      <c r="O414" s="130">
        <v>5.3948503581285098E-2</v>
      </c>
      <c r="P414" s="130">
        <v>5.3361040736436501E-2</v>
      </c>
      <c r="R414" s="138">
        <v>1000000</v>
      </c>
      <c r="S414" s="11" t="s">
        <v>1216</v>
      </c>
      <c r="T414" t="s">
        <v>1530</v>
      </c>
      <c r="U414" s="138">
        <v>3675.3547000000003</v>
      </c>
      <c r="X414" s="130">
        <v>1.4127686026305752E-5</v>
      </c>
      <c r="Y414" s="130">
        <v>2.7991617236494508E-3</v>
      </c>
      <c r="Z414" s="130">
        <v>1.1696908324962786E-3</v>
      </c>
      <c r="AA414" s="182"/>
      <c r="AC414" s="159"/>
    </row>
    <row r="415" spans="1:29" x14ac:dyDescent="0.25">
      <c r="A415" t="s">
        <v>1213</v>
      </c>
      <c r="B415" t="s">
        <v>1260</v>
      </c>
      <c r="C415" t="s">
        <v>1426</v>
      </c>
      <c r="D415" t="s">
        <v>1547</v>
      </c>
      <c r="E415" t="s">
        <v>1548</v>
      </c>
      <c r="F415" t="s">
        <v>950</v>
      </c>
      <c r="G415" t="s">
        <v>205</v>
      </c>
      <c r="H415" t="s">
        <v>224</v>
      </c>
      <c r="I415" t="s">
        <v>314</v>
      </c>
      <c r="J415" t="s">
        <v>1429</v>
      </c>
      <c r="K415" t="s">
        <v>423</v>
      </c>
      <c r="L415" t="s">
        <v>1215</v>
      </c>
      <c r="M415" s="129">
        <v>7032.3</v>
      </c>
      <c r="N415" t="s">
        <v>1549</v>
      </c>
      <c r="O415" s="130">
        <v>4.3662658592462197E-2</v>
      </c>
      <c r="P415" s="130">
        <v>4.4454684392213499E-2</v>
      </c>
      <c r="R415" s="138">
        <v>1100000</v>
      </c>
      <c r="S415" s="11" t="s">
        <v>1216</v>
      </c>
      <c r="T415" t="s">
        <v>1550</v>
      </c>
      <c r="U415" s="138">
        <v>3493.3465000000001</v>
      </c>
      <c r="X415" s="130">
        <v>7.7899820830412084E-6</v>
      </c>
      <c r="Y415" s="130">
        <v>2.6605436735742342E-3</v>
      </c>
      <c r="Z415" s="130">
        <v>1.1117662542121421E-3</v>
      </c>
      <c r="AA415" s="182"/>
      <c r="AC415" s="159"/>
    </row>
    <row r="416" spans="1:29" x14ac:dyDescent="0.25">
      <c r="A416" t="s">
        <v>1213</v>
      </c>
      <c r="B416" t="s">
        <v>1260</v>
      </c>
      <c r="C416" t="s">
        <v>1426</v>
      </c>
      <c r="D416" t="s">
        <v>1563</v>
      </c>
      <c r="E416" t="s">
        <v>1564</v>
      </c>
      <c r="F416" t="s">
        <v>950</v>
      </c>
      <c r="G416" t="s">
        <v>205</v>
      </c>
      <c r="H416" t="s">
        <v>224</v>
      </c>
      <c r="I416" t="s">
        <v>314</v>
      </c>
      <c r="J416" t="s">
        <v>1429</v>
      </c>
      <c r="K416" t="s">
        <v>423</v>
      </c>
      <c r="L416" t="s">
        <v>1215</v>
      </c>
      <c r="M416" s="129">
        <v>471.2</v>
      </c>
      <c r="N416" t="s">
        <v>1565</v>
      </c>
      <c r="O416" s="130">
        <v>5.36705077707764E-2</v>
      </c>
      <c r="P416" s="130">
        <v>5.3227288035154002E-2</v>
      </c>
      <c r="R416" s="138">
        <v>900000</v>
      </c>
      <c r="S416" s="11" t="s">
        <v>1216</v>
      </c>
      <c r="T416" t="s">
        <v>1566</v>
      </c>
      <c r="U416" s="138">
        <v>3301.4252000000001</v>
      </c>
      <c r="X416" s="130">
        <v>1.2794995735001422E-5</v>
      </c>
      <c r="Y416" s="130">
        <v>2.5143758158394547E-3</v>
      </c>
      <c r="Z416" s="130">
        <v>1.0506868239836217E-3</v>
      </c>
      <c r="AA416" s="182"/>
      <c r="AC416" s="159"/>
    </row>
    <row r="417" spans="1:29" x14ac:dyDescent="0.25">
      <c r="A417" t="s">
        <v>1213</v>
      </c>
      <c r="B417" t="s">
        <v>1260</v>
      </c>
      <c r="C417" t="s">
        <v>1458</v>
      </c>
      <c r="D417" t="s">
        <v>1543</v>
      </c>
      <c r="E417" t="s">
        <v>1544</v>
      </c>
      <c r="F417" t="s">
        <v>950</v>
      </c>
      <c r="G417" t="s">
        <v>205</v>
      </c>
      <c r="H417" t="s">
        <v>204</v>
      </c>
      <c r="I417" t="s">
        <v>314</v>
      </c>
      <c r="J417" t="s">
        <v>1461</v>
      </c>
      <c r="K417" t="s">
        <v>431</v>
      </c>
      <c r="L417" t="s">
        <v>1215</v>
      </c>
      <c r="M417" s="129">
        <v>4258.8</v>
      </c>
      <c r="N417" t="s">
        <v>1545</v>
      </c>
      <c r="O417" s="130">
        <v>4.9288139852285001E-2</v>
      </c>
      <c r="P417" s="130">
        <v>5.2996499060391999E-2</v>
      </c>
      <c r="R417" s="138">
        <v>810000</v>
      </c>
      <c r="S417" s="11" t="s">
        <v>1216</v>
      </c>
      <c r="T417" t="s">
        <v>1546</v>
      </c>
      <c r="U417" s="138">
        <v>3030.9189000000001</v>
      </c>
      <c r="X417" s="130">
        <v>4.0499999999999998E-4</v>
      </c>
      <c r="Y417" s="130">
        <v>2.3083573420653609E-3</v>
      </c>
      <c r="Z417" s="130">
        <v>9.6459750729196081E-4</v>
      </c>
      <c r="AA417" s="182"/>
      <c r="AC417" s="159"/>
    </row>
    <row r="418" spans="1:29" x14ac:dyDescent="0.25">
      <c r="A418" t="s">
        <v>1213</v>
      </c>
      <c r="B418" t="s">
        <v>1260</v>
      </c>
      <c r="C418" t="s">
        <v>1426</v>
      </c>
      <c r="D418" t="s">
        <v>1531</v>
      </c>
      <c r="E418" t="s">
        <v>1532</v>
      </c>
      <c r="F418" t="s">
        <v>950</v>
      </c>
      <c r="G418" t="s">
        <v>205</v>
      </c>
      <c r="H418" t="s">
        <v>224</v>
      </c>
      <c r="I418" t="s">
        <v>314</v>
      </c>
      <c r="J418" t="s">
        <v>1489</v>
      </c>
      <c r="K418" t="s">
        <v>431</v>
      </c>
      <c r="L418" t="s">
        <v>1215</v>
      </c>
      <c r="M418" s="129">
        <v>452.1</v>
      </c>
      <c r="N418" t="s">
        <v>1533</v>
      </c>
      <c r="O418" s="130">
        <v>5.38593351137635E-2</v>
      </c>
      <c r="P418" s="130">
        <v>5.3282362676858597E-2</v>
      </c>
      <c r="R418" s="138">
        <v>800000</v>
      </c>
      <c r="S418" s="11" t="s">
        <v>1216</v>
      </c>
      <c r="T418" t="s">
        <v>1534</v>
      </c>
      <c r="U418" s="138">
        <v>2937.451</v>
      </c>
      <c r="X418" s="130">
        <v>1.1189280669118984E-5</v>
      </c>
      <c r="Y418" s="130">
        <v>2.2371719229340283E-3</v>
      </c>
      <c r="Z418" s="130">
        <v>9.3485112591576555E-4</v>
      </c>
      <c r="AA418" s="182"/>
      <c r="AC418" s="159"/>
    </row>
    <row r="419" spans="1:29" x14ac:dyDescent="0.25">
      <c r="A419" t="s">
        <v>1213</v>
      </c>
      <c r="B419" t="s">
        <v>1260</v>
      </c>
      <c r="C419" t="s">
        <v>1426</v>
      </c>
      <c r="D419" t="s">
        <v>1555</v>
      </c>
      <c r="E419" t="s">
        <v>1556</v>
      </c>
      <c r="F419" t="s">
        <v>950</v>
      </c>
      <c r="G419" t="s">
        <v>205</v>
      </c>
      <c r="H419" t="s">
        <v>224</v>
      </c>
      <c r="I419" t="s">
        <v>314</v>
      </c>
      <c r="J419" t="s">
        <v>1429</v>
      </c>
      <c r="K419" t="s">
        <v>423</v>
      </c>
      <c r="L419" t="s">
        <v>1215</v>
      </c>
      <c r="M419" s="129">
        <v>6478.7</v>
      </c>
      <c r="N419" t="s">
        <v>1557</v>
      </c>
      <c r="O419" s="130">
        <v>4.4577946685552199E-2</v>
      </c>
      <c r="P419" s="130">
        <v>4.43235542929169E-2</v>
      </c>
      <c r="R419" s="138">
        <v>670000</v>
      </c>
      <c r="S419" s="11" t="s">
        <v>1216</v>
      </c>
      <c r="T419" t="s">
        <v>1558</v>
      </c>
      <c r="U419" s="138">
        <v>2114.7775000000001</v>
      </c>
      <c r="X419" s="130">
        <v>4.5262624556662728E-6</v>
      </c>
      <c r="Y419" s="130">
        <v>1.6106212180685216E-3</v>
      </c>
      <c r="Z419" s="130">
        <v>6.7303323615848011E-4</v>
      </c>
      <c r="AA419" s="182"/>
      <c r="AC419" s="159"/>
    </row>
    <row r="420" spans="1:29" x14ac:dyDescent="0.25">
      <c r="A420" t="s">
        <v>1213</v>
      </c>
      <c r="B420" t="s">
        <v>1260</v>
      </c>
      <c r="C420" t="s">
        <v>1426</v>
      </c>
      <c r="D420" t="s">
        <v>1551</v>
      </c>
      <c r="E420" t="s">
        <v>1552</v>
      </c>
      <c r="F420" t="s">
        <v>950</v>
      </c>
      <c r="G420" t="s">
        <v>205</v>
      </c>
      <c r="H420" t="s">
        <v>224</v>
      </c>
      <c r="I420" t="s">
        <v>314</v>
      </c>
      <c r="J420" t="s">
        <v>1429</v>
      </c>
      <c r="K420" t="s">
        <v>423</v>
      </c>
      <c r="L420" t="s">
        <v>1215</v>
      </c>
      <c r="M420" s="129">
        <v>14857.2</v>
      </c>
      <c r="N420" t="s">
        <v>1553</v>
      </c>
      <c r="O420" s="130">
        <v>3.98441501009461E-2</v>
      </c>
      <c r="P420" s="130">
        <v>4.7572958153485903E-2</v>
      </c>
      <c r="R420" s="138">
        <v>733000</v>
      </c>
      <c r="S420" s="11" t="s">
        <v>1216</v>
      </c>
      <c r="T420" t="s">
        <v>1554</v>
      </c>
      <c r="U420" s="138">
        <v>2114.2997</v>
      </c>
      <c r="X420" s="130">
        <v>1.7360206522511427E-5</v>
      </c>
      <c r="Y420" s="130">
        <v>1.6102572840733962E-3</v>
      </c>
      <c r="Z420" s="130">
        <v>6.7288115839386395E-4</v>
      </c>
      <c r="AA420" s="182"/>
      <c r="AC420" s="159"/>
    </row>
    <row r="421" spans="1:29" x14ac:dyDescent="0.25">
      <c r="A421" t="s">
        <v>1213</v>
      </c>
      <c r="B421" t="s">
        <v>1260</v>
      </c>
      <c r="C421" t="s">
        <v>1426</v>
      </c>
      <c r="D421" t="s">
        <v>1508</v>
      </c>
      <c r="E421" t="s">
        <v>1509</v>
      </c>
      <c r="F421" t="s">
        <v>950</v>
      </c>
      <c r="G421" t="s">
        <v>205</v>
      </c>
      <c r="H421" t="s">
        <v>224</v>
      </c>
      <c r="I421" t="s">
        <v>314</v>
      </c>
      <c r="J421" t="s">
        <v>1429</v>
      </c>
      <c r="K421" t="s">
        <v>423</v>
      </c>
      <c r="L421" t="s">
        <v>1215</v>
      </c>
      <c r="M421" s="129">
        <v>10237.9</v>
      </c>
      <c r="N421" t="s">
        <v>1510</v>
      </c>
      <c r="O421" s="130">
        <v>4.95608904588219E-2</v>
      </c>
      <c r="P421" s="130">
        <v>4.4730057600736298E-2</v>
      </c>
      <c r="R421" s="138">
        <v>525000</v>
      </c>
      <c r="S421" s="11" t="s">
        <v>1216</v>
      </c>
      <c r="T421" t="s">
        <v>1511</v>
      </c>
      <c r="U421" s="138">
        <v>1995.0593999999999</v>
      </c>
      <c r="X421" s="130">
        <v>2.3307436182019979E-5</v>
      </c>
      <c r="Y421" s="130">
        <v>1.5194435058790098E-3</v>
      </c>
      <c r="Z421" s="130">
        <v>6.3493263869210371E-4</v>
      </c>
      <c r="AA421" s="182"/>
      <c r="AC421" s="159"/>
    </row>
    <row r="422" spans="1:29" x14ac:dyDescent="0.25">
      <c r="A422" t="s">
        <v>1213</v>
      </c>
      <c r="B422" t="s">
        <v>1260</v>
      </c>
      <c r="C422" t="s">
        <v>1426</v>
      </c>
      <c r="D422" t="s">
        <v>1512</v>
      </c>
      <c r="E422" t="s">
        <v>1513</v>
      </c>
      <c r="F422" t="s">
        <v>950</v>
      </c>
      <c r="G422" t="s">
        <v>205</v>
      </c>
      <c r="H422" t="s">
        <v>224</v>
      </c>
      <c r="I422" t="s">
        <v>314</v>
      </c>
      <c r="J422" t="s">
        <v>1429</v>
      </c>
      <c r="K422" t="s">
        <v>423</v>
      </c>
      <c r="L422" t="s">
        <v>1215</v>
      </c>
      <c r="M422" s="129">
        <v>460.3</v>
      </c>
      <c r="N422" t="s">
        <v>1514</v>
      </c>
      <c r="O422" s="130">
        <v>5.4255348013639099E-2</v>
      </c>
      <c r="P422" s="130">
        <v>5.3636413944959299E-2</v>
      </c>
      <c r="R422" s="138">
        <v>525000</v>
      </c>
      <c r="S422" s="11" t="s">
        <v>1216</v>
      </c>
      <c r="T422" t="s">
        <v>1515</v>
      </c>
      <c r="U422" s="138">
        <v>1936.2151000000001</v>
      </c>
      <c r="X422" s="130">
        <v>8.4727982828462146E-6</v>
      </c>
      <c r="Y422" s="130">
        <v>1.4746275359886665E-3</v>
      </c>
      <c r="Z422" s="130">
        <v>6.1620530733169231E-4</v>
      </c>
      <c r="AA422" s="182"/>
      <c r="AC422" s="159"/>
    </row>
    <row r="423" spans="1:29" x14ac:dyDescent="0.25">
      <c r="A423" t="s">
        <v>1213</v>
      </c>
      <c r="B423" t="s">
        <v>1260</v>
      </c>
      <c r="C423" t="s">
        <v>1426</v>
      </c>
      <c r="D423" t="s">
        <v>1516</v>
      </c>
      <c r="E423" t="s">
        <v>1517</v>
      </c>
      <c r="F423" t="s">
        <v>950</v>
      </c>
      <c r="G423" t="s">
        <v>205</v>
      </c>
      <c r="H423" t="s">
        <v>224</v>
      </c>
      <c r="I423" t="s">
        <v>314</v>
      </c>
      <c r="J423" t="s">
        <v>1429</v>
      </c>
      <c r="K423" t="s">
        <v>423</v>
      </c>
      <c r="L423" t="s">
        <v>1215</v>
      </c>
      <c r="M423" s="129">
        <v>7722.9</v>
      </c>
      <c r="N423" t="s">
        <v>1518</v>
      </c>
      <c r="O423" s="130">
        <v>3.9162273584603897E-2</v>
      </c>
      <c r="P423" s="130">
        <v>4.4494023422002399E-2</v>
      </c>
      <c r="R423" s="138">
        <v>500000</v>
      </c>
      <c r="S423" s="11" t="s">
        <v>1216</v>
      </c>
      <c r="T423" t="s">
        <v>1519</v>
      </c>
      <c r="U423" s="138">
        <v>1903.5820000000001</v>
      </c>
      <c r="X423" s="130">
        <v>4.3575642958611854E-6</v>
      </c>
      <c r="Y423" s="130">
        <v>1.4497740638766692E-3</v>
      </c>
      <c r="Z423" s="130">
        <v>6.0581974145334659E-4</v>
      </c>
      <c r="AA423" s="182"/>
      <c r="AC423" s="159"/>
    </row>
    <row r="424" spans="1:29" x14ac:dyDescent="0.25">
      <c r="A424" t="s">
        <v>1213</v>
      </c>
      <c r="B424" t="s">
        <v>1260</v>
      </c>
      <c r="C424" t="s">
        <v>1426</v>
      </c>
      <c r="D424" t="s">
        <v>1520</v>
      </c>
      <c r="E424" t="s">
        <v>1521</v>
      </c>
      <c r="F424" t="s">
        <v>950</v>
      </c>
      <c r="G424" t="s">
        <v>205</v>
      </c>
      <c r="H424" t="s">
        <v>224</v>
      </c>
      <c r="I424" t="s">
        <v>314</v>
      </c>
      <c r="J424" t="s">
        <v>1429</v>
      </c>
      <c r="K424" t="s">
        <v>423</v>
      </c>
      <c r="L424" t="s">
        <v>1215</v>
      </c>
      <c r="M424" s="129">
        <v>84.9</v>
      </c>
      <c r="N424" t="s">
        <v>1372</v>
      </c>
      <c r="O424" s="130">
        <v>5.2768332687616E-2</v>
      </c>
      <c r="P424" s="130">
        <v>5.4600220174789098E-2</v>
      </c>
      <c r="R424" s="138">
        <v>500000</v>
      </c>
      <c r="S424" s="11" t="s">
        <v>1216</v>
      </c>
      <c r="T424" t="s">
        <v>1522</v>
      </c>
      <c r="U424" s="138">
        <v>1887.4046000000001</v>
      </c>
      <c r="X424" s="130">
        <v>1.1729654913552443E-5</v>
      </c>
      <c r="Y424" s="130">
        <v>1.4374532419423065E-3</v>
      </c>
      <c r="Z424" s="130">
        <v>6.0067121704202606E-4</v>
      </c>
      <c r="AA424" s="182"/>
      <c r="AC424" s="159"/>
    </row>
    <row r="425" spans="1:29" x14ac:dyDescent="0.25">
      <c r="A425" t="s">
        <v>1213</v>
      </c>
      <c r="B425" t="s">
        <v>1260</v>
      </c>
      <c r="C425" t="s">
        <v>1426</v>
      </c>
      <c r="D425" t="s">
        <v>1591</v>
      </c>
      <c r="E425" t="s">
        <v>1592</v>
      </c>
      <c r="F425" t="s">
        <v>950</v>
      </c>
      <c r="G425" t="s">
        <v>205</v>
      </c>
      <c r="H425" t="s">
        <v>224</v>
      </c>
      <c r="I425" t="s">
        <v>314</v>
      </c>
      <c r="J425" t="s">
        <v>1429</v>
      </c>
      <c r="K425" t="s">
        <v>423</v>
      </c>
      <c r="L425" t="s">
        <v>1215</v>
      </c>
      <c r="M425" s="129">
        <v>252.1</v>
      </c>
      <c r="N425" t="s">
        <v>1593</v>
      </c>
      <c r="O425" s="130">
        <v>5.4019313834905297E-2</v>
      </c>
      <c r="P425" s="130">
        <v>5.4703812953233399E-2</v>
      </c>
      <c r="R425" s="138">
        <v>500000</v>
      </c>
      <c r="S425" s="11" t="s">
        <v>1216</v>
      </c>
      <c r="T425" t="s">
        <v>1594</v>
      </c>
      <c r="U425" s="138">
        <v>1874.1406000000002</v>
      </c>
      <c r="X425" s="130">
        <v>1.5883100381194408E-5</v>
      </c>
      <c r="Y425" s="130">
        <v>1.42735137990283E-3</v>
      </c>
      <c r="Z425" s="130">
        <v>5.9644993346312926E-4</v>
      </c>
      <c r="AA425" s="182"/>
      <c r="AC425" s="159"/>
    </row>
    <row r="426" spans="1:29" x14ac:dyDescent="0.25">
      <c r="A426" t="s">
        <v>1213</v>
      </c>
      <c r="B426" t="s">
        <v>1260</v>
      </c>
      <c r="C426" t="s">
        <v>1426</v>
      </c>
      <c r="D426" t="s">
        <v>1595</v>
      </c>
      <c r="E426" t="s">
        <v>1596</v>
      </c>
      <c r="F426" t="s">
        <v>950</v>
      </c>
      <c r="G426" t="s">
        <v>205</v>
      </c>
      <c r="H426" t="s">
        <v>224</v>
      </c>
      <c r="I426" t="s">
        <v>314</v>
      </c>
      <c r="J426" t="s">
        <v>1429</v>
      </c>
      <c r="K426" t="s">
        <v>423</v>
      </c>
      <c r="L426" t="s">
        <v>1215</v>
      </c>
      <c r="M426" s="129">
        <v>293.2</v>
      </c>
      <c r="N426" t="s">
        <v>1597</v>
      </c>
      <c r="O426" s="130">
        <v>5.2666051210164697E-2</v>
      </c>
      <c r="P426" s="130">
        <v>5.4963450549840601E-2</v>
      </c>
      <c r="R426" s="138">
        <v>500000</v>
      </c>
      <c r="S426" s="11" t="s">
        <v>1216</v>
      </c>
      <c r="T426" t="s">
        <v>1598</v>
      </c>
      <c r="U426" s="138">
        <v>1856.0308</v>
      </c>
      <c r="X426" s="130">
        <v>8.0174459624142137E-6</v>
      </c>
      <c r="Y426" s="130">
        <v>1.4135589254438347E-3</v>
      </c>
      <c r="Z426" s="130">
        <v>5.9068645527535397E-4</v>
      </c>
      <c r="AA426" s="182"/>
      <c r="AC426" s="159"/>
    </row>
    <row r="427" spans="1:29" x14ac:dyDescent="0.25">
      <c r="A427" t="s">
        <v>1213</v>
      </c>
      <c r="B427" t="s">
        <v>1260</v>
      </c>
      <c r="C427" t="s">
        <v>1426</v>
      </c>
      <c r="D427" t="s">
        <v>1599</v>
      </c>
      <c r="E427" t="s">
        <v>1600</v>
      </c>
      <c r="F427" t="s">
        <v>950</v>
      </c>
      <c r="G427" t="s">
        <v>205</v>
      </c>
      <c r="H427" t="s">
        <v>224</v>
      </c>
      <c r="I427" t="s">
        <v>314</v>
      </c>
      <c r="J427" t="s">
        <v>1429</v>
      </c>
      <c r="K427" t="s">
        <v>423</v>
      </c>
      <c r="L427" t="s">
        <v>1215</v>
      </c>
      <c r="M427" s="129">
        <v>419.2</v>
      </c>
      <c r="N427" t="s">
        <v>1585</v>
      </c>
      <c r="O427" s="130">
        <v>4.4680228163003599E-2</v>
      </c>
      <c r="P427" s="130">
        <v>5.4260593217611001E-2</v>
      </c>
      <c r="R427" s="138">
        <v>500000</v>
      </c>
      <c r="S427" s="11" t="s">
        <v>1216</v>
      </c>
      <c r="T427" t="s">
        <v>1601</v>
      </c>
      <c r="U427" s="138">
        <v>1852.1157000000001</v>
      </c>
      <c r="X427" s="130">
        <v>1.129815840018077E-5</v>
      </c>
      <c r="Y427" s="130">
        <v>1.4105771309866541E-3</v>
      </c>
      <c r="Z427" s="130">
        <v>5.8944044736824206E-4</v>
      </c>
      <c r="AA427" s="182"/>
      <c r="AC427" s="159"/>
    </row>
    <row r="428" spans="1:29" x14ac:dyDescent="0.25">
      <c r="A428" t="s">
        <v>1213</v>
      </c>
      <c r="B428" t="s">
        <v>1260</v>
      </c>
      <c r="C428" t="s">
        <v>1458</v>
      </c>
      <c r="D428" t="s">
        <v>1567</v>
      </c>
      <c r="E428" t="s">
        <v>1568</v>
      </c>
      <c r="F428" t="s">
        <v>950</v>
      </c>
      <c r="G428" t="s">
        <v>205</v>
      </c>
      <c r="H428" t="s">
        <v>204</v>
      </c>
      <c r="I428" t="s">
        <v>344</v>
      </c>
      <c r="J428" t="s">
        <v>1461</v>
      </c>
      <c r="K428" t="s">
        <v>431</v>
      </c>
      <c r="L428" t="s">
        <v>1215</v>
      </c>
      <c r="M428" s="129">
        <v>3320</v>
      </c>
      <c r="N428" t="s">
        <v>1569</v>
      </c>
      <c r="O428" s="130">
        <v>3.0014637857675198E-2</v>
      </c>
      <c r="P428" s="130">
        <v>6.0185051103830003E-2</v>
      </c>
      <c r="R428" s="138">
        <v>480000</v>
      </c>
      <c r="S428" s="11" t="s">
        <v>1216</v>
      </c>
      <c r="T428" t="s">
        <v>1570</v>
      </c>
      <c r="U428" s="138">
        <v>1677.8286000000001</v>
      </c>
      <c r="X428" s="130">
        <v>4.8000000000000001E-4</v>
      </c>
      <c r="Y428" s="130">
        <v>1.2778395751336807E-3</v>
      </c>
      <c r="Z428" s="130">
        <v>5.3397316196725393E-4</v>
      </c>
      <c r="AA428" s="182"/>
      <c r="AC428" s="159"/>
    </row>
    <row r="429" spans="1:29" x14ac:dyDescent="0.25">
      <c r="A429" t="s">
        <v>1213</v>
      </c>
      <c r="B429" t="s">
        <v>1260</v>
      </c>
      <c r="C429" t="s">
        <v>1426</v>
      </c>
      <c r="D429" t="s">
        <v>1559</v>
      </c>
      <c r="E429" t="s">
        <v>1560</v>
      </c>
      <c r="F429" t="s">
        <v>950</v>
      </c>
      <c r="G429" t="s">
        <v>205</v>
      </c>
      <c r="H429" t="s">
        <v>224</v>
      </c>
      <c r="I429" t="s">
        <v>314</v>
      </c>
      <c r="J429" t="s">
        <v>1429</v>
      </c>
      <c r="K429" t="s">
        <v>423</v>
      </c>
      <c r="L429" t="s">
        <v>1215</v>
      </c>
      <c r="M429" s="129">
        <v>169.9</v>
      </c>
      <c r="N429" t="s">
        <v>1561</v>
      </c>
      <c r="O429" s="130">
        <v>5.4876904684304798E-2</v>
      </c>
      <c r="P429" s="130">
        <v>5.5514196966886198E-2</v>
      </c>
      <c r="R429" s="138">
        <v>350000</v>
      </c>
      <c r="S429" s="11" t="s">
        <v>1216</v>
      </c>
      <c r="T429" t="s">
        <v>1562</v>
      </c>
      <c r="U429" s="138">
        <v>1324.8153</v>
      </c>
      <c r="X429" s="130">
        <v>7.0385713711137034E-6</v>
      </c>
      <c r="Y429" s="130">
        <v>1.0089834661329968E-3</v>
      </c>
      <c r="Z429" s="130">
        <v>4.2162576763781374E-4</v>
      </c>
      <c r="AA429" s="182"/>
      <c r="AC429" s="159"/>
    </row>
    <row r="430" spans="1:29" x14ac:dyDescent="0.25">
      <c r="A430" t="s">
        <v>1213</v>
      </c>
      <c r="B430" t="s">
        <v>1260</v>
      </c>
      <c r="C430" t="s">
        <v>1426</v>
      </c>
      <c r="D430" t="s">
        <v>1602</v>
      </c>
      <c r="E430" t="s">
        <v>1603</v>
      </c>
      <c r="F430" t="s">
        <v>950</v>
      </c>
      <c r="G430" t="s">
        <v>205</v>
      </c>
      <c r="H430" t="s">
        <v>224</v>
      </c>
      <c r="I430" t="s">
        <v>314</v>
      </c>
      <c r="J430" t="s">
        <v>1429</v>
      </c>
      <c r="K430" t="s">
        <v>423</v>
      </c>
      <c r="L430" t="s">
        <v>1215</v>
      </c>
      <c r="M430" s="129">
        <v>169.8</v>
      </c>
      <c r="N430" t="s">
        <v>1561</v>
      </c>
      <c r="O430" s="130">
        <v>5.4255348013639099E-2</v>
      </c>
      <c r="P430" s="130">
        <v>5.5960039304494502E-2</v>
      </c>
      <c r="R430" s="138">
        <v>300000</v>
      </c>
      <c r="S430" s="11" t="s">
        <v>1216</v>
      </c>
      <c r="T430" t="s">
        <v>1604</v>
      </c>
      <c r="U430" s="138">
        <v>1124.3818999999999</v>
      </c>
      <c r="X430" s="130">
        <v>6.4761246869873072E-6</v>
      </c>
      <c r="Y430" s="130">
        <v>8.5633281483712563E-4</v>
      </c>
      <c r="Z430" s="130">
        <v>3.5783736059909004E-4</v>
      </c>
      <c r="AA430" s="182"/>
      <c r="AC430" s="159"/>
    </row>
    <row r="431" spans="1:29" x14ac:dyDescent="0.25">
      <c r="A431" t="s">
        <v>1213</v>
      </c>
      <c r="B431" t="s">
        <v>1260</v>
      </c>
      <c r="C431" t="s">
        <v>1458</v>
      </c>
      <c r="D431" t="s">
        <v>1571</v>
      </c>
      <c r="E431" t="s">
        <v>1572</v>
      </c>
      <c r="F431" t="s">
        <v>950</v>
      </c>
      <c r="G431" t="s">
        <v>205</v>
      </c>
      <c r="H431" t="s">
        <v>204</v>
      </c>
      <c r="I431" t="s">
        <v>314</v>
      </c>
      <c r="J431" t="s">
        <v>1461</v>
      </c>
      <c r="K431" t="s">
        <v>431</v>
      </c>
      <c r="L431" t="s">
        <v>1215</v>
      </c>
      <c r="M431" s="129">
        <v>5107.1000000000004</v>
      </c>
      <c r="N431" t="s">
        <v>1573</v>
      </c>
      <c r="O431" s="130">
        <v>2.2839198824166899E-2</v>
      </c>
      <c r="P431" s="130">
        <v>6.03712558448311E-2</v>
      </c>
      <c r="R431" s="138">
        <v>150000</v>
      </c>
      <c r="S431" s="11" t="s">
        <v>1216</v>
      </c>
      <c r="T431" t="s">
        <v>1574</v>
      </c>
      <c r="U431" s="138">
        <v>479.48020000000002</v>
      </c>
      <c r="X431" s="130">
        <v>1.4999999999999999E-4</v>
      </c>
      <c r="Y431" s="130">
        <v>3.6517361677092317E-4</v>
      </c>
      <c r="Z431" s="130">
        <v>1.5259576758200571E-4</v>
      </c>
      <c r="AA431" s="182"/>
      <c r="AC431" s="159"/>
    </row>
    <row r="432" spans="1:29" x14ac:dyDescent="0.25">
      <c r="A432" t="s">
        <v>1213</v>
      </c>
      <c r="B432" t="s">
        <v>1261</v>
      </c>
      <c r="C432" t="s">
        <v>1268</v>
      </c>
      <c r="D432" t="s">
        <v>1269</v>
      </c>
      <c r="E432" t="s">
        <v>1270</v>
      </c>
      <c r="F432" t="s">
        <v>943</v>
      </c>
      <c r="G432" t="s">
        <v>204</v>
      </c>
      <c r="H432" t="s">
        <v>204</v>
      </c>
      <c r="I432" t="s">
        <v>340</v>
      </c>
      <c r="J432" t="s">
        <v>1271</v>
      </c>
      <c r="K432" t="s">
        <v>413</v>
      </c>
      <c r="L432" t="s">
        <v>1212</v>
      </c>
      <c r="M432" s="129">
        <v>1329.5</v>
      </c>
      <c r="N432" t="s">
        <v>1272</v>
      </c>
      <c r="O432" s="130">
        <v>-1.0814647343303299E-3</v>
      </c>
      <c r="P432" s="130">
        <v>1.52756146967408E-2</v>
      </c>
      <c r="R432" s="138">
        <v>11997508</v>
      </c>
      <c r="S432" s="162">
        <v>1</v>
      </c>
      <c r="T432" t="s">
        <v>1273</v>
      </c>
      <c r="U432" s="138">
        <v>13615.971800000001</v>
      </c>
      <c r="X432" s="130">
        <v>5.5281106082377153E-4</v>
      </c>
      <c r="Y432" s="130">
        <v>0.25611418639896971</v>
      </c>
      <c r="Z432" s="130">
        <v>4.902058179203056E-2</v>
      </c>
      <c r="AA432" s="182"/>
      <c r="AC432" s="159"/>
    </row>
    <row r="433" spans="1:29" x14ac:dyDescent="0.25">
      <c r="A433" t="s">
        <v>1213</v>
      </c>
      <c r="B433" t="s">
        <v>1261</v>
      </c>
      <c r="C433" t="s">
        <v>1268</v>
      </c>
      <c r="D433" t="s">
        <v>1358</v>
      </c>
      <c r="E433" t="s">
        <v>1359</v>
      </c>
      <c r="F433" t="s">
        <v>943</v>
      </c>
      <c r="G433" t="s">
        <v>204</v>
      </c>
      <c r="H433" t="s">
        <v>204</v>
      </c>
      <c r="I433" t="s">
        <v>340</v>
      </c>
      <c r="J433" t="s">
        <v>1284</v>
      </c>
      <c r="K433" t="s">
        <v>415</v>
      </c>
      <c r="L433" t="s">
        <v>1212</v>
      </c>
      <c r="M433" s="129">
        <v>2896.9</v>
      </c>
      <c r="N433" t="s">
        <v>1360</v>
      </c>
      <c r="O433" s="130">
        <v>-2.2495062439230499E-2</v>
      </c>
      <c r="P433" s="130">
        <v>-2.99380435407165E-2</v>
      </c>
      <c r="R433" s="138">
        <v>6974977</v>
      </c>
      <c r="S433" s="162">
        <v>1</v>
      </c>
      <c r="T433" t="s">
        <v>1361</v>
      </c>
      <c r="U433" s="138">
        <v>7788.2592999999997</v>
      </c>
      <c r="X433" s="130">
        <v>3.1291052524256836E-4</v>
      </c>
      <c r="Y433" s="130">
        <v>0.14649587438682182</v>
      </c>
      <c r="Z433" s="130">
        <v>2.8039497122534722E-2</v>
      </c>
      <c r="AA433" s="182"/>
      <c r="AC433" s="159"/>
    </row>
    <row r="434" spans="1:29" x14ac:dyDescent="0.25">
      <c r="A434" t="s">
        <v>1213</v>
      </c>
      <c r="B434" t="s">
        <v>1261</v>
      </c>
      <c r="C434" t="s">
        <v>1268</v>
      </c>
      <c r="D434" t="s">
        <v>1282</v>
      </c>
      <c r="E434" t="s">
        <v>1283</v>
      </c>
      <c r="F434" t="s">
        <v>943</v>
      </c>
      <c r="G434" t="s">
        <v>204</v>
      </c>
      <c r="H434" t="s">
        <v>204</v>
      </c>
      <c r="I434" t="s">
        <v>340</v>
      </c>
      <c r="J434" t="s">
        <v>1284</v>
      </c>
      <c r="K434" t="s">
        <v>415</v>
      </c>
      <c r="L434" t="s">
        <v>1212</v>
      </c>
      <c r="M434" s="129">
        <v>4884.6000000000004</v>
      </c>
      <c r="N434" t="s">
        <v>1285</v>
      </c>
      <c r="O434" s="130">
        <v>5.3208736298978303E-3</v>
      </c>
      <c r="P434" s="130">
        <v>1.8755807532071699E-2</v>
      </c>
      <c r="R434" s="138">
        <v>3917503</v>
      </c>
      <c r="S434" s="162">
        <v>1</v>
      </c>
      <c r="T434" t="s">
        <v>1286</v>
      </c>
      <c r="U434" s="138">
        <v>4146.6768999999995</v>
      </c>
      <c r="X434" s="130">
        <v>1.6274026733459292E-4</v>
      </c>
      <c r="Y434" s="130">
        <v>7.7998309658386861E-2</v>
      </c>
      <c r="Z434" s="130">
        <v>1.4928975907226281E-2</v>
      </c>
      <c r="AA434" s="182"/>
      <c r="AC434" s="159"/>
    </row>
    <row r="435" spans="1:29" x14ac:dyDescent="0.25">
      <c r="A435" t="s">
        <v>1213</v>
      </c>
      <c r="B435" t="s">
        <v>1261</v>
      </c>
      <c r="C435" t="s">
        <v>1268</v>
      </c>
      <c r="D435" t="s">
        <v>1274</v>
      </c>
      <c r="E435" t="s">
        <v>1275</v>
      </c>
      <c r="F435" t="s">
        <v>943</v>
      </c>
      <c r="G435" t="s">
        <v>204</v>
      </c>
      <c r="H435" t="s">
        <v>204</v>
      </c>
      <c r="I435" t="s">
        <v>340</v>
      </c>
      <c r="J435" t="s">
        <v>1271</v>
      </c>
      <c r="K435" t="s">
        <v>413</v>
      </c>
      <c r="L435" t="s">
        <v>1212</v>
      </c>
      <c r="M435" s="129">
        <v>4226.3</v>
      </c>
      <c r="N435" t="s">
        <v>1276</v>
      </c>
      <c r="O435" s="130">
        <v>1.2065549865960701E-2</v>
      </c>
      <c r="P435" s="130">
        <v>1.6849175888299602E-2</v>
      </c>
      <c r="R435" s="138">
        <v>1648168</v>
      </c>
      <c r="S435" s="162">
        <v>1</v>
      </c>
      <c r="T435" t="s">
        <v>1277</v>
      </c>
      <c r="U435" s="138">
        <v>1647.8383999999999</v>
      </c>
      <c r="X435" s="130">
        <v>1.0481782794953408E-4</v>
      </c>
      <c r="Y435" s="130">
        <v>3.0995568132894693E-2</v>
      </c>
      <c r="Z435" s="130">
        <v>5.932591256316024E-3</v>
      </c>
      <c r="AA435" s="182"/>
      <c r="AC435" s="159"/>
    </row>
    <row r="436" spans="1:29" x14ac:dyDescent="0.25">
      <c r="A436" t="s">
        <v>1213</v>
      </c>
      <c r="B436" t="s">
        <v>1261</v>
      </c>
      <c r="C436" t="s">
        <v>1268</v>
      </c>
      <c r="D436" t="s">
        <v>1362</v>
      </c>
      <c r="E436" t="s">
        <v>1363</v>
      </c>
      <c r="F436" t="s">
        <v>943</v>
      </c>
      <c r="G436" t="s">
        <v>204</v>
      </c>
      <c r="H436" t="s">
        <v>204</v>
      </c>
      <c r="I436" t="s">
        <v>340</v>
      </c>
      <c r="J436" t="s">
        <v>1271</v>
      </c>
      <c r="K436" t="s">
        <v>413</v>
      </c>
      <c r="L436" t="s">
        <v>1212</v>
      </c>
      <c r="M436" s="129">
        <v>2081.9</v>
      </c>
      <c r="N436" t="s">
        <v>1364</v>
      </c>
      <c r="O436" s="130">
        <v>9.2794829033973399E-3</v>
      </c>
      <c r="P436" s="130">
        <v>1.6358749316930401E-2</v>
      </c>
      <c r="R436" s="138">
        <v>1345057</v>
      </c>
      <c r="S436" s="162">
        <v>1</v>
      </c>
      <c r="T436" t="s">
        <v>1365</v>
      </c>
      <c r="U436" s="138">
        <v>1482.2528</v>
      </c>
      <c r="X436" s="130">
        <v>6.657193559970235E-5</v>
      </c>
      <c r="Y436" s="130">
        <v>2.7880931178270375E-2</v>
      </c>
      <c r="Z436" s="130">
        <v>5.3364457724075368E-3</v>
      </c>
      <c r="AA436" s="182"/>
      <c r="AC436" s="159"/>
    </row>
    <row r="437" spans="1:29" x14ac:dyDescent="0.25">
      <c r="A437" t="s">
        <v>1213</v>
      </c>
      <c r="B437" t="s">
        <v>1261</v>
      </c>
      <c r="C437" t="s">
        <v>1268</v>
      </c>
      <c r="D437" t="s">
        <v>1278</v>
      </c>
      <c r="E437" t="s">
        <v>1279</v>
      </c>
      <c r="F437" t="s">
        <v>943</v>
      </c>
      <c r="G437" t="s">
        <v>204</v>
      </c>
      <c r="H437" t="s">
        <v>204</v>
      </c>
      <c r="I437" t="s">
        <v>340</v>
      </c>
      <c r="J437" t="s">
        <v>1271</v>
      </c>
      <c r="K437" t="s">
        <v>413</v>
      </c>
      <c r="L437" t="s">
        <v>1212</v>
      </c>
      <c r="M437" s="129">
        <v>7391</v>
      </c>
      <c r="N437" t="s">
        <v>1280</v>
      </c>
      <c r="O437" s="130">
        <v>1.35234403693685E-2</v>
      </c>
      <c r="P437" s="130">
        <v>2.1832119661569199E-2</v>
      </c>
      <c r="R437" s="138">
        <v>738362</v>
      </c>
      <c r="S437" s="162">
        <v>1</v>
      </c>
      <c r="T437" t="s">
        <v>1281</v>
      </c>
      <c r="U437" s="138">
        <v>721.01049999999998</v>
      </c>
      <c r="X437" s="130">
        <v>2.4047685131597179E-5</v>
      </c>
      <c r="Y437" s="130">
        <v>1.3562088561596615E-2</v>
      </c>
      <c r="Z437" s="130">
        <v>2.5958010407469692E-3</v>
      </c>
      <c r="AA437" s="182"/>
      <c r="AC437" s="159"/>
    </row>
    <row r="438" spans="1:29" x14ac:dyDescent="0.25">
      <c r="A438" t="s">
        <v>1213</v>
      </c>
      <c r="B438" t="s">
        <v>1261</v>
      </c>
      <c r="C438" t="s">
        <v>1268</v>
      </c>
      <c r="D438" t="s">
        <v>1370</v>
      </c>
      <c r="E438" t="s">
        <v>1371</v>
      </c>
      <c r="F438" t="s">
        <v>943</v>
      </c>
      <c r="G438" t="s">
        <v>204</v>
      </c>
      <c r="H438" t="s">
        <v>204</v>
      </c>
      <c r="I438" t="s">
        <v>340</v>
      </c>
      <c r="J438" t="s">
        <v>1271</v>
      </c>
      <c r="K438" t="s">
        <v>413</v>
      </c>
      <c r="L438" t="s">
        <v>1212</v>
      </c>
      <c r="M438" s="129">
        <v>84.9</v>
      </c>
      <c r="N438" t="s">
        <v>1372</v>
      </c>
      <c r="O438" s="130">
        <v>1.08381721365448E-2</v>
      </c>
      <c r="P438" s="130">
        <v>4.8092233346700299E-2</v>
      </c>
      <c r="R438" s="138">
        <v>364952</v>
      </c>
      <c r="S438" s="162">
        <v>1</v>
      </c>
      <c r="T438" t="s">
        <v>1373</v>
      </c>
      <c r="U438" s="138">
        <v>530.34819999999991</v>
      </c>
      <c r="X438" s="130">
        <v>9.8096439784791636E-5</v>
      </c>
      <c r="Y438" s="130">
        <v>9.975763121334023E-3</v>
      </c>
      <c r="Z438" s="130">
        <v>1.9093737793403377E-3</v>
      </c>
      <c r="AA438" s="182"/>
      <c r="AC438" s="159"/>
    </row>
    <row r="439" spans="1:29" x14ac:dyDescent="0.25">
      <c r="A439" t="s">
        <v>1213</v>
      </c>
      <c r="B439" t="s">
        <v>1261</v>
      </c>
      <c r="C439" t="s">
        <v>1287</v>
      </c>
      <c r="D439" t="s">
        <v>1316</v>
      </c>
      <c r="E439" t="s">
        <v>1317</v>
      </c>
      <c r="F439" t="s">
        <v>945</v>
      </c>
      <c r="G439" t="s">
        <v>204</v>
      </c>
      <c r="H439" t="s">
        <v>204</v>
      </c>
      <c r="I439" t="s">
        <v>340</v>
      </c>
      <c r="J439" t="s">
        <v>1271</v>
      </c>
      <c r="K439" t="s">
        <v>413</v>
      </c>
      <c r="L439" t="s">
        <v>1212</v>
      </c>
      <c r="M439" s="129">
        <v>4376.3</v>
      </c>
      <c r="N439" t="s">
        <v>1318</v>
      </c>
      <c r="O439" s="130">
        <v>3.3251097357300197E-2</v>
      </c>
      <c r="P439" s="130">
        <v>3.8320418347119897E-2</v>
      </c>
      <c r="R439" s="138">
        <v>7102419</v>
      </c>
      <c r="S439" s="162">
        <v>1</v>
      </c>
      <c r="T439" t="s">
        <v>1319</v>
      </c>
      <c r="U439" s="138">
        <v>6924.1482999999998</v>
      </c>
      <c r="X439" s="130">
        <v>2.6910608701609037E-4</v>
      </c>
      <c r="Y439" s="130">
        <v>0.13024208820915087</v>
      </c>
      <c r="Z439" s="130">
        <v>2.492850172647532E-2</v>
      </c>
      <c r="AA439" s="182"/>
      <c r="AC439" s="159"/>
    </row>
    <row r="440" spans="1:29" x14ac:dyDescent="0.25">
      <c r="A440" t="s">
        <v>1213</v>
      </c>
      <c r="B440" t="s">
        <v>1261</v>
      </c>
      <c r="C440" t="s">
        <v>1287</v>
      </c>
      <c r="D440" t="s">
        <v>1378</v>
      </c>
      <c r="E440" t="s">
        <v>1379</v>
      </c>
      <c r="F440" t="s">
        <v>945</v>
      </c>
      <c r="G440" t="s">
        <v>204</v>
      </c>
      <c r="H440" t="s">
        <v>204</v>
      </c>
      <c r="I440" t="s">
        <v>340</v>
      </c>
      <c r="J440" t="s">
        <v>1271</v>
      </c>
      <c r="K440" t="s">
        <v>413</v>
      </c>
      <c r="L440" t="s">
        <v>1212</v>
      </c>
      <c r="M440" s="129">
        <v>4116.7</v>
      </c>
      <c r="N440" t="s">
        <v>1380</v>
      </c>
      <c r="O440" s="130">
        <v>3.4927310452793299E-2</v>
      </c>
      <c r="P440" s="130">
        <v>3.9996261016130102E-2</v>
      </c>
      <c r="R440" s="138">
        <v>6923347</v>
      </c>
      <c r="S440" s="162">
        <v>1</v>
      </c>
      <c r="T440" t="s">
        <v>1381</v>
      </c>
      <c r="U440" s="138">
        <v>6420.0196999999998</v>
      </c>
      <c r="X440" s="130">
        <v>2.2702088557310511E-4</v>
      </c>
      <c r="Y440" s="130">
        <v>0.12075951212789736</v>
      </c>
      <c r="Z440" s="130">
        <v>2.3113524575361484E-2</v>
      </c>
      <c r="AA440" s="182"/>
      <c r="AC440" s="159"/>
    </row>
    <row r="441" spans="1:29" x14ac:dyDescent="0.25">
      <c r="A441" t="s">
        <v>1213</v>
      </c>
      <c r="B441" t="s">
        <v>1261</v>
      </c>
      <c r="C441" t="s">
        <v>1287</v>
      </c>
      <c r="D441" t="s">
        <v>1296</v>
      </c>
      <c r="E441" t="s">
        <v>1297</v>
      </c>
      <c r="F441" t="s">
        <v>945</v>
      </c>
      <c r="G441" t="s">
        <v>204</v>
      </c>
      <c r="H441" t="s">
        <v>204</v>
      </c>
      <c r="I441" t="s">
        <v>340</v>
      </c>
      <c r="J441" t="s">
        <v>1271</v>
      </c>
      <c r="K441" t="s">
        <v>413</v>
      </c>
      <c r="L441" t="s">
        <v>1212</v>
      </c>
      <c r="M441" s="129">
        <v>1657.9</v>
      </c>
      <c r="N441" t="s">
        <v>1298</v>
      </c>
      <c r="O441" s="130">
        <v>4.1061710355513002E-2</v>
      </c>
      <c r="P441" s="130">
        <v>4.3662658592462197E-2</v>
      </c>
      <c r="R441" s="138">
        <v>2105695</v>
      </c>
      <c r="S441" s="162">
        <v>1</v>
      </c>
      <c r="T441" t="s">
        <v>1299</v>
      </c>
      <c r="U441" s="138">
        <v>1981.2483999999999</v>
      </c>
      <c r="X441" s="130">
        <v>7.5791209174281838E-5</v>
      </c>
      <c r="Y441" s="130">
        <v>3.726695640358018E-2</v>
      </c>
      <c r="Z441" s="130">
        <v>7.1329429666028375E-3</v>
      </c>
      <c r="AA441" s="182"/>
      <c r="AC441" s="159"/>
    </row>
    <row r="442" spans="1:29" x14ac:dyDescent="0.25">
      <c r="A442" t="s">
        <v>1213</v>
      </c>
      <c r="B442" t="s">
        <v>1261</v>
      </c>
      <c r="C442" t="s">
        <v>1287</v>
      </c>
      <c r="D442" t="s">
        <v>1374</v>
      </c>
      <c r="E442" t="s">
        <v>1375</v>
      </c>
      <c r="F442" t="s">
        <v>945</v>
      </c>
      <c r="G442" t="s">
        <v>204</v>
      </c>
      <c r="H442" t="s">
        <v>204</v>
      </c>
      <c r="I442" t="s">
        <v>340</v>
      </c>
      <c r="J442" t="s">
        <v>1271</v>
      </c>
      <c r="K442" t="s">
        <v>413</v>
      </c>
      <c r="L442" t="s">
        <v>1212</v>
      </c>
      <c r="M442" s="129">
        <v>2689.9</v>
      </c>
      <c r="N442" t="s">
        <v>1376</v>
      </c>
      <c r="O442" s="130">
        <v>3.7796782268026699E-2</v>
      </c>
      <c r="P442" s="130">
        <v>4.4813980864286097E-2</v>
      </c>
      <c r="R442" s="138">
        <v>2083839</v>
      </c>
      <c r="S442" s="162">
        <v>1</v>
      </c>
      <c r="T442" t="s">
        <v>1377</v>
      </c>
      <c r="U442" s="138">
        <v>1962.9763</v>
      </c>
      <c r="X442" s="130">
        <v>8.0634111563886331E-5</v>
      </c>
      <c r="Y442" s="130">
        <v>3.6923261448671606E-2</v>
      </c>
      <c r="Z442" s="130">
        <v>7.067159314062957E-3</v>
      </c>
      <c r="AA442" s="182"/>
      <c r="AC442" s="159"/>
    </row>
    <row r="443" spans="1:29" x14ac:dyDescent="0.25">
      <c r="A443" t="s">
        <v>1213</v>
      </c>
      <c r="B443" t="s">
        <v>1261</v>
      </c>
      <c r="C443" t="s">
        <v>1287</v>
      </c>
      <c r="D443" t="s">
        <v>1394</v>
      </c>
      <c r="E443" t="s">
        <v>1395</v>
      </c>
      <c r="F443" t="s">
        <v>945</v>
      </c>
      <c r="G443" t="s">
        <v>204</v>
      </c>
      <c r="H443" t="s">
        <v>204</v>
      </c>
      <c r="I443" t="s">
        <v>340</v>
      </c>
      <c r="J443" t="s">
        <v>1271</v>
      </c>
      <c r="K443" t="s">
        <v>413</v>
      </c>
      <c r="L443" t="s">
        <v>1212</v>
      </c>
      <c r="M443" s="129">
        <v>3073.6</v>
      </c>
      <c r="N443" t="s">
        <v>1396</v>
      </c>
      <c r="O443" s="130">
        <v>4.4254270378904698E-2</v>
      </c>
      <c r="P443" s="130">
        <v>4.5511592992543801E-2</v>
      </c>
      <c r="R443" s="138">
        <v>1767981</v>
      </c>
      <c r="S443" s="162">
        <v>1</v>
      </c>
      <c r="T443" t="s">
        <v>1397</v>
      </c>
      <c r="U443" s="138">
        <v>1752.2460000000001</v>
      </c>
      <c r="X443" s="130">
        <v>1.6041639389688907E-4</v>
      </c>
      <c r="Y443" s="130">
        <v>3.2959457934872087E-2</v>
      </c>
      <c r="Z443" s="130">
        <v>6.308482268141501E-3</v>
      </c>
      <c r="AA443" s="182"/>
      <c r="AC443" s="159"/>
    </row>
    <row r="444" spans="1:29" x14ac:dyDescent="0.25">
      <c r="A444" t="s">
        <v>1213</v>
      </c>
      <c r="B444" t="s">
        <v>1261</v>
      </c>
      <c r="C444" t="s">
        <v>1287</v>
      </c>
      <c r="D444" t="s">
        <v>1300</v>
      </c>
      <c r="E444" t="s">
        <v>1301</v>
      </c>
      <c r="F444" t="s">
        <v>945</v>
      </c>
      <c r="G444" t="s">
        <v>204</v>
      </c>
      <c r="H444" t="s">
        <v>204</v>
      </c>
      <c r="I444" t="s">
        <v>340</v>
      </c>
      <c r="J444" t="s">
        <v>1284</v>
      </c>
      <c r="K444" t="s">
        <v>415</v>
      </c>
      <c r="L444" t="s">
        <v>1212</v>
      </c>
      <c r="M444" s="129">
        <v>5584.4</v>
      </c>
      <c r="N444" t="s">
        <v>1302</v>
      </c>
      <c r="O444" s="130">
        <v>3.9684720721153401E-2</v>
      </c>
      <c r="P444" s="130">
        <v>4.76935978448388E-2</v>
      </c>
      <c r="R444" s="138">
        <v>1086806</v>
      </c>
      <c r="S444" s="162">
        <v>1</v>
      </c>
      <c r="T444" t="s">
        <v>1303</v>
      </c>
      <c r="U444" s="138">
        <v>888.24649999999997</v>
      </c>
      <c r="X444" s="130">
        <v>2.8785406385103282E-5</v>
      </c>
      <c r="Y444" s="130">
        <v>1.6707771119147508E-2</v>
      </c>
      <c r="Z444" s="130">
        <v>3.1978886926350716E-3</v>
      </c>
      <c r="AA444" s="182"/>
      <c r="AC444" s="159"/>
    </row>
    <row r="445" spans="1:29" x14ac:dyDescent="0.25">
      <c r="A445" t="s">
        <v>1213</v>
      </c>
      <c r="B445" t="s">
        <v>1261</v>
      </c>
      <c r="C445" t="s">
        <v>1287</v>
      </c>
      <c r="D445" t="s">
        <v>1312</v>
      </c>
      <c r="E445" t="s">
        <v>1313</v>
      </c>
      <c r="F445" t="s">
        <v>945</v>
      </c>
      <c r="G445" t="s">
        <v>204</v>
      </c>
      <c r="H445" t="s">
        <v>204</v>
      </c>
      <c r="I445" t="s">
        <v>340</v>
      </c>
      <c r="J445" t="s">
        <v>1271</v>
      </c>
      <c r="K445" t="s">
        <v>413</v>
      </c>
      <c r="L445" t="s">
        <v>1212</v>
      </c>
      <c r="M445" s="129">
        <v>2166.1</v>
      </c>
      <c r="N445" t="s">
        <v>1314</v>
      </c>
      <c r="O445" s="130">
        <v>3.7392017244100198E-2</v>
      </c>
      <c r="P445" s="130">
        <v>4.3885579761266398E-2</v>
      </c>
      <c r="R445" s="138">
        <v>586169</v>
      </c>
      <c r="S445" s="162">
        <v>1</v>
      </c>
      <c r="T445" t="s">
        <v>1315</v>
      </c>
      <c r="U445" s="138">
        <v>634.00040000000001</v>
      </c>
      <c r="X445" s="130">
        <v>3.9350265280906726E-5</v>
      </c>
      <c r="Y445" s="130">
        <v>1.19254428696527E-2</v>
      </c>
      <c r="Z445" s="130">
        <v>2.2825449687794001E-3</v>
      </c>
      <c r="AA445" s="182"/>
      <c r="AC445" s="159"/>
    </row>
    <row r="446" spans="1:29" x14ac:dyDescent="0.25">
      <c r="A446" t="s">
        <v>1213</v>
      </c>
      <c r="B446" t="s">
        <v>1261</v>
      </c>
      <c r="C446" t="s">
        <v>1287</v>
      </c>
      <c r="D446" t="s">
        <v>1308</v>
      </c>
      <c r="E446" t="s">
        <v>1309</v>
      </c>
      <c r="F446" t="s">
        <v>945</v>
      </c>
      <c r="G446" t="s">
        <v>204</v>
      </c>
      <c r="H446" t="s">
        <v>204</v>
      </c>
      <c r="I446" t="s">
        <v>340</v>
      </c>
      <c r="J446" t="s">
        <v>1271</v>
      </c>
      <c r="K446" t="s">
        <v>413</v>
      </c>
      <c r="L446" t="s">
        <v>1212</v>
      </c>
      <c r="M446" s="129">
        <v>1152.4000000000001</v>
      </c>
      <c r="N446" t="s">
        <v>1310</v>
      </c>
      <c r="O446" s="130">
        <v>3.3843636757135101E-2</v>
      </c>
      <c r="P446" s="130">
        <v>2.6518709410428699E-2</v>
      </c>
      <c r="R446" s="138">
        <v>100374</v>
      </c>
      <c r="S446" s="162">
        <v>1</v>
      </c>
      <c r="T446" t="s">
        <v>1311</v>
      </c>
      <c r="U446" s="138">
        <v>99.069100000000006</v>
      </c>
      <c r="X446" s="130">
        <v>4.2216588689169242E-6</v>
      </c>
      <c r="Y446" s="130">
        <v>1.8634741606694434E-3</v>
      </c>
      <c r="Z446" s="130">
        <v>3.5667133006108017E-4</v>
      </c>
      <c r="AA446" s="182"/>
      <c r="AC446" s="159"/>
    </row>
    <row r="447" spans="1:29" x14ac:dyDescent="0.25">
      <c r="A447" t="s">
        <v>1213</v>
      </c>
      <c r="B447" t="s">
        <v>1261</v>
      </c>
      <c r="C447" t="s">
        <v>1287</v>
      </c>
      <c r="D447" t="s">
        <v>1292</v>
      </c>
      <c r="E447" t="s">
        <v>1293</v>
      </c>
      <c r="F447" t="s">
        <v>945</v>
      </c>
      <c r="G447" t="s">
        <v>204</v>
      </c>
      <c r="H447" t="s">
        <v>204</v>
      </c>
      <c r="I447" t="s">
        <v>340</v>
      </c>
      <c r="J447" t="s">
        <v>1271</v>
      </c>
      <c r="K447" t="s">
        <v>413</v>
      </c>
      <c r="L447" t="s">
        <v>1212</v>
      </c>
      <c r="M447" s="129">
        <v>12383.7</v>
      </c>
      <c r="N447" t="s">
        <v>1294</v>
      </c>
      <c r="O447" s="130">
        <v>3.1978966745137803E-2</v>
      </c>
      <c r="P447" s="130">
        <v>4.3678394204377802E-2</v>
      </c>
      <c r="R447" s="138">
        <v>73928</v>
      </c>
      <c r="S447" s="162">
        <v>1</v>
      </c>
      <c r="T447" t="s">
        <v>1295</v>
      </c>
      <c r="U447" s="138">
        <v>76.951700000000002</v>
      </c>
      <c r="X447" s="130">
        <v>3.8288706741078282E-6</v>
      </c>
      <c r="Y447" s="130">
        <v>1.4474479538314385E-3</v>
      </c>
      <c r="Z447" s="130">
        <v>2.770433836881233E-4</v>
      </c>
      <c r="AA447" s="182"/>
      <c r="AC447" s="159"/>
    </row>
    <row r="448" spans="1:29" x14ac:dyDescent="0.25">
      <c r="A448" t="s">
        <v>1213</v>
      </c>
      <c r="B448" t="s">
        <v>1261</v>
      </c>
      <c r="C448" t="s">
        <v>1320</v>
      </c>
      <c r="D448" t="s">
        <v>1321</v>
      </c>
      <c r="E448" t="s">
        <v>1322</v>
      </c>
      <c r="F448" t="s">
        <v>946</v>
      </c>
      <c r="G448" t="s">
        <v>204</v>
      </c>
      <c r="H448" t="s">
        <v>204</v>
      </c>
      <c r="I448" t="s">
        <v>340</v>
      </c>
      <c r="J448" t="s">
        <v>1284</v>
      </c>
      <c r="K448" t="s">
        <v>415</v>
      </c>
      <c r="L448" t="s">
        <v>1212</v>
      </c>
      <c r="M448" s="129">
        <v>5624.8</v>
      </c>
      <c r="N448" t="s">
        <v>1323</v>
      </c>
      <c r="O448" s="130">
        <v>5.82486604293666E-3</v>
      </c>
      <c r="P448" s="130">
        <v>4.8535453082322703E-2</v>
      </c>
      <c r="R448" s="138">
        <v>1695020</v>
      </c>
      <c r="S448" s="162">
        <v>1</v>
      </c>
      <c r="T448" t="s">
        <v>1324</v>
      </c>
      <c r="U448" s="138">
        <v>1647.8983999999998</v>
      </c>
      <c r="X448" s="130">
        <v>5.3520328312238523E-5</v>
      </c>
      <c r="Y448" s="130">
        <v>3.0996698182650804E-2</v>
      </c>
      <c r="Z448" s="130">
        <v>5.9328075492800234E-3</v>
      </c>
      <c r="AA448" s="182"/>
      <c r="AC448" s="159"/>
    </row>
    <row r="449" spans="1:29" x14ac:dyDescent="0.25">
      <c r="A449" t="s">
        <v>1213</v>
      </c>
      <c r="B449" t="s">
        <v>1261</v>
      </c>
      <c r="C449" t="s">
        <v>1329</v>
      </c>
      <c r="D449" t="s">
        <v>1414</v>
      </c>
      <c r="E449" t="s">
        <v>1415</v>
      </c>
      <c r="F449" t="s">
        <v>949</v>
      </c>
      <c r="G449" t="s">
        <v>204</v>
      </c>
      <c r="H449" t="s">
        <v>204</v>
      </c>
      <c r="I449" t="s">
        <v>340</v>
      </c>
      <c r="J449" t="s">
        <v>1271</v>
      </c>
      <c r="K449" t="s">
        <v>413</v>
      </c>
      <c r="L449" t="s">
        <v>1212</v>
      </c>
      <c r="M449" s="129">
        <v>180.8</v>
      </c>
      <c r="N449" t="s">
        <v>1416</v>
      </c>
      <c r="O449" s="130">
        <v>4.7072041174172997E-2</v>
      </c>
      <c r="P449" s="130">
        <v>4.1931741281747502E-2</v>
      </c>
      <c r="R449" s="138">
        <v>371187</v>
      </c>
      <c r="S449" s="162">
        <v>1</v>
      </c>
      <c r="T449" t="s">
        <v>1417</v>
      </c>
      <c r="U449" s="138">
        <v>368.4402</v>
      </c>
      <c r="X449" s="130">
        <v>8.4360681818181814E-6</v>
      </c>
      <c r="Y449" s="130">
        <v>6.9302997532911135E-3</v>
      </c>
      <c r="Z449" s="130">
        <v>1.3264682080916656E-3</v>
      </c>
      <c r="AA449" s="182"/>
      <c r="AC449" s="159"/>
    </row>
    <row r="450" spans="1:29" x14ac:dyDescent="0.25">
      <c r="A450" t="s">
        <v>1213</v>
      </c>
      <c r="B450" t="s">
        <v>1261</v>
      </c>
      <c r="C450" t="s">
        <v>1329</v>
      </c>
      <c r="D450" t="s">
        <v>1422</v>
      </c>
      <c r="E450" t="s">
        <v>1423</v>
      </c>
      <c r="F450" t="s">
        <v>949</v>
      </c>
      <c r="G450" t="s">
        <v>204</v>
      </c>
      <c r="H450" t="s">
        <v>204</v>
      </c>
      <c r="I450" t="s">
        <v>340</v>
      </c>
      <c r="J450" t="s">
        <v>1271</v>
      </c>
      <c r="K450" t="s">
        <v>413</v>
      </c>
      <c r="L450" t="s">
        <v>1212</v>
      </c>
      <c r="M450" s="129">
        <v>104.1</v>
      </c>
      <c r="N450" t="s">
        <v>1424</v>
      </c>
      <c r="O450" s="130">
        <v>4.7158587039708703E-2</v>
      </c>
      <c r="P450" s="130">
        <v>4.1255109969377202E-2</v>
      </c>
      <c r="R450" s="138">
        <v>266178</v>
      </c>
      <c r="S450" s="162">
        <v>1</v>
      </c>
      <c r="T450" t="s">
        <v>1425</v>
      </c>
      <c r="U450" s="138">
        <v>265.06009999999998</v>
      </c>
      <c r="X450" s="130">
        <v>6.0495000000000003E-6</v>
      </c>
      <c r="Y450" s="130">
        <v>4.985735907716172E-3</v>
      </c>
      <c r="Z450" s="130">
        <v>9.5427620895992455E-4</v>
      </c>
      <c r="AA450" s="182"/>
      <c r="AC450" s="159"/>
    </row>
    <row r="451" spans="1:29" x14ac:dyDescent="0.25">
      <c r="A451" t="s">
        <v>1213</v>
      </c>
      <c r="B451" t="s">
        <v>1261</v>
      </c>
      <c r="C451" t="s">
        <v>1329</v>
      </c>
      <c r="D451" t="s">
        <v>1410</v>
      </c>
      <c r="E451" t="s">
        <v>1411</v>
      </c>
      <c r="F451" t="s">
        <v>949</v>
      </c>
      <c r="G451" t="s">
        <v>204</v>
      </c>
      <c r="H451" t="s">
        <v>204</v>
      </c>
      <c r="I451" t="s">
        <v>340</v>
      </c>
      <c r="J451" t="s">
        <v>1284</v>
      </c>
      <c r="K451" t="s">
        <v>415</v>
      </c>
      <c r="L451" t="s">
        <v>1212</v>
      </c>
      <c r="M451" s="129">
        <v>8.1999999999999993</v>
      </c>
      <c r="N451" t="s">
        <v>1412</v>
      </c>
      <c r="O451" s="130">
        <v>4.6930420666932697E-2</v>
      </c>
      <c r="P451" s="130">
        <v>3.7175652580260898E-2</v>
      </c>
      <c r="R451" s="138">
        <v>211077</v>
      </c>
      <c r="S451" s="162">
        <v>1</v>
      </c>
      <c r="T451" t="s">
        <v>1413</v>
      </c>
      <c r="U451" s="138">
        <v>211.0137</v>
      </c>
      <c r="X451" s="130">
        <v>4.7972045454545453E-6</v>
      </c>
      <c r="Y451" s="130">
        <v>3.9691324905946051E-3</v>
      </c>
      <c r="Z451" s="130">
        <v>7.5969701887384979E-4</v>
      </c>
      <c r="AA451" s="182"/>
      <c r="AC451" s="159"/>
    </row>
    <row r="452" spans="1:29" x14ac:dyDescent="0.25">
      <c r="A452" t="s">
        <v>1213</v>
      </c>
      <c r="B452" t="s">
        <v>1262</v>
      </c>
      <c r="C452" t="s">
        <v>1268</v>
      </c>
      <c r="D452" t="s">
        <v>1269</v>
      </c>
      <c r="E452" t="s">
        <v>1270</v>
      </c>
      <c r="F452" t="s">
        <v>943</v>
      </c>
      <c r="G452" t="s">
        <v>204</v>
      </c>
      <c r="H452" t="s">
        <v>204</v>
      </c>
      <c r="I452" t="s">
        <v>340</v>
      </c>
      <c r="J452" t="s">
        <v>1271</v>
      </c>
      <c r="K452" t="s">
        <v>413</v>
      </c>
      <c r="L452" t="s">
        <v>1212</v>
      </c>
      <c r="M452" s="129">
        <v>1329.5</v>
      </c>
      <c r="N452" t="s">
        <v>1272</v>
      </c>
      <c r="O452" s="130">
        <v>9.9969656480024902E-3</v>
      </c>
      <c r="P452" s="130">
        <v>1.52756146967408E-2</v>
      </c>
      <c r="R452" s="138">
        <v>7060715</v>
      </c>
      <c r="S452" s="162">
        <v>1</v>
      </c>
      <c r="T452" t="s">
        <v>1273</v>
      </c>
      <c r="U452" s="138">
        <v>8013.2055</v>
      </c>
      <c r="X452" s="130">
        <v>3.2533767423404227E-4</v>
      </c>
      <c r="Y452" s="130">
        <v>0.2008927768476059</v>
      </c>
      <c r="Z452" s="130">
        <v>4.7374946856520619E-2</v>
      </c>
      <c r="AA452" s="182"/>
      <c r="AC452" s="159"/>
    </row>
    <row r="453" spans="1:29" x14ac:dyDescent="0.25">
      <c r="A453" t="s">
        <v>1213</v>
      </c>
      <c r="B453" t="s">
        <v>1262</v>
      </c>
      <c r="C453" t="s">
        <v>1268</v>
      </c>
      <c r="D453" t="s">
        <v>1358</v>
      </c>
      <c r="E453" t="s">
        <v>1359</v>
      </c>
      <c r="F453" t="s">
        <v>943</v>
      </c>
      <c r="G453" t="s">
        <v>204</v>
      </c>
      <c r="H453" t="s">
        <v>204</v>
      </c>
      <c r="I453" t="s">
        <v>340</v>
      </c>
      <c r="J453" t="s">
        <v>1284</v>
      </c>
      <c r="K453" t="s">
        <v>415</v>
      </c>
      <c r="L453" t="s">
        <v>1212</v>
      </c>
      <c r="M453" s="129">
        <v>2896.9</v>
      </c>
      <c r="N453" t="s">
        <v>1360</v>
      </c>
      <c r="O453" s="130">
        <v>-2.2516234032845198E-2</v>
      </c>
      <c r="P453" s="130">
        <v>-2.99380435407165E-2</v>
      </c>
      <c r="R453" s="138">
        <v>3909594</v>
      </c>
      <c r="S453" s="162">
        <v>1</v>
      </c>
      <c r="T453" t="s">
        <v>1361</v>
      </c>
      <c r="U453" s="138">
        <v>4365.4526999999998</v>
      </c>
      <c r="X453" s="130">
        <v>1.7539170552464815E-4</v>
      </c>
      <c r="Y453" s="130">
        <v>0.10944283311261846</v>
      </c>
      <c r="Z453" s="130">
        <v>2.580903347495913E-2</v>
      </c>
      <c r="AA453" s="182"/>
      <c r="AC453" s="159"/>
    </row>
    <row r="454" spans="1:29" x14ac:dyDescent="0.25">
      <c r="A454" t="s">
        <v>1213</v>
      </c>
      <c r="B454" t="s">
        <v>1262</v>
      </c>
      <c r="C454" t="s">
        <v>1268</v>
      </c>
      <c r="D454" t="s">
        <v>1282</v>
      </c>
      <c r="E454" t="s">
        <v>1283</v>
      </c>
      <c r="F454" t="s">
        <v>943</v>
      </c>
      <c r="G454" t="s">
        <v>204</v>
      </c>
      <c r="H454" t="s">
        <v>204</v>
      </c>
      <c r="I454" t="s">
        <v>340</v>
      </c>
      <c r="J454" t="s">
        <v>1284</v>
      </c>
      <c r="K454" t="s">
        <v>415</v>
      </c>
      <c r="L454" t="s">
        <v>1212</v>
      </c>
      <c r="M454" s="129">
        <v>4884.6000000000004</v>
      </c>
      <c r="N454" t="s">
        <v>1285</v>
      </c>
      <c r="O454" s="130">
        <v>2.64637225061032E-3</v>
      </c>
      <c r="P454" s="130">
        <v>1.8755807532071699E-2</v>
      </c>
      <c r="R454" s="138">
        <v>2694368</v>
      </c>
      <c r="S454" s="162">
        <v>1</v>
      </c>
      <c r="T454" t="s">
        <v>1286</v>
      </c>
      <c r="U454" s="138">
        <v>2851.9884999999999</v>
      </c>
      <c r="X454" s="130">
        <v>1.1192899370281847E-4</v>
      </c>
      <c r="Y454" s="130">
        <v>7.1499963186041376E-2</v>
      </c>
      <c r="Z454" s="130">
        <v>1.686126803230685E-2</v>
      </c>
      <c r="AA454" s="182"/>
      <c r="AC454" s="159"/>
    </row>
    <row r="455" spans="1:29" x14ac:dyDescent="0.25">
      <c r="A455" t="s">
        <v>1213</v>
      </c>
      <c r="B455" t="s">
        <v>1262</v>
      </c>
      <c r="C455" t="s">
        <v>1268</v>
      </c>
      <c r="D455" t="s">
        <v>1362</v>
      </c>
      <c r="E455" t="s">
        <v>1363</v>
      </c>
      <c r="F455" t="s">
        <v>943</v>
      </c>
      <c r="G455" t="s">
        <v>204</v>
      </c>
      <c r="H455" t="s">
        <v>204</v>
      </c>
      <c r="I455" t="s">
        <v>340</v>
      </c>
      <c r="J455" t="s">
        <v>1271</v>
      </c>
      <c r="K455" t="s">
        <v>413</v>
      </c>
      <c r="L455" t="s">
        <v>1212</v>
      </c>
      <c r="M455" s="129">
        <v>2081.9</v>
      </c>
      <c r="N455" t="s">
        <v>1364</v>
      </c>
      <c r="O455" s="130">
        <v>1.1355188326733399E-2</v>
      </c>
      <c r="P455" s="130">
        <v>1.6358749316930401E-2</v>
      </c>
      <c r="R455" s="138">
        <v>1472513</v>
      </c>
      <c r="S455" s="162">
        <v>1</v>
      </c>
      <c r="T455" t="s">
        <v>1365</v>
      </c>
      <c r="U455" s="138">
        <v>1622.7093</v>
      </c>
      <c r="X455" s="130">
        <v>7.2880212961773738E-5</v>
      </c>
      <c r="Y455" s="130">
        <v>4.0681670326356244E-2</v>
      </c>
      <c r="Z455" s="130">
        <v>9.5936349727876579E-3</v>
      </c>
      <c r="AA455" s="182"/>
      <c r="AC455" s="159"/>
    </row>
    <row r="456" spans="1:29" x14ac:dyDescent="0.25">
      <c r="A456" t="s">
        <v>1213</v>
      </c>
      <c r="B456" t="s">
        <v>1262</v>
      </c>
      <c r="C456" t="s">
        <v>1268</v>
      </c>
      <c r="D456" t="s">
        <v>1278</v>
      </c>
      <c r="E456" t="s">
        <v>1279</v>
      </c>
      <c r="F456" t="s">
        <v>943</v>
      </c>
      <c r="G456" t="s">
        <v>204</v>
      </c>
      <c r="H456" t="s">
        <v>204</v>
      </c>
      <c r="I456" t="s">
        <v>340</v>
      </c>
      <c r="J456" t="s">
        <v>1271</v>
      </c>
      <c r="K456" t="s">
        <v>413</v>
      </c>
      <c r="L456" t="s">
        <v>1212</v>
      </c>
      <c r="M456" s="129">
        <v>7391</v>
      </c>
      <c r="N456" t="s">
        <v>1280</v>
      </c>
      <c r="O456" s="130">
        <v>1.3767148472594901E-2</v>
      </c>
      <c r="P456" s="130">
        <v>2.1832119661569199E-2</v>
      </c>
      <c r="R456" s="138">
        <v>1211631</v>
      </c>
      <c r="S456" s="162">
        <v>1</v>
      </c>
      <c r="T456" t="s">
        <v>1281</v>
      </c>
      <c r="U456" s="138">
        <v>1183.1577</v>
      </c>
      <c r="X456" s="130">
        <v>3.9461565984818041E-5</v>
      </c>
      <c r="Y456" s="130">
        <v>2.9662016212546431E-2</v>
      </c>
      <c r="Z456" s="130">
        <v>6.9949575279783733E-3</v>
      </c>
      <c r="AA456" s="182"/>
      <c r="AC456" s="159"/>
    </row>
    <row r="457" spans="1:29" x14ac:dyDescent="0.25">
      <c r="A457" t="s">
        <v>1213</v>
      </c>
      <c r="B457" t="s">
        <v>1262</v>
      </c>
      <c r="C457" t="s">
        <v>1268</v>
      </c>
      <c r="D457" t="s">
        <v>1274</v>
      </c>
      <c r="E457" t="s">
        <v>1275</v>
      </c>
      <c r="F457" t="s">
        <v>943</v>
      </c>
      <c r="G457" t="s">
        <v>204</v>
      </c>
      <c r="H457" t="s">
        <v>204</v>
      </c>
      <c r="I457" t="s">
        <v>340</v>
      </c>
      <c r="J457" t="s">
        <v>1271</v>
      </c>
      <c r="K457" t="s">
        <v>413</v>
      </c>
      <c r="L457" t="s">
        <v>1212</v>
      </c>
      <c r="M457" s="129">
        <v>4226.3</v>
      </c>
      <c r="N457" t="s">
        <v>1276</v>
      </c>
      <c r="O457" s="130">
        <v>1.2065549865960701E-2</v>
      </c>
      <c r="P457" s="130">
        <v>1.6849175888299602E-2</v>
      </c>
      <c r="R457" s="138">
        <v>1001821</v>
      </c>
      <c r="S457" s="162">
        <v>1</v>
      </c>
      <c r="T457" t="s">
        <v>1277</v>
      </c>
      <c r="U457" s="138">
        <v>1001.6206</v>
      </c>
      <c r="X457" s="130">
        <v>6.3712377144945295E-5</v>
      </c>
      <c r="Y457" s="130">
        <v>2.5110843849116406E-2</v>
      </c>
      <c r="Z457" s="130">
        <v>5.9216907224927664E-3</v>
      </c>
      <c r="AA457" s="182"/>
      <c r="AC457" s="159"/>
    </row>
    <row r="458" spans="1:29" x14ac:dyDescent="0.25">
      <c r="A458" t="s">
        <v>1213</v>
      </c>
      <c r="B458" t="s">
        <v>1262</v>
      </c>
      <c r="C458" t="s">
        <v>1268</v>
      </c>
      <c r="D458" t="s">
        <v>1370</v>
      </c>
      <c r="E458" t="s">
        <v>1371</v>
      </c>
      <c r="F458" t="s">
        <v>943</v>
      </c>
      <c r="G458" t="s">
        <v>204</v>
      </c>
      <c r="H458" t="s">
        <v>204</v>
      </c>
      <c r="I458" t="s">
        <v>340</v>
      </c>
      <c r="J458" t="s">
        <v>1271</v>
      </c>
      <c r="K458" t="s">
        <v>413</v>
      </c>
      <c r="L458" t="s">
        <v>1212</v>
      </c>
      <c r="M458" s="129">
        <v>84.9</v>
      </c>
      <c r="N458" t="s">
        <v>1372</v>
      </c>
      <c r="O458" s="130">
        <v>1.08381721365448E-2</v>
      </c>
      <c r="P458" s="130">
        <v>4.8093544647693297E-2</v>
      </c>
      <c r="R458" s="138">
        <v>208044</v>
      </c>
      <c r="S458" s="162">
        <v>1</v>
      </c>
      <c r="T458" t="s">
        <v>1373</v>
      </c>
      <c r="U458" s="138">
        <v>302.3295</v>
      </c>
      <c r="X458" s="130">
        <v>5.5920712089773974E-5</v>
      </c>
      <c r="Y458" s="130">
        <v>7.5794663355156361E-3</v>
      </c>
      <c r="Z458" s="130">
        <v>1.7874053038663027E-3</v>
      </c>
      <c r="AA458" s="182"/>
      <c r="AC458" s="159"/>
    </row>
    <row r="459" spans="1:29" x14ac:dyDescent="0.25">
      <c r="A459" t="s">
        <v>1213</v>
      </c>
      <c r="B459" t="s">
        <v>1262</v>
      </c>
      <c r="C459" t="s">
        <v>1268</v>
      </c>
      <c r="D459" t="s">
        <v>1605</v>
      </c>
      <c r="E459" t="s">
        <v>1606</v>
      </c>
      <c r="F459" t="s">
        <v>943</v>
      </c>
      <c r="G459" t="s">
        <v>204</v>
      </c>
      <c r="H459" t="s">
        <v>204</v>
      </c>
      <c r="I459" t="s">
        <v>340</v>
      </c>
      <c r="J459" t="s">
        <v>1271</v>
      </c>
      <c r="K459" t="s">
        <v>413</v>
      </c>
      <c r="L459" t="s">
        <v>1212</v>
      </c>
      <c r="M459" s="129">
        <v>14287.5</v>
      </c>
      <c r="N459" t="s">
        <v>1607</v>
      </c>
      <c r="O459" s="130">
        <v>-1.70573316216503E-3</v>
      </c>
      <c r="P459" s="130">
        <v>2.01248057687279E-2</v>
      </c>
      <c r="R459" s="138">
        <v>56149</v>
      </c>
      <c r="S459" s="162">
        <v>1</v>
      </c>
      <c r="T459" t="s">
        <v>1608</v>
      </c>
      <c r="U459" s="138">
        <v>73.600100000000012</v>
      </c>
      <c r="X459" s="130">
        <v>2.9590702440978673E-6</v>
      </c>
      <c r="Y459" s="130">
        <v>1.8451705000296639E-3</v>
      </c>
      <c r="Z459" s="130">
        <v>4.3513189349976702E-4</v>
      </c>
      <c r="AA459" s="182"/>
      <c r="AC459" s="159"/>
    </row>
    <row r="460" spans="1:29" x14ac:dyDescent="0.25">
      <c r="A460" t="s">
        <v>1213</v>
      </c>
      <c r="B460" t="s">
        <v>1262</v>
      </c>
      <c r="C460" t="s">
        <v>1287</v>
      </c>
      <c r="D460" t="s">
        <v>1312</v>
      </c>
      <c r="E460" t="s">
        <v>1313</v>
      </c>
      <c r="F460" t="s">
        <v>945</v>
      </c>
      <c r="G460" t="s">
        <v>204</v>
      </c>
      <c r="H460" t="s">
        <v>204</v>
      </c>
      <c r="I460" t="s">
        <v>340</v>
      </c>
      <c r="J460" t="s">
        <v>1271</v>
      </c>
      <c r="K460" t="s">
        <v>413</v>
      </c>
      <c r="L460" t="s">
        <v>1212</v>
      </c>
      <c r="M460" s="129">
        <v>2166.1</v>
      </c>
      <c r="N460" t="s">
        <v>1314</v>
      </c>
      <c r="O460" s="130">
        <v>3.9422723975333002E-2</v>
      </c>
      <c r="P460" s="130">
        <v>4.3885579761266398E-2</v>
      </c>
      <c r="R460" s="138">
        <v>4523350</v>
      </c>
      <c r="S460" s="162">
        <v>1</v>
      </c>
      <c r="T460" t="s">
        <v>1315</v>
      </c>
      <c r="U460" s="138">
        <v>4892.4554000000007</v>
      </c>
      <c r="X460" s="130">
        <v>3.0365819833254478E-4</v>
      </c>
      <c r="Y460" s="130">
        <v>0.12265490365582242</v>
      </c>
      <c r="Z460" s="130">
        <v>2.8924731060859406E-2</v>
      </c>
      <c r="AA460" s="182"/>
      <c r="AC460" s="159"/>
    </row>
    <row r="461" spans="1:29" x14ac:dyDescent="0.25">
      <c r="A461" t="s">
        <v>1213</v>
      </c>
      <c r="B461" t="s">
        <v>1262</v>
      </c>
      <c r="C461" t="s">
        <v>1287</v>
      </c>
      <c r="D461" t="s">
        <v>1296</v>
      </c>
      <c r="E461" t="s">
        <v>1297</v>
      </c>
      <c r="F461" t="s">
        <v>945</v>
      </c>
      <c r="G461" t="s">
        <v>204</v>
      </c>
      <c r="H461" t="s">
        <v>204</v>
      </c>
      <c r="I461" t="s">
        <v>340</v>
      </c>
      <c r="J461" t="s">
        <v>1271</v>
      </c>
      <c r="K461" t="s">
        <v>413</v>
      </c>
      <c r="L461" t="s">
        <v>1212</v>
      </c>
      <c r="M461" s="129">
        <v>1657.9</v>
      </c>
      <c r="N461" t="s">
        <v>1298</v>
      </c>
      <c r="O461" s="130">
        <v>3.9816569739195597E-2</v>
      </c>
      <c r="P461" s="130">
        <v>4.3662658592462197E-2</v>
      </c>
      <c r="R461" s="138">
        <v>2987230</v>
      </c>
      <c r="S461" s="162">
        <v>1</v>
      </c>
      <c r="T461" t="s">
        <v>1299</v>
      </c>
      <c r="U461" s="138">
        <v>2810.6847000000002</v>
      </c>
      <c r="X461" s="130">
        <v>1.0752068736530691E-4</v>
      </c>
      <c r="Y461" s="130">
        <v>7.046446754784054E-2</v>
      </c>
      <c r="Z461" s="130">
        <v>1.6617075326129379E-2</v>
      </c>
      <c r="AA461" s="182"/>
      <c r="AC461" s="159"/>
    </row>
    <row r="462" spans="1:29" x14ac:dyDescent="0.25">
      <c r="A462" t="s">
        <v>1213</v>
      </c>
      <c r="B462" t="s">
        <v>1262</v>
      </c>
      <c r="C462" t="s">
        <v>1287</v>
      </c>
      <c r="D462" t="s">
        <v>1378</v>
      </c>
      <c r="E462" t="s">
        <v>1379</v>
      </c>
      <c r="F462" t="s">
        <v>945</v>
      </c>
      <c r="G462" t="s">
        <v>204</v>
      </c>
      <c r="H462" t="s">
        <v>204</v>
      </c>
      <c r="I462" t="s">
        <v>340</v>
      </c>
      <c r="J462" t="s">
        <v>1271</v>
      </c>
      <c r="K462" t="s">
        <v>413</v>
      </c>
      <c r="L462" t="s">
        <v>1212</v>
      </c>
      <c r="M462" s="129">
        <v>4116.7</v>
      </c>
      <c r="N462" t="s">
        <v>1380</v>
      </c>
      <c r="O462" s="130">
        <v>3.4398976194602901E-2</v>
      </c>
      <c r="P462" s="130">
        <v>3.9996261016130102E-2</v>
      </c>
      <c r="R462" s="138">
        <v>2856577</v>
      </c>
      <c r="S462" s="162">
        <v>1</v>
      </c>
      <c r="T462" t="s">
        <v>1381</v>
      </c>
      <c r="U462" s="138">
        <v>2648.9038999999998</v>
      </c>
      <c r="X462" s="130">
        <v>9.3668949461548566E-5</v>
      </c>
      <c r="Y462" s="130">
        <v>6.6408586868100195E-2</v>
      </c>
      <c r="Z462" s="130">
        <v>1.566060922180126E-2</v>
      </c>
      <c r="AA462" s="182"/>
      <c r="AC462" s="159"/>
    </row>
    <row r="463" spans="1:29" x14ac:dyDescent="0.25">
      <c r="A463" t="s">
        <v>1213</v>
      </c>
      <c r="B463" t="s">
        <v>1262</v>
      </c>
      <c r="C463" t="s">
        <v>1287</v>
      </c>
      <c r="D463" t="s">
        <v>1316</v>
      </c>
      <c r="E463" t="s">
        <v>1317</v>
      </c>
      <c r="F463" t="s">
        <v>945</v>
      </c>
      <c r="G463" t="s">
        <v>204</v>
      </c>
      <c r="H463" t="s">
        <v>204</v>
      </c>
      <c r="I463" t="s">
        <v>340</v>
      </c>
      <c r="J463" t="s">
        <v>1271</v>
      </c>
      <c r="K463" t="s">
        <v>413</v>
      </c>
      <c r="L463" t="s">
        <v>1212</v>
      </c>
      <c r="M463" s="129">
        <v>4376.3</v>
      </c>
      <c r="N463" t="s">
        <v>1318</v>
      </c>
      <c r="O463" s="130">
        <v>3.5213732431971498E-2</v>
      </c>
      <c r="P463" s="130">
        <v>3.8320418347119897E-2</v>
      </c>
      <c r="R463" s="138">
        <v>1761931</v>
      </c>
      <c r="S463" s="162">
        <v>1</v>
      </c>
      <c r="T463" t="s">
        <v>1319</v>
      </c>
      <c r="U463" s="138">
        <v>1717.7065</v>
      </c>
      <c r="X463" s="130">
        <v>6.6758432162668404E-5</v>
      </c>
      <c r="Y463" s="130">
        <v>4.3063270623111286E-2</v>
      </c>
      <c r="Z463" s="130">
        <v>1.0155268841674014E-2</v>
      </c>
      <c r="AA463" s="182"/>
      <c r="AC463" s="159"/>
    </row>
    <row r="464" spans="1:29" x14ac:dyDescent="0.25">
      <c r="A464" t="s">
        <v>1213</v>
      </c>
      <c r="B464" t="s">
        <v>1262</v>
      </c>
      <c r="C464" t="s">
        <v>1287</v>
      </c>
      <c r="D464" t="s">
        <v>1374</v>
      </c>
      <c r="E464" t="s">
        <v>1375</v>
      </c>
      <c r="F464" t="s">
        <v>945</v>
      </c>
      <c r="G464" t="s">
        <v>204</v>
      </c>
      <c r="H464" t="s">
        <v>204</v>
      </c>
      <c r="I464" t="s">
        <v>340</v>
      </c>
      <c r="J464" t="s">
        <v>1271</v>
      </c>
      <c r="K464" t="s">
        <v>413</v>
      </c>
      <c r="L464" t="s">
        <v>1212</v>
      </c>
      <c r="M464" s="129">
        <v>2689.9</v>
      </c>
      <c r="N464" t="s">
        <v>1376</v>
      </c>
      <c r="O464" s="130">
        <v>3.78100126926013E-2</v>
      </c>
      <c r="P464" s="130">
        <v>4.4813980864286097E-2</v>
      </c>
      <c r="R464" s="138">
        <v>1269733</v>
      </c>
      <c r="S464" s="162">
        <v>1</v>
      </c>
      <c r="T464" t="s">
        <v>1377</v>
      </c>
      <c r="U464" s="138">
        <v>1196.0885000000001</v>
      </c>
      <c r="X464" s="130">
        <v>4.9132294950976583E-5</v>
      </c>
      <c r="Y464" s="130">
        <v>2.9986194501357394E-2</v>
      </c>
      <c r="Z464" s="130">
        <v>7.071405917240807E-3</v>
      </c>
      <c r="AA464" s="182"/>
      <c r="AC464" s="159"/>
    </row>
    <row r="465" spans="1:29" x14ac:dyDescent="0.25">
      <c r="A465" t="s">
        <v>1213</v>
      </c>
      <c r="B465" t="s">
        <v>1262</v>
      </c>
      <c r="C465" t="s">
        <v>1287</v>
      </c>
      <c r="D465" t="s">
        <v>1300</v>
      </c>
      <c r="E465" t="s">
        <v>1301</v>
      </c>
      <c r="F465" t="s">
        <v>945</v>
      </c>
      <c r="G465" t="s">
        <v>204</v>
      </c>
      <c r="H465" t="s">
        <v>204</v>
      </c>
      <c r="I465" t="s">
        <v>340</v>
      </c>
      <c r="J465" t="s">
        <v>1284</v>
      </c>
      <c r="K465" t="s">
        <v>415</v>
      </c>
      <c r="L465" t="s">
        <v>1212</v>
      </c>
      <c r="M465" s="129">
        <v>5584.4</v>
      </c>
      <c r="N465" t="s">
        <v>1302</v>
      </c>
      <c r="O465" s="130">
        <v>4.4641771982355999E-2</v>
      </c>
      <c r="P465" s="130">
        <v>4.76935978448388E-2</v>
      </c>
      <c r="R465" s="138">
        <v>1106033</v>
      </c>
      <c r="S465" s="162">
        <v>1</v>
      </c>
      <c r="T465" t="s">
        <v>1303</v>
      </c>
      <c r="U465" s="138">
        <v>903.96080000000006</v>
      </c>
      <c r="X465" s="130">
        <v>2.9294657354058534E-5</v>
      </c>
      <c r="Y465" s="130">
        <v>2.2662490120989569E-2</v>
      </c>
      <c r="Z465" s="130">
        <v>5.3443149224461492E-3</v>
      </c>
      <c r="AA465" s="182"/>
      <c r="AC465" s="159"/>
    </row>
    <row r="466" spans="1:29" x14ac:dyDescent="0.25">
      <c r="A466" t="s">
        <v>1213</v>
      </c>
      <c r="B466" t="s">
        <v>1262</v>
      </c>
      <c r="C466" t="s">
        <v>1287</v>
      </c>
      <c r="D466" t="s">
        <v>1394</v>
      </c>
      <c r="E466" t="s">
        <v>1395</v>
      </c>
      <c r="F466" t="s">
        <v>945</v>
      </c>
      <c r="G466" t="s">
        <v>204</v>
      </c>
      <c r="H466" t="s">
        <v>204</v>
      </c>
      <c r="I466" t="s">
        <v>340</v>
      </c>
      <c r="J466" t="s">
        <v>1271</v>
      </c>
      <c r="K466" t="s">
        <v>413</v>
      </c>
      <c r="L466" t="s">
        <v>1212</v>
      </c>
      <c r="M466" s="129">
        <v>3073.6</v>
      </c>
      <c r="N466" t="s">
        <v>1396</v>
      </c>
      <c r="O466" s="130">
        <v>4.4381251536607401E-2</v>
      </c>
      <c r="P466" s="130">
        <v>4.5511592992543801E-2</v>
      </c>
      <c r="R466" s="138">
        <v>406171</v>
      </c>
      <c r="S466" s="162">
        <v>1</v>
      </c>
      <c r="T466" t="s">
        <v>1397</v>
      </c>
      <c r="U466" s="138">
        <v>402.55609999999996</v>
      </c>
      <c r="X466" s="130">
        <v>3.6853612751207922E-5</v>
      </c>
      <c r="Y466" s="130">
        <v>1.0092167090395532E-2</v>
      </c>
      <c r="Z466" s="130">
        <v>2.3799555517981905E-3</v>
      </c>
      <c r="AA466" s="182"/>
      <c r="AC466" s="159"/>
    </row>
    <row r="467" spans="1:29" x14ac:dyDescent="0.25">
      <c r="A467" t="s">
        <v>1213</v>
      </c>
      <c r="B467" t="s">
        <v>1262</v>
      </c>
      <c r="C467" t="s">
        <v>1287</v>
      </c>
      <c r="D467" t="s">
        <v>1292</v>
      </c>
      <c r="E467" t="s">
        <v>1293</v>
      </c>
      <c r="F467" t="s">
        <v>945</v>
      </c>
      <c r="G467" t="s">
        <v>204</v>
      </c>
      <c r="H467" t="s">
        <v>204</v>
      </c>
      <c r="I467" t="s">
        <v>340</v>
      </c>
      <c r="J467" t="s">
        <v>1271</v>
      </c>
      <c r="K467" t="s">
        <v>413</v>
      </c>
      <c r="L467" t="s">
        <v>1212</v>
      </c>
      <c r="M467" s="129">
        <v>12383.7</v>
      </c>
      <c r="N467" t="s">
        <v>1294</v>
      </c>
      <c r="O467" s="130">
        <v>3.1978966745137803E-2</v>
      </c>
      <c r="P467" s="130">
        <v>4.3678394204377802E-2</v>
      </c>
      <c r="R467" s="138">
        <v>36292</v>
      </c>
      <c r="S467" s="162">
        <v>1</v>
      </c>
      <c r="T467" t="s">
        <v>1295</v>
      </c>
      <c r="U467" s="138">
        <v>37.776300000000006</v>
      </c>
      <c r="X467" s="130">
        <v>1.879631188517494E-6</v>
      </c>
      <c r="Y467" s="130">
        <v>9.4706100427318382E-4</v>
      </c>
      <c r="Z467" s="130">
        <v>2.2333786934191518E-4</v>
      </c>
      <c r="AA467" s="182"/>
      <c r="AC467" s="159"/>
    </row>
    <row r="468" spans="1:29" x14ac:dyDescent="0.25">
      <c r="A468" t="s">
        <v>1213</v>
      </c>
      <c r="B468" t="s">
        <v>1262</v>
      </c>
      <c r="C468" t="s">
        <v>1287</v>
      </c>
      <c r="D468" t="s">
        <v>1308</v>
      </c>
      <c r="E468" t="s">
        <v>1309</v>
      </c>
      <c r="F468" t="s">
        <v>945</v>
      </c>
      <c r="G468" t="s">
        <v>204</v>
      </c>
      <c r="H468" t="s">
        <v>204</v>
      </c>
      <c r="I468" t="s">
        <v>340</v>
      </c>
      <c r="J468" t="s">
        <v>1271</v>
      </c>
      <c r="K468" t="s">
        <v>413</v>
      </c>
      <c r="L468" t="s">
        <v>1212</v>
      </c>
      <c r="M468" s="129">
        <v>1152.4000000000001</v>
      </c>
      <c r="N468" t="s">
        <v>1310</v>
      </c>
      <c r="O468" s="130">
        <v>3.3843636757134997E-2</v>
      </c>
      <c r="P468" s="130">
        <v>2.6518709410428699E-2</v>
      </c>
      <c r="R468" s="138">
        <v>35299</v>
      </c>
      <c r="S468" s="162">
        <v>1</v>
      </c>
      <c r="T468" t="s">
        <v>1311</v>
      </c>
      <c r="U468" s="138">
        <v>34.8401</v>
      </c>
      <c r="X468" s="130">
        <v>1.4846507702582194E-6</v>
      </c>
      <c r="Y468" s="130">
        <v>8.7344909435677846E-4</v>
      </c>
      <c r="Z468" s="130">
        <v>2.0597855769806178E-4</v>
      </c>
      <c r="AA468" s="182"/>
      <c r="AC468" s="159"/>
    </row>
    <row r="469" spans="1:29" x14ac:dyDescent="0.25">
      <c r="A469" t="s">
        <v>1213</v>
      </c>
      <c r="B469" t="s">
        <v>1262</v>
      </c>
      <c r="C469" t="s">
        <v>1320</v>
      </c>
      <c r="D469" t="s">
        <v>1321</v>
      </c>
      <c r="E469" t="s">
        <v>1322</v>
      </c>
      <c r="F469" t="s">
        <v>946</v>
      </c>
      <c r="G469" t="s">
        <v>204</v>
      </c>
      <c r="H469" t="s">
        <v>204</v>
      </c>
      <c r="I469" t="s">
        <v>340</v>
      </c>
      <c r="J469" t="s">
        <v>1284</v>
      </c>
      <c r="K469" t="s">
        <v>415</v>
      </c>
      <c r="L469" t="s">
        <v>1212</v>
      </c>
      <c r="M469" s="129">
        <v>5624.8</v>
      </c>
      <c r="N469" t="s">
        <v>1323</v>
      </c>
      <c r="O469" s="130">
        <v>5.8193105201876797E-3</v>
      </c>
      <c r="P469" s="130">
        <v>4.8535453082322703E-2</v>
      </c>
      <c r="R469" s="138">
        <v>1328262</v>
      </c>
      <c r="S469" s="162">
        <v>1</v>
      </c>
      <c r="T469" t="s">
        <v>1324</v>
      </c>
      <c r="U469" s="138">
        <v>1291.3362999999999</v>
      </c>
      <c r="X469" s="130">
        <v>4.1939928923948131E-5</v>
      </c>
      <c r="Y469" s="130">
        <v>3.2374078008001815E-2</v>
      </c>
      <c r="Z469" s="130">
        <v>7.6345215055760576E-3</v>
      </c>
      <c r="AA469" s="182"/>
      <c r="AC469" s="159"/>
    </row>
    <row r="470" spans="1:29" x14ac:dyDescent="0.25">
      <c r="A470" t="s">
        <v>1213</v>
      </c>
      <c r="B470" t="s">
        <v>1262</v>
      </c>
      <c r="C470" t="s">
        <v>1329</v>
      </c>
      <c r="D470" t="s">
        <v>1414</v>
      </c>
      <c r="E470" t="s">
        <v>1415</v>
      </c>
      <c r="F470" t="s">
        <v>949</v>
      </c>
      <c r="G470" t="s">
        <v>204</v>
      </c>
      <c r="H470" t="s">
        <v>204</v>
      </c>
      <c r="I470" t="s">
        <v>340</v>
      </c>
      <c r="J470" t="s">
        <v>1271</v>
      </c>
      <c r="K470" t="s">
        <v>413</v>
      </c>
      <c r="L470" t="s">
        <v>1212</v>
      </c>
      <c r="M470" s="129">
        <v>180.8</v>
      </c>
      <c r="N470" t="s">
        <v>1416</v>
      </c>
      <c r="O470" s="130">
        <v>4.74086252558941E-2</v>
      </c>
      <c r="P470" s="130">
        <v>4.1931741281747502E-2</v>
      </c>
      <c r="R470" s="138">
        <v>2547760</v>
      </c>
      <c r="S470" s="162">
        <v>1</v>
      </c>
      <c r="T470" t="s">
        <v>1417</v>
      </c>
      <c r="U470" s="138">
        <v>2528.9066000000003</v>
      </c>
      <c r="X470" s="130">
        <v>5.7903636363636365E-5</v>
      </c>
      <c r="Y470" s="130">
        <v>6.3400229457352839E-2</v>
      </c>
      <c r="Z470" s="130">
        <v>1.4951172204224018E-2</v>
      </c>
      <c r="AA470" s="182"/>
      <c r="AC470" s="159"/>
    </row>
    <row r="471" spans="1:29" x14ac:dyDescent="0.25">
      <c r="A471" t="s">
        <v>1213</v>
      </c>
      <c r="B471" t="s">
        <v>1262</v>
      </c>
      <c r="C471" t="s">
        <v>1329</v>
      </c>
      <c r="D471" t="s">
        <v>1422</v>
      </c>
      <c r="E471" t="s">
        <v>1423</v>
      </c>
      <c r="F471" t="s">
        <v>949</v>
      </c>
      <c r="G471" t="s">
        <v>204</v>
      </c>
      <c r="H471" t="s">
        <v>204</v>
      </c>
      <c r="I471" t="s">
        <v>340</v>
      </c>
      <c r="J471" t="s">
        <v>1271</v>
      </c>
      <c r="K471" t="s">
        <v>413</v>
      </c>
      <c r="L471" t="s">
        <v>1212</v>
      </c>
      <c r="M471" s="129">
        <v>104.1</v>
      </c>
      <c r="N471" t="s">
        <v>1424</v>
      </c>
      <c r="O471" s="130">
        <v>4.6742616712455602E-2</v>
      </c>
      <c r="P471" s="130">
        <v>4.1255109969377202E-2</v>
      </c>
      <c r="R471" s="138">
        <v>1924113</v>
      </c>
      <c r="S471" s="162">
        <v>1</v>
      </c>
      <c r="T471" t="s">
        <v>1425</v>
      </c>
      <c r="U471" s="138">
        <v>1916.0317</v>
      </c>
      <c r="X471" s="130">
        <v>4.372984090909091E-5</v>
      </c>
      <c r="Y471" s="130">
        <v>4.8035325697981676E-2</v>
      </c>
      <c r="Z471" s="130">
        <v>1.1327789071798383E-2</v>
      </c>
      <c r="AA471" s="182"/>
      <c r="AC471" s="159"/>
    </row>
    <row r="472" spans="1:29" x14ac:dyDescent="0.25">
      <c r="A472" t="s">
        <v>1213</v>
      </c>
      <c r="B472" t="s">
        <v>1262</v>
      </c>
      <c r="C472" t="s">
        <v>1329</v>
      </c>
      <c r="D472" t="s">
        <v>1410</v>
      </c>
      <c r="E472" t="s">
        <v>1411</v>
      </c>
      <c r="F472" t="s">
        <v>949</v>
      </c>
      <c r="G472" t="s">
        <v>204</v>
      </c>
      <c r="H472" t="s">
        <v>204</v>
      </c>
      <c r="I472" t="s">
        <v>340</v>
      </c>
      <c r="J472" t="s">
        <v>1284</v>
      </c>
      <c r="K472" t="s">
        <v>415</v>
      </c>
      <c r="L472" t="s">
        <v>1212</v>
      </c>
      <c r="M472" s="129">
        <v>8.1999999999999993</v>
      </c>
      <c r="N472" t="s">
        <v>1412</v>
      </c>
      <c r="O472" s="130">
        <v>4.6930420666932697E-2</v>
      </c>
      <c r="P472" s="130">
        <v>3.7175652580260898E-2</v>
      </c>
      <c r="R472" s="138">
        <v>92689</v>
      </c>
      <c r="S472" s="162">
        <v>1</v>
      </c>
      <c r="T472" t="s">
        <v>1413</v>
      </c>
      <c r="U472" s="138">
        <v>92.661199999999994</v>
      </c>
      <c r="X472" s="130">
        <v>2.1065681818181817E-6</v>
      </c>
      <c r="Y472" s="130">
        <v>2.3230359605866772E-3</v>
      </c>
      <c r="Z472" s="130">
        <v>5.4782310696051143E-4</v>
      </c>
      <c r="AA472" s="182"/>
      <c r="AC472" s="159"/>
    </row>
    <row r="473" spans="1:29" x14ac:dyDescent="0.25">
      <c r="A473" t="s">
        <v>1213</v>
      </c>
      <c r="B473" t="s">
        <v>1263</v>
      </c>
      <c r="C473" t="s">
        <v>1268</v>
      </c>
      <c r="D473" t="s">
        <v>1269</v>
      </c>
      <c r="E473" t="s">
        <v>1270</v>
      </c>
      <c r="F473" t="s">
        <v>943</v>
      </c>
      <c r="G473" t="s">
        <v>204</v>
      </c>
      <c r="H473" t="s">
        <v>204</v>
      </c>
      <c r="I473" t="s">
        <v>340</v>
      </c>
      <c r="J473" t="s">
        <v>1271</v>
      </c>
      <c r="K473" t="s">
        <v>413</v>
      </c>
      <c r="L473" t="s">
        <v>1212</v>
      </c>
      <c r="M473" s="129">
        <v>1329.5</v>
      </c>
      <c r="N473" t="s">
        <v>1272</v>
      </c>
      <c r="O473" s="130">
        <v>9.1388620623598996E-3</v>
      </c>
      <c r="P473" s="130">
        <v>1.52756146967408E-2</v>
      </c>
      <c r="R473" s="138">
        <v>6163889</v>
      </c>
      <c r="S473" s="162">
        <v>1</v>
      </c>
      <c r="T473" t="s">
        <v>1273</v>
      </c>
      <c r="U473" s="138">
        <v>6995.3975999999993</v>
      </c>
      <c r="X473" s="130">
        <v>2.8401448174820775E-4</v>
      </c>
      <c r="Y473" s="130">
        <v>0.20264102224996502</v>
      </c>
      <c r="Z473" s="130">
        <v>5.8844302043820483E-2</v>
      </c>
      <c r="AA473" s="182"/>
      <c r="AC473" s="159"/>
    </row>
    <row r="474" spans="1:29" x14ac:dyDescent="0.25">
      <c r="A474" t="s">
        <v>1213</v>
      </c>
      <c r="B474" t="s">
        <v>1263</v>
      </c>
      <c r="C474" t="s">
        <v>1268</v>
      </c>
      <c r="D474" t="s">
        <v>1362</v>
      </c>
      <c r="E474" t="s">
        <v>1363</v>
      </c>
      <c r="F474" t="s">
        <v>943</v>
      </c>
      <c r="G474" t="s">
        <v>204</v>
      </c>
      <c r="H474" t="s">
        <v>204</v>
      </c>
      <c r="I474" t="s">
        <v>340</v>
      </c>
      <c r="J474" t="s">
        <v>1271</v>
      </c>
      <c r="K474" t="s">
        <v>413</v>
      </c>
      <c r="L474" t="s">
        <v>1212</v>
      </c>
      <c r="M474" s="129">
        <v>2081.9</v>
      </c>
      <c r="N474" t="s">
        <v>1364</v>
      </c>
      <c r="O474" s="130">
        <v>1.19529589377564E-2</v>
      </c>
      <c r="P474" s="130">
        <v>1.6358749316930401E-2</v>
      </c>
      <c r="R474" s="138">
        <v>3575771</v>
      </c>
      <c r="S474" s="162">
        <v>1</v>
      </c>
      <c r="T474" t="s">
        <v>1365</v>
      </c>
      <c r="U474" s="138">
        <v>3940.4996000000001</v>
      </c>
      <c r="X474" s="130">
        <v>1.7697837097705395E-4</v>
      </c>
      <c r="Y474" s="130">
        <v>0.11414746070348489</v>
      </c>
      <c r="Z474" s="130">
        <v>3.3146929385726359E-2</v>
      </c>
      <c r="AA474" s="182"/>
      <c r="AC474" s="159"/>
    </row>
    <row r="475" spans="1:29" x14ac:dyDescent="0.25">
      <c r="A475" t="s">
        <v>1213</v>
      </c>
      <c r="B475" t="s">
        <v>1263</v>
      </c>
      <c r="C475" t="s">
        <v>1268</v>
      </c>
      <c r="D475" t="s">
        <v>1358</v>
      </c>
      <c r="E475" t="s">
        <v>1359</v>
      </c>
      <c r="F475" t="s">
        <v>943</v>
      </c>
      <c r="G475" t="s">
        <v>204</v>
      </c>
      <c r="H475" t="s">
        <v>204</v>
      </c>
      <c r="I475" t="s">
        <v>340</v>
      </c>
      <c r="J475" t="s">
        <v>1284</v>
      </c>
      <c r="K475" t="s">
        <v>415</v>
      </c>
      <c r="L475" t="s">
        <v>1212</v>
      </c>
      <c r="M475" s="129">
        <v>2896.9</v>
      </c>
      <c r="N475" t="s">
        <v>1360</v>
      </c>
      <c r="O475" s="130">
        <v>-2.2821680010205101E-2</v>
      </c>
      <c r="P475" s="130">
        <v>-2.99380435407165E-2</v>
      </c>
      <c r="R475" s="138">
        <v>3022433</v>
      </c>
      <c r="S475" s="162">
        <v>1</v>
      </c>
      <c r="T475" t="s">
        <v>1361</v>
      </c>
      <c r="U475" s="138">
        <v>3374.8487</v>
      </c>
      <c r="X475" s="130">
        <v>1.3559200231634766E-4</v>
      </c>
      <c r="Y475" s="130">
        <v>9.7761817781903002E-2</v>
      </c>
      <c r="Z475" s="130">
        <v>2.8388753027583161E-2</v>
      </c>
      <c r="AA475" s="182"/>
      <c r="AC475" s="159"/>
    </row>
    <row r="476" spans="1:29" x14ac:dyDescent="0.25">
      <c r="A476" t="s">
        <v>1213</v>
      </c>
      <c r="B476" t="s">
        <v>1263</v>
      </c>
      <c r="C476" t="s">
        <v>1268</v>
      </c>
      <c r="D476" t="s">
        <v>1282</v>
      </c>
      <c r="E476" t="s">
        <v>1283</v>
      </c>
      <c r="F476" t="s">
        <v>943</v>
      </c>
      <c r="G476" t="s">
        <v>204</v>
      </c>
      <c r="H476" t="s">
        <v>204</v>
      </c>
      <c r="I476" t="s">
        <v>340</v>
      </c>
      <c r="J476" t="s">
        <v>1284</v>
      </c>
      <c r="K476" t="s">
        <v>415</v>
      </c>
      <c r="L476" t="s">
        <v>1212</v>
      </c>
      <c r="M476" s="129">
        <v>4884.6000000000004</v>
      </c>
      <c r="N476" t="s">
        <v>1285</v>
      </c>
      <c r="O476" s="130">
        <v>5.2364396179376497E-3</v>
      </c>
      <c r="P476" s="130">
        <v>1.8755807532071699E-2</v>
      </c>
      <c r="R476" s="138">
        <v>3036063</v>
      </c>
      <c r="S476" s="162">
        <v>1</v>
      </c>
      <c r="T476" t="s">
        <v>1286</v>
      </c>
      <c r="U476" s="138">
        <v>3213.6727000000001</v>
      </c>
      <c r="X476" s="130">
        <v>1.2612363137045872E-4</v>
      </c>
      <c r="Y476" s="130">
        <v>9.3092909506213822E-2</v>
      </c>
      <c r="Z476" s="130">
        <v>2.7032963139933228E-2</v>
      </c>
      <c r="AA476" s="182"/>
      <c r="AC476" s="159"/>
    </row>
    <row r="477" spans="1:29" x14ac:dyDescent="0.25">
      <c r="A477" t="s">
        <v>1213</v>
      </c>
      <c r="B477" t="s">
        <v>1263</v>
      </c>
      <c r="C477" t="s">
        <v>1268</v>
      </c>
      <c r="D477" t="s">
        <v>1278</v>
      </c>
      <c r="E477" t="s">
        <v>1279</v>
      </c>
      <c r="F477" t="s">
        <v>943</v>
      </c>
      <c r="G477" t="s">
        <v>204</v>
      </c>
      <c r="H477" t="s">
        <v>204</v>
      </c>
      <c r="I477" t="s">
        <v>340</v>
      </c>
      <c r="J477" t="s">
        <v>1271</v>
      </c>
      <c r="K477" t="s">
        <v>413</v>
      </c>
      <c r="L477" t="s">
        <v>1212</v>
      </c>
      <c r="M477" s="129">
        <v>7391</v>
      </c>
      <c r="N477" t="s">
        <v>1280</v>
      </c>
      <c r="O477" s="130">
        <v>1.2798946583349499E-2</v>
      </c>
      <c r="P477" s="130">
        <v>2.1832119661569199E-2</v>
      </c>
      <c r="R477" s="138">
        <v>1928495</v>
      </c>
      <c r="S477" s="162">
        <v>1</v>
      </c>
      <c r="T477" t="s">
        <v>1281</v>
      </c>
      <c r="U477" s="138">
        <v>1883.1753999999999</v>
      </c>
      <c r="X477" s="130">
        <v>6.2809083536069705E-5</v>
      </c>
      <c r="Y477" s="130">
        <v>5.4551378197911518E-2</v>
      </c>
      <c r="Z477" s="130">
        <v>1.584100662315497E-2</v>
      </c>
      <c r="AA477" s="182"/>
      <c r="AC477" s="159"/>
    </row>
    <row r="478" spans="1:29" x14ac:dyDescent="0.25">
      <c r="A478" t="s">
        <v>1213</v>
      </c>
      <c r="B478" t="s">
        <v>1263</v>
      </c>
      <c r="C478" t="s">
        <v>1268</v>
      </c>
      <c r="D478" t="s">
        <v>1370</v>
      </c>
      <c r="E478" t="s">
        <v>1371</v>
      </c>
      <c r="F478" t="s">
        <v>943</v>
      </c>
      <c r="G478" t="s">
        <v>204</v>
      </c>
      <c r="H478" t="s">
        <v>204</v>
      </c>
      <c r="I478" t="s">
        <v>340</v>
      </c>
      <c r="J478" t="s">
        <v>1271</v>
      </c>
      <c r="K478" t="s">
        <v>413</v>
      </c>
      <c r="L478" t="s">
        <v>1212</v>
      </c>
      <c r="M478" s="129">
        <v>84.9</v>
      </c>
      <c r="N478" t="s">
        <v>1372</v>
      </c>
      <c r="O478" s="130">
        <v>1.08381721365448E-2</v>
      </c>
      <c r="P478" s="130">
        <v>4.8093544647693297E-2</v>
      </c>
      <c r="R478" s="138">
        <v>266623</v>
      </c>
      <c r="S478" s="162">
        <v>1</v>
      </c>
      <c r="T478" t="s">
        <v>1373</v>
      </c>
      <c r="U478" s="138">
        <v>387.45650000000001</v>
      </c>
      <c r="X478" s="130">
        <v>7.1666320679816795E-5</v>
      </c>
      <c r="Y478" s="130">
        <v>1.1223749423421234E-2</v>
      </c>
      <c r="Z478" s="130">
        <v>3.2592300107984135E-3</v>
      </c>
      <c r="AA478" s="182"/>
      <c r="AC478" s="159"/>
    </row>
    <row r="479" spans="1:29" x14ac:dyDescent="0.25">
      <c r="A479" t="s">
        <v>1213</v>
      </c>
      <c r="B479" t="s">
        <v>1263</v>
      </c>
      <c r="C479" t="s">
        <v>1287</v>
      </c>
      <c r="D479" t="s">
        <v>1312</v>
      </c>
      <c r="E479" t="s">
        <v>1313</v>
      </c>
      <c r="F479" t="s">
        <v>945</v>
      </c>
      <c r="G479" t="s">
        <v>204</v>
      </c>
      <c r="H479" t="s">
        <v>204</v>
      </c>
      <c r="I479" t="s">
        <v>340</v>
      </c>
      <c r="J479" t="s">
        <v>1271</v>
      </c>
      <c r="K479" t="s">
        <v>413</v>
      </c>
      <c r="L479" t="s">
        <v>1212</v>
      </c>
      <c r="M479" s="129">
        <v>2166.1</v>
      </c>
      <c r="N479" t="s">
        <v>1314</v>
      </c>
      <c r="O479" s="130">
        <v>3.9885625950869801E-2</v>
      </c>
      <c r="P479" s="130">
        <v>4.3885579761266398E-2</v>
      </c>
      <c r="R479" s="138">
        <v>2944032</v>
      </c>
      <c r="S479" s="162">
        <v>1</v>
      </c>
      <c r="T479" t="s">
        <v>1315</v>
      </c>
      <c r="U479" s="138">
        <v>3184.2649999999999</v>
      </c>
      <c r="X479" s="130">
        <v>1.9763658636925253E-4</v>
      </c>
      <c r="Y479" s="130">
        <v>9.2241034959452961E-2</v>
      </c>
      <c r="Z479" s="130">
        <v>2.6785589915220589E-2</v>
      </c>
      <c r="AA479" s="182"/>
      <c r="AC479" s="159"/>
    </row>
    <row r="480" spans="1:29" x14ac:dyDescent="0.25">
      <c r="A480" t="s">
        <v>1213</v>
      </c>
      <c r="B480" t="s">
        <v>1263</v>
      </c>
      <c r="C480" t="s">
        <v>1287</v>
      </c>
      <c r="D480" t="s">
        <v>1296</v>
      </c>
      <c r="E480" t="s">
        <v>1297</v>
      </c>
      <c r="F480" t="s">
        <v>945</v>
      </c>
      <c r="G480" t="s">
        <v>204</v>
      </c>
      <c r="H480" t="s">
        <v>204</v>
      </c>
      <c r="I480" t="s">
        <v>340</v>
      </c>
      <c r="J480" t="s">
        <v>1271</v>
      </c>
      <c r="K480" t="s">
        <v>413</v>
      </c>
      <c r="L480" t="s">
        <v>1212</v>
      </c>
      <c r="M480" s="129">
        <v>1657.9</v>
      </c>
      <c r="N480" t="s">
        <v>1298</v>
      </c>
      <c r="O480" s="130">
        <v>4.0817413982476E-2</v>
      </c>
      <c r="P480" s="130">
        <v>4.3662658592462197E-2</v>
      </c>
      <c r="R480" s="138">
        <v>1873960</v>
      </c>
      <c r="S480" s="162">
        <v>1</v>
      </c>
      <c r="T480" t="s">
        <v>1299</v>
      </c>
      <c r="U480" s="138">
        <v>1763.2090000000001</v>
      </c>
      <c r="X480" s="130">
        <v>6.7450269077068244E-5</v>
      </c>
      <c r="Y480" s="130">
        <v>5.1076219823755611E-2</v>
      </c>
      <c r="Z480" s="130">
        <v>1.4831866091053365E-2</v>
      </c>
      <c r="AA480" s="182"/>
      <c r="AC480" s="159"/>
    </row>
    <row r="481" spans="1:29" x14ac:dyDescent="0.25">
      <c r="A481" t="s">
        <v>1213</v>
      </c>
      <c r="B481" t="s">
        <v>1263</v>
      </c>
      <c r="C481" t="s">
        <v>1287</v>
      </c>
      <c r="D481" t="s">
        <v>1378</v>
      </c>
      <c r="E481" t="s">
        <v>1379</v>
      </c>
      <c r="F481" t="s">
        <v>945</v>
      </c>
      <c r="G481" t="s">
        <v>204</v>
      </c>
      <c r="H481" t="s">
        <v>204</v>
      </c>
      <c r="I481" t="s">
        <v>340</v>
      </c>
      <c r="J481" t="s">
        <v>1271</v>
      </c>
      <c r="K481" t="s">
        <v>413</v>
      </c>
      <c r="L481" t="s">
        <v>1212</v>
      </c>
      <c r="M481" s="129">
        <v>4116.7</v>
      </c>
      <c r="N481" t="s">
        <v>1380</v>
      </c>
      <c r="O481" s="130">
        <v>3.3485026916487998E-2</v>
      </c>
      <c r="P481" s="130">
        <v>3.9996261016130102E-2</v>
      </c>
      <c r="R481" s="138">
        <v>1810540</v>
      </c>
      <c r="S481" s="162">
        <v>1</v>
      </c>
      <c r="T481" t="s">
        <v>1381</v>
      </c>
      <c r="U481" s="138">
        <v>1678.9137000000001</v>
      </c>
      <c r="X481" s="130">
        <v>5.9368740894473402E-5</v>
      </c>
      <c r="Y481" s="130">
        <v>4.8634375790024692E-2</v>
      </c>
      <c r="Z481" s="130">
        <v>1.4122786526267523E-2</v>
      </c>
      <c r="AA481" s="182"/>
      <c r="AC481" s="159"/>
    </row>
    <row r="482" spans="1:29" x14ac:dyDescent="0.25">
      <c r="A482" t="s">
        <v>1213</v>
      </c>
      <c r="B482" t="s">
        <v>1263</v>
      </c>
      <c r="C482" t="s">
        <v>1287</v>
      </c>
      <c r="D482" t="s">
        <v>1300</v>
      </c>
      <c r="E482" t="s">
        <v>1301</v>
      </c>
      <c r="F482" t="s">
        <v>945</v>
      </c>
      <c r="G482" t="s">
        <v>204</v>
      </c>
      <c r="H482" t="s">
        <v>204</v>
      </c>
      <c r="I482" t="s">
        <v>340</v>
      </c>
      <c r="J482" t="s">
        <v>1284</v>
      </c>
      <c r="K482" t="s">
        <v>415</v>
      </c>
      <c r="L482" t="s">
        <v>1212</v>
      </c>
      <c r="M482" s="129">
        <v>5584.4</v>
      </c>
      <c r="N482" t="s">
        <v>1302</v>
      </c>
      <c r="O482" s="130">
        <v>4.1665230322122E-2</v>
      </c>
      <c r="P482" s="130">
        <v>4.76935978448388E-2</v>
      </c>
      <c r="R482" s="138">
        <v>1812049</v>
      </c>
      <c r="S482" s="162">
        <v>1</v>
      </c>
      <c r="T482" t="s">
        <v>1303</v>
      </c>
      <c r="U482" s="138">
        <v>1480.9876000000002</v>
      </c>
      <c r="X482" s="130">
        <v>4.7994367766390707E-5</v>
      </c>
      <c r="Y482" s="130">
        <v>4.2900899549982059E-2</v>
      </c>
      <c r="Z482" s="130">
        <v>1.2457860027752512E-2</v>
      </c>
      <c r="AA482" s="182"/>
      <c r="AC482" s="159"/>
    </row>
    <row r="483" spans="1:29" x14ac:dyDescent="0.25">
      <c r="A483" t="s">
        <v>1213</v>
      </c>
      <c r="B483" t="s">
        <v>1263</v>
      </c>
      <c r="C483" t="s">
        <v>1287</v>
      </c>
      <c r="D483" t="s">
        <v>1374</v>
      </c>
      <c r="E483" t="s">
        <v>1375</v>
      </c>
      <c r="F483" t="s">
        <v>945</v>
      </c>
      <c r="G483" t="s">
        <v>204</v>
      </c>
      <c r="H483" t="s">
        <v>204</v>
      </c>
      <c r="I483" t="s">
        <v>340</v>
      </c>
      <c r="J483" t="s">
        <v>1271</v>
      </c>
      <c r="K483" t="s">
        <v>413</v>
      </c>
      <c r="L483" t="s">
        <v>1212</v>
      </c>
      <c r="M483" s="129">
        <v>2689.9</v>
      </c>
      <c r="N483" t="s">
        <v>1376</v>
      </c>
      <c r="O483" s="130">
        <v>3.7793262312219703E-2</v>
      </c>
      <c r="P483" s="130">
        <v>4.4813980864286097E-2</v>
      </c>
      <c r="R483" s="138">
        <v>953419</v>
      </c>
      <c r="S483" s="162">
        <v>1</v>
      </c>
      <c r="T483" t="s">
        <v>1377</v>
      </c>
      <c r="U483" s="138">
        <v>898.12069999999994</v>
      </c>
      <c r="X483" s="130">
        <v>3.689253057128163E-5</v>
      </c>
      <c r="Y483" s="130">
        <v>2.6016547746698516E-2</v>
      </c>
      <c r="Z483" s="130">
        <v>7.5548651341471856E-3</v>
      </c>
      <c r="AA483" s="182"/>
      <c r="AC483" s="159"/>
    </row>
    <row r="484" spans="1:29" x14ac:dyDescent="0.25">
      <c r="A484" t="s">
        <v>1213</v>
      </c>
      <c r="B484" t="s">
        <v>1263</v>
      </c>
      <c r="C484" t="s">
        <v>1287</v>
      </c>
      <c r="D484" t="s">
        <v>1316</v>
      </c>
      <c r="E484" t="s">
        <v>1317</v>
      </c>
      <c r="F484" t="s">
        <v>945</v>
      </c>
      <c r="G484" t="s">
        <v>204</v>
      </c>
      <c r="H484" t="s">
        <v>204</v>
      </c>
      <c r="I484" t="s">
        <v>340</v>
      </c>
      <c r="J484" t="s">
        <v>1271</v>
      </c>
      <c r="K484" t="s">
        <v>413</v>
      </c>
      <c r="L484" t="s">
        <v>1212</v>
      </c>
      <c r="M484" s="129">
        <v>4376.3</v>
      </c>
      <c r="N484" t="s">
        <v>1318</v>
      </c>
      <c r="O484" s="130">
        <v>3.2734743558594202E-2</v>
      </c>
      <c r="P484" s="130">
        <v>3.8320418347119897E-2</v>
      </c>
      <c r="R484" s="138">
        <v>909750</v>
      </c>
      <c r="S484" s="162">
        <v>1</v>
      </c>
      <c r="T484" t="s">
        <v>1319</v>
      </c>
      <c r="U484" s="138">
        <v>886.9153</v>
      </c>
      <c r="X484" s="130">
        <v>3.4469842269639151E-5</v>
      </c>
      <c r="Y484" s="130">
        <v>2.5691951706154473E-2</v>
      </c>
      <c r="Z484" s="130">
        <v>7.4606066901267013E-3</v>
      </c>
      <c r="AA484" s="182"/>
      <c r="AC484" s="159"/>
    </row>
    <row r="485" spans="1:29" x14ac:dyDescent="0.25">
      <c r="A485" t="s">
        <v>1213</v>
      </c>
      <c r="B485" t="s">
        <v>1263</v>
      </c>
      <c r="C485" t="s">
        <v>1287</v>
      </c>
      <c r="D485" t="s">
        <v>1308</v>
      </c>
      <c r="E485" t="s">
        <v>1309</v>
      </c>
      <c r="F485" t="s">
        <v>945</v>
      </c>
      <c r="G485" t="s">
        <v>204</v>
      </c>
      <c r="H485" t="s">
        <v>204</v>
      </c>
      <c r="I485" t="s">
        <v>340</v>
      </c>
      <c r="J485" t="s">
        <v>1271</v>
      </c>
      <c r="K485" t="s">
        <v>413</v>
      </c>
      <c r="L485" t="s">
        <v>1212</v>
      </c>
      <c r="M485" s="129">
        <v>1152.4000000000001</v>
      </c>
      <c r="N485" t="s">
        <v>1310</v>
      </c>
      <c r="O485" s="130">
        <v>3.3843636757134997E-2</v>
      </c>
      <c r="P485" s="130">
        <v>2.6518709410428699E-2</v>
      </c>
      <c r="R485" s="138">
        <v>40660</v>
      </c>
      <c r="S485" s="162">
        <v>1</v>
      </c>
      <c r="T485" t="s">
        <v>1311</v>
      </c>
      <c r="U485" s="138">
        <v>40.131399999999999</v>
      </c>
      <c r="X485" s="130">
        <v>1.7101306076290887E-6</v>
      </c>
      <c r="Y485" s="130">
        <v>1.1625174733171685E-3</v>
      </c>
      <c r="Z485" s="130">
        <v>3.3757986695660927E-4</v>
      </c>
      <c r="AA485" s="182"/>
      <c r="AC485" s="159"/>
    </row>
    <row r="486" spans="1:29" x14ac:dyDescent="0.25">
      <c r="A486" t="s">
        <v>1213</v>
      </c>
      <c r="B486" t="s">
        <v>1263</v>
      </c>
      <c r="C486" t="s">
        <v>1287</v>
      </c>
      <c r="D486" t="s">
        <v>1292</v>
      </c>
      <c r="E486" t="s">
        <v>1293</v>
      </c>
      <c r="F486" t="s">
        <v>945</v>
      </c>
      <c r="G486" t="s">
        <v>204</v>
      </c>
      <c r="H486" t="s">
        <v>204</v>
      </c>
      <c r="I486" t="s">
        <v>340</v>
      </c>
      <c r="J486" t="s">
        <v>1271</v>
      </c>
      <c r="K486" t="s">
        <v>413</v>
      </c>
      <c r="L486" t="s">
        <v>1212</v>
      </c>
      <c r="M486" s="129">
        <v>12383.7</v>
      </c>
      <c r="N486" t="s">
        <v>1294</v>
      </c>
      <c r="O486" s="130">
        <v>3.1978966745137803E-2</v>
      </c>
      <c r="P486" s="130">
        <v>4.3678394204377802E-2</v>
      </c>
      <c r="R486" s="138">
        <v>29616</v>
      </c>
      <c r="S486" s="162">
        <v>1</v>
      </c>
      <c r="T486" t="s">
        <v>1295</v>
      </c>
      <c r="U486" s="138">
        <v>30.827300000000001</v>
      </c>
      <c r="X486" s="130">
        <v>1.5338685462122259E-6</v>
      </c>
      <c r="Y486" s="130">
        <v>8.9299776571804591E-4</v>
      </c>
      <c r="Z486" s="130">
        <v>2.5931486955069682E-4</v>
      </c>
      <c r="AA486" s="182"/>
      <c r="AC486" s="159"/>
    </row>
    <row r="487" spans="1:29" x14ac:dyDescent="0.25">
      <c r="A487" t="s">
        <v>1213</v>
      </c>
      <c r="B487" t="s">
        <v>1263</v>
      </c>
      <c r="C487" t="s">
        <v>1320</v>
      </c>
      <c r="D487" t="s">
        <v>1321</v>
      </c>
      <c r="E487" t="s">
        <v>1322</v>
      </c>
      <c r="F487" t="s">
        <v>946</v>
      </c>
      <c r="G487" t="s">
        <v>204</v>
      </c>
      <c r="H487" t="s">
        <v>204</v>
      </c>
      <c r="I487" t="s">
        <v>340</v>
      </c>
      <c r="J487" t="s">
        <v>1284</v>
      </c>
      <c r="K487" t="s">
        <v>415</v>
      </c>
      <c r="L487" t="s">
        <v>1212</v>
      </c>
      <c r="M487" s="129">
        <v>5624.8</v>
      </c>
      <c r="N487" t="s">
        <v>1323</v>
      </c>
      <c r="O487" s="130">
        <v>5.7998748417819497E-3</v>
      </c>
      <c r="P487" s="130">
        <v>4.8535453082322703E-2</v>
      </c>
      <c r="R487" s="138">
        <v>1210782</v>
      </c>
      <c r="S487" s="162">
        <v>1</v>
      </c>
      <c r="T487" t="s">
        <v>1324</v>
      </c>
      <c r="U487" s="138">
        <v>1177.1223</v>
      </c>
      <c r="X487" s="130">
        <v>3.8230492946719676E-5</v>
      </c>
      <c r="Y487" s="130">
        <v>3.4098598951783965E-2</v>
      </c>
      <c r="Z487" s="130">
        <v>9.9017870799860842E-3</v>
      </c>
      <c r="AA487" s="182"/>
      <c r="AC487" s="159"/>
    </row>
    <row r="488" spans="1:29" x14ac:dyDescent="0.25">
      <c r="A488" t="s">
        <v>1213</v>
      </c>
      <c r="B488" t="s">
        <v>1263</v>
      </c>
      <c r="C488" t="s">
        <v>1329</v>
      </c>
      <c r="D488" t="s">
        <v>1422</v>
      </c>
      <c r="E488" t="s">
        <v>1423</v>
      </c>
      <c r="F488" t="s">
        <v>949</v>
      </c>
      <c r="G488" t="s">
        <v>204</v>
      </c>
      <c r="H488" t="s">
        <v>204</v>
      </c>
      <c r="I488" t="s">
        <v>340</v>
      </c>
      <c r="J488" t="s">
        <v>1271</v>
      </c>
      <c r="K488" t="s">
        <v>413</v>
      </c>
      <c r="L488" t="s">
        <v>1212</v>
      </c>
      <c r="M488" s="129">
        <v>104.1</v>
      </c>
      <c r="N488" t="s">
        <v>1424</v>
      </c>
      <c r="O488" s="130">
        <v>4.5425877448441503E-2</v>
      </c>
      <c r="P488" s="130">
        <v>4.1255109969377202E-2</v>
      </c>
      <c r="R488" s="138">
        <v>2068274</v>
      </c>
      <c r="S488" s="162">
        <v>1</v>
      </c>
      <c r="T488" t="s">
        <v>1425</v>
      </c>
      <c r="U488" s="138">
        <v>2059.5871999999999</v>
      </c>
      <c r="X488" s="130">
        <v>4.7006227272727273E-5</v>
      </c>
      <c r="Y488" s="130">
        <v>5.9661635820916423E-2</v>
      </c>
      <c r="Z488" s="130">
        <v>1.7324958587821335E-2</v>
      </c>
      <c r="AA488" s="182"/>
      <c r="AC488" s="159"/>
    </row>
    <row r="489" spans="1:29" x14ac:dyDescent="0.25">
      <c r="A489" t="s">
        <v>1213</v>
      </c>
      <c r="B489" t="s">
        <v>1263</v>
      </c>
      <c r="C489" t="s">
        <v>1329</v>
      </c>
      <c r="D489" t="s">
        <v>1414</v>
      </c>
      <c r="E489" t="s">
        <v>1415</v>
      </c>
      <c r="F489" t="s">
        <v>949</v>
      </c>
      <c r="G489" t="s">
        <v>204</v>
      </c>
      <c r="H489" t="s">
        <v>204</v>
      </c>
      <c r="I489" t="s">
        <v>340</v>
      </c>
      <c r="J489" t="s">
        <v>1271</v>
      </c>
      <c r="K489" t="s">
        <v>413</v>
      </c>
      <c r="L489" t="s">
        <v>1212</v>
      </c>
      <c r="M489" s="129">
        <v>180.8</v>
      </c>
      <c r="N489" t="s">
        <v>1416</v>
      </c>
      <c r="O489" s="130">
        <v>4.7575580755471802E-2</v>
      </c>
      <c r="P489" s="130">
        <v>4.1931741281747502E-2</v>
      </c>
      <c r="R489" s="138">
        <v>1274328</v>
      </c>
      <c r="S489" s="162">
        <v>1</v>
      </c>
      <c r="T489" t="s">
        <v>1417</v>
      </c>
      <c r="U489" s="138">
        <v>1264.8979999999999</v>
      </c>
      <c r="X489" s="130">
        <v>2.8962000000000002E-5</v>
      </c>
      <c r="Y489" s="130">
        <v>3.6641265007404784E-2</v>
      </c>
      <c r="Z489" s="130">
        <v>1.064014404104088E-2</v>
      </c>
      <c r="AA489" s="182"/>
      <c r="AC489" s="159"/>
    </row>
    <row r="490" spans="1:29" x14ac:dyDescent="0.25">
      <c r="A490" t="s">
        <v>1213</v>
      </c>
      <c r="B490" t="s">
        <v>1263</v>
      </c>
      <c r="C490" t="s">
        <v>1329</v>
      </c>
      <c r="D490" t="s">
        <v>1410</v>
      </c>
      <c r="E490" t="s">
        <v>1411</v>
      </c>
      <c r="F490" t="s">
        <v>949</v>
      </c>
      <c r="G490" t="s">
        <v>204</v>
      </c>
      <c r="H490" t="s">
        <v>204</v>
      </c>
      <c r="I490" t="s">
        <v>340</v>
      </c>
      <c r="J490" t="s">
        <v>1284</v>
      </c>
      <c r="K490" t="s">
        <v>415</v>
      </c>
      <c r="L490" t="s">
        <v>1212</v>
      </c>
      <c r="M490" s="129">
        <v>8.1999999999999993</v>
      </c>
      <c r="N490" t="s">
        <v>1412</v>
      </c>
      <c r="O490" s="130">
        <v>4.6930420666932697E-2</v>
      </c>
      <c r="P490" s="130">
        <v>3.7175652580260898E-2</v>
      </c>
      <c r="R490" s="138">
        <v>261183</v>
      </c>
      <c r="S490" s="162">
        <v>1</v>
      </c>
      <c r="T490" t="s">
        <v>1413</v>
      </c>
      <c r="U490" s="138">
        <v>261.1046</v>
      </c>
      <c r="X490" s="130">
        <v>5.9359772727272728E-6</v>
      </c>
      <c r="Y490" s="130">
        <v>7.5636175418918152E-3</v>
      </c>
      <c r="Z490" s="130">
        <v>2.1963755918582169E-3</v>
      </c>
      <c r="AA490" s="182"/>
      <c r="AC490" s="159"/>
    </row>
    <row r="491" spans="1:29" x14ac:dyDescent="0.25">
      <c r="A491" t="s">
        <v>1213</v>
      </c>
      <c r="B491" t="s">
        <v>1264</v>
      </c>
      <c r="C491" t="s">
        <v>1268</v>
      </c>
      <c r="D491" t="s">
        <v>1269</v>
      </c>
      <c r="E491" t="s">
        <v>1270</v>
      </c>
      <c r="F491" t="s">
        <v>943</v>
      </c>
      <c r="G491" t="s">
        <v>204</v>
      </c>
      <c r="H491" t="s">
        <v>204</v>
      </c>
      <c r="I491" t="s">
        <v>340</v>
      </c>
      <c r="J491" t="s">
        <v>1271</v>
      </c>
      <c r="K491" t="s">
        <v>413</v>
      </c>
      <c r="L491" t="s">
        <v>1212</v>
      </c>
      <c r="M491" s="129">
        <v>1329.5</v>
      </c>
      <c r="N491" t="s">
        <v>1272</v>
      </c>
      <c r="O491" s="130">
        <v>-1.9166367888230201E-2</v>
      </c>
      <c r="P491" s="130">
        <v>1.52756146967408E-2</v>
      </c>
      <c r="R491" s="138">
        <v>125861655</v>
      </c>
      <c r="S491" s="162">
        <v>1</v>
      </c>
      <c r="T491" t="s">
        <v>1273</v>
      </c>
      <c r="U491" s="138">
        <v>142840.39230000001</v>
      </c>
      <c r="X491" s="130">
        <v>5.7993472492442223E-3</v>
      </c>
      <c r="Y491" s="130">
        <v>0.17787758589304206</v>
      </c>
      <c r="Z491" s="130">
        <v>4.8507987811937756E-2</v>
      </c>
      <c r="AA491" s="182"/>
      <c r="AC491" s="159"/>
    </row>
    <row r="492" spans="1:29" x14ac:dyDescent="0.25">
      <c r="A492" t="s">
        <v>1213</v>
      </c>
      <c r="B492" t="s">
        <v>1264</v>
      </c>
      <c r="C492" t="s">
        <v>1268</v>
      </c>
      <c r="D492" t="s">
        <v>1278</v>
      </c>
      <c r="E492" t="s">
        <v>1279</v>
      </c>
      <c r="F492" t="s">
        <v>943</v>
      </c>
      <c r="G492" t="s">
        <v>204</v>
      </c>
      <c r="H492" t="s">
        <v>204</v>
      </c>
      <c r="I492" t="s">
        <v>340</v>
      </c>
      <c r="J492" t="s">
        <v>1271</v>
      </c>
      <c r="K492" t="s">
        <v>413</v>
      </c>
      <c r="L492" t="s">
        <v>1212</v>
      </c>
      <c r="M492" s="129">
        <v>7391</v>
      </c>
      <c r="N492" t="s">
        <v>1280</v>
      </c>
      <c r="O492" s="130">
        <v>8.3814045639424607E-3</v>
      </c>
      <c r="P492" s="130">
        <v>2.1832119661569199E-2</v>
      </c>
      <c r="R492" s="138">
        <v>60889535</v>
      </c>
      <c r="S492" s="162">
        <v>1</v>
      </c>
      <c r="T492" t="s">
        <v>1281</v>
      </c>
      <c r="U492" s="138">
        <v>59458.630899999996</v>
      </c>
      <c r="X492" s="130">
        <v>1.983109051507751E-3</v>
      </c>
      <c r="Y492" s="130">
        <v>7.4043185982539603E-2</v>
      </c>
      <c r="Z492" s="130">
        <v>2.0191897394862077E-2</v>
      </c>
      <c r="AA492" s="182"/>
      <c r="AC492" s="159"/>
    </row>
    <row r="493" spans="1:29" x14ac:dyDescent="0.25">
      <c r="A493" t="s">
        <v>1213</v>
      </c>
      <c r="B493" t="s">
        <v>1264</v>
      </c>
      <c r="C493" t="s">
        <v>1268</v>
      </c>
      <c r="D493" t="s">
        <v>1274</v>
      </c>
      <c r="E493" t="s">
        <v>1275</v>
      </c>
      <c r="F493" t="s">
        <v>943</v>
      </c>
      <c r="G493" t="s">
        <v>204</v>
      </c>
      <c r="H493" t="s">
        <v>204</v>
      </c>
      <c r="I493" t="s">
        <v>340</v>
      </c>
      <c r="J493" t="s">
        <v>1271</v>
      </c>
      <c r="K493" t="s">
        <v>413</v>
      </c>
      <c r="L493" t="s">
        <v>1212</v>
      </c>
      <c r="M493" s="129">
        <v>4226.3</v>
      </c>
      <c r="N493" t="s">
        <v>1276</v>
      </c>
      <c r="O493" s="130">
        <v>1.08124958355553E-2</v>
      </c>
      <c r="P493" s="130">
        <v>1.6849175888299602E-2</v>
      </c>
      <c r="R493" s="138">
        <v>39900000</v>
      </c>
      <c r="S493" s="162">
        <v>1</v>
      </c>
      <c r="T493" t="s">
        <v>1277</v>
      </c>
      <c r="U493" s="138">
        <v>39892.019999999997</v>
      </c>
      <c r="X493" s="130">
        <v>2.5375030550201256E-3</v>
      </c>
      <c r="Y493" s="130">
        <v>4.9677098345583821E-2</v>
      </c>
      <c r="Z493" s="130">
        <v>1.3547159800836232E-2</v>
      </c>
      <c r="AA493" s="182"/>
      <c r="AC493" s="159"/>
    </row>
    <row r="494" spans="1:29" x14ac:dyDescent="0.25">
      <c r="A494" t="s">
        <v>1213</v>
      </c>
      <c r="B494" t="s">
        <v>1264</v>
      </c>
      <c r="C494" t="s">
        <v>1268</v>
      </c>
      <c r="D494" t="s">
        <v>1282</v>
      </c>
      <c r="E494" t="s">
        <v>1283</v>
      </c>
      <c r="F494" t="s">
        <v>943</v>
      </c>
      <c r="G494" t="s">
        <v>204</v>
      </c>
      <c r="H494" t="s">
        <v>204</v>
      </c>
      <c r="I494" t="s">
        <v>340</v>
      </c>
      <c r="J494" t="s">
        <v>1284</v>
      </c>
      <c r="K494" t="s">
        <v>415</v>
      </c>
      <c r="L494" t="s">
        <v>1212</v>
      </c>
      <c r="M494" s="129">
        <v>4884.6000000000004</v>
      </c>
      <c r="N494" t="s">
        <v>1285</v>
      </c>
      <c r="O494" s="130">
        <v>1.2054289291709701E-2</v>
      </c>
      <c r="P494" s="130">
        <v>1.8755807532071699E-2</v>
      </c>
      <c r="R494" s="138">
        <v>25000000</v>
      </c>
      <c r="S494" s="162">
        <v>1</v>
      </c>
      <c r="T494" t="s">
        <v>1286</v>
      </c>
      <c r="U494" s="138">
        <v>26462.5</v>
      </c>
      <c r="X494" s="130">
        <v>1.0385459011428512E-3</v>
      </c>
      <c r="Y494" s="130">
        <v>3.2953463248289058E-2</v>
      </c>
      <c r="Z494" s="130">
        <v>8.9865521031431538E-3</v>
      </c>
      <c r="AA494" s="182"/>
      <c r="AC494" s="159"/>
    </row>
    <row r="495" spans="1:29" x14ac:dyDescent="0.25">
      <c r="A495" t="s">
        <v>1213</v>
      </c>
      <c r="B495" t="s">
        <v>1264</v>
      </c>
      <c r="C495" t="s">
        <v>1268</v>
      </c>
      <c r="D495" t="s">
        <v>1370</v>
      </c>
      <c r="E495" t="s">
        <v>1371</v>
      </c>
      <c r="F495" t="s">
        <v>943</v>
      </c>
      <c r="G495" t="s">
        <v>204</v>
      </c>
      <c r="H495" t="s">
        <v>204</v>
      </c>
      <c r="I495" t="s">
        <v>340</v>
      </c>
      <c r="J495" t="s">
        <v>1271</v>
      </c>
      <c r="K495" t="s">
        <v>413</v>
      </c>
      <c r="L495" t="s">
        <v>1212</v>
      </c>
      <c r="M495" s="129">
        <v>84.9</v>
      </c>
      <c r="N495" t="s">
        <v>1372</v>
      </c>
      <c r="O495" s="130">
        <v>-1.40556484430376E-2</v>
      </c>
      <c r="P495" s="130">
        <v>4.8092233346700299E-2</v>
      </c>
      <c r="R495" s="138">
        <v>8800571</v>
      </c>
      <c r="S495" s="162">
        <v>1</v>
      </c>
      <c r="T495" t="s">
        <v>1373</v>
      </c>
      <c r="U495" s="138">
        <v>12788.989800000001</v>
      </c>
      <c r="X495" s="130">
        <v>2.3655293933812762E-3</v>
      </c>
      <c r="Y495" s="130">
        <v>1.5925989781982224E-2</v>
      </c>
      <c r="Z495" s="130">
        <v>4.3430863667216994E-3</v>
      </c>
      <c r="AA495" s="182"/>
      <c r="AC495" s="159"/>
    </row>
    <row r="496" spans="1:29" x14ac:dyDescent="0.25">
      <c r="A496" t="s">
        <v>1213</v>
      </c>
      <c r="B496" t="s">
        <v>1264</v>
      </c>
      <c r="C496" t="s">
        <v>1268</v>
      </c>
      <c r="D496" t="s">
        <v>1358</v>
      </c>
      <c r="E496" t="s">
        <v>1359</v>
      </c>
      <c r="F496" t="s">
        <v>943</v>
      </c>
      <c r="G496" t="s">
        <v>204</v>
      </c>
      <c r="H496" t="s">
        <v>204</v>
      </c>
      <c r="I496" t="s">
        <v>340</v>
      </c>
      <c r="J496" t="s">
        <v>1284</v>
      </c>
      <c r="K496" t="s">
        <v>415</v>
      </c>
      <c r="L496" t="s">
        <v>1212</v>
      </c>
      <c r="M496" s="129">
        <v>2896.9</v>
      </c>
      <c r="N496" t="s">
        <v>1360</v>
      </c>
      <c r="O496" s="130">
        <v>-2.67972043396008E-2</v>
      </c>
      <c r="P496" s="130">
        <v>-2.99380435407165E-2</v>
      </c>
      <c r="R496" s="138">
        <v>8928653</v>
      </c>
      <c r="S496" s="162">
        <v>1</v>
      </c>
      <c r="T496" t="s">
        <v>1361</v>
      </c>
      <c r="U496" s="138">
        <v>9969.7339000000011</v>
      </c>
      <c r="X496" s="130">
        <v>4.0055608784640202E-4</v>
      </c>
      <c r="Y496" s="130">
        <v>1.2415201170729121E-2</v>
      </c>
      <c r="Z496" s="130">
        <v>3.3856791121204487E-3</v>
      </c>
      <c r="AA496" s="182"/>
      <c r="AC496" s="159"/>
    </row>
    <row r="497" spans="1:29" x14ac:dyDescent="0.25">
      <c r="A497" t="s">
        <v>1213</v>
      </c>
      <c r="B497" t="s">
        <v>1264</v>
      </c>
      <c r="C497" t="s">
        <v>1268</v>
      </c>
      <c r="D497" t="s">
        <v>1432</v>
      </c>
      <c r="E497" t="s">
        <v>1433</v>
      </c>
      <c r="F497" t="s">
        <v>943</v>
      </c>
      <c r="G497" t="s">
        <v>204</v>
      </c>
      <c r="H497" t="s">
        <v>204</v>
      </c>
      <c r="I497" t="s">
        <v>340</v>
      </c>
      <c r="J497" t="s">
        <v>1271</v>
      </c>
      <c r="K497" t="s">
        <v>413</v>
      </c>
      <c r="L497" t="s">
        <v>1212</v>
      </c>
      <c r="M497" s="129">
        <v>18619.5</v>
      </c>
      <c r="N497" t="s">
        <v>1434</v>
      </c>
      <c r="O497" s="130">
        <v>1.58316063177582E-2</v>
      </c>
      <c r="P497" s="130">
        <v>2.4263271702527699E-2</v>
      </c>
      <c r="R497" s="138">
        <v>6851623</v>
      </c>
      <c r="S497" s="162">
        <v>1</v>
      </c>
      <c r="T497" t="s">
        <v>1435</v>
      </c>
      <c r="U497" s="138">
        <v>6033.5392000000002</v>
      </c>
      <c r="X497" s="130">
        <v>3.7843599241407284E-4</v>
      </c>
      <c r="Y497" s="130">
        <v>7.5135007175840957E-3</v>
      </c>
      <c r="Z497" s="130">
        <v>2.0489641761425067E-3</v>
      </c>
      <c r="AA497" s="182"/>
      <c r="AC497" s="159"/>
    </row>
    <row r="498" spans="1:29" x14ac:dyDescent="0.25">
      <c r="A498" t="s">
        <v>1213</v>
      </c>
      <c r="B498" t="s">
        <v>1264</v>
      </c>
      <c r="C498" t="s">
        <v>1287</v>
      </c>
      <c r="D498" t="s">
        <v>1378</v>
      </c>
      <c r="E498" t="s">
        <v>1379</v>
      </c>
      <c r="F498" t="s">
        <v>945</v>
      </c>
      <c r="G498" t="s">
        <v>204</v>
      </c>
      <c r="H498" t="s">
        <v>204</v>
      </c>
      <c r="I498" t="s">
        <v>340</v>
      </c>
      <c r="J498" t="s">
        <v>1271</v>
      </c>
      <c r="K498" t="s">
        <v>413</v>
      </c>
      <c r="L498" t="s">
        <v>1212</v>
      </c>
      <c r="M498" s="129">
        <v>4116.7</v>
      </c>
      <c r="N498" t="s">
        <v>1380</v>
      </c>
      <c r="O498" s="130">
        <v>3.3801674605354201E-2</v>
      </c>
      <c r="P498" s="130">
        <v>3.9996261016130102E-2</v>
      </c>
      <c r="R498" s="138">
        <v>88718587</v>
      </c>
      <c r="S498" s="162">
        <v>1</v>
      </c>
      <c r="T498" t="s">
        <v>1381</v>
      </c>
      <c r="U498" s="138">
        <v>82268.745699999999</v>
      </c>
      <c r="X498" s="130">
        <v>2.9091380494917518E-3</v>
      </c>
      <c r="Y498" s="130">
        <v>0.10244837368861295</v>
      </c>
      <c r="Z498" s="130">
        <v>2.7938115065426424E-2</v>
      </c>
      <c r="AA498" s="182"/>
      <c r="AC498" s="159"/>
    </row>
    <row r="499" spans="1:29" x14ac:dyDescent="0.25">
      <c r="A499" t="s">
        <v>1213</v>
      </c>
      <c r="B499" t="s">
        <v>1264</v>
      </c>
      <c r="C499" t="s">
        <v>1287</v>
      </c>
      <c r="D499" t="s">
        <v>1304</v>
      </c>
      <c r="E499" t="s">
        <v>1305</v>
      </c>
      <c r="F499" t="s">
        <v>945</v>
      </c>
      <c r="G499" t="s">
        <v>204</v>
      </c>
      <c r="H499" t="s">
        <v>204</v>
      </c>
      <c r="I499" t="s">
        <v>340</v>
      </c>
      <c r="J499" t="s">
        <v>1284</v>
      </c>
      <c r="K499" t="s">
        <v>415</v>
      </c>
      <c r="L499" t="s">
        <v>1212</v>
      </c>
      <c r="M499" s="129">
        <v>337</v>
      </c>
      <c r="N499" t="s">
        <v>1306</v>
      </c>
      <c r="O499" s="130">
        <v>3.5013388659707401E-3</v>
      </c>
      <c r="P499" s="130">
        <v>4.28627649867531E-2</v>
      </c>
      <c r="R499" s="138">
        <v>48299218</v>
      </c>
      <c r="S499" s="162">
        <v>1</v>
      </c>
      <c r="T499" t="s">
        <v>1307</v>
      </c>
      <c r="U499" s="138">
        <v>47811.395899999996</v>
      </c>
      <c r="X499" s="130">
        <v>5.9502336175983475E-3</v>
      </c>
      <c r="Y499" s="130">
        <v>5.9539010961954908E-2</v>
      </c>
      <c r="Z499" s="130">
        <v>1.6236546069463551E-2</v>
      </c>
      <c r="AA499" s="182"/>
      <c r="AC499" s="159"/>
    </row>
    <row r="500" spans="1:29" x14ac:dyDescent="0.25">
      <c r="A500" t="s">
        <v>1213</v>
      </c>
      <c r="B500" t="s">
        <v>1264</v>
      </c>
      <c r="C500" t="s">
        <v>1287</v>
      </c>
      <c r="D500" t="s">
        <v>1382</v>
      </c>
      <c r="E500" t="s">
        <v>1383</v>
      </c>
      <c r="F500" t="s">
        <v>945</v>
      </c>
      <c r="G500" t="s">
        <v>204</v>
      </c>
      <c r="H500" t="s">
        <v>204</v>
      </c>
      <c r="I500" t="s">
        <v>340</v>
      </c>
      <c r="J500" t="s">
        <v>1271</v>
      </c>
      <c r="K500" t="s">
        <v>413</v>
      </c>
      <c r="L500" t="s">
        <v>1212</v>
      </c>
      <c r="M500" s="129">
        <v>7425.2</v>
      </c>
      <c r="N500" t="s">
        <v>1384</v>
      </c>
      <c r="O500" s="130">
        <v>4.02407434743682E-2</v>
      </c>
      <c r="P500" s="130">
        <v>4.8952446798085802E-2</v>
      </c>
      <c r="R500" s="138">
        <v>46285012</v>
      </c>
      <c r="S500" s="162">
        <v>1</v>
      </c>
      <c r="T500" t="s">
        <v>1385</v>
      </c>
      <c r="U500" s="138">
        <v>35759.800299999995</v>
      </c>
      <c r="X500" s="130">
        <v>1.5426849670796747E-3</v>
      </c>
      <c r="Y500" s="130">
        <v>4.4531290089868537E-2</v>
      </c>
      <c r="Z500" s="130">
        <v>1.2143875610208087E-2</v>
      </c>
      <c r="AA500" s="182"/>
      <c r="AC500" s="159"/>
    </row>
    <row r="501" spans="1:29" x14ac:dyDescent="0.25">
      <c r="A501" t="s">
        <v>1213</v>
      </c>
      <c r="B501" t="s">
        <v>1264</v>
      </c>
      <c r="C501" t="s">
        <v>1287</v>
      </c>
      <c r="D501" t="s">
        <v>1316</v>
      </c>
      <c r="E501" t="s">
        <v>1317</v>
      </c>
      <c r="F501" t="s">
        <v>945</v>
      </c>
      <c r="G501" t="s">
        <v>204</v>
      </c>
      <c r="H501" t="s">
        <v>204</v>
      </c>
      <c r="I501" t="s">
        <v>340</v>
      </c>
      <c r="J501" t="s">
        <v>1271</v>
      </c>
      <c r="K501" t="s">
        <v>413</v>
      </c>
      <c r="L501" t="s">
        <v>1212</v>
      </c>
      <c r="M501" s="129">
        <v>4376.3</v>
      </c>
      <c r="N501" t="s">
        <v>1318</v>
      </c>
      <c r="O501" s="130">
        <v>3.5200825605191798E-2</v>
      </c>
      <c r="P501" s="130">
        <v>3.8320418347119897E-2</v>
      </c>
      <c r="R501" s="138">
        <v>31487632</v>
      </c>
      <c r="S501" s="162">
        <v>1</v>
      </c>
      <c r="T501" t="s">
        <v>1319</v>
      </c>
      <c r="U501" s="138">
        <v>30697.292399999998</v>
      </c>
      <c r="X501" s="130">
        <v>1.1930461208952375E-3</v>
      </c>
      <c r="Y501" s="130">
        <v>3.8227004180937947E-2</v>
      </c>
      <c r="Z501" s="130">
        <v>1.0424669547802568E-2</v>
      </c>
      <c r="AA501" s="182"/>
      <c r="AC501" s="159"/>
    </row>
    <row r="502" spans="1:29" x14ac:dyDescent="0.25">
      <c r="A502" t="s">
        <v>1213</v>
      </c>
      <c r="B502" t="s">
        <v>1264</v>
      </c>
      <c r="C502" t="s">
        <v>1287</v>
      </c>
      <c r="D502" t="s">
        <v>1374</v>
      </c>
      <c r="E502" t="s">
        <v>1375</v>
      </c>
      <c r="F502" t="s">
        <v>945</v>
      </c>
      <c r="G502" t="s">
        <v>204</v>
      </c>
      <c r="H502" t="s">
        <v>204</v>
      </c>
      <c r="I502" t="s">
        <v>340</v>
      </c>
      <c r="J502" t="s">
        <v>1271</v>
      </c>
      <c r="K502" t="s">
        <v>413</v>
      </c>
      <c r="L502" t="s">
        <v>1212</v>
      </c>
      <c r="M502" s="129">
        <v>2689.9</v>
      </c>
      <c r="N502" t="s">
        <v>1376</v>
      </c>
      <c r="O502" s="130">
        <v>4.4278970059156098E-2</v>
      </c>
      <c r="P502" s="130">
        <v>4.4813980864286097E-2</v>
      </c>
      <c r="R502" s="138">
        <v>29803000</v>
      </c>
      <c r="S502" s="162">
        <v>1</v>
      </c>
      <c r="T502" t="s">
        <v>1377</v>
      </c>
      <c r="U502" s="138">
        <v>28074.425999999999</v>
      </c>
      <c r="X502" s="130">
        <v>1.1532265337862015E-3</v>
      </c>
      <c r="Y502" s="130">
        <v>3.4960777152869556E-2</v>
      </c>
      <c r="Z502" s="130">
        <v>9.5339552957897731E-3</v>
      </c>
      <c r="AA502" s="182"/>
      <c r="AC502" s="159"/>
    </row>
    <row r="503" spans="1:29" x14ac:dyDescent="0.25">
      <c r="A503" t="s">
        <v>1213</v>
      </c>
      <c r="B503" t="s">
        <v>1264</v>
      </c>
      <c r="C503" t="s">
        <v>1287</v>
      </c>
      <c r="D503" t="s">
        <v>1308</v>
      </c>
      <c r="E503" t="s">
        <v>1309</v>
      </c>
      <c r="F503" t="s">
        <v>945</v>
      </c>
      <c r="G503" t="s">
        <v>204</v>
      </c>
      <c r="H503" t="s">
        <v>204</v>
      </c>
      <c r="I503" t="s">
        <v>340</v>
      </c>
      <c r="J503" t="s">
        <v>1271</v>
      </c>
      <c r="K503" t="s">
        <v>413</v>
      </c>
      <c r="L503" t="s">
        <v>1212</v>
      </c>
      <c r="M503" s="129">
        <v>1152.4000000000001</v>
      </c>
      <c r="N503" t="s">
        <v>1310</v>
      </c>
      <c r="O503" s="130">
        <v>1.0416579492187101E-2</v>
      </c>
      <c r="P503" s="130">
        <v>2.6518709410428699E-2</v>
      </c>
      <c r="R503" s="138">
        <v>24533605</v>
      </c>
      <c r="S503" s="162">
        <v>1</v>
      </c>
      <c r="T503" t="s">
        <v>1311</v>
      </c>
      <c r="U503" s="138">
        <v>24214.668100000003</v>
      </c>
      <c r="X503" s="130">
        <v>1.0318659327590272E-3</v>
      </c>
      <c r="Y503" s="130">
        <v>3.0154262690835657E-2</v>
      </c>
      <c r="Z503" s="130">
        <v>8.2231979917051588E-3</v>
      </c>
      <c r="AA503" s="182"/>
      <c r="AC503" s="159"/>
    </row>
    <row r="504" spans="1:29" x14ac:dyDescent="0.25">
      <c r="A504" t="s">
        <v>1213</v>
      </c>
      <c r="B504" t="s">
        <v>1264</v>
      </c>
      <c r="C504" t="s">
        <v>1287</v>
      </c>
      <c r="D504" t="s">
        <v>1394</v>
      </c>
      <c r="E504" t="s">
        <v>1395</v>
      </c>
      <c r="F504" t="s">
        <v>945</v>
      </c>
      <c r="G504" t="s">
        <v>204</v>
      </c>
      <c r="H504" t="s">
        <v>204</v>
      </c>
      <c r="I504" t="s">
        <v>340</v>
      </c>
      <c r="J504" t="s">
        <v>1271</v>
      </c>
      <c r="K504" t="s">
        <v>413</v>
      </c>
      <c r="L504" t="s">
        <v>1212</v>
      </c>
      <c r="M504" s="129">
        <v>3073.6</v>
      </c>
      <c r="N504" t="s">
        <v>1396</v>
      </c>
      <c r="O504" s="130">
        <v>4.3489612892658201E-2</v>
      </c>
      <c r="P504" s="130">
        <v>4.5511592992543801E-2</v>
      </c>
      <c r="R504" s="138">
        <v>20238489</v>
      </c>
      <c r="S504" s="162">
        <v>1</v>
      </c>
      <c r="T504" t="s">
        <v>1397</v>
      </c>
      <c r="U504" s="138">
        <v>20058.366399999999</v>
      </c>
      <c r="X504" s="130">
        <v>1.8363237067037805E-3</v>
      </c>
      <c r="Y504" s="130">
        <v>2.4978465434542726E-2</v>
      </c>
      <c r="Z504" s="130">
        <v>6.8117356707790956E-3</v>
      </c>
      <c r="AA504" s="182"/>
      <c r="AC504" s="159"/>
    </row>
    <row r="505" spans="1:29" x14ac:dyDescent="0.25">
      <c r="A505" t="s">
        <v>1213</v>
      </c>
      <c r="B505" t="s">
        <v>1264</v>
      </c>
      <c r="C505" t="s">
        <v>1287</v>
      </c>
      <c r="D505" t="s">
        <v>1398</v>
      </c>
      <c r="E505" t="s">
        <v>1399</v>
      </c>
      <c r="F505" t="s">
        <v>945</v>
      </c>
      <c r="G505" t="s">
        <v>204</v>
      </c>
      <c r="H505" t="s">
        <v>204</v>
      </c>
      <c r="I505" t="s">
        <v>340</v>
      </c>
      <c r="J505" t="s">
        <v>1271</v>
      </c>
      <c r="K505" t="s">
        <v>413</v>
      </c>
      <c r="L505" t="s">
        <v>1212</v>
      </c>
      <c r="M505" s="129">
        <v>14487.8</v>
      </c>
      <c r="N505" t="s">
        <v>1400</v>
      </c>
      <c r="O505" s="130">
        <v>3.5700947666295897E-2</v>
      </c>
      <c r="P505" s="130">
        <v>5.4706435555219299E-2</v>
      </c>
      <c r="R505" s="138">
        <v>19059884</v>
      </c>
      <c r="S505" s="162">
        <v>1</v>
      </c>
      <c r="T505" t="s">
        <v>1401</v>
      </c>
      <c r="U505" s="138">
        <v>15017.2826</v>
      </c>
      <c r="X505" s="130">
        <v>7.2619194895339714E-4</v>
      </c>
      <c r="Y505" s="130">
        <v>1.8700858587318021E-2</v>
      </c>
      <c r="Z505" s="130">
        <v>5.0998051040104554E-3</v>
      </c>
      <c r="AA505" s="182"/>
      <c r="AC505" s="159"/>
    </row>
    <row r="506" spans="1:29" x14ac:dyDescent="0.25">
      <c r="A506" t="s">
        <v>1213</v>
      </c>
      <c r="B506" t="s">
        <v>1264</v>
      </c>
      <c r="C506" t="s">
        <v>1287</v>
      </c>
      <c r="D506" t="s">
        <v>1300</v>
      </c>
      <c r="E506" t="s">
        <v>1301</v>
      </c>
      <c r="F506" t="s">
        <v>945</v>
      </c>
      <c r="G506" t="s">
        <v>204</v>
      </c>
      <c r="H506" t="s">
        <v>204</v>
      </c>
      <c r="I506" t="s">
        <v>340</v>
      </c>
      <c r="J506" t="s">
        <v>1284</v>
      </c>
      <c r="K506" t="s">
        <v>415</v>
      </c>
      <c r="L506" t="s">
        <v>1212</v>
      </c>
      <c r="M506" s="129">
        <v>5584.4</v>
      </c>
      <c r="N506" t="s">
        <v>1302</v>
      </c>
      <c r="O506" s="130">
        <v>4.1102676963919803E-2</v>
      </c>
      <c r="P506" s="130">
        <v>4.76935978448388E-2</v>
      </c>
      <c r="R506" s="138">
        <v>8000000</v>
      </c>
      <c r="S506" s="162">
        <v>1</v>
      </c>
      <c r="T506" t="s">
        <v>1303</v>
      </c>
      <c r="U506" s="138">
        <v>6538.4</v>
      </c>
      <c r="X506" s="130">
        <v>2.1188993351235294E-4</v>
      </c>
      <c r="Y506" s="130">
        <v>8.1421983600420654E-3</v>
      </c>
      <c r="Z506" s="130">
        <v>2.2204127452504939E-3</v>
      </c>
      <c r="AA506" s="182"/>
      <c r="AC506" s="159"/>
    </row>
    <row r="507" spans="1:29" x14ac:dyDescent="0.25">
      <c r="A507" t="s">
        <v>1213</v>
      </c>
      <c r="B507" t="s">
        <v>1264</v>
      </c>
      <c r="C507" t="s">
        <v>1287</v>
      </c>
      <c r="D507" t="s">
        <v>1292</v>
      </c>
      <c r="E507" t="s">
        <v>1293</v>
      </c>
      <c r="F507" t="s">
        <v>945</v>
      </c>
      <c r="G507" t="s">
        <v>204</v>
      </c>
      <c r="H507" t="s">
        <v>204</v>
      </c>
      <c r="I507" t="s">
        <v>340</v>
      </c>
      <c r="J507" t="s">
        <v>1271</v>
      </c>
      <c r="K507" t="s">
        <v>413</v>
      </c>
      <c r="L507" t="s">
        <v>1212</v>
      </c>
      <c r="M507" s="129">
        <v>12383.7</v>
      </c>
      <c r="N507" t="s">
        <v>1294</v>
      </c>
      <c r="O507" s="130">
        <v>2.7232057150602E-2</v>
      </c>
      <c r="P507" s="130">
        <v>4.3678394204377802E-2</v>
      </c>
      <c r="R507" s="138">
        <v>33072</v>
      </c>
      <c r="S507" s="162">
        <v>1</v>
      </c>
      <c r="T507" t="s">
        <v>1295</v>
      </c>
      <c r="U507" s="138">
        <v>34.424599999999998</v>
      </c>
      <c r="X507" s="130">
        <v>1.7128613101138147E-6</v>
      </c>
      <c r="Y507" s="130">
        <v>4.2868635512601037E-5</v>
      </c>
      <c r="Z507" s="130">
        <v>1.1690462508356959E-5</v>
      </c>
      <c r="AA507" s="182"/>
      <c r="AC507" s="159"/>
    </row>
    <row r="508" spans="1:29" x14ac:dyDescent="0.25">
      <c r="A508" t="s">
        <v>1213</v>
      </c>
      <c r="B508" t="s">
        <v>1264</v>
      </c>
      <c r="C508" t="s">
        <v>1329</v>
      </c>
      <c r="D508" t="s">
        <v>1406</v>
      </c>
      <c r="E508" t="s">
        <v>1407</v>
      </c>
      <c r="F508" t="s">
        <v>949</v>
      </c>
      <c r="G508" t="s">
        <v>204</v>
      </c>
      <c r="H508" t="s">
        <v>204</v>
      </c>
      <c r="I508" t="s">
        <v>340</v>
      </c>
      <c r="J508" t="s">
        <v>1271</v>
      </c>
      <c r="K508" t="s">
        <v>413</v>
      </c>
      <c r="L508" t="s">
        <v>1212</v>
      </c>
      <c r="M508" s="129">
        <v>928.8</v>
      </c>
      <c r="N508" t="s">
        <v>1408</v>
      </c>
      <c r="O508" s="130">
        <v>4.2898683682394197E-2</v>
      </c>
      <c r="P508" s="130">
        <v>4.2944065648317001E-2</v>
      </c>
      <c r="R508" s="138">
        <v>103489646</v>
      </c>
      <c r="S508" s="162">
        <v>1</v>
      </c>
      <c r="T508" t="s">
        <v>1409</v>
      </c>
      <c r="U508" s="138">
        <v>99525.992599999998</v>
      </c>
      <c r="X508" s="130">
        <v>8.624137166666667E-3</v>
      </c>
      <c r="Y508" s="130">
        <v>0.12393863535252277</v>
      </c>
      <c r="Z508" s="130">
        <v>3.3798602465424737E-2</v>
      </c>
      <c r="AA508" s="182"/>
      <c r="AC508" s="159"/>
    </row>
    <row r="509" spans="1:29" x14ac:dyDescent="0.25">
      <c r="A509" t="s">
        <v>1213</v>
      </c>
      <c r="B509" t="s">
        <v>1264</v>
      </c>
      <c r="C509" t="s">
        <v>1329</v>
      </c>
      <c r="D509" t="s">
        <v>1422</v>
      </c>
      <c r="E509" t="s">
        <v>1423</v>
      </c>
      <c r="F509" t="s">
        <v>949</v>
      </c>
      <c r="G509" t="s">
        <v>204</v>
      </c>
      <c r="H509" t="s">
        <v>204</v>
      </c>
      <c r="I509" t="s">
        <v>340</v>
      </c>
      <c r="J509" t="s">
        <v>1271</v>
      </c>
      <c r="K509" t="s">
        <v>413</v>
      </c>
      <c r="L509" t="s">
        <v>1212</v>
      </c>
      <c r="M509" s="129">
        <v>104.1</v>
      </c>
      <c r="N509" t="s">
        <v>1424</v>
      </c>
      <c r="O509" s="130">
        <v>4.7193355908609999E-2</v>
      </c>
      <c r="P509" s="130">
        <v>4.1255109969377202E-2</v>
      </c>
      <c r="R509" s="138">
        <v>66655044</v>
      </c>
      <c r="S509" s="162">
        <v>1</v>
      </c>
      <c r="T509" t="s">
        <v>1425</v>
      </c>
      <c r="U509" s="138">
        <v>66375.092799999999</v>
      </c>
      <c r="X509" s="130">
        <v>1.5148873636363636E-3</v>
      </c>
      <c r="Y509" s="130">
        <v>8.2656180696739467E-2</v>
      </c>
      <c r="Z509" s="130">
        <v>2.2540698344251587E-2</v>
      </c>
      <c r="AA509" s="182"/>
      <c r="AC509" s="159"/>
    </row>
    <row r="510" spans="1:29" x14ac:dyDescent="0.25">
      <c r="A510" t="s">
        <v>1213</v>
      </c>
      <c r="B510" t="s">
        <v>1264</v>
      </c>
      <c r="C510" t="s">
        <v>1329</v>
      </c>
      <c r="D510" t="s">
        <v>1418</v>
      </c>
      <c r="E510" t="s">
        <v>1419</v>
      </c>
      <c r="F510" t="s">
        <v>949</v>
      </c>
      <c r="G510" t="s">
        <v>204</v>
      </c>
      <c r="H510" t="s">
        <v>204</v>
      </c>
      <c r="I510" t="s">
        <v>340</v>
      </c>
      <c r="J510" t="s">
        <v>1271</v>
      </c>
      <c r="K510" t="s">
        <v>413</v>
      </c>
      <c r="L510" t="s">
        <v>1212</v>
      </c>
      <c r="M510" s="129">
        <v>353.4</v>
      </c>
      <c r="N510" t="s">
        <v>1420</v>
      </c>
      <c r="O510" s="130">
        <v>4.1111737247636802E-2</v>
      </c>
      <c r="P510" s="130">
        <v>4.2791954733132999E-2</v>
      </c>
      <c r="R510" s="138">
        <v>39340766</v>
      </c>
      <c r="S510" s="162">
        <v>1</v>
      </c>
      <c r="T510" t="s">
        <v>1421</v>
      </c>
      <c r="U510" s="138">
        <v>38762.456700000002</v>
      </c>
      <c r="X510" s="130">
        <v>2.8100547142857141E-3</v>
      </c>
      <c r="Y510" s="130">
        <v>4.8270465511134383E-2</v>
      </c>
      <c r="Z510" s="130">
        <v>1.3163564936723484E-2</v>
      </c>
      <c r="AA510" s="182"/>
      <c r="AC510" s="159"/>
    </row>
    <row r="511" spans="1:29" x14ac:dyDescent="0.25">
      <c r="A511" t="s">
        <v>1213</v>
      </c>
      <c r="B511" t="s">
        <v>1264</v>
      </c>
      <c r="C511" t="s">
        <v>1329</v>
      </c>
      <c r="D511" t="s">
        <v>1402</v>
      </c>
      <c r="E511" t="s">
        <v>1403</v>
      </c>
      <c r="F511" t="s">
        <v>949</v>
      </c>
      <c r="G511" t="s">
        <v>204</v>
      </c>
      <c r="H511" t="s">
        <v>204</v>
      </c>
      <c r="I511" t="s">
        <v>340</v>
      </c>
      <c r="J511" t="s">
        <v>1271</v>
      </c>
      <c r="K511" t="s">
        <v>413</v>
      </c>
      <c r="L511" t="s">
        <v>1212</v>
      </c>
      <c r="M511" s="129">
        <v>430.1</v>
      </c>
      <c r="N511" t="s">
        <v>1404</v>
      </c>
      <c r="O511" s="130">
        <v>4.2799771336586002E-2</v>
      </c>
      <c r="P511" s="130">
        <v>4.28863684046265E-2</v>
      </c>
      <c r="R511" s="138">
        <v>10632543</v>
      </c>
      <c r="S511" s="162">
        <v>1</v>
      </c>
      <c r="T511" t="s">
        <v>1405</v>
      </c>
      <c r="U511" s="138">
        <v>10442.220499999999</v>
      </c>
      <c r="X511" s="130">
        <v>7.5946735714285717E-4</v>
      </c>
      <c r="Y511" s="130">
        <v>1.3003583517358426E-2</v>
      </c>
      <c r="Z511" s="130">
        <v>3.5461335255068298E-3</v>
      </c>
      <c r="AA511" s="182"/>
      <c r="AC511" s="159"/>
    </row>
    <row r="512" spans="1:29" x14ac:dyDescent="0.25">
      <c r="A512" t="s">
        <v>1213</v>
      </c>
      <c r="B512" t="s">
        <v>1265</v>
      </c>
      <c r="C512" t="s">
        <v>1287</v>
      </c>
      <c r="D512" t="s">
        <v>1292</v>
      </c>
      <c r="E512" t="s">
        <v>1293</v>
      </c>
      <c r="F512" t="s">
        <v>945</v>
      </c>
      <c r="G512" t="s">
        <v>204</v>
      </c>
      <c r="H512" t="s">
        <v>204</v>
      </c>
      <c r="I512" t="s">
        <v>340</v>
      </c>
      <c r="J512" t="s">
        <v>1271</v>
      </c>
      <c r="K512" t="s">
        <v>413</v>
      </c>
      <c r="L512" t="s">
        <v>1212</v>
      </c>
      <c r="M512" s="129">
        <v>12383.7</v>
      </c>
      <c r="N512" t="s">
        <v>1294</v>
      </c>
      <c r="O512" s="130">
        <v>3.7372617581230401E-2</v>
      </c>
      <c r="P512" s="130">
        <v>4.3678394204377802E-2</v>
      </c>
      <c r="R512" s="138">
        <v>25096065</v>
      </c>
      <c r="S512" s="162">
        <v>1</v>
      </c>
      <c r="T512" t="s">
        <v>1295</v>
      </c>
      <c r="U512" s="138">
        <v>26122.4941</v>
      </c>
      <c r="X512" s="130">
        <v>1.2997725802673394E-3</v>
      </c>
      <c r="Y512" s="130">
        <v>0.21147424153419284</v>
      </c>
      <c r="Z512" s="130">
        <v>2.5603201306534606E-2</v>
      </c>
      <c r="AA512" s="182"/>
      <c r="AC512" s="159"/>
    </row>
    <row r="513" spans="1:29" x14ac:dyDescent="0.25">
      <c r="A513" t="s">
        <v>1213</v>
      </c>
      <c r="B513" t="s">
        <v>1265</v>
      </c>
      <c r="C513" t="s">
        <v>1287</v>
      </c>
      <c r="D513" t="s">
        <v>1390</v>
      </c>
      <c r="E513" t="s">
        <v>1391</v>
      </c>
      <c r="F513" t="s">
        <v>945</v>
      </c>
      <c r="G513" t="s">
        <v>204</v>
      </c>
      <c r="H513" t="s">
        <v>204</v>
      </c>
      <c r="I513" t="s">
        <v>340</v>
      </c>
      <c r="J513" t="s">
        <v>1284</v>
      </c>
      <c r="K513" t="s">
        <v>415</v>
      </c>
      <c r="L513" t="s">
        <v>1212</v>
      </c>
      <c r="M513" s="129">
        <v>11923.6</v>
      </c>
      <c r="N513" t="s">
        <v>1392</v>
      </c>
      <c r="O513" s="130">
        <v>3.8087006770372002E-2</v>
      </c>
      <c r="P513" s="130">
        <v>4.6141017469167399E-2</v>
      </c>
      <c r="R513" s="138">
        <v>13817880</v>
      </c>
      <c r="S513" s="162">
        <v>1</v>
      </c>
      <c r="T513" t="s">
        <v>1393</v>
      </c>
      <c r="U513" s="138">
        <v>9096.3104000000003</v>
      </c>
      <c r="X513" s="130">
        <v>4.3075129595137338E-4</v>
      </c>
      <c r="Y513" s="130">
        <v>7.363903841408112E-2</v>
      </c>
      <c r="Z513" s="130">
        <v>8.9154835636590189E-3</v>
      </c>
      <c r="AA513" s="182"/>
      <c r="AC513" s="159"/>
    </row>
    <row r="514" spans="1:29" x14ac:dyDescent="0.25">
      <c r="A514" t="s">
        <v>1213</v>
      </c>
      <c r="B514" t="s">
        <v>1265</v>
      </c>
      <c r="C514" t="s">
        <v>1287</v>
      </c>
      <c r="D514" t="s">
        <v>1382</v>
      </c>
      <c r="E514" t="s">
        <v>1383</v>
      </c>
      <c r="F514" t="s">
        <v>945</v>
      </c>
      <c r="G514" t="s">
        <v>204</v>
      </c>
      <c r="H514" t="s">
        <v>204</v>
      </c>
      <c r="I514" t="s">
        <v>340</v>
      </c>
      <c r="J514" t="s">
        <v>1271</v>
      </c>
      <c r="K514" t="s">
        <v>413</v>
      </c>
      <c r="L514" t="s">
        <v>1212</v>
      </c>
      <c r="M514" s="129">
        <v>7425.2</v>
      </c>
      <c r="N514" t="s">
        <v>1384</v>
      </c>
      <c r="O514" s="130">
        <v>4.1726495406221302E-2</v>
      </c>
      <c r="P514" s="130">
        <v>4.8952446798085802E-2</v>
      </c>
      <c r="R514" s="138">
        <v>10100000</v>
      </c>
      <c r="S514" s="162">
        <v>1</v>
      </c>
      <c r="T514" t="s">
        <v>1385</v>
      </c>
      <c r="U514" s="138">
        <v>7803.26</v>
      </c>
      <c r="X514" s="130">
        <v>3.3663420390826976E-4</v>
      </c>
      <c r="Y514" s="130">
        <v>6.3171169119556211E-2</v>
      </c>
      <c r="Z514" s="130">
        <v>7.6481378914208253E-3</v>
      </c>
      <c r="AA514" s="182"/>
      <c r="AC514" s="159"/>
    </row>
    <row r="515" spans="1:29" x14ac:dyDescent="0.25">
      <c r="A515" t="s">
        <v>1213</v>
      </c>
      <c r="B515" t="s">
        <v>1265</v>
      </c>
      <c r="C515" t="s">
        <v>1287</v>
      </c>
      <c r="D515" t="s">
        <v>1378</v>
      </c>
      <c r="E515" t="s">
        <v>1379</v>
      </c>
      <c r="F515" t="s">
        <v>945</v>
      </c>
      <c r="G515" t="s">
        <v>204</v>
      </c>
      <c r="H515" t="s">
        <v>204</v>
      </c>
      <c r="I515" t="s">
        <v>340</v>
      </c>
      <c r="J515" t="s">
        <v>1271</v>
      </c>
      <c r="K515" t="s">
        <v>413</v>
      </c>
      <c r="L515" t="s">
        <v>1212</v>
      </c>
      <c r="M515" s="129">
        <v>4116.7</v>
      </c>
      <c r="N515" t="s">
        <v>1380</v>
      </c>
      <c r="O515" s="130">
        <v>3.7760931253197502E-2</v>
      </c>
      <c r="P515" s="130">
        <v>3.9996261016130102E-2</v>
      </c>
      <c r="R515" s="138">
        <v>3221362</v>
      </c>
      <c r="S515" s="162">
        <v>1</v>
      </c>
      <c r="T515" t="s">
        <v>1381</v>
      </c>
      <c r="U515" s="138">
        <v>2987.1689999999999</v>
      </c>
      <c r="X515" s="130">
        <v>1.0563047814757068E-4</v>
      </c>
      <c r="Y515" s="130">
        <v>2.4182579715210983E-2</v>
      </c>
      <c r="Z515" s="130">
        <v>2.9277866281400412E-3</v>
      </c>
      <c r="AA515" s="182"/>
      <c r="AC515" s="159"/>
    </row>
    <row r="516" spans="1:29" x14ac:dyDescent="0.25">
      <c r="A516" t="s">
        <v>1213</v>
      </c>
      <c r="B516" t="s">
        <v>1265</v>
      </c>
      <c r="C516" t="s">
        <v>1329</v>
      </c>
      <c r="D516" t="s">
        <v>1414</v>
      </c>
      <c r="E516" t="s">
        <v>1415</v>
      </c>
      <c r="F516" t="s">
        <v>949</v>
      </c>
      <c r="G516" t="s">
        <v>204</v>
      </c>
      <c r="H516" t="s">
        <v>204</v>
      </c>
      <c r="I516" t="s">
        <v>340</v>
      </c>
      <c r="J516" t="s">
        <v>1271</v>
      </c>
      <c r="K516" t="s">
        <v>413</v>
      </c>
      <c r="L516" t="s">
        <v>1212</v>
      </c>
      <c r="M516" s="129">
        <v>180.8</v>
      </c>
      <c r="N516" t="s">
        <v>1416</v>
      </c>
      <c r="O516" s="130">
        <v>4.2694921086714403E-2</v>
      </c>
      <c r="P516" s="130">
        <v>4.1931741281747502E-2</v>
      </c>
      <c r="R516" s="138">
        <v>41349698</v>
      </c>
      <c r="S516" s="162">
        <v>1</v>
      </c>
      <c r="T516" t="s">
        <v>1417</v>
      </c>
      <c r="U516" s="138">
        <v>41043.710200000001</v>
      </c>
      <c r="X516" s="130">
        <v>9.3976586363636366E-4</v>
      </c>
      <c r="Y516" s="130">
        <v>0.3322687134014003</v>
      </c>
      <c r="Z516" s="130">
        <v>4.022779651725953E-2</v>
      </c>
      <c r="AA516" s="182"/>
      <c r="AC516" s="159"/>
    </row>
    <row r="517" spans="1:29" x14ac:dyDescent="0.25">
      <c r="A517" t="s">
        <v>1213</v>
      </c>
      <c r="B517" t="s">
        <v>1265</v>
      </c>
      <c r="C517" t="s">
        <v>1329</v>
      </c>
      <c r="D517" t="s">
        <v>1410</v>
      </c>
      <c r="E517" t="s">
        <v>1411</v>
      </c>
      <c r="F517" t="s">
        <v>949</v>
      </c>
      <c r="G517" t="s">
        <v>204</v>
      </c>
      <c r="H517" t="s">
        <v>204</v>
      </c>
      <c r="I517" t="s">
        <v>340</v>
      </c>
      <c r="J517" t="s">
        <v>1284</v>
      </c>
      <c r="K517" t="s">
        <v>415</v>
      </c>
      <c r="L517" t="s">
        <v>1212</v>
      </c>
      <c r="M517" s="129">
        <v>8.1999999999999993</v>
      </c>
      <c r="N517" t="s">
        <v>1412</v>
      </c>
      <c r="O517" s="130">
        <v>4.2657933752745597E-2</v>
      </c>
      <c r="P517" s="130">
        <v>3.7179586483239803E-2</v>
      </c>
      <c r="R517" s="138">
        <v>21827848</v>
      </c>
      <c r="S517" s="162">
        <v>1</v>
      </c>
      <c r="T517" t="s">
        <v>1413</v>
      </c>
      <c r="U517" s="138">
        <v>21821.299600000002</v>
      </c>
      <c r="X517" s="130">
        <v>4.9608745454545453E-4</v>
      </c>
      <c r="Y517" s="130">
        <v>0.17665398952754482</v>
      </c>
      <c r="Z517" s="130">
        <v>2.1387510945369139E-2</v>
      </c>
      <c r="AA517" s="182"/>
      <c r="AC517" s="159"/>
    </row>
    <row r="518" spans="1:29" x14ac:dyDescent="0.25">
      <c r="A518" t="s">
        <v>1213</v>
      </c>
      <c r="B518" t="s">
        <v>1265</v>
      </c>
      <c r="C518" t="s">
        <v>1329</v>
      </c>
      <c r="D518" t="s">
        <v>1418</v>
      </c>
      <c r="E518" t="s">
        <v>1419</v>
      </c>
      <c r="F518" t="s">
        <v>949</v>
      </c>
      <c r="G518" t="s">
        <v>204</v>
      </c>
      <c r="H518" t="s">
        <v>204</v>
      </c>
      <c r="I518" t="s">
        <v>340</v>
      </c>
      <c r="J518" t="s">
        <v>1271</v>
      </c>
      <c r="K518" t="s">
        <v>413</v>
      </c>
      <c r="L518" t="s">
        <v>1212</v>
      </c>
      <c r="M518" s="129">
        <v>353.4</v>
      </c>
      <c r="N518" t="s">
        <v>1420</v>
      </c>
      <c r="O518" s="130">
        <v>4.1039215328018797E-2</v>
      </c>
      <c r="P518" s="130">
        <v>4.2791954733132999E-2</v>
      </c>
      <c r="R518" s="138">
        <v>14870000</v>
      </c>
      <c r="S518" s="162">
        <v>1</v>
      </c>
      <c r="T518" t="s">
        <v>1421</v>
      </c>
      <c r="U518" s="138">
        <v>14651.411</v>
      </c>
      <c r="X518" s="130">
        <v>1.0621428571428572E-3</v>
      </c>
      <c r="Y518" s="130">
        <v>0.11861026828801374</v>
      </c>
      <c r="Z518" s="130">
        <v>1.4360153529663229E-2</v>
      </c>
      <c r="AA518" s="182"/>
      <c r="AC518" s="159"/>
    </row>
    <row r="519" spans="1:29" x14ac:dyDescent="0.25">
      <c r="A519" t="s">
        <v>1213</v>
      </c>
      <c r="B519" t="s">
        <v>1266</v>
      </c>
      <c r="C519" t="s">
        <v>1268</v>
      </c>
      <c r="D519" t="s">
        <v>1282</v>
      </c>
      <c r="E519" t="s">
        <v>1283</v>
      </c>
      <c r="F519" t="s">
        <v>943</v>
      </c>
      <c r="G519" t="s">
        <v>204</v>
      </c>
      <c r="H519" t="s">
        <v>204</v>
      </c>
      <c r="I519" t="s">
        <v>340</v>
      </c>
      <c r="J519" t="s">
        <v>1284</v>
      </c>
      <c r="K519" t="s">
        <v>415</v>
      </c>
      <c r="L519" t="s">
        <v>1212</v>
      </c>
      <c r="M519" s="129">
        <v>4884.6000000000004</v>
      </c>
      <c r="N519" t="s">
        <v>1285</v>
      </c>
      <c r="O519" s="130">
        <v>1.12146828801463E-2</v>
      </c>
      <c r="P519" s="130">
        <v>1.8755807532071699E-2</v>
      </c>
      <c r="R519" s="138">
        <v>16115635</v>
      </c>
      <c r="S519" s="162">
        <v>1</v>
      </c>
      <c r="T519" t="s">
        <v>1286</v>
      </c>
      <c r="U519" s="138">
        <v>17058.399600000001</v>
      </c>
      <c r="X519" s="130">
        <v>6.6947306694257092E-4</v>
      </c>
      <c r="Y519" s="130">
        <v>0.11103292211181402</v>
      </c>
      <c r="Z519" s="130">
        <v>8.674880316409031E-2</v>
      </c>
      <c r="AA519" s="182"/>
      <c r="AC519" s="159"/>
    </row>
    <row r="520" spans="1:29" x14ac:dyDescent="0.25">
      <c r="A520" t="s">
        <v>1213</v>
      </c>
      <c r="B520" t="s">
        <v>1266</v>
      </c>
      <c r="C520" t="s">
        <v>1268</v>
      </c>
      <c r="D520" t="s">
        <v>1269</v>
      </c>
      <c r="E520" t="s">
        <v>1270</v>
      </c>
      <c r="F520" t="s">
        <v>943</v>
      </c>
      <c r="G520" t="s">
        <v>204</v>
      </c>
      <c r="H520" t="s">
        <v>204</v>
      </c>
      <c r="I520" t="s">
        <v>340</v>
      </c>
      <c r="J520" t="s">
        <v>1271</v>
      </c>
      <c r="K520" t="s">
        <v>413</v>
      </c>
      <c r="L520" t="s">
        <v>1212</v>
      </c>
      <c r="M520" s="129">
        <v>1329.5</v>
      </c>
      <c r="N520" t="s">
        <v>1272</v>
      </c>
      <c r="O520" s="130">
        <v>-1.30795754476184E-2</v>
      </c>
      <c r="P520" s="130">
        <v>1.52756146967408E-2</v>
      </c>
      <c r="R520" s="138">
        <v>14043897</v>
      </c>
      <c r="S520" s="162">
        <v>1</v>
      </c>
      <c r="T520" t="s">
        <v>1273</v>
      </c>
      <c r="U520" s="138">
        <v>15938.418699999998</v>
      </c>
      <c r="X520" s="130">
        <v>6.4710284824730127E-4</v>
      </c>
      <c r="Y520" s="130">
        <v>0.10374297936854893</v>
      </c>
      <c r="Z520" s="130">
        <v>8.1053250925303411E-2</v>
      </c>
      <c r="AA520" s="182"/>
      <c r="AC520" s="159"/>
    </row>
    <row r="521" spans="1:29" x14ac:dyDescent="0.25">
      <c r="A521" t="s">
        <v>1213</v>
      </c>
      <c r="B521" t="s">
        <v>1266</v>
      </c>
      <c r="C521" t="s">
        <v>1268</v>
      </c>
      <c r="D521" t="s">
        <v>1362</v>
      </c>
      <c r="E521" t="s">
        <v>1363</v>
      </c>
      <c r="F521" t="s">
        <v>943</v>
      </c>
      <c r="G521" t="s">
        <v>204</v>
      </c>
      <c r="H521" t="s">
        <v>204</v>
      </c>
      <c r="I521" t="s">
        <v>340</v>
      </c>
      <c r="J521" t="s">
        <v>1271</v>
      </c>
      <c r="K521" t="s">
        <v>413</v>
      </c>
      <c r="L521" t="s">
        <v>1212</v>
      </c>
      <c r="M521" s="129">
        <v>2081.9</v>
      </c>
      <c r="N521" t="s">
        <v>1364</v>
      </c>
      <c r="O521" s="130">
        <v>-5.6763990680267998E-3</v>
      </c>
      <c r="P521" s="130">
        <v>1.6358749316930401E-2</v>
      </c>
      <c r="R521" s="138">
        <v>14371836</v>
      </c>
      <c r="S521" s="162">
        <v>1</v>
      </c>
      <c r="T521" t="s">
        <v>1365</v>
      </c>
      <c r="U521" s="138">
        <v>15837.763300000001</v>
      </c>
      <c r="X521" s="130">
        <v>7.1131627926659144E-4</v>
      </c>
      <c r="Y521" s="130">
        <v>0.10308781434037069</v>
      </c>
      <c r="Z521" s="130">
        <v>8.0541377680967877E-2</v>
      </c>
      <c r="AA521" s="182"/>
      <c r="AC521" s="159"/>
    </row>
    <row r="522" spans="1:29" x14ac:dyDescent="0.25">
      <c r="A522" t="s">
        <v>1213</v>
      </c>
      <c r="B522" t="s">
        <v>1266</v>
      </c>
      <c r="C522" t="s">
        <v>1268</v>
      </c>
      <c r="D522" t="s">
        <v>1358</v>
      </c>
      <c r="E522" t="s">
        <v>1359</v>
      </c>
      <c r="F522" t="s">
        <v>943</v>
      </c>
      <c r="G522" t="s">
        <v>204</v>
      </c>
      <c r="H522" t="s">
        <v>204</v>
      </c>
      <c r="I522" t="s">
        <v>340</v>
      </c>
      <c r="J522" t="s">
        <v>1284</v>
      </c>
      <c r="K522" t="s">
        <v>415</v>
      </c>
      <c r="L522" t="s">
        <v>1212</v>
      </c>
      <c r="M522" s="129">
        <v>2896.9</v>
      </c>
      <c r="N522" t="s">
        <v>1360</v>
      </c>
      <c r="O522" s="130">
        <v>-4.2036323665039102E-3</v>
      </c>
      <c r="P522" s="130">
        <v>-2.99380435407165E-2</v>
      </c>
      <c r="R522" s="138">
        <v>11863907</v>
      </c>
      <c r="S522" s="162">
        <v>1</v>
      </c>
      <c r="T522" t="s">
        <v>1361</v>
      </c>
      <c r="U522" s="138">
        <v>13247.238599999999</v>
      </c>
      <c r="X522" s="130">
        <v>5.3223707702534126E-4</v>
      </c>
      <c r="Y522" s="130">
        <v>8.6226119518939728E-2</v>
      </c>
      <c r="Z522" s="130">
        <v>6.736752061896735E-2</v>
      </c>
      <c r="AA522" s="182"/>
      <c r="AC522" s="159"/>
    </row>
    <row r="523" spans="1:29" x14ac:dyDescent="0.25">
      <c r="A523" t="s">
        <v>1213</v>
      </c>
      <c r="B523" t="s">
        <v>1266</v>
      </c>
      <c r="C523" t="s">
        <v>1268</v>
      </c>
      <c r="D523" t="s">
        <v>1370</v>
      </c>
      <c r="E523" t="s">
        <v>1371</v>
      </c>
      <c r="F523" t="s">
        <v>943</v>
      </c>
      <c r="G523" t="s">
        <v>204</v>
      </c>
      <c r="H523" t="s">
        <v>204</v>
      </c>
      <c r="I523" t="s">
        <v>340</v>
      </c>
      <c r="J523" t="s">
        <v>1271</v>
      </c>
      <c r="K523" t="s">
        <v>413</v>
      </c>
      <c r="L523" t="s">
        <v>1212</v>
      </c>
      <c r="M523" s="129">
        <v>84.9</v>
      </c>
      <c r="N523" t="s">
        <v>1372</v>
      </c>
      <c r="O523" s="130">
        <v>-1.34270844884512E-2</v>
      </c>
      <c r="P523" s="130">
        <v>4.8092233346700299E-2</v>
      </c>
      <c r="R523" s="138">
        <v>7996650</v>
      </c>
      <c r="S523" s="162">
        <v>1</v>
      </c>
      <c r="T523" t="s">
        <v>1373</v>
      </c>
      <c r="U523" s="138">
        <v>11620.731800000001</v>
      </c>
      <c r="X523" s="130">
        <v>2.149441283251096E-3</v>
      </c>
      <c r="Y523" s="130">
        <v>7.5639206096342101E-2</v>
      </c>
      <c r="Z523" s="130">
        <v>5.9096081381447119E-2</v>
      </c>
      <c r="AA523" s="182"/>
      <c r="AC523" s="159"/>
    </row>
    <row r="524" spans="1:29" x14ac:dyDescent="0.25">
      <c r="A524" t="s">
        <v>1213</v>
      </c>
      <c r="B524" t="s">
        <v>1266</v>
      </c>
      <c r="C524" t="s">
        <v>1268</v>
      </c>
      <c r="D524" t="s">
        <v>1605</v>
      </c>
      <c r="E524" t="s">
        <v>1606</v>
      </c>
      <c r="F524" t="s">
        <v>943</v>
      </c>
      <c r="G524" t="s">
        <v>204</v>
      </c>
      <c r="H524" t="s">
        <v>204</v>
      </c>
      <c r="I524" t="s">
        <v>340</v>
      </c>
      <c r="J524" t="s">
        <v>1271</v>
      </c>
      <c r="K524" t="s">
        <v>413</v>
      </c>
      <c r="L524" t="s">
        <v>1212</v>
      </c>
      <c r="M524" s="129">
        <v>14287.5</v>
      </c>
      <c r="N524" t="s">
        <v>1607</v>
      </c>
      <c r="O524" s="130">
        <v>-4.51174067884325E-3</v>
      </c>
      <c r="P524" s="130">
        <v>2.01248057687279E-2</v>
      </c>
      <c r="R524" s="138">
        <v>1217656</v>
      </c>
      <c r="S524" s="162">
        <v>1</v>
      </c>
      <c r="T524" t="s">
        <v>1608</v>
      </c>
      <c r="U524" s="138">
        <v>1596.1034999999999</v>
      </c>
      <c r="X524" s="130">
        <v>6.4170860338514179E-5</v>
      </c>
      <c r="Y524" s="130">
        <v>1.0389018757463916E-2</v>
      </c>
      <c r="Z524" s="130">
        <v>8.1168263080719817E-3</v>
      </c>
      <c r="AA524" s="182"/>
      <c r="AC524" s="159"/>
    </row>
    <row r="525" spans="1:29" x14ac:dyDescent="0.25">
      <c r="A525" t="s">
        <v>1213</v>
      </c>
      <c r="B525" t="s">
        <v>1266</v>
      </c>
      <c r="C525" t="s">
        <v>1287</v>
      </c>
      <c r="D525" t="s">
        <v>1378</v>
      </c>
      <c r="E525" t="s">
        <v>1379</v>
      </c>
      <c r="F525" t="s">
        <v>945</v>
      </c>
      <c r="G525" t="s">
        <v>204</v>
      </c>
      <c r="H525" t="s">
        <v>204</v>
      </c>
      <c r="I525" t="s">
        <v>340</v>
      </c>
      <c r="J525" t="s">
        <v>1271</v>
      </c>
      <c r="K525" t="s">
        <v>413</v>
      </c>
      <c r="L525" t="s">
        <v>1212</v>
      </c>
      <c r="M525" s="129">
        <v>4116.7</v>
      </c>
      <c r="N525" t="s">
        <v>1380</v>
      </c>
      <c r="O525" s="130">
        <v>3.5892152236899497E-2</v>
      </c>
      <c r="P525" s="130">
        <v>3.9996261016130102E-2</v>
      </c>
      <c r="R525" s="138">
        <v>16850081</v>
      </c>
      <c r="S525" s="162">
        <v>1</v>
      </c>
      <c r="T525" t="s">
        <v>1381</v>
      </c>
      <c r="U525" s="138">
        <v>15625.080099999999</v>
      </c>
      <c r="X525" s="130">
        <v>5.5252471248350729E-4</v>
      </c>
      <c r="Y525" s="130">
        <v>0.10170346215584684</v>
      </c>
      <c r="Z525" s="130">
        <v>7.9459798516149524E-2</v>
      </c>
      <c r="AA525" s="182"/>
      <c r="AC525" s="159"/>
    </row>
    <row r="526" spans="1:29" x14ac:dyDescent="0.25">
      <c r="A526" t="s">
        <v>1213</v>
      </c>
      <c r="B526" t="s">
        <v>1266</v>
      </c>
      <c r="C526" t="s">
        <v>1287</v>
      </c>
      <c r="D526" t="s">
        <v>1296</v>
      </c>
      <c r="E526" t="s">
        <v>1297</v>
      </c>
      <c r="F526" t="s">
        <v>945</v>
      </c>
      <c r="G526" t="s">
        <v>204</v>
      </c>
      <c r="H526" t="s">
        <v>204</v>
      </c>
      <c r="I526" t="s">
        <v>340</v>
      </c>
      <c r="J526" t="s">
        <v>1271</v>
      </c>
      <c r="K526" t="s">
        <v>413</v>
      </c>
      <c r="L526" t="s">
        <v>1212</v>
      </c>
      <c r="M526" s="129">
        <v>1657.9</v>
      </c>
      <c r="N526" t="s">
        <v>1298</v>
      </c>
      <c r="O526" s="130">
        <v>8.2063171264102602E-3</v>
      </c>
      <c r="P526" s="130">
        <v>4.3662658592462197E-2</v>
      </c>
      <c r="R526" s="138">
        <v>14135896</v>
      </c>
      <c r="S526" s="162">
        <v>1</v>
      </c>
      <c r="T526" t="s">
        <v>1299</v>
      </c>
      <c r="U526" s="138">
        <v>13300.4645</v>
      </c>
      <c r="X526" s="130">
        <v>5.0879954152994338E-4</v>
      </c>
      <c r="Y526" s="130">
        <v>8.6572566861382372E-2</v>
      </c>
      <c r="Z526" s="130">
        <v>6.7638196124436015E-2</v>
      </c>
      <c r="AA526" s="182"/>
      <c r="AC526" s="159"/>
    </row>
    <row r="527" spans="1:29" x14ac:dyDescent="0.25">
      <c r="A527" t="s">
        <v>1213</v>
      </c>
      <c r="B527" t="s">
        <v>1266</v>
      </c>
      <c r="C527" t="s">
        <v>1287</v>
      </c>
      <c r="D527" t="s">
        <v>1382</v>
      </c>
      <c r="E527" t="s">
        <v>1383</v>
      </c>
      <c r="F527" t="s">
        <v>945</v>
      </c>
      <c r="G527" t="s">
        <v>204</v>
      </c>
      <c r="H527" t="s">
        <v>204</v>
      </c>
      <c r="I527" t="s">
        <v>340</v>
      </c>
      <c r="J527" t="s">
        <v>1271</v>
      </c>
      <c r="K527" t="s">
        <v>413</v>
      </c>
      <c r="L527" t="s">
        <v>1212</v>
      </c>
      <c r="M527" s="129">
        <v>7425.2</v>
      </c>
      <c r="N527" t="s">
        <v>1384</v>
      </c>
      <c r="O527" s="130">
        <v>4.0883412404851702E-2</v>
      </c>
      <c r="P527" s="130">
        <v>4.8952446798085802E-2</v>
      </c>
      <c r="R527" s="138">
        <v>10110319</v>
      </c>
      <c r="S527" s="162">
        <v>1</v>
      </c>
      <c r="T527" t="s">
        <v>1385</v>
      </c>
      <c r="U527" s="138">
        <v>7811.2325000000001</v>
      </c>
      <c r="X527" s="130">
        <v>3.369781374082826E-4</v>
      </c>
      <c r="Y527" s="130">
        <v>5.08432199493545E-2</v>
      </c>
      <c r="Z527" s="130">
        <v>3.9723249606756147E-2</v>
      </c>
      <c r="AA527" s="182"/>
      <c r="AC527" s="159"/>
    </row>
    <row r="528" spans="1:29" x14ac:dyDescent="0.25">
      <c r="A528" t="s">
        <v>1213</v>
      </c>
      <c r="B528" t="s">
        <v>1266</v>
      </c>
      <c r="C528" t="s">
        <v>1287</v>
      </c>
      <c r="D528" t="s">
        <v>1394</v>
      </c>
      <c r="E528" t="s">
        <v>1395</v>
      </c>
      <c r="F528" t="s">
        <v>945</v>
      </c>
      <c r="G528" t="s">
        <v>204</v>
      </c>
      <c r="H528" t="s">
        <v>204</v>
      </c>
      <c r="I528" t="s">
        <v>340</v>
      </c>
      <c r="J528" t="s">
        <v>1271</v>
      </c>
      <c r="K528" t="s">
        <v>413</v>
      </c>
      <c r="L528" t="s">
        <v>1212</v>
      </c>
      <c r="M528" s="129">
        <v>3073.6</v>
      </c>
      <c r="N528" t="s">
        <v>1396</v>
      </c>
      <c r="O528" s="130">
        <v>4.46421412009489E-2</v>
      </c>
      <c r="P528" s="130">
        <v>4.5511592992543801E-2</v>
      </c>
      <c r="R528" s="138">
        <v>5297338</v>
      </c>
      <c r="S528" s="162">
        <v>1</v>
      </c>
      <c r="T528" t="s">
        <v>1397</v>
      </c>
      <c r="U528" s="138">
        <v>5250.1917000000003</v>
      </c>
      <c r="X528" s="130">
        <v>4.8064988210447886E-4</v>
      </c>
      <c r="Y528" s="130">
        <v>3.4173435799011553E-2</v>
      </c>
      <c r="Z528" s="130">
        <v>2.6699330245346247E-2</v>
      </c>
      <c r="AA528" s="182"/>
      <c r="AC528" s="159"/>
    </row>
    <row r="529" spans="1:29" x14ac:dyDescent="0.25">
      <c r="A529" t="s">
        <v>1213</v>
      </c>
      <c r="B529" t="s">
        <v>1266</v>
      </c>
      <c r="C529" t="s">
        <v>1287</v>
      </c>
      <c r="D529" t="s">
        <v>1300</v>
      </c>
      <c r="E529" t="s">
        <v>1301</v>
      </c>
      <c r="F529" t="s">
        <v>945</v>
      </c>
      <c r="G529" t="s">
        <v>204</v>
      </c>
      <c r="H529" t="s">
        <v>204</v>
      </c>
      <c r="I529" t="s">
        <v>340</v>
      </c>
      <c r="J529" t="s">
        <v>1284</v>
      </c>
      <c r="K529" t="s">
        <v>415</v>
      </c>
      <c r="L529" t="s">
        <v>1212</v>
      </c>
      <c r="M529" s="129">
        <v>5584.4</v>
      </c>
      <c r="N529" t="s">
        <v>1302</v>
      </c>
      <c r="O529" s="130">
        <v>1.2450378141358499E-2</v>
      </c>
      <c r="P529" s="130">
        <v>4.76935978448388E-2</v>
      </c>
      <c r="R529" s="138">
        <v>5272230</v>
      </c>
      <c r="S529" s="162">
        <v>1</v>
      </c>
      <c r="T529" t="s">
        <v>1303</v>
      </c>
      <c r="U529" s="138">
        <v>4308.9935999999998</v>
      </c>
      <c r="X529" s="130">
        <v>1.3964155802022906E-4</v>
      </c>
      <c r="Y529" s="130">
        <v>2.8047188383673011E-2</v>
      </c>
      <c r="Z529" s="130">
        <v>2.1912960391614604E-2</v>
      </c>
      <c r="AA529" s="182"/>
      <c r="AC529" s="159"/>
    </row>
    <row r="530" spans="1:29" x14ac:dyDescent="0.25">
      <c r="A530" t="s">
        <v>1213</v>
      </c>
      <c r="B530" t="s">
        <v>1266</v>
      </c>
      <c r="C530" t="s">
        <v>1287</v>
      </c>
      <c r="D530" t="s">
        <v>1304</v>
      </c>
      <c r="E530" t="s">
        <v>1305</v>
      </c>
      <c r="F530" t="s">
        <v>945</v>
      </c>
      <c r="G530" t="s">
        <v>204</v>
      </c>
      <c r="H530" t="s">
        <v>204</v>
      </c>
      <c r="I530" t="s">
        <v>340</v>
      </c>
      <c r="J530" t="s">
        <v>1284</v>
      </c>
      <c r="K530" t="s">
        <v>415</v>
      </c>
      <c r="L530" t="s">
        <v>1212</v>
      </c>
      <c r="M530" s="129">
        <v>337</v>
      </c>
      <c r="N530" t="s">
        <v>1306</v>
      </c>
      <c r="O530" s="130">
        <v>2.3539403006191499E-3</v>
      </c>
      <c r="P530" s="130">
        <v>4.28627649867531E-2</v>
      </c>
      <c r="R530" s="138">
        <v>4101830</v>
      </c>
      <c r="S530" s="162">
        <v>1</v>
      </c>
      <c r="T530" t="s">
        <v>1307</v>
      </c>
      <c r="U530" s="138">
        <v>4060.4014999999999</v>
      </c>
      <c r="X530" s="130">
        <v>5.0532591976278855E-4</v>
      </c>
      <c r="Y530" s="130">
        <v>2.6429105584111771E-2</v>
      </c>
      <c r="Z530" s="130">
        <v>2.0648770063083181E-2</v>
      </c>
      <c r="AA530" s="182"/>
      <c r="AC530" s="159"/>
    </row>
    <row r="531" spans="1:29" x14ac:dyDescent="0.25">
      <c r="A531" t="s">
        <v>1213</v>
      </c>
      <c r="B531" t="s">
        <v>1266</v>
      </c>
      <c r="C531" t="s">
        <v>1287</v>
      </c>
      <c r="D531" t="s">
        <v>1312</v>
      </c>
      <c r="E531" t="s">
        <v>1313</v>
      </c>
      <c r="F531" t="s">
        <v>945</v>
      </c>
      <c r="G531" t="s">
        <v>204</v>
      </c>
      <c r="H531" t="s">
        <v>204</v>
      </c>
      <c r="I531" t="s">
        <v>340</v>
      </c>
      <c r="J531" t="s">
        <v>1271</v>
      </c>
      <c r="K531" t="s">
        <v>413</v>
      </c>
      <c r="L531" t="s">
        <v>1212</v>
      </c>
      <c r="M531" s="129">
        <v>2166.1</v>
      </c>
      <c r="N531" t="s">
        <v>1314</v>
      </c>
      <c r="O531" s="130">
        <v>4.3639055174588798E-2</v>
      </c>
      <c r="P531" s="130">
        <v>4.3885579761266398E-2</v>
      </c>
      <c r="R531" s="138">
        <v>267004</v>
      </c>
      <c r="S531" s="162">
        <v>1</v>
      </c>
      <c r="T531" t="s">
        <v>1315</v>
      </c>
      <c r="U531" s="138">
        <v>288.79149999999998</v>
      </c>
      <c r="X531" s="130">
        <v>1.7924315736695764E-5</v>
      </c>
      <c r="Y531" s="130">
        <v>1.879740639211864E-3</v>
      </c>
      <c r="Z531" s="130">
        <v>1.4686207262591799E-3</v>
      </c>
      <c r="AA531" s="182"/>
      <c r="AC531" s="159"/>
    </row>
    <row r="532" spans="1:29" x14ac:dyDescent="0.25">
      <c r="A532" t="s">
        <v>1213</v>
      </c>
      <c r="B532" t="s">
        <v>1266</v>
      </c>
      <c r="C532" t="s">
        <v>1329</v>
      </c>
      <c r="D532" t="s">
        <v>1418</v>
      </c>
      <c r="E532" t="s">
        <v>1419</v>
      </c>
      <c r="F532" t="s">
        <v>949</v>
      </c>
      <c r="G532" t="s">
        <v>204</v>
      </c>
      <c r="H532" t="s">
        <v>204</v>
      </c>
      <c r="I532" t="s">
        <v>340</v>
      </c>
      <c r="J532" t="s">
        <v>1271</v>
      </c>
      <c r="K532" t="s">
        <v>413</v>
      </c>
      <c r="L532" t="s">
        <v>1212</v>
      </c>
      <c r="M532" s="129">
        <v>353.4</v>
      </c>
      <c r="N532" t="s">
        <v>1420</v>
      </c>
      <c r="O532" s="130">
        <v>4.0693856129016298E-2</v>
      </c>
      <c r="P532" s="130">
        <v>4.2791954733132999E-2</v>
      </c>
      <c r="R532" s="138">
        <v>20101655</v>
      </c>
      <c r="S532" s="162">
        <v>1</v>
      </c>
      <c r="T532" t="s">
        <v>1421</v>
      </c>
      <c r="U532" s="138">
        <v>19806.1607</v>
      </c>
      <c r="X532" s="130">
        <v>1.4358324999999999E-3</v>
      </c>
      <c r="Y532" s="130">
        <v>0.12891806620880927</v>
      </c>
      <c r="Z532" s="130">
        <v>0.10072226991000917</v>
      </c>
      <c r="AA532" s="182"/>
      <c r="AC532" s="159"/>
    </row>
    <row r="533" spans="1:29" x14ac:dyDescent="0.25">
      <c r="A533" t="s">
        <v>1213</v>
      </c>
      <c r="B533" t="s">
        <v>1266</v>
      </c>
      <c r="C533" t="s">
        <v>1329</v>
      </c>
      <c r="D533" t="s">
        <v>1406</v>
      </c>
      <c r="E533" t="s">
        <v>1407</v>
      </c>
      <c r="F533" t="s">
        <v>949</v>
      </c>
      <c r="G533" t="s">
        <v>204</v>
      </c>
      <c r="H533" t="s">
        <v>204</v>
      </c>
      <c r="I533" t="s">
        <v>340</v>
      </c>
      <c r="J533" t="s">
        <v>1271</v>
      </c>
      <c r="K533" t="s">
        <v>413</v>
      </c>
      <c r="L533" t="s">
        <v>1212</v>
      </c>
      <c r="M533" s="129">
        <v>928.8</v>
      </c>
      <c r="N533" t="s">
        <v>1408</v>
      </c>
      <c r="O533" s="130">
        <v>4.2791954733132999E-2</v>
      </c>
      <c r="P533" s="130">
        <v>4.2944065648317001E-2</v>
      </c>
      <c r="R533" s="138">
        <v>5304763</v>
      </c>
      <c r="S533" s="162">
        <v>1</v>
      </c>
      <c r="T533" t="s">
        <v>1409</v>
      </c>
      <c r="U533" s="138">
        <v>5101.5905999999995</v>
      </c>
      <c r="X533" s="130">
        <v>4.4206358333333332E-4</v>
      </c>
      <c r="Y533" s="130">
        <v>3.3206192896091759E-2</v>
      </c>
      <c r="Z533" s="130">
        <v>2.5943633983360501E-2</v>
      </c>
      <c r="AA533" s="182"/>
      <c r="AC533" s="159"/>
    </row>
    <row r="534" spans="1:29" x14ac:dyDescent="0.25">
      <c r="A534" t="s">
        <v>1213</v>
      </c>
      <c r="B534" t="s">
        <v>1266</v>
      </c>
      <c r="C534" t="s">
        <v>1329</v>
      </c>
      <c r="D534" t="s">
        <v>1402</v>
      </c>
      <c r="E534" t="s">
        <v>1403</v>
      </c>
      <c r="F534" t="s">
        <v>949</v>
      </c>
      <c r="G534" t="s">
        <v>204</v>
      </c>
      <c r="H534" t="s">
        <v>204</v>
      </c>
      <c r="I534" t="s">
        <v>340</v>
      </c>
      <c r="J534" t="s">
        <v>1271</v>
      </c>
      <c r="K534" t="s">
        <v>413</v>
      </c>
      <c r="L534" t="s">
        <v>1212</v>
      </c>
      <c r="M534" s="129">
        <v>430.1</v>
      </c>
      <c r="N534" t="s">
        <v>1404</v>
      </c>
      <c r="O534" s="130">
        <v>4.2626730808019299E-2</v>
      </c>
      <c r="P534" s="130">
        <v>4.28863684046265E-2</v>
      </c>
      <c r="R534" s="138">
        <v>2832855</v>
      </c>
      <c r="S534" s="162">
        <v>1</v>
      </c>
      <c r="T534" t="s">
        <v>1405</v>
      </c>
      <c r="U534" s="138">
        <v>2782.1468999999997</v>
      </c>
      <c r="X534" s="130">
        <v>2.0234678571428571E-4</v>
      </c>
      <c r="Y534" s="130">
        <v>1.810896132902767E-2</v>
      </c>
      <c r="Z534" s="130">
        <v>1.4148332692315909E-2</v>
      </c>
      <c r="AA534" s="182"/>
      <c r="AC534" s="159"/>
    </row>
    <row r="535" spans="1:29" x14ac:dyDescent="0.25">
      <c r="A535" t="s">
        <v>1213</v>
      </c>
      <c r="B535" t="s">
        <v>1267</v>
      </c>
      <c r="C535" t="s">
        <v>1268</v>
      </c>
      <c r="D535" t="s">
        <v>1269</v>
      </c>
      <c r="E535" t="s">
        <v>1270</v>
      </c>
      <c r="F535" t="s">
        <v>943</v>
      </c>
      <c r="G535" t="s">
        <v>204</v>
      </c>
      <c r="H535" t="s">
        <v>204</v>
      </c>
      <c r="I535" t="s">
        <v>340</v>
      </c>
      <c r="J535" t="s">
        <v>1271</v>
      </c>
      <c r="K535" t="s">
        <v>413</v>
      </c>
      <c r="L535" t="s">
        <v>1212</v>
      </c>
      <c r="M535" s="129">
        <v>1329.5</v>
      </c>
      <c r="N535" t="s">
        <v>1272</v>
      </c>
      <c r="O535" s="130">
        <v>6.2169479978438601E-3</v>
      </c>
      <c r="P535" s="130">
        <v>1.52756146967408E-2</v>
      </c>
      <c r="R535" s="138">
        <v>17528373</v>
      </c>
      <c r="S535" s="162">
        <v>1</v>
      </c>
      <c r="T535" t="s">
        <v>1273</v>
      </c>
      <c r="U535" s="138">
        <v>19892.950499999999</v>
      </c>
      <c r="X535" s="130">
        <v>8.0765759628122398E-4</v>
      </c>
      <c r="Y535" s="130">
        <v>0.19818361476814825</v>
      </c>
      <c r="Z535" s="130">
        <v>7.629008310795217E-2</v>
      </c>
      <c r="AA535" s="182"/>
      <c r="AC535" s="159"/>
    </row>
    <row r="536" spans="1:29" x14ac:dyDescent="0.25">
      <c r="A536" t="s">
        <v>1213</v>
      </c>
      <c r="B536" t="s">
        <v>1267</v>
      </c>
      <c r="C536" t="s">
        <v>1268</v>
      </c>
      <c r="D536" t="s">
        <v>1362</v>
      </c>
      <c r="E536" t="s">
        <v>1363</v>
      </c>
      <c r="F536" t="s">
        <v>943</v>
      </c>
      <c r="G536" t="s">
        <v>204</v>
      </c>
      <c r="H536" t="s">
        <v>204</v>
      </c>
      <c r="I536" t="s">
        <v>340</v>
      </c>
      <c r="J536" t="s">
        <v>1271</v>
      </c>
      <c r="K536" t="s">
        <v>413</v>
      </c>
      <c r="L536" t="s">
        <v>1212</v>
      </c>
      <c r="M536" s="129">
        <v>2081.9</v>
      </c>
      <c r="N536" t="s">
        <v>1364</v>
      </c>
      <c r="O536" s="130">
        <v>1.1618320793897E-2</v>
      </c>
      <c r="P536" s="130">
        <v>1.6358749316930401E-2</v>
      </c>
      <c r="R536" s="138">
        <v>9127578</v>
      </c>
      <c r="S536" s="162">
        <v>1</v>
      </c>
      <c r="T536" t="s">
        <v>1365</v>
      </c>
      <c r="U536" s="138">
        <v>10058.591</v>
      </c>
      <c r="X536" s="130">
        <v>4.5175820414841895E-4</v>
      </c>
      <c r="Y536" s="130">
        <v>0.10020876055367398</v>
      </c>
      <c r="Z536" s="130">
        <v>3.8575008734845963E-2</v>
      </c>
      <c r="AA536" s="182"/>
      <c r="AC536" s="159"/>
    </row>
    <row r="537" spans="1:29" x14ac:dyDescent="0.25">
      <c r="A537" t="s">
        <v>1213</v>
      </c>
      <c r="B537" t="s">
        <v>1267</v>
      </c>
      <c r="C537" t="s">
        <v>1268</v>
      </c>
      <c r="D537" t="s">
        <v>1358</v>
      </c>
      <c r="E537" t="s">
        <v>1359</v>
      </c>
      <c r="F537" t="s">
        <v>943</v>
      </c>
      <c r="G537" t="s">
        <v>204</v>
      </c>
      <c r="H537" t="s">
        <v>204</v>
      </c>
      <c r="I537" t="s">
        <v>340</v>
      </c>
      <c r="J537" t="s">
        <v>1284</v>
      </c>
      <c r="K537" t="s">
        <v>415</v>
      </c>
      <c r="L537" t="s">
        <v>1212</v>
      </c>
      <c r="M537" s="129">
        <v>2896.9</v>
      </c>
      <c r="N537" t="s">
        <v>1360</v>
      </c>
      <c r="O537" s="130">
        <v>-2.0017272598115001E-2</v>
      </c>
      <c r="P537" s="130">
        <v>-2.99380435407165E-2</v>
      </c>
      <c r="R537" s="138">
        <v>8882217</v>
      </c>
      <c r="S537" s="162">
        <v>1</v>
      </c>
      <c r="T537" t="s">
        <v>1361</v>
      </c>
      <c r="U537" s="138">
        <v>9917.8834999999999</v>
      </c>
      <c r="X537" s="130">
        <v>3.9847288195910463E-4</v>
      </c>
      <c r="Y537" s="130">
        <v>9.8806961871568247E-2</v>
      </c>
      <c r="Z537" s="130">
        <v>3.803539127916692E-2</v>
      </c>
      <c r="AA537" s="182"/>
      <c r="AC537" s="159"/>
    </row>
    <row r="538" spans="1:29" x14ac:dyDescent="0.25">
      <c r="A538" t="s">
        <v>1213</v>
      </c>
      <c r="B538" t="s">
        <v>1267</v>
      </c>
      <c r="C538" t="s">
        <v>1268</v>
      </c>
      <c r="D538" t="s">
        <v>1282</v>
      </c>
      <c r="E538" t="s">
        <v>1283</v>
      </c>
      <c r="F538" t="s">
        <v>943</v>
      </c>
      <c r="G538" t="s">
        <v>204</v>
      </c>
      <c r="H538" t="s">
        <v>204</v>
      </c>
      <c r="I538" t="s">
        <v>340</v>
      </c>
      <c r="J538" t="s">
        <v>1284</v>
      </c>
      <c r="K538" t="s">
        <v>415</v>
      </c>
      <c r="L538" t="s">
        <v>1212</v>
      </c>
      <c r="M538" s="129">
        <v>4884.6000000000004</v>
      </c>
      <c r="N538" t="s">
        <v>1285</v>
      </c>
      <c r="O538" s="130">
        <v>7.6174631296434502E-3</v>
      </c>
      <c r="P538" s="130">
        <v>1.8755807532071699E-2</v>
      </c>
      <c r="R538" s="138">
        <v>5534409</v>
      </c>
      <c r="S538" s="162">
        <v>1</v>
      </c>
      <c r="T538" t="s">
        <v>1286</v>
      </c>
      <c r="U538" s="138">
        <v>5858.1719000000003</v>
      </c>
      <c r="X538" s="130">
        <v>2.2990951128792425E-4</v>
      </c>
      <c r="Y538" s="130">
        <v>5.836206586318346E-2</v>
      </c>
      <c r="Z538" s="130">
        <v>2.2466271292220039E-2</v>
      </c>
      <c r="AA538" s="182"/>
      <c r="AC538" s="159"/>
    </row>
    <row r="539" spans="1:29" x14ac:dyDescent="0.25">
      <c r="A539" t="s">
        <v>1213</v>
      </c>
      <c r="B539" t="s">
        <v>1267</v>
      </c>
      <c r="C539" t="s">
        <v>1268</v>
      </c>
      <c r="D539" t="s">
        <v>1278</v>
      </c>
      <c r="E539" t="s">
        <v>1279</v>
      </c>
      <c r="F539" t="s">
        <v>943</v>
      </c>
      <c r="G539" t="s">
        <v>204</v>
      </c>
      <c r="H539" t="s">
        <v>204</v>
      </c>
      <c r="I539" t="s">
        <v>340</v>
      </c>
      <c r="J539" t="s">
        <v>1271</v>
      </c>
      <c r="K539" t="s">
        <v>413</v>
      </c>
      <c r="L539" t="s">
        <v>1212</v>
      </c>
      <c r="M539" s="129">
        <v>7391</v>
      </c>
      <c r="N539" t="s">
        <v>1280</v>
      </c>
      <c r="O539" s="130">
        <v>1.35962607686886E-2</v>
      </c>
      <c r="P539" s="130">
        <v>2.1832119661569199E-2</v>
      </c>
      <c r="R539" s="138">
        <v>2551295</v>
      </c>
      <c r="S539" s="162">
        <v>1</v>
      </c>
      <c r="T539" t="s">
        <v>1281</v>
      </c>
      <c r="U539" s="138">
        <v>2491.3396000000002</v>
      </c>
      <c r="X539" s="130">
        <v>8.3093034091432421E-5</v>
      </c>
      <c r="Y539" s="130">
        <v>2.4819982368264146E-2</v>
      </c>
      <c r="Z539" s="130">
        <v>9.5543646220600797E-3</v>
      </c>
      <c r="AA539" s="182"/>
      <c r="AC539" s="159"/>
    </row>
    <row r="540" spans="1:29" x14ac:dyDescent="0.25">
      <c r="A540" t="s">
        <v>1213</v>
      </c>
      <c r="B540" t="s">
        <v>1267</v>
      </c>
      <c r="C540" t="s">
        <v>1268</v>
      </c>
      <c r="D540" t="s">
        <v>1370</v>
      </c>
      <c r="E540" t="s">
        <v>1371</v>
      </c>
      <c r="F540" t="s">
        <v>943</v>
      </c>
      <c r="G540" t="s">
        <v>204</v>
      </c>
      <c r="H540" t="s">
        <v>204</v>
      </c>
      <c r="I540" t="s">
        <v>340</v>
      </c>
      <c r="J540" t="s">
        <v>1271</v>
      </c>
      <c r="K540" t="s">
        <v>413</v>
      </c>
      <c r="L540" t="s">
        <v>1212</v>
      </c>
      <c r="M540" s="129">
        <v>84.9</v>
      </c>
      <c r="N540" t="s">
        <v>1372</v>
      </c>
      <c r="O540" s="130">
        <v>1.08381721365448E-2</v>
      </c>
      <c r="P540" s="130">
        <v>4.8092233346700299E-2</v>
      </c>
      <c r="R540" s="138">
        <v>571533</v>
      </c>
      <c r="S540" s="162">
        <v>1</v>
      </c>
      <c r="T540" t="s">
        <v>1373</v>
      </c>
      <c r="U540" s="138">
        <v>830.55180000000007</v>
      </c>
      <c r="X540" s="130">
        <v>1.5362390812907265E-4</v>
      </c>
      <c r="Y540" s="130">
        <v>8.2743758413505921E-3</v>
      </c>
      <c r="Z540" s="130">
        <v>3.1851917795603867E-3</v>
      </c>
      <c r="AA540" s="182"/>
      <c r="AC540" s="159"/>
    </row>
    <row r="541" spans="1:29" x14ac:dyDescent="0.25">
      <c r="A541" t="s">
        <v>1213</v>
      </c>
      <c r="B541" t="s">
        <v>1267</v>
      </c>
      <c r="C541" t="s">
        <v>1287</v>
      </c>
      <c r="D541" t="s">
        <v>1316</v>
      </c>
      <c r="E541" t="s">
        <v>1317</v>
      </c>
      <c r="F541" t="s">
        <v>945</v>
      </c>
      <c r="G541" t="s">
        <v>204</v>
      </c>
      <c r="H541" t="s">
        <v>204</v>
      </c>
      <c r="I541" t="s">
        <v>340</v>
      </c>
      <c r="J541" t="s">
        <v>1271</v>
      </c>
      <c r="K541" t="s">
        <v>413</v>
      </c>
      <c r="L541" t="s">
        <v>1212</v>
      </c>
      <c r="M541" s="129">
        <v>4376.3</v>
      </c>
      <c r="N541" t="s">
        <v>1318</v>
      </c>
      <c r="O541" s="130">
        <v>3.4250557245208903E-2</v>
      </c>
      <c r="P541" s="130">
        <v>3.8320418347119897E-2</v>
      </c>
      <c r="R541" s="138">
        <v>13812098</v>
      </c>
      <c r="S541" s="162">
        <v>1</v>
      </c>
      <c r="T541" t="s">
        <v>1319</v>
      </c>
      <c r="U541" s="138">
        <v>13465.4143</v>
      </c>
      <c r="X541" s="130">
        <v>5.2333150807672266E-4</v>
      </c>
      <c r="Y541" s="130">
        <v>0.13414925482860143</v>
      </c>
      <c r="Z541" s="130">
        <v>5.1640282228764198E-2</v>
      </c>
      <c r="AA541" s="182"/>
      <c r="AC541" s="159"/>
    </row>
    <row r="542" spans="1:29" x14ac:dyDescent="0.25">
      <c r="A542" t="s">
        <v>1213</v>
      </c>
      <c r="B542" t="s">
        <v>1267</v>
      </c>
      <c r="C542" t="s">
        <v>1287</v>
      </c>
      <c r="D542" t="s">
        <v>1378</v>
      </c>
      <c r="E542" t="s">
        <v>1379</v>
      </c>
      <c r="F542" t="s">
        <v>945</v>
      </c>
      <c r="G542" t="s">
        <v>204</v>
      </c>
      <c r="H542" t="s">
        <v>204</v>
      </c>
      <c r="I542" t="s">
        <v>340</v>
      </c>
      <c r="J542" t="s">
        <v>1271</v>
      </c>
      <c r="K542" t="s">
        <v>413</v>
      </c>
      <c r="L542" t="s">
        <v>1212</v>
      </c>
      <c r="M542" s="129">
        <v>4116.7</v>
      </c>
      <c r="N542" t="s">
        <v>1380</v>
      </c>
      <c r="O542" s="130">
        <v>3.4767864411877701E-2</v>
      </c>
      <c r="P542" s="130">
        <v>3.9996261016130102E-2</v>
      </c>
      <c r="R542" s="138">
        <v>5900609</v>
      </c>
      <c r="S542" s="162">
        <v>1</v>
      </c>
      <c r="T542" t="s">
        <v>1381</v>
      </c>
      <c r="U542" s="138">
        <v>5471.6347000000005</v>
      </c>
      <c r="X542" s="130">
        <v>1.9348466581273972E-4</v>
      </c>
      <c r="Y542" s="130">
        <v>5.4511187149704279E-2</v>
      </c>
      <c r="Z542" s="130">
        <v>2.0983889121354585E-2</v>
      </c>
      <c r="AA542" s="182"/>
      <c r="AC542" s="159"/>
    </row>
    <row r="543" spans="1:29" x14ac:dyDescent="0.25">
      <c r="A543" t="s">
        <v>1213</v>
      </c>
      <c r="B543" t="s">
        <v>1267</v>
      </c>
      <c r="C543" t="s">
        <v>1287</v>
      </c>
      <c r="D543" t="s">
        <v>1312</v>
      </c>
      <c r="E543" t="s">
        <v>1313</v>
      </c>
      <c r="F543" t="s">
        <v>945</v>
      </c>
      <c r="G543" t="s">
        <v>204</v>
      </c>
      <c r="H543" t="s">
        <v>204</v>
      </c>
      <c r="I543" t="s">
        <v>340</v>
      </c>
      <c r="J543" t="s">
        <v>1271</v>
      </c>
      <c r="K543" t="s">
        <v>413</v>
      </c>
      <c r="L543" t="s">
        <v>1212</v>
      </c>
      <c r="M543" s="129">
        <v>2166.1</v>
      </c>
      <c r="N543" t="s">
        <v>1314</v>
      </c>
      <c r="O543" s="130">
        <v>3.8418082818794497E-2</v>
      </c>
      <c r="P543" s="130">
        <v>4.3885579761266398E-2</v>
      </c>
      <c r="R543" s="138">
        <v>4953484</v>
      </c>
      <c r="S543" s="162">
        <v>1</v>
      </c>
      <c r="T543" t="s">
        <v>1315</v>
      </c>
      <c r="U543" s="138">
        <v>5357.6882999999998</v>
      </c>
      <c r="X543" s="130">
        <v>3.325336369967142E-4</v>
      </c>
      <c r="Y543" s="130">
        <v>5.3375995282370595E-2</v>
      </c>
      <c r="Z543" s="130">
        <v>2.0546901018157079E-2</v>
      </c>
      <c r="AA543" s="182"/>
      <c r="AC543" s="159"/>
    </row>
    <row r="544" spans="1:29" x14ac:dyDescent="0.25">
      <c r="A544" t="s">
        <v>1213</v>
      </c>
      <c r="B544" t="s">
        <v>1267</v>
      </c>
      <c r="C544" t="s">
        <v>1287</v>
      </c>
      <c r="D544" t="s">
        <v>1296</v>
      </c>
      <c r="E544" t="s">
        <v>1297</v>
      </c>
      <c r="F544" t="s">
        <v>945</v>
      </c>
      <c r="G544" t="s">
        <v>204</v>
      </c>
      <c r="H544" t="s">
        <v>204</v>
      </c>
      <c r="I544" t="s">
        <v>340</v>
      </c>
      <c r="J544" t="s">
        <v>1271</v>
      </c>
      <c r="K544" t="s">
        <v>413</v>
      </c>
      <c r="L544" t="s">
        <v>1212</v>
      </c>
      <c r="M544" s="129">
        <v>1657.9</v>
      </c>
      <c r="N544" t="s">
        <v>1298</v>
      </c>
      <c r="O544" s="130">
        <v>4.01283787591869E-2</v>
      </c>
      <c r="P544" s="130">
        <v>4.3662658592462197E-2</v>
      </c>
      <c r="R544" s="138">
        <v>4861753</v>
      </c>
      <c r="S544" s="162">
        <v>1</v>
      </c>
      <c r="T544" t="s">
        <v>1299</v>
      </c>
      <c r="U544" s="138">
        <v>4574.4234000000006</v>
      </c>
      <c r="X544" s="130">
        <v>1.7499122074977254E-4</v>
      </c>
      <c r="Y544" s="130">
        <v>4.5572714999192479E-2</v>
      </c>
      <c r="Z544" s="130">
        <v>1.7543055811202156E-2</v>
      </c>
      <c r="AA544" s="182"/>
      <c r="AC544" s="159"/>
    </row>
    <row r="545" spans="1:29" x14ac:dyDescent="0.25">
      <c r="A545" t="s">
        <v>1213</v>
      </c>
      <c r="B545" t="s">
        <v>1267</v>
      </c>
      <c r="C545" t="s">
        <v>1287</v>
      </c>
      <c r="D545" t="s">
        <v>1300</v>
      </c>
      <c r="E545" t="s">
        <v>1301</v>
      </c>
      <c r="F545" t="s">
        <v>945</v>
      </c>
      <c r="G545" t="s">
        <v>204</v>
      </c>
      <c r="H545" t="s">
        <v>204</v>
      </c>
      <c r="I545" t="s">
        <v>340</v>
      </c>
      <c r="J545" t="s">
        <v>1284</v>
      </c>
      <c r="K545" t="s">
        <v>415</v>
      </c>
      <c r="L545" t="s">
        <v>1212</v>
      </c>
      <c r="M545" s="129">
        <v>5584.4</v>
      </c>
      <c r="N545" t="s">
        <v>1302</v>
      </c>
      <c r="O545" s="130">
        <v>3.9922100018959697E-2</v>
      </c>
      <c r="P545" s="130">
        <v>4.76935978448388E-2</v>
      </c>
      <c r="R545" s="138">
        <v>2714420</v>
      </c>
      <c r="S545" s="162">
        <v>1</v>
      </c>
      <c r="T545" t="s">
        <v>1303</v>
      </c>
      <c r="U545" s="138">
        <v>2218.4955</v>
      </c>
      <c r="X545" s="130">
        <v>7.1894784165575139E-5</v>
      </c>
      <c r="Y545" s="130">
        <v>2.2101771700855848E-2</v>
      </c>
      <c r="Z545" s="130">
        <v>8.5079990183036698E-3</v>
      </c>
      <c r="AA545" s="182"/>
      <c r="AC545" s="159"/>
    </row>
    <row r="546" spans="1:29" x14ac:dyDescent="0.25">
      <c r="A546" t="s">
        <v>1213</v>
      </c>
      <c r="B546" t="s">
        <v>1267</v>
      </c>
      <c r="C546" t="s">
        <v>1287</v>
      </c>
      <c r="D546" t="s">
        <v>1374</v>
      </c>
      <c r="E546" t="s">
        <v>1375</v>
      </c>
      <c r="F546" t="s">
        <v>945</v>
      </c>
      <c r="G546" t="s">
        <v>204</v>
      </c>
      <c r="H546" t="s">
        <v>204</v>
      </c>
      <c r="I546" t="s">
        <v>340</v>
      </c>
      <c r="J546" t="s">
        <v>1271</v>
      </c>
      <c r="K546" t="s">
        <v>413</v>
      </c>
      <c r="L546" t="s">
        <v>1212</v>
      </c>
      <c r="M546" s="129">
        <v>2689.9</v>
      </c>
      <c r="N546" t="s">
        <v>1376</v>
      </c>
      <c r="O546" s="130">
        <v>3.78181164237111E-2</v>
      </c>
      <c r="P546" s="130">
        <v>4.4813980864286097E-2</v>
      </c>
      <c r="R546" s="138">
        <v>1762810</v>
      </c>
      <c r="S546" s="162">
        <v>1</v>
      </c>
      <c r="T546" t="s">
        <v>1377</v>
      </c>
      <c r="U546" s="138">
        <v>1660.567</v>
      </c>
      <c r="X546" s="130">
        <v>6.8211900346396465E-5</v>
      </c>
      <c r="Y546" s="130">
        <v>1.6543406886552783E-2</v>
      </c>
      <c r="Z546" s="130">
        <v>6.3683260987054228E-3</v>
      </c>
      <c r="AA546" s="182"/>
      <c r="AC546" s="159"/>
    </row>
    <row r="547" spans="1:29" x14ac:dyDescent="0.25">
      <c r="A547" t="s">
        <v>1213</v>
      </c>
      <c r="B547" t="s">
        <v>1267</v>
      </c>
      <c r="C547" t="s">
        <v>1287</v>
      </c>
      <c r="D547" t="s">
        <v>1304</v>
      </c>
      <c r="E547" t="s">
        <v>1305</v>
      </c>
      <c r="F547" t="s">
        <v>945</v>
      </c>
      <c r="G547" t="s">
        <v>204</v>
      </c>
      <c r="H547" t="s">
        <v>204</v>
      </c>
      <c r="I547" t="s">
        <v>340</v>
      </c>
      <c r="J547" t="s">
        <v>1284</v>
      </c>
      <c r="K547" t="s">
        <v>415</v>
      </c>
      <c r="L547" t="s">
        <v>1212</v>
      </c>
      <c r="M547" s="129">
        <v>337</v>
      </c>
      <c r="N547" t="s">
        <v>1306</v>
      </c>
      <c r="O547" s="130">
        <v>3.1518114911831201E-2</v>
      </c>
      <c r="P547" s="130">
        <v>4.28627649867531E-2</v>
      </c>
      <c r="R547" s="138">
        <v>207398</v>
      </c>
      <c r="S547" s="162">
        <v>1</v>
      </c>
      <c r="T547" t="s">
        <v>1307</v>
      </c>
      <c r="U547" s="138">
        <v>205.30329999999998</v>
      </c>
      <c r="X547" s="130">
        <v>2.5550445802718008E-5</v>
      </c>
      <c r="Y547" s="130">
        <v>2.0453349118619468E-3</v>
      </c>
      <c r="Z547" s="130">
        <v>7.8734445626138733E-4</v>
      </c>
      <c r="AA547" s="182"/>
      <c r="AC547" s="159"/>
    </row>
    <row r="548" spans="1:29" x14ac:dyDescent="0.25">
      <c r="A548" t="s">
        <v>1213</v>
      </c>
      <c r="B548" t="s">
        <v>1267</v>
      </c>
      <c r="C548" t="s">
        <v>1287</v>
      </c>
      <c r="D548" t="s">
        <v>1308</v>
      </c>
      <c r="E548" t="s">
        <v>1309</v>
      </c>
      <c r="F548" t="s">
        <v>945</v>
      </c>
      <c r="G548" t="s">
        <v>204</v>
      </c>
      <c r="H548" t="s">
        <v>204</v>
      </c>
      <c r="I548" t="s">
        <v>340</v>
      </c>
      <c r="J548" t="s">
        <v>1271</v>
      </c>
      <c r="K548" t="s">
        <v>413</v>
      </c>
      <c r="L548" t="s">
        <v>1212</v>
      </c>
      <c r="M548" s="129">
        <v>1152.4000000000001</v>
      </c>
      <c r="N548" t="s">
        <v>1310</v>
      </c>
      <c r="O548" s="130">
        <v>3.3843636757134997E-2</v>
      </c>
      <c r="P548" s="130">
        <v>2.6518709410428699E-2</v>
      </c>
      <c r="R548" s="138">
        <v>79094</v>
      </c>
      <c r="S548" s="162">
        <v>1</v>
      </c>
      <c r="T548" t="s">
        <v>1311</v>
      </c>
      <c r="U548" s="138">
        <v>78.065799999999996</v>
      </c>
      <c r="X548" s="130">
        <v>3.3266372424942237E-6</v>
      </c>
      <c r="Y548" s="130">
        <v>7.7773068705730452E-4</v>
      </c>
      <c r="Z548" s="130">
        <v>2.9938468334337004E-4</v>
      </c>
      <c r="AA548" s="182"/>
      <c r="AC548" s="159"/>
    </row>
    <row r="549" spans="1:29" x14ac:dyDescent="0.25">
      <c r="A549" t="s">
        <v>1213</v>
      </c>
      <c r="B549" t="s">
        <v>1267</v>
      </c>
      <c r="C549" t="s">
        <v>1287</v>
      </c>
      <c r="D549" t="s">
        <v>1292</v>
      </c>
      <c r="E549" t="s">
        <v>1293</v>
      </c>
      <c r="F549" t="s">
        <v>945</v>
      </c>
      <c r="G549" t="s">
        <v>204</v>
      </c>
      <c r="H549" t="s">
        <v>204</v>
      </c>
      <c r="I549" t="s">
        <v>340</v>
      </c>
      <c r="J549" t="s">
        <v>1271</v>
      </c>
      <c r="K549" t="s">
        <v>413</v>
      </c>
      <c r="L549" t="s">
        <v>1212</v>
      </c>
      <c r="M549" s="129">
        <v>12383.7</v>
      </c>
      <c r="N549" t="s">
        <v>1294</v>
      </c>
      <c r="O549" s="130">
        <v>3.1978966745137803E-2</v>
      </c>
      <c r="P549" s="130">
        <v>4.3678394204377802E-2</v>
      </c>
      <c r="R549" s="138">
        <v>70805</v>
      </c>
      <c r="S549" s="162">
        <v>1</v>
      </c>
      <c r="T549" t="s">
        <v>1295</v>
      </c>
      <c r="U549" s="138">
        <v>73.70089999999999</v>
      </c>
      <c r="X549" s="130">
        <v>3.6671246088113406E-6</v>
      </c>
      <c r="Y549" s="130">
        <v>7.3424581316724373E-4</v>
      </c>
      <c r="Z549" s="130">
        <v>2.8264533459906242E-4</v>
      </c>
      <c r="AA549" s="182"/>
      <c r="AC549" s="159"/>
    </row>
    <row r="550" spans="1:29" x14ac:dyDescent="0.25">
      <c r="A550" t="s">
        <v>1213</v>
      </c>
      <c r="B550" t="s">
        <v>1267</v>
      </c>
      <c r="C550" t="s">
        <v>1320</v>
      </c>
      <c r="D550" t="s">
        <v>1321</v>
      </c>
      <c r="E550" t="s">
        <v>1322</v>
      </c>
      <c r="F550" t="s">
        <v>946</v>
      </c>
      <c r="G550" t="s">
        <v>204</v>
      </c>
      <c r="H550" t="s">
        <v>204</v>
      </c>
      <c r="I550" t="s">
        <v>340</v>
      </c>
      <c r="J550" t="s">
        <v>1284</v>
      </c>
      <c r="K550" t="s">
        <v>415</v>
      </c>
      <c r="L550" t="s">
        <v>1212</v>
      </c>
      <c r="M550" s="129">
        <v>5624.8</v>
      </c>
      <c r="N550" t="s">
        <v>1323</v>
      </c>
      <c r="O550" s="130">
        <v>5.7208770631103998E-3</v>
      </c>
      <c r="P550" s="130">
        <v>4.8535453082322703E-2</v>
      </c>
      <c r="R550" s="138">
        <v>3202288</v>
      </c>
      <c r="S550" s="162">
        <v>1</v>
      </c>
      <c r="T550" t="s">
        <v>1324</v>
      </c>
      <c r="U550" s="138">
        <v>3113.2644</v>
      </c>
      <c r="X550" s="130">
        <v>1.0111237927006269E-4</v>
      </c>
      <c r="Y550" s="130">
        <v>3.1015911425689893E-2</v>
      </c>
      <c r="Z550" s="130">
        <v>1.1939465647061444E-2</v>
      </c>
      <c r="AA550" s="182"/>
      <c r="AC550" s="159"/>
    </row>
    <row r="551" spans="1:29" x14ac:dyDescent="0.25">
      <c r="A551" t="s">
        <v>1213</v>
      </c>
      <c r="B551" t="s">
        <v>1267</v>
      </c>
      <c r="C551" t="s">
        <v>1329</v>
      </c>
      <c r="D551" t="s">
        <v>1414</v>
      </c>
      <c r="E551" t="s">
        <v>1415</v>
      </c>
      <c r="F551" t="s">
        <v>949</v>
      </c>
      <c r="G551" t="s">
        <v>204</v>
      </c>
      <c r="H551" t="s">
        <v>204</v>
      </c>
      <c r="I551" t="s">
        <v>340</v>
      </c>
      <c r="J551" t="s">
        <v>1271</v>
      </c>
      <c r="K551" t="s">
        <v>413</v>
      </c>
      <c r="L551" t="s">
        <v>1212</v>
      </c>
      <c r="M551" s="129">
        <v>180.8</v>
      </c>
      <c r="N551" t="s">
        <v>1416</v>
      </c>
      <c r="O551" s="130">
        <v>4.75627475531109E-2</v>
      </c>
      <c r="P551" s="130">
        <v>4.1931741281747502E-2</v>
      </c>
      <c r="R551" s="138">
        <v>8061921</v>
      </c>
      <c r="S551" s="162">
        <v>1</v>
      </c>
      <c r="T551" t="s">
        <v>1417</v>
      </c>
      <c r="U551" s="138">
        <v>8002.2627999999995</v>
      </c>
      <c r="X551" s="130">
        <v>1.8322547727272728E-4</v>
      </c>
      <c r="Y551" s="130">
        <v>7.9722581301630749E-2</v>
      </c>
      <c r="Z551" s="130">
        <v>3.0688926328229327E-2</v>
      </c>
      <c r="AA551" s="182"/>
      <c r="AC551" s="159"/>
    </row>
    <row r="552" spans="1:29" x14ac:dyDescent="0.25">
      <c r="A552" t="s">
        <v>1213</v>
      </c>
      <c r="B552" t="s">
        <v>1267</v>
      </c>
      <c r="C552" t="s">
        <v>1329</v>
      </c>
      <c r="D552" t="s">
        <v>1422</v>
      </c>
      <c r="E552" t="s">
        <v>1423</v>
      </c>
      <c r="F552" t="s">
        <v>949</v>
      </c>
      <c r="G552" t="s">
        <v>204</v>
      </c>
      <c r="H552" t="s">
        <v>204</v>
      </c>
      <c r="I552" t="s">
        <v>340</v>
      </c>
      <c r="J552" t="s">
        <v>1271</v>
      </c>
      <c r="K552" t="s">
        <v>413</v>
      </c>
      <c r="L552" t="s">
        <v>1212</v>
      </c>
      <c r="M552" s="129">
        <v>104.1</v>
      </c>
      <c r="N552" t="s">
        <v>1424</v>
      </c>
      <c r="O552" s="130">
        <v>4.3007564973158302E-2</v>
      </c>
      <c r="P552" s="130">
        <v>4.1255109969377202E-2</v>
      </c>
      <c r="R552" s="138">
        <v>4266610</v>
      </c>
      <c r="S552" s="162">
        <v>1</v>
      </c>
      <c r="T552" t="s">
        <v>1425</v>
      </c>
      <c r="U552" s="138">
        <v>4248.6902</v>
      </c>
      <c r="X552" s="130">
        <v>9.6968409090909095E-5</v>
      </c>
      <c r="Y552" s="130">
        <v>4.2327596836265476E-2</v>
      </c>
      <c r="Z552" s="130">
        <v>1.6293859026521168E-2</v>
      </c>
      <c r="AA552" s="182"/>
      <c r="AC552" s="159"/>
    </row>
    <row r="553" spans="1:29" x14ac:dyDescent="0.25">
      <c r="A553" t="s">
        <v>1213</v>
      </c>
      <c r="B553" t="s">
        <v>1267</v>
      </c>
      <c r="C553" t="s">
        <v>1329</v>
      </c>
      <c r="D553" t="s">
        <v>1410</v>
      </c>
      <c r="E553" t="s">
        <v>1411</v>
      </c>
      <c r="F553" t="s">
        <v>949</v>
      </c>
      <c r="G553" t="s">
        <v>204</v>
      </c>
      <c r="H553" t="s">
        <v>204</v>
      </c>
      <c r="I553" t="s">
        <v>340</v>
      </c>
      <c r="J553" t="s">
        <v>1284</v>
      </c>
      <c r="K553" t="s">
        <v>415</v>
      </c>
      <c r="L553" t="s">
        <v>1212</v>
      </c>
      <c r="M553" s="129">
        <v>8.1999999999999993</v>
      </c>
      <c r="N553" t="s">
        <v>1412</v>
      </c>
      <c r="O553" s="130">
        <v>4.6956975485343701E-2</v>
      </c>
      <c r="P553" s="130">
        <v>3.7179586483239803E-2</v>
      </c>
      <c r="R553" s="138">
        <v>1598534</v>
      </c>
      <c r="S553" s="162">
        <v>1</v>
      </c>
      <c r="T553" t="s">
        <v>1413</v>
      </c>
      <c r="U553" s="138">
        <v>1598.0544</v>
      </c>
      <c r="X553" s="130">
        <v>3.6330318181818179E-5</v>
      </c>
      <c r="Y553" s="130">
        <v>1.5920625007037399E-2</v>
      </c>
      <c r="Z553" s="130">
        <v>6.1285884120054453E-3</v>
      </c>
      <c r="AA553" s="182"/>
      <c r="AC553" s="159"/>
    </row>
    <row r="554" spans="1:29" x14ac:dyDescent="0.25">
      <c r="A554" t="s">
        <v>1213</v>
      </c>
      <c r="B554" t="s">
        <v>1267</v>
      </c>
      <c r="C554" t="s">
        <v>1329</v>
      </c>
      <c r="D554" t="s">
        <v>1338</v>
      </c>
      <c r="E554" t="s">
        <v>1339</v>
      </c>
      <c r="F554" t="s">
        <v>949</v>
      </c>
      <c r="G554" t="s">
        <v>204</v>
      </c>
      <c r="H554" t="s">
        <v>204</v>
      </c>
      <c r="I554" t="s">
        <v>340</v>
      </c>
      <c r="J554" t="s">
        <v>1284</v>
      </c>
      <c r="K554" t="s">
        <v>415</v>
      </c>
      <c r="L554" t="s">
        <v>1212</v>
      </c>
      <c r="M554" s="129">
        <v>756.2</v>
      </c>
      <c r="N554" t="s">
        <v>1340</v>
      </c>
      <c r="O554" s="130">
        <v>4.0811890233754797E-2</v>
      </c>
      <c r="P554" s="130">
        <v>4.2951933454274803E-2</v>
      </c>
      <c r="R554" s="138">
        <v>1300000</v>
      </c>
      <c r="S554" s="162">
        <v>1</v>
      </c>
      <c r="T554" t="s">
        <v>1341</v>
      </c>
      <c r="U554" s="138">
        <v>1259.31</v>
      </c>
      <c r="X554" s="130">
        <v>1.0833333333333333E-4</v>
      </c>
      <c r="Y554" s="130">
        <v>1.2545881903823903E-2</v>
      </c>
      <c r="Z554" s="130">
        <v>4.8294929640122124E-3</v>
      </c>
      <c r="AA554" s="182"/>
      <c r="AC554" s="159"/>
    </row>
    <row r="555" spans="1:29" x14ac:dyDescent="0.25">
      <c r="A555" s="182" t="s">
        <v>6393</v>
      </c>
      <c r="B555" s="182"/>
      <c r="C555" s="182"/>
      <c r="D555" s="182"/>
      <c r="E555" s="182"/>
      <c r="F555" s="182"/>
      <c r="G555" s="182"/>
      <c r="H555" s="182"/>
      <c r="I555" s="182"/>
      <c r="J555" s="182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2"/>
    </row>
  </sheetData>
  <sheetProtection formatColumns="0"/>
  <autoFilter ref="A1:AD554" xr:uid="{00000000-0009-0000-0000-000003000000}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mergeCells count="2">
    <mergeCell ref="AA1:AA555"/>
    <mergeCell ref="A555:Z555"/>
  </mergeCells>
  <conditionalFormatting sqref="AD2:AD554">
    <cfRule type="containsText" dxfId="14" priority="1" operator="containsText" text="FALSE">
      <formula>NOT(ISERROR(SEARCH("FALSE",AD2)))</formula>
    </cfRule>
  </conditionalFormatting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M1048572"/>
  <sheetViews>
    <sheetView rightToLeft="1" topLeftCell="V1" workbookViewId="0">
      <selection activeCell="AK1" sqref="AK1:AK5"/>
    </sheetView>
  </sheetViews>
  <sheetFormatPr defaultColWidth="11.59765625" defaultRowHeight="13.8" x14ac:dyDescent="0.25"/>
  <cols>
    <col min="1" max="3" width="11.59765625" style="4"/>
    <col min="4" max="6" width="11.59765625" style="4" customWidth="1"/>
    <col min="7" max="9" width="11.59765625" style="4"/>
    <col min="10" max="11" width="11.59765625" style="4" customWidth="1"/>
    <col min="12" max="30" width="11.59765625" style="4"/>
    <col min="31" max="31" width="11.59765625" style="4" customWidth="1"/>
    <col min="32" max="16384" width="11.59765625" style="4"/>
  </cols>
  <sheetData>
    <row r="1" spans="1:39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70</v>
      </c>
      <c r="M1" s="15" t="s">
        <v>83</v>
      </c>
      <c r="N1" s="15" t="s">
        <v>56</v>
      </c>
      <c r="O1" s="15" t="s">
        <v>71</v>
      </c>
      <c r="P1" s="15" t="s">
        <v>58</v>
      </c>
      <c r="Q1" s="15" t="s">
        <v>84</v>
      </c>
      <c r="R1" s="15" t="s">
        <v>59</v>
      </c>
      <c r="S1" s="15" t="s">
        <v>72</v>
      </c>
      <c r="T1" s="15" t="s">
        <v>85</v>
      </c>
      <c r="U1" s="15" t="s">
        <v>73</v>
      </c>
      <c r="V1" s="15" t="s">
        <v>62</v>
      </c>
      <c r="W1" s="15" t="s">
        <v>74</v>
      </c>
      <c r="X1" s="15" t="s">
        <v>86</v>
      </c>
      <c r="Y1" s="15" t="s">
        <v>87</v>
      </c>
      <c r="Z1" s="15" t="s">
        <v>76</v>
      </c>
      <c r="AA1" s="15" t="s">
        <v>61</v>
      </c>
      <c r="AB1" s="15" t="s">
        <v>77</v>
      </c>
      <c r="AC1" s="15" t="s">
        <v>75</v>
      </c>
      <c r="AD1" s="15" t="s">
        <v>63</v>
      </c>
      <c r="AE1" s="15" t="s">
        <v>78</v>
      </c>
      <c r="AF1" s="15" t="s">
        <v>88</v>
      </c>
      <c r="AG1" s="15" t="s">
        <v>17</v>
      </c>
      <c r="AH1" s="15" t="s">
        <v>79</v>
      </c>
      <c r="AI1" s="15" t="s">
        <v>64</v>
      </c>
      <c r="AJ1" s="15" t="s">
        <v>65</v>
      </c>
      <c r="AK1" s="182" t="s">
        <v>6394</v>
      </c>
    </row>
    <row r="2" spans="1:39" x14ac:dyDescent="0.25">
      <c r="A2" t="s">
        <v>1213</v>
      </c>
      <c r="B2" t="s">
        <v>1256</v>
      </c>
      <c r="C2" t="s">
        <v>1609</v>
      </c>
      <c r="D2" t="s">
        <v>1610</v>
      </c>
      <c r="E2" t="s">
        <v>309</v>
      </c>
      <c r="F2" t="s">
        <v>1611</v>
      </c>
      <c r="G2" t="s">
        <v>1612</v>
      </c>
      <c r="H2" t="s">
        <v>312</v>
      </c>
      <c r="I2" t="s">
        <v>314</v>
      </c>
      <c r="J2" t="s">
        <v>204</v>
      </c>
      <c r="K2" t="s">
        <v>204</v>
      </c>
      <c r="L2" t="s">
        <v>340</v>
      </c>
      <c r="M2" t="s">
        <v>448</v>
      </c>
      <c r="N2" t="s">
        <v>339</v>
      </c>
      <c r="O2" t="s">
        <v>1211</v>
      </c>
      <c r="P2" t="s">
        <v>413</v>
      </c>
      <c r="Q2" t="s">
        <v>407</v>
      </c>
      <c r="R2" t="s">
        <v>1212</v>
      </c>
      <c r="S2" s="129">
        <v>931.5</v>
      </c>
      <c r="T2" t="s">
        <v>899</v>
      </c>
      <c r="U2" t="s">
        <v>1613</v>
      </c>
      <c r="V2" s="130">
        <v>-0.90053175358653104</v>
      </c>
      <c r="W2" s="130">
        <v>-0.91175649008631698</v>
      </c>
      <c r="X2" t="s">
        <v>412</v>
      </c>
      <c r="Y2" t="s">
        <v>339</v>
      </c>
      <c r="Z2" s="138">
        <v>20000</v>
      </c>
      <c r="AA2" s="165">
        <v>1</v>
      </c>
      <c r="AB2" t="s">
        <v>1614</v>
      </c>
      <c r="AC2" s="14"/>
      <c r="AD2" s="4">
        <v>200.57400000000001</v>
      </c>
      <c r="AE2" s="14"/>
      <c r="AF2"/>
      <c r="AG2" s="14"/>
      <c r="AH2" s="130">
        <v>9.2797089883261257E-6</v>
      </c>
      <c r="AI2" s="130">
        <v>1</v>
      </c>
      <c r="AJ2" s="130">
        <v>6.654636124963654E-4</v>
      </c>
      <c r="AK2" s="182"/>
      <c r="AM2" s="159"/>
    </row>
    <row r="3" spans="1:39" x14ac:dyDescent="0.25">
      <c r="A3" t="s">
        <v>1213</v>
      </c>
      <c r="B3" t="s">
        <v>1257</v>
      </c>
      <c r="C3" t="s">
        <v>1609</v>
      </c>
      <c r="D3" t="s">
        <v>1610</v>
      </c>
      <c r="E3" t="s">
        <v>309</v>
      </c>
      <c r="F3" t="s">
        <v>1611</v>
      </c>
      <c r="G3" t="s">
        <v>1612</v>
      </c>
      <c r="H3" t="s">
        <v>312</v>
      </c>
      <c r="I3" t="s">
        <v>314</v>
      </c>
      <c r="J3" t="s">
        <v>204</v>
      </c>
      <c r="K3" t="s">
        <v>204</v>
      </c>
      <c r="L3" t="s">
        <v>340</v>
      </c>
      <c r="M3" t="s">
        <v>448</v>
      </c>
      <c r="N3" t="s">
        <v>339</v>
      </c>
      <c r="O3" t="s">
        <v>1211</v>
      </c>
      <c r="P3" t="s">
        <v>413</v>
      </c>
      <c r="Q3" t="s">
        <v>407</v>
      </c>
      <c r="R3" t="s">
        <v>1212</v>
      </c>
      <c r="S3" s="129">
        <v>931.5</v>
      </c>
      <c r="T3" t="s">
        <v>899</v>
      </c>
      <c r="U3" t="s">
        <v>1613</v>
      </c>
      <c r="V3" s="130">
        <v>-0.90053175358653104</v>
      </c>
      <c r="W3" s="130">
        <v>-0.91175649008631698</v>
      </c>
      <c r="X3" t="s">
        <v>412</v>
      </c>
      <c r="Y3" t="s">
        <v>339</v>
      </c>
      <c r="Z3" s="138">
        <v>50000</v>
      </c>
      <c r="AA3" s="165">
        <v>1</v>
      </c>
      <c r="AB3" t="s">
        <v>1614</v>
      </c>
      <c r="AC3" s="14"/>
      <c r="AD3" s="4">
        <v>501.435</v>
      </c>
      <c r="AE3" s="14"/>
      <c r="AG3" s="14"/>
      <c r="AH3" s="130">
        <v>2.3199272470815315E-5</v>
      </c>
      <c r="AI3" s="130">
        <v>1</v>
      </c>
      <c r="AJ3" s="130">
        <v>7.4061809403300986E-4</v>
      </c>
      <c r="AK3" s="182"/>
      <c r="AM3" s="159"/>
    </row>
    <row r="4" spans="1:39" x14ac:dyDescent="0.25">
      <c r="A4" t="s">
        <v>1213</v>
      </c>
      <c r="B4" t="s">
        <v>1260</v>
      </c>
      <c r="C4" t="s">
        <v>1609</v>
      </c>
      <c r="D4" t="s">
        <v>1610</v>
      </c>
      <c r="E4" t="s">
        <v>309</v>
      </c>
      <c r="F4" t="s">
        <v>1611</v>
      </c>
      <c r="G4" t="s">
        <v>1612</v>
      </c>
      <c r="H4" t="s">
        <v>312</v>
      </c>
      <c r="I4" t="s">
        <v>314</v>
      </c>
      <c r="J4" t="s">
        <v>204</v>
      </c>
      <c r="K4" t="s">
        <v>204</v>
      </c>
      <c r="L4" t="s">
        <v>340</v>
      </c>
      <c r="M4" t="s">
        <v>448</v>
      </c>
      <c r="N4" t="s">
        <v>339</v>
      </c>
      <c r="O4" t="s">
        <v>1211</v>
      </c>
      <c r="P4" t="s">
        <v>413</v>
      </c>
      <c r="Q4" t="s">
        <v>407</v>
      </c>
      <c r="R4" t="s">
        <v>1212</v>
      </c>
      <c r="S4" s="129">
        <v>931.5</v>
      </c>
      <c r="T4" t="s">
        <v>899</v>
      </c>
      <c r="U4" t="s">
        <v>1613</v>
      </c>
      <c r="V4" s="130">
        <v>-0.90053175358653104</v>
      </c>
      <c r="W4" s="130">
        <v>-0.91175649008631698</v>
      </c>
      <c r="X4" t="s">
        <v>412</v>
      </c>
      <c r="Y4" t="s">
        <v>339</v>
      </c>
      <c r="Z4" s="138">
        <v>330000</v>
      </c>
      <c r="AA4" s="165">
        <v>1</v>
      </c>
      <c r="AB4" t="s">
        <v>1614</v>
      </c>
      <c r="AC4" s="14"/>
      <c r="AD4" s="4">
        <v>3309.471</v>
      </c>
      <c r="AE4" s="14"/>
      <c r="AG4" s="14"/>
      <c r="AH4" s="130">
        <v>1.5311519830738107E-4</v>
      </c>
      <c r="AI4" s="130">
        <v>1</v>
      </c>
      <c r="AJ4" s="130">
        <v>1.0532474200131961E-3</v>
      </c>
      <c r="AK4" s="182"/>
      <c r="AM4" s="159"/>
    </row>
    <row r="5" spans="1:39" x14ac:dyDescent="0.25">
      <c r="A5" s="183" t="s">
        <v>6395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2"/>
    </row>
    <row r="6" spans="1:39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/>
      <c r="P6" s="14"/>
      <c r="Q6" s="14"/>
      <c r="R6" s="14"/>
      <c r="S6" s="14"/>
      <c r="T6" s="108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G6" s="14"/>
    </row>
    <row r="7" spans="1:39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/>
      <c r="P7" s="14"/>
      <c r="Q7" s="14"/>
      <c r="R7" s="14"/>
      <c r="S7" s="14"/>
      <c r="T7" s="108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G7"/>
    </row>
    <row r="8" spans="1:39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/>
      <c r="P8" s="14"/>
      <c r="Q8" s="14"/>
      <c r="R8" s="14"/>
      <c r="S8" s="14"/>
      <c r="T8" s="108"/>
      <c r="U8" s="14"/>
      <c r="V8" s="14"/>
      <c r="W8" s="14"/>
      <c r="X8" s="14"/>
      <c r="Y8" s="14"/>
      <c r="Z8" s="14"/>
      <c r="AB8"/>
      <c r="AC8"/>
      <c r="AG8"/>
    </row>
    <row r="9" spans="1:39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/>
      <c r="P9" s="14"/>
      <c r="Q9" s="14"/>
      <c r="R9" s="14"/>
      <c r="S9" s="14"/>
      <c r="T9" s="108"/>
      <c r="U9" s="14"/>
      <c r="V9" s="14"/>
      <c r="W9" s="14"/>
      <c r="X9" s="14"/>
      <c r="Y9" s="14"/>
      <c r="Z9" s="14"/>
      <c r="AB9" s="108"/>
      <c r="AC9" s="108"/>
      <c r="AD9" s="108"/>
      <c r="AG9" s="14"/>
    </row>
    <row r="10" spans="1:39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/>
      <c r="P10" s="14"/>
      <c r="Q10" s="14"/>
      <c r="R10" s="14"/>
      <c r="S10" s="14"/>
      <c r="T10" s="108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G10" s="14"/>
    </row>
    <row r="11" spans="1:39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/>
      <c r="P11" s="14"/>
      <c r="Q11" s="14"/>
      <c r="R11" s="14"/>
      <c r="S11" s="14"/>
      <c r="T11" s="108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G11" s="14"/>
    </row>
    <row r="12" spans="1:39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/>
      <c r="P12" s="14"/>
      <c r="Q12" s="14"/>
      <c r="R12" s="14"/>
      <c r="S12" s="14"/>
      <c r="T12" s="108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G12" s="14"/>
    </row>
    <row r="13" spans="1:39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/>
      <c r="P13" s="14"/>
      <c r="Q13" s="14"/>
      <c r="R13" s="14"/>
      <c r="S13" s="14"/>
      <c r="T13" s="108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G13" s="14"/>
    </row>
    <row r="14" spans="1:39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/>
      <c r="P14" s="14"/>
      <c r="Q14" s="14"/>
      <c r="R14" s="14"/>
      <c r="S14" s="14"/>
      <c r="T14" s="108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G14" s="14"/>
    </row>
    <row r="15" spans="1:39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/>
      <c r="P15" s="14"/>
      <c r="Q15" s="14"/>
      <c r="R15" s="14"/>
      <c r="S15" s="14"/>
      <c r="T15" s="108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G15" s="14"/>
    </row>
    <row r="16" spans="1:39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/>
      <c r="P16" s="14"/>
      <c r="Q16" s="14"/>
      <c r="R16" s="14"/>
      <c r="S16" s="14"/>
      <c r="T16" s="10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G16" s="14"/>
    </row>
    <row r="17" spans="1:33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/>
      <c r="P17" s="14"/>
      <c r="Q17" s="14"/>
      <c r="R17" s="14"/>
      <c r="S17" s="14"/>
      <c r="T17" s="10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G17" s="14"/>
    </row>
    <row r="18" spans="1:33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/>
      <c r="P18" s="14"/>
      <c r="Q18" s="14"/>
      <c r="R18" s="14"/>
      <c r="S18" s="14"/>
      <c r="T18" s="10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G18" s="14"/>
    </row>
    <row r="19" spans="1:33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/>
      <c r="P19" s="14"/>
      <c r="Q19" s="14"/>
      <c r="R19" s="14"/>
      <c r="S19" s="14"/>
      <c r="T19" s="108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G19" s="14"/>
    </row>
    <row r="20" spans="1:33" x14ac:dyDescent="0.25">
      <c r="E20" s="14"/>
      <c r="H20" s="14"/>
      <c r="I20" s="14"/>
      <c r="J20" s="14"/>
      <c r="K20" s="14"/>
      <c r="L20" s="14"/>
      <c r="M20" s="14"/>
      <c r="N20" s="14"/>
      <c r="O20"/>
      <c r="P20" s="14"/>
      <c r="Q20" s="14"/>
      <c r="T20" s="108"/>
      <c r="X20" s="14"/>
      <c r="Y20" s="14"/>
      <c r="AG20" s="14"/>
    </row>
    <row r="21" spans="1:33" x14ac:dyDescent="0.25">
      <c r="T21" s="107"/>
    </row>
    <row r="22" spans="1:33" x14ac:dyDescent="0.25">
      <c r="T22" s="107"/>
    </row>
    <row r="23" spans="1:33" x14ac:dyDescent="0.25">
      <c r="T23" s="107"/>
    </row>
    <row r="24" spans="1:33" x14ac:dyDescent="0.25">
      <c r="T24" s="107"/>
    </row>
    <row r="25" spans="1:33" x14ac:dyDescent="0.25">
      <c r="T25"/>
    </row>
    <row r="1048572" spans="12:14" x14ac:dyDescent="0.25">
      <c r="L1048572" s="6"/>
      <c r="N1048572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mergeCells count="2">
    <mergeCell ref="AK1:AK5"/>
    <mergeCell ref="A5:AJ5"/>
  </mergeCells>
  <conditionalFormatting sqref="AN2:AN4">
    <cfRule type="containsText" dxfId="13" priority="1" operator="containsText" text="FALSE">
      <formula>NOT(ISERROR(SEARCH("FALSE",AN2)))</formula>
    </cfRule>
  </conditionalFormatting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4 J6:J20" xr:uid="{00000000-0002-0000-0400-000001000000}">
      <formula1>israel_abroad</formula1>
    </dataValidation>
    <dataValidation type="list" allowBlank="1" showInputMessage="1" showErrorMessage="1" sqref="N1048572:N1048576 N2:N4 N6:N20" xr:uid="{00000000-0002-0000-0400-000002000000}">
      <formula1>Holding_interest</formula1>
    </dataValidation>
    <dataValidation type="list" allowBlank="1" showInputMessage="1" showErrorMessage="1" sqref="P2:P4 P6:P20" xr:uid="{00000000-0002-0000-0400-000003000000}">
      <formula1>Rating_Agency</formula1>
    </dataValidation>
    <dataValidation type="list" allowBlank="1" showInputMessage="1" showErrorMessage="1" sqref="Q2:Q4 Q6:Q20" xr:uid="{00000000-0002-0000-0400-000004000000}">
      <formula1>What_is_rated</formula1>
    </dataValidation>
    <dataValidation type="list" allowBlank="1" showInputMessage="1" showErrorMessage="1" sqref="AG9:AG20 AG2:AG4 AG6" xr:uid="{00000000-0002-0000-0400-000005000000}">
      <formula1>In_the_books</formula1>
    </dataValidation>
    <dataValidation type="list" allowBlank="1" showInputMessage="1" showErrorMessage="1" sqref="K2:K4 K6:K20" xr:uid="{00000000-0002-0000-0400-000006000000}">
      <formula1>Country_list</formula1>
    </dataValidation>
    <dataValidation type="list" allowBlank="1" showInputMessage="1" showErrorMessage="1" sqref="T2:T4 T6:T20" xr:uid="{00000000-0002-0000-0400-000007000000}">
      <formula1>Underlying_Interest_Rates</formula1>
    </dataValidation>
    <dataValidation type="list" allowBlank="1" showInputMessage="1" showErrorMessage="1" sqref="Y2:Y4 Y6:Y20" xr:uid="{00000000-0002-0000-0400-000008000000}">
      <formula1>Yes_No_Bad_Debt</formula1>
    </dataValidation>
    <dataValidation type="list" allowBlank="1" showInputMessage="1" showErrorMessage="1" sqref="X2:X4 X6:X20" xr:uid="{00000000-0002-0000-0400-000009000000}">
      <formula1>Subordination_Risk</formula1>
    </dataValidation>
    <dataValidation type="list" allowBlank="1" showInputMessage="1" showErrorMessage="1" sqref="E2:E4 E6:E20" xr:uid="{00000000-0002-0000-0400-00000A000000}">
      <formula1>Issuer_Number_Type_2</formula1>
    </dataValidation>
    <dataValidation type="list" allowBlank="1" showInputMessage="1" showErrorMessage="1" sqref="H3:H4 H6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4 M6:M20" xr:uid="{00000000-0002-0000-0400-00000D000000}">
      <formula1>Industry_Sector</formula1>
    </dataValidation>
    <dataValidation type="list" allowBlank="1" showInputMessage="1" showErrorMessage="1" sqref="L2:L4 L6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I2:I4 I6:I20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N2077"/>
  <sheetViews>
    <sheetView rightToLeft="1" topLeftCell="A2040" workbookViewId="0">
      <selection activeCell="A2065" sqref="A2065:AJ2065"/>
    </sheetView>
  </sheetViews>
  <sheetFormatPr defaultColWidth="11.59765625" defaultRowHeight="13.8" x14ac:dyDescent="0.25"/>
  <cols>
    <col min="1" max="4" width="11.59765625" style="2"/>
    <col min="5" max="5" width="22.69921875" style="4" bestFit="1" customWidth="1"/>
    <col min="6" max="6" width="31" style="2" bestFit="1" customWidth="1"/>
    <col min="7" max="8" width="11.59765625" style="2"/>
    <col min="9" max="21" width="11.59765625" style="2" customWidth="1"/>
    <col min="22" max="22" width="11.59765625" style="2"/>
    <col min="23" max="23" width="15.19921875" style="2" bestFit="1" customWidth="1"/>
    <col min="24" max="25" width="11.59765625" style="4"/>
    <col min="26" max="26" width="12.3984375" style="2" bestFit="1" customWidth="1"/>
    <col min="27" max="16384" width="11.59765625" style="2"/>
  </cols>
  <sheetData>
    <row r="1" spans="1:40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70</v>
      </c>
      <c r="N1" s="15" t="s">
        <v>83</v>
      </c>
      <c r="O1" s="15" t="s">
        <v>56</v>
      </c>
      <c r="P1" s="15" t="s">
        <v>71</v>
      </c>
      <c r="Q1" s="15" t="s">
        <v>58</v>
      </c>
      <c r="R1" s="15" t="s">
        <v>84</v>
      </c>
      <c r="S1" s="15" t="s">
        <v>59</v>
      </c>
      <c r="T1" s="15" t="s">
        <v>72</v>
      </c>
      <c r="U1" s="15" t="s">
        <v>73</v>
      </c>
      <c r="V1" s="15" t="s">
        <v>62</v>
      </c>
      <c r="W1" s="15" t="s">
        <v>74</v>
      </c>
      <c r="X1" s="15" t="s">
        <v>86</v>
      </c>
      <c r="Y1" s="15" t="s">
        <v>87</v>
      </c>
      <c r="Z1" s="15" t="s">
        <v>76</v>
      </c>
      <c r="AA1" s="15" t="s">
        <v>61</v>
      </c>
      <c r="AB1" s="15" t="s">
        <v>77</v>
      </c>
      <c r="AC1" s="15" t="s">
        <v>75</v>
      </c>
      <c r="AD1" s="15" t="s">
        <v>63</v>
      </c>
      <c r="AE1" s="15" t="s">
        <v>78</v>
      </c>
      <c r="AF1" s="15" t="s">
        <v>88</v>
      </c>
      <c r="AG1" s="15" t="s">
        <v>17</v>
      </c>
      <c r="AH1" s="15" t="s">
        <v>79</v>
      </c>
      <c r="AI1" s="15" t="s">
        <v>64</v>
      </c>
      <c r="AJ1" s="15" t="s">
        <v>65</v>
      </c>
      <c r="AK1" s="181" t="s">
        <v>6394</v>
      </c>
      <c r="AL1" s="4"/>
      <c r="AM1" s="4"/>
      <c r="AN1" s="4"/>
    </row>
    <row r="2" spans="1:40" x14ac:dyDescent="0.25">
      <c r="A2" t="s">
        <v>1213</v>
      </c>
      <c r="B2" s="2">
        <v>12936</v>
      </c>
      <c r="C2" t="s">
        <v>1615</v>
      </c>
      <c r="D2" t="s">
        <v>1616</v>
      </c>
      <c r="E2" t="s">
        <v>311</v>
      </c>
      <c r="F2" t="s">
        <v>1617</v>
      </c>
      <c r="G2" t="s">
        <v>1618</v>
      </c>
      <c r="H2" t="s">
        <v>312</v>
      </c>
      <c r="I2" t="s">
        <v>951</v>
      </c>
      <c r="J2" t="s">
        <v>204</v>
      </c>
      <c r="K2" t="s">
        <v>224</v>
      </c>
      <c r="L2" t="s">
        <v>325</v>
      </c>
      <c r="M2" t="s">
        <v>340</v>
      </c>
      <c r="N2" t="s">
        <v>443</v>
      </c>
      <c r="O2" t="s">
        <v>339</v>
      </c>
      <c r="P2" t="s">
        <v>1619</v>
      </c>
      <c r="Q2" t="s">
        <v>413</v>
      </c>
      <c r="R2" t="s">
        <v>407</v>
      </c>
      <c r="S2" t="s">
        <v>1212</v>
      </c>
      <c r="T2" s="129">
        <v>959.2</v>
      </c>
      <c r="U2" t="s">
        <v>1620</v>
      </c>
      <c r="V2" s="130">
        <v>7.6391078139437504E-2</v>
      </c>
      <c r="W2" s="130">
        <v>6.4365478669404605E-2</v>
      </c>
      <c r="X2" t="s">
        <v>412</v>
      </c>
      <c r="Y2" t="s">
        <v>339</v>
      </c>
      <c r="Z2" s="137">
        <v>500000.77</v>
      </c>
      <c r="AA2" s="167">
        <v>1</v>
      </c>
      <c r="AB2" s="166" t="s">
        <v>1621</v>
      </c>
      <c r="AD2" s="137">
        <v>499.10079999999999</v>
      </c>
      <c r="AE2" s="108"/>
      <c r="AF2" s="108"/>
      <c r="AG2" s="14"/>
      <c r="AH2" s="130">
        <v>6.0363881343157122E-4</v>
      </c>
      <c r="AI2" s="130">
        <v>3.29882448955926E-2</v>
      </c>
      <c r="AJ2" s="130">
        <v>4.8791111692855754E-3</v>
      </c>
      <c r="AK2" s="181"/>
      <c r="AL2" s="4"/>
      <c r="AM2" s="159"/>
      <c r="AN2" s="4"/>
    </row>
    <row r="3" spans="1:40" x14ac:dyDescent="0.25">
      <c r="A3" t="s">
        <v>1213</v>
      </c>
      <c r="B3" s="2">
        <v>12936</v>
      </c>
      <c r="C3" t="s">
        <v>1622</v>
      </c>
      <c r="D3" t="s">
        <v>1623</v>
      </c>
      <c r="E3" t="s">
        <v>311</v>
      </c>
      <c r="F3" t="s">
        <v>1624</v>
      </c>
      <c r="G3" t="s">
        <v>1625</v>
      </c>
      <c r="H3" t="s">
        <v>312</v>
      </c>
      <c r="I3" t="s">
        <v>951</v>
      </c>
      <c r="J3" t="s">
        <v>204</v>
      </c>
      <c r="K3" t="s">
        <v>224</v>
      </c>
      <c r="L3" t="s">
        <v>325</v>
      </c>
      <c r="M3" t="s">
        <v>340</v>
      </c>
      <c r="N3" t="s">
        <v>447</v>
      </c>
      <c r="O3" t="s">
        <v>339</v>
      </c>
      <c r="P3" t="s">
        <v>1626</v>
      </c>
      <c r="Q3" t="s">
        <v>415</v>
      </c>
      <c r="R3" t="s">
        <v>407</v>
      </c>
      <c r="S3" t="s">
        <v>1212</v>
      </c>
      <c r="T3" s="129">
        <v>2763.1</v>
      </c>
      <c r="U3" t="s">
        <v>1627</v>
      </c>
      <c r="V3" s="130">
        <v>9.5390348435756306E-2</v>
      </c>
      <c r="W3" s="130">
        <v>7.9878169416188902E-2</v>
      </c>
      <c r="X3" t="s">
        <v>412</v>
      </c>
      <c r="Y3" t="s">
        <v>339</v>
      </c>
      <c r="Z3" s="137">
        <v>492000</v>
      </c>
      <c r="AA3" s="167">
        <v>1</v>
      </c>
      <c r="AB3" s="166" t="s">
        <v>1628</v>
      </c>
      <c r="AD3" s="137">
        <v>474.73079999999999</v>
      </c>
      <c r="AE3" s="108"/>
      <c r="AF3" s="107"/>
      <c r="AG3" s="14"/>
      <c r="AH3" s="130">
        <v>9.9456426158657258E-4</v>
      </c>
      <c r="AI3" s="130">
        <v>3.1377501077699314E-2</v>
      </c>
      <c r="AJ3" s="130">
        <v>4.6408748466920443E-3</v>
      </c>
      <c r="AK3" s="181"/>
      <c r="AL3" s="4"/>
      <c r="AM3" s="159"/>
      <c r="AN3" s="4"/>
    </row>
    <row r="4" spans="1:40" x14ac:dyDescent="0.25">
      <c r="A4" t="s">
        <v>1213</v>
      </c>
      <c r="B4" s="2">
        <v>12936</v>
      </c>
      <c r="C4" t="s">
        <v>1629</v>
      </c>
      <c r="D4" t="s">
        <v>1630</v>
      </c>
      <c r="E4" t="s">
        <v>311</v>
      </c>
      <c r="F4" t="s">
        <v>1631</v>
      </c>
      <c r="G4" t="s">
        <v>1632</v>
      </c>
      <c r="H4" t="s">
        <v>312</v>
      </c>
      <c r="I4" t="s">
        <v>951</v>
      </c>
      <c r="J4" t="s">
        <v>204</v>
      </c>
      <c r="K4" t="s">
        <v>224</v>
      </c>
      <c r="L4" t="s">
        <v>325</v>
      </c>
      <c r="M4" t="s">
        <v>340</v>
      </c>
      <c r="N4" t="s">
        <v>465</v>
      </c>
      <c r="O4" t="s">
        <v>339</v>
      </c>
      <c r="P4" t="s">
        <v>1633</v>
      </c>
      <c r="Q4" t="s">
        <v>413</v>
      </c>
      <c r="R4" t="s">
        <v>407</v>
      </c>
      <c r="S4" t="s">
        <v>1212</v>
      </c>
      <c r="T4" s="129">
        <v>4588.8999999999996</v>
      </c>
      <c r="U4" t="s">
        <v>1634</v>
      </c>
      <c r="V4" s="130">
        <v>7.4490209164572205E-2</v>
      </c>
      <c r="W4" s="130">
        <v>6.7081183025836599E-2</v>
      </c>
      <c r="X4" t="s">
        <v>412</v>
      </c>
      <c r="Y4" t="s">
        <v>339</v>
      </c>
      <c r="Z4" s="137">
        <v>381000</v>
      </c>
      <c r="AA4" s="167">
        <v>1</v>
      </c>
      <c r="AB4" s="166" t="s">
        <v>1635</v>
      </c>
      <c r="AD4" s="137">
        <v>402.29790000000003</v>
      </c>
      <c r="AE4" s="108"/>
      <c r="AF4" s="107"/>
      <c r="AG4" s="14"/>
      <c r="AH4" s="130">
        <v>1.2538586595230729E-3</v>
      </c>
      <c r="AI4" s="130">
        <v>2.6590022789349611E-2</v>
      </c>
      <c r="AJ4" s="130">
        <v>3.9327850752195383E-3</v>
      </c>
      <c r="AK4" s="181"/>
      <c r="AL4" s="4"/>
      <c r="AM4" s="159"/>
      <c r="AN4" s="4"/>
    </row>
    <row r="5" spans="1:40" x14ac:dyDescent="0.25">
      <c r="A5" t="s">
        <v>1213</v>
      </c>
      <c r="B5" s="2">
        <v>12936</v>
      </c>
      <c r="C5" t="s">
        <v>1636</v>
      </c>
      <c r="D5" t="s">
        <v>1637</v>
      </c>
      <c r="E5" t="s">
        <v>309</v>
      </c>
      <c r="F5" t="s">
        <v>1638</v>
      </c>
      <c r="G5" t="s">
        <v>1639</v>
      </c>
      <c r="H5" t="s">
        <v>312</v>
      </c>
      <c r="I5" t="s">
        <v>951</v>
      </c>
      <c r="J5" t="s">
        <v>204</v>
      </c>
      <c r="K5" t="s">
        <v>204</v>
      </c>
      <c r="L5" s="132" t="s">
        <v>325</v>
      </c>
      <c r="M5" t="s">
        <v>340</v>
      </c>
      <c r="N5" t="s">
        <v>447</v>
      </c>
      <c r="O5" t="s">
        <v>339</v>
      </c>
      <c r="P5" t="s">
        <v>1640</v>
      </c>
      <c r="Q5" t="s">
        <v>413</v>
      </c>
      <c r="R5" t="s">
        <v>407</v>
      </c>
      <c r="S5" t="s">
        <v>1212</v>
      </c>
      <c r="T5" s="129">
        <v>3184.4</v>
      </c>
      <c r="U5" t="s">
        <v>1641</v>
      </c>
      <c r="V5" s="130">
        <v>5.1333769401311499E-2</v>
      </c>
      <c r="W5" s="130">
        <v>5.1498993326425199E-2</v>
      </c>
      <c r="X5" s="14" t="s">
        <v>412</v>
      </c>
      <c r="Y5" s="14" t="s">
        <v>339</v>
      </c>
      <c r="Z5" s="137">
        <v>300000</v>
      </c>
      <c r="AA5" s="167">
        <v>1</v>
      </c>
      <c r="AB5" s="166" t="s">
        <v>1642</v>
      </c>
      <c r="AD5" s="137">
        <v>293.13</v>
      </c>
      <c r="AE5" s="108"/>
      <c r="AF5" s="107"/>
      <c r="AG5" s="14"/>
      <c r="AH5" s="130">
        <v>4.3064467507859263E-4</v>
      </c>
      <c r="AI5" s="130">
        <v>1.9374531610137788E-2</v>
      </c>
      <c r="AJ5" s="130">
        <v>2.8655811752910051E-3</v>
      </c>
      <c r="AK5" s="181"/>
      <c r="AL5" s="4"/>
      <c r="AM5" s="159"/>
      <c r="AN5" s="4"/>
    </row>
    <row r="6" spans="1:40" x14ac:dyDescent="0.25">
      <c r="A6" t="s">
        <v>1213</v>
      </c>
      <c r="B6" s="2">
        <v>12936</v>
      </c>
      <c r="C6" t="s">
        <v>1643</v>
      </c>
      <c r="D6" t="s">
        <v>1644</v>
      </c>
      <c r="E6" t="s">
        <v>311</v>
      </c>
      <c r="F6" t="s">
        <v>1645</v>
      </c>
      <c r="G6" t="s">
        <v>1646</v>
      </c>
      <c r="H6" t="s">
        <v>312</v>
      </c>
      <c r="I6" t="s">
        <v>951</v>
      </c>
      <c r="J6" t="s">
        <v>204</v>
      </c>
      <c r="K6" t="s">
        <v>224</v>
      </c>
      <c r="L6" t="s">
        <v>325</v>
      </c>
      <c r="M6" t="s">
        <v>340</v>
      </c>
      <c r="N6" t="s">
        <v>465</v>
      </c>
      <c r="O6" t="s">
        <v>339</v>
      </c>
      <c r="P6" t="s">
        <v>1647</v>
      </c>
      <c r="Q6" t="s">
        <v>413</v>
      </c>
      <c r="R6" t="s">
        <v>407</v>
      </c>
      <c r="S6" t="s">
        <v>1212</v>
      </c>
      <c r="T6" s="129">
        <v>3686.4</v>
      </c>
      <c r="U6" t="s">
        <v>1648</v>
      </c>
      <c r="V6" s="130">
        <v>6.4554106087453905E-2</v>
      </c>
      <c r="W6" s="130">
        <v>6.6405863014459304E-2</v>
      </c>
      <c r="X6" t="s">
        <v>412</v>
      </c>
      <c r="Y6" t="s">
        <v>339</v>
      </c>
      <c r="Z6" s="137">
        <v>300000.67</v>
      </c>
      <c r="AA6" s="167">
        <v>1</v>
      </c>
      <c r="AB6" s="166" t="s">
        <v>1649</v>
      </c>
      <c r="AD6" s="137">
        <v>278.01059999999995</v>
      </c>
      <c r="AE6" s="107"/>
      <c r="AF6" s="107"/>
      <c r="AG6" s="107"/>
      <c r="AH6" s="130">
        <v>3.2687586777177194E-4</v>
      </c>
      <c r="AI6" s="130">
        <v>1.8375209489487163E-2</v>
      </c>
      <c r="AJ6" s="130">
        <v>2.7177768972515858E-3</v>
      </c>
      <c r="AK6" s="181"/>
      <c r="AL6" s="4"/>
      <c r="AM6" s="159"/>
      <c r="AN6" s="4"/>
    </row>
    <row r="7" spans="1:40" x14ac:dyDescent="0.25">
      <c r="A7" t="s">
        <v>1213</v>
      </c>
      <c r="B7" s="2">
        <v>12936</v>
      </c>
      <c r="C7" t="s">
        <v>1650</v>
      </c>
      <c r="D7" t="s">
        <v>1651</v>
      </c>
      <c r="E7" t="s">
        <v>311</v>
      </c>
      <c r="F7" t="s">
        <v>1652</v>
      </c>
      <c r="G7" t="s">
        <v>1653</v>
      </c>
      <c r="H7" t="s">
        <v>312</v>
      </c>
      <c r="I7" t="s">
        <v>951</v>
      </c>
      <c r="J7" t="s">
        <v>204</v>
      </c>
      <c r="K7" t="s">
        <v>224</v>
      </c>
      <c r="L7" t="s">
        <v>325</v>
      </c>
      <c r="M7" t="s">
        <v>340</v>
      </c>
      <c r="N7" t="s">
        <v>465</v>
      </c>
      <c r="O7" t="s">
        <v>339</v>
      </c>
      <c r="P7" t="s">
        <v>1647</v>
      </c>
      <c r="Q7" t="s">
        <v>413</v>
      </c>
      <c r="R7" t="s">
        <v>407</v>
      </c>
      <c r="S7" t="s">
        <v>1212</v>
      </c>
      <c r="T7" s="129">
        <v>1767.8</v>
      </c>
      <c r="U7" t="s">
        <v>1364</v>
      </c>
      <c r="V7" s="130">
        <v>7.0032921561002395E-2</v>
      </c>
      <c r="W7" s="130">
        <v>5.1813705564737002E-2</v>
      </c>
      <c r="X7" t="s">
        <v>412</v>
      </c>
      <c r="Y7" t="s">
        <v>339</v>
      </c>
      <c r="Z7" s="137">
        <v>274845.53000000003</v>
      </c>
      <c r="AA7" s="167">
        <v>1</v>
      </c>
      <c r="AB7" s="166" t="s">
        <v>1654</v>
      </c>
      <c r="AD7" s="137">
        <v>277.81390000000005</v>
      </c>
      <c r="AE7" s="107"/>
      <c r="AF7" s="107"/>
      <c r="AG7" s="107"/>
      <c r="AH7" s="130">
        <v>1.2465395605593802E-3</v>
      </c>
      <c r="AI7" s="130">
        <v>1.8362208533025143E-2</v>
      </c>
      <c r="AJ7" s="130">
        <v>2.7158539967733699E-3</v>
      </c>
      <c r="AK7" s="181"/>
      <c r="AL7" s="4"/>
      <c r="AM7" s="159"/>
      <c r="AN7" s="4"/>
    </row>
    <row r="8" spans="1:40" x14ac:dyDescent="0.25">
      <c r="A8" t="s">
        <v>1213</v>
      </c>
      <c r="B8" s="2">
        <v>12936</v>
      </c>
      <c r="C8" t="s">
        <v>1655</v>
      </c>
      <c r="D8" t="s">
        <v>1656</v>
      </c>
      <c r="E8" t="s">
        <v>309</v>
      </c>
      <c r="F8" t="s">
        <v>1657</v>
      </c>
      <c r="G8" t="s">
        <v>1658</v>
      </c>
      <c r="H8" t="s">
        <v>312</v>
      </c>
      <c r="I8" t="s">
        <v>951</v>
      </c>
      <c r="J8" t="s">
        <v>204</v>
      </c>
      <c r="K8" t="s">
        <v>204</v>
      </c>
      <c r="L8" t="s">
        <v>325</v>
      </c>
      <c r="M8" t="s">
        <v>340</v>
      </c>
      <c r="N8" t="s">
        <v>447</v>
      </c>
      <c r="O8" t="s">
        <v>339</v>
      </c>
      <c r="P8" s="108"/>
      <c r="Q8" t="s">
        <v>410</v>
      </c>
      <c r="R8" t="s">
        <v>410</v>
      </c>
      <c r="S8" t="s">
        <v>1212</v>
      </c>
      <c r="T8" s="129">
        <v>2706.8</v>
      </c>
      <c r="U8" t="s">
        <v>1396</v>
      </c>
      <c r="V8" s="130">
        <v>8.1354694334268202E-2</v>
      </c>
      <c r="W8" s="130">
        <v>7.5713477462529793E-2</v>
      </c>
      <c r="X8" t="s">
        <v>412</v>
      </c>
      <c r="Y8" t="s">
        <v>339</v>
      </c>
      <c r="Z8" s="137">
        <v>248000</v>
      </c>
      <c r="AA8" s="167">
        <v>1</v>
      </c>
      <c r="AB8" s="166" t="s">
        <v>1659</v>
      </c>
      <c r="AD8" s="137">
        <v>250.48</v>
      </c>
      <c r="AE8" s="108"/>
      <c r="AF8" s="107"/>
      <c r="AG8" s="14"/>
      <c r="AH8" s="130">
        <v>1.8275607958732499E-3</v>
      </c>
      <c r="AI8" s="130">
        <v>1.6555564690435346E-2</v>
      </c>
      <c r="AJ8" s="130">
        <v>2.4486431712444682E-3</v>
      </c>
      <c r="AK8" s="181"/>
      <c r="AL8" s="4"/>
      <c r="AM8" s="159"/>
      <c r="AN8" s="4"/>
    </row>
    <row r="9" spans="1:40" x14ac:dyDescent="0.25">
      <c r="A9" t="s">
        <v>1213</v>
      </c>
      <c r="B9" s="2">
        <v>12936</v>
      </c>
      <c r="C9" t="s">
        <v>1660</v>
      </c>
      <c r="D9" t="s">
        <v>1661</v>
      </c>
      <c r="E9" t="s">
        <v>309</v>
      </c>
      <c r="F9" t="s">
        <v>1662</v>
      </c>
      <c r="G9" t="s">
        <v>1663</v>
      </c>
      <c r="H9" t="s">
        <v>312</v>
      </c>
      <c r="I9" t="s">
        <v>951</v>
      </c>
      <c r="J9" t="s">
        <v>204</v>
      </c>
      <c r="K9" t="s">
        <v>204</v>
      </c>
      <c r="L9" t="s">
        <v>325</v>
      </c>
      <c r="M9" t="s">
        <v>340</v>
      </c>
      <c r="N9" t="s">
        <v>447</v>
      </c>
      <c r="O9" t="s">
        <v>339</v>
      </c>
      <c r="P9" s="108"/>
      <c r="Q9" t="s">
        <v>410</v>
      </c>
      <c r="R9" t="s">
        <v>410</v>
      </c>
      <c r="S9" t="s">
        <v>1212</v>
      </c>
      <c r="T9" s="129">
        <v>1962</v>
      </c>
      <c r="U9" t="s">
        <v>1664</v>
      </c>
      <c r="V9" s="130">
        <v>3.8640375789403603E-2</v>
      </c>
      <c r="W9" s="130">
        <v>6.4286800609826694E-2</v>
      </c>
      <c r="X9" t="s">
        <v>412</v>
      </c>
      <c r="Y9" t="s">
        <v>339</v>
      </c>
      <c r="Z9" s="137">
        <v>250000</v>
      </c>
      <c r="AA9" s="167">
        <v>1</v>
      </c>
      <c r="AB9" s="166" t="s">
        <v>1665</v>
      </c>
      <c r="AD9" s="137">
        <v>238.82499999999999</v>
      </c>
      <c r="AE9" s="108"/>
      <c r="AF9" s="107"/>
      <c r="AG9" s="14"/>
      <c r="AH9" s="130">
        <v>2.9818062112216102E-4</v>
      </c>
      <c r="AI9" s="130">
        <v>1.5785223319998491E-2</v>
      </c>
      <c r="AJ9" s="130">
        <v>2.3347061856134623E-3</v>
      </c>
      <c r="AK9" s="181"/>
      <c r="AL9" s="4"/>
      <c r="AM9" s="159"/>
      <c r="AN9" s="4"/>
    </row>
    <row r="10" spans="1:40" x14ac:dyDescent="0.25">
      <c r="A10" t="s">
        <v>1213</v>
      </c>
      <c r="B10" s="2">
        <v>12936</v>
      </c>
      <c r="C10" t="s">
        <v>1643</v>
      </c>
      <c r="D10" t="s">
        <v>1644</v>
      </c>
      <c r="E10" t="s">
        <v>311</v>
      </c>
      <c r="F10" t="s">
        <v>1666</v>
      </c>
      <c r="G10" t="s">
        <v>1667</v>
      </c>
      <c r="H10" t="s">
        <v>312</v>
      </c>
      <c r="I10" t="s">
        <v>951</v>
      </c>
      <c r="J10" t="s">
        <v>204</v>
      </c>
      <c r="K10" t="s">
        <v>224</v>
      </c>
      <c r="L10" t="s">
        <v>325</v>
      </c>
      <c r="M10" t="s">
        <v>340</v>
      </c>
      <c r="N10" t="s">
        <v>465</v>
      </c>
      <c r="O10" t="s">
        <v>339</v>
      </c>
      <c r="P10" t="s">
        <v>1668</v>
      </c>
      <c r="Q10" t="s">
        <v>413</v>
      </c>
      <c r="R10" t="s">
        <v>407</v>
      </c>
      <c r="S10" t="s">
        <v>1212</v>
      </c>
      <c r="T10" s="129">
        <v>2699.3</v>
      </c>
      <c r="U10" t="s">
        <v>1664</v>
      </c>
      <c r="V10" s="130">
        <v>6.6838592342137904E-2</v>
      </c>
      <c r="W10" s="130">
        <v>6.3371512516736603E-2</v>
      </c>
      <c r="X10" t="s">
        <v>412</v>
      </c>
      <c r="Y10" t="s">
        <v>339</v>
      </c>
      <c r="Z10" s="137">
        <v>232000</v>
      </c>
      <c r="AA10" s="167">
        <v>1</v>
      </c>
      <c r="AB10" s="166" t="s">
        <v>1669</v>
      </c>
      <c r="AD10" s="137">
        <v>232.64959999999999</v>
      </c>
      <c r="AE10" s="108"/>
      <c r="AF10" s="107"/>
      <c r="AG10" s="14"/>
      <c r="AH10" s="130">
        <v>5.6585365853658535E-4</v>
      </c>
      <c r="AI10" s="130">
        <v>1.5377058060539394E-2</v>
      </c>
      <c r="AJ10" s="130">
        <v>2.2743366908845298E-3</v>
      </c>
      <c r="AK10" s="181"/>
      <c r="AL10" s="4"/>
      <c r="AM10" s="159"/>
      <c r="AN10" s="4"/>
    </row>
    <row r="11" spans="1:40" x14ac:dyDescent="0.25">
      <c r="A11" t="s">
        <v>1213</v>
      </c>
      <c r="B11" s="2">
        <v>12936</v>
      </c>
      <c r="C11" t="s">
        <v>1629</v>
      </c>
      <c r="D11" t="s">
        <v>1630</v>
      </c>
      <c r="E11" t="s">
        <v>311</v>
      </c>
      <c r="F11" t="s">
        <v>1670</v>
      </c>
      <c r="G11" t="s">
        <v>1671</v>
      </c>
      <c r="H11" t="s">
        <v>312</v>
      </c>
      <c r="I11" t="s">
        <v>951</v>
      </c>
      <c r="J11" t="s">
        <v>204</v>
      </c>
      <c r="K11" t="s">
        <v>224</v>
      </c>
      <c r="L11" t="s">
        <v>325</v>
      </c>
      <c r="M11" t="s">
        <v>340</v>
      </c>
      <c r="N11" t="s">
        <v>465</v>
      </c>
      <c r="O11" t="s">
        <v>339</v>
      </c>
      <c r="P11" t="s">
        <v>1640</v>
      </c>
      <c r="Q11" t="s">
        <v>413</v>
      </c>
      <c r="R11" t="s">
        <v>407</v>
      </c>
      <c r="S11" t="s">
        <v>1212</v>
      </c>
      <c r="T11" s="129">
        <v>2276.1</v>
      </c>
      <c r="U11" t="s">
        <v>1672</v>
      </c>
      <c r="V11" s="130">
        <v>7.7929576140641804E-2</v>
      </c>
      <c r="W11" s="130">
        <v>6.37989966404435E-2</v>
      </c>
      <c r="X11" t="s">
        <v>412</v>
      </c>
      <c r="Y11" t="s">
        <v>339</v>
      </c>
      <c r="Z11" s="137">
        <v>214370</v>
      </c>
      <c r="AA11" s="167">
        <v>1</v>
      </c>
      <c r="AB11" s="166" t="s">
        <v>1673</v>
      </c>
      <c r="AD11" s="137">
        <v>216.81379999999999</v>
      </c>
      <c r="AE11" s="108"/>
      <c r="AF11" s="107"/>
      <c r="AG11" s="14"/>
      <c r="AH11" s="130">
        <v>6.0660991215990222E-4</v>
      </c>
      <c r="AI11" s="130">
        <v>1.4330385227080451E-2</v>
      </c>
      <c r="AJ11" s="130">
        <v>2.1195290274735063E-3</v>
      </c>
      <c r="AK11" s="181"/>
      <c r="AL11" s="4"/>
      <c r="AM11" s="159"/>
      <c r="AN11" s="4"/>
    </row>
    <row r="12" spans="1:40" x14ac:dyDescent="0.25">
      <c r="A12" t="s">
        <v>1213</v>
      </c>
      <c r="B12" s="2">
        <v>12936</v>
      </c>
      <c r="C12" t="s">
        <v>1674</v>
      </c>
      <c r="D12" t="s">
        <v>1675</v>
      </c>
      <c r="E12" t="s">
        <v>311</v>
      </c>
      <c r="F12" t="s">
        <v>1676</v>
      </c>
      <c r="G12" t="s">
        <v>1677</v>
      </c>
      <c r="H12" t="s">
        <v>312</v>
      </c>
      <c r="I12" t="s">
        <v>951</v>
      </c>
      <c r="J12" t="s">
        <v>204</v>
      </c>
      <c r="K12" t="s">
        <v>224</v>
      </c>
      <c r="L12" t="s">
        <v>325</v>
      </c>
      <c r="M12" t="s">
        <v>340</v>
      </c>
      <c r="N12" t="s">
        <v>465</v>
      </c>
      <c r="O12" t="s">
        <v>339</v>
      </c>
      <c r="P12" t="s">
        <v>1678</v>
      </c>
      <c r="Q12" t="s">
        <v>413</v>
      </c>
      <c r="R12" t="s">
        <v>407</v>
      </c>
      <c r="S12" t="s">
        <v>1212</v>
      </c>
      <c r="T12" s="129">
        <v>2228.1</v>
      </c>
      <c r="U12" t="s">
        <v>1679</v>
      </c>
      <c r="V12" s="130">
        <v>9.2723673943280793E-2</v>
      </c>
      <c r="W12" s="130">
        <v>6.1496352096795701E-2</v>
      </c>
      <c r="X12" t="s">
        <v>412</v>
      </c>
      <c r="Y12" t="s">
        <v>339</v>
      </c>
      <c r="Z12" s="137">
        <v>200000</v>
      </c>
      <c r="AA12" s="167">
        <v>1</v>
      </c>
      <c r="AB12" s="166" t="s">
        <v>1680</v>
      </c>
      <c r="AD12" s="137">
        <v>213.26</v>
      </c>
      <c r="AE12" s="108"/>
      <c r="AF12" s="107"/>
      <c r="AG12" s="14"/>
      <c r="AH12" s="130">
        <v>1.176470588235294E-3</v>
      </c>
      <c r="AI12" s="130">
        <v>1.4095495552068996E-2</v>
      </c>
      <c r="AJ12" s="130">
        <v>2.084787778264114E-3</v>
      </c>
      <c r="AK12" s="181"/>
      <c r="AL12" s="4"/>
      <c r="AM12" s="159"/>
      <c r="AN12" s="4"/>
    </row>
    <row r="13" spans="1:40" x14ac:dyDescent="0.25">
      <c r="A13" t="s">
        <v>1213</v>
      </c>
      <c r="B13" s="2">
        <v>12936</v>
      </c>
      <c r="C13" t="s">
        <v>1681</v>
      </c>
      <c r="D13" t="s">
        <v>1682</v>
      </c>
      <c r="E13" t="s">
        <v>311</v>
      </c>
      <c r="F13" t="s">
        <v>1683</v>
      </c>
      <c r="G13" t="s">
        <v>1684</v>
      </c>
      <c r="H13" t="s">
        <v>312</v>
      </c>
      <c r="I13" t="s">
        <v>951</v>
      </c>
      <c r="J13" t="s">
        <v>204</v>
      </c>
      <c r="K13" t="s">
        <v>224</v>
      </c>
      <c r="L13" t="s">
        <v>325</v>
      </c>
      <c r="M13" t="s">
        <v>340</v>
      </c>
      <c r="N13" t="s">
        <v>465</v>
      </c>
      <c r="O13" t="s">
        <v>339</v>
      </c>
      <c r="P13" t="s">
        <v>1647</v>
      </c>
      <c r="Q13" t="s">
        <v>413</v>
      </c>
      <c r="R13" t="s">
        <v>407</v>
      </c>
      <c r="S13" t="s">
        <v>1212</v>
      </c>
      <c r="T13" s="129">
        <v>1043.4000000000001</v>
      </c>
      <c r="U13" t="s">
        <v>1685</v>
      </c>
      <c r="V13" s="130">
        <v>6.6560958637836995E-2</v>
      </c>
      <c r="W13" s="130">
        <v>7.4153029280900604E-2</v>
      </c>
      <c r="X13" t="s">
        <v>412</v>
      </c>
      <c r="Y13" t="s">
        <v>339</v>
      </c>
      <c r="Z13" s="137">
        <v>211340</v>
      </c>
      <c r="AA13" s="167">
        <v>1</v>
      </c>
      <c r="AB13" s="166" t="s">
        <v>1686</v>
      </c>
      <c r="AD13" s="137">
        <v>205.63379999999998</v>
      </c>
      <c r="AE13" s="108"/>
      <c r="AF13" s="107"/>
      <c r="AG13" s="14"/>
      <c r="AH13" s="130">
        <v>2.7221952033550014E-4</v>
      </c>
      <c r="AI13" s="130">
        <v>1.359143915059104E-2</v>
      </c>
      <c r="AJ13" s="130">
        <v>2.0102355483353988E-3</v>
      </c>
      <c r="AK13" s="181"/>
      <c r="AL13" s="4"/>
      <c r="AM13" s="159"/>
      <c r="AN13" s="4"/>
    </row>
    <row r="14" spans="1:40" x14ac:dyDescent="0.25">
      <c r="A14" t="s">
        <v>1213</v>
      </c>
      <c r="B14" s="2">
        <v>12936</v>
      </c>
      <c r="C14" t="s">
        <v>1687</v>
      </c>
      <c r="D14" t="s">
        <v>1688</v>
      </c>
      <c r="E14" t="s">
        <v>309</v>
      </c>
      <c r="F14" t="s">
        <v>1689</v>
      </c>
      <c r="G14">
        <v>1199744</v>
      </c>
      <c r="H14" t="s">
        <v>312</v>
      </c>
      <c r="I14" t="s">
        <v>951</v>
      </c>
      <c r="J14" t="s">
        <v>204</v>
      </c>
      <c r="K14" t="s">
        <v>204</v>
      </c>
      <c r="L14" t="s">
        <v>327</v>
      </c>
      <c r="M14" t="s">
        <v>340</v>
      </c>
      <c r="N14" t="s">
        <v>447</v>
      </c>
      <c r="O14" t="s">
        <v>339</v>
      </c>
      <c r="P14" s="108"/>
      <c r="Q14" t="s">
        <v>410</v>
      </c>
      <c r="R14" t="s">
        <v>410</v>
      </c>
      <c r="S14" t="s">
        <v>1212</v>
      </c>
      <c r="T14" s="129">
        <v>2305</v>
      </c>
      <c r="U14" t="s">
        <v>1664</v>
      </c>
      <c r="V14" s="130">
        <v>6.6100985533594794E-2</v>
      </c>
      <c r="W14" s="130">
        <v>7.4614607230424498E-2</v>
      </c>
      <c r="X14" t="s">
        <v>412</v>
      </c>
      <c r="Y14" t="s">
        <v>339</v>
      </c>
      <c r="Z14" s="137">
        <v>100000</v>
      </c>
      <c r="AA14" s="167">
        <v>1</v>
      </c>
      <c r="AB14" s="166">
        <f>AD14*1000/Z14*100</f>
        <v>101.522404371585</v>
      </c>
      <c r="AD14" s="137">
        <f>101522.404371585/1000</f>
        <v>101.522404371585</v>
      </c>
      <c r="AE14" s="108"/>
      <c r="AF14" s="107"/>
      <c r="AG14" s="14"/>
      <c r="AH14" s="130">
        <v>1.5383432043688946E-3</v>
      </c>
      <c r="AI14" s="130">
        <v>6.7101594263107309E-3</v>
      </c>
      <c r="AJ14" s="130">
        <v>9.9246303973491356E-4</v>
      </c>
      <c r="AK14" s="181"/>
      <c r="AL14" s="4"/>
      <c r="AM14" s="159"/>
      <c r="AN14" s="4"/>
    </row>
    <row r="15" spans="1:40" x14ac:dyDescent="0.25">
      <c r="A15" t="s">
        <v>1213</v>
      </c>
      <c r="B15" s="2">
        <v>12936</v>
      </c>
      <c r="C15" t="s">
        <v>1650</v>
      </c>
      <c r="D15" t="s">
        <v>1651</v>
      </c>
      <c r="E15" t="s">
        <v>311</v>
      </c>
      <c r="F15" t="s">
        <v>1692</v>
      </c>
      <c r="G15" t="s">
        <v>1693</v>
      </c>
      <c r="H15" t="s">
        <v>312</v>
      </c>
      <c r="I15" t="s">
        <v>951</v>
      </c>
      <c r="J15" t="s">
        <v>204</v>
      </c>
      <c r="K15" t="s">
        <v>224</v>
      </c>
      <c r="L15" t="s">
        <v>325</v>
      </c>
      <c r="M15" t="s">
        <v>340</v>
      </c>
      <c r="N15" t="s">
        <v>465</v>
      </c>
      <c r="O15" t="s">
        <v>339</v>
      </c>
      <c r="P15" t="s">
        <v>1619</v>
      </c>
      <c r="Q15" t="s">
        <v>413</v>
      </c>
      <c r="R15" t="s">
        <v>407</v>
      </c>
      <c r="S15" t="s">
        <v>1212</v>
      </c>
      <c r="T15" s="129">
        <v>1894.3</v>
      </c>
      <c r="U15" t="s">
        <v>1694</v>
      </c>
      <c r="V15" s="130">
        <v>8.7776655382375099E-2</v>
      </c>
      <c r="W15" s="130">
        <v>7.0586290580033906E-2</v>
      </c>
      <c r="X15" t="s">
        <v>412</v>
      </c>
      <c r="Y15" t="s">
        <v>339</v>
      </c>
      <c r="Z15" s="137">
        <v>191779</v>
      </c>
      <c r="AA15" s="167">
        <v>1</v>
      </c>
      <c r="AB15" s="166" t="s">
        <v>1695</v>
      </c>
      <c r="AD15" s="137">
        <v>203.89939999999999</v>
      </c>
      <c r="AE15" s="108"/>
      <c r="AF15" s="107"/>
      <c r="AG15" s="14"/>
      <c r="AH15" s="130">
        <v>7.7636090566465474E-4</v>
      </c>
      <c r="AI15" s="130">
        <v>1.3476803365701664E-2</v>
      </c>
      <c r="AJ15" s="130">
        <v>1.9932803953642778E-3</v>
      </c>
      <c r="AK15" s="181"/>
      <c r="AL15" s="4"/>
      <c r="AM15" s="159"/>
      <c r="AN15" s="4"/>
    </row>
    <row r="16" spans="1:40" x14ac:dyDescent="0.25">
      <c r="A16" t="s">
        <v>1213</v>
      </c>
      <c r="B16" s="2">
        <v>12936</v>
      </c>
      <c r="C16" t="s">
        <v>1696</v>
      </c>
      <c r="D16" t="s">
        <v>1697</v>
      </c>
      <c r="E16" t="s">
        <v>309</v>
      </c>
      <c r="F16" t="s">
        <v>1698</v>
      </c>
      <c r="G16">
        <v>1189224</v>
      </c>
      <c r="H16" t="s">
        <v>312</v>
      </c>
      <c r="I16" t="s">
        <v>951</v>
      </c>
      <c r="J16" t="s">
        <v>204</v>
      </c>
      <c r="K16" t="s">
        <v>204</v>
      </c>
      <c r="L16" t="s">
        <v>327</v>
      </c>
      <c r="M16" t="s">
        <v>340</v>
      </c>
      <c r="N16" t="s">
        <v>447</v>
      </c>
      <c r="O16" t="s">
        <v>339</v>
      </c>
      <c r="P16" s="108"/>
      <c r="Q16" t="s">
        <v>410</v>
      </c>
      <c r="R16" t="s">
        <v>410</v>
      </c>
      <c r="S16" t="s">
        <v>1212</v>
      </c>
      <c r="T16" s="129">
        <v>1654.7</v>
      </c>
      <c r="U16" t="s">
        <v>1376</v>
      </c>
      <c r="V16" s="130">
        <v>8.5928512197732607E-2</v>
      </c>
      <c r="W16" s="130">
        <v>7.7378829723596207E-2</v>
      </c>
      <c r="X16" t="s">
        <v>412</v>
      </c>
      <c r="Y16" t="s">
        <v>339</v>
      </c>
      <c r="Z16" s="137">
        <v>203000</v>
      </c>
      <c r="AA16" s="167">
        <v>1</v>
      </c>
      <c r="AB16" s="166">
        <f>AD16*1000/Z16*100</f>
        <v>98.767192118226603</v>
      </c>
      <c r="AD16" s="137">
        <f>203.406-2.9086</f>
        <v>200.4974</v>
      </c>
      <c r="AE16" s="108"/>
      <c r="AF16" s="107"/>
      <c r="AG16" s="14"/>
      <c r="AH16" s="130">
        <v>1.741438891249363E-3</v>
      </c>
      <c r="AI16" s="130">
        <v>1.3251946965682259E-2</v>
      </c>
      <c r="AJ16" s="130">
        <v>1.9600231130719845E-3</v>
      </c>
      <c r="AK16" s="181"/>
      <c r="AL16" s="4"/>
      <c r="AM16" s="159"/>
      <c r="AN16" s="4"/>
    </row>
    <row r="17" spans="1:40" x14ac:dyDescent="0.25">
      <c r="A17" t="s">
        <v>1213</v>
      </c>
      <c r="B17" s="2">
        <v>12936</v>
      </c>
      <c r="C17" t="s">
        <v>1681</v>
      </c>
      <c r="D17" t="s">
        <v>1682</v>
      </c>
      <c r="E17" t="s">
        <v>311</v>
      </c>
      <c r="F17" t="s">
        <v>1700</v>
      </c>
      <c r="G17" t="s">
        <v>1701</v>
      </c>
      <c r="H17" t="s">
        <v>312</v>
      </c>
      <c r="I17" t="s">
        <v>951</v>
      </c>
      <c r="J17" t="s">
        <v>204</v>
      </c>
      <c r="K17" t="s">
        <v>224</v>
      </c>
      <c r="L17" t="s">
        <v>325</v>
      </c>
      <c r="M17" t="s">
        <v>340</v>
      </c>
      <c r="N17" t="s">
        <v>465</v>
      </c>
      <c r="O17" t="s">
        <v>339</v>
      </c>
      <c r="P17" t="s">
        <v>1647</v>
      </c>
      <c r="Q17" t="s">
        <v>413</v>
      </c>
      <c r="R17" t="s">
        <v>407</v>
      </c>
      <c r="S17" t="s">
        <v>1212</v>
      </c>
      <c r="T17" s="129">
        <v>3195.8</v>
      </c>
      <c r="U17" t="s">
        <v>1318</v>
      </c>
      <c r="V17" s="130">
        <v>8.4331347588300395E-2</v>
      </c>
      <c r="W17" s="130">
        <v>7.3783242400884297E-2</v>
      </c>
      <c r="X17" t="s">
        <v>412</v>
      </c>
      <c r="Y17" t="s">
        <v>339</v>
      </c>
      <c r="Z17" s="137">
        <v>196000</v>
      </c>
      <c r="AA17" s="167">
        <v>1</v>
      </c>
      <c r="AB17" s="166" t="s">
        <v>1702</v>
      </c>
      <c r="AD17" s="137">
        <v>202.52679999999998</v>
      </c>
      <c r="AE17" s="108"/>
      <c r="AF17" s="107"/>
      <c r="AG17" s="14"/>
      <c r="AH17" s="130">
        <v>6.8031224943856884E-4</v>
      </c>
      <c r="AI17" s="130">
        <v>1.3386080880496891E-2</v>
      </c>
      <c r="AJ17" s="130">
        <v>1.9798621279702735E-3</v>
      </c>
      <c r="AK17" s="181"/>
      <c r="AL17" s="4"/>
      <c r="AM17" s="159"/>
      <c r="AN17" s="4"/>
    </row>
    <row r="18" spans="1:40" x14ac:dyDescent="0.25">
      <c r="A18" t="s">
        <v>1213</v>
      </c>
      <c r="B18" s="2">
        <v>12936</v>
      </c>
      <c r="C18" t="s">
        <v>1703</v>
      </c>
      <c r="D18" t="s">
        <v>1704</v>
      </c>
      <c r="E18" t="s">
        <v>309</v>
      </c>
      <c r="F18" t="s">
        <v>1705</v>
      </c>
      <c r="G18">
        <v>1197912</v>
      </c>
      <c r="H18" t="s">
        <v>312</v>
      </c>
      <c r="I18" t="s">
        <v>951</v>
      </c>
      <c r="J18" t="s">
        <v>204</v>
      </c>
      <c r="K18" t="s">
        <v>204</v>
      </c>
      <c r="L18" t="s">
        <v>327</v>
      </c>
      <c r="M18" t="s">
        <v>340</v>
      </c>
      <c r="N18" t="s">
        <v>454</v>
      </c>
      <c r="O18" t="s">
        <v>339</v>
      </c>
      <c r="P18" t="s">
        <v>1633</v>
      </c>
      <c r="Q18" t="s">
        <v>413</v>
      </c>
      <c r="R18" t="s">
        <v>407</v>
      </c>
      <c r="S18" t="s">
        <v>1212</v>
      </c>
      <c r="T18" s="129">
        <v>3372.3</v>
      </c>
      <c r="U18" t="s">
        <v>1706</v>
      </c>
      <c r="V18" s="130">
        <v>7.51574858415123E-2</v>
      </c>
      <c r="W18" s="130">
        <v>6.8005650225877401E-2</v>
      </c>
      <c r="X18" t="s">
        <v>412</v>
      </c>
      <c r="Y18" t="s">
        <v>339</v>
      </c>
      <c r="Z18" s="137">
        <v>198000</v>
      </c>
      <c r="AA18" s="167">
        <v>1</v>
      </c>
      <c r="AB18" s="166">
        <f>AD18*1000/Z18*100</f>
        <v>99.166717171717181</v>
      </c>
      <c r="AD18" s="137">
        <f>196.7526-0.4025</f>
        <v>196.3501</v>
      </c>
      <c r="AE18" s="108"/>
      <c r="AF18" s="107"/>
      <c r="AG18" s="14"/>
      <c r="AH18" s="130">
        <v>3.9599999999999998E-4</v>
      </c>
      <c r="AI18" s="130">
        <v>1.2977829697075413E-2</v>
      </c>
      <c r="AJ18" s="130">
        <v>1.9194799246972549E-3</v>
      </c>
      <c r="AK18" s="181"/>
      <c r="AL18" s="4"/>
      <c r="AM18" s="159"/>
      <c r="AN18" s="4"/>
    </row>
    <row r="19" spans="1:40" x14ac:dyDescent="0.25">
      <c r="A19" t="s">
        <v>1213</v>
      </c>
      <c r="B19" s="2">
        <v>12936</v>
      </c>
      <c r="C19" t="s">
        <v>1707</v>
      </c>
      <c r="D19" t="s">
        <v>1708</v>
      </c>
      <c r="E19" t="s">
        <v>309</v>
      </c>
      <c r="F19" t="s">
        <v>1709</v>
      </c>
      <c r="G19" t="s">
        <v>1710</v>
      </c>
      <c r="H19" t="s">
        <v>312</v>
      </c>
      <c r="I19" t="s">
        <v>951</v>
      </c>
      <c r="J19" t="s">
        <v>204</v>
      </c>
      <c r="K19" t="s">
        <v>204</v>
      </c>
      <c r="L19" t="s">
        <v>325</v>
      </c>
      <c r="M19" t="s">
        <v>340</v>
      </c>
      <c r="N19" t="s">
        <v>440</v>
      </c>
      <c r="O19" t="s">
        <v>339</v>
      </c>
      <c r="P19" t="s">
        <v>1626</v>
      </c>
      <c r="Q19" t="s">
        <v>415</v>
      </c>
      <c r="R19" t="s">
        <v>407</v>
      </c>
      <c r="S19" t="s">
        <v>1212</v>
      </c>
      <c r="T19" s="129">
        <v>3272.1</v>
      </c>
      <c r="U19" t="s">
        <v>1711</v>
      </c>
      <c r="V19" s="130">
        <v>7.2499999999999995E-2</v>
      </c>
      <c r="W19" s="130">
        <v>5.6720593880414602E-2</v>
      </c>
      <c r="X19" t="s">
        <v>412</v>
      </c>
      <c r="Y19" t="s">
        <v>339</v>
      </c>
      <c r="Z19" s="137">
        <v>180000</v>
      </c>
      <c r="AA19" s="167">
        <v>1</v>
      </c>
      <c r="AB19" s="166" t="s">
        <v>1712</v>
      </c>
      <c r="AD19" s="137">
        <v>188.208</v>
      </c>
      <c r="AE19" s="108"/>
      <c r="AF19" s="107"/>
      <c r="AG19" s="14"/>
      <c r="AH19" s="130">
        <v>2.5000000000000001E-4</v>
      </c>
      <c r="AI19" s="130">
        <v>1.2439674701602746E-2</v>
      </c>
      <c r="AJ19" s="130">
        <v>1.8398843579270955E-3</v>
      </c>
      <c r="AK19" s="181"/>
      <c r="AL19" s="4"/>
      <c r="AM19" s="159"/>
      <c r="AN19" s="4"/>
    </row>
    <row r="20" spans="1:40" x14ac:dyDescent="0.25">
      <c r="A20" t="s">
        <v>1213</v>
      </c>
      <c r="B20" s="2">
        <v>12936</v>
      </c>
      <c r="C20" t="s">
        <v>1643</v>
      </c>
      <c r="D20" t="s">
        <v>1644</v>
      </c>
      <c r="E20" t="s">
        <v>311</v>
      </c>
      <c r="F20" t="s">
        <v>1713</v>
      </c>
      <c r="G20" t="s">
        <v>1714</v>
      </c>
      <c r="H20" t="s">
        <v>312</v>
      </c>
      <c r="I20" t="s">
        <v>951</v>
      </c>
      <c r="J20" t="s">
        <v>204</v>
      </c>
      <c r="K20" t="s">
        <v>224</v>
      </c>
      <c r="L20" t="s">
        <v>325</v>
      </c>
      <c r="M20" t="s">
        <v>340</v>
      </c>
      <c r="N20" t="s">
        <v>465</v>
      </c>
      <c r="O20" t="s">
        <v>339</v>
      </c>
      <c r="P20" t="s">
        <v>1668</v>
      </c>
      <c r="Q20" t="s">
        <v>413</v>
      </c>
      <c r="R20" t="s">
        <v>407</v>
      </c>
      <c r="S20" t="s">
        <v>1212</v>
      </c>
      <c r="T20" s="129">
        <v>4274</v>
      </c>
      <c r="U20" t="s">
        <v>1715</v>
      </c>
      <c r="V20" s="130">
        <v>5.2445752643346402E-2</v>
      </c>
      <c r="W20" s="130">
        <v>5.2075965763330102E-2</v>
      </c>
      <c r="X20" t="s">
        <v>412</v>
      </c>
      <c r="Y20" t="s">
        <v>339</v>
      </c>
      <c r="Z20" s="137">
        <v>188000</v>
      </c>
      <c r="AA20" s="167">
        <v>1</v>
      </c>
      <c r="AB20" s="166" t="s">
        <v>1716</v>
      </c>
      <c r="AD20" s="137">
        <v>188.18799999999999</v>
      </c>
      <c r="AE20" s="107"/>
      <c r="AF20" s="107"/>
      <c r="AG20" s="107"/>
      <c r="AH20" s="130">
        <v>3.4181818181818179E-4</v>
      </c>
      <c r="AI20" s="130">
        <v>1.2438352794489169E-2</v>
      </c>
      <c r="AJ20" s="130">
        <v>1.8396888418642364E-3</v>
      </c>
      <c r="AK20" s="181"/>
      <c r="AL20" s="4"/>
      <c r="AM20" s="159"/>
      <c r="AN20" s="4"/>
    </row>
    <row r="21" spans="1:40" x14ac:dyDescent="0.25">
      <c r="A21" t="s">
        <v>1213</v>
      </c>
      <c r="B21" s="2">
        <v>12936</v>
      </c>
      <c r="C21" t="s">
        <v>1717</v>
      </c>
      <c r="D21" t="s">
        <v>1718</v>
      </c>
      <c r="E21" t="s">
        <v>309</v>
      </c>
      <c r="F21" t="s">
        <v>1719</v>
      </c>
      <c r="G21" t="s">
        <v>1720</v>
      </c>
      <c r="H21" t="s">
        <v>312</v>
      </c>
      <c r="I21" t="s">
        <v>951</v>
      </c>
      <c r="J21" t="s">
        <v>204</v>
      </c>
      <c r="K21" t="s">
        <v>204</v>
      </c>
      <c r="L21" t="s">
        <v>325</v>
      </c>
      <c r="M21" t="s">
        <v>340</v>
      </c>
      <c r="N21" t="s">
        <v>447</v>
      </c>
      <c r="O21" t="s">
        <v>339</v>
      </c>
      <c r="P21" s="107"/>
      <c r="Q21" t="s">
        <v>410</v>
      </c>
      <c r="R21" t="s">
        <v>410</v>
      </c>
      <c r="S21" t="s">
        <v>1212</v>
      </c>
      <c r="T21" s="129">
        <v>4455.8999999999996</v>
      </c>
      <c r="U21" t="s">
        <v>1721</v>
      </c>
      <c r="V21" s="130">
        <v>5.8902598732709602E-2</v>
      </c>
      <c r="W21" s="130">
        <v>5.7258227287530598E-2</v>
      </c>
      <c r="X21" t="s">
        <v>412</v>
      </c>
      <c r="Y21" t="s">
        <v>339</v>
      </c>
      <c r="Z21" s="137">
        <v>183000</v>
      </c>
      <c r="AA21" s="167">
        <v>1</v>
      </c>
      <c r="AB21" s="166" t="s">
        <v>1722</v>
      </c>
      <c r="AD21" s="137">
        <v>184.28100000000001</v>
      </c>
      <c r="AE21" s="107"/>
      <c r="AF21" s="107"/>
      <c r="AG21" s="107"/>
      <c r="AH21" s="130">
        <v>6.6545454545454547E-4</v>
      </c>
      <c r="AI21" s="130">
        <v>1.2180118239851949E-2</v>
      </c>
      <c r="AJ21" s="130">
        <v>1.8014947789847567E-3</v>
      </c>
      <c r="AK21" s="181"/>
      <c r="AL21" s="4"/>
      <c r="AM21" s="159"/>
      <c r="AN21" s="4"/>
    </row>
    <row r="22" spans="1:40" x14ac:dyDescent="0.25">
      <c r="A22" t="s">
        <v>1213</v>
      </c>
      <c r="B22" s="2">
        <v>12936</v>
      </c>
      <c r="C22" t="s">
        <v>1723</v>
      </c>
      <c r="D22" t="s">
        <v>1724</v>
      </c>
      <c r="E22" t="s">
        <v>309</v>
      </c>
      <c r="F22" t="s">
        <v>1725</v>
      </c>
      <c r="G22" t="s">
        <v>1726</v>
      </c>
      <c r="H22" t="s">
        <v>312</v>
      </c>
      <c r="I22" t="s">
        <v>951</v>
      </c>
      <c r="J22" t="s">
        <v>204</v>
      </c>
      <c r="K22" t="s">
        <v>204</v>
      </c>
      <c r="L22" t="s">
        <v>325</v>
      </c>
      <c r="M22" t="s">
        <v>340</v>
      </c>
      <c r="N22" t="s">
        <v>464</v>
      </c>
      <c r="O22" t="s">
        <v>339</v>
      </c>
      <c r="P22" t="s">
        <v>1626</v>
      </c>
      <c r="Q22" t="s">
        <v>415</v>
      </c>
      <c r="R22" t="s">
        <v>407</v>
      </c>
      <c r="S22" t="s">
        <v>1212</v>
      </c>
      <c r="T22" s="129">
        <v>3006.5</v>
      </c>
      <c r="U22" t="s">
        <v>1727</v>
      </c>
      <c r="V22" s="130">
        <v>2.4158367623090399E-2</v>
      </c>
      <c r="W22" s="130">
        <v>5.7399847794770802E-2</v>
      </c>
      <c r="X22" t="s">
        <v>412</v>
      </c>
      <c r="Y22" t="s">
        <v>339</v>
      </c>
      <c r="Z22" s="137">
        <v>194444</v>
      </c>
      <c r="AA22" s="167">
        <v>1</v>
      </c>
      <c r="AB22" s="166" t="s">
        <v>1728</v>
      </c>
      <c r="AD22" s="137">
        <v>183.9829</v>
      </c>
      <c r="AE22" s="107"/>
      <c r="AF22" s="107"/>
      <c r="AG22" s="107"/>
      <c r="AH22" s="130">
        <v>3.6515352342840208E-4</v>
      </c>
      <c r="AI22" s="130">
        <v>1.2160415214324089E-2</v>
      </c>
      <c r="AJ22" s="130">
        <v>1.7985806120678451E-3</v>
      </c>
      <c r="AK22" s="181"/>
      <c r="AL22" s="4"/>
      <c r="AM22" s="159"/>
      <c r="AN22" s="4"/>
    </row>
    <row r="23" spans="1:40" x14ac:dyDescent="0.25">
      <c r="A23" t="s">
        <v>1213</v>
      </c>
      <c r="B23" s="2">
        <v>12936</v>
      </c>
      <c r="C23" t="s">
        <v>1729</v>
      </c>
      <c r="D23" t="s">
        <v>1730</v>
      </c>
      <c r="E23" t="s">
        <v>309</v>
      </c>
      <c r="F23" t="s">
        <v>1731</v>
      </c>
      <c r="G23" t="s">
        <v>1732</v>
      </c>
      <c r="H23" t="s">
        <v>312</v>
      </c>
      <c r="I23" t="s">
        <v>951</v>
      </c>
      <c r="J23" t="s">
        <v>204</v>
      </c>
      <c r="K23" t="s">
        <v>204</v>
      </c>
      <c r="L23" t="s">
        <v>325</v>
      </c>
      <c r="M23" t="s">
        <v>340</v>
      </c>
      <c r="N23" t="s">
        <v>447</v>
      </c>
      <c r="O23" t="s">
        <v>339</v>
      </c>
      <c r="P23" s="107"/>
      <c r="Q23" t="s">
        <v>410</v>
      </c>
      <c r="R23" t="s">
        <v>410</v>
      </c>
      <c r="S23" t="s">
        <v>1212</v>
      </c>
      <c r="T23" s="129">
        <v>1892.6</v>
      </c>
      <c r="U23" t="s">
        <v>1360</v>
      </c>
      <c r="V23" s="130">
        <v>7.1267457340207604E-2</v>
      </c>
      <c r="W23" s="130">
        <v>4.75073931038376E-2</v>
      </c>
      <c r="X23" t="s">
        <v>412</v>
      </c>
      <c r="Y23" t="s">
        <v>339</v>
      </c>
      <c r="Z23" s="137">
        <v>183222.22</v>
      </c>
      <c r="AA23" s="167">
        <v>1</v>
      </c>
      <c r="AB23" s="166" t="s">
        <v>1733</v>
      </c>
      <c r="AD23" s="137">
        <v>183.07560000000001</v>
      </c>
      <c r="AE23" s="107"/>
      <c r="AF23" s="107"/>
      <c r="AG23" s="107"/>
      <c r="AH23" s="130">
        <v>9.6999998766470591E-4</v>
      </c>
      <c r="AI23" s="130">
        <v>1.2100446898116679E-2</v>
      </c>
      <c r="AJ23" s="130">
        <v>1.7897110258762528E-3</v>
      </c>
      <c r="AK23" s="181"/>
      <c r="AL23" s="4"/>
      <c r="AM23" s="159"/>
      <c r="AN23" s="4"/>
    </row>
    <row r="24" spans="1:40" x14ac:dyDescent="0.25">
      <c r="A24" t="s">
        <v>1213</v>
      </c>
      <c r="B24" s="2">
        <v>12936</v>
      </c>
      <c r="C24" t="s">
        <v>1734</v>
      </c>
      <c r="D24" t="s">
        <v>1735</v>
      </c>
      <c r="E24" t="s">
        <v>309</v>
      </c>
      <c r="F24" t="s">
        <v>1736</v>
      </c>
      <c r="G24" t="s">
        <v>1737</v>
      </c>
      <c r="H24" t="s">
        <v>312</v>
      </c>
      <c r="I24" t="s">
        <v>951</v>
      </c>
      <c r="J24" t="s">
        <v>204</v>
      </c>
      <c r="K24" t="s">
        <v>204</v>
      </c>
      <c r="L24" t="s">
        <v>325</v>
      </c>
      <c r="M24" t="s">
        <v>340</v>
      </c>
      <c r="N24" t="s">
        <v>447</v>
      </c>
      <c r="O24" t="s">
        <v>339</v>
      </c>
      <c r="P24" s="107"/>
      <c r="Q24" t="s">
        <v>410</v>
      </c>
      <c r="R24" t="s">
        <v>410</v>
      </c>
      <c r="S24" t="s">
        <v>1212</v>
      </c>
      <c r="T24" s="129">
        <v>2857.7</v>
      </c>
      <c r="U24" t="s">
        <v>1738</v>
      </c>
      <c r="V24" s="130">
        <v>5.6775668522119203E-2</v>
      </c>
      <c r="W24" s="130">
        <v>6.1097716594934098E-2</v>
      </c>
      <c r="X24" t="s">
        <v>412</v>
      </c>
      <c r="Y24" t="s">
        <v>339</v>
      </c>
      <c r="Z24" s="137">
        <v>183000</v>
      </c>
      <c r="AA24" s="167">
        <v>1</v>
      </c>
      <c r="AB24" s="166" t="s">
        <v>1739</v>
      </c>
      <c r="AD24" s="137">
        <v>177.51</v>
      </c>
      <c r="AE24" s="107"/>
      <c r="AF24" s="107"/>
      <c r="AG24" s="107"/>
      <c r="AH24" s="130">
        <v>1.4750213595989231E-3</v>
      </c>
      <c r="AI24" s="130">
        <v>1.1732586586550537E-2</v>
      </c>
      <c r="AJ24" s="130">
        <v>1.7353028159038865E-3</v>
      </c>
      <c r="AK24" s="181"/>
      <c r="AL24" s="4"/>
      <c r="AM24" s="159"/>
      <c r="AN24" s="4"/>
    </row>
    <row r="25" spans="1:40" x14ac:dyDescent="0.25">
      <c r="A25" t="s">
        <v>1213</v>
      </c>
      <c r="B25" s="2">
        <v>12936</v>
      </c>
      <c r="C25" t="s">
        <v>1629</v>
      </c>
      <c r="D25" t="s">
        <v>1630</v>
      </c>
      <c r="E25" t="s">
        <v>311</v>
      </c>
      <c r="F25" t="s">
        <v>1740</v>
      </c>
      <c r="G25" t="s">
        <v>1741</v>
      </c>
      <c r="H25" t="s">
        <v>312</v>
      </c>
      <c r="I25" t="s">
        <v>951</v>
      </c>
      <c r="J25" t="s">
        <v>204</v>
      </c>
      <c r="K25" t="s">
        <v>224</v>
      </c>
      <c r="L25" t="s">
        <v>325</v>
      </c>
      <c r="M25" t="s">
        <v>340</v>
      </c>
      <c r="N25" t="s">
        <v>465</v>
      </c>
      <c r="O25" t="s">
        <v>339</v>
      </c>
      <c r="P25" t="s">
        <v>1633</v>
      </c>
      <c r="Q25" t="s">
        <v>413</v>
      </c>
      <c r="R25" t="s">
        <v>407</v>
      </c>
      <c r="S25" t="s">
        <v>1212</v>
      </c>
      <c r="T25" s="129">
        <v>2285.8000000000002</v>
      </c>
      <c r="U25" t="s">
        <v>1742</v>
      </c>
      <c r="V25" s="130">
        <v>9.2731776039792199E-2</v>
      </c>
      <c r="W25" s="130">
        <v>7.4858509215116206E-2</v>
      </c>
      <c r="X25" t="s">
        <v>412</v>
      </c>
      <c r="Y25" t="s">
        <v>339</v>
      </c>
      <c r="Z25" s="137">
        <v>173369.60000000001</v>
      </c>
      <c r="AA25" s="167">
        <v>1</v>
      </c>
      <c r="AB25" s="166" t="s">
        <v>1743</v>
      </c>
      <c r="AD25" s="137">
        <v>174.87789999999998</v>
      </c>
      <c r="AE25" s="107"/>
      <c r="AF25" s="107"/>
      <c r="AG25" s="107"/>
      <c r="AH25" s="130">
        <v>4.0359734873386959E-4</v>
      </c>
      <c r="AI25" s="130">
        <v>1.1558617000868266E-2</v>
      </c>
      <c r="AJ25" s="130">
        <v>1.7095719244513451E-3</v>
      </c>
      <c r="AK25" s="181"/>
      <c r="AL25" s="4"/>
      <c r="AM25" s="159"/>
      <c r="AN25" s="4"/>
    </row>
    <row r="26" spans="1:40" x14ac:dyDescent="0.25">
      <c r="A26" t="s">
        <v>1213</v>
      </c>
      <c r="B26" s="2">
        <v>12936</v>
      </c>
      <c r="C26" t="s">
        <v>1703</v>
      </c>
      <c r="D26" t="s">
        <v>1704</v>
      </c>
      <c r="E26" t="s">
        <v>309</v>
      </c>
      <c r="F26" t="s">
        <v>1744</v>
      </c>
      <c r="G26" t="s">
        <v>1745</v>
      </c>
      <c r="H26" t="s">
        <v>312</v>
      </c>
      <c r="I26" t="s">
        <v>951</v>
      </c>
      <c r="J26" t="s">
        <v>204</v>
      </c>
      <c r="K26" t="s">
        <v>204</v>
      </c>
      <c r="L26" t="s">
        <v>325</v>
      </c>
      <c r="M26" t="s">
        <v>340</v>
      </c>
      <c r="N26" t="s">
        <v>454</v>
      </c>
      <c r="O26" t="s">
        <v>339</v>
      </c>
      <c r="P26" t="s">
        <v>1633</v>
      </c>
      <c r="Q26" t="s">
        <v>413</v>
      </c>
      <c r="R26" t="s">
        <v>407</v>
      </c>
      <c r="S26" t="s">
        <v>1212</v>
      </c>
      <c r="T26" s="129">
        <v>4011.7</v>
      </c>
      <c r="U26" t="s">
        <v>1746</v>
      </c>
      <c r="V26" s="130">
        <v>5.5102448455094898E-2</v>
      </c>
      <c r="W26" s="130">
        <v>5.2107436987161297E-2</v>
      </c>
      <c r="X26" t="s">
        <v>412</v>
      </c>
      <c r="Y26" t="s">
        <v>339</v>
      </c>
      <c r="Z26" s="137">
        <v>163000</v>
      </c>
      <c r="AA26" s="167">
        <v>1</v>
      </c>
      <c r="AB26" s="166" t="s">
        <v>1747</v>
      </c>
      <c r="AD26" s="137">
        <v>167.58029999999999</v>
      </c>
      <c r="AH26" s="130">
        <v>1.7912087912087913E-4</v>
      </c>
      <c r="AI26" s="130">
        <v>1.1076279533266379E-2</v>
      </c>
      <c r="AJ26" s="130">
        <v>1.6382320234354013E-3</v>
      </c>
      <c r="AK26" s="181"/>
      <c r="AL26" s="4"/>
      <c r="AM26" s="159"/>
      <c r="AN26" s="4"/>
    </row>
    <row r="27" spans="1:40" x14ac:dyDescent="0.25">
      <c r="A27" t="s">
        <v>1213</v>
      </c>
      <c r="B27" s="2">
        <v>12936</v>
      </c>
      <c r="C27" t="s">
        <v>1622</v>
      </c>
      <c r="D27" t="s">
        <v>1623</v>
      </c>
      <c r="E27" t="s">
        <v>311</v>
      </c>
      <c r="F27" t="s">
        <v>1748</v>
      </c>
      <c r="G27" t="s">
        <v>1749</v>
      </c>
      <c r="H27" t="s">
        <v>312</v>
      </c>
      <c r="I27" t="s">
        <v>951</v>
      </c>
      <c r="J27" t="s">
        <v>204</v>
      </c>
      <c r="K27" t="s">
        <v>224</v>
      </c>
      <c r="L27" t="s">
        <v>325</v>
      </c>
      <c r="M27" t="s">
        <v>340</v>
      </c>
      <c r="N27" t="s">
        <v>447</v>
      </c>
      <c r="O27" t="s">
        <v>339</v>
      </c>
      <c r="P27" t="s">
        <v>1626</v>
      </c>
      <c r="Q27" t="s">
        <v>415</v>
      </c>
      <c r="R27" t="s">
        <v>407</v>
      </c>
      <c r="S27" t="s">
        <v>1212</v>
      </c>
      <c r="T27" s="129">
        <v>1194.2</v>
      </c>
      <c r="U27" t="s">
        <v>1750</v>
      </c>
      <c r="V27" s="130">
        <v>7.5158083588144201E-2</v>
      </c>
      <c r="W27" s="130">
        <v>6.8113176907300593E-2</v>
      </c>
      <c r="X27" t="s">
        <v>412</v>
      </c>
      <c r="Y27" t="s">
        <v>339</v>
      </c>
      <c r="Z27" s="137">
        <v>150053.5</v>
      </c>
      <c r="AA27" s="167">
        <v>1</v>
      </c>
      <c r="AB27" s="166" t="s">
        <v>1751</v>
      </c>
      <c r="AD27" s="137">
        <v>153.15960000000001</v>
      </c>
      <c r="AH27" s="130">
        <v>3.7511499425028747E-4</v>
      </c>
      <c r="AI27" s="130">
        <v>1.0123138237628561E-2</v>
      </c>
      <c r="AJ27" s="130">
        <v>1.4972580990519574E-3</v>
      </c>
      <c r="AK27" s="181"/>
      <c r="AL27" s="4"/>
      <c r="AM27" s="159"/>
      <c r="AN27" s="4"/>
    </row>
    <row r="28" spans="1:40" x14ac:dyDescent="0.25">
      <c r="A28" t="s">
        <v>1213</v>
      </c>
      <c r="B28" s="2">
        <v>12936</v>
      </c>
      <c r="C28" t="s">
        <v>1752</v>
      </c>
      <c r="D28" t="s">
        <v>1753</v>
      </c>
      <c r="E28" t="s">
        <v>309</v>
      </c>
      <c r="F28" t="s">
        <v>1754</v>
      </c>
      <c r="G28" t="s">
        <v>1755</v>
      </c>
      <c r="H28" t="s">
        <v>312</v>
      </c>
      <c r="I28" t="s">
        <v>951</v>
      </c>
      <c r="J28" t="s">
        <v>204</v>
      </c>
      <c r="K28" t="s">
        <v>204</v>
      </c>
      <c r="L28" t="s">
        <v>325</v>
      </c>
      <c r="M28" t="s">
        <v>340</v>
      </c>
      <c r="N28" t="s">
        <v>443</v>
      </c>
      <c r="O28" t="s">
        <v>339</v>
      </c>
      <c r="P28" t="s">
        <v>1626</v>
      </c>
      <c r="Q28" t="s">
        <v>415</v>
      </c>
      <c r="R28" t="s">
        <v>407</v>
      </c>
      <c r="S28" t="s">
        <v>1212</v>
      </c>
      <c r="T28" s="129">
        <v>1191.8</v>
      </c>
      <c r="U28" t="s">
        <v>1694</v>
      </c>
      <c r="V28" s="130">
        <v>3.1146092879768702E-3</v>
      </c>
      <c r="W28" s="130">
        <v>6.8666545926332104E-2</v>
      </c>
      <c r="X28" t="s">
        <v>412</v>
      </c>
      <c r="Y28" t="s">
        <v>339</v>
      </c>
      <c r="Z28" s="137">
        <v>150000</v>
      </c>
      <c r="AA28" s="167">
        <v>1</v>
      </c>
      <c r="AB28" s="166" t="s">
        <v>1756</v>
      </c>
      <c r="AD28" s="137">
        <v>152.80500000000001</v>
      </c>
      <c r="AH28" s="130">
        <v>4.1574279379157428E-4</v>
      </c>
      <c r="AI28" s="130">
        <v>1.0099700824504844E-2</v>
      </c>
      <c r="AJ28" s="130">
        <v>1.4937915992574696E-3</v>
      </c>
      <c r="AK28" s="181"/>
      <c r="AL28" s="4"/>
      <c r="AM28" s="159"/>
      <c r="AN28" s="4"/>
    </row>
    <row r="29" spans="1:40" x14ac:dyDescent="0.25">
      <c r="A29" t="s">
        <v>1213</v>
      </c>
      <c r="B29" s="2">
        <v>12936</v>
      </c>
      <c r="C29" t="s">
        <v>1757</v>
      </c>
      <c r="D29" t="s">
        <v>1758</v>
      </c>
      <c r="E29" t="s">
        <v>309</v>
      </c>
      <c r="F29" t="s">
        <v>1759</v>
      </c>
      <c r="G29" t="s">
        <v>1760</v>
      </c>
      <c r="H29" t="s">
        <v>312</v>
      </c>
      <c r="I29" t="s">
        <v>951</v>
      </c>
      <c r="J29" t="s">
        <v>204</v>
      </c>
      <c r="K29" t="s">
        <v>204</v>
      </c>
      <c r="L29" t="s">
        <v>325</v>
      </c>
      <c r="M29" t="s">
        <v>340</v>
      </c>
      <c r="N29" t="s">
        <v>464</v>
      </c>
      <c r="O29" t="s">
        <v>339</v>
      </c>
      <c r="Q29" t="s">
        <v>410</v>
      </c>
      <c r="R29" t="s">
        <v>410</v>
      </c>
      <c r="S29" t="s">
        <v>1212</v>
      </c>
      <c r="T29" s="129">
        <v>1177.7</v>
      </c>
      <c r="U29" t="s">
        <v>1761</v>
      </c>
      <c r="V29" s="130">
        <v>8.6807083863019593E-2</v>
      </c>
      <c r="W29" s="130">
        <v>7.7255567430257396E-2</v>
      </c>
      <c r="X29" t="s">
        <v>412</v>
      </c>
      <c r="Y29" t="s">
        <v>339</v>
      </c>
      <c r="Z29" s="137">
        <v>151000</v>
      </c>
      <c r="AA29" s="167">
        <v>1</v>
      </c>
      <c r="AB29" s="166" t="s">
        <v>1762</v>
      </c>
      <c r="AD29" s="137">
        <v>149.5051</v>
      </c>
      <c r="AH29" s="130">
        <v>1.3740311158354729E-3</v>
      </c>
      <c r="AI29" s="130">
        <v>9.8815927603002462E-3</v>
      </c>
      <c r="AJ29" s="130">
        <v>1.4615324264660706E-3</v>
      </c>
      <c r="AK29" s="181"/>
      <c r="AL29" s="4"/>
      <c r="AM29" s="159"/>
      <c r="AN29" s="4"/>
    </row>
    <row r="30" spans="1:40" x14ac:dyDescent="0.25">
      <c r="A30" t="s">
        <v>1213</v>
      </c>
      <c r="B30" s="2">
        <v>12936</v>
      </c>
      <c r="C30" t="s">
        <v>1763</v>
      </c>
      <c r="D30" t="s">
        <v>1764</v>
      </c>
      <c r="E30" t="s">
        <v>309</v>
      </c>
      <c r="F30" t="s">
        <v>1765</v>
      </c>
      <c r="G30" t="s">
        <v>1766</v>
      </c>
      <c r="H30" t="s">
        <v>312</v>
      </c>
      <c r="I30" t="s">
        <v>951</v>
      </c>
      <c r="J30" t="s">
        <v>204</v>
      </c>
      <c r="K30" t="s">
        <v>204</v>
      </c>
      <c r="L30" t="s">
        <v>325</v>
      </c>
      <c r="M30" t="s">
        <v>340</v>
      </c>
      <c r="N30" t="s">
        <v>447</v>
      </c>
      <c r="O30" t="s">
        <v>339</v>
      </c>
      <c r="Q30" t="s">
        <v>410</v>
      </c>
      <c r="R30" t="s">
        <v>410</v>
      </c>
      <c r="S30" t="s">
        <v>1212</v>
      </c>
      <c r="T30" s="129">
        <v>3614.7</v>
      </c>
      <c r="U30" t="s">
        <v>1767</v>
      </c>
      <c r="V30" s="130">
        <v>7.7790578235387403E-2</v>
      </c>
      <c r="W30" s="130">
        <v>5.7630636769532798E-2</v>
      </c>
      <c r="X30" t="s">
        <v>412</v>
      </c>
      <c r="Y30" t="s">
        <v>339</v>
      </c>
      <c r="Z30" s="137">
        <v>101000</v>
      </c>
      <c r="AA30" s="167">
        <v>1</v>
      </c>
      <c r="AB30" s="166" t="s">
        <v>1768</v>
      </c>
      <c r="AD30" s="137">
        <v>109.5446</v>
      </c>
      <c r="AH30" s="130">
        <v>4.8960438995777769E-4</v>
      </c>
      <c r="AI30" s="130">
        <v>7.2403892996960395E-3</v>
      </c>
      <c r="AJ30" s="130">
        <v>1.0708864449724799E-3</v>
      </c>
      <c r="AK30" s="181"/>
      <c r="AL30" s="4"/>
      <c r="AM30" s="159"/>
      <c r="AN30" s="4"/>
    </row>
    <row r="31" spans="1:40" x14ac:dyDescent="0.25">
      <c r="A31" t="s">
        <v>1213</v>
      </c>
      <c r="B31" s="2">
        <v>12936</v>
      </c>
      <c r="C31" t="s">
        <v>1769</v>
      </c>
      <c r="D31" t="s">
        <v>1770</v>
      </c>
      <c r="E31" t="s">
        <v>309</v>
      </c>
      <c r="F31" t="s">
        <v>1771</v>
      </c>
      <c r="G31" t="s">
        <v>1772</v>
      </c>
      <c r="H31" t="s">
        <v>312</v>
      </c>
      <c r="I31" t="s">
        <v>951</v>
      </c>
      <c r="J31" t="s">
        <v>204</v>
      </c>
      <c r="K31" t="s">
        <v>204</v>
      </c>
      <c r="L31" t="s">
        <v>325</v>
      </c>
      <c r="M31" t="s">
        <v>340</v>
      </c>
      <c r="N31" t="s">
        <v>441</v>
      </c>
      <c r="O31" t="s">
        <v>339</v>
      </c>
      <c r="P31" t="s">
        <v>1773</v>
      </c>
      <c r="Q31" t="s">
        <v>415</v>
      </c>
      <c r="R31" t="s">
        <v>407</v>
      </c>
      <c r="S31" t="s">
        <v>1212</v>
      </c>
      <c r="T31" s="129">
        <v>1763</v>
      </c>
      <c r="U31" t="s">
        <v>1774</v>
      </c>
      <c r="V31" s="130">
        <v>5.2419526623487103E-2</v>
      </c>
      <c r="W31" s="130">
        <v>4.6565878990888203E-2</v>
      </c>
      <c r="X31" t="s">
        <v>412</v>
      </c>
      <c r="Y31" t="s">
        <v>339</v>
      </c>
      <c r="Z31" s="137">
        <v>111000</v>
      </c>
      <c r="AA31" s="167">
        <v>1</v>
      </c>
      <c r="AB31" s="166" t="s">
        <v>1775</v>
      </c>
      <c r="AD31" s="137">
        <v>108.43589999999999</v>
      </c>
      <c r="AH31" s="130">
        <v>1.5238439549688956E-4</v>
      </c>
      <c r="AI31" s="130">
        <v>7.1671093788549115E-3</v>
      </c>
      <c r="AJ31" s="130">
        <v>1.0600480120278985E-3</v>
      </c>
      <c r="AK31" s="181"/>
      <c r="AL31" s="4"/>
      <c r="AM31" s="159"/>
      <c r="AN31" s="4"/>
    </row>
    <row r="32" spans="1:40" x14ac:dyDescent="0.25">
      <c r="A32" t="s">
        <v>1213</v>
      </c>
      <c r="B32" s="2">
        <v>12936</v>
      </c>
      <c r="C32" t="s">
        <v>1776</v>
      </c>
      <c r="D32" t="s">
        <v>1777</v>
      </c>
      <c r="E32" t="s">
        <v>309</v>
      </c>
      <c r="F32" t="s">
        <v>1778</v>
      </c>
      <c r="G32" t="s">
        <v>1779</v>
      </c>
      <c r="H32" t="s">
        <v>312</v>
      </c>
      <c r="I32" t="s">
        <v>951</v>
      </c>
      <c r="J32" t="s">
        <v>204</v>
      </c>
      <c r="K32" t="s">
        <v>204</v>
      </c>
      <c r="L32" t="s">
        <v>325</v>
      </c>
      <c r="M32" t="s">
        <v>340</v>
      </c>
      <c r="N32" t="s">
        <v>447</v>
      </c>
      <c r="O32" t="s">
        <v>339</v>
      </c>
      <c r="Q32" t="s">
        <v>410</v>
      </c>
      <c r="R32" t="s">
        <v>410</v>
      </c>
      <c r="S32" t="s">
        <v>1212</v>
      </c>
      <c r="T32" s="129">
        <v>3032.9</v>
      </c>
      <c r="U32" t="s">
        <v>1780</v>
      </c>
      <c r="V32" s="130">
        <v>7.85537554132935E-2</v>
      </c>
      <c r="W32" s="130">
        <v>7.8825194718837394E-2</v>
      </c>
      <c r="X32" t="s">
        <v>412</v>
      </c>
      <c r="Y32" t="s">
        <v>339</v>
      </c>
      <c r="Z32" s="137">
        <v>100000</v>
      </c>
      <c r="AA32" s="167">
        <v>1</v>
      </c>
      <c r="AB32" s="166" t="s">
        <v>1781</v>
      </c>
      <c r="AC32" s="2">
        <v>2.98</v>
      </c>
      <c r="AD32" s="137">
        <v>102.48</v>
      </c>
      <c r="AH32" s="130">
        <v>8.355126287733839E-4</v>
      </c>
      <c r="AI32" s="130">
        <v>6.7734520499673203E-3</v>
      </c>
      <c r="AJ32" s="130">
        <v>1.0018243060888419E-3</v>
      </c>
      <c r="AK32" s="181"/>
      <c r="AL32" s="4"/>
      <c r="AM32" s="159"/>
      <c r="AN32" s="4"/>
    </row>
    <row r="33" spans="1:40" x14ac:dyDescent="0.25">
      <c r="A33" t="s">
        <v>1213</v>
      </c>
      <c r="B33" s="2">
        <v>12936</v>
      </c>
      <c r="C33" t="s">
        <v>1782</v>
      </c>
      <c r="D33" t="s">
        <v>1783</v>
      </c>
      <c r="E33" t="s">
        <v>309</v>
      </c>
      <c r="F33" t="s">
        <v>1784</v>
      </c>
      <c r="G33" t="s">
        <v>1785</v>
      </c>
      <c r="H33" t="s">
        <v>312</v>
      </c>
      <c r="I33" t="s">
        <v>951</v>
      </c>
      <c r="J33" t="s">
        <v>204</v>
      </c>
      <c r="K33" t="s">
        <v>204</v>
      </c>
      <c r="L33" t="s">
        <v>325</v>
      </c>
      <c r="M33" t="s">
        <v>340</v>
      </c>
      <c r="N33" t="s">
        <v>447</v>
      </c>
      <c r="O33" t="s">
        <v>339</v>
      </c>
      <c r="Q33" t="s">
        <v>410</v>
      </c>
      <c r="R33" t="s">
        <v>410</v>
      </c>
      <c r="S33" t="s">
        <v>1212</v>
      </c>
      <c r="T33" s="129">
        <v>3731.5</v>
      </c>
      <c r="U33" t="s">
        <v>1786</v>
      </c>
      <c r="V33" s="130">
        <v>6.3670489143132794E-2</v>
      </c>
      <c r="W33" s="130">
        <v>2.74392427074906E-2</v>
      </c>
      <c r="X33" t="s">
        <v>412</v>
      </c>
      <c r="Y33" t="s">
        <v>339</v>
      </c>
      <c r="Z33" s="137">
        <v>87949</v>
      </c>
      <c r="AA33" s="167">
        <v>1</v>
      </c>
      <c r="AB33" s="166" t="s">
        <v>1787</v>
      </c>
      <c r="AD33" s="137">
        <v>98.942599999999999</v>
      </c>
      <c r="AH33" s="130">
        <v>1.7136219687470377E-3</v>
      </c>
      <c r="AI33" s="130">
        <v>6.5396463387889991E-3</v>
      </c>
      <c r="AJ33" s="130">
        <v>9.6724338005099372E-4</v>
      </c>
      <c r="AK33" s="181"/>
      <c r="AL33" s="4"/>
      <c r="AM33" s="159"/>
      <c r="AN33" s="4"/>
    </row>
    <row r="34" spans="1:40" x14ac:dyDescent="0.25">
      <c r="A34" t="s">
        <v>1213</v>
      </c>
      <c r="B34" s="2">
        <v>12936</v>
      </c>
      <c r="C34" t="s">
        <v>1788</v>
      </c>
      <c r="D34" t="s">
        <v>1789</v>
      </c>
      <c r="E34" t="s">
        <v>309</v>
      </c>
      <c r="F34" t="s">
        <v>1790</v>
      </c>
      <c r="G34" t="s">
        <v>1791</v>
      </c>
      <c r="H34" t="s">
        <v>312</v>
      </c>
      <c r="I34" t="s">
        <v>951</v>
      </c>
      <c r="J34" t="s">
        <v>204</v>
      </c>
      <c r="K34" t="s">
        <v>204</v>
      </c>
      <c r="L34" t="s">
        <v>325</v>
      </c>
      <c r="M34" t="s">
        <v>340</v>
      </c>
      <c r="N34" t="s">
        <v>441</v>
      </c>
      <c r="O34" t="s">
        <v>339</v>
      </c>
      <c r="Q34" t="s">
        <v>410</v>
      </c>
      <c r="R34" t="s">
        <v>410</v>
      </c>
      <c r="S34" t="s">
        <v>1212</v>
      </c>
      <c r="T34" s="129">
        <v>3548.4</v>
      </c>
      <c r="U34" t="s">
        <v>1302</v>
      </c>
      <c r="V34" s="130">
        <v>5.99411491191384E-2</v>
      </c>
      <c r="W34" s="130">
        <v>6.90022389805314E-2</v>
      </c>
      <c r="X34" t="s">
        <v>412</v>
      </c>
      <c r="Y34" t="s">
        <v>339</v>
      </c>
      <c r="Z34" s="137">
        <v>96000</v>
      </c>
      <c r="AA34" s="167">
        <v>1</v>
      </c>
      <c r="AB34" s="166" t="s">
        <v>1792</v>
      </c>
      <c r="AD34" s="137">
        <v>92.265600000000006</v>
      </c>
      <c r="AH34" s="130">
        <v>4.5714285714285713E-4</v>
      </c>
      <c r="AI34" s="130">
        <v>6.0983276489213981E-3</v>
      </c>
      <c r="AJ34" s="130">
        <v>9.0197034246556056E-4</v>
      </c>
      <c r="AK34" s="181"/>
      <c r="AL34" s="4"/>
      <c r="AM34" s="159"/>
      <c r="AN34" s="4"/>
    </row>
    <row r="35" spans="1:40" x14ac:dyDescent="0.25">
      <c r="A35" t="s">
        <v>1213</v>
      </c>
      <c r="B35" s="2">
        <v>12936</v>
      </c>
      <c r="C35" t="s">
        <v>1793</v>
      </c>
      <c r="D35" t="s">
        <v>1794</v>
      </c>
      <c r="E35" t="s">
        <v>309</v>
      </c>
      <c r="F35" t="s">
        <v>1795</v>
      </c>
      <c r="G35">
        <v>1182401</v>
      </c>
      <c r="H35" t="s">
        <v>312</v>
      </c>
      <c r="I35" t="s">
        <v>951</v>
      </c>
      <c r="J35" t="s">
        <v>204</v>
      </c>
      <c r="K35" t="s">
        <v>204</v>
      </c>
      <c r="L35" t="s">
        <v>327</v>
      </c>
      <c r="M35" t="s">
        <v>340</v>
      </c>
      <c r="N35" t="s">
        <v>447</v>
      </c>
      <c r="O35" t="s">
        <v>339</v>
      </c>
      <c r="Q35" t="s">
        <v>410</v>
      </c>
      <c r="R35" t="s">
        <v>410</v>
      </c>
      <c r="S35" t="s">
        <v>1212</v>
      </c>
      <c r="T35" s="129">
        <v>1651</v>
      </c>
      <c r="U35" t="s">
        <v>1796</v>
      </c>
      <c r="V35" s="130">
        <v>8.4525420135259294E-2</v>
      </c>
      <c r="W35" s="130">
        <v>7.3020065222978298E-2</v>
      </c>
      <c r="X35" t="s">
        <v>412</v>
      </c>
      <c r="Y35" t="s">
        <v>339</v>
      </c>
      <c r="Z35" s="137">
        <v>92000</v>
      </c>
      <c r="AA35" s="167">
        <v>1</v>
      </c>
      <c r="AB35" s="166">
        <f>AD35*1000/Z35*100</f>
        <v>93.842826086956507</v>
      </c>
      <c r="AD35" s="137">
        <f>86.4892-0.1538</f>
        <v>86.335399999999993</v>
      </c>
      <c r="AH35" s="130">
        <v>8.2511210762331838E-4</v>
      </c>
      <c r="AI35" s="130">
        <v>5.7063689706747514E-3</v>
      </c>
      <c r="AJ35" s="130">
        <v>8.4399787466727738E-4</v>
      </c>
      <c r="AK35" s="181"/>
      <c r="AL35" s="4"/>
      <c r="AM35" s="159"/>
      <c r="AN35" s="4"/>
    </row>
    <row r="36" spans="1:40" x14ac:dyDescent="0.25">
      <c r="A36" t="s">
        <v>1213</v>
      </c>
      <c r="B36" s="2">
        <v>12936</v>
      </c>
      <c r="C36" t="s">
        <v>1797</v>
      </c>
      <c r="D36" t="s">
        <v>1798</v>
      </c>
      <c r="E36" t="s">
        <v>311</v>
      </c>
      <c r="F36" t="s">
        <v>1799</v>
      </c>
      <c r="G36" t="s">
        <v>1800</v>
      </c>
      <c r="H36" t="s">
        <v>312</v>
      </c>
      <c r="I36" t="s">
        <v>951</v>
      </c>
      <c r="J36" t="s">
        <v>204</v>
      </c>
      <c r="K36" t="s">
        <v>224</v>
      </c>
      <c r="L36" t="s">
        <v>325</v>
      </c>
      <c r="M36" t="s">
        <v>340</v>
      </c>
      <c r="N36" t="s">
        <v>465</v>
      </c>
      <c r="O36" t="s">
        <v>339</v>
      </c>
      <c r="P36" t="s">
        <v>1640</v>
      </c>
      <c r="Q36" t="s">
        <v>413</v>
      </c>
      <c r="R36" t="s">
        <v>407</v>
      </c>
      <c r="S36" t="s">
        <v>1212</v>
      </c>
      <c r="T36" s="129">
        <v>2505.8000000000002</v>
      </c>
      <c r="U36" t="s">
        <v>1801</v>
      </c>
      <c r="V36" s="130">
        <v>4.4924130147695203E-2</v>
      </c>
      <c r="W36" s="130">
        <v>4.3770185273885397E-2</v>
      </c>
      <c r="X36" t="s">
        <v>412</v>
      </c>
      <c r="Y36" t="s">
        <v>339</v>
      </c>
      <c r="Z36" s="137">
        <v>82568</v>
      </c>
      <c r="AA36" s="167">
        <v>1</v>
      </c>
      <c r="AB36" s="166" t="s">
        <v>1802</v>
      </c>
      <c r="AD36" s="137">
        <v>84.962500000000006</v>
      </c>
      <c r="AH36" s="130">
        <v>2.3679105787397374E-4</v>
      </c>
      <c r="AI36" s="130">
        <v>5.6156266568632759E-3</v>
      </c>
      <c r="AJ36" s="130">
        <v>8.3057667453233046E-4</v>
      </c>
      <c r="AK36" s="181"/>
      <c r="AL36" s="4"/>
      <c r="AM36" s="159"/>
      <c r="AN36" s="4"/>
    </row>
    <row r="37" spans="1:40" x14ac:dyDescent="0.25">
      <c r="A37" t="s">
        <v>1213</v>
      </c>
      <c r="B37" s="2">
        <v>12936</v>
      </c>
      <c r="C37" t="s">
        <v>1803</v>
      </c>
      <c r="D37" t="s">
        <v>1804</v>
      </c>
      <c r="E37" t="s">
        <v>309</v>
      </c>
      <c r="F37" t="s">
        <v>1805</v>
      </c>
      <c r="G37">
        <v>1182047</v>
      </c>
      <c r="H37" t="s">
        <v>312</v>
      </c>
      <c r="I37" t="s">
        <v>951</v>
      </c>
      <c r="J37" t="s">
        <v>204</v>
      </c>
      <c r="K37" t="s">
        <v>204</v>
      </c>
      <c r="L37" t="s">
        <v>327</v>
      </c>
      <c r="M37" t="s">
        <v>340</v>
      </c>
      <c r="N37" t="s">
        <v>443</v>
      </c>
      <c r="O37" t="s">
        <v>339</v>
      </c>
      <c r="P37" t="s">
        <v>1806</v>
      </c>
      <c r="Q37" t="s">
        <v>415</v>
      </c>
      <c r="R37" t="s">
        <v>407</v>
      </c>
      <c r="S37" t="s">
        <v>1212</v>
      </c>
      <c r="T37" s="129">
        <v>987</v>
      </c>
      <c r="U37" t="s">
        <v>1807</v>
      </c>
      <c r="V37" s="130">
        <v>9.8496020914315793E-2</v>
      </c>
      <c r="W37" s="130">
        <v>6.8216769685744902E-2</v>
      </c>
      <c r="X37" t="s">
        <v>412</v>
      </c>
      <c r="Y37" t="s">
        <v>339</v>
      </c>
      <c r="Z37" s="137">
        <v>74999.92</v>
      </c>
      <c r="AA37" s="167">
        <v>1</v>
      </c>
      <c r="AB37" s="166">
        <f>AD37*1000/Z37*100</f>
        <v>96.05303578990484</v>
      </c>
      <c r="AD37" s="137">
        <f>72.2849-0.2452</f>
        <v>72.039699999999996</v>
      </c>
      <c r="AH37" s="130">
        <v>5.7951704852115973E-4</v>
      </c>
      <c r="AI37" s="130">
        <v>4.7614895944967876E-3</v>
      </c>
      <c r="AJ37" s="130">
        <v>7.0424592567670113E-4</v>
      </c>
      <c r="AK37" s="181"/>
      <c r="AL37" s="4"/>
      <c r="AM37" s="159"/>
      <c r="AN37" s="4"/>
    </row>
    <row r="38" spans="1:40" x14ac:dyDescent="0.25">
      <c r="A38" t="s">
        <v>1213</v>
      </c>
      <c r="B38" s="2">
        <v>12936</v>
      </c>
      <c r="C38" t="s">
        <v>1809</v>
      </c>
      <c r="D38" t="s">
        <v>1810</v>
      </c>
      <c r="E38" t="s">
        <v>311</v>
      </c>
      <c r="F38" t="s">
        <v>1811</v>
      </c>
      <c r="G38" t="s">
        <v>1812</v>
      </c>
      <c r="H38" t="s">
        <v>312</v>
      </c>
      <c r="I38" t="s">
        <v>951</v>
      </c>
      <c r="J38" t="s">
        <v>204</v>
      </c>
      <c r="K38" t="s">
        <v>224</v>
      </c>
      <c r="L38" t="s">
        <v>325</v>
      </c>
      <c r="M38" t="s">
        <v>340</v>
      </c>
      <c r="N38" t="s">
        <v>465</v>
      </c>
      <c r="O38" t="s">
        <v>339</v>
      </c>
      <c r="P38" t="s">
        <v>1619</v>
      </c>
      <c r="Q38" t="s">
        <v>413</v>
      </c>
      <c r="R38" t="s">
        <v>407</v>
      </c>
      <c r="S38" t="s">
        <v>1212</v>
      </c>
      <c r="T38" s="129">
        <v>1409.4</v>
      </c>
      <c r="U38" t="s">
        <v>1813</v>
      </c>
      <c r="V38" s="130">
        <v>6.3562962461709602E-2</v>
      </c>
      <c r="W38" s="130">
        <v>4.6106923643350298E-2</v>
      </c>
      <c r="X38" t="s">
        <v>412</v>
      </c>
      <c r="Y38" t="s">
        <v>339</v>
      </c>
      <c r="Z38" s="137">
        <v>58000</v>
      </c>
      <c r="AA38" s="167">
        <v>1</v>
      </c>
      <c r="AB38" s="166" t="s">
        <v>1814</v>
      </c>
      <c r="AD38" s="137">
        <v>56.579000000000001</v>
      </c>
      <c r="AH38" s="130">
        <v>1.8477843545945072E-4</v>
      </c>
      <c r="AI38" s="130">
        <v>3.7396091289529764E-3</v>
      </c>
      <c r="AJ38" s="130">
        <v>5.5310516602459579E-4</v>
      </c>
      <c r="AK38" s="181"/>
      <c r="AL38" s="4"/>
      <c r="AM38" s="159"/>
      <c r="AN38" s="4"/>
    </row>
    <row r="39" spans="1:40" x14ac:dyDescent="0.25">
      <c r="A39" t="s">
        <v>1213</v>
      </c>
      <c r="B39" s="2">
        <v>12936</v>
      </c>
      <c r="C39" t="s">
        <v>1815</v>
      </c>
      <c r="D39" t="s">
        <v>1816</v>
      </c>
      <c r="E39" t="s">
        <v>309</v>
      </c>
      <c r="F39" t="s">
        <v>1817</v>
      </c>
      <c r="G39">
        <v>7710262</v>
      </c>
      <c r="H39" t="s">
        <v>312</v>
      </c>
      <c r="I39" t="s">
        <v>951</v>
      </c>
      <c r="J39" t="s">
        <v>204</v>
      </c>
      <c r="K39" t="s">
        <v>204</v>
      </c>
      <c r="L39" t="s">
        <v>327</v>
      </c>
      <c r="M39" t="s">
        <v>340</v>
      </c>
      <c r="N39" t="s">
        <v>447</v>
      </c>
      <c r="O39" t="s">
        <v>339</v>
      </c>
      <c r="Q39" t="s">
        <v>410</v>
      </c>
      <c r="R39" t="s">
        <v>410</v>
      </c>
      <c r="S39" t="s">
        <v>1212</v>
      </c>
      <c r="T39" s="129">
        <v>1898.6</v>
      </c>
      <c r="U39" t="s">
        <v>1664</v>
      </c>
      <c r="V39" s="130">
        <v>9.5752779237031599E-2</v>
      </c>
      <c r="W39" s="130">
        <v>8.5674119805097301E-2</v>
      </c>
      <c r="X39" t="s">
        <v>412</v>
      </c>
      <c r="Y39" t="s">
        <v>339</v>
      </c>
      <c r="Z39" s="137">
        <v>59195</v>
      </c>
      <c r="AA39" s="167">
        <v>1</v>
      </c>
      <c r="AB39" s="166">
        <f>AD39*1000/Z39*100</f>
        <v>91.634090717121381</v>
      </c>
      <c r="AD39" s="137">
        <f>54.7554-0.5126</f>
        <v>54.242800000000003</v>
      </c>
      <c r="AH39" s="130">
        <v>7.3993750000000004E-4</v>
      </c>
      <c r="AI39" s="130">
        <v>3.5851971590160751E-3</v>
      </c>
      <c r="AJ39" s="130">
        <v>5.3026693472205144E-4</v>
      </c>
      <c r="AK39" s="181"/>
      <c r="AL39" s="4"/>
      <c r="AM39" s="159"/>
      <c r="AN39" s="4"/>
    </row>
    <row r="40" spans="1:40" x14ac:dyDescent="0.25">
      <c r="A40" t="s">
        <v>1213</v>
      </c>
      <c r="B40" s="2">
        <v>12936</v>
      </c>
      <c r="C40" t="s">
        <v>1818</v>
      </c>
      <c r="D40" t="s">
        <v>1819</v>
      </c>
      <c r="E40" t="s">
        <v>309</v>
      </c>
      <c r="F40" t="s">
        <v>1820</v>
      </c>
      <c r="G40" t="s">
        <v>1821</v>
      </c>
      <c r="H40" t="s">
        <v>312</v>
      </c>
      <c r="I40" t="s">
        <v>951</v>
      </c>
      <c r="J40" t="s">
        <v>204</v>
      </c>
      <c r="K40" t="s">
        <v>204</v>
      </c>
      <c r="L40" t="s">
        <v>325</v>
      </c>
      <c r="M40" t="s">
        <v>340</v>
      </c>
      <c r="N40" t="s">
        <v>447</v>
      </c>
      <c r="O40" t="s">
        <v>339</v>
      </c>
      <c r="Q40" t="s">
        <v>410</v>
      </c>
      <c r="R40" t="s">
        <v>410</v>
      </c>
      <c r="S40" t="s">
        <v>1212</v>
      </c>
      <c r="T40" s="129">
        <v>799.3</v>
      </c>
      <c r="U40" t="s">
        <v>1822</v>
      </c>
      <c r="V40" s="130">
        <v>4.0392273916005701E-2</v>
      </c>
      <c r="W40" s="130">
        <v>6.6481918472051302E-2</v>
      </c>
      <c r="X40" t="s">
        <v>412</v>
      </c>
      <c r="Y40" t="s">
        <v>339</v>
      </c>
      <c r="Z40" s="137">
        <v>47093.33</v>
      </c>
      <c r="AA40" s="167">
        <v>1</v>
      </c>
      <c r="AB40" s="166" t="s">
        <v>1823</v>
      </c>
      <c r="AD40" s="137">
        <v>46.344499999999996</v>
      </c>
      <c r="AH40" s="130">
        <v>8.1421447759429479E-4</v>
      </c>
      <c r="AI40" s="130">
        <v>3.0631562112579083E-3</v>
      </c>
      <c r="AJ40" s="130">
        <v>4.5305470875814136E-4</v>
      </c>
      <c r="AK40" s="181"/>
      <c r="AL40" s="4"/>
      <c r="AM40" s="159"/>
      <c r="AN40" s="4"/>
    </row>
    <row r="41" spans="1:40" x14ac:dyDescent="0.25">
      <c r="A41" t="s">
        <v>1213</v>
      </c>
      <c r="B41" s="2">
        <v>12936</v>
      </c>
      <c r="C41" t="s">
        <v>1824</v>
      </c>
      <c r="D41" t="s">
        <v>1825</v>
      </c>
      <c r="E41" t="s">
        <v>309</v>
      </c>
      <c r="F41" t="s">
        <v>1826</v>
      </c>
      <c r="G41" t="s">
        <v>1827</v>
      </c>
      <c r="H41" t="s">
        <v>312</v>
      </c>
      <c r="I41" t="s">
        <v>951</v>
      </c>
      <c r="J41" t="s">
        <v>204</v>
      </c>
      <c r="K41" t="s">
        <v>204</v>
      </c>
      <c r="L41" t="s">
        <v>325</v>
      </c>
      <c r="M41" t="s">
        <v>340</v>
      </c>
      <c r="N41" t="s">
        <v>447</v>
      </c>
      <c r="O41" t="s">
        <v>339</v>
      </c>
      <c r="Q41" t="s">
        <v>410</v>
      </c>
      <c r="R41" t="s">
        <v>410</v>
      </c>
      <c r="S41" t="s">
        <v>1212</v>
      </c>
      <c r="T41" s="129">
        <v>519.79999999999995</v>
      </c>
      <c r="U41" t="s">
        <v>1828</v>
      </c>
      <c r="V41" s="130">
        <v>5.0187692333459502E-2</v>
      </c>
      <c r="W41" s="130">
        <v>6.5586299893855698E-2</v>
      </c>
      <c r="X41" t="s">
        <v>412</v>
      </c>
      <c r="Y41" t="s">
        <v>339</v>
      </c>
      <c r="Z41" s="137">
        <v>41000</v>
      </c>
      <c r="AA41" s="167">
        <v>1</v>
      </c>
      <c r="AB41" s="166" t="s">
        <v>1829</v>
      </c>
      <c r="AD41" s="137">
        <v>42.0291</v>
      </c>
      <c r="AH41" s="130">
        <v>5.2564102564102563E-4</v>
      </c>
      <c r="AI41" s="130">
        <v>2.7779283133614512E-3</v>
      </c>
      <c r="AJ41" s="130">
        <v>4.1086820787508335E-4</v>
      </c>
      <c r="AK41" s="181"/>
      <c r="AL41" s="4"/>
      <c r="AM41" s="159"/>
      <c r="AN41" s="4"/>
    </row>
    <row r="42" spans="1:40" x14ac:dyDescent="0.25">
      <c r="A42" t="s">
        <v>1213</v>
      </c>
      <c r="B42" s="2">
        <v>12936</v>
      </c>
      <c r="C42" t="s">
        <v>1797</v>
      </c>
      <c r="D42" t="s">
        <v>1798</v>
      </c>
      <c r="E42" t="s">
        <v>311</v>
      </c>
      <c r="F42" t="s">
        <v>1830</v>
      </c>
      <c r="G42" t="s">
        <v>1831</v>
      </c>
      <c r="H42" t="s">
        <v>312</v>
      </c>
      <c r="I42" t="s">
        <v>951</v>
      </c>
      <c r="J42" t="s">
        <v>204</v>
      </c>
      <c r="K42" t="s">
        <v>224</v>
      </c>
      <c r="L42" t="s">
        <v>325</v>
      </c>
      <c r="M42" t="s">
        <v>340</v>
      </c>
      <c r="N42" t="s">
        <v>465</v>
      </c>
      <c r="O42" t="s">
        <v>339</v>
      </c>
      <c r="P42" t="s">
        <v>1640</v>
      </c>
      <c r="Q42" t="s">
        <v>413</v>
      </c>
      <c r="R42" t="s">
        <v>407</v>
      </c>
      <c r="S42" t="s">
        <v>1212</v>
      </c>
      <c r="T42" s="129">
        <v>2058.5</v>
      </c>
      <c r="U42" t="s">
        <v>1832</v>
      </c>
      <c r="V42" s="130">
        <v>6.9428874080725803E-2</v>
      </c>
      <c r="W42" s="130">
        <v>7.2102154527902307E-2</v>
      </c>
      <c r="X42" t="s">
        <v>412</v>
      </c>
      <c r="Y42" t="s">
        <v>339</v>
      </c>
      <c r="Z42" s="137">
        <v>39701</v>
      </c>
      <c r="AA42" s="167">
        <v>1</v>
      </c>
      <c r="AB42" s="166" t="s">
        <v>1833</v>
      </c>
      <c r="AD42" s="137">
        <v>39.554099999999998</v>
      </c>
      <c r="AH42" s="130">
        <v>1.3761124609806553E-4</v>
      </c>
      <c r="AI42" s="130">
        <v>2.6143423080563269E-3</v>
      </c>
      <c r="AJ42" s="130">
        <v>3.8667309509629838E-4</v>
      </c>
      <c r="AK42" s="181"/>
      <c r="AL42" s="4"/>
      <c r="AM42" s="159"/>
      <c r="AN42" s="4"/>
    </row>
    <row r="43" spans="1:40" x14ac:dyDescent="0.25">
      <c r="A43" t="s">
        <v>1213</v>
      </c>
      <c r="B43" s="2">
        <v>12936</v>
      </c>
      <c r="C43" t="s">
        <v>1815</v>
      </c>
      <c r="D43" t="s">
        <v>1816</v>
      </c>
      <c r="E43" t="s">
        <v>309</v>
      </c>
      <c r="F43" t="s">
        <v>1834</v>
      </c>
      <c r="G43">
        <v>7710296</v>
      </c>
      <c r="H43" t="s">
        <v>312</v>
      </c>
      <c r="I43" t="s">
        <v>951</v>
      </c>
      <c r="J43" t="s">
        <v>204</v>
      </c>
      <c r="K43" t="s">
        <v>204</v>
      </c>
      <c r="L43" t="s">
        <v>327</v>
      </c>
      <c r="M43" t="s">
        <v>340</v>
      </c>
      <c r="N43" t="s">
        <v>447</v>
      </c>
      <c r="O43" t="s">
        <v>339</v>
      </c>
      <c r="Q43" t="s">
        <v>410</v>
      </c>
      <c r="R43" t="s">
        <v>410</v>
      </c>
      <c r="S43" t="s">
        <v>1212</v>
      </c>
      <c r="T43" s="129">
        <v>1881</v>
      </c>
      <c r="U43" t="s">
        <v>1664</v>
      </c>
      <c r="V43" s="130">
        <v>9.4417874826192502E-2</v>
      </c>
      <c r="W43" s="130">
        <v>8.1445174102782902E-2</v>
      </c>
      <c r="X43" t="s">
        <v>412</v>
      </c>
      <c r="Y43" t="s">
        <v>339</v>
      </c>
      <c r="Z43" s="137">
        <v>29858.25</v>
      </c>
      <c r="AA43" s="167">
        <v>1</v>
      </c>
      <c r="AB43" s="166">
        <f>AD43*1000/Z43*100</f>
        <v>96.188155702360305</v>
      </c>
      <c r="AD43" s="137">
        <f>28.9267-0.2066</f>
        <v>28.720099999999999</v>
      </c>
      <c r="AH43" s="130">
        <v>4.0153104449913262E-4</v>
      </c>
      <c r="AI43" s="130">
        <v>1.8982652246317957E-3</v>
      </c>
      <c r="AJ43" s="130">
        <v>2.8076204384564933E-4</v>
      </c>
      <c r="AK43" s="181"/>
      <c r="AL43" s="4"/>
      <c r="AM43" s="159"/>
      <c r="AN43" s="4"/>
    </row>
    <row r="44" spans="1:40" x14ac:dyDescent="0.25">
      <c r="A44" t="s">
        <v>1213</v>
      </c>
      <c r="B44" s="2">
        <v>12936</v>
      </c>
      <c r="C44" t="s">
        <v>1835</v>
      </c>
      <c r="D44" t="s">
        <v>1836</v>
      </c>
      <c r="E44" t="s">
        <v>309</v>
      </c>
      <c r="F44" t="s">
        <v>1837</v>
      </c>
      <c r="G44" t="s">
        <v>1838</v>
      </c>
      <c r="H44" t="s">
        <v>312</v>
      </c>
      <c r="I44" t="s">
        <v>951</v>
      </c>
      <c r="J44" t="s">
        <v>204</v>
      </c>
      <c r="K44" t="s">
        <v>204</v>
      </c>
      <c r="L44" t="s">
        <v>314</v>
      </c>
      <c r="M44" t="s">
        <v>340</v>
      </c>
      <c r="N44" t="s">
        <v>443</v>
      </c>
      <c r="O44" t="s">
        <v>339</v>
      </c>
      <c r="Q44" t="s">
        <v>410</v>
      </c>
      <c r="R44" t="s">
        <v>410</v>
      </c>
      <c r="S44" t="s">
        <v>1212</v>
      </c>
      <c r="T44" s="129">
        <v>0</v>
      </c>
      <c r="U44" t="s">
        <v>1839</v>
      </c>
      <c r="V44" s="130">
        <v>3.4258007870912197E-2</v>
      </c>
      <c r="W44" t="s">
        <v>1840</v>
      </c>
      <c r="X44" t="s">
        <v>412</v>
      </c>
      <c r="Y44" t="s">
        <v>338</v>
      </c>
      <c r="Z44" s="137">
        <v>75000</v>
      </c>
      <c r="AA44" s="167">
        <v>1</v>
      </c>
      <c r="AB44" s="166" t="s">
        <v>1841</v>
      </c>
      <c r="AD44" s="137">
        <v>18.75</v>
      </c>
      <c r="AH44" s="130">
        <v>7.3813812040509023E-3</v>
      </c>
      <c r="AI44" s="130">
        <v>1.2392879189782129E-3</v>
      </c>
      <c r="AJ44" s="130">
        <v>1.8329630893018916E-4</v>
      </c>
      <c r="AK44" s="181"/>
      <c r="AL44" s="4"/>
      <c r="AM44" s="159"/>
      <c r="AN44" s="4"/>
    </row>
    <row r="45" spans="1:40" x14ac:dyDescent="0.25">
      <c r="A45" t="s">
        <v>1213</v>
      </c>
      <c r="B45" s="2">
        <v>12936</v>
      </c>
      <c r="C45" t="s">
        <v>1842</v>
      </c>
      <c r="D45" t="s">
        <v>1843</v>
      </c>
      <c r="E45" t="s">
        <v>309</v>
      </c>
      <c r="F45" t="s">
        <v>1844</v>
      </c>
      <c r="G45" t="s">
        <v>1845</v>
      </c>
      <c r="H45" t="s">
        <v>312</v>
      </c>
      <c r="I45" t="s">
        <v>951</v>
      </c>
      <c r="J45" t="s">
        <v>204</v>
      </c>
      <c r="K45" t="s">
        <v>204</v>
      </c>
      <c r="L45" t="s">
        <v>325</v>
      </c>
      <c r="M45" t="s">
        <v>340</v>
      </c>
      <c r="N45" t="s">
        <v>443</v>
      </c>
      <c r="O45" t="s">
        <v>339</v>
      </c>
      <c r="P45" t="s">
        <v>1626</v>
      </c>
      <c r="Q45" t="s">
        <v>415</v>
      </c>
      <c r="R45" t="s">
        <v>407</v>
      </c>
      <c r="S45" t="s">
        <v>1212</v>
      </c>
      <c r="T45" s="129">
        <v>252.1</v>
      </c>
      <c r="U45" t="s">
        <v>1593</v>
      </c>
      <c r="V45" s="130">
        <v>2.46645298063752E-2</v>
      </c>
      <c r="W45" s="130">
        <v>8.1198649516105295E-2</v>
      </c>
      <c r="X45" t="s">
        <v>412</v>
      </c>
      <c r="Y45" t="s">
        <v>339</v>
      </c>
      <c r="Z45" s="137">
        <v>18738.93</v>
      </c>
      <c r="AA45" s="167">
        <v>1</v>
      </c>
      <c r="AB45" s="166" t="s">
        <v>1846</v>
      </c>
      <c r="AD45" s="137">
        <v>18.523400000000002</v>
      </c>
      <c r="AH45" s="130">
        <v>4.941946482784113E-4</v>
      </c>
      <c r="AI45" s="130">
        <v>1.2243107113813884E-3</v>
      </c>
      <c r="AJ45" s="130">
        <v>1.8108111193799819E-4</v>
      </c>
      <c r="AK45" s="181"/>
      <c r="AL45" s="4"/>
      <c r="AM45" s="159"/>
      <c r="AN45" s="4"/>
    </row>
    <row r="46" spans="1:40" x14ac:dyDescent="0.25">
      <c r="A46" t="s">
        <v>1213</v>
      </c>
      <c r="B46" s="2">
        <v>12936</v>
      </c>
      <c r="C46" t="s">
        <v>1687</v>
      </c>
      <c r="D46" t="s">
        <v>1688</v>
      </c>
      <c r="E46" t="s">
        <v>309</v>
      </c>
      <c r="F46" t="s">
        <v>1689</v>
      </c>
      <c r="G46">
        <v>1199744</v>
      </c>
      <c r="H46" t="s">
        <v>312</v>
      </c>
      <c r="I46" t="s">
        <v>951</v>
      </c>
      <c r="J46" t="s">
        <v>204</v>
      </c>
      <c r="K46" t="s">
        <v>204</v>
      </c>
      <c r="L46" t="s">
        <v>327</v>
      </c>
      <c r="M46" t="s">
        <v>340</v>
      </c>
      <c r="N46" t="s">
        <v>447</v>
      </c>
      <c r="O46" t="s">
        <v>339</v>
      </c>
      <c r="Q46" t="s">
        <v>410</v>
      </c>
      <c r="R46" t="s">
        <v>410</v>
      </c>
      <c r="S46" t="s">
        <v>1212</v>
      </c>
      <c r="T46" s="129">
        <v>0</v>
      </c>
      <c r="U46" t="s">
        <v>1664</v>
      </c>
      <c r="V46" t="s">
        <v>1840</v>
      </c>
      <c r="W46" t="s">
        <v>1840</v>
      </c>
      <c r="X46" t="s">
        <v>412</v>
      </c>
      <c r="Y46" t="s">
        <v>339</v>
      </c>
      <c r="Z46" s="137">
        <v>100000</v>
      </c>
      <c r="AA46" s="167">
        <v>1</v>
      </c>
      <c r="AB46" s="166">
        <f>AD46*1000/Z46*100</f>
        <v>102.62</v>
      </c>
      <c r="AD46" s="137">
        <f>102620/1000</f>
        <v>102.62</v>
      </c>
      <c r="AI46" s="130">
        <v>6.7827053997623577E-3</v>
      </c>
      <c r="AJ46" s="130">
        <v>1.0031929185288539E-3</v>
      </c>
      <c r="AK46" s="181"/>
      <c r="AL46" s="4"/>
      <c r="AM46" s="159"/>
      <c r="AN46" s="4"/>
    </row>
    <row r="47" spans="1:40" x14ac:dyDescent="0.25">
      <c r="A47" t="s">
        <v>1213</v>
      </c>
      <c r="B47" s="2">
        <v>12936</v>
      </c>
      <c r="C47" t="s">
        <v>1849</v>
      </c>
      <c r="D47" t="s">
        <v>1850</v>
      </c>
      <c r="E47" t="s">
        <v>309</v>
      </c>
      <c r="F47" t="s">
        <v>1851</v>
      </c>
      <c r="G47" t="s">
        <v>1852</v>
      </c>
      <c r="H47" t="s">
        <v>321</v>
      </c>
      <c r="I47" t="s">
        <v>754</v>
      </c>
      <c r="J47" t="s">
        <v>204</v>
      </c>
      <c r="K47" t="s">
        <v>204</v>
      </c>
      <c r="L47" t="s">
        <v>325</v>
      </c>
      <c r="M47" t="s">
        <v>340</v>
      </c>
      <c r="N47" t="s">
        <v>456</v>
      </c>
      <c r="O47" t="s">
        <v>339</v>
      </c>
      <c r="P47" t="s">
        <v>1647</v>
      </c>
      <c r="Q47" t="s">
        <v>413</v>
      </c>
      <c r="R47" t="s">
        <v>407</v>
      </c>
      <c r="S47" t="s">
        <v>1212</v>
      </c>
      <c r="T47" s="129">
        <v>5431</v>
      </c>
      <c r="U47" t="s">
        <v>1853</v>
      </c>
      <c r="V47" s="130">
        <v>8.3802362426079E-3</v>
      </c>
      <c r="W47" s="130">
        <v>3.8850183948278098E-2</v>
      </c>
      <c r="X47" t="s">
        <v>412</v>
      </c>
      <c r="Y47" t="s">
        <v>339</v>
      </c>
      <c r="Z47" s="137">
        <v>234000.02</v>
      </c>
      <c r="AA47" s="167">
        <v>1</v>
      </c>
      <c r="AB47" s="166" t="s">
        <v>1854</v>
      </c>
      <c r="AD47" s="137">
        <v>344.2842</v>
      </c>
      <c r="AH47" s="130">
        <v>8.0578885828884922E-5</v>
      </c>
      <c r="AI47" s="130">
        <v>2.2755586653604207E-2</v>
      </c>
      <c r="AJ47" s="130">
        <v>3.3656545644257614E-3</v>
      </c>
      <c r="AK47" s="181"/>
      <c r="AL47" s="4"/>
      <c r="AM47" s="159"/>
      <c r="AN47" s="4"/>
    </row>
    <row r="48" spans="1:40" x14ac:dyDescent="0.25">
      <c r="A48" t="s">
        <v>1213</v>
      </c>
      <c r="B48" s="2">
        <v>12936</v>
      </c>
      <c r="C48" t="s">
        <v>1855</v>
      </c>
      <c r="D48" t="s">
        <v>1856</v>
      </c>
      <c r="E48" t="s">
        <v>309</v>
      </c>
      <c r="F48" t="s">
        <v>1857</v>
      </c>
      <c r="G48" t="s">
        <v>1858</v>
      </c>
      <c r="H48" t="s">
        <v>321</v>
      </c>
      <c r="I48" t="s">
        <v>754</v>
      </c>
      <c r="J48" t="s">
        <v>204</v>
      </c>
      <c r="K48" t="s">
        <v>204</v>
      </c>
      <c r="L48" t="s">
        <v>325</v>
      </c>
      <c r="M48" t="s">
        <v>340</v>
      </c>
      <c r="N48" t="s">
        <v>464</v>
      </c>
      <c r="O48" t="s">
        <v>339</v>
      </c>
      <c r="P48" t="s">
        <v>1668</v>
      </c>
      <c r="Q48" t="s">
        <v>413</v>
      </c>
      <c r="R48" t="s">
        <v>407</v>
      </c>
      <c r="S48" t="s">
        <v>1212</v>
      </c>
      <c r="T48" s="129">
        <v>224.7</v>
      </c>
      <c r="U48" t="s">
        <v>1859</v>
      </c>
      <c r="V48" s="130">
        <v>3.0464216363426601E-3</v>
      </c>
      <c r="W48" s="130">
        <v>2.0223153343200299E-2</v>
      </c>
      <c r="X48" t="s">
        <v>412</v>
      </c>
      <c r="Y48" t="s">
        <v>339</v>
      </c>
      <c r="Z48" s="137">
        <v>51303.21</v>
      </c>
      <c r="AA48" s="167">
        <v>1</v>
      </c>
      <c r="AB48" s="166" t="s">
        <v>1860</v>
      </c>
      <c r="AD48" s="137">
        <v>59.003800000000005</v>
      </c>
      <c r="AH48" s="130">
        <v>6.3017607196990809E-4</v>
      </c>
      <c r="AI48" s="130">
        <v>3.8998771474030233E-3</v>
      </c>
      <c r="AJ48" s="130">
        <v>5.7680953348560504E-4</v>
      </c>
      <c r="AK48" s="181"/>
      <c r="AL48" s="4"/>
      <c r="AM48" s="159"/>
      <c r="AN48" s="4"/>
    </row>
    <row r="49" spans="1:40" x14ac:dyDescent="0.25">
      <c r="A49" t="s">
        <v>1213</v>
      </c>
      <c r="B49" s="2">
        <v>12936</v>
      </c>
      <c r="C49" t="s">
        <v>1861</v>
      </c>
      <c r="D49" t="s">
        <v>1862</v>
      </c>
      <c r="E49" t="s">
        <v>309</v>
      </c>
      <c r="F49" t="s">
        <v>1863</v>
      </c>
      <c r="G49">
        <v>1182831</v>
      </c>
      <c r="H49" t="s">
        <v>312</v>
      </c>
      <c r="I49" t="s">
        <v>754</v>
      </c>
      <c r="J49" t="s">
        <v>204</v>
      </c>
      <c r="K49" t="s">
        <v>204</v>
      </c>
      <c r="L49" t="s">
        <v>327</v>
      </c>
      <c r="M49" t="s">
        <v>340</v>
      </c>
      <c r="N49" t="s">
        <v>443</v>
      </c>
      <c r="O49" t="s">
        <v>339</v>
      </c>
      <c r="P49" t="s">
        <v>1864</v>
      </c>
      <c r="Q49" t="s">
        <v>415</v>
      </c>
      <c r="R49" t="s">
        <v>407</v>
      </c>
      <c r="S49" t="s">
        <v>1212</v>
      </c>
      <c r="T49" s="129">
        <v>3240.2</v>
      </c>
      <c r="U49" t="s">
        <v>1865</v>
      </c>
      <c r="V49" s="130">
        <v>2.9491230079513299E-2</v>
      </c>
      <c r="W49" s="130">
        <v>3.3410907429456398E-2</v>
      </c>
      <c r="X49" t="s">
        <v>412</v>
      </c>
      <c r="Y49" t="s">
        <v>339</v>
      </c>
      <c r="Z49" s="137">
        <v>195000</v>
      </c>
      <c r="AA49" s="167">
        <v>1</v>
      </c>
      <c r="AB49" s="166">
        <f>AD49*1000/Z49*100</f>
        <v>101.20743169398922</v>
      </c>
      <c r="AD49" s="137">
        <f>197354.491803279/1000</f>
        <v>197.35449180327899</v>
      </c>
      <c r="AH49" s="130">
        <v>2.9111238219729454E-4</v>
      </c>
      <c r="AI49" s="130">
        <v>1.3044215330554047E-2</v>
      </c>
      <c r="AJ49" s="130">
        <v>1.9292986612444963E-3</v>
      </c>
      <c r="AK49" s="181"/>
      <c r="AL49" s="4"/>
      <c r="AM49" s="159"/>
      <c r="AN49" s="4"/>
    </row>
    <row r="50" spans="1:40" x14ac:dyDescent="0.25">
      <c r="A50" t="s">
        <v>1213</v>
      </c>
      <c r="B50" s="2">
        <v>12936</v>
      </c>
      <c r="C50" t="s">
        <v>1861</v>
      </c>
      <c r="D50" t="s">
        <v>1862</v>
      </c>
      <c r="E50" t="s">
        <v>309</v>
      </c>
      <c r="F50" t="s">
        <v>1866</v>
      </c>
      <c r="G50" t="s">
        <v>1867</v>
      </c>
      <c r="H50" t="s">
        <v>312</v>
      </c>
      <c r="I50" t="s">
        <v>754</v>
      </c>
      <c r="J50" t="s">
        <v>204</v>
      </c>
      <c r="K50" t="s">
        <v>204</v>
      </c>
      <c r="L50" t="s">
        <v>325</v>
      </c>
      <c r="M50" t="s">
        <v>340</v>
      </c>
      <c r="N50" t="s">
        <v>443</v>
      </c>
      <c r="O50" t="s">
        <v>339</v>
      </c>
      <c r="P50" t="s">
        <v>1864</v>
      </c>
      <c r="Q50" t="s">
        <v>415</v>
      </c>
      <c r="R50" t="s">
        <v>407</v>
      </c>
      <c r="S50" t="s">
        <v>1212</v>
      </c>
      <c r="T50" s="129">
        <v>1880.3</v>
      </c>
      <c r="U50" t="s">
        <v>1376</v>
      </c>
      <c r="V50" s="130">
        <v>3.5396217132806398E-2</v>
      </c>
      <c r="W50" s="130">
        <v>3.4454703019857098E-2</v>
      </c>
      <c r="X50" t="s">
        <v>412</v>
      </c>
      <c r="Y50" t="s">
        <v>339</v>
      </c>
      <c r="Z50" s="137">
        <v>400000</v>
      </c>
      <c r="AA50" s="167">
        <v>1</v>
      </c>
      <c r="AB50" s="166" t="s">
        <v>1868</v>
      </c>
      <c r="AD50" s="137">
        <v>426.28</v>
      </c>
      <c r="AH50" s="130">
        <v>3.5809885318842269E-4</v>
      </c>
      <c r="AI50" s="130">
        <v>2.8175128218775072E-2</v>
      </c>
      <c r="AJ50" s="130">
        <v>4.1672293637739213E-3</v>
      </c>
      <c r="AK50" s="181"/>
      <c r="AL50" s="4"/>
      <c r="AM50" s="159"/>
      <c r="AN50" s="4"/>
    </row>
    <row r="51" spans="1:40" x14ac:dyDescent="0.25">
      <c r="A51" t="s">
        <v>1213</v>
      </c>
      <c r="B51" s="2">
        <v>12936</v>
      </c>
      <c r="C51" t="s">
        <v>1609</v>
      </c>
      <c r="D51" t="s">
        <v>1610</v>
      </c>
      <c r="E51" t="s">
        <v>309</v>
      </c>
      <c r="F51" t="s">
        <v>1869</v>
      </c>
      <c r="G51" t="s">
        <v>1870</v>
      </c>
      <c r="H51" t="s">
        <v>312</v>
      </c>
      <c r="I51" t="s">
        <v>754</v>
      </c>
      <c r="J51" t="s">
        <v>204</v>
      </c>
      <c r="K51" t="s">
        <v>204</v>
      </c>
      <c r="L51" t="s">
        <v>325</v>
      </c>
      <c r="M51" t="s">
        <v>340</v>
      </c>
      <c r="N51" t="s">
        <v>448</v>
      </c>
      <c r="O51" t="s">
        <v>339</v>
      </c>
      <c r="P51" t="s">
        <v>1647</v>
      </c>
      <c r="Q51" t="s">
        <v>413</v>
      </c>
      <c r="R51" t="s">
        <v>407</v>
      </c>
      <c r="S51" t="s">
        <v>1212</v>
      </c>
      <c r="T51" s="129">
        <v>4673.2</v>
      </c>
      <c r="U51" t="s">
        <v>1871</v>
      </c>
      <c r="V51" s="130">
        <v>3.4223914045095102E-2</v>
      </c>
      <c r="W51" s="130">
        <v>3.4732698830365803E-2</v>
      </c>
      <c r="X51" t="s">
        <v>411</v>
      </c>
      <c r="Y51" t="s">
        <v>339</v>
      </c>
      <c r="Z51" s="137">
        <v>400000</v>
      </c>
      <c r="AA51" s="167">
        <v>1</v>
      </c>
      <c r="AB51" s="166" t="s">
        <v>1872</v>
      </c>
      <c r="AD51" s="137">
        <v>405.68</v>
      </c>
      <c r="AH51" s="130">
        <v>3.4268844223258091E-4</v>
      </c>
      <c r="AI51" s="130">
        <v>2.6813563891791008E-2</v>
      </c>
      <c r="AJ51" s="130">
        <v>3.9658478190292869E-3</v>
      </c>
      <c r="AK51" s="181"/>
      <c r="AL51" s="4"/>
      <c r="AM51" s="159"/>
      <c r="AN51" s="4"/>
    </row>
    <row r="52" spans="1:40" x14ac:dyDescent="0.25">
      <c r="A52" t="s">
        <v>1213</v>
      </c>
      <c r="B52" s="2">
        <v>12936</v>
      </c>
      <c r="C52" t="s">
        <v>1873</v>
      </c>
      <c r="D52" t="s">
        <v>1874</v>
      </c>
      <c r="E52" t="s">
        <v>309</v>
      </c>
      <c r="F52" t="s">
        <v>1875</v>
      </c>
      <c r="G52" t="s">
        <v>1876</v>
      </c>
      <c r="H52" t="s">
        <v>312</v>
      </c>
      <c r="I52" t="s">
        <v>754</v>
      </c>
      <c r="J52" t="s">
        <v>204</v>
      </c>
      <c r="K52" t="s">
        <v>204</v>
      </c>
      <c r="L52" t="s">
        <v>325</v>
      </c>
      <c r="M52" t="s">
        <v>340</v>
      </c>
      <c r="N52" t="s">
        <v>448</v>
      </c>
      <c r="O52" t="s">
        <v>339</v>
      </c>
      <c r="P52" t="s">
        <v>1647</v>
      </c>
      <c r="Q52" t="s">
        <v>413</v>
      </c>
      <c r="R52" t="s">
        <v>407</v>
      </c>
      <c r="S52" t="s">
        <v>1212</v>
      </c>
      <c r="T52" s="129">
        <v>665.8</v>
      </c>
      <c r="U52" t="s">
        <v>1447</v>
      </c>
      <c r="V52" s="130">
        <v>2.4199999999999999E-2</v>
      </c>
      <c r="W52" s="130">
        <v>3.3754468289613399E-2</v>
      </c>
      <c r="X52" t="s">
        <v>411</v>
      </c>
      <c r="Y52" t="s">
        <v>339</v>
      </c>
      <c r="Z52" s="137">
        <v>350000</v>
      </c>
      <c r="AA52" s="167">
        <v>1</v>
      </c>
      <c r="AB52" s="166" t="s">
        <v>1877</v>
      </c>
      <c r="AD52" s="137">
        <v>398.09</v>
      </c>
      <c r="AH52" s="130">
        <v>2.4286160358047394E-4</v>
      </c>
      <c r="AI52" s="130">
        <v>2.6311900142188628E-2</v>
      </c>
      <c r="AJ52" s="130">
        <v>3.8916494731743461E-3</v>
      </c>
      <c r="AK52" s="181"/>
      <c r="AL52" s="4"/>
      <c r="AM52" s="159"/>
      <c r="AN52" s="4"/>
    </row>
    <row r="53" spans="1:40" x14ac:dyDescent="0.25">
      <c r="A53" t="s">
        <v>1213</v>
      </c>
      <c r="B53" s="2">
        <v>12936</v>
      </c>
      <c r="C53" t="s">
        <v>1878</v>
      </c>
      <c r="D53" t="s">
        <v>1879</v>
      </c>
      <c r="E53" t="s">
        <v>309</v>
      </c>
      <c r="F53" t="s">
        <v>1880</v>
      </c>
      <c r="G53" t="s">
        <v>1881</v>
      </c>
      <c r="H53" t="s">
        <v>312</v>
      </c>
      <c r="I53" t="s">
        <v>754</v>
      </c>
      <c r="J53" t="s">
        <v>204</v>
      </c>
      <c r="K53" t="s">
        <v>204</v>
      </c>
      <c r="L53" t="s">
        <v>327</v>
      </c>
      <c r="M53" t="s">
        <v>340</v>
      </c>
      <c r="N53" t="s">
        <v>447</v>
      </c>
      <c r="O53" t="s">
        <v>339</v>
      </c>
      <c r="P53" t="s">
        <v>1626</v>
      </c>
      <c r="Q53" t="s">
        <v>415</v>
      </c>
      <c r="R53" t="s">
        <v>407</v>
      </c>
      <c r="S53" t="s">
        <v>1212</v>
      </c>
      <c r="T53" s="129">
        <v>3051.8</v>
      </c>
      <c r="U53" t="s">
        <v>1882</v>
      </c>
      <c r="V53" s="130">
        <v>3.2676452313514202E-2</v>
      </c>
      <c r="W53" s="130">
        <v>2.7368432453870401E-2</v>
      </c>
      <c r="X53" t="s">
        <v>412</v>
      </c>
      <c r="Y53" t="s">
        <v>339</v>
      </c>
      <c r="Z53" s="137">
        <v>159000</v>
      </c>
      <c r="AA53" s="167">
        <v>1</v>
      </c>
      <c r="AB53" s="166">
        <f>AD53*1000/Z53*100</f>
        <v>106.36080833075596</v>
      </c>
      <c r="AD53" s="137">
        <f>169113.685245902/1000</f>
        <v>169.11368524590199</v>
      </c>
      <c r="AH53" s="130">
        <v>1E-3</v>
      </c>
      <c r="AI53" s="130">
        <v>1.1177629176486953E-2</v>
      </c>
      <c r="AJ53" s="130">
        <v>1.6532220957416331E-3</v>
      </c>
      <c r="AK53" s="181"/>
      <c r="AL53" s="4"/>
      <c r="AM53" s="159"/>
      <c r="AN53" s="4"/>
    </row>
    <row r="54" spans="1:40" x14ac:dyDescent="0.25">
      <c r="A54" t="s">
        <v>1213</v>
      </c>
      <c r="B54" s="2">
        <v>12936</v>
      </c>
      <c r="C54" t="s">
        <v>1884</v>
      </c>
      <c r="D54" t="s">
        <v>1885</v>
      </c>
      <c r="E54" t="s">
        <v>309</v>
      </c>
      <c r="F54" t="s">
        <v>1886</v>
      </c>
      <c r="G54" t="s">
        <v>1887</v>
      </c>
      <c r="H54" t="s">
        <v>312</v>
      </c>
      <c r="I54" t="s">
        <v>754</v>
      </c>
      <c r="J54" t="s">
        <v>204</v>
      </c>
      <c r="K54" t="s">
        <v>204</v>
      </c>
      <c r="L54" t="s">
        <v>325</v>
      </c>
      <c r="M54" t="s">
        <v>340</v>
      </c>
      <c r="N54" t="s">
        <v>448</v>
      </c>
      <c r="O54" t="s">
        <v>339</v>
      </c>
      <c r="P54" t="s">
        <v>1647</v>
      </c>
      <c r="Q54" t="s">
        <v>413</v>
      </c>
      <c r="R54" t="s">
        <v>407</v>
      </c>
      <c r="S54" t="s">
        <v>1212</v>
      </c>
      <c r="T54" s="129">
        <v>758.9</v>
      </c>
      <c r="U54" t="s">
        <v>1888</v>
      </c>
      <c r="V54" s="130">
        <v>2.0199999999999999E-2</v>
      </c>
      <c r="W54" s="130">
        <v>3.53699911129471E-2</v>
      </c>
      <c r="X54" t="s">
        <v>411</v>
      </c>
      <c r="Y54" t="s">
        <v>339</v>
      </c>
      <c r="Z54" s="137">
        <v>250000</v>
      </c>
      <c r="AA54" s="167">
        <v>1</v>
      </c>
      <c r="AB54" s="166" t="s">
        <v>1889</v>
      </c>
      <c r="AD54" s="137">
        <v>282.02499999999998</v>
      </c>
      <c r="AH54" s="130">
        <v>2.3758612497030174E-4</v>
      </c>
      <c r="AI54" s="130">
        <v>1.8640542685324293E-2</v>
      </c>
      <c r="AJ54" s="130">
        <v>2.7570208813886181E-3</v>
      </c>
      <c r="AK54" s="181"/>
      <c r="AL54" s="4"/>
      <c r="AM54" s="159"/>
      <c r="AN54" s="4"/>
    </row>
    <row r="55" spans="1:40" x14ac:dyDescent="0.25">
      <c r="A55" t="s">
        <v>1213</v>
      </c>
      <c r="B55" s="2">
        <v>12936</v>
      </c>
      <c r="C55" t="s">
        <v>1890</v>
      </c>
      <c r="D55" t="s">
        <v>1891</v>
      </c>
      <c r="E55" t="s">
        <v>309</v>
      </c>
      <c r="F55" t="s">
        <v>1892</v>
      </c>
      <c r="G55" t="s">
        <v>1893</v>
      </c>
      <c r="H55" t="s">
        <v>312</v>
      </c>
      <c r="I55" t="s">
        <v>754</v>
      </c>
      <c r="J55" t="s">
        <v>204</v>
      </c>
      <c r="K55" t="s">
        <v>204</v>
      </c>
      <c r="L55" t="s">
        <v>327</v>
      </c>
      <c r="M55" t="s">
        <v>340</v>
      </c>
      <c r="N55" t="s">
        <v>447</v>
      </c>
      <c r="O55" t="s">
        <v>339</v>
      </c>
      <c r="P55" t="s">
        <v>1894</v>
      </c>
      <c r="Q55" t="s">
        <v>415</v>
      </c>
      <c r="R55" t="s">
        <v>407</v>
      </c>
      <c r="S55" t="s">
        <v>1212</v>
      </c>
      <c r="T55" s="129">
        <v>3923.5</v>
      </c>
      <c r="U55" t="s">
        <v>1895</v>
      </c>
      <c r="V55" s="130">
        <v>4.5737136763333901E-2</v>
      </c>
      <c r="W55" s="130">
        <v>4.8755751649140998E-2</v>
      </c>
      <c r="X55" t="s">
        <v>412</v>
      </c>
      <c r="Y55" t="s">
        <v>339</v>
      </c>
      <c r="Z55" s="137">
        <v>262225.5</v>
      </c>
      <c r="AA55" s="167">
        <v>1</v>
      </c>
      <c r="AB55" s="166">
        <f>AD55*1000/Z55*100</f>
        <v>98.251352366570003</v>
      </c>
      <c r="AD55" s="137">
        <f>259.2624-1.6223</f>
        <v>257.64010000000002</v>
      </c>
      <c r="AH55" s="130">
        <v>5.4979754657309417E-4</v>
      </c>
      <c r="AI55" s="130">
        <v>1.7028814046631396E-2</v>
      </c>
      <c r="AJ55" s="130">
        <v>2.5186388993282574E-3</v>
      </c>
      <c r="AK55" s="181"/>
      <c r="AL55" s="4"/>
      <c r="AM55" s="159"/>
      <c r="AN55" s="4"/>
    </row>
    <row r="56" spans="1:40" x14ac:dyDescent="0.25">
      <c r="A56" t="s">
        <v>1213</v>
      </c>
      <c r="B56" s="2">
        <v>12936</v>
      </c>
      <c r="C56" t="s">
        <v>1897</v>
      </c>
      <c r="D56" t="s">
        <v>1898</v>
      </c>
      <c r="E56" t="s">
        <v>309</v>
      </c>
      <c r="F56" t="s">
        <v>1899</v>
      </c>
      <c r="G56">
        <v>1183730</v>
      </c>
      <c r="H56" t="s">
        <v>312</v>
      </c>
      <c r="I56" t="s">
        <v>754</v>
      </c>
      <c r="J56" t="s">
        <v>204</v>
      </c>
      <c r="K56" t="s">
        <v>204</v>
      </c>
      <c r="L56" t="s">
        <v>325</v>
      </c>
      <c r="M56" t="s">
        <v>340</v>
      </c>
      <c r="N56" t="s">
        <v>441</v>
      </c>
      <c r="O56" t="s">
        <v>339</v>
      </c>
      <c r="Q56" t="s">
        <v>410</v>
      </c>
      <c r="R56" t="s">
        <v>410</v>
      </c>
      <c r="S56" t="s">
        <v>1212</v>
      </c>
      <c r="T56" s="129">
        <v>2338.6999999999998</v>
      </c>
      <c r="U56" t="s">
        <v>1627</v>
      </c>
      <c r="V56" s="130">
        <v>2.1842610069513001E-2</v>
      </c>
      <c r="W56" s="130">
        <v>5.6754687706231703E-2</v>
      </c>
      <c r="X56" t="s">
        <v>412</v>
      </c>
      <c r="Y56" t="s">
        <v>339</v>
      </c>
      <c r="Z56" s="137">
        <v>211940.1</v>
      </c>
      <c r="AA56" s="167">
        <v>1</v>
      </c>
      <c r="AB56" s="166" t="s">
        <v>1900</v>
      </c>
      <c r="AD56" s="137">
        <v>217.06909999999999</v>
      </c>
      <c r="AH56" s="130">
        <v>5.5867803669337832E-4</v>
      </c>
      <c r="AI56" s="130">
        <v>1.4347259371385259E-2</v>
      </c>
      <c r="AJ56" s="130">
        <v>2.1220247900158996E-3</v>
      </c>
      <c r="AK56" s="181"/>
      <c r="AL56" s="4"/>
      <c r="AM56" s="159"/>
      <c r="AN56" s="4"/>
    </row>
    <row r="57" spans="1:40" x14ac:dyDescent="0.25">
      <c r="A57" t="s">
        <v>1213</v>
      </c>
      <c r="B57" s="2">
        <v>12936</v>
      </c>
      <c r="C57" t="s">
        <v>1901</v>
      </c>
      <c r="D57" t="s">
        <v>1902</v>
      </c>
      <c r="E57" t="s">
        <v>309</v>
      </c>
      <c r="F57" t="s">
        <v>1903</v>
      </c>
      <c r="G57" t="s">
        <v>1904</v>
      </c>
      <c r="H57" t="s">
        <v>312</v>
      </c>
      <c r="I57" t="s">
        <v>754</v>
      </c>
      <c r="J57" t="s">
        <v>204</v>
      </c>
      <c r="K57" t="s">
        <v>204</v>
      </c>
      <c r="L57" t="s">
        <v>325</v>
      </c>
      <c r="M57" t="s">
        <v>340</v>
      </c>
      <c r="N57" t="s">
        <v>451</v>
      </c>
      <c r="O57" t="s">
        <v>339</v>
      </c>
      <c r="P57" t="s">
        <v>1773</v>
      </c>
      <c r="Q57" t="s">
        <v>415</v>
      </c>
      <c r="R57" t="s">
        <v>407</v>
      </c>
      <c r="S57" t="s">
        <v>1212</v>
      </c>
      <c r="T57" s="129">
        <v>3257.7</v>
      </c>
      <c r="U57" t="s">
        <v>1905</v>
      </c>
      <c r="V57" s="130">
        <v>2.8967275528573599E-2</v>
      </c>
      <c r="W57" s="130">
        <v>2.7735596731900802E-2</v>
      </c>
      <c r="X57" t="s">
        <v>412</v>
      </c>
      <c r="Y57" t="s">
        <v>339</v>
      </c>
      <c r="Z57" s="137">
        <v>200000</v>
      </c>
      <c r="AA57" s="167">
        <v>1</v>
      </c>
      <c r="AB57" s="166" t="s">
        <v>1906</v>
      </c>
      <c r="AD57" s="137">
        <v>214.06</v>
      </c>
      <c r="AH57" s="130">
        <v>5.6799947744048073E-4</v>
      </c>
      <c r="AI57" s="130">
        <v>1.4148371836612068E-2</v>
      </c>
      <c r="AJ57" s="130">
        <v>2.0926084207784686E-3</v>
      </c>
      <c r="AK57" s="181"/>
      <c r="AL57" s="4"/>
      <c r="AM57" s="159"/>
      <c r="AN57" s="4"/>
    </row>
    <row r="58" spans="1:40" x14ac:dyDescent="0.25">
      <c r="A58" t="s">
        <v>1213</v>
      </c>
      <c r="B58" s="2">
        <v>12936</v>
      </c>
      <c r="C58" t="s">
        <v>1907</v>
      </c>
      <c r="D58" t="s">
        <v>1908</v>
      </c>
      <c r="E58" t="s">
        <v>309</v>
      </c>
      <c r="F58" t="s">
        <v>1909</v>
      </c>
      <c r="G58" t="s">
        <v>1910</v>
      </c>
      <c r="H58" t="s">
        <v>312</v>
      </c>
      <c r="I58" t="s">
        <v>754</v>
      </c>
      <c r="J58" t="s">
        <v>204</v>
      </c>
      <c r="K58" t="s">
        <v>204</v>
      </c>
      <c r="L58" t="s">
        <v>325</v>
      </c>
      <c r="M58" t="s">
        <v>340</v>
      </c>
      <c r="N58" t="s">
        <v>455</v>
      </c>
      <c r="O58" t="s">
        <v>339</v>
      </c>
      <c r="P58" t="s">
        <v>1633</v>
      </c>
      <c r="Q58" t="s">
        <v>413</v>
      </c>
      <c r="R58" t="s">
        <v>407</v>
      </c>
      <c r="S58" t="s">
        <v>1212</v>
      </c>
      <c r="T58" s="129">
        <v>2813.3</v>
      </c>
      <c r="U58" t="s">
        <v>1911</v>
      </c>
      <c r="V58" s="130">
        <v>3.5624383505582502E-2</v>
      </c>
      <c r="W58" s="130">
        <v>3.8498755282163302E-2</v>
      </c>
      <c r="X58" t="s">
        <v>412</v>
      </c>
      <c r="Y58" t="s">
        <v>339</v>
      </c>
      <c r="Z58" s="137">
        <v>189333.33</v>
      </c>
      <c r="AA58" s="167">
        <v>1</v>
      </c>
      <c r="AB58" s="166" t="s">
        <v>1912</v>
      </c>
      <c r="AD58" s="137">
        <v>210.40610000000001</v>
      </c>
      <c r="AH58" s="130">
        <v>8.4356434325458284E-4</v>
      </c>
      <c r="AI58" s="130">
        <v>1.3906866016497162E-2</v>
      </c>
      <c r="AJ58" s="130">
        <v>2.0568886136744678E-3</v>
      </c>
      <c r="AK58" s="181"/>
      <c r="AL58" s="4"/>
      <c r="AM58" s="159"/>
      <c r="AN58" s="4"/>
    </row>
    <row r="59" spans="1:40" x14ac:dyDescent="0.25">
      <c r="A59" t="s">
        <v>1213</v>
      </c>
      <c r="B59" s="2">
        <v>12936</v>
      </c>
      <c r="C59" t="s">
        <v>1855</v>
      </c>
      <c r="D59" t="s">
        <v>1856</v>
      </c>
      <c r="E59" t="s">
        <v>309</v>
      </c>
      <c r="F59" t="s">
        <v>1913</v>
      </c>
      <c r="G59" t="s">
        <v>1914</v>
      </c>
      <c r="H59" t="s">
        <v>312</v>
      </c>
      <c r="I59" t="s">
        <v>754</v>
      </c>
      <c r="J59" t="s">
        <v>204</v>
      </c>
      <c r="K59" t="s">
        <v>204</v>
      </c>
      <c r="L59" t="s">
        <v>325</v>
      </c>
      <c r="M59" t="s">
        <v>340</v>
      </c>
      <c r="N59" t="s">
        <v>464</v>
      </c>
      <c r="O59" t="s">
        <v>339</v>
      </c>
      <c r="P59" t="s">
        <v>1668</v>
      </c>
      <c r="Q59" t="s">
        <v>413</v>
      </c>
      <c r="R59" t="s">
        <v>407</v>
      </c>
      <c r="S59" t="s">
        <v>1212</v>
      </c>
      <c r="T59" s="129">
        <v>6597.9</v>
      </c>
      <c r="U59" t="s">
        <v>1915</v>
      </c>
      <c r="V59" s="130">
        <v>2.7835269125933201E-2</v>
      </c>
      <c r="W59" s="130">
        <v>3.1593444253205899E-2</v>
      </c>
      <c r="X59" t="s">
        <v>412</v>
      </c>
      <c r="Y59" t="s">
        <v>339</v>
      </c>
      <c r="Z59" s="137">
        <v>194000</v>
      </c>
      <c r="AA59" s="167">
        <v>1</v>
      </c>
      <c r="AB59" s="166" t="s">
        <v>1916</v>
      </c>
      <c r="AD59" s="137">
        <v>207.25020000000001</v>
      </c>
      <c r="AH59" s="130">
        <v>2.1746682825737377E-4</v>
      </c>
      <c r="AI59" s="130">
        <v>1.3698275683510317E-2</v>
      </c>
      <c r="AJ59" s="130">
        <v>2.0260371565356526E-3</v>
      </c>
      <c r="AK59" s="181"/>
      <c r="AL59" s="4"/>
      <c r="AM59" s="159"/>
      <c r="AN59" s="4"/>
    </row>
    <row r="60" spans="1:40" x14ac:dyDescent="0.25">
      <c r="A60" t="s">
        <v>1213</v>
      </c>
      <c r="B60" s="2">
        <v>12936</v>
      </c>
      <c r="C60" t="s">
        <v>1917</v>
      </c>
      <c r="D60" t="s">
        <v>1918</v>
      </c>
      <c r="E60" t="s">
        <v>309</v>
      </c>
      <c r="F60" t="s">
        <v>1919</v>
      </c>
      <c r="G60" t="s">
        <v>1920</v>
      </c>
      <c r="H60" t="s">
        <v>312</v>
      </c>
      <c r="I60" t="s">
        <v>754</v>
      </c>
      <c r="J60" t="s">
        <v>204</v>
      </c>
      <c r="K60" t="s">
        <v>204</v>
      </c>
      <c r="L60" t="s">
        <v>325</v>
      </c>
      <c r="M60" t="s">
        <v>340</v>
      </c>
      <c r="N60" t="s">
        <v>465</v>
      </c>
      <c r="O60" t="s">
        <v>339</v>
      </c>
      <c r="P60" t="s">
        <v>1773</v>
      </c>
      <c r="Q60" t="s">
        <v>415</v>
      </c>
      <c r="R60" t="s">
        <v>407</v>
      </c>
      <c r="S60" t="s">
        <v>1212</v>
      </c>
      <c r="T60" s="129">
        <v>4391.7</v>
      </c>
      <c r="U60" t="s">
        <v>1921</v>
      </c>
      <c r="V60" s="130">
        <v>3.3497453294992097E-2</v>
      </c>
      <c r="W60" s="130">
        <v>3.7098285821675903E-2</v>
      </c>
      <c r="X60" t="s">
        <v>412</v>
      </c>
      <c r="Y60" t="s">
        <v>339</v>
      </c>
      <c r="Z60" s="137">
        <v>194000</v>
      </c>
      <c r="AA60" s="167">
        <v>1</v>
      </c>
      <c r="AB60" s="166" t="s">
        <v>1922</v>
      </c>
      <c r="AD60" s="137">
        <v>193.61199999999999</v>
      </c>
      <c r="AH60" s="130">
        <v>2.7257489135642539E-4</v>
      </c>
      <c r="AI60" s="130">
        <v>1.2796854003691186E-2</v>
      </c>
      <c r="AJ60" s="130">
        <v>1.8927127981115616E-3</v>
      </c>
      <c r="AK60" s="181"/>
      <c r="AL60" s="4"/>
      <c r="AM60" s="159"/>
      <c r="AN60" s="4"/>
    </row>
    <row r="61" spans="1:40" x14ac:dyDescent="0.25">
      <c r="A61" t="s">
        <v>1213</v>
      </c>
      <c r="B61" s="2">
        <v>12936</v>
      </c>
      <c r="C61" t="s">
        <v>1923</v>
      </c>
      <c r="D61" t="s">
        <v>1924</v>
      </c>
      <c r="E61" t="s">
        <v>309</v>
      </c>
      <c r="F61" t="s">
        <v>1925</v>
      </c>
      <c r="G61" t="s">
        <v>1926</v>
      </c>
      <c r="H61" t="s">
        <v>312</v>
      </c>
      <c r="I61" t="s">
        <v>754</v>
      </c>
      <c r="J61" t="s">
        <v>204</v>
      </c>
      <c r="K61" t="s">
        <v>204</v>
      </c>
      <c r="L61" t="s">
        <v>325</v>
      </c>
      <c r="M61" t="s">
        <v>340</v>
      </c>
      <c r="N61" t="s">
        <v>441</v>
      </c>
      <c r="O61" t="s">
        <v>339</v>
      </c>
      <c r="Q61" t="s">
        <v>410</v>
      </c>
      <c r="R61" t="s">
        <v>410</v>
      </c>
      <c r="S61" t="s">
        <v>1212</v>
      </c>
      <c r="T61" s="129">
        <v>2736.7</v>
      </c>
      <c r="U61" t="s">
        <v>1627</v>
      </c>
      <c r="V61" s="130">
        <v>4.0599459472894298E-2</v>
      </c>
      <c r="W61" s="130">
        <v>4.2708031469583199E-2</v>
      </c>
      <c r="X61" t="s">
        <v>412</v>
      </c>
      <c r="Y61" t="s">
        <v>339</v>
      </c>
      <c r="Z61" s="137">
        <v>185714.29</v>
      </c>
      <c r="AA61" s="167">
        <v>1</v>
      </c>
      <c r="AB61" s="166" t="s">
        <v>1927</v>
      </c>
      <c r="AD61" s="137">
        <v>192.0471</v>
      </c>
      <c r="AH61" s="130">
        <v>2.462192473400633E-4</v>
      </c>
      <c r="AI61" s="130">
        <v>1.2693421381589373E-2</v>
      </c>
      <c r="AJ61" s="130">
        <v>1.8774146437731695E-3</v>
      </c>
      <c r="AK61" s="181"/>
      <c r="AL61" s="4"/>
      <c r="AM61" s="159"/>
      <c r="AN61" s="4"/>
    </row>
    <row r="62" spans="1:40" x14ac:dyDescent="0.25">
      <c r="A62" t="s">
        <v>1213</v>
      </c>
      <c r="B62" s="2">
        <v>12936</v>
      </c>
      <c r="C62" t="s">
        <v>1928</v>
      </c>
      <c r="D62" t="s">
        <v>1929</v>
      </c>
      <c r="E62" t="s">
        <v>309</v>
      </c>
      <c r="F62" t="s">
        <v>1930</v>
      </c>
      <c r="G62" t="s">
        <v>1931</v>
      </c>
      <c r="H62" t="s">
        <v>312</v>
      </c>
      <c r="I62" t="s">
        <v>754</v>
      </c>
      <c r="J62" t="s">
        <v>204</v>
      </c>
      <c r="K62" t="s">
        <v>204</v>
      </c>
      <c r="L62" t="s">
        <v>325</v>
      </c>
      <c r="M62" t="s">
        <v>340</v>
      </c>
      <c r="N62" t="s">
        <v>461</v>
      </c>
      <c r="O62" t="s">
        <v>339</v>
      </c>
      <c r="P62" t="s">
        <v>1773</v>
      </c>
      <c r="Q62" t="s">
        <v>415</v>
      </c>
      <c r="R62" t="s">
        <v>407</v>
      </c>
      <c r="S62" t="s">
        <v>1212</v>
      </c>
      <c r="T62" s="129">
        <v>3734.9</v>
      </c>
      <c r="U62" t="s">
        <v>1932</v>
      </c>
      <c r="V62" s="130">
        <v>4.6578992000817901E-2</v>
      </c>
      <c r="W62" s="130">
        <v>3.5230993207692803E-2</v>
      </c>
      <c r="X62" t="s">
        <v>412</v>
      </c>
      <c r="Y62" t="s">
        <v>339</v>
      </c>
      <c r="Z62" s="137">
        <v>168330</v>
      </c>
      <c r="AA62" s="167">
        <v>1</v>
      </c>
      <c r="AB62" s="166" t="s">
        <v>1933</v>
      </c>
      <c r="AD62" s="137">
        <v>177.6891</v>
      </c>
      <c r="AH62" s="130">
        <v>3.9347826086956521E-4</v>
      </c>
      <c r="AI62" s="130">
        <v>1.1744424264752617E-2</v>
      </c>
      <c r="AJ62" s="130">
        <v>1.7370536622467879E-3</v>
      </c>
      <c r="AK62" s="181"/>
      <c r="AL62" s="4"/>
      <c r="AM62" s="159"/>
      <c r="AN62" s="4"/>
    </row>
    <row r="63" spans="1:40" x14ac:dyDescent="0.25">
      <c r="A63" t="s">
        <v>1213</v>
      </c>
      <c r="B63" s="2">
        <v>12936</v>
      </c>
      <c r="C63" t="s">
        <v>1884</v>
      </c>
      <c r="D63" t="s">
        <v>1885</v>
      </c>
      <c r="E63" t="s">
        <v>309</v>
      </c>
      <c r="F63" t="s">
        <v>1934</v>
      </c>
      <c r="G63" t="s">
        <v>1935</v>
      </c>
      <c r="H63" t="s">
        <v>312</v>
      </c>
      <c r="I63" t="s">
        <v>754</v>
      </c>
      <c r="J63" t="s">
        <v>204</v>
      </c>
      <c r="K63" t="s">
        <v>204</v>
      </c>
      <c r="L63" t="s">
        <v>325</v>
      </c>
      <c r="M63" t="s">
        <v>340</v>
      </c>
      <c r="N63" t="s">
        <v>448</v>
      </c>
      <c r="O63" t="s">
        <v>339</v>
      </c>
      <c r="P63" t="s">
        <v>1647</v>
      </c>
      <c r="Q63" t="s">
        <v>413</v>
      </c>
      <c r="R63" t="s">
        <v>407</v>
      </c>
      <c r="S63" t="s">
        <v>1212</v>
      </c>
      <c r="T63" s="129">
        <v>1854.3</v>
      </c>
      <c r="U63" t="s">
        <v>1936</v>
      </c>
      <c r="V63" s="130">
        <v>2.5899999999999999E-2</v>
      </c>
      <c r="W63" s="130">
        <v>2.6424295738935101E-2</v>
      </c>
      <c r="X63" t="s">
        <v>411</v>
      </c>
      <c r="Y63" t="s">
        <v>339</v>
      </c>
      <c r="Z63" s="137">
        <v>150000</v>
      </c>
      <c r="AA63" s="167">
        <v>1</v>
      </c>
      <c r="AB63" s="166" t="s">
        <v>1937</v>
      </c>
      <c r="AD63" s="137">
        <v>170.31</v>
      </c>
      <c r="AH63" s="130">
        <v>1.42025280499929E-4</v>
      </c>
      <c r="AI63" s="130">
        <v>1.1256700025662904E-2</v>
      </c>
      <c r="AJ63" s="130">
        <v>1.6649170332746941E-3</v>
      </c>
      <c r="AK63" s="181"/>
      <c r="AL63" s="4"/>
      <c r="AM63" s="159"/>
      <c r="AN63" s="4"/>
    </row>
    <row r="64" spans="1:40" x14ac:dyDescent="0.25">
      <c r="A64" t="s">
        <v>1213</v>
      </c>
      <c r="B64" s="2">
        <v>12936</v>
      </c>
      <c r="C64" t="s">
        <v>1938</v>
      </c>
      <c r="D64" t="s">
        <v>1939</v>
      </c>
      <c r="E64" t="s">
        <v>309</v>
      </c>
      <c r="F64" t="s">
        <v>1940</v>
      </c>
      <c r="G64" t="s">
        <v>1941</v>
      </c>
      <c r="H64" t="s">
        <v>312</v>
      </c>
      <c r="I64" t="s">
        <v>754</v>
      </c>
      <c r="J64" t="s">
        <v>204</v>
      </c>
      <c r="K64" t="s">
        <v>204</v>
      </c>
      <c r="L64" t="s">
        <v>325</v>
      </c>
      <c r="M64" t="s">
        <v>340</v>
      </c>
      <c r="N64" t="s">
        <v>464</v>
      </c>
      <c r="O64" t="s">
        <v>339</v>
      </c>
      <c r="Q64" t="s">
        <v>410</v>
      </c>
      <c r="R64" t="s">
        <v>410</v>
      </c>
      <c r="S64" t="s">
        <v>1212</v>
      </c>
      <c r="T64" s="129">
        <v>3255.6</v>
      </c>
      <c r="U64" t="s">
        <v>1627</v>
      </c>
      <c r="V64" s="130">
        <v>4.5401443709134702E-2</v>
      </c>
      <c r="W64" s="130">
        <v>4.2146794644593803E-2</v>
      </c>
      <c r="X64" t="s">
        <v>412</v>
      </c>
      <c r="Y64" t="s">
        <v>339</v>
      </c>
      <c r="Z64" s="137">
        <v>155000</v>
      </c>
      <c r="AA64" s="167">
        <v>1</v>
      </c>
      <c r="AB64" s="166" t="s">
        <v>1942</v>
      </c>
      <c r="AD64" s="137">
        <v>159.6035</v>
      </c>
      <c r="AH64" s="130">
        <v>1.5821831882318235E-4</v>
      </c>
      <c r="AI64" s="130">
        <v>1.0549050100087424E-2</v>
      </c>
      <c r="AJ64" s="130">
        <v>1.5602523969247702E-3</v>
      </c>
      <c r="AK64" s="181"/>
      <c r="AL64" s="4"/>
      <c r="AM64" s="159"/>
      <c r="AN64" s="4"/>
    </row>
    <row r="65" spans="1:40" x14ac:dyDescent="0.25">
      <c r="A65" t="s">
        <v>1213</v>
      </c>
      <c r="B65" s="2">
        <v>12936</v>
      </c>
      <c r="C65" t="s">
        <v>1943</v>
      </c>
      <c r="D65" t="s">
        <v>1944</v>
      </c>
      <c r="E65" t="s">
        <v>309</v>
      </c>
      <c r="F65" t="s">
        <v>1945</v>
      </c>
      <c r="G65" t="s">
        <v>1946</v>
      </c>
      <c r="H65" t="s">
        <v>312</v>
      </c>
      <c r="I65" t="s">
        <v>754</v>
      </c>
      <c r="J65" t="s">
        <v>204</v>
      </c>
      <c r="K65" t="s">
        <v>204</v>
      </c>
      <c r="L65" t="s">
        <v>325</v>
      </c>
      <c r="M65" t="s">
        <v>340</v>
      </c>
      <c r="N65" t="s">
        <v>464</v>
      </c>
      <c r="O65" t="s">
        <v>339</v>
      </c>
      <c r="P65" t="s">
        <v>1633</v>
      </c>
      <c r="Q65" t="s">
        <v>413</v>
      </c>
      <c r="R65" t="s">
        <v>407</v>
      </c>
      <c r="S65" t="s">
        <v>1212</v>
      </c>
      <c r="T65" s="129">
        <v>3253.3</v>
      </c>
      <c r="U65" t="s">
        <v>1947</v>
      </c>
      <c r="V65" s="130">
        <v>3.5482762998342202E-2</v>
      </c>
      <c r="W65" s="130">
        <v>3.58787758982178E-2</v>
      </c>
      <c r="X65" t="s">
        <v>412</v>
      </c>
      <c r="Y65" t="s">
        <v>339</v>
      </c>
      <c r="Z65" s="137">
        <v>149710</v>
      </c>
      <c r="AA65" s="167">
        <v>1</v>
      </c>
      <c r="AB65" s="166" t="s">
        <v>1948</v>
      </c>
      <c r="AD65" s="137">
        <v>156.80629999999999</v>
      </c>
      <c r="AH65" s="130">
        <v>5.0106251626921979E-4</v>
      </c>
      <c r="AI65" s="130">
        <v>1.0364168171182579E-2</v>
      </c>
      <c r="AJ65" s="130">
        <v>1.5329075203733289E-3</v>
      </c>
      <c r="AK65" s="181"/>
      <c r="AL65" s="4"/>
      <c r="AM65" s="159"/>
      <c r="AN65" s="4"/>
    </row>
    <row r="66" spans="1:40" x14ac:dyDescent="0.25">
      <c r="A66" t="s">
        <v>1213</v>
      </c>
      <c r="B66" s="2">
        <v>12936</v>
      </c>
      <c r="C66" t="s">
        <v>1873</v>
      </c>
      <c r="D66" t="s">
        <v>1874</v>
      </c>
      <c r="E66" t="s">
        <v>309</v>
      </c>
      <c r="F66" t="s">
        <v>1949</v>
      </c>
      <c r="G66" t="s">
        <v>1950</v>
      </c>
      <c r="H66" t="s">
        <v>312</v>
      </c>
      <c r="I66" t="s">
        <v>754</v>
      </c>
      <c r="J66" t="s">
        <v>204</v>
      </c>
      <c r="K66" t="s">
        <v>204</v>
      </c>
      <c r="L66" t="s">
        <v>325</v>
      </c>
      <c r="M66" t="s">
        <v>340</v>
      </c>
      <c r="N66" t="s">
        <v>448</v>
      </c>
      <c r="O66" t="s">
        <v>339</v>
      </c>
      <c r="P66" t="s">
        <v>1211</v>
      </c>
      <c r="Q66" t="s">
        <v>413</v>
      </c>
      <c r="R66" t="s">
        <v>407</v>
      </c>
      <c r="S66" t="s">
        <v>1212</v>
      </c>
      <c r="T66" s="129">
        <v>5378.6</v>
      </c>
      <c r="U66" t="s">
        <v>1951</v>
      </c>
      <c r="V66" s="130">
        <v>1.7507448986768401E-2</v>
      </c>
      <c r="W66" s="130">
        <v>2.1832119661569199E-2</v>
      </c>
      <c r="X66" t="s">
        <v>412</v>
      </c>
      <c r="Y66" t="s">
        <v>339</v>
      </c>
      <c r="Z66" s="137">
        <v>155000</v>
      </c>
      <c r="AA66" s="167">
        <v>1</v>
      </c>
      <c r="AB66" s="166" t="s">
        <v>1952</v>
      </c>
      <c r="AD66" s="137">
        <v>153.6515</v>
      </c>
      <c r="AH66" s="130">
        <v>7.3019453324552159E-5</v>
      </c>
      <c r="AI66" s="130">
        <v>1.015565054308698E-2</v>
      </c>
      <c r="AJ66" s="130">
        <v>1.502066816617971E-3</v>
      </c>
      <c r="AK66" s="181"/>
      <c r="AL66" s="4"/>
      <c r="AM66" s="159"/>
      <c r="AN66" s="4"/>
    </row>
    <row r="67" spans="1:40" x14ac:dyDescent="0.25">
      <c r="A67" t="s">
        <v>1213</v>
      </c>
      <c r="B67" s="2">
        <v>12936</v>
      </c>
      <c r="C67" t="s">
        <v>1953</v>
      </c>
      <c r="D67" t="s">
        <v>1954</v>
      </c>
      <c r="E67" t="s">
        <v>309</v>
      </c>
      <c r="F67" t="s">
        <v>1955</v>
      </c>
      <c r="G67" t="s">
        <v>1956</v>
      </c>
      <c r="H67" t="s">
        <v>312</v>
      </c>
      <c r="I67" t="s">
        <v>754</v>
      </c>
      <c r="J67" t="s">
        <v>204</v>
      </c>
      <c r="K67" t="s">
        <v>204</v>
      </c>
      <c r="L67" t="s">
        <v>325</v>
      </c>
      <c r="M67" t="s">
        <v>340</v>
      </c>
      <c r="N67" t="s">
        <v>465</v>
      </c>
      <c r="O67" t="s">
        <v>339</v>
      </c>
      <c r="P67" t="s">
        <v>1773</v>
      </c>
      <c r="Q67" t="s">
        <v>415</v>
      </c>
      <c r="R67" t="s">
        <v>407</v>
      </c>
      <c r="S67" t="s">
        <v>1212</v>
      </c>
      <c r="T67" s="129">
        <v>3398.9</v>
      </c>
      <c r="U67" t="s">
        <v>1302</v>
      </c>
      <c r="V67" s="130">
        <v>3.5946963549852003E-2</v>
      </c>
      <c r="W67" s="130">
        <v>3.9120311952829001E-2</v>
      </c>
      <c r="X67" t="s">
        <v>412</v>
      </c>
      <c r="Y67" t="s">
        <v>339</v>
      </c>
      <c r="Z67" s="137">
        <v>139000</v>
      </c>
      <c r="AA67" s="167">
        <v>1</v>
      </c>
      <c r="AB67" s="166" t="s">
        <v>1957</v>
      </c>
      <c r="AD67" s="137">
        <v>150.398</v>
      </c>
      <c r="AH67" s="130">
        <v>2.8396322778345251E-4</v>
      </c>
      <c r="AI67" s="130">
        <v>9.9406093033858802E-3</v>
      </c>
      <c r="AJ67" s="130">
        <v>1.4702612410924046E-3</v>
      </c>
      <c r="AK67" s="181"/>
      <c r="AL67" s="4"/>
      <c r="AM67" s="159"/>
      <c r="AN67" s="4"/>
    </row>
    <row r="68" spans="1:40" x14ac:dyDescent="0.25">
      <c r="A68" t="s">
        <v>1213</v>
      </c>
      <c r="B68" s="2">
        <v>12936</v>
      </c>
      <c r="C68" t="s">
        <v>1958</v>
      </c>
      <c r="D68" t="s">
        <v>1959</v>
      </c>
      <c r="E68" t="s">
        <v>309</v>
      </c>
      <c r="F68" t="s">
        <v>1960</v>
      </c>
      <c r="G68" t="s">
        <v>1961</v>
      </c>
      <c r="H68" t="s">
        <v>312</v>
      </c>
      <c r="I68" t="s">
        <v>754</v>
      </c>
      <c r="J68" t="s">
        <v>204</v>
      </c>
      <c r="K68" t="s">
        <v>204</v>
      </c>
      <c r="L68" t="s">
        <v>325</v>
      </c>
      <c r="M68" t="s">
        <v>340</v>
      </c>
      <c r="N68" t="s">
        <v>464</v>
      </c>
      <c r="O68" t="s">
        <v>339</v>
      </c>
      <c r="P68" t="s">
        <v>1668</v>
      </c>
      <c r="Q68" t="s">
        <v>413</v>
      </c>
      <c r="R68" t="s">
        <v>407</v>
      </c>
      <c r="S68" t="s">
        <v>1212</v>
      </c>
      <c r="T68" s="129">
        <v>3602.5</v>
      </c>
      <c r="U68" t="s">
        <v>1962</v>
      </c>
      <c r="V68" s="130">
        <v>2.16642731344696E-2</v>
      </c>
      <c r="W68" s="130">
        <v>2.50972591340538E-2</v>
      </c>
      <c r="X68" t="s">
        <v>412</v>
      </c>
      <c r="Y68" t="s">
        <v>339</v>
      </c>
      <c r="Z68" s="137">
        <v>141000</v>
      </c>
      <c r="AA68" s="167">
        <v>1</v>
      </c>
      <c r="AB68" s="166" t="s">
        <v>1963</v>
      </c>
      <c r="AD68" s="137">
        <v>148.28970000000001</v>
      </c>
      <c r="AH68" s="130">
        <v>5.9670340412944147E-5</v>
      </c>
      <c r="AI68" s="130">
        <v>9.8012604650081873E-3</v>
      </c>
      <c r="AJ68" s="130">
        <v>1.4496509153261372E-3</v>
      </c>
      <c r="AK68" s="181"/>
      <c r="AL68" s="4"/>
      <c r="AM68" s="159"/>
      <c r="AN68" s="4"/>
    </row>
    <row r="69" spans="1:40" x14ac:dyDescent="0.25">
      <c r="A69" t="s">
        <v>1213</v>
      </c>
      <c r="B69" s="2">
        <v>12936</v>
      </c>
      <c r="C69" t="s">
        <v>1964</v>
      </c>
      <c r="D69" t="s">
        <v>1965</v>
      </c>
      <c r="E69" t="s">
        <v>309</v>
      </c>
      <c r="F69" t="s">
        <v>1966</v>
      </c>
      <c r="G69" t="s">
        <v>1967</v>
      </c>
      <c r="H69" t="s">
        <v>312</v>
      </c>
      <c r="I69" t="s">
        <v>754</v>
      </c>
      <c r="J69" t="s">
        <v>204</v>
      </c>
      <c r="K69" t="s">
        <v>204</v>
      </c>
      <c r="L69" t="s">
        <v>325</v>
      </c>
      <c r="M69" t="s">
        <v>340</v>
      </c>
      <c r="N69" t="s">
        <v>464</v>
      </c>
      <c r="O69" t="s">
        <v>339</v>
      </c>
      <c r="P69" t="s">
        <v>1640</v>
      </c>
      <c r="Q69" t="s">
        <v>413</v>
      </c>
      <c r="R69" t="s">
        <v>407</v>
      </c>
      <c r="S69" t="s">
        <v>1212</v>
      </c>
      <c r="T69" s="129">
        <v>4294.8999999999996</v>
      </c>
      <c r="U69" t="s">
        <v>1921</v>
      </c>
      <c r="V69" s="130">
        <v>3.5409330142736103E-2</v>
      </c>
      <c r="W69" s="130">
        <v>3.8427945028543103E-2</v>
      </c>
      <c r="X69" t="s">
        <v>412</v>
      </c>
      <c r="Y69" t="s">
        <v>339</v>
      </c>
      <c r="Z69" s="137">
        <v>137520</v>
      </c>
      <c r="AA69" s="167">
        <v>1</v>
      </c>
      <c r="AB69" s="166" t="s">
        <v>1968</v>
      </c>
      <c r="AD69" s="137">
        <v>140.9855</v>
      </c>
      <c r="AH69" s="130">
        <v>7.981095158077568E-5</v>
      </c>
      <c r="AI69" s="130">
        <v>9.3184867680588188E-3</v>
      </c>
      <c r="AJ69" s="130">
        <v>1.3782464940094497E-3</v>
      </c>
      <c r="AK69" s="181"/>
      <c r="AL69" s="4"/>
      <c r="AM69" s="159"/>
      <c r="AN69" s="4"/>
    </row>
    <row r="70" spans="1:40" x14ac:dyDescent="0.25">
      <c r="A70" t="s">
        <v>1213</v>
      </c>
      <c r="B70" s="2">
        <v>12936</v>
      </c>
      <c r="C70" t="s">
        <v>1842</v>
      </c>
      <c r="D70" t="s">
        <v>1843</v>
      </c>
      <c r="E70" t="s">
        <v>309</v>
      </c>
      <c r="F70" t="s">
        <v>1969</v>
      </c>
      <c r="G70" t="s">
        <v>1970</v>
      </c>
      <c r="H70" t="s">
        <v>312</v>
      </c>
      <c r="I70" t="s">
        <v>754</v>
      </c>
      <c r="J70" t="s">
        <v>204</v>
      </c>
      <c r="K70" t="s">
        <v>204</v>
      </c>
      <c r="L70" t="s">
        <v>325</v>
      </c>
      <c r="M70" t="s">
        <v>340</v>
      </c>
      <c r="N70" t="s">
        <v>443</v>
      </c>
      <c r="O70" t="s">
        <v>339</v>
      </c>
      <c r="P70" t="s">
        <v>1626</v>
      </c>
      <c r="Q70" t="s">
        <v>415</v>
      </c>
      <c r="R70" t="s">
        <v>407</v>
      </c>
      <c r="S70" t="s">
        <v>1212</v>
      </c>
      <c r="T70" s="129">
        <v>1712.2</v>
      </c>
      <c r="U70" t="s">
        <v>1664</v>
      </c>
      <c r="V70" s="130">
        <v>5.0456229106797999E-2</v>
      </c>
      <c r="W70" s="130">
        <v>4.3424001811742399E-2</v>
      </c>
      <c r="X70" t="s">
        <v>412</v>
      </c>
      <c r="Y70" t="s">
        <v>339</v>
      </c>
      <c r="Z70" s="137">
        <v>124476.19</v>
      </c>
      <c r="AA70" s="167">
        <v>1</v>
      </c>
      <c r="AB70" s="166" t="s">
        <v>1971</v>
      </c>
      <c r="AD70" s="137">
        <v>127.06530000000001</v>
      </c>
      <c r="AH70" s="130">
        <v>1.1316017375600158E-3</v>
      </c>
      <c r="AI70" s="130">
        <v>8.3984261979382566E-3</v>
      </c>
      <c r="AJ70" s="130">
        <v>1.2421653590990488E-3</v>
      </c>
      <c r="AK70" s="181"/>
      <c r="AL70" s="4"/>
      <c r="AM70" s="159"/>
      <c r="AN70" s="4"/>
    </row>
    <row r="71" spans="1:40" x14ac:dyDescent="0.25">
      <c r="A71" t="s">
        <v>1213</v>
      </c>
      <c r="B71" s="2">
        <v>12936</v>
      </c>
      <c r="C71" t="s">
        <v>1861</v>
      </c>
      <c r="D71" t="s">
        <v>1862</v>
      </c>
      <c r="E71" t="s">
        <v>309</v>
      </c>
      <c r="F71" t="s">
        <v>1972</v>
      </c>
      <c r="G71" t="s">
        <v>1973</v>
      </c>
      <c r="H71" t="s">
        <v>312</v>
      </c>
      <c r="I71" t="s">
        <v>754</v>
      </c>
      <c r="J71" t="s">
        <v>204</v>
      </c>
      <c r="K71" t="s">
        <v>204</v>
      </c>
      <c r="L71" t="s">
        <v>325</v>
      </c>
      <c r="M71" t="s">
        <v>340</v>
      </c>
      <c r="N71" t="s">
        <v>443</v>
      </c>
      <c r="O71" t="s">
        <v>339</v>
      </c>
      <c r="P71" t="s">
        <v>1864</v>
      </c>
      <c r="Q71" t="s">
        <v>415</v>
      </c>
      <c r="R71" t="s">
        <v>407</v>
      </c>
      <c r="S71" t="s">
        <v>1212</v>
      </c>
      <c r="T71" s="129">
        <v>654.29999999999995</v>
      </c>
      <c r="U71" t="s">
        <v>1685</v>
      </c>
      <c r="V71" s="130">
        <v>1.6392843142747499E-2</v>
      </c>
      <c r="W71" s="130">
        <v>3.1763913382291398E-2</v>
      </c>
      <c r="X71" t="s">
        <v>412</v>
      </c>
      <c r="Y71" t="s">
        <v>339</v>
      </c>
      <c r="Z71" s="137">
        <v>104000</v>
      </c>
      <c r="AA71" s="167">
        <v>1</v>
      </c>
      <c r="AB71" s="166" t="s">
        <v>1974</v>
      </c>
      <c r="AD71" s="137">
        <v>115.71039999999999</v>
      </c>
      <c r="AH71" s="130">
        <v>2.3651002316743029E-4</v>
      </c>
      <c r="AI71" s="130">
        <v>7.6479200437406187E-3</v>
      </c>
      <c r="AJ71" s="130">
        <v>1.1311620919912404E-3</v>
      </c>
      <c r="AK71" s="181"/>
      <c r="AL71" s="4"/>
      <c r="AM71" s="159"/>
      <c r="AN71" s="4"/>
    </row>
    <row r="72" spans="1:40" x14ac:dyDescent="0.25">
      <c r="A72" t="s">
        <v>1213</v>
      </c>
      <c r="B72" s="2">
        <v>12936</v>
      </c>
      <c r="C72" t="s">
        <v>1975</v>
      </c>
      <c r="D72" t="s">
        <v>1976</v>
      </c>
      <c r="E72" t="s">
        <v>309</v>
      </c>
      <c r="F72" t="s">
        <v>1977</v>
      </c>
      <c r="G72" t="s">
        <v>1978</v>
      </c>
      <c r="H72" t="s">
        <v>312</v>
      </c>
      <c r="I72" t="s">
        <v>754</v>
      </c>
      <c r="J72" t="s">
        <v>204</v>
      </c>
      <c r="K72" t="s">
        <v>204</v>
      </c>
      <c r="L72" t="s">
        <v>325</v>
      </c>
      <c r="M72" t="s">
        <v>340</v>
      </c>
      <c r="N72" t="s">
        <v>464</v>
      </c>
      <c r="O72" t="s">
        <v>339</v>
      </c>
      <c r="P72" t="s">
        <v>1640</v>
      </c>
      <c r="Q72" t="s">
        <v>413</v>
      </c>
      <c r="R72" t="s">
        <v>407</v>
      </c>
      <c r="S72" t="s">
        <v>1212</v>
      </c>
      <c r="T72" s="129">
        <v>2636.4</v>
      </c>
      <c r="U72" t="s">
        <v>1921</v>
      </c>
      <c r="V72" s="130">
        <v>2.33060219776627E-2</v>
      </c>
      <c r="W72" s="130">
        <v>3.2561184386014602E-2</v>
      </c>
      <c r="X72" t="s">
        <v>412</v>
      </c>
      <c r="Y72" t="s">
        <v>339</v>
      </c>
      <c r="Z72" s="137">
        <v>100000</v>
      </c>
      <c r="AA72" s="167">
        <v>1</v>
      </c>
      <c r="AB72" s="166" t="s">
        <v>1979</v>
      </c>
      <c r="AD72" s="137">
        <v>104.05</v>
      </c>
      <c r="AH72" s="130">
        <v>5.3409673560075204E-4</v>
      </c>
      <c r="AI72" s="130">
        <v>6.8772217583830961E-3</v>
      </c>
      <c r="AJ72" s="130">
        <v>1.0171723170232629E-3</v>
      </c>
      <c r="AK72" s="181"/>
      <c r="AL72" s="4"/>
      <c r="AM72" s="159"/>
      <c r="AN72" s="4"/>
    </row>
    <row r="73" spans="1:40" x14ac:dyDescent="0.25">
      <c r="A73" t="s">
        <v>1213</v>
      </c>
      <c r="B73" s="2">
        <v>12936</v>
      </c>
      <c r="C73" t="s">
        <v>1980</v>
      </c>
      <c r="D73" t="s">
        <v>1981</v>
      </c>
      <c r="E73" t="s">
        <v>309</v>
      </c>
      <c r="F73" t="s">
        <v>1982</v>
      </c>
      <c r="G73" t="s">
        <v>1983</v>
      </c>
      <c r="H73" t="s">
        <v>312</v>
      </c>
      <c r="I73" t="s">
        <v>754</v>
      </c>
      <c r="J73" t="s">
        <v>204</v>
      </c>
      <c r="K73" t="s">
        <v>204</v>
      </c>
      <c r="L73" t="s">
        <v>325</v>
      </c>
      <c r="M73" t="s">
        <v>340</v>
      </c>
      <c r="N73" t="s">
        <v>464</v>
      </c>
      <c r="O73" t="s">
        <v>339</v>
      </c>
      <c r="P73" t="s">
        <v>1984</v>
      </c>
      <c r="Q73" t="s">
        <v>413</v>
      </c>
      <c r="R73" t="s">
        <v>407</v>
      </c>
      <c r="S73" t="s">
        <v>1212</v>
      </c>
      <c r="T73" s="129">
        <v>7185.3</v>
      </c>
      <c r="U73" t="s">
        <v>1985</v>
      </c>
      <c r="V73" s="130">
        <v>2.9547814704179401E-2</v>
      </c>
      <c r="W73" s="130">
        <v>3.4598946129083298E-2</v>
      </c>
      <c r="X73" t="s">
        <v>412</v>
      </c>
      <c r="Y73" t="s">
        <v>339</v>
      </c>
      <c r="Z73" s="137">
        <v>105840</v>
      </c>
      <c r="AA73" s="167">
        <v>1</v>
      </c>
      <c r="AB73" s="166" t="s">
        <v>1986</v>
      </c>
      <c r="AC73" s="2">
        <v>2.9596</v>
      </c>
      <c r="AD73" s="137">
        <v>101.2003</v>
      </c>
      <c r="AH73" s="130">
        <v>4.1913880945949723E-5</v>
      </c>
      <c r="AI73" s="130">
        <v>6.6888698233051117E-3</v>
      </c>
      <c r="AJ73" s="130">
        <v>9.8931421080681713E-4</v>
      </c>
      <c r="AK73" s="181"/>
      <c r="AL73" s="4"/>
      <c r="AM73" s="159"/>
      <c r="AN73" s="4"/>
    </row>
    <row r="74" spans="1:40" x14ac:dyDescent="0.25">
      <c r="A74" t="s">
        <v>1213</v>
      </c>
      <c r="B74" s="2">
        <v>12936</v>
      </c>
      <c r="C74" t="s">
        <v>1987</v>
      </c>
      <c r="D74" t="s">
        <v>1988</v>
      </c>
      <c r="E74" t="s">
        <v>309</v>
      </c>
      <c r="F74" t="s">
        <v>1989</v>
      </c>
      <c r="G74" t="s">
        <v>1990</v>
      </c>
      <c r="H74" t="s">
        <v>312</v>
      </c>
      <c r="I74" t="s">
        <v>754</v>
      </c>
      <c r="J74" t="s">
        <v>204</v>
      </c>
      <c r="K74" t="s">
        <v>204</v>
      </c>
      <c r="L74" t="s">
        <v>325</v>
      </c>
      <c r="M74" t="s">
        <v>340</v>
      </c>
      <c r="N74" t="s">
        <v>464</v>
      </c>
      <c r="O74" t="s">
        <v>339</v>
      </c>
      <c r="P74" t="s">
        <v>1991</v>
      </c>
      <c r="Q74" t="s">
        <v>415</v>
      </c>
      <c r="R74" t="s">
        <v>407</v>
      </c>
      <c r="S74" t="s">
        <v>1212</v>
      </c>
      <c r="T74" s="129">
        <v>5015</v>
      </c>
      <c r="U74" t="s">
        <v>1992</v>
      </c>
      <c r="V74" s="130">
        <v>2.48510534329257E-2</v>
      </c>
      <c r="W74" s="130">
        <v>3.0447367185353898E-2</v>
      </c>
      <c r="X74" t="s">
        <v>412</v>
      </c>
      <c r="Y74" t="s">
        <v>339</v>
      </c>
      <c r="Z74" s="137">
        <v>100000.08</v>
      </c>
      <c r="AA74" s="167">
        <v>1</v>
      </c>
      <c r="AB74" s="166" t="s">
        <v>1993</v>
      </c>
      <c r="AD74" s="137">
        <v>100.43010000000001</v>
      </c>
      <c r="AH74" s="130">
        <v>1.2597048798772652E-4</v>
      </c>
      <c r="AI74" s="130">
        <v>6.6379631803612713E-3</v>
      </c>
      <c r="AJ74" s="130">
        <v>9.8178488722612208E-4</v>
      </c>
      <c r="AK74" s="181"/>
      <c r="AL74" s="4"/>
      <c r="AM74" s="159"/>
      <c r="AN74" s="4"/>
    </row>
    <row r="75" spans="1:40" x14ac:dyDescent="0.25">
      <c r="A75" t="s">
        <v>1213</v>
      </c>
      <c r="B75" s="2">
        <v>12936</v>
      </c>
      <c r="C75" t="s">
        <v>1994</v>
      </c>
      <c r="D75" t="s">
        <v>1995</v>
      </c>
      <c r="E75" t="s">
        <v>309</v>
      </c>
      <c r="F75" t="s">
        <v>1996</v>
      </c>
      <c r="G75" t="s">
        <v>1997</v>
      </c>
      <c r="H75" t="s">
        <v>312</v>
      </c>
      <c r="I75" t="s">
        <v>754</v>
      </c>
      <c r="J75" t="s">
        <v>204</v>
      </c>
      <c r="K75" t="s">
        <v>204</v>
      </c>
      <c r="L75" t="s">
        <v>325</v>
      </c>
      <c r="M75" t="s">
        <v>340</v>
      </c>
      <c r="N75" t="s">
        <v>464</v>
      </c>
      <c r="O75" t="s">
        <v>339</v>
      </c>
      <c r="P75" t="s">
        <v>1668</v>
      </c>
      <c r="Q75" t="s">
        <v>413</v>
      </c>
      <c r="R75" t="s">
        <v>407</v>
      </c>
      <c r="S75" t="s">
        <v>1212</v>
      </c>
      <c r="T75" s="129">
        <v>5180.8999999999996</v>
      </c>
      <c r="U75" t="s">
        <v>1998</v>
      </c>
      <c r="V75" s="130">
        <v>3.09089451348778E-2</v>
      </c>
      <c r="W75" s="130">
        <v>3.2765747340917202E-2</v>
      </c>
      <c r="X75" t="s">
        <v>412</v>
      </c>
      <c r="Y75" t="s">
        <v>339</v>
      </c>
      <c r="Z75" s="137">
        <v>100000</v>
      </c>
      <c r="AA75" s="167">
        <v>1</v>
      </c>
      <c r="AB75" s="166" t="s">
        <v>1999</v>
      </c>
      <c r="AD75" s="137">
        <v>98.12</v>
      </c>
      <c r="AH75" s="130">
        <v>4.1072970972972383E-5</v>
      </c>
      <c r="AI75" s="130">
        <v>6.4852762992075874E-3</v>
      </c>
      <c r="AJ75" s="130">
        <v>9.5920180438560849E-4</v>
      </c>
      <c r="AK75" s="181"/>
      <c r="AL75" s="4"/>
      <c r="AM75" s="159"/>
      <c r="AN75" s="4"/>
    </row>
    <row r="76" spans="1:40" x14ac:dyDescent="0.25">
      <c r="A76" t="s">
        <v>1213</v>
      </c>
      <c r="B76" s="2">
        <v>12936</v>
      </c>
      <c r="C76" t="s">
        <v>1917</v>
      </c>
      <c r="D76" t="s">
        <v>1918</v>
      </c>
      <c r="E76" t="s">
        <v>309</v>
      </c>
      <c r="F76" t="s">
        <v>2000</v>
      </c>
      <c r="G76" t="s">
        <v>2001</v>
      </c>
      <c r="H76" t="s">
        <v>312</v>
      </c>
      <c r="I76" t="s">
        <v>754</v>
      </c>
      <c r="J76" t="s">
        <v>204</v>
      </c>
      <c r="K76" t="s">
        <v>204</v>
      </c>
      <c r="L76" t="s">
        <v>325</v>
      </c>
      <c r="M76" t="s">
        <v>340</v>
      </c>
      <c r="N76" t="s">
        <v>465</v>
      </c>
      <c r="O76" t="s">
        <v>339</v>
      </c>
      <c r="P76" t="s">
        <v>1773</v>
      </c>
      <c r="Q76" t="s">
        <v>415</v>
      </c>
      <c r="R76" t="s">
        <v>407</v>
      </c>
      <c r="S76" t="s">
        <v>1212</v>
      </c>
      <c r="T76" s="129">
        <v>5370.6</v>
      </c>
      <c r="U76" t="s">
        <v>2002</v>
      </c>
      <c r="V76" s="130">
        <v>1.3699430903195999E-2</v>
      </c>
      <c r="W76" s="130">
        <v>3.89419750177857E-2</v>
      </c>
      <c r="X76" t="s">
        <v>412</v>
      </c>
      <c r="Y76" t="s">
        <v>339</v>
      </c>
      <c r="Z76" s="137">
        <v>100000</v>
      </c>
      <c r="AA76" s="167">
        <v>1</v>
      </c>
      <c r="AB76" s="166" t="s">
        <v>1686</v>
      </c>
      <c r="AD76" s="137">
        <v>97.3</v>
      </c>
      <c r="AH76" s="130">
        <v>1.6766117688086501E-4</v>
      </c>
      <c r="AI76" s="130">
        <v>6.4310781075509393E-3</v>
      </c>
      <c r="AJ76" s="130">
        <v>9.5118564580839483E-4</v>
      </c>
      <c r="AK76" s="181"/>
      <c r="AL76" s="4"/>
      <c r="AM76" s="159"/>
      <c r="AN76" s="4"/>
    </row>
    <row r="77" spans="1:40" x14ac:dyDescent="0.25">
      <c r="A77" t="s">
        <v>1213</v>
      </c>
      <c r="B77" s="2">
        <v>12936</v>
      </c>
      <c r="C77" t="s">
        <v>1873</v>
      </c>
      <c r="D77" t="s">
        <v>1874</v>
      </c>
      <c r="E77" t="s">
        <v>309</v>
      </c>
      <c r="F77" t="s">
        <v>2003</v>
      </c>
      <c r="G77" t="s">
        <v>2004</v>
      </c>
      <c r="H77" t="s">
        <v>312</v>
      </c>
      <c r="I77" t="s">
        <v>754</v>
      </c>
      <c r="J77" t="s">
        <v>204</v>
      </c>
      <c r="K77" t="s">
        <v>204</v>
      </c>
      <c r="L77" t="s">
        <v>325</v>
      </c>
      <c r="M77" t="s">
        <v>340</v>
      </c>
      <c r="N77" t="s">
        <v>448</v>
      </c>
      <c r="O77" t="s">
        <v>339</v>
      </c>
      <c r="P77" t="s">
        <v>1211</v>
      </c>
      <c r="Q77" t="s">
        <v>413</v>
      </c>
      <c r="R77" t="s">
        <v>407</v>
      </c>
      <c r="S77" t="s">
        <v>1212</v>
      </c>
      <c r="T77" s="129">
        <v>2854.1</v>
      </c>
      <c r="U77" t="s">
        <v>1801</v>
      </c>
      <c r="V77" s="130">
        <v>1.3833183604478499E-2</v>
      </c>
      <c r="W77" s="130">
        <v>1.6122715138196599E-2</v>
      </c>
      <c r="X77" t="s">
        <v>412</v>
      </c>
      <c r="Y77" t="s">
        <v>339</v>
      </c>
      <c r="Z77" s="137">
        <v>89306</v>
      </c>
      <c r="AA77" s="167">
        <v>1</v>
      </c>
      <c r="AB77" s="166" t="s">
        <v>2005</v>
      </c>
      <c r="AD77" s="137">
        <v>90.493800000000007</v>
      </c>
      <c r="AH77" s="130">
        <v>7.2721202547106824E-5</v>
      </c>
      <c r="AI77" s="130">
        <v>5.9812198977296331E-3</v>
      </c>
      <c r="AJ77" s="130">
        <v>8.8464957445689345E-4</v>
      </c>
      <c r="AK77" s="181"/>
      <c r="AL77" s="4"/>
      <c r="AM77" s="159"/>
      <c r="AN77" s="4"/>
    </row>
    <row r="78" spans="1:40" x14ac:dyDescent="0.25">
      <c r="A78" t="s">
        <v>1213</v>
      </c>
      <c r="B78" s="2">
        <v>12936</v>
      </c>
      <c r="C78" t="s">
        <v>1994</v>
      </c>
      <c r="D78" t="s">
        <v>1995</v>
      </c>
      <c r="E78" t="s">
        <v>309</v>
      </c>
      <c r="F78" t="s">
        <v>2006</v>
      </c>
      <c r="G78" t="s">
        <v>2007</v>
      </c>
      <c r="H78" t="s">
        <v>312</v>
      </c>
      <c r="I78" t="s">
        <v>754</v>
      </c>
      <c r="J78" t="s">
        <v>204</v>
      </c>
      <c r="K78" t="s">
        <v>204</v>
      </c>
      <c r="L78" t="s">
        <v>325</v>
      </c>
      <c r="M78" t="s">
        <v>340</v>
      </c>
      <c r="N78" t="s">
        <v>464</v>
      </c>
      <c r="O78" t="s">
        <v>339</v>
      </c>
      <c r="P78" t="s">
        <v>1668</v>
      </c>
      <c r="Q78" t="s">
        <v>413</v>
      </c>
      <c r="R78" t="s">
        <v>407</v>
      </c>
      <c r="S78" t="s">
        <v>1212</v>
      </c>
      <c r="T78" s="129">
        <v>2439.6</v>
      </c>
      <c r="U78" t="s">
        <v>1318</v>
      </c>
      <c r="V78" s="130">
        <v>2.5456555606126401E-2</v>
      </c>
      <c r="W78" s="130">
        <v>2.7449733115434301E-2</v>
      </c>
      <c r="X78" t="s">
        <v>412</v>
      </c>
      <c r="Y78" t="s">
        <v>339</v>
      </c>
      <c r="Z78" s="137">
        <v>57037.04</v>
      </c>
      <c r="AA78" s="167">
        <v>1</v>
      </c>
      <c r="AB78" s="166" t="s">
        <v>2008</v>
      </c>
      <c r="AD78" s="137">
        <v>64.497500000000002</v>
      </c>
      <c r="AH78" s="130">
        <v>2.7037447428598439E-5</v>
      </c>
      <c r="AI78" s="130">
        <v>4.2629852028958559E-3</v>
      </c>
      <c r="AJ78" s="130">
        <v>6.305148632119933E-4</v>
      </c>
      <c r="AK78" s="181"/>
      <c r="AL78" s="4"/>
      <c r="AM78" s="159"/>
      <c r="AN78" s="4"/>
    </row>
    <row r="79" spans="1:40" x14ac:dyDescent="0.25">
      <c r="A79" t="s">
        <v>1213</v>
      </c>
      <c r="B79" s="2">
        <v>12936</v>
      </c>
      <c r="C79" t="s">
        <v>1917</v>
      </c>
      <c r="D79" t="s">
        <v>1918</v>
      </c>
      <c r="E79" t="s">
        <v>309</v>
      </c>
      <c r="F79" t="s">
        <v>2009</v>
      </c>
      <c r="G79" t="s">
        <v>2010</v>
      </c>
      <c r="H79" t="s">
        <v>312</v>
      </c>
      <c r="I79" t="s">
        <v>754</v>
      </c>
      <c r="J79" t="s">
        <v>204</v>
      </c>
      <c r="K79" t="s">
        <v>204</v>
      </c>
      <c r="L79" t="s">
        <v>325</v>
      </c>
      <c r="M79" t="s">
        <v>340</v>
      </c>
      <c r="N79" t="s">
        <v>465</v>
      </c>
      <c r="O79" t="s">
        <v>339</v>
      </c>
      <c r="P79" t="s">
        <v>1773</v>
      </c>
      <c r="Q79" t="s">
        <v>415</v>
      </c>
      <c r="R79" t="s">
        <v>407</v>
      </c>
      <c r="S79" t="s">
        <v>1212</v>
      </c>
      <c r="T79" s="129">
        <v>1715.3</v>
      </c>
      <c r="U79" t="s">
        <v>2011</v>
      </c>
      <c r="V79" s="130">
        <v>2.6487238186597501E-2</v>
      </c>
      <c r="W79" s="130">
        <v>3.3452869061231301E-2</v>
      </c>
      <c r="X79" t="s">
        <v>412</v>
      </c>
      <c r="Y79" t="s">
        <v>339</v>
      </c>
      <c r="Z79" s="137">
        <v>50000</v>
      </c>
      <c r="AA79" s="167">
        <v>1</v>
      </c>
      <c r="AB79" s="166" t="s">
        <v>2012</v>
      </c>
      <c r="AD79" s="137">
        <v>56.854999999999997</v>
      </c>
      <c r="AH79" s="130">
        <v>3.8988972281102065E-5</v>
      </c>
      <c r="AI79" s="130">
        <v>3.7578514471203355E-3</v>
      </c>
      <c r="AJ79" s="130">
        <v>5.5580328769204814E-4</v>
      </c>
      <c r="AK79" s="181"/>
      <c r="AL79" s="4"/>
      <c r="AM79" s="159"/>
      <c r="AN79" s="4"/>
    </row>
    <row r="80" spans="1:40" x14ac:dyDescent="0.25">
      <c r="A80" t="s">
        <v>1213</v>
      </c>
      <c r="B80" s="2">
        <v>12936</v>
      </c>
      <c r="C80" t="s">
        <v>2013</v>
      </c>
      <c r="D80" t="s">
        <v>2014</v>
      </c>
      <c r="E80" t="s">
        <v>309</v>
      </c>
      <c r="F80" t="s">
        <v>2015</v>
      </c>
      <c r="G80" t="s">
        <v>2016</v>
      </c>
      <c r="H80" t="s">
        <v>312</v>
      </c>
      <c r="I80" t="s">
        <v>754</v>
      </c>
      <c r="J80" t="s">
        <v>204</v>
      </c>
      <c r="K80" t="s">
        <v>204</v>
      </c>
      <c r="L80" t="s">
        <v>325</v>
      </c>
      <c r="M80" t="s">
        <v>340</v>
      </c>
      <c r="N80" t="s">
        <v>448</v>
      </c>
      <c r="O80" t="s">
        <v>339</v>
      </c>
      <c r="P80" t="s">
        <v>1633</v>
      </c>
      <c r="Q80" t="s">
        <v>413</v>
      </c>
      <c r="R80" t="s">
        <v>407</v>
      </c>
      <c r="S80" t="s">
        <v>1212</v>
      </c>
      <c r="T80" s="129">
        <v>2905.5</v>
      </c>
      <c r="U80" t="s">
        <v>1360</v>
      </c>
      <c r="V80" s="130">
        <v>1.2200000000000001E-2</v>
      </c>
      <c r="W80" s="130">
        <v>3.00762690043446E-2</v>
      </c>
      <c r="X80" t="s">
        <v>411</v>
      </c>
      <c r="Y80" t="s">
        <v>339</v>
      </c>
      <c r="Z80" s="137">
        <v>30744</v>
      </c>
      <c r="AA80" s="167">
        <v>1</v>
      </c>
      <c r="AB80" s="166" t="s">
        <v>2017</v>
      </c>
      <c r="AD80" s="137">
        <v>32.481000000000002</v>
      </c>
      <c r="AH80" s="130">
        <v>2.1574736842105264E-4</v>
      </c>
      <c r="AI80" s="130">
        <v>2.1468432478043381E-3</v>
      </c>
      <c r="AJ80" s="130">
        <v>3.1752786188594527E-4</v>
      </c>
      <c r="AK80" s="181"/>
      <c r="AL80" s="4"/>
      <c r="AM80" s="159"/>
      <c r="AN80" s="4"/>
    </row>
    <row r="81" spans="1:40" x14ac:dyDescent="0.25">
      <c r="A81" t="s">
        <v>1213</v>
      </c>
      <c r="B81" s="2">
        <v>12936</v>
      </c>
      <c r="C81" t="s">
        <v>2018</v>
      </c>
      <c r="D81" t="s">
        <v>2019</v>
      </c>
      <c r="E81" t="s">
        <v>309</v>
      </c>
      <c r="F81" t="s">
        <v>2020</v>
      </c>
      <c r="G81" t="s">
        <v>2021</v>
      </c>
      <c r="H81" t="s">
        <v>312</v>
      </c>
      <c r="I81" t="s">
        <v>754</v>
      </c>
      <c r="J81" t="s">
        <v>204</v>
      </c>
      <c r="K81" t="s">
        <v>204</v>
      </c>
      <c r="L81" t="s">
        <v>325</v>
      </c>
      <c r="M81" t="s">
        <v>340</v>
      </c>
      <c r="N81" t="s">
        <v>464</v>
      </c>
      <c r="O81" t="s">
        <v>339</v>
      </c>
      <c r="P81" t="s">
        <v>1668</v>
      </c>
      <c r="Q81" t="s">
        <v>413</v>
      </c>
      <c r="R81" t="s">
        <v>407</v>
      </c>
      <c r="S81" t="s">
        <v>1212</v>
      </c>
      <c r="T81" s="129">
        <v>5552.2</v>
      </c>
      <c r="U81" t="s">
        <v>2022</v>
      </c>
      <c r="V81" s="130">
        <v>2.8724441758394299E-2</v>
      </c>
      <c r="W81" s="130">
        <v>3.2159926282167101E-2</v>
      </c>
      <c r="X81" t="s">
        <v>412</v>
      </c>
      <c r="Y81" t="s">
        <v>339</v>
      </c>
      <c r="Z81" s="137">
        <v>32416.27</v>
      </c>
      <c r="AA81" s="167">
        <v>1</v>
      </c>
      <c r="AB81" s="166" t="s">
        <v>2023</v>
      </c>
      <c r="AC81" s="2">
        <v>0.86699999999999999</v>
      </c>
      <c r="AD81" s="137">
        <v>31.529499999999999</v>
      </c>
      <c r="AH81" s="130">
        <v>2.6116905907555512E-5</v>
      </c>
      <c r="AI81" s="130">
        <v>2.0839535168759235E-3</v>
      </c>
      <c r="AJ81" s="130">
        <v>3.082261851954346E-4</v>
      </c>
      <c r="AK81" s="181"/>
      <c r="AL81" s="4"/>
      <c r="AM81" s="159"/>
      <c r="AN81" s="4"/>
    </row>
    <row r="82" spans="1:40" x14ac:dyDescent="0.25">
      <c r="A82" t="s">
        <v>1213</v>
      </c>
      <c r="B82" s="2">
        <v>12936</v>
      </c>
      <c r="C82" t="s">
        <v>2024</v>
      </c>
      <c r="D82" t="s">
        <v>2025</v>
      </c>
      <c r="E82" t="s">
        <v>309</v>
      </c>
      <c r="F82" t="s">
        <v>2026</v>
      </c>
      <c r="G82" t="s">
        <v>2027</v>
      </c>
      <c r="H82" t="s">
        <v>312</v>
      </c>
      <c r="I82" t="s">
        <v>754</v>
      </c>
      <c r="J82" t="s">
        <v>204</v>
      </c>
      <c r="K82" t="s">
        <v>204</v>
      </c>
      <c r="L82" t="s">
        <v>325</v>
      </c>
      <c r="M82" t="s">
        <v>340</v>
      </c>
      <c r="N82" t="s">
        <v>464</v>
      </c>
      <c r="O82" t="s">
        <v>339</v>
      </c>
      <c r="P82" t="s">
        <v>1668</v>
      </c>
      <c r="Q82" t="s">
        <v>413</v>
      </c>
      <c r="R82" t="s">
        <v>407</v>
      </c>
      <c r="S82" t="s">
        <v>1212</v>
      </c>
      <c r="T82" s="129">
        <v>5375.8</v>
      </c>
      <c r="U82" t="s">
        <v>2028</v>
      </c>
      <c r="V82" s="130">
        <v>3.4926771377324702E-2</v>
      </c>
      <c r="W82" s="130">
        <v>3.5314916471242602E-2</v>
      </c>
      <c r="X82" t="s">
        <v>412</v>
      </c>
      <c r="Y82" t="s">
        <v>339</v>
      </c>
      <c r="Z82" s="137">
        <v>24000</v>
      </c>
      <c r="AA82" s="167">
        <v>1</v>
      </c>
      <c r="AB82" s="166" t="s">
        <v>2029</v>
      </c>
      <c r="AD82" s="137">
        <v>22.56</v>
      </c>
      <c r="AH82" s="130">
        <v>1.7136479924256758E-5</v>
      </c>
      <c r="AI82" s="130">
        <v>1.4911112241145857E-3</v>
      </c>
      <c r="AJ82" s="130">
        <v>2.2054211890480357E-4</v>
      </c>
      <c r="AK82" s="181"/>
      <c r="AL82" s="4"/>
      <c r="AM82" s="159"/>
      <c r="AN82" s="4"/>
    </row>
    <row r="83" spans="1:40" x14ac:dyDescent="0.25">
      <c r="A83" t="s">
        <v>1213</v>
      </c>
      <c r="B83" s="2">
        <v>12936</v>
      </c>
      <c r="C83" t="s">
        <v>1878</v>
      </c>
      <c r="D83" t="s">
        <v>1879</v>
      </c>
      <c r="E83" t="s">
        <v>309</v>
      </c>
      <c r="F83" t="s">
        <v>1880</v>
      </c>
      <c r="G83" t="s">
        <v>1881</v>
      </c>
      <c r="H83" t="s">
        <v>312</v>
      </c>
      <c r="I83" t="s">
        <v>754</v>
      </c>
      <c r="J83" t="s">
        <v>204</v>
      </c>
      <c r="K83" t="s">
        <v>204</v>
      </c>
      <c r="L83" t="s">
        <v>327</v>
      </c>
      <c r="M83" t="s">
        <v>340</v>
      </c>
      <c r="N83" t="s">
        <v>447</v>
      </c>
      <c r="O83" t="s">
        <v>339</v>
      </c>
      <c r="P83" t="s">
        <v>1626</v>
      </c>
      <c r="Q83" t="s">
        <v>415</v>
      </c>
      <c r="R83" t="s">
        <v>407</v>
      </c>
      <c r="S83" t="s">
        <v>1212</v>
      </c>
      <c r="T83" s="129">
        <v>0</v>
      </c>
      <c r="U83" t="s">
        <v>1882</v>
      </c>
      <c r="V83" t="s">
        <v>1840</v>
      </c>
      <c r="W83" t="s">
        <v>1840</v>
      </c>
      <c r="X83" t="s">
        <v>412</v>
      </c>
      <c r="Y83" t="s">
        <v>339</v>
      </c>
      <c r="Z83" s="137">
        <v>141000</v>
      </c>
      <c r="AA83" s="167">
        <v>1</v>
      </c>
      <c r="AB83" s="166">
        <f>AD83*1000/Z83*100</f>
        <v>107.02000000000001</v>
      </c>
      <c r="AD83" s="137">
        <f>150898.2/1000</f>
        <v>150.8982</v>
      </c>
      <c r="AI83" s="130">
        <v>9.9736702002964361E-3</v>
      </c>
      <c r="AJ83" s="130">
        <v>1.4751510978245051E-3</v>
      </c>
      <c r="AK83" s="181"/>
      <c r="AL83" s="4"/>
      <c r="AM83" s="159"/>
      <c r="AN83" s="4"/>
    </row>
    <row r="84" spans="1:40" x14ac:dyDescent="0.25">
      <c r="A84" t="s">
        <v>1213</v>
      </c>
      <c r="B84" s="2">
        <v>12936</v>
      </c>
      <c r="C84" t="s">
        <v>1861</v>
      </c>
      <c r="D84" t="s">
        <v>1862</v>
      </c>
      <c r="E84" t="s">
        <v>309</v>
      </c>
      <c r="F84" t="s">
        <v>1863</v>
      </c>
      <c r="G84">
        <v>1182831</v>
      </c>
      <c r="H84" t="s">
        <v>312</v>
      </c>
      <c r="I84" t="s">
        <v>754</v>
      </c>
      <c r="J84" t="s">
        <v>204</v>
      </c>
      <c r="K84" t="s">
        <v>204</v>
      </c>
      <c r="L84" t="s">
        <v>327</v>
      </c>
      <c r="M84" t="s">
        <v>340</v>
      </c>
      <c r="N84" t="s">
        <v>443</v>
      </c>
      <c r="O84" t="s">
        <v>339</v>
      </c>
      <c r="P84" t="s">
        <v>1864</v>
      </c>
      <c r="Q84" t="s">
        <v>415</v>
      </c>
      <c r="R84" t="s">
        <v>407</v>
      </c>
      <c r="S84" t="s">
        <v>1212</v>
      </c>
      <c r="T84" s="129">
        <v>0</v>
      </c>
      <c r="U84" t="s">
        <v>1865</v>
      </c>
      <c r="V84" t="s">
        <v>1840</v>
      </c>
      <c r="W84" t="s">
        <v>1840</v>
      </c>
      <c r="X84" t="s">
        <v>412</v>
      </c>
      <c r="Y84" t="s">
        <v>339</v>
      </c>
      <c r="Z84" s="137">
        <v>300000</v>
      </c>
      <c r="AA84" s="167">
        <v>1</v>
      </c>
      <c r="AB84" s="166">
        <f>AD84*1000/Z84*100</f>
        <v>102.46</v>
      </c>
      <c r="AD84" s="137">
        <f>307380/1000</f>
        <v>307.38</v>
      </c>
      <c r="AI84" s="130">
        <v>2.0316390428561232E-2</v>
      </c>
      <c r="AJ84" s="130">
        <v>3.0048863700779488E-3</v>
      </c>
      <c r="AK84" s="181"/>
      <c r="AL84" s="4"/>
      <c r="AM84" s="159"/>
      <c r="AN84" s="4"/>
    </row>
    <row r="85" spans="1:40" x14ac:dyDescent="0.25">
      <c r="A85" t="s">
        <v>1213</v>
      </c>
      <c r="B85" s="2">
        <v>12936</v>
      </c>
      <c r="C85" t="s">
        <v>2030</v>
      </c>
      <c r="D85" t="s">
        <v>2031</v>
      </c>
      <c r="E85" t="s">
        <v>80</v>
      </c>
      <c r="F85" t="s">
        <v>2032</v>
      </c>
      <c r="G85" t="s">
        <v>2033</v>
      </c>
      <c r="H85" t="s">
        <v>312</v>
      </c>
      <c r="I85" t="s">
        <v>755</v>
      </c>
      <c r="J85" t="s">
        <v>204</v>
      </c>
      <c r="K85" t="s">
        <v>224</v>
      </c>
      <c r="L85" t="s">
        <v>325</v>
      </c>
      <c r="M85" t="s">
        <v>340</v>
      </c>
      <c r="N85" t="s">
        <v>443</v>
      </c>
      <c r="O85" t="s">
        <v>339</v>
      </c>
      <c r="P85" t="s">
        <v>1864</v>
      </c>
      <c r="Q85" t="s">
        <v>415</v>
      </c>
      <c r="R85" t="s">
        <v>407</v>
      </c>
      <c r="S85" t="s">
        <v>1212</v>
      </c>
      <c r="T85" s="129">
        <v>2036.9</v>
      </c>
      <c r="U85" t="s">
        <v>2034</v>
      </c>
      <c r="V85" s="130">
        <v>2.7199076890941998E-3</v>
      </c>
      <c r="W85" s="130">
        <v>5.4730038973092698E-2</v>
      </c>
      <c r="X85" t="s">
        <v>412</v>
      </c>
      <c r="Y85" t="s">
        <v>339</v>
      </c>
      <c r="Z85" s="137">
        <v>450000</v>
      </c>
      <c r="AA85" s="167">
        <v>1</v>
      </c>
      <c r="AB85" s="166" t="s">
        <v>2035</v>
      </c>
      <c r="AD85" s="137">
        <v>472.5</v>
      </c>
      <c r="AH85" s="130">
        <v>1.0688673921023736E-3</v>
      </c>
      <c r="AI85" s="130">
        <v>3.1230055558250966E-2</v>
      </c>
      <c r="AJ85" s="130">
        <v>4.6190669850407666E-3</v>
      </c>
      <c r="AK85" s="181"/>
      <c r="AL85" s="4"/>
      <c r="AM85" s="159"/>
      <c r="AN85" s="4"/>
    </row>
    <row r="86" spans="1:40" x14ac:dyDescent="0.25">
      <c r="A86" t="s">
        <v>1213</v>
      </c>
      <c r="B86" s="2">
        <v>12936</v>
      </c>
      <c r="C86" t="s">
        <v>2036</v>
      </c>
      <c r="D86" t="s">
        <v>2037</v>
      </c>
      <c r="E86" t="s">
        <v>80</v>
      </c>
      <c r="F86" t="s">
        <v>2038</v>
      </c>
      <c r="G86" t="s">
        <v>2039</v>
      </c>
      <c r="H86" t="s">
        <v>321</v>
      </c>
      <c r="I86" t="s">
        <v>755</v>
      </c>
      <c r="J86" t="s">
        <v>205</v>
      </c>
      <c r="K86" t="s">
        <v>224</v>
      </c>
      <c r="L86" t="s">
        <v>325</v>
      </c>
      <c r="M86" t="s">
        <v>314</v>
      </c>
      <c r="N86" t="s">
        <v>534</v>
      </c>
      <c r="O86" t="s">
        <v>339</v>
      </c>
      <c r="P86" t="s">
        <v>2040</v>
      </c>
      <c r="Q86" t="s">
        <v>433</v>
      </c>
      <c r="R86" t="s">
        <v>407</v>
      </c>
      <c r="S86" t="s">
        <v>1215</v>
      </c>
      <c r="T86" s="129">
        <v>1900.5</v>
      </c>
      <c r="U86" t="s">
        <v>2041</v>
      </c>
      <c r="V86" s="130">
        <v>5.8160402370690999E-2</v>
      </c>
      <c r="W86" s="130">
        <v>5.7591297739743801E-2</v>
      </c>
      <c r="X86" t="s">
        <v>412</v>
      </c>
      <c r="Y86" t="s">
        <v>339</v>
      </c>
      <c r="Z86" s="137">
        <v>34000</v>
      </c>
      <c r="AA86" s="11" t="s">
        <v>1216</v>
      </c>
      <c r="AB86" s="166" t="s">
        <v>2042</v>
      </c>
      <c r="AD86" s="137">
        <v>123.9687</v>
      </c>
      <c r="AH86" s="130">
        <v>1.512940087572532E-5</v>
      </c>
      <c r="AI86" s="130">
        <v>8.1937553195431667E-3</v>
      </c>
      <c r="AJ86" s="130">
        <v>1.2118936070866101E-3</v>
      </c>
      <c r="AK86" s="181"/>
      <c r="AL86" s="4"/>
      <c r="AM86" s="159"/>
      <c r="AN86" s="4"/>
    </row>
    <row r="87" spans="1:40" x14ac:dyDescent="0.25">
      <c r="A87" t="s">
        <v>1213</v>
      </c>
      <c r="B87" s="2">
        <v>12936</v>
      </c>
      <c r="C87" t="s">
        <v>1873</v>
      </c>
      <c r="D87" t="s">
        <v>1874</v>
      </c>
      <c r="E87" t="s">
        <v>309</v>
      </c>
      <c r="F87" t="s">
        <v>2043</v>
      </c>
      <c r="G87" t="s">
        <v>2044</v>
      </c>
      <c r="H87" t="s">
        <v>321</v>
      </c>
      <c r="I87" t="s">
        <v>755</v>
      </c>
      <c r="J87" t="s">
        <v>205</v>
      </c>
      <c r="K87" t="s">
        <v>204</v>
      </c>
      <c r="L87" t="s">
        <v>325</v>
      </c>
      <c r="M87" t="s">
        <v>340</v>
      </c>
      <c r="N87" t="s">
        <v>536</v>
      </c>
      <c r="O87" t="s">
        <v>339</v>
      </c>
      <c r="P87" t="s">
        <v>2040</v>
      </c>
      <c r="Q87" t="s">
        <v>433</v>
      </c>
      <c r="R87" t="s">
        <v>407</v>
      </c>
      <c r="S87" t="s">
        <v>1215</v>
      </c>
      <c r="T87" s="129">
        <v>5861.5</v>
      </c>
      <c r="U87" t="s">
        <v>2045</v>
      </c>
      <c r="V87" s="130">
        <v>5.6377033020257601E-2</v>
      </c>
      <c r="W87" s="130">
        <v>4.6668160468339603E-2</v>
      </c>
      <c r="X87" t="s">
        <v>412</v>
      </c>
      <c r="Y87" t="s">
        <v>339</v>
      </c>
      <c r="Z87" s="137">
        <v>27000</v>
      </c>
      <c r="AA87" s="11" t="s">
        <v>1216</v>
      </c>
      <c r="AB87" s="166" t="s">
        <v>2046</v>
      </c>
      <c r="AD87" s="137">
        <v>95.227500000000006</v>
      </c>
      <c r="AH87" s="130">
        <v>3.6000000000000001E-5</v>
      </c>
      <c r="AI87" s="130">
        <v>6.2940954829065485E-3</v>
      </c>
      <c r="AJ87" s="130">
        <v>9.3092529379464474E-4</v>
      </c>
      <c r="AK87" s="181"/>
      <c r="AL87" s="4"/>
      <c r="AM87" s="159"/>
      <c r="AN87" s="4"/>
    </row>
    <row r="88" spans="1:40" x14ac:dyDescent="0.25">
      <c r="A88" t="s">
        <v>1213</v>
      </c>
      <c r="B88" s="2">
        <v>12936</v>
      </c>
      <c r="C88" t="s">
        <v>2047</v>
      </c>
      <c r="D88" t="s">
        <v>2048</v>
      </c>
      <c r="E88" t="s">
        <v>309</v>
      </c>
      <c r="F88" t="s">
        <v>2049</v>
      </c>
      <c r="G88" t="s">
        <v>2050</v>
      </c>
      <c r="H88" t="s">
        <v>321</v>
      </c>
      <c r="I88" t="s">
        <v>755</v>
      </c>
      <c r="J88" t="s">
        <v>205</v>
      </c>
      <c r="K88" t="s">
        <v>204</v>
      </c>
      <c r="L88" t="s">
        <v>325</v>
      </c>
      <c r="M88" t="s">
        <v>340</v>
      </c>
      <c r="N88" t="s">
        <v>536</v>
      </c>
      <c r="O88" t="s">
        <v>339</v>
      </c>
      <c r="P88" t="s">
        <v>2040</v>
      </c>
      <c r="Q88" t="s">
        <v>433</v>
      </c>
      <c r="R88" t="s">
        <v>407</v>
      </c>
      <c r="S88" t="s">
        <v>1215</v>
      </c>
      <c r="T88" s="129">
        <v>6085.1</v>
      </c>
      <c r="U88" t="s">
        <v>2051</v>
      </c>
      <c r="V88" s="130">
        <v>5.6421617254018397E-2</v>
      </c>
      <c r="W88" s="130">
        <v>4.6041358593702002E-2</v>
      </c>
      <c r="X88" t="s">
        <v>412</v>
      </c>
      <c r="Y88" t="s">
        <v>339</v>
      </c>
      <c r="Z88" s="137">
        <v>27000</v>
      </c>
      <c r="AA88" s="11" t="s">
        <v>1216</v>
      </c>
      <c r="AB88" s="166" t="s">
        <v>2052</v>
      </c>
      <c r="AD88" s="137">
        <v>93.556699999999992</v>
      </c>
      <c r="AH88" s="130">
        <v>4.5000000000000003E-5</v>
      </c>
      <c r="AI88" s="130">
        <v>6.1836633626383445E-3</v>
      </c>
      <c r="AJ88" s="130">
        <v>9.1459188190341474E-4</v>
      </c>
      <c r="AK88" s="181"/>
      <c r="AL88" s="4"/>
      <c r="AM88" s="159"/>
      <c r="AN88" s="4"/>
    </row>
    <row r="89" spans="1:40" x14ac:dyDescent="0.25">
      <c r="A89" t="s">
        <v>1213</v>
      </c>
      <c r="B89" s="2">
        <v>12936</v>
      </c>
      <c r="C89" t="s">
        <v>2053</v>
      </c>
      <c r="D89" t="s">
        <v>2054</v>
      </c>
      <c r="E89" t="s">
        <v>80</v>
      </c>
      <c r="F89" t="s">
        <v>2055</v>
      </c>
      <c r="G89" t="s">
        <v>2056</v>
      </c>
      <c r="H89" t="s">
        <v>321</v>
      </c>
      <c r="I89" t="s">
        <v>755</v>
      </c>
      <c r="J89" t="s">
        <v>205</v>
      </c>
      <c r="K89" t="s">
        <v>204</v>
      </c>
      <c r="L89" t="s">
        <v>325</v>
      </c>
      <c r="M89" t="s">
        <v>314</v>
      </c>
      <c r="N89" t="s">
        <v>486</v>
      </c>
      <c r="O89" t="s">
        <v>339</v>
      </c>
      <c r="P89" t="s">
        <v>2057</v>
      </c>
      <c r="Q89" t="s">
        <v>433</v>
      </c>
      <c r="R89" t="s">
        <v>407</v>
      </c>
      <c r="S89" t="s">
        <v>1215</v>
      </c>
      <c r="T89" s="129">
        <v>984.9</v>
      </c>
      <c r="U89" t="s">
        <v>1822</v>
      </c>
      <c r="V89" s="130">
        <v>6.1249999999999999E-2</v>
      </c>
      <c r="W89" s="130">
        <v>9.8288835357427301E-2</v>
      </c>
      <c r="X89" t="s">
        <v>412</v>
      </c>
      <c r="Y89" t="s">
        <v>339</v>
      </c>
      <c r="Z89" s="137">
        <v>18000</v>
      </c>
      <c r="AA89" s="11" t="s">
        <v>1216</v>
      </c>
      <c r="AB89" s="166" t="s">
        <v>2058</v>
      </c>
      <c r="AC89" s="2">
        <v>0.5512999999999999</v>
      </c>
      <c r="AD89" s="137">
        <v>67.542600000000007</v>
      </c>
      <c r="AH89" s="130">
        <v>3.0000000000000001E-5</v>
      </c>
      <c r="AI89" s="130">
        <v>4.4642521704734853E-3</v>
      </c>
      <c r="AJ89" s="130">
        <v>6.6028316136257034E-4</v>
      </c>
      <c r="AK89" s="181"/>
      <c r="AL89" s="4"/>
      <c r="AM89" s="159"/>
      <c r="AN89" s="4"/>
    </row>
    <row r="90" spans="1:40" x14ac:dyDescent="0.25">
      <c r="A90" t="s">
        <v>1213</v>
      </c>
      <c r="B90" s="2">
        <v>12936</v>
      </c>
      <c r="C90" t="s">
        <v>2053</v>
      </c>
      <c r="D90" t="s">
        <v>2054</v>
      </c>
      <c r="E90" t="s">
        <v>80</v>
      </c>
      <c r="F90" t="s">
        <v>2059</v>
      </c>
      <c r="G90" t="s">
        <v>2060</v>
      </c>
      <c r="H90" t="s">
        <v>321</v>
      </c>
      <c r="I90" t="s">
        <v>755</v>
      </c>
      <c r="J90" t="s">
        <v>205</v>
      </c>
      <c r="K90" t="s">
        <v>204</v>
      </c>
      <c r="L90" t="s">
        <v>325</v>
      </c>
      <c r="M90" t="s">
        <v>314</v>
      </c>
      <c r="N90" t="s">
        <v>486</v>
      </c>
      <c r="O90" t="s">
        <v>339</v>
      </c>
      <c r="P90" t="s">
        <v>2057</v>
      </c>
      <c r="Q90" t="s">
        <v>433</v>
      </c>
      <c r="R90" t="s">
        <v>407</v>
      </c>
      <c r="S90" t="s">
        <v>1215</v>
      </c>
      <c r="T90" s="129">
        <v>2764.4</v>
      </c>
      <c r="U90" t="s">
        <v>1664</v>
      </c>
      <c r="V90" s="130">
        <v>6.5000000000000002E-2</v>
      </c>
      <c r="W90" s="130">
        <v>9.2886275266408594E-2</v>
      </c>
      <c r="X90" t="s">
        <v>412</v>
      </c>
      <c r="Y90" t="s">
        <v>339</v>
      </c>
      <c r="Z90" s="137">
        <v>18000</v>
      </c>
      <c r="AA90" s="11" t="s">
        <v>1216</v>
      </c>
      <c r="AB90" s="166" t="s">
        <v>2061</v>
      </c>
      <c r="AC90" s="2">
        <v>0.58499999999999996</v>
      </c>
      <c r="AD90" s="137">
        <v>65.360100000000003</v>
      </c>
      <c r="AH90" s="130">
        <v>3.0000000000000001E-5</v>
      </c>
      <c r="AI90" s="130">
        <v>4.3199990567044213E-3</v>
      </c>
      <c r="AJ90" s="130">
        <v>6.3894747100309629E-4</v>
      </c>
      <c r="AK90" s="181"/>
      <c r="AL90" s="4"/>
      <c r="AM90" s="159"/>
      <c r="AN90" s="4"/>
    </row>
    <row r="91" spans="1:40" x14ac:dyDescent="0.25">
      <c r="A91" t="s">
        <v>1213</v>
      </c>
      <c r="B91" s="2">
        <v>12936</v>
      </c>
      <c r="C91" t="s">
        <v>2062</v>
      </c>
      <c r="D91" t="s">
        <v>2063</v>
      </c>
      <c r="E91" t="s">
        <v>309</v>
      </c>
      <c r="F91" t="s">
        <v>2064</v>
      </c>
      <c r="G91" t="s">
        <v>2065</v>
      </c>
      <c r="H91" t="s">
        <v>312</v>
      </c>
      <c r="I91" t="s">
        <v>952</v>
      </c>
      <c r="J91" t="s">
        <v>204</v>
      </c>
      <c r="K91" t="s">
        <v>204</v>
      </c>
      <c r="L91" t="s">
        <v>325</v>
      </c>
      <c r="M91" t="s">
        <v>340</v>
      </c>
      <c r="N91" t="s">
        <v>461</v>
      </c>
      <c r="O91" t="s">
        <v>339</v>
      </c>
      <c r="Q91" t="s">
        <v>410</v>
      </c>
      <c r="R91" t="s">
        <v>410</v>
      </c>
      <c r="S91" t="s">
        <v>1212</v>
      </c>
      <c r="T91" s="129">
        <v>3679.4</v>
      </c>
      <c r="U91" t="s">
        <v>1742</v>
      </c>
      <c r="V91" s="130">
        <v>5.7971575027703899E-2</v>
      </c>
      <c r="W91" s="130">
        <v>5.9251404796838401E-2</v>
      </c>
      <c r="X91" t="s">
        <v>412</v>
      </c>
      <c r="Y91" t="s">
        <v>339</v>
      </c>
      <c r="Z91" s="137">
        <v>120000</v>
      </c>
      <c r="AA91" s="167">
        <v>1</v>
      </c>
      <c r="AB91" s="166" t="s">
        <v>2066</v>
      </c>
      <c r="AD91" s="137">
        <v>115.8</v>
      </c>
      <c r="AH91" s="130">
        <v>4.0000000000000002E-4</v>
      </c>
      <c r="AI91" s="130">
        <v>7.6538421876094428E-3</v>
      </c>
      <c r="AJ91" s="130">
        <v>1.1320380039528482E-3</v>
      </c>
      <c r="AK91" s="181"/>
      <c r="AL91" s="4"/>
      <c r="AM91" s="159"/>
      <c r="AN91" s="4"/>
    </row>
    <row r="92" spans="1:40" x14ac:dyDescent="0.25">
      <c r="A92" t="s">
        <v>1213</v>
      </c>
      <c r="B92" s="2">
        <v>12936</v>
      </c>
      <c r="C92" t="s">
        <v>2067</v>
      </c>
      <c r="D92" t="s">
        <v>2068</v>
      </c>
      <c r="E92" t="s">
        <v>309</v>
      </c>
      <c r="F92" t="s">
        <v>2069</v>
      </c>
      <c r="G92" t="s">
        <v>2070</v>
      </c>
      <c r="H92" t="s">
        <v>312</v>
      </c>
      <c r="I92" t="s">
        <v>952</v>
      </c>
      <c r="J92" t="s">
        <v>204</v>
      </c>
      <c r="K92" t="s">
        <v>204</v>
      </c>
      <c r="L92" t="s">
        <v>325</v>
      </c>
      <c r="M92" t="s">
        <v>340</v>
      </c>
      <c r="N92" t="s">
        <v>447</v>
      </c>
      <c r="O92" t="s">
        <v>339</v>
      </c>
      <c r="Q92" t="s">
        <v>410</v>
      </c>
      <c r="R92" t="s">
        <v>410</v>
      </c>
      <c r="S92" t="s">
        <v>1212</v>
      </c>
      <c r="T92" s="129">
        <v>1470.4</v>
      </c>
      <c r="U92" t="s">
        <v>1807</v>
      </c>
      <c r="V92" s="130">
        <v>8.6934280059337302E-2</v>
      </c>
      <c r="W92" s="130">
        <v>8.6134386453628198E-2</v>
      </c>
      <c r="X92" t="s">
        <v>412</v>
      </c>
      <c r="Y92" t="s">
        <v>339</v>
      </c>
      <c r="Z92" s="137">
        <v>11000</v>
      </c>
      <c r="AA92" s="167">
        <v>1</v>
      </c>
      <c r="AB92" s="166" t="s">
        <v>2071</v>
      </c>
      <c r="AD92" s="137">
        <v>10.395</v>
      </c>
      <c r="AH92" s="130">
        <v>1.3750000000000001E-4</v>
      </c>
      <c r="AI92" s="130">
        <v>6.8706122228152119E-4</v>
      </c>
      <c r="AJ92" s="130">
        <v>1.0161947367089686E-4</v>
      </c>
      <c r="AK92" s="181"/>
      <c r="AL92" s="4"/>
      <c r="AM92" s="159"/>
      <c r="AN92" s="4"/>
    </row>
    <row r="93" spans="1:40" x14ac:dyDescent="0.25">
      <c r="A93" t="s">
        <v>1213</v>
      </c>
      <c r="B93" s="2">
        <v>12937</v>
      </c>
      <c r="C93" t="s">
        <v>1707</v>
      </c>
      <c r="D93" t="s">
        <v>1708</v>
      </c>
      <c r="E93" t="s">
        <v>309</v>
      </c>
      <c r="F93" t="s">
        <v>1709</v>
      </c>
      <c r="G93" t="s">
        <v>1710</v>
      </c>
      <c r="H93" t="s">
        <v>312</v>
      </c>
      <c r="I93" t="s">
        <v>951</v>
      </c>
      <c r="J93" t="s">
        <v>204</v>
      </c>
      <c r="K93" t="s">
        <v>204</v>
      </c>
      <c r="L93" t="s">
        <v>325</v>
      </c>
      <c r="M93" t="s">
        <v>340</v>
      </c>
      <c r="N93" t="s">
        <v>440</v>
      </c>
      <c r="O93" t="s">
        <v>339</v>
      </c>
      <c r="P93" t="s">
        <v>1626</v>
      </c>
      <c r="Q93" t="s">
        <v>415</v>
      </c>
      <c r="R93" t="s">
        <v>407</v>
      </c>
      <c r="S93" t="s">
        <v>1212</v>
      </c>
      <c r="T93" s="129">
        <v>3272.1</v>
      </c>
      <c r="U93" t="s">
        <v>1711</v>
      </c>
      <c r="V93" s="130">
        <v>7.2499999999999995E-2</v>
      </c>
      <c r="W93" s="130">
        <v>5.6720593880414602E-2</v>
      </c>
      <c r="X93" t="s">
        <v>412</v>
      </c>
      <c r="Y93" t="s">
        <v>339</v>
      </c>
      <c r="Z93" s="137">
        <v>6750000</v>
      </c>
      <c r="AA93" s="167">
        <v>1</v>
      </c>
      <c r="AB93" s="166" t="s">
        <v>1712</v>
      </c>
      <c r="AD93" s="137">
        <v>7057.8</v>
      </c>
      <c r="AH93" s="130">
        <v>9.3749999999999997E-3</v>
      </c>
      <c r="AI93" s="130">
        <v>3.2019929284960238E-2</v>
      </c>
      <c r="AJ93" s="130">
        <v>7.3205203676495372E-3</v>
      </c>
      <c r="AK93" s="181"/>
      <c r="AL93" s="4"/>
      <c r="AM93" s="159"/>
      <c r="AN93" s="4"/>
    </row>
    <row r="94" spans="1:40" x14ac:dyDescent="0.25">
      <c r="A94" t="s">
        <v>1213</v>
      </c>
      <c r="B94" s="2">
        <v>12937</v>
      </c>
      <c r="C94" t="s">
        <v>1615</v>
      </c>
      <c r="D94" t="s">
        <v>1616</v>
      </c>
      <c r="E94" t="s">
        <v>311</v>
      </c>
      <c r="F94" t="s">
        <v>1617</v>
      </c>
      <c r="G94" t="s">
        <v>1618</v>
      </c>
      <c r="H94" t="s">
        <v>312</v>
      </c>
      <c r="I94" t="s">
        <v>951</v>
      </c>
      <c r="J94" t="s">
        <v>204</v>
      </c>
      <c r="K94" t="s">
        <v>224</v>
      </c>
      <c r="L94" t="s">
        <v>325</v>
      </c>
      <c r="M94" t="s">
        <v>340</v>
      </c>
      <c r="N94" t="s">
        <v>443</v>
      </c>
      <c r="O94" t="s">
        <v>339</v>
      </c>
      <c r="P94" t="s">
        <v>1619</v>
      </c>
      <c r="Q94" t="s">
        <v>413</v>
      </c>
      <c r="R94" t="s">
        <v>407</v>
      </c>
      <c r="S94" t="s">
        <v>1212</v>
      </c>
      <c r="T94" s="129">
        <v>959.2</v>
      </c>
      <c r="U94" t="s">
        <v>1620</v>
      </c>
      <c r="V94" s="130">
        <v>7.4084277651167402E-2</v>
      </c>
      <c r="W94" s="130">
        <v>6.4365478669404605E-2</v>
      </c>
      <c r="X94" t="s">
        <v>412</v>
      </c>
      <c r="Y94" t="s">
        <v>339</v>
      </c>
      <c r="Z94" s="137">
        <v>5513128.3899999997</v>
      </c>
      <c r="AA94" s="167">
        <v>1</v>
      </c>
      <c r="AB94" s="166" t="s">
        <v>1621</v>
      </c>
      <c r="AD94" s="137">
        <v>5503.2047999999995</v>
      </c>
      <c r="AH94" s="130">
        <v>6.6558663092369007E-3</v>
      </c>
      <c r="AI94" s="130">
        <v>2.496701926048538E-2</v>
      </c>
      <c r="AJ94" s="130">
        <v>5.7080567352073867E-3</v>
      </c>
      <c r="AK94" s="181"/>
      <c r="AL94" s="4"/>
      <c r="AM94" s="159"/>
      <c r="AN94" s="4"/>
    </row>
    <row r="95" spans="1:40" x14ac:dyDescent="0.25">
      <c r="A95" t="s">
        <v>1213</v>
      </c>
      <c r="B95" s="2">
        <v>12937</v>
      </c>
      <c r="C95" t="s">
        <v>1622</v>
      </c>
      <c r="D95" t="s">
        <v>1623</v>
      </c>
      <c r="E95" t="s">
        <v>311</v>
      </c>
      <c r="F95" t="s">
        <v>1624</v>
      </c>
      <c r="G95" t="s">
        <v>1625</v>
      </c>
      <c r="H95" t="s">
        <v>312</v>
      </c>
      <c r="I95" t="s">
        <v>951</v>
      </c>
      <c r="J95" t="s">
        <v>204</v>
      </c>
      <c r="K95" t="s">
        <v>224</v>
      </c>
      <c r="L95" t="s">
        <v>325</v>
      </c>
      <c r="M95" t="s">
        <v>340</v>
      </c>
      <c r="N95" t="s">
        <v>447</v>
      </c>
      <c r="O95" t="s">
        <v>339</v>
      </c>
      <c r="P95" t="s">
        <v>1626</v>
      </c>
      <c r="Q95" t="s">
        <v>415</v>
      </c>
      <c r="R95" t="s">
        <v>407</v>
      </c>
      <c r="S95" t="s">
        <v>1212</v>
      </c>
      <c r="T95" s="129">
        <v>2763.1</v>
      </c>
      <c r="U95" t="s">
        <v>1627</v>
      </c>
      <c r="V95" s="130">
        <v>9.5773358350516993E-2</v>
      </c>
      <c r="W95" s="130">
        <v>7.9878169416188902E-2</v>
      </c>
      <c r="X95" t="s">
        <v>412</v>
      </c>
      <c r="Y95" t="s">
        <v>339</v>
      </c>
      <c r="Z95" s="137">
        <v>4433000</v>
      </c>
      <c r="AA95" s="167">
        <v>1</v>
      </c>
      <c r="AB95" s="166" t="s">
        <v>1628</v>
      </c>
      <c r="AD95" s="137">
        <v>4277.4017000000003</v>
      </c>
      <c r="AH95" s="130">
        <v>8.9611857146611306E-3</v>
      </c>
      <c r="AI95" s="130">
        <v>1.9405777998437006E-2</v>
      </c>
      <c r="AJ95" s="130">
        <v>4.4366241981168009E-3</v>
      </c>
      <c r="AK95" s="181"/>
      <c r="AL95" s="4"/>
      <c r="AM95" s="159"/>
      <c r="AN95" s="4"/>
    </row>
    <row r="96" spans="1:40" x14ac:dyDescent="0.25">
      <c r="A96" t="s">
        <v>1213</v>
      </c>
      <c r="B96" s="2">
        <v>12937</v>
      </c>
      <c r="C96" t="s">
        <v>1655</v>
      </c>
      <c r="D96" t="s">
        <v>1656</v>
      </c>
      <c r="E96" t="s">
        <v>309</v>
      </c>
      <c r="F96" t="s">
        <v>1657</v>
      </c>
      <c r="G96" t="s">
        <v>1658</v>
      </c>
      <c r="H96" t="s">
        <v>312</v>
      </c>
      <c r="I96" t="s">
        <v>951</v>
      </c>
      <c r="J96" t="s">
        <v>204</v>
      </c>
      <c r="K96" t="s">
        <v>204</v>
      </c>
      <c r="L96" t="s">
        <v>325</v>
      </c>
      <c r="M96" t="s">
        <v>340</v>
      </c>
      <c r="N96" t="s">
        <v>447</v>
      </c>
      <c r="O96" t="s">
        <v>339</v>
      </c>
      <c r="Q96" t="s">
        <v>410</v>
      </c>
      <c r="R96" t="s">
        <v>410</v>
      </c>
      <c r="S96" t="s">
        <v>1212</v>
      </c>
      <c r="T96" s="129">
        <v>2706.8</v>
      </c>
      <c r="U96" t="s">
        <v>1396</v>
      </c>
      <c r="V96" s="130">
        <v>8.1352071732282302E-2</v>
      </c>
      <c r="W96" s="130">
        <v>7.5713477462529793E-2</v>
      </c>
      <c r="X96" t="s">
        <v>412</v>
      </c>
      <c r="Y96" t="s">
        <v>339</v>
      </c>
      <c r="Z96" s="137">
        <v>2483000</v>
      </c>
      <c r="AA96" s="167">
        <v>1</v>
      </c>
      <c r="AB96" s="166" t="s">
        <v>1659</v>
      </c>
      <c r="AD96" s="137">
        <v>2507.83</v>
      </c>
      <c r="AH96" s="130">
        <v>1.829771554900516E-2</v>
      </c>
      <c r="AI96" s="130">
        <v>1.1377559474439886E-2</v>
      </c>
      <c r="AJ96" s="130">
        <v>2.6011817554482328E-3</v>
      </c>
      <c r="AK96" s="181"/>
      <c r="AL96" s="4"/>
      <c r="AM96" s="159"/>
      <c r="AN96" s="4"/>
    </row>
    <row r="97" spans="1:40" x14ac:dyDescent="0.25">
      <c r="A97" t="s">
        <v>1213</v>
      </c>
      <c r="B97" s="2">
        <v>12937</v>
      </c>
      <c r="C97" t="s">
        <v>1629</v>
      </c>
      <c r="D97" t="s">
        <v>1630</v>
      </c>
      <c r="E97" t="s">
        <v>311</v>
      </c>
      <c r="F97" t="s">
        <v>1631</v>
      </c>
      <c r="G97" t="s">
        <v>1632</v>
      </c>
      <c r="H97" t="s">
        <v>312</v>
      </c>
      <c r="I97" t="s">
        <v>951</v>
      </c>
      <c r="J97" t="s">
        <v>204</v>
      </c>
      <c r="K97" t="s">
        <v>224</v>
      </c>
      <c r="L97" t="s">
        <v>325</v>
      </c>
      <c r="M97" t="s">
        <v>340</v>
      </c>
      <c r="N97" t="s">
        <v>465</v>
      </c>
      <c r="O97" t="s">
        <v>339</v>
      </c>
      <c r="P97" t="s">
        <v>1633</v>
      </c>
      <c r="Q97" t="s">
        <v>413</v>
      </c>
      <c r="R97" t="s">
        <v>407</v>
      </c>
      <c r="S97" t="s">
        <v>1212</v>
      </c>
      <c r="T97" s="129">
        <v>4588.8999999999996</v>
      </c>
      <c r="U97" t="s">
        <v>1634</v>
      </c>
      <c r="V97" s="130">
        <v>7.7373584519624394E-2</v>
      </c>
      <c r="W97" s="130">
        <v>6.7079871724843601E-2</v>
      </c>
      <c r="X97" t="s">
        <v>412</v>
      </c>
      <c r="Y97" t="s">
        <v>339</v>
      </c>
      <c r="Z97" s="137">
        <v>2250000</v>
      </c>
      <c r="AA97" s="167">
        <v>1</v>
      </c>
      <c r="AB97" s="166" t="s">
        <v>1635</v>
      </c>
      <c r="AD97" s="137">
        <v>2375.7750000000001</v>
      </c>
      <c r="AH97" s="130">
        <v>7.4046771231677539E-3</v>
      </c>
      <c r="AI97" s="130">
        <v>1.0778450437385078E-2</v>
      </c>
      <c r="AJ97" s="130">
        <v>2.4642111247772081E-3</v>
      </c>
      <c r="AK97" s="181"/>
      <c r="AL97" s="4"/>
      <c r="AM97" s="159"/>
      <c r="AN97" s="4"/>
    </row>
    <row r="98" spans="1:40" x14ac:dyDescent="0.25">
      <c r="A98" t="s">
        <v>1213</v>
      </c>
      <c r="B98" s="2">
        <v>12937</v>
      </c>
      <c r="C98" t="s">
        <v>1803</v>
      </c>
      <c r="D98" t="s">
        <v>1804</v>
      </c>
      <c r="E98" t="s">
        <v>309</v>
      </c>
      <c r="F98" t="s">
        <v>1805</v>
      </c>
      <c r="G98">
        <v>1182047</v>
      </c>
      <c r="H98" t="s">
        <v>312</v>
      </c>
      <c r="I98" t="s">
        <v>951</v>
      </c>
      <c r="J98" t="s">
        <v>204</v>
      </c>
      <c r="K98" t="s">
        <v>204</v>
      </c>
      <c r="L98" t="s">
        <v>327</v>
      </c>
      <c r="M98" t="s">
        <v>340</v>
      </c>
      <c r="N98" t="s">
        <v>443</v>
      </c>
      <c r="O98" t="s">
        <v>339</v>
      </c>
      <c r="P98" t="s">
        <v>1806</v>
      </c>
      <c r="Q98" t="s">
        <v>415</v>
      </c>
      <c r="R98" t="s">
        <v>407</v>
      </c>
      <c r="S98" t="s">
        <v>1212</v>
      </c>
      <c r="T98" s="129">
        <v>987</v>
      </c>
      <c r="U98" t="s">
        <v>1807</v>
      </c>
      <c r="V98" s="130">
        <v>4.1943170631010898E-2</v>
      </c>
      <c r="W98" s="130">
        <v>6.8215458384751904E-2</v>
      </c>
      <c r="X98" t="s">
        <v>412</v>
      </c>
      <c r="Y98" t="s">
        <v>339</v>
      </c>
      <c r="Z98" s="137">
        <v>700000</v>
      </c>
      <c r="AA98" s="167">
        <v>1</v>
      </c>
      <c r="AB98" s="166">
        <f>AD98*1000/Z98*100</f>
        <v>96.134754098360702</v>
      </c>
      <c r="AD98" s="137">
        <f>672943.278688525/1000</f>
        <v>672.94327868852497</v>
      </c>
      <c r="AH98" s="130">
        <v>1.6788582991990989E-2</v>
      </c>
      <c r="AI98" s="130">
        <v>3.0530188155510015E-3</v>
      </c>
      <c r="AJ98" s="130">
        <v>6.9799299752220311E-4</v>
      </c>
      <c r="AK98" s="181"/>
      <c r="AL98" s="4"/>
      <c r="AM98" s="159"/>
      <c r="AN98" s="4"/>
    </row>
    <row r="99" spans="1:40" x14ac:dyDescent="0.25">
      <c r="A99" t="s">
        <v>1213</v>
      </c>
      <c r="B99" s="2">
        <v>12937</v>
      </c>
      <c r="C99" t="s">
        <v>1629</v>
      </c>
      <c r="D99" t="s">
        <v>1630</v>
      </c>
      <c r="E99" t="s">
        <v>311</v>
      </c>
      <c r="F99" t="s">
        <v>1670</v>
      </c>
      <c r="G99" t="s">
        <v>1671</v>
      </c>
      <c r="H99" t="s">
        <v>312</v>
      </c>
      <c r="I99" t="s">
        <v>951</v>
      </c>
      <c r="J99" t="s">
        <v>204</v>
      </c>
      <c r="K99" t="s">
        <v>224</v>
      </c>
      <c r="L99" t="s">
        <v>325</v>
      </c>
      <c r="M99" t="s">
        <v>340</v>
      </c>
      <c r="N99" t="s">
        <v>465</v>
      </c>
      <c r="O99" t="s">
        <v>339</v>
      </c>
      <c r="P99" t="s">
        <v>1640</v>
      </c>
      <c r="Q99" t="s">
        <v>413</v>
      </c>
      <c r="R99" t="s">
        <v>407</v>
      </c>
      <c r="S99" t="s">
        <v>1212</v>
      </c>
      <c r="T99" s="129">
        <v>2276.1</v>
      </c>
      <c r="U99" t="s">
        <v>1672</v>
      </c>
      <c r="V99" s="130">
        <v>7.7924330936670005E-2</v>
      </c>
      <c r="W99" s="130">
        <v>6.37989966404435E-2</v>
      </c>
      <c r="X99" t="s">
        <v>412</v>
      </c>
      <c r="Y99" t="s">
        <v>339</v>
      </c>
      <c r="Z99" s="137">
        <v>2062220</v>
      </c>
      <c r="AA99" s="167">
        <v>1</v>
      </c>
      <c r="AB99" s="166" t="s">
        <v>1673</v>
      </c>
      <c r="AD99" s="137">
        <v>2085.7293</v>
      </c>
      <c r="AH99" s="130">
        <v>5.8355324581536288E-3</v>
      </c>
      <c r="AI99" s="130">
        <v>9.4625669037900779E-3</v>
      </c>
      <c r="AJ99" s="130">
        <v>2.1633687299234053E-3</v>
      </c>
      <c r="AK99" s="181"/>
      <c r="AL99" s="4"/>
      <c r="AM99" s="159"/>
      <c r="AN99" s="4"/>
    </row>
    <row r="100" spans="1:40" x14ac:dyDescent="0.25">
      <c r="A100" t="s">
        <v>1213</v>
      </c>
      <c r="B100" s="2">
        <v>12937</v>
      </c>
      <c r="C100" t="s">
        <v>1729</v>
      </c>
      <c r="D100" t="s">
        <v>1730</v>
      </c>
      <c r="E100" t="s">
        <v>309</v>
      </c>
      <c r="F100" t="s">
        <v>1731</v>
      </c>
      <c r="G100" t="s">
        <v>1732</v>
      </c>
      <c r="H100" t="s">
        <v>312</v>
      </c>
      <c r="I100" t="s">
        <v>951</v>
      </c>
      <c r="J100" t="s">
        <v>204</v>
      </c>
      <c r="K100" t="s">
        <v>204</v>
      </c>
      <c r="L100" t="s">
        <v>325</v>
      </c>
      <c r="M100" t="s">
        <v>340</v>
      </c>
      <c r="N100" t="s">
        <v>447</v>
      </c>
      <c r="O100" t="s">
        <v>339</v>
      </c>
      <c r="Q100" t="s">
        <v>410</v>
      </c>
      <c r="R100" t="s">
        <v>410</v>
      </c>
      <c r="S100" t="s">
        <v>1212</v>
      </c>
      <c r="T100" s="129">
        <v>1892.6</v>
      </c>
      <c r="U100" t="s">
        <v>1360</v>
      </c>
      <c r="V100" s="130">
        <v>7.0634226166216701E-2</v>
      </c>
      <c r="W100" s="130">
        <v>4.75073931038376E-2</v>
      </c>
      <c r="X100" t="s">
        <v>412</v>
      </c>
      <c r="Y100" t="s">
        <v>339</v>
      </c>
      <c r="Z100" s="137">
        <v>1844537.78</v>
      </c>
      <c r="AA100" s="167">
        <v>1</v>
      </c>
      <c r="AB100" s="166" t="s">
        <v>1733</v>
      </c>
      <c r="AD100" s="137">
        <v>1843.0621000000001</v>
      </c>
      <c r="AH100" s="130">
        <v>9.7652000060204705E-3</v>
      </c>
      <c r="AI100" s="130">
        <v>8.3616308353580884E-3</v>
      </c>
      <c r="AJ100" s="130">
        <v>1.9116684578612212E-3</v>
      </c>
      <c r="AK100" s="181"/>
      <c r="AL100" s="4"/>
      <c r="AM100" s="159"/>
      <c r="AN100" s="4"/>
    </row>
    <row r="101" spans="1:40" x14ac:dyDescent="0.25">
      <c r="A101" t="s">
        <v>1213</v>
      </c>
      <c r="B101" s="2">
        <v>12937</v>
      </c>
      <c r="C101" t="s">
        <v>1703</v>
      </c>
      <c r="D101" t="s">
        <v>1704</v>
      </c>
      <c r="E101" t="s">
        <v>309</v>
      </c>
      <c r="F101" t="s">
        <v>1705</v>
      </c>
      <c r="G101">
        <v>1197912</v>
      </c>
      <c r="H101" t="s">
        <v>312</v>
      </c>
      <c r="I101" t="s">
        <v>951</v>
      </c>
      <c r="J101" t="s">
        <v>204</v>
      </c>
      <c r="K101" t="s">
        <v>204</v>
      </c>
      <c r="L101" t="s">
        <v>327</v>
      </c>
      <c r="M101" t="s">
        <v>340</v>
      </c>
      <c r="N101" t="s">
        <v>454</v>
      </c>
      <c r="O101" t="s">
        <v>339</v>
      </c>
      <c r="P101" t="s">
        <v>1633</v>
      </c>
      <c r="Q101" t="s">
        <v>413</v>
      </c>
      <c r="R101" t="s">
        <v>407</v>
      </c>
      <c r="S101" t="s">
        <v>1212</v>
      </c>
      <c r="T101" s="129">
        <v>3372.3</v>
      </c>
      <c r="U101" t="s">
        <v>1706</v>
      </c>
      <c r="V101" s="130">
        <v>7.51574858415123E-2</v>
      </c>
      <c r="W101" s="130">
        <v>6.8005650225877401E-2</v>
      </c>
      <c r="X101" t="s">
        <v>412</v>
      </c>
      <c r="Y101" t="s">
        <v>339</v>
      </c>
      <c r="Z101" s="137">
        <v>1850000</v>
      </c>
      <c r="AA101" s="167">
        <v>1</v>
      </c>
      <c r="AB101" s="166">
        <f>AD101*1000/Z101*100</f>
        <v>99.166718918918917</v>
      </c>
      <c r="AD101" s="137">
        <f>1838.345-3.7607</f>
        <v>1834.5843</v>
      </c>
      <c r="AH101" s="130">
        <v>3.7000000000000002E-3</v>
      </c>
      <c r="AI101" s="130">
        <v>8.3231686295018661E-3</v>
      </c>
      <c r="AJ101" s="130">
        <v>1.9028750792485006E-3</v>
      </c>
      <c r="AK101" s="181"/>
      <c r="AL101" s="4"/>
      <c r="AM101" s="159"/>
      <c r="AN101" s="4"/>
    </row>
    <row r="102" spans="1:40" x14ac:dyDescent="0.25">
      <c r="A102" t="s">
        <v>1213</v>
      </c>
      <c r="B102" s="2">
        <v>12937</v>
      </c>
      <c r="C102" t="s">
        <v>1681</v>
      </c>
      <c r="D102" t="s">
        <v>1682</v>
      </c>
      <c r="E102" t="s">
        <v>311</v>
      </c>
      <c r="F102" t="s">
        <v>1700</v>
      </c>
      <c r="G102" t="s">
        <v>1701</v>
      </c>
      <c r="H102" t="s">
        <v>312</v>
      </c>
      <c r="I102" t="s">
        <v>951</v>
      </c>
      <c r="J102" t="s">
        <v>204</v>
      </c>
      <c r="K102" t="s">
        <v>224</v>
      </c>
      <c r="L102" t="s">
        <v>325</v>
      </c>
      <c r="M102" t="s">
        <v>340</v>
      </c>
      <c r="N102" t="s">
        <v>465</v>
      </c>
      <c r="O102" t="s">
        <v>339</v>
      </c>
      <c r="P102" t="s">
        <v>1647</v>
      </c>
      <c r="Q102" t="s">
        <v>413</v>
      </c>
      <c r="R102" t="s">
        <v>407</v>
      </c>
      <c r="S102" t="s">
        <v>1212</v>
      </c>
      <c r="T102" s="129">
        <v>3195.8</v>
      </c>
      <c r="U102" t="s">
        <v>1318</v>
      </c>
      <c r="V102" s="130">
        <v>8.4331347588300395E-2</v>
      </c>
      <c r="W102" s="130">
        <v>7.3783242400884297E-2</v>
      </c>
      <c r="X102" t="s">
        <v>412</v>
      </c>
      <c r="Y102" t="s">
        <v>339</v>
      </c>
      <c r="Z102" s="137">
        <v>1767000</v>
      </c>
      <c r="AA102" s="167">
        <v>1</v>
      </c>
      <c r="AB102" s="166" t="s">
        <v>1702</v>
      </c>
      <c r="AD102" s="137">
        <v>1825.8411000000001</v>
      </c>
      <c r="AH102" s="130">
        <v>6.1332231875405674E-3</v>
      </c>
      <c r="AI102" s="130">
        <v>8.2835023530808492E-3</v>
      </c>
      <c r="AJ102" s="130">
        <v>1.8938064213553281E-3</v>
      </c>
      <c r="AK102" s="181"/>
      <c r="AL102" s="4"/>
      <c r="AM102" s="159"/>
      <c r="AN102" s="4"/>
    </row>
    <row r="103" spans="1:40" x14ac:dyDescent="0.25">
      <c r="A103" t="s">
        <v>1213</v>
      </c>
      <c r="B103" s="2">
        <v>12937</v>
      </c>
      <c r="C103" t="s">
        <v>1696</v>
      </c>
      <c r="D103" t="s">
        <v>1697</v>
      </c>
      <c r="E103" t="s">
        <v>309</v>
      </c>
      <c r="F103" t="s">
        <v>1698</v>
      </c>
      <c r="G103">
        <v>1189224</v>
      </c>
      <c r="H103" t="s">
        <v>312</v>
      </c>
      <c r="I103" t="s">
        <v>951</v>
      </c>
      <c r="J103" t="s">
        <v>204</v>
      </c>
      <c r="K103" t="s">
        <v>204</v>
      </c>
      <c r="L103" t="s">
        <v>327</v>
      </c>
      <c r="M103" t="s">
        <v>340</v>
      </c>
      <c r="N103" t="s">
        <v>447</v>
      </c>
      <c r="O103" t="s">
        <v>339</v>
      </c>
      <c r="Q103" t="s">
        <v>410</v>
      </c>
      <c r="R103" t="s">
        <v>410</v>
      </c>
      <c r="S103" t="s">
        <v>1212</v>
      </c>
      <c r="T103" s="129">
        <v>1654.7</v>
      </c>
      <c r="U103" t="s">
        <v>1376</v>
      </c>
      <c r="V103" s="130">
        <v>8.5928512197732607E-2</v>
      </c>
      <c r="W103" s="130">
        <v>7.7378829723596207E-2</v>
      </c>
      <c r="X103" t="s">
        <v>412</v>
      </c>
      <c r="Y103" t="s">
        <v>339</v>
      </c>
      <c r="Z103" s="137">
        <v>1818000</v>
      </c>
      <c r="AA103" s="167">
        <v>1</v>
      </c>
      <c r="AB103" s="166">
        <f>AD103*1000/Z103*100</f>
        <v>98.76721122112211</v>
      </c>
      <c r="AD103" s="137">
        <f>1821.636-26.0481</f>
        <v>1795.5879</v>
      </c>
      <c r="AH103" s="130">
        <v>1.5595743370893311E-2</v>
      </c>
      <c r="AI103" s="130">
        <v>8.1462491970486911E-3</v>
      </c>
      <c r="AJ103" s="130">
        <v>1.8624270727216781E-3</v>
      </c>
      <c r="AK103" s="181"/>
      <c r="AL103" s="4"/>
      <c r="AM103" s="159"/>
      <c r="AN103" s="4"/>
    </row>
    <row r="104" spans="1:40" x14ac:dyDescent="0.25">
      <c r="A104" t="s">
        <v>1213</v>
      </c>
      <c r="B104" s="2">
        <v>12937</v>
      </c>
      <c r="C104" t="s">
        <v>1674</v>
      </c>
      <c r="D104" t="s">
        <v>1675</v>
      </c>
      <c r="E104" t="s">
        <v>311</v>
      </c>
      <c r="F104" t="s">
        <v>1676</v>
      </c>
      <c r="G104" t="s">
        <v>1677</v>
      </c>
      <c r="H104" t="s">
        <v>312</v>
      </c>
      <c r="I104" t="s">
        <v>951</v>
      </c>
      <c r="J104" t="s">
        <v>204</v>
      </c>
      <c r="K104" t="s">
        <v>224</v>
      </c>
      <c r="L104" t="s">
        <v>325</v>
      </c>
      <c r="M104" t="s">
        <v>340</v>
      </c>
      <c r="N104" t="s">
        <v>465</v>
      </c>
      <c r="O104" t="s">
        <v>339</v>
      </c>
      <c r="P104" t="s">
        <v>1678</v>
      </c>
      <c r="Q104" t="s">
        <v>413</v>
      </c>
      <c r="R104" t="s">
        <v>407</v>
      </c>
      <c r="S104" t="s">
        <v>1212</v>
      </c>
      <c r="T104" s="129">
        <v>2228.1</v>
      </c>
      <c r="U104" t="s">
        <v>1679</v>
      </c>
      <c r="V104" s="130">
        <v>9.2731541749238602E-2</v>
      </c>
      <c r="W104" s="130">
        <v>6.1496352096795701E-2</v>
      </c>
      <c r="X104" t="s">
        <v>412</v>
      </c>
      <c r="Y104" t="s">
        <v>339</v>
      </c>
      <c r="Z104" s="137">
        <v>1662386</v>
      </c>
      <c r="AA104" s="167">
        <v>1</v>
      </c>
      <c r="AB104" s="166" t="s">
        <v>1680</v>
      </c>
      <c r="AD104" s="137">
        <v>1772.6022</v>
      </c>
      <c r="AH104" s="130">
        <v>9.7787411764705887E-3</v>
      </c>
      <c r="AI104" s="130">
        <v>8.041967340299376E-3</v>
      </c>
      <c r="AJ104" s="130">
        <v>1.8385857503528547E-3</v>
      </c>
      <c r="AK104" s="181"/>
      <c r="AL104" s="4"/>
      <c r="AM104" s="159"/>
      <c r="AN104" s="4"/>
    </row>
    <row r="105" spans="1:40" x14ac:dyDescent="0.25">
      <c r="A105" t="s">
        <v>1213</v>
      </c>
      <c r="B105" s="2">
        <v>12937</v>
      </c>
      <c r="C105" t="s">
        <v>1687</v>
      </c>
      <c r="D105" t="s">
        <v>1688</v>
      </c>
      <c r="E105" t="s">
        <v>309</v>
      </c>
      <c r="F105" t="s">
        <v>1689</v>
      </c>
      <c r="G105">
        <v>1199744</v>
      </c>
      <c r="H105" t="s">
        <v>312</v>
      </c>
      <c r="I105" t="s">
        <v>951</v>
      </c>
      <c r="J105" t="s">
        <v>204</v>
      </c>
      <c r="K105" t="s">
        <v>204</v>
      </c>
      <c r="L105" t="s">
        <v>327</v>
      </c>
      <c r="M105" t="s">
        <v>340</v>
      </c>
      <c r="N105" t="s">
        <v>447</v>
      </c>
      <c r="O105" t="s">
        <v>339</v>
      </c>
      <c r="Q105" t="s">
        <v>410</v>
      </c>
      <c r="R105" t="s">
        <v>410</v>
      </c>
      <c r="S105" t="s">
        <v>1212</v>
      </c>
      <c r="T105" s="129">
        <v>2305</v>
      </c>
      <c r="U105" t="s">
        <v>1664</v>
      </c>
      <c r="V105" s="130">
        <v>6.7041491958618096E-2</v>
      </c>
      <c r="W105" s="130">
        <v>7.4614607230424498E-2</v>
      </c>
      <c r="X105" t="s">
        <v>412</v>
      </c>
      <c r="Y105" t="s">
        <v>339</v>
      </c>
      <c r="Z105" s="137">
        <v>718000</v>
      </c>
      <c r="AA105" s="167">
        <v>1</v>
      </c>
      <c r="AB105" s="166">
        <f>AD105*1000/Z105*100</f>
        <v>101.52237910406868</v>
      </c>
      <c r="AD105" s="137">
        <f>728930.681967213/1000</f>
        <v>728.9306819672131</v>
      </c>
      <c r="AH105" s="130">
        <v>1.3122067533266672E-2</v>
      </c>
      <c r="AI105" s="130">
        <v>3.3070232778242515E-3</v>
      </c>
      <c r="AJ105" s="130">
        <v>7.5606448240891639E-4</v>
      </c>
      <c r="AK105" s="181"/>
      <c r="AL105" s="4"/>
      <c r="AM105" s="159"/>
      <c r="AN105" s="4"/>
    </row>
    <row r="106" spans="1:40" x14ac:dyDescent="0.25">
      <c r="A106" t="s">
        <v>1213</v>
      </c>
      <c r="B106" s="2">
        <v>12937</v>
      </c>
      <c r="C106" t="s">
        <v>1650</v>
      </c>
      <c r="D106" t="s">
        <v>1651</v>
      </c>
      <c r="E106" t="s">
        <v>311</v>
      </c>
      <c r="F106" t="s">
        <v>1692</v>
      </c>
      <c r="G106" t="s">
        <v>1693</v>
      </c>
      <c r="H106" t="s">
        <v>312</v>
      </c>
      <c r="I106" t="s">
        <v>951</v>
      </c>
      <c r="J106" t="s">
        <v>204</v>
      </c>
      <c r="K106" t="s">
        <v>224</v>
      </c>
      <c r="L106" t="s">
        <v>325</v>
      </c>
      <c r="M106" t="s">
        <v>340</v>
      </c>
      <c r="N106" t="s">
        <v>465</v>
      </c>
      <c r="O106" t="s">
        <v>339</v>
      </c>
      <c r="P106" t="s">
        <v>1619</v>
      </c>
      <c r="Q106" t="s">
        <v>413</v>
      </c>
      <c r="R106" t="s">
        <v>407</v>
      </c>
      <c r="S106" t="s">
        <v>1212</v>
      </c>
      <c r="T106" s="129">
        <v>1894.3</v>
      </c>
      <c r="U106" t="s">
        <v>1694</v>
      </c>
      <c r="V106" s="130">
        <v>9.3619801709738895E-2</v>
      </c>
      <c r="W106" s="130">
        <v>7.0586290580033906E-2</v>
      </c>
      <c r="X106" t="s">
        <v>412</v>
      </c>
      <c r="Y106" t="s">
        <v>339</v>
      </c>
      <c r="Z106" s="137">
        <v>1625000</v>
      </c>
      <c r="AA106" s="167">
        <v>1</v>
      </c>
      <c r="AB106" s="166" t="s">
        <v>1695</v>
      </c>
      <c r="AD106" s="137">
        <v>1727.7</v>
      </c>
      <c r="AH106" s="130">
        <v>6.5783348109285369E-3</v>
      </c>
      <c r="AI106" s="130">
        <v>7.8382543888500383E-3</v>
      </c>
      <c r="AJ106" s="130">
        <v>1.7920121056402994E-3</v>
      </c>
      <c r="AK106" s="181"/>
      <c r="AL106" s="4"/>
      <c r="AM106" s="159"/>
      <c r="AN106" s="4"/>
    </row>
    <row r="107" spans="1:40" x14ac:dyDescent="0.25">
      <c r="A107" t="s">
        <v>1213</v>
      </c>
      <c r="B107" s="2">
        <v>12937</v>
      </c>
      <c r="C107" t="s">
        <v>1660</v>
      </c>
      <c r="D107" t="s">
        <v>1661</v>
      </c>
      <c r="E107" t="s">
        <v>309</v>
      </c>
      <c r="F107" t="s">
        <v>1662</v>
      </c>
      <c r="G107" t="s">
        <v>1663</v>
      </c>
      <c r="H107" t="s">
        <v>312</v>
      </c>
      <c r="I107" t="s">
        <v>951</v>
      </c>
      <c r="J107" t="s">
        <v>204</v>
      </c>
      <c r="K107" t="s">
        <v>204</v>
      </c>
      <c r="L107" t="s">
        <v>325</v>
      </c>
      <c r="M107" t="s">
        <v>340</v>
      </c>
      <c r="N107" t="s">
        <v>447</v>
      </c>
      <c r="O107" t="s">
        <v>339</v>
      </c>
      <c r="Q107" t="s">
        <v>410</v>
      </c>
      <c r="R107" t="s">
        <v>410</v>
      </c>
      <c r="S107" t="s">
        <v>1212</v>
      </c>
      <c r="T107" s="129">
        <v>1962</v>
      </c>
      <c r="U107" t="s">
        <v>1664</v>
      </c>
      <c r="V107" s="130">
        <v>3.8640375789403603E-2</v>
      </c>
      <c r="W107" s="130">
        <v>6.4286800609826694E-2</v>
      </c>
      <c r="X107" t="s">
        <v>412</v>
      </c>
      <c r="Y107" t="s">
        <v>339</v>
      </c>
      <c r="Z107" s="137">
        <v>1800000</v>
      </c>
      <c r="AA107" s="167">
        <v>1</v>
      </c>
      <c r="AB107" s="166" t="s">
        <v>1665</v>
      </c>
      <c r="AD107" s="137">
        <v>1719.54</v>
      </c>
      <c r="AH107" s="130">
        <v>2.1469004720795592E-3</v>
      </c>
      <c r="AI107" s="130">
        <v>7.8012339826377232E-3</v>
      </c>
      <c r="AJ107" s="130">
        <v>1.783548356851722E-3</v>
      </c>
      <c r="AK107" s="181"/>
      <c r="AL107" s="4"/>
      <c r="AM107" s="159"/>
      <c r="AN107" s="4"/>
    </row>
    <row r="108" spans="1:40" x14ac:dyDescent="0.25">
      <c r="A108" t="s">
        <v>1213</v>
      </c>
      <c r="B108" s="2">
        <v>12937</v>
      </c>
      <c r="C108" t="s">
        <v>1717</v>
      </c>
      <c r="D108" t="s">
        <v>1718</v>
      </c>
      <c r="E108" t="s">
        <v>309</v>
      </c>
      <c r="F108" t="s">
        <v>1719</v>
      </c>
      <c r="G108" t="s">
        <v>1720</v>
      </c>
      <c r="H108" t="s">
        <v>312</v>
      </c>
      <c r="I108" t="s">
        <v>951</v>
      </c>
      <c r="J108" t="s">
        <v>204</v>
      </c>
      <c r="K108" t="s">
        <v>204</v>
      </c>
      <c r="L108" t="s">
        <v>325</v>
      </c>
      <c r="M108" t="s">
        <v>340</v>
      </c>
      <c r="N108" t="s">
        <v>447</v>
      </c>
      <c r="O108" t="s">
        <v>339</v>
      </c>
      <c r="Q108" t="s">
        <v>410</v>
      </c>
      <c r="R108" t="s">
        <v>410</v>
      </c>
      <c r="S108" t="s">
        <v>1212</v>
      </c>
      <c r="T108" s="129">
        <v>4455.8999999999996</v>
      </c>
      <c r="U108" t="s">
        <v>1721</v>
      </c>
      <c r="V108" s="130">
        <v>5.8899976130723598E-2</v>
      </c>
      <c r="W108" s="130">
        <v>5.7258227287530598E-2</v>
      </c>
      <c r="X108" t="s">
        <v>412</v>
      </c>
      <c r="Y108" t="s">
        <v>339</v>
      </c>
      <c r="Z108" s="137">
        <v>1699000</v>
      </c>
      <c r="AA108" s="167">
        <v>1</v>
      </c>
      <c r="AB108" s="166" t="s">
        <v>1722</v>
      </c>
      <c r="AD108" s="137">
        <v>1710.893</v>
      </c>
      <c r="AH108" s="130">
        <v>6.1781818181818179E-3</v>
      </c>
      <c r="AI108" s="130">
        <v>7.7620041477703353E-3</v>
      </c>
      <c r="AJ108" s="130">
        <v>1.7745794799185325E-3</v>
      </c>
      <c r="AK108" s="181"/>
      <c r="AL108" s="4"/>
      <c r="AM108" s="159"/>
      <c r="AN108" s="4"/>
    </row>
    <row r="109" spans="1:40" x14ac:dyDescent="0.25">
      <c r="A109" t="s">
        <v>1213</v>
      </c>
      <c r="B109" s="2">
        <v>12937</v>
      </c>
      <c r="C109" t="s">
        <v>1643</v>
      </c>
      <c r="D109" t="s">
        <v>1644</v>
      </c>
      <c r="E109" t="s">
        <v>311</v>
      </c>
      <c r="F109" t="s">
        <v>1645</v>
      </c>
      <c r="G109" t="s">
        <v>1646</v>
      </c>
      <c r="H109" t="s">
        <v>312</v>
      </c>
      <c r="I109" t="s">
        <v>951</v>
      </c>
      <c r="J109" t="s">
        <v>204</v>
      </c>
      <c r="K109" t="s">
        <v>224</v>
      </c>
      <c r="L109" t="s">
        <v>325</v>
      </c>
      <c r="M109" t="s">
        <v>340</v>
      </c>
      <c r="N109" t="s">
        <v>465</v>
      </c>
      <c r="O109" t="s">
        <v>339</v>
      </c>
      <c r="P109" t="s">
        <v>1647</v>
      </c>
      <c r="Q109" t="s">
        <v>413</v>
      </c>
      <c r="R109" t="s">
        <v>407</v>
      </c>
      <c r="S109" t="s">
        <v>1212</v>
      </c>
      <c r="T109" s="129">
        <v>3686.4</v>
      </c>
      <c r="U109" t="s">
        <v>1648</v>
      </c>
      <c r="V109" s="130">
        <v>6.4473005350827797E-2</v>
      </c>
      <c r="W109" s="130">
        <v>6.6405863014459304E-2</v>
      </c>
      <c r="X109" t="s">
        <v>412</v>
      </c>
      <c r="Y109" t="s">
        <v>339</v>
      </c>
      <c r="Z109" s="137">
        <v>1841510.12</v>
      </c>
      <c r="AA109" s="167">
        <v>1</v>
      </c>
      <c r="AB109" s="166" t="s">
        <v>1649</v>
      </c>
      <c r="AD109" s="137">
        <v>1706.5273999999999</v>
      </c>
      <c r="AH109" s="130">
        <v>2.0064795804806031E-3</v>
      </c>
      <c r="AI109" s="130">
        <v>7.7421982304467464E-3</v>
      </c>
      <c r="AJ109" s="130">
        <v>1.7700513743166436E-3</v>
      </c>
      <c r="AK109" s="181"/>
      <c r="AL109" s="4"/>
      <c r="AM109" s="159"/>
      <c r="AN109" s="4"/>
    </row>
    <row r="110" spans="1:40" x14ac:dyDescent="0.25">
      <c r="A110" t="s">
        <v>1213</v>
      </c>
      <c r="B110" s="2">
        <v>12937</v>
      </c>
      <c r="C110" t="s">
        <v>1643</v>
      </c>
      <c r="D110" t="s">
        <v>1644</v>
      </c>
      <c r="E110" t="s">
        <v>311</v>
      </c>
      <c r="F110" t="s">
        <v>1713</v>
      </c>
      <c r="G110" t="s">
        <v>1714</v>
      </c>
      <c r="H110" t="s">
        <v>312</v>
      </c>
      <c r="I110" t="s">
        <v>951</v>
      </c>
      <c r="J110" t="s">
        <v>204</v>
      </c>
      <c r="K110" t="s">
        <v>224</v>
      </c>
      <c r="L110" t="s">
        <v>325</v>
      </c>
      <c r="M110" t="s">
        <v>340</v>
      </c>
      <c r="N110" t="s">
        <v>465</v>
      </c>
      <c r="O110" t="s">
        <v>339</v>
      </c>
      <c r="P110" t="s">
        <v>1668</v>
      </c>
      <c r="Q110" t="s">
        <v>413</v>
      </c>
      <c r="R110" t="s">
        <v>407</v>
      </c>
      <c r="S110" t="s">
        <v>1212</v>
      </c>
      <c r="T110" s="129">
        <v>4274</v>
      </c>
      <c r="U110" t="s">
        <v>1715</v>
      </c>
      <c r="V110" s="130">
        <v>5.2443130041360503E-2</v>
      </c>
      <c r="W110" s="130">
        <v>5.2075965763330102E-2</v>
      </c>
      <c r="X110" t="s">
        <v>412</v>
      </c>
      <c r="Y110" t="s">
        <v>339</v>
      </c>
      <c r="Z110" s="137">
        <v>1701000</v>
      </c>
      <c r="AA110" s="167">
        <v>1</v>
      </c>
      <c r="AB110" s="166" t="s">
        <v>1716</v>
      </c>
      <c r="AD110" s="137">
        <v>1702.701</v>
      </c>
      <c r="AH110" s="130">
        <v>3.0927272727272726E-3</v>
      </c>
      <c r="AI110" s="130">
        <v>7.7248385634944424E-3</v>
      </c>
      <c r="AJ110" s="130">
        <v>1.7660825399582354E-3</v>
      </c>
      <c r="AK110" s="181"/>
      <c r="AL110" s="4"/>
      <c r="AM110" s="159"/>
      <c r="AN110" s="4"/>
    </row>
    <row r="111" spans="1:40" x14ac:dyDescent="0.25">
      <c r="A111" t="s">
        <v>1213</v>
      </c>
      <c r="B111" s="2">
        <v>12937</v>
      </c>
      <c r="C111" t="s">
        <v>1723</v>
      </c>
      <c r="D111" t="s">
        <v>1724</v>
      </c>
      <c r="E111" t="s">
        <v>309</v>
      </c>
      <c r="F111" t="s">
        <v>1725</v>
      </c>
      <c r="G111" t="s">
        <v>1726</v>
      </c>
      <c r="H111" t="s">
        <v>312</v>
      </c>
      <c r="I111" t="s">
        <v>951</v>
      </c>
      <c r="J111" t="s">
        <v>204</v>
      </c>
      <c r="K111" t="s">
        <v>204</v>
      </c>
      <c r="L111" t="s">
        <v>325</v>
      </c>
      <c r="M111" t="s">
        <v>340</v>
      </c>
      <c r="N111" t="s">
        <v>464</v>
      </c>
      <c r="O111" t="s">
        <v>339</v>
      </c>
      <c r="P111" t="s">
        <v>1626</v>
      </c>
      <c r="Q111" t="s">
        <v>415</v>
      </c>
      <c r="R111" t="s">
        <v>407</v>
      </c>
      <c r="S111" t="s">
        <v>1212</v>
      </c>
      <c r="T111" s="129">
        <v>3006.5</v>
      </c>
      <c r="U111" t="s">
        <v>1727</v>
      </c>
      <c r="V111" s="130">
        <v>2.4158367623090399E-2</v>
      </c>
      <c r="W111" s="130">
        <v>5.7399847794770802E-2</v>
      </c>
      <c r="X111" t="s">
        <v>412</v>
      </c>
      <c r="Y111" t="s">
        <v>339</v>
      </c>
      <c r="Z111" s="137">
        <v>1750000</v>
      </c>
      <c r="AA111" s="167">
        <v>1</v>
      </c>
      <c r="AB111" s="166" t="s">
        <v>1728</v>
      </c>
      <c r="AD111" s="137">
        <v>1655.85</v>
      </c>
      <c r="AH111" s="130">
        <v>3.2863892226024133E-3</v>
      </c>
      <c r="AI111" s="130">
        <v>7.5122842679732219E-3</v>
      </c>
      <c r="AJ111" s="130">
        <v>1.7174875528879374E-3</v>
      </c>
      <c r="AK111" s="181"/>
      <c r="AL111" s="4"/>
      <c r="AM111" s="159"/>
      <c r="AN111" s="4"/>
    </row>
    <row r="112" spans="1:40" x14ac:dyDescent="0.25">
      <c r="A112" t="s">
        <v>1213</v>
      </c>
      <c r="B112" s="2">
        <v>12937</v>
      </c>
      <c r="C112" t="s">
        <v>1734</v>
      </c>
      <c r="D112" t="s">
        <v>1735</v>
      </c>
      <c r="E112" t="s">
        <v>309</v>
      </c>
      <c r="F112" t="s">
        <v>2072</v>
      </c>
      <c r="G112" t="s">
        <v>2073</v>
      </c>
      <c r="H112" t="s">
        <v>312</v>
      </c>
      <c r="I112" t="s">
        <v>951</v>
      </c>
      <c r="J112" t="s">
        <v>204</v>
      </c>
      <c r="K112" t="s">
        <v>204</v>
      </c>
      <c r="L112" t="s">
        <v>325</v>
      </c>
      <c r="M112" t="s">
        <v>340</v>
      </c>
      <c r="N112" t="s">
        <v>447</v>
      </c>
      <c r="O112" t="s">
        <v>339</v>
      </c>
      <c r="Q112" t="s">
        <v>410</v>
      </c>
      <c r="R112" t="s">
        <v>410</v>
      </c>
      <c r="S112" t="s">
        <v>1212</v>
      </c>
      <c r="T112" s="129">
        <v>746.6</v>
      </c>
      <c r="U112" t="s">
        <v>2074</v>
      </c>
      <c r="V112" s="130">
        <v>4.6867478219270398E-2</v>
      </c>
      <c r="W112" s="130">
        <v>6.4918847688436199E-2</v>
      </c>
      <c r="X112" t="s">
        <v>412</v>
      </c>
      <c r="Y112" t="s">
        <v>339</v>
      </c>
      <c r="Z112" s="137">
        <v>1366800</v>
      </c>
      <c r="AA112" s="167">
        <v>1</v>
      </c>
      <c r="AB112" s="166" t="s">
        <v>2075</v>
      </c>
      <c r="AC112" s="2">
        <v>286.38479999999998</v>
      </c>
      <c r="AD112" s="137">
        <v>1645.394</v>
      </c>
      <c r="AH112" s="130">
        <v>6.8064068267244589E-3</v>
      </c>
      <c r="AI112" s="130">
        <v>7.4648473356992064E-3</v>
      </c>
      <c r="AJ112" s="130">
        <v>1.7066423375284568E-3</v>
      </c>
      <c r="AK112" s="181"/>
      <c r="AL112" s="4"/>
      <c r="AM112" s="159"/>
      <c r="AN112" s="4"/>
    </row>
    <row r="113" spans="1:40" x14ac:dyDescent="0.25">
      <c r="A113" t="s">
        <v>1213</v>
      </c>
      <c r="B113" s="2">
        <v>12937</v>
      </c>
      <c r="C113" t="s">
        <v>1752</v>
      </c>
      <c r="D113" t="s">
        <v>1753</v>
      </c>
      <c r="E113" t="s">
        <v>309</v>
      </c>
      <c r="F113" t="s">
        <v>1754</v>
      </c>
      <c r="G113" t="s">
        <v>1755</v>
      </c>
      <c r="H113" t="s">
        <v>312</v>
      </c>
      <c r="I113" t="s">
        <v>951</v>
      </c>
      <c r="J113" t="s">
        <v>204</v>
      </c>
      <c r="K113" t="s">
        <v>204</v>
      </c>
      <c r="L113" t="s">
        <v>325</v>
      </c>
      <c r="M113" t="s">
        <v>340</v>
      </c>
      <c r="N113" t="s">
        <v>443</v>
      </c>
      <c r="O113" t="s">
        <v>339</v>
      </c>
      <c r="P113" t="s">
        <v>1626</v>
      </c>
      <c r="Q113" t="s">
        <v>415</v>
      </c>
      <c r="R113" t="s">
        <v>407</v>
      </c>
      <c r="S113" t="s">
        <v>1212</v>
      </c>
      <c r="T113" s="129">
        <v>1191.8</v>
      </c>
      <c r="U113" t="s">
        <v>1694</v>
      </c>
      <c r="V113" s="130">
        <v>3.1146092879768702E-3</v>
      </c>
      <c r="W113" s="130">
        <v>6.8666545926332104E-2</v>
      </c>
      <c r="X113" t="s">
        <v>412</v>
      </c>
      <c r="Y113" t="s">
        <v>339</v>
      </c>
      <c r="Z113" s="137">
        <v>1600000</v>
      </c>
      <c r="AA113" s="167">
        <v>1</v>
      </c>
      <c r="AB113" s="166" t="s">
        <v>1756</v>
      </c>
      <c r="AD113" s="137">
        <v>1629.92</v>
      </c>
      <c r="AH113" s="130">
        <v>4.434589800443459E-3</v>
      </c>
      <c r="AI113" s="130">
        <v>7.3946446683304133E-3</v>
      </c>
      <c r="AJ113" s="130">
        <v>1.6905923315536475E-3</v>
      </c>
      <c r="AK113" s="181"/>
      <c r="AL113" s="4"/>
      <c r="AM113" s="159"/>
      <c r="AN113" s="4"/>
    </row>
    <row r="114" spans="1:40" x14ac:dyDescent="0.25">
      <c r="A114" t="s">
        <v>1213</v>
      </c>
      <c r="B114" s="2">
        <v>12937</v>
      </c>
      <c r="C114" t="s">
        <v>1734</v>
      </c>
      <c r="D114" t="s">
        <v>1735</v>
      </c>
      <c r="E114" t="s">
        <v>309</v>
      </c>
      <c r="F114" t="s">
        <v>1736</v>
      </c>
      <c r="G114" t="s">
        <v>1737</v>
      </c>
      <c r="H114" t="s">
        <v>312</v>
      </c>
      <c r="I114" t="s">
        <v>951</v>
      </c>
      <c r="J114" t="s">
        <v>204</v>
      </c>
      <c r="K114" t="s">
        <v>204</v>
      </c>
      <c r="L114" t="s">
        <v>325</v>
      </c>
      <c r="M114" t="s">
        <v>340</v>
      </c>
      <c r="N114" t="s">
        <v>447</v>
      </c>
      <c r="O114" t="s">
        <v>339</v>
      </c>
      <c r="Q114" t="s">
        <v>410</v>
      </c>
      <c r="R114" t="s">
        <v>410</v>
      </c>
      <c r="S114" t="s">
        <v>1212</v>
      </c>
      <c r="T114" s="129">
        <v>2857.7</v>
      </c>
      <c r="U114" t="s">
        <v>1738</v>
      </c>
      <c r="V114" s="130">
        <v>5.6775668522119203E-2</v>
      </c>
      <c r="W114" s="130">
        <v>6.1097716594934098E-2</v>
      </c>
      <c r="X114" t="s">
        <v>412</v>
      </c>
      <c r="Y114" t="s">
        <v>339</v>
      </c>
      <c r="Z114" s="137">
        <v>1667000</v>
      </c>
      <c r="AA114" s="167">
        <v>1</v>
      </c>
      <c r="AB114" s="166" t="s">
        <v>1739</v>
      </c>
      <c r="AD114" s="137">
        <v>1616.99</v>
      </c>
      <c r="AH114" s="130">
        <v>1.3436396756565053E-2</v>
      </c>
      <c r="AI114" s="130">
        <v>7.3359836570160465E-3</v>
      </c>
      <c r="AJ114" s="130">
        <v>1.6771810237305711E-3</v>
      </c>
      <c r="AK114" s="181"/>
      <c r="AL114" s="4"/>
      <c r="AM114" s="159"/>
      <c r="AN114" s="4"/>
    </row>
    <row r="115" spans="1:40" x14ac:dyDescent="0.25">
      <c r="A115" t="s">
        <v>1213</v>
      </c>
      <c r="B115" s="2">
        <v>12937</v>
      </c>
      <c r="C115" t="s">
        <v>1622</v>
      </c>
      <c r="D115" t="s">
        <v>1623</v>
      </c>
      <c r="E115" t="s">
        <v>311</v>
      </c>
      <c r="F115" t="s">
        <v>1748</v>
      </c>
      <c r="G115" t="s">
        <v>1749</v>
      </c>
      <c r="H115" t="s">
        <v>312</v>
      </c>
      <c r="I115" t="s">
        <v>951</v>
      </c>
      <c r="J115" t="s">
        <v>204</v>
      </c>
      <c r="K115" t="s">
        <v>224</v>
      </c>
      <c r="L115" t="s">
        <v>325</v>
      </c>
      <c r="M115" t="s">
        <v>340</v>
      </c>
      <c r="N115" t="s">
        <v>447</v>
      </c>
      <c r="O115" t="s">
        <v>339</v>
      </c>
      <c r="P115" t="s">
        <v>1626</v>
      </c>
      <c r="Q115" t="s">
        <v>415</v>
      </c>
      <c r="R115" t="s">
        <v>407</v>
      </c>
      <c r="S115" t="s">
        <v>1212</v>
      </c>
      <c r="T115" s="129">
        <v>1194.2</v>
      </c>
      <c r="U115" t="s">
        <v>1750</v>
      </c>
      <c r="V115" s="130">
        <v>6.8973390358686104E-2</v>
      </c>
      <c r="W115" s="130">
        <v>6.8113176907300593E-2</v>
      </c>
      <c r="X115" t="s">
        <v>412</v>
      </c>
      <c r="Y115" t="s">
        <v>339</v>
      </c>
      <c r="Z115" s="137">
        <v>1528697.1</v>
      </c>
      <c r="AA115" s="167">
        <v>1</v>
      </c>
      <c r="AB115" s="166" t="s">
        <v>1751</v>
      </c>
      <c r="AD115" s="137">
        <v>1560.3411000000001</v>
      </c>
      <c r="AH115" s="130">
        <v>3.8215516724163794E-3</v>
      </c>
      <c r="AI115" s="130">
        <v>7.0789781068345764E-3</v>
      </c>
      <c r="AJ115" s="130">
        <v>1.6184234184916948E-3</v>
      </c>
      <c r="AK115" s="181"/>
      <c r="AL115" s="4"/>
      <c r="AM115" s="159"/>
      <c r="AN115" s="4"/>
    </row>
    <row r="116" spans="1:40" x14ac:dyDescent="0.25">
      <c r="A116" t="s">
        <v>1213</v>
      </c>
      <c r="B116" s="2">
        <v>12937</v>
      </c>
      <c r="C116" t="s">
        <v>1703</v>
      </c>
      <c r="D116" t="s">
        <v>1704</v>
      </c>
      <c r="E116" t="s">
        <v>309</v>
      </c>
      <c r="F116" t="s">
        <v>1744</v>
      </c>
      <c r="G116" t="s">
        <v>1745</v>
      </c>
      <c r="H116" t="s">
        <v>312</v>
      </c>
      <c r="I116" t="s">
        <v>951</v>
      </c>
      <c r="J116" t="s">
        <v>204</v>
      </c>
      <c r="K116" t="s">
        <v>204</v>
      </c>
      <c r="L116" t="s">
        <v>325</v>
      </c>
      <c r="M116" t="s">
        <v>340</v>
      </c>
      <c r="N116" t="s">
        <v>454</v>
      </c>
      <c r="O116" t="s">
        <v>339</v>
      </c>
      <c r="P116" t="s">
        <v>1633</v>
      </c>
      <c r="Q116" t="s">
        <v>413</v>
      </c>
      <c r="R116" t="s">
        <v>407</v>
      </c>
      <c r="S116" t="s">
        <v>1212</v>
      </c>
      <c r="T116" s="129">
        <v>4011.7</v>
      </c>
      <c r="U116" t="s">
        <v>1746</v>
      </c>
      <c r="V116" s="130">
        <v>5.5102448455094898E-2</v>
      </c>
      <c r="W116" s="130">
        <v>5.2107436987161297E-2</v>
      </c>
      <c r="X116" t="s">
        <v>412</v>
      </c>
      <c r="Y116" t="s">
        <v>339</v>
      </c>
      <c r="Z116" s="137">
        <v>1490000</v>
      </c>
      <c r="AA116" s="167">
        <v>1</v>
      </c>
      <c r="AB116" s="166" t="s">
        <v>1747</v>
      </c>
      <c r="AD116" s="137">
        <v>1531.8689999999999</v>
      </c>
      <c r="AH116" s="130">
        <v>1.6373626373626373E-3</v>
      </c>
      <c r="AI116" s="130">
        <v>6.9498054710848637E-3</v>
      </c>
      <c r="AJ116" s="130">
        <v>1.5888914697314925E-3</v>
      </c>
      <c r="AK116" s="181"/>
      <c r="AL116" s="4"/>
      <c r="AM116" s="159"/>
      <c r="AN116" s="4"/>
    </row>
    <row r="117" spans="1:40" x14ac:dyDescent="0.25">
      <c r="A117" t="s">
        <v>1213</v>
      </c>
      <c r="B117" s="2">
        <v>12937</v>
      </c>
      <c r="C117" t="s">
        <v>1757</v>
      </c>
      <c r="D117" t="s">
        <v>1758</v>
      </c>
      <c r="E117" t="s">
        <v>309</v>
      </c>
      <c r="F117" t="s">
        <v>1759</v>
      </c>
      <c r="G117" t="s">
        <v>1760</v>
      </c>
      <c r="H117" t="s">
        <v>312</v>
      </c>
      <c r="I117" t="s">
        <v>951</v>
      </c>
      <c r="J117" t="s">
        <v>204</v>
      </c>
      <c r="K117" t="s">
        <v>204</v>
      </c>
      <c r="L117" t="s">
        <v>325</v>
      </c>
      <c r="M117" t="s">
        <v>340</v>
      </c>
      <c r="N117" t="s">
        <v>464</v>
      </c>
      <c r="O117" t="s">
        <v>339</v>
      </c>
      <c r="Q117" t="s">
        <v>410</v>
      </c>
      <c r="R117" t="s">
        <v>410</v>
      </c>
      <c r="S117" t="s">
        <v>1212</v>
      </c>
      <c r="T117" s="129">
        <v>1177.7</v>
      </c>
      <c r="U117" t="s">
        <v>1761</v>
      </c>
      <c r="V117" s="130">
        <v>8.6807083863019593E-2</v>
      </c>
      <c r="W117" s="130">
        <v>7.7255567430257396E-2</v>
      </c>
      <c r="X117" t="s">
        <v>412</v>
      </c>
      <c r="Y117" t="s">
        <v>339</v>
      </c>
      <c r="Z117" s="137">
        <v>1531000</v>
      </c>
      <c r="AA117" s="167">
        <v>1</v>
      </c>
      <c r="AB117" s="166" t="s">
        <v>1762</v>
      </c>
      <c r="AD117" s="137">
        <v>1515.8431</v>
      </c>
      <c r="AH117" s="130">
        <v>1.3931401578437808E-2</v>
      </c>
      <c r="AI117" s="130">
        <v>6.8770989358008031E-3</v>
      </c>
      <c r="AJ117" s="130">
        <v>1.5722690197669264E-3</v>
      </c>
      <c r="AK117" s="181"/>
      <c r="AL117" s="4"/>
      <c r="AM117" s="159"/>
      <c r="AN117" s="4"/>
    </row>
    <row r="118" spans="1:40" x14ac:dyDescent="0.25">
      <c r="A118" t="s">
        <v>1213</v>
      </c>
      <c r="B118" s="2">
        <v>12937</v>
      </c>
      <c r="C118" t="s">
        <v>1818</v>
      </c>
      <c r="D118" t="s">
        <v>1819</v>
      </c>
      <c r="E118" t="s">
        <v>309</v>
      </c>
      <c r="F118" t="s">
        <v>1820</v>
      </c>
      <c r="G118" t="s">
        <v>1821</v>
      </c>
      <c r="H118" t="s">
        <v>312</v>
      </c>
      <c r="I118" t="s">
        <v>951</v>
      </c>
      <c r="J118" t="s">
        <v>204</v>
      </c>
      <c r="K118" t="s">
        <v>204</v>
      </c>
      <c r="L118" t="s">
        <v>325</v>
      </c>
      <c r="M118" t="s">
        <v>340</v>
      </c>
      <c r="N118" t="s">
        <v>447</v>
      </c>
      <c r="O118" t="s">
        <v>339</v>
      </c>
      <c r="Q118" t="s">
        <v>410</v>
      </c>
      <c r="R118" t="s">
        <v>410</v>
      </c>
      <c r="S118" t="s">
        <v>1212</v>
      </c>
      <c r="T118" s="129">
        <v>799.3</v>
      </c>
      <c r="U118" t="s">
        <v>1822</v>
      </c>
      <c r="V118" s="130">
        <v>4.0389651314019802E-2</v>
      </c>
      <c r="W118" s="130">
        <v>6.6481918472051302E-2</v>
      </c>
      <c r="X118" t="s">
        <v>412</v>
      </c>
      <c r="Y118" t="s">
        <v>339</v>
      </c>
      <c r="Z118" s="137">
        <v>1396049.76</v>
      </c>
      <c r="AA118" s="167">
        <v>1</v>
      </c>
      <c r="AB118" s="166" t="s">
        <v>1823</v>
      </c>
      <c r="AD118" s="137">
        <v>1373.8526000000002</v>
      </c>
      <c r="AH118" s="130">
        <v>2.4136834792401401E-2</v>
      </c>
      <c r="AI118" s="130">
        <v>6.2329143784123613E-3</v>
      </c>
      <c r="AJ118" s="130">
        <v>1.4249930488889275E-3</v>
      </c>
      <c r="AK118" s="181"/>
      <c r="AL118" s="4"/>
      <c r="AM118" s="159"/>
      <c r="AN118" s="4"/>
    </row>
    <row r="119" spans="1:40" x14ac:dyDescent="0.25">
      <c r="A119" t="s">
        <v>1213</v>
      </c>
      <c r="B119" s="2">
        <v>12937</v>
      </c>
      <c r="C119" t="s">
        <v>1734</v>
      </c>
      <c r="D119" t="s">
        <v>1735</v>
      </c>
      <c r="E119" t="s">
        <v>309</v>
      </c>
      <c r="F119" t="s">
        <v>2076</v>
      </c>
      <c r="G119" t="s">
        <v>2077</v>
      </c>
      <c r="H119" t="s">
        <v>312</v>
      </c>
      <c r="I119" t="s">
        <v>951</v>
      </c>
      <c r="J119" t="s">
        <v>204</v>
      </c>
      <c r="K119" t="s">
        <v>204</v>
      </c>
      <c r="L119" t="s">
        <v>325</v>
      </c>
      <c r="M119" t="s">
        <v>340</v>
      </c>
      <c r="N119" t="s">
        <v>447</v>
      </c>
      <c r="O119" t="s">
        <v>339</v>
      </c>
      <c r="P119" t="s">
        <v>1678</v>
      </c>
      <c r="Q119" t="s">
        <v>413</v>
      </c>
      <c r="R119" t="s">
        <v>409</v>
      </c>
      <c r="S119" t="s">
        <v>1212</v>
      </c>
      <c r="T119" s="129">
        <v>2041.4</v>
      </c>
      <c r="U119" t="s">
        <v>2078</v>
      </c>
      <c r="V119" s="130">
        <v>2.31827596843239E-2</v>
      </c>
      <c r="W119" s="130">
        <v>7.7457507783174201E-2</v>
      </c>
      <c r="X119" t="s">
        <v>412</v>
      </c>
      <c r="Y119" t="s">
        <v>339</v>
      </c>
      <c r="Z119" s="137">
        <v>1169600</v>
      </c>
      <c r="AA119" s="167">
        <v>1</v>
      </c>
      <c r="AB119" s="166" t="s">
        <v>2079</v>
      </c>
      <c r="AC119" s="2">
        <v>165.2791</v>
      </c>
      <c r="AD119" s="137">
        <v>1229.6151</v>
      </c>
      <c r="AH119" s="130">
        <v>6.1200000035581395E-3</v>
      </c>
      <c r="AI119" s="130">
        <v>5.5785355988720716E-3</v>
      </c>
      <c r="AJ119" s="130">
        <v>1.2753864354217209E-3</v>
      </c>
      <c r="AK119" s="181"/>
      <c r="AL119" s="4"/>
      <c r="AM119" s="159"/>
      <c r="AN119" s="4"/>
    </row>
    <row r="120" spans="1:40" x14ac:dyDescent="0.25">
      <c r="A120" t="s">
        <v>1213</v>
      </c>
      <c r="B120" s="2">
        <v>12937</v>
      </c>
      <c r="C120" t="s">
        <v>1643</v>
      </c>
      <c r="D120" t="s">
        <v>1644</v>
      </c>
      <c r="E120" t="s">
        <v>311</v>
      </c>
      <c r="F120" t="s">
        <v>1666</v>
      </c>
      <c r="G120" t="s">
        <v>1667</v>
      </c>
      <c r="H120" t="s">
        <v>312</v>
      </c>
      <c r="I120" t="s">
        <v>951</v>
      </c>
      <c r="J120" t="s">
        <v>204</v>
      </c>
      <c r="K120" t="s">
        <v>224</v>
      </c>
      <c r="L120" t="s">
        <v>325</v>
      </c>
      <c r="M120" t="s">
        <v>340</v>
      </c>
      <c r="N120" t="s">
        <v>465</v>
      </c>
      <c r="O120" t="s">
        <v>339</v>
      </c>
      <c r="P120" t="s">
        <v>1668</v>
      </c>
      <c r="Q120" t="s">
        <v>413</v>
      </c>
      <c r="R120" t="s">
        <v>407</v>
      </c>
      <c r="S120" t="s">
        <v>1212</v>
      </c>
      <c r="T120" s="129">
        <v>2699.3</v>
      </c>
      <c r="U120" t="s">
        <v>1664</v>
      </c>
      <c r="V120" s="130">
        <v>6.68412149441239E-2</v>
      </c>
      <c r="W120" s="130">
        <v>6.3371512516736603E-2</v>
      </c>
      <c r="X120" t="s">
        <v>412</v>
      </c>
      <c r="Y120" t="s">
        <v>339</v>
      </c>
      <c r="Z120" s="137">
        <v>1115000</v>
      </c>
      <c r="AA120" s="167">
        <v>1</v>
      </c>
      <c r="AB120" s="166" t="s">
        <v>1669</v>
      </c>
      <c r="AD120" s="137">
        <v>1118.1220000000001</v>
      </c>
      <c r="AH120" s="130">
        <v>2.719512195121951E-3</v>
      </c>
      <c r="AI120" s="130">
        <v>5.0727120876134643E-3</v>
      </c>
      <c r="AJ120" s="130">
        <v>1.1597431033065595E-3</v>
      </c>
      <c r="AK120" s="181"/>
      <c r="AL120" s="4"/>
      <c r="AM120" s="159"/>
      <c r="AN120" s="4"/>
    </row>
    <row r="121" spans="1:40" x14ac:dyDescent="0.25">
      <c r="A121" t="s">
        <v>1213</v>
      </c>
      <c r="B121" s="2">
        <v>12937</v>
      </c>
      <c r="C121" t="s">
        <v>1681</v>
      </c>
      <c r="D121" t="s">
        <v>1682</v>
      </c>
      <c r="E121" t="s">
        <v>311</v>
      </c>
      <c r="F121" t="s">
        <v>1683</v>
      </c>
      <c r="G121" t="s">
        <v>1684</v>
      </c>
      <c r="H121" t="s">
        <v>312</v>
      </c>
      <c r="I121" t="s">
        <v>951</v>
      </c>
      <c r="J121" t="s">
        <v>204</v>
      </c>
      <c r="K121" t="s">
        <v>224</v>
      </c>
      <c r="L121" t="s">
        <v>325</v>
      </c>
      <c r="M121" t="s">
        <v>340</v>
      </c>
      <c r="N121" t="s">
        <v>465</v>
      </c>
      <c r="O121" t="s">
        <v>339</v>
      </c>
      <c r="P121" t="s">
        <v>1647</v>
      </c>
      <c r="Q121" t="s">
        <v>413</v>
      </c>
      <c r="R121" t="s">
        <v>407</v>
      </c>
      <c r="S121" t="s">
        <v>1212</v>
      </c>
      <c r="T121" s="129">
        <v>1043.4000000000001</v>
      </c>
      <c r="U121" t="s">
        <v>1685</v>
      </c>
      <c r="V121" s="130">
        <v>5.7845690132379203E-2</v>
      </c>
      <c r="W121" s="130">
        <v>7.4153029280900604E-2</v>
      </c>
      <c r="X121" t="s">
        <v>412</v>
      </c>
      <c r="Y121" t="s">
        <v>339</v>
      </c>
      <c r="Z121" s="137">
        <v>1133390</v>
      </c>
      <c r="AA121" s="167">
        <v>1</v>
      </c>
      <c r="AB121" s="166" t="s">
        <v>1686</v>
      </c>
      <c r="AD121" s="137">
        <v>1102.7885000000001</v>
      </c>
      <c r="AH121" s="130">
        <v>1.4598792568990846E-3</v>
      </c>
      <c r="AI121" s="130">
        <v>5.0031468426800663E-3</v>
      </c>
      <c r="AJ121" s="130">
        <v>1.143838827320083E-3</v>
      </c>
      <c r="AK121" s="181"/>
      <c r="AL121" s="4"/>
      <c r="AM121" s="159"/>
      <c r="AN121" s="4"/>
    </row>
    <row r="122" spans="1:40" x14ac:dyDescent="0.25">
      <c r="A122" t="s">
        <v>1213</v>
      </c>
      <c r="B122" s="2">
        <v>12937</v>
      </c>
      <c r="C122" t="s">
        <v>1769</v>
      </c>
      <c r="D122" t="s">
        <v>1770</v>
      </c>
      <c r="E122" t="s">
        <v>309</v>
      </c>
      <c r="F122" t="s">
        <v>2080</v>
      </c>
      <c r="G122" t="s">
        <v>2081</v>
      </c>
      <c r="H122" t="s">
        <v>312</v>
      </c>
      <c r="I122" t="s">
        <v>951</v>
      </c>
      <c r="J122" t="s">
        <v>204</v>
      </c>
      <c r="K122" t="s">
        <v>204</v>
      </c>
      <c r="L122" t="s">
        <v>325</v>
      </c>
      <c r="M122" t="s">
        <v>340</v>
      </c>
      <c r="N122" t="s">
        <v>441</v>
      </c>
      <c r="O122" t="s">
        <v>339</v>
      </c>
      <c r="P122" t="s">
        <v>1773</v>
      </c>
      <c r="Q122" t="s">
        <v>415</v>
      </c>
      <c r="R122" t="s">
        <v>407</v>
      </c>
      <c r="S122" t="s">
        <v>1212</v>
      </c>
      <c r="T122" s="129">
        <v>4009.1</v>
      </c>
      <c r="U122" t="s">
        <v>2082</v>
      </c>
      <c r="V122" s="130">
        <v>5.3009612070321697E-2</v>
      </c>
      <c r="W122" s="130">
        <v>5.6809762347936298E-2</v>
      </c>
      <c r="X122" t="s">
        <v>412</v>
      </c>
      <c r="Y122" t="s">
        <v>339</v>
      </c>
      <c r="Z122" s="137">
        <v>1237325</v>
      </c>
      <c r="AA122" s="167">
        <v>1</v>
      </c>
      <c r="AB122" s="166" t="s">
        <v>2083</v>
      </c>
      <c r="AD122" s="137">
        <v>1045.4159</v>
      </c>
      <c r="AH122" s="130">
        <v>3.2057543332383344E-3</v>
      </c>
      <c r="AI122" s="130">
        <v>4.7428579998544957E-3</v>
      </c>
      <c r="AJ122" s="130">
        <v>1.0843305829882784E-3</v>
      </c>
      <c r="AK122" s="181"/>
      <c r="AL122" s="4"/>
      <c r="AM122" s="159"/>
      <c r="AN122" s="4"/>
    </row>
    <row r="123" spans="1:40" x14ac:dyDescent="0.25">
      <c r="A123" t="s">
        <v>1213</v>
      </c>
      <c r="B123" s="2">
        <v>12937</v>
      </c>
      <c r="C123" t="s">
        <v>1763</v>
      </c>
      <c r="D123" t="s">
        <v>1764</v>
      </c>
      <c r="E123" t="s">
        <v>309</v>
      </c>
      <c r="F123" t="s">
        <v>1765</v>
      </c>
      <c r="G123" t="s">
        <v>1766</v>
      </c>
      <c r="H123" t="s">
        <v>312</v>
      </c>
      <c r="I123" t="s">
        <v>951</v>
      </c>
      <c r="J123" t="s">
        <v>204</v>
      </c>
      <c r="K123" t="s">
        <v>204</v>
      </c>
      <c r="L123" t="s">
        <v>325</v>
      </c>
      <c r="M123" t="s">
        <v>340</v>
      </c>
      <c r="N123" t="s">
        <v>447</v>
      </c>
      <c r="O123" t="s">
        <v>339</v>
      </c>
      <c r="Q123" t="s">
        <v>410</v>
      </c>
      <c r="R123" t="s">
        <v>410</v>
      </c>
      <c r="S123" t="s">
        <v>1212</v>
      </c>
      <c r="T123" s="129">
        <v>3614.7</v>
      </c>
      <c r="U123" t="s">
        <v>1767</v>
      </c>
      <c r="V123" s="130">
        <v>7.7790578235387403E-2</v>
      </c>
      <c r="W123" s="130">
        <v>5.7630636769532798E-2</v>
      </c>
      <c r="X123" t="s">
        <v>412</v>
      </c>
      <c r="Y123" t="s">
        <v>339</v>
      </c>
      <c r="Z123" s="137">
        <v>955000</v>
      </c>
      <c r="AA123" s="167">
        <v>1</v>
      </c>
      <c r="AB123" s="166" t="s">
        <v>1768</v>
      </c>
      <c r="AD123" s="137">
        <v>1035.7929999999999</v>
      </c>
      <c r="AH123" s="130">
        <v>4.6294276476205711E-3</v>
      </c>
      <c r="AI123" s="130">
        <v>4.6992006877294365E-3</v>
      </c>
      <c r="AJ123" s="130">
        <v>1.0743494790400429E-3</v>
      </c>
      <c r="AK123" s="181"/>
      <c r="AL123" s="4"/>
      <c r="AM123" s="159"/>
      <c r="AN123" s="4"/>
    </row>
    <row r="124" spans="1:40" x14ac:dyDescent="0.25">
      <c r="A124" t="s">
        <v>1213</v>
      </c>
      <c r="B124" s="2">
        <v>12937</v>
      </c>
      <c r="C124" t="s">
        <v>1824</v>
      </c>
      <c r="D124" t="s">
        <v>1825</v>
      </c>
      <c r="E124" t="s">
        <v>309</v>
      </c>
      <c r="F124" t="s">
        <v>2084</v>
      </c>
      <c r="G124" t="s">
        <v>2085</v>
      </c>
      <c r="H124" t="s">
        <v>312</v>
      </c>
      <c r="I124" t="s">
        <v>951</v>
      </c>
      <c r="J124" t="s">
        <v>204</v>
      </c>
      <c r="K124" t="s">
        <v>204</v>
      </c>
      <c r="L124" t="s">
        <v>325</v>
      </c>
      <c r="M124" t="s">
        <v>340</v>
      </c>
      <c r="N124" t="s">
        <v>447</v>
      </c>
      <c r="O124" t="s">
        <v>339</v>
      </c>
      <c r="Q124" t="s">
        <v>410</v>
      </c>
      <c r="R124" t="s">
        <v>410</v>
      </c>
      <c r="S124" t="s">
        <v>1212</v>
      </c>
      <c r="T124" s="129">
        <v>516.70000000000005</v>
      </c>
      <c r="U124" t="s">
        <v>1828</v>
      </c>
      <c r="V124" s="130">
        <v>8.4855867985486597E-2</v>
      </c>
      <c r="W124" s="130">
        <v>6.9083539642095196E-2</v>
      </c>
      <c r="X124" t="s">
        <v>412</v>
      </c>
      <c r="Y124" t="s">
        <v>339</v>
      </c>
      <c r="Z124" s="137">
        <v>1022000</v>
      </c>
      <c r="AA124" s="167">
        <v>1</v>
      </c>
      <c r="AB124" s="166" t="s">
        <v>2086</v>
      </c>
      <c r="AD124" s="137">
        <v>1029.5628000000002</v>
      </c>
      <c r="AH124" s="130">
        <v>2.1291666666666667E-2</v>
      </c>
      <c r="AI124" s="130">
        <v>4.6709354261137556E-3</v>
      </c>
      <c r="AJ124" s="130">
        <v>1.0678873653509999E-3</v>
      </c>
      <c r="AK124" s="181"/>
      <c r="AL124" s="4"/>
      <c r="AM124" s="159"/>
      <c r="AN124" s="4"/>
    </row>
    <row r="125" spans="1:40" x14ac:dyDescent="0.25">
      <c r="A125" t="s">
        <v>1213</v>
      </c>
      <c r="B125" s="2">
        <v>12937</v>
      </c>
      <c r="C125" t="s">
        <v>1769</v>
      </c>
      <c r="D125" t="s">
        <v>1770</v>
      </c>
      <c r="E125" t="s">
        <v>309</v>
      </c>
      <c r="F125" t="s">
        <v>1771</v>
      </c>
      <c r="G125" t="s">
        <v>1772</v>
      </c>
      <c r="H125" t="s">
        <v>312</v>
      </c>
      <c r="I125" t="s">
        <v>951</v>
      </c>
      <c r="J125" t="s">
        <v>204</v>
      </c>
      <c r="K125" t="s">
        <v>204</v>
      </c>
      <c r="L125" t="s">
        <v>325</v>
      </c>
      <c r="M125" t="s">
        <v>340</v>
      </c>
      <c r="N125" t="s">
        <v>441</v>
      </c>
      <c r="O125" t="s">
        <v>339</v>
      </c>
      <c r="P125" t="s">
        <v>1773</v>
      </c>
      <c r="Q125" t="s">
        <v>415</v>
      </c>
      <c r="R125" t="s">
        <v>407</v>
      </c>
      <c r="S125" t="s">
        <v>1212</v>
      </c>
      <c r="T125" s="129">
        <v>1763</v>
      </c>
      <c r="U125" t="s">
        <v>1774</v>
      </c>
      <c r="V125" s="130">
        <v>5.2419526623487103E-2</v>
      </c>
      <c r="W125" s="130">
        <v>4.6565878990888203E-2</v>
      </c>
      <c r="X125" t="s">
        <v>412</v>
      </c>
      <c r="Y125" t="s">
        <v>339</v>
      </c>
      <c r="Z125" s="137">
        <v>900000</v>
      </c>
      <c r="AA125" s="167">
        <v>1</v>
      </c>
      <c r="AB125" s="166" t="s">
        <v>1775</v>
      </c>
      <c r="AD125" s="137">
        <v>879.21</v>
      </c>
      <c r="AH125" s="130">
        <v>1.2355491526774829E-3</v>
      </c>
      <c r="AI125" s="130">
        <v>3.9888126649423178E-3</v>
      </c>
      <c r="AJ125" s="130">
        <v>9.1193781524570681E-4</v>
      </c>
      <c r="AK125" s="181"/>
      <c r="AL125" s="4"/>
      <c r="AM125" s="159"/>
      <c r="AN125" s="4"/>
    </row>
    <row r="126" spans="1:40" x14ac:dyDescent="0.25">
      <c r="A126" t="s">
        <v>1213</v>
      </c>
      <c r="B126" s="2">
        <v>12937</v>
      </c>
      <c r="C126" t="s">
        <v>1788</v>
      </c>
      <c r="D126" t="s">
        <v>1789</v>
      </c>
      <c r="E126" t="s">
        <v>309</v>
      </c>
      <c r="F126" t="s">
        <v>1790</v>
      </c>
      <c r="G126" t="s">
        <v>1791</v>
      </c>
      <c r="H126" t="s">
        <v>312</v>
      </c>
      <c r="I126" t="s">
        <v>951</v>
      </c>
      <c r="J126" t="s">
        <v>204</v>
      </c>
      <c r="K126" t="s">
        <v>204</v>
      </c>
      <c r="L126" t="s">
        <v>325</v>
      </c>
      <c r="M126" t="s">
        <v>340</v>
      </c>
      <c r="N126" t="s">
        <v>441</v>
      </c>
      <c r="O126" t="s">
        <v>339</v>
      </c>
      <c r="Q126" t="s">
        <v>410</v>
      </c>
      <c r="R126" t="s">
        <v>410</v>
      </c>
      <c r="S126" t="s">
        <v>1212</v>
      </c>
      <c r="T126" s="129">
        <v>3548.4</v>
      </c>
      <c r="U126" t="s">
        <v>1302</v>
      </c>
      <c r="V126" s="130">
        <v>5.99411491191384E-2</v>
      </c>
      <c r="W126" s="130">
        <v>6.90022389805314E-2</v>
      </c>
      <c r="X126" t="s">
        <v>412</v>
      </c>
      <c r="Y126" t="s">
        <v>339</v>
      </c>
      <c r="Z126" s="137">
        <v>903000</v>
      </c>
      <c r="AA126" s="167">
        <v>1</v>
      </c>
      <c r="AB126" s="166" t="s">
        <v>1792</v>
      </c>
      <c r="AD126" s="137">
        <v>867.87330000000009</v>
      </c>
      <c r="AH126" s="130">
        <v>4.3E-3</v>
      </c>
      <c r="AI126" s="130">
        <v>3.9373801601497753E-3</v>
      </c>
      <c r="AJ126" s="130">
        <v>9.0017911660704713E-4</v>
      </c>
      <c r="AK126" s="181"/>
      <c r="AL126" s="4"/>
      <c r="AM126" s="159"/>
      <c r="AN126" s="4"/>
    </row>
    <row r="127" spans="1:40" x14ac:dyDescent="0.25">
      <c r="A127" t="s">
        <v>1213</v>
      </c>
      <c r="B127" s="2">
        <v>12937</v>
      </c>
      <c r="C127" t="s">
        <v>2087</v>
      </c>
      <c r="D127" t="s">
        <v>2088</v>
      </c>
      <c r="E127" t="s">
        <v>309</v>
      </c>
      <c r="F127" t="s">
        <v>2089</v>
      </c>
      <c r="G127" t="s">
        <v>2090</v>
      </c>
      <c r="H127" t="s">
        <v>312</v>
      </c>
      <c r="I127" t="s">
        <v>951</v>
      </c>
      <c r="J127" t="s">
        <v>204</v>
      </c>
      <c r="K127" t="s">
        <v>204</v>
      </c>
      <c r="L127" t="s">
        <v>325</v>
      </c>
      <c r="M127" t="s">
        <v>340</v>
      </c>
      <c r="N127" t="s">
        <v>451</v>
      </c>
      <c r="O127" t="s">
        <v>339</v>
      </c>
      <c r="P127" t="s">
        <v>1640</v>
      </c>
      <c r="Q127" t="s">
        <v>413</v>
      </c>
      <c r="R127" t="s">
        <v>407</v>
      </c>
      <c r="S127" t="s">
        <v>1212</v>
      </c>
      <c r="T127" s="129">
        <v>984.4</v>
      </c>
      <c r="U127" t="s">
        <v>1272</v>
      </c>
      <c r="V127" s="130">
        <v>3.0119541937112498E-2</v>
      </c>
      <c r="W127" s="130">
        <v>5.6097725908755898E-2</v>
      </c>
      <c r="X127" t="s">
        <v>412</v>
      </c>
      <c r="Y127" t="s">
        <v>339</v>
      </c>
      <c r="Z127" s="137">
        <v>873887</v>
      </c>
      <c r="AA127" s="167">
        <v>1</v>
      </c>
      <c r="AB127" s="166" t="s">
        <v>2091</v>
      </c>
      <c r="AD127" s="137">
        <v>852.91369999999995</v>
      </c>
      <c r="AH127" s="130">
        <v>1.2169772170231729E-2</v>
      </c>
      <c r="AI127" s="130">
        <v>3.8695112301529921E-3</v>
      </c>
      <c r="AJ127" s="130">
        <v>8.8466265871763527E-4</v>
      </c>
      <c r="AK127" s="181"/>
      <c r="AL127" s="4"/>
      <c r="AM127" s="159"/>
      <c r="AN127" s="4"/>
    </row>
    <row r="128" spans="1:40" x14ac:dyDescent="0.25">
      <c r="A128" t="s">
        <v>1213</v>
      </c>
      <c r="B128" s="2">
        <v>12937</v>
      </c>
      <c r="C128" t="s">
        <v>1629</v>
      </c>
      <c r="D128" t="s">
        <v>1630</v>
      </c>
      <c r="E128" t="s">
        <v>311</v>
      </c>
      <c r="F128" t="s">
        <v>1740</v>
      </c>
      <c r="G128" t="s">
        <v>1741</v>
      </c>
      <c r="H128" t="s">
        <v>312</v>
      </c>
      <c r="I128" t="s">
        <v>951</v>
      </c>
      <c r="J128" t="s">
        <v>204</v>
      </c>
      <c r="K128" t="s">
        <v>224</v>
      </c>
      <c r="L128" t="s">
        <v>325</v>
      </c>
      <c r="M128" t="s">
        <v>340</v>
      </c>
      <c r="N128" t="s">
        <v>465</v>
      </c>
      <c r="O128" t="s">
        <v>339</v>
      </c>
      <c r="P128" t="s">
        <v>1633</v>
      </c>
      <c r="Q128" t="s">
        <v>413</v>
      </c>
      <c r="R128" t="s">
        <v>407</v>
      </c>
      <c r="S128" t="s">
        <v>1212</v>
      </c>
      <c r="T128" s="129">
        <v>2285.8000000000002</v>
      </c>
      <c r="U128" t="s">
        <v>1742</v>
      </c>
      <c r="V128" s="130">
        <v>7.7499999999999999E-2</v>
      </c>
      <c r="W128" s="130">
        <v>7.4858509215116206E-2</v>
      </c>
      <c r="X128" t="s">
        <v>412</v>
      </c>
      <c r="Y128" t="s">
        <v>339</v>
      </c>
      <c r="Z128" s="137">
        <v>784800</v>
      </c>
      <c r="AA128" s="167">
        <v>1</v>
      </c>
      <c r="AB128" s="166" t="s">
        <v>1743</v>
      </c>
      <c r="AD128" s="137">
        <v>791.62780000000009</v>
      </c>
      <c r="AH128" s="130">
        <v>1.8269823503448174E-3</v>
      </c>
      <c r="AI128" s="130">
        <v>3.5914684711962153E-3</v>
      </c>
      <c r="AJ128" s="130">
        <v>8.2109544525172068E-4</v>
      </c>
      <c r="AK128" s="181"/>
      <c r="AL128" s="4"/>
      <c r="AM128" s="159"/>
      <c r="AN128" s="4"/>
    </row>
    <row r="129" spans="1:40" x14ac:dyDescent="0.25">
      <c r="A129" t="s">
        <v>1213</v>
      </c>
      <c r="B129" s="2">
        <v>12937</v>
      </c>
      <c r="C129" t="s">
        <v>2092</v>
      </c>
      <c r="D129" t="s">
        <v>2093</v>
      </c>
      <c r="E129" t="s">
        <v>311</v>
      </c>
      <c r="F129" t="s">
        <v>2094</v>
      </c>
      <c r="G129" t="s">
        <v>2095</v>
      </c>
      <c r="H129" t="s">
        <v>312</v>
      </c>
      <c r="I129" t="s">
        <v>951</v>
      </c>
      <c r="J129" t="s">
        <v>204</v>
      </c>
      <c r="K129" t="s">
        <v>224</v>
      </c>
      <c r="L129" t="s">
        <v>325</v>
      </c>
      <c r="M129" t="s">
        <v>340</v>
      </c>
      <c r="N129" t="s">
        <v>465</v>
      </c>
      <c r="O129" t="s">
        <v>339</v>
      </c>
      <c r="Q129" t="s">
        <v>410</v>
      </c>
      <c r="R129" t="s">
        <v>410</v>
      </c>
      <c r="S129" t="s">
        <v>1212</v>
      </c>
      <c r="T129" s="129">
        <v>1933.1</v>
      </c>
      <c r="U129" t="s">
        <v>1796</v>
      </c>
      <c r="V129" s="130">
        <v>3.99070925486084E-2</v>
      </c>
      <c r="W129" s="130">
        <v>7.3570811640023798E-2</v>
      </c>
      <c r="X129" t="s">
        <v>412</v>
      </c>
      <c r="Y129" t="s">
        <v>339</v>
      </c>
      <c r="Z129" s="137">
        <v>829806</v>
      </c>
      <c r="AA129" s="167">
        <v>1</v>
      </c>
      <c r="AB129" s="166" t="s">
        <v>2096</v>
      </c>
      <c r="AD129" s="137">
        <v>788.31569999999999</v>
      </c>
      <c r="AH129" s="130">
        <v>2.3050166666666668E-3</v>
      </c>
      <c r="AI129" s="130">
        <v>3.5764420879344735E-3</v>
      </c>
      <c r="AJ129" s="130">
        <v>8.1766005525629824E-4</v>
      </c>
      <c r="AK129" s="181"/>
      <c r="AL129" s="4"/>
      <c r="AM129" s="159"/>
      <c r="AN129" s="4"/>
    </row>
    <row r="130" spans="1:40" x14ac:dyDescent="0.25">
      <c r="A130" t="s">
        <v>1213</v>
      </c>
      <c r="B130" s="2">
        <v>12937</v>
      </c>
      <c r="C130" t="s">
        <v>2097</v>
      </c>
      <c r="D130" t="s">
        <v>2098</v>
      </c>
      <c r="E130" t="s">
        <v>309</v>
      </c>
      <c r="F130" t="s">
        <v>2099</v>
      </c>
      <c r="G130" t="s">
        <v>2100</v>
      </c>
      <c r="H130" t="s">
        <v>312</v>
      </c>
      <c r="I130" t="s">
        <v>951</v>
      </c>
      <c r="J130" t="s">
        <v>204</v>
      </c>
      <c r="K130" t="s">
        <v>204</v>
      </c>
      <c r="L130" t="s">
        <v>325</v>
      </c>
      <c r="M130" t="s">
        <v>340</v>
      </c>
      <c r="N130" t="s">
        <v>451</v>
      </c>
      <c r="O130" t="s">
        <v>339</v>
      </c>
      <c r="P130" t="s">
        <v>1668</v>
      </c>
      <c r="Q130" t="s">
        <v>413</v>
      </c>
      <c r="R130" t="s">
        <v>407</v>
      </c>
      <c r="S130" t="s">
        <v>1212</v>
      </c>
      <c r="T130" s="129">
        <v>2367.3000000000002</v>
      </c>
      <c r="U130" t="s">
        <v>2101</v>
      </c>
      <c r="V130" s="130">
        <v>1.5548365303277601E-2</v>
      </c>
      <c r="W130" s="130">
        <v>4.8506604460477498E-2</v>
      </c>
      <c r="X130" t="s">
        <v>412</v>
      </c>
      <c r="Y130" t="s">
        <v>339</v>
      </c>
      <c r="Z130" s="137">
        <v>700000.23</v>
      </c>
      <c r="AA130" s="167">
        <v>1</v>
      </c>
      <c r="AB130" s="166" t="s">
        <v>2102</v>
      </c>
      <c r="AD130" s="137">
        <v>645.12019999999995</v>
      </c>
      <c r="AH130" s="130">
        <v>3.6246905033140014E-3</v>
      </c>
      <c r="AI130" s="130">
        <v>2.9267906690894335E-3</v>
      </c>
      <c r="AJ130" s="130">
        <v>6.6913422931822125E-4</v>
      </c>
      <c r="AK130" s="181"/>
      <c r="AL130" s="4"/>
      <c r="AM130" s="159"/>
      <c r="AN130" s="4"/>
    </row>
    <row r="131" spans="1:40" x14ac:dyDescent="0.25">
      <c r="A131" t="s">
        <v>1213</v>
      </c>
      <c r="B131" s="2">
        <v>12937</v>
      </c>
      <c r="C131" t="s">
        <v>1782</v>
      </c>
      <c r="D131" t="s">
        <v>1783</v>
      </c>
      <c r="E131" t="s">
        <v>309</v>
      </c>
      <c r="F131" t="s">
        <v>1784</v>
      </c>
      <c r="G131" t="s">
        <v>1785</v>
      </c>
      <c r="H131" t="s">
        <v>312</v>
      </c>
      <c r="I131" t="s">
        <v>951</v>
      </c>
      <c r="J131" t="s">
        <v>204</v>
      </c>
      <c r="K131" t="s">
        <v>204</v>
      </c>
      <c r="L131" t="s">
        <v>325</v>
      </c>
      <c r="M131" t="s">
        <v>340</v>
      </c>
      <c r="N131" t="s">
        <v>447</v>
      </c>
      <c r="O131" t="s">
        <v>339</v>
      </c>
      <c r="Q131" t="s">
        <v>410</v>
      </c>
      <c r="R131" t="s">
        <v>410</v>
      </c>
      <c r="S131" t="s">
        <v>1212</v>
      </c>
      <c r="T131" s="129">
        <v>3731.5</v>
      </c>
      <c r="U131" t="s">
        <v>1786</v>
      </c>
      <c r="V131" s="130">
        <v>6.3678356949090603E-2</v>
      </c>
      <c r="W131" s="130">
        <v>2.74392427074906E-2</v>
      </c>
      <c r="X131" t="s">
        <v>412</v>
      </c>
      <c r="Y131" t="s">
        <v>339</v>
      </c>
      <c r="Z131" s="137">
        <v>461000</v>
      </c>
      <c r="AA131" s="167">
        <v>1</v>
      </c>
      <c r="AB131" s="166" t="s">
        <v>1787</v>
      </c>
      <c r="AD131" s="137">
        <v>518.625</v>
      </c>
      <c r="AH131" s="130">
        <v>8.9822479799927732E-3</v>
      </c>
      <c r="AI131" s="130">
        <v>2.3529054132183547E-3</v>
      </c>
      <c r="AJ131" s="130">
        <v>5.3793035728870767E-4</v>
      </c>
      <c r="AK131" s="181"/>
      <c r="AL131" s="4"/>
      <c r="AM131" s="159"/>
      <c r="AN131" s="4"/>
    </row>
    <row r="132" spans="1:40" x14ac:dyDescent="0.25">
      <c r="A132" t="s">
        <v>1213</v>
      </c>
      <c r="B132" s="2">
        <v>12937</v>
      </c>
      <c r="C132" t="s">
        <v>1815</v>
      </c>
      <c r="D132" t="s">
        <v>1816</v>
      </c>
      <c r="E132" t="s">
        <v>309</v>
      </c>
      <c r="F132" t="s">
        <v>1817</v>
      </c>
      <c r="G132">
        <v>7710262</v>
      </c>
      <c r="H132" t="s">
        <v>312</v>
      </c>
      <c r="I132" t="s">
        <v>951</v>
      </c>
      <c r="J132" t="s">
        <v>204</v>
      </c>
      <c r="K132" t="s">
        <v>204</v>
      </c>
      <c r="L132" t="s">
        <v>327</v>
      </c>
      <c r="M132" t="s">
        <v>340</v>
      </c>
      <c r="N132" t="s">
        <v>447</v>
      </c>
      <c r="O132" t="s">
        <v>339</v>
      </c>
      <c r="Q132" t="s">
        <v>410</v>
      </c>
      <c r="R132" t="s">
        <v>410</v>
      </c>
      <c r="S132" t="s">
        <v>1212</v>
      </c>
      <c r="T132" s="129">
        <v>1898.6</v>
      </c>
      <c r="U132" t="s">
        <v>1664</v>
      </c>
      <c r="V132" s="130">
        <v>9.5752779237031599E-2</v>
      </c>
      <c r="W132" s="130">
        <v>8.5674119805097301E-2</v>
      </c>
      <c r="X132" t="s">
        <v>412</v>
      </c>
      <c r="Y132" t="s">
        <v>339</v>
      </c>
      <c r="Z132" s="137">
        <v>544782</v>
      </c>
      <c r="AA132" s="167">
        <v>1</v>
      </c>
      <c r="AB132" s="166">
        <f>AD132*1000/Z132*100</f>
        <v>91.63436016608479</v>
      </c>
      <c r="AD132" s="137">
        <f>503.9234-4.7159</f>
        <v>499.20750000000004</v>
      </c>
      <c r="AH132" s="130">
        <v>6.8097749999999997E-3</v>
      </c>
      <c r="AI132" s="130">
        <v>2.264811817920852E-3</v>
      </c>
      <c r="AJ132" s="130">
        <v>5.1779005801147753E-4</v>
      </c>
      <c r="AK132" s="181"/>
      <c r="AL132" s="4"/>
      <c r="AM132" s="159"/>
      <c r="AN132" s="4"/>
    </row>
    <row r="133" spans="1:40" x14ac:dyDescent="0.25">
      <c r="A133" t="s">
        <v>1213</v>
      </c>
      <c r="B133" s="2">
        <v>12937</v>
      </c>
      <c r="C133" t="s">
        <v>1824</v>
      </c>
      <c r="D133" t="s">
        <v>1825</v>
      </c>
      <c r="E133" t="s">
        <v>309</v>
      </c>
      <c r="F133" t="s">
        <v>1826</v>
      </c>
      <c r="G133" t="s">
        <v>1827</v>
      </c>
      <c r="H133" t="s">
        <v>312</v>
      </c>
      <c r="I133" t="s">
        <v>951</v>
      </c>
      <c r="J133" t="s">
        <v>204</v>
      </c>
      <c r="K133" t="s">
        <v>204</v>
      </c>
      <c r="L133" t="s">
        <v>325</v>
      </c>
      <c r="M133" t="s">
        <v>340</v>
      </c>
      <c r="N133" t="s">
        <v>447</v>
      </c>
      <c r="O133" t="s">
        <v>339</v>
      </c>
      <c r="Q133" t="s">
        <v>410</v>
      </c>
      <c r="R133" t="s">
        <v>410</v>
      </c>
      <c r="S133" t="s">
        <v>1212</v>
      </c>
      <c r="T133" s="129">
        <v>519.79999999999995</v>
      </c>
      <c r="U133" t="s">
        <v>1828</v>
      </c>
      <c r="V133" s="130">
        <v>5.0187692333459502E-2</v>
      </c>
      <c r="W133" s="130">
        <v>6.55876111948486E-2</v>
      </c>
      <c r="X133" t="s">
        <v>412</v>
      </c>
      <c r="Y133" t="s">
        <v>339</v>
      </c>
      <c r="Z133" s="137">
        <v>393000</v>
      </c>
      <c r="AA133" s="167">
        <v>1</v>
      </c>
      <c r="AB133" s="166" t="s">
        <v>1829</v>
      </c>
      <c r="AD133" s="137">
        <v>402.86430000000001</v>
      </c>
      <c r="AH133" s="130">
        <v>5.0384615384615385E-3</v>
      </c>
      <c r="AI133" s="130">
        <v>1.8277205924558653E-3</v>
      </c>
      <c r="AJ133" s="130">
        <v>4.1786056753504965E-4</v>
      </c>
      <c r="AK133" s="181"/>
      <c r="AL133" s="4"/>
      <c r="AM133" s="159"/>
      <c r="AN133" s="4"/>
    </row>
    <row r="134" spans="1:40" x14ac:dyDescent="0.25">
      <c r="A134" t="s">
        <v>1213</v>
      </c>
      <c r="B134" s="2">
        <v>12937</v>
      </c>
      <c r="C134" t="s">
        <v>1815</v>
      </c>
      <c r="D134" t="s">
        <v>1816</v>
      </c>
      <c r="E134" t="s">
        <v>309</v>
      </c>
      <c r="F134" t="s">
        <v>1834</v>
      </c>
      <c r="G134">
        <v>7710296</v>
      </c>
      <c r="H134" t="s">
        <v>312</v>
      </c>
      <c r="I134" t="s">
        <v>951</v>
      </c>
      <c r="J134" t="s">
        <v>204</v>
      </c>
      <c r="K134" t="s">
        <v>204</v>
      </c>
      <c r="L134" t="s">
        <v>327</v>
      </c>
      <c r="M134" t="s">
        <v>340</v>
      </c>
      <c r="N134" t="s">
        <v>447</v>
      </c>
      <c r="O134" t="s">
        <v>339</v>
      </c>
      <c r="Q134" t="s">
        <v>410</v>
      </c>
      <c r="R134" t="s">
        <v>410</v>
      </c>
      <c r="S134" t="s">
        <v>1212</v>
      </c>
      <c r="T134" s="129">
        <v>1881</v>
      </c>
      <c r="U134" t="s">
        <v>1664</v>
      </c>
      <c r="V134" s="130">
        <v>9.4417874826192502E-2</v>
      </c>
      <c r="W134" s="130">
        <v>8.1443862801789904E-2</v>
      </c>
      <c r="X134" t="s">
        <v>412</v>
      </c>
      <c r="Y134" t="s">
        <v>339</v>
      </c>
      <c r="Z134" s="137">
        <v>277680.75</v>
      </c>
      <c r="AA134" s="167">
        <v>1</v>
      </c>
      <c r="AB134" s="166">
        <f>AD134*1000/Z134*100</f>
        <v>96.188590674722704</v>
      </c>
      <c r="AD134" s="137">
        <f>269.0171-1.9199</f>
        <v>267.09720000000004</v>
      </c>
      <c r="AH134" s="130">
        <v>3.734225602130149E-3</v>
      </c>
      <c r="AI134" s="130">
        <v>1.211770446344595E-3</v>
      </c>
      <c r="AJ134" s="130">
        <v>2.7703965722210348E-4</v>
      </c>
      <c r="AK134" s="181"/>
      <c r="AL134" s="4"/>
      <c r="AM134" s="159"/>
      <c r="AN134" s="4"/>
    </row>
    <row r="135" spans="1:40" x14ac:dyDescent="0.25">
      <c r="A135" t="s">
        <v>1213</v>
      </c>
      <c r="B135" s="2">
        <v>12937</v>
      </c>
      <c r="C135" t="s">
        <v>1835</v>
      </c>
      <c r="D135" t="s">
        <v>1836</v>
      </c>
      <c r="E135" t="s">
        <v>309</v>
      </c>
      <c r="F135" t="s">
        <v>2103</v>
      </c>
      <c r="G135" t="s">
        <v>2104</v>
      </c>
      <c r="H135" t="s">
        <v>312</v>
      </c>
      <c r="I135" t="s">
        <v>951</v>
      </c>
      <c r="J135" t="s">
        <v>204</v>
      </c>
      <c r="K135" t="s">
        <v>204</v>
      </c>
      <c r="L135" t="s">
        <v>314</v>
      </c>
      <c r="M135" t="s">
        <v>340</v>
      </c>
      <c r="N135" t="s">
        <v>443</v>
      </c>
      <c r="O135" t="s">
        <v>339</v>
      </c>
      <c r="Q135" t="s">
        <v>410</v>
      </c>
      <c r="R135" t="s">
        <v>410</v>
      </c>
      <c r="S135" t="s">
        <v>1212</v>
      </c>
      <c r="T135" s="129">
        <v>760.2</v>
      </c>
      <c r="U135" t="s">
        <v>2105</v>
      </c>
      <c r="V135" s="130">
        <v>3.9351100927590997E-2</v>
      </c>
      <c r="W135" s="130">
        <v>3.99408540739894</v>
      </c>
      <c r="X135" t="s">
        <v>412</v>
      </c>
      <c r="Y135" t="s">
        <v>338</v>
      </c>
      <c r="Z135" s="137">
        <v>950000</v>
      </c>
      <c r="AA135" s="167">
        <v>1</v>
      </c>
      <c r="AB135" s="166" t="s">
        <v>1841</v>
      </c>
      <c r="AD135" s="137">
        <v>237.5</v>
      </c>
      <c r="AH135" s="130">
        <v>7.4548422928112958E-3</v>
      </c>
      <c r="AI135" s="130">
        <v>1.0774934406157805E-3</v>
      </c>
      <c r="AJ135" s="130">
        <v>2.4634072760871162E-4</v>
      </c>
      <c r="AK135" s="181"/>
      <c r="AL135" s="4"/>
      <c r="AM135" s="159"/>
      <c r="AN135" s="4"/>
    </row>
    <row r="136" spans="1:40" x14ac:dyDescent="0.25">
      <c r="A136" t="s">
        <v>1213</v>
      </c>
      <c r="B136" s="2">
        <v>12937</v>
      </c>
      <c r="C136" t="s">
        <v>1842</v>
      </c>
      <c r="D136" t="s">
        <v>1843</v>
      </c>
      <c r="E136" t="s">
        <v>309</v>
      </c>
      <c r="F136" t="s">
        <v>1844</v>
      </c>
      <c r="G136" t="s">
        <v>1845</v>
      </c>
      <c r="H136" t="s">
        <v>312</v>
      </c>
      <c r="I136" t="s">
        <v>951</v>
      </c>
      <c r="J136" t="s">
        <v>204</v>
      </c>
      <c r="K136" t="s">
        <v>204</v>
      </c>
      <c r="L136" t="s">
        <v>325</v>
      </c>
      <c r="M136" t="s">
        <v>340</v>
      </c>
      <c r="N136" t="s">
        <v>443</v>
      </c>
      <c r="O136" t="s">
        <v>339</v>
      </c>
      <c r="P136" t="s">
        <v>1626</v>
      </c>
      <c r="Q136" t="s">
        <v>415</v>
      </c>
      <c r="R136" t="s">
        <v>407</v>
      </c>
      <c r="S136" t="s">
        <v>1212</v>
      </c>
      <c r="T136" s="129">
        <v>252.1</v>
      </c>
      <c r="U136" t="s">
        <v>1593</v>
      </c>
      <c r="V136" s="130">
        <v>2.46645298063752E-2</v>
      </c>
      <c r="W136" s="130">
        <v>8.1197338215112394E-2</v>
      </c>
      <c r="X136" t="s">
        <v>412</v>
      </c>
      <c r="Y136" t="s">
        <v>339</v>
      </c>
      <c r="Z136" s="137">
        <v>240030.86</v>
      </c>
      <c r="AA136" s="167">
        <v>1</v>
      </c>
      <c r="AB136" s="166" t="s">
        <v>1846</v>
      </c>
      <c r="AD136" s="137">
        <v>237.2705</v>
      </c>
      <c r="AH136" s="130">
        <v>6.3302422514873889E-3</v>
      </c>
      <c r="AI136" s="130">
        <v>1.0764522416910592E-3</v>
      </c>
      <c r="AJ136" s="130">
        <v>2.4610268467403291E-4</v>
      </c>
      <c r="AK136" s="181"/>
      <c r="AL136" s="4"/>
      <c r="AM136" s="159"/>
      <c r="AN136" s="4"/>
    </row>
    <row r="137" spans="1:40" x14ac:dyDescent="0.25">
      <c r="A137" t="s">
        <v>1213</v>
      </c>
      <c r="B137" s="2">
        <v>12937</v>
      </c>
      <c r="C137" t="s">
        <v>1835</v>
      </c>
      <c r="D137" t="s">
        <v>1836</v>
      </c>
      <c r="E137" t="s">
        <v>309</v>
      </c>
      <c r="F137" t="s">
        <v>1837</v>
      </c>
      <c r="G137" t="s">
        <v>1838</v>
      </c>
      <c r="H137" t="s">
        <v>312</v>
      </c>
      <c r="I137" t="s">
        <v>951</v>
      </c>
      <c r="J137" t="s">
        <v>204</v>
      </c>
      <c r="K137" t="s">
        <v>204</v>
      </c>
      <c r="L137" t="s">
        <v>314</v>
      </c>
      <c r="M137" t="s">
        <v>340</v>
      </c>
      <c r="N137" t="s">
        <v>443</v>
      </c>
      <c r="O137" t="s">
        <v>339</v>
      </c>
      <c r="Q137" t="s">
        <v>410</v>
      </c>
      <c r="R137" t="s">
        <v>410</v>
      </c>
      <c r="S137" t="s">
        <v>1212</v>
      </c>
      <c r="T137" s="129">
        <v>0</v>
      </c>
      <c r="U137" t="s">
        <v>1839</v>
      </c>
      <c r="V137" s="130">
        <v>3.5011901361251603E-2</v>
      </c>
      <c r="W137" t="s">
        <v>1840</v>
      </c>
      <c r="X137" t="s">
        <v>412</v>
      </c>
      <c r="Y137" t="s">
        <v>338</v>
      </c>
      <c r="Z137" s="137">
        <v>825000</v>
      </c>
      <c r="AA137" s="167">
        <v>1</v>
      </c>
      <c r="AB137" s="166" t="s">
        <v>1841</v>
      </c>
      <c r="AD137" s="137">
        <v>206.25</v>
      </c>
      <c r="AH137" s="130">
        <v>8.1195193244559927E-2</v>
      </c>
      <c r="AI137" s="130">
        <v>9.3571798790317785E-4</v>
      </c>
      <c r="AJ137" s="130">
        <v>2.139274739759864E-4</v>
      </c>
      <c r="AK137" s="181"/>
      <c r="AL137" s="4"/>
      <c r="AM137" s="159"/>
      <c r="AN137" s="4"/>
    </row>
    <row r="138" spans="1:40" x14ac:dyDescent="0.25">
      <c r="A138" t="s">
        <v>1213</v>
      </c>
      <c r="B138" s="2">
        <v>12937</v>
      </c>
      <c r="C138" t="s">
        <v>2106</v>
      </c>
      <c r="D138" t="s">
        <v>2107</v>
      </c>
      <c r="E138" t="s">
        <v>309</v>
      </c>
      <c r="F138" t="s">
        <v>2108</v>
      </c>
      <c r="G138" t="s">
        <v>2109</v>
      </c>
      <c r="H138" t="s">
        <v>312</v>
      </c>
      <c r="I138" t="s">
        <v>951</v>
      </c>
      <c r="J138" t="s">
        <v>204</v>
      </c>
      <c r="K138" t="s">
        <v>204</v>
      </c>
      <c r="L138" t="s">
        <v>325</v>
      </c>
      <c r="M138" t="s">
        <v>340</v>
      </c>
      <c r="N138" t="s">
        <v>465</v>
      </c>
      <c r="O138" t="s">
        <v>339</v>
      </c>
      <c r="Q138" t="s">
        <v>410</v>
      </c>
      <c r="R138" t="s">
        <v>410</v>
      </c>
      <c r="S138" t="s">
        <v>1212</v>
      </c>
      <c r="T138" s="129">
        <v>1903.6</v>
      </c>
      <c r="U138" t="s">
        <v>1796</v>
      </c>
      <c r="V138" s="130">
        <v>8.7934802716970101E-2</v>
      </c>
      <c r="W138" s="130">
        <v>7.6130471178292899E-2</v>
      </c>
      <c r="X138" t="s">
        <v>412</v>
      </c>
      <c r="Y138" t="s">
        <v>339</v>
      </c>
      <c r="Z138" s="137">
        <v>175223</v>
      </c>
      <c r="AA138" s="167">
        <v>1</v>
      </c>
      <c r="AB138" s="166" t="s">
        <v>2110</v>
      </c>
      <c r="AD138" s="137">
        <v>172.89250000000001</v>
      </c>
      <c r="AH138" s="130">
        <v>5.4949019679170579E-4</v>
      </c>
      <c r="AI138" s="130">
        <v>7.8438119865963725E-4</v>
      </c>
      <c r="AJ138" s="130">
        <v>1.7932827051827022E-4</v>
      </c>
      <c r="AK138" s="181"/>
      <c r="AL138" s="4"/>
      <c r="AM138" s="159"/>
      <c r="AN138" s="4"/>
    </row>
    <row r="139" spans="1:40" x14ac:dyDescent="0.25">
      <c r="A139" t="s">
        <v>1213</v>
      </c>
      <c r="B139" s="2">
        <v>12937</v>
      </c>
      <c r="C139" t="s">
        <v>1803</v>
      </c>
      <c r="D139" t="s">
        <v>1804</v>
      </c>
      <c r="E139" t="s">
        <v>309</v>
      </c>
      <c r="F139" t="s">
        <v>1805</v>
      </c>
      <c r="G139">
        <v>1182047</v>
      </c>
      <c r="H139" t="s">
        <v>312</v>
      </c>
      <c r="I139" t="s">
        <v>951</v>
      </c>
      <c r="J139" t="s">
        <v>204</v>
      </c>
      <c r="K139" t="s">
        <v>204</v>
      </c>
      <c r="L139" t="s">
        <v>327</v>
      </c>
      <c r="M139" t="s">
        <v>340</v>
      </c>
      <c r="N139" t="s">
        <v>443</v>
      </c>
      <c r="O139" t="s">
        <v>339</v>
      </c>
      <c r="P139" t="s">
        <v>1806</v>
      </c>
      <c r="Q139" t="s">
        <v>415</v>
      </c>
      <c r="R139" t="s">
        <v>407</v>
      </c>
      <c r="S139" t="s">
        <v>1212</v>
      </c>
      <c r="T139" s="129">
        <v>0</v>
      </c>
      <c r="U139" t="s">
        <v>1807</v>
      </c>
      <c r="V139" t="s">
        <v>1840</v>
      </c>
      <c r="W139" t="s">
        <v>1840</v>
      </c>
      <c r="X139" t="s">
        <v>412</v>
      </c>
      <c r="Y139" t="s">
        <v>339</v>
      </c>
      <c r="Z139" s="137">
        <v>1472744.33</v>
      </c>
      <c r="AA139" s="167">
        <v>1</v>
      </c>
      <c r="AB139" s="166">
        <f>AD139*1000/Z139*100</f>
        <v>96.379999999999981</v>
      </c>
      <c r="AD139" s="137">
        <f>1419430.985254/1000</f>
        <v>1419.430985254</v>
      </c>
      <c r="AI139" s="130">
        <v>6.4396950569178095E-3</v>
      </c>
      <c r="AJ139" s="130">
        <v>1.4722680492539823E-3</v>
      </c>
      <c r="AK139" s="181"/>
      <c r="AL139" s="4"/>
      <c r="AM139" s="159"/>
      <c r="AN139" s="4"/>
    </row>
    <row r="140" spans="1:40" x14ac:dyDescent="0.25">
      <c r="A140" t="s">
        <v>1213</v>
      </c>
      <c r="B140" s="2">
        <v>12937</v>
      </c>
      <c r="C140" t="s">
        <v>1687</v>
      </c>
      <c r="D140" t="s">
        <v>1688</v>
      </c>
      <c r="E140" t="s">
        <v>309</v>
      </c>
      <c r="F140" t="s">
        <v>1689</v>
      </c>
      <c r="G140">
        <v>1199744</v>
      </c>
      <c r="H140" t="s">
        <v>312</v>
      </c>
      <c r="I140" t="s">
        <v>951</v>
      </c>
      <c r="J140" t="s">
        <v>204</v>
      </c>
      <c r="K140" t="s">
        <v>204</v>
      </c>
      <c r="L140" t="s">
        <v>327</v>
      </c>
      <c r="M140" t="s">
        <v>340</v>
      </c>
      <c r="N140" t="s">
        <v>447</v>
      </c>
      <c r="O140" t="s">
        <v>339</v>
      </c>
      <c r="Q140" t="s">
        <v>410</v>
      </c>
      <c r="R140" t="s">
        <v>410</v>
      </c>
      <c r="S140" t="s">
        <v>1212</v>
      </c>
      <c r="T140" s="129">
        <v>0</v>
      </c>
      <c r="U140" t="s">
        <v>1664</v>
      </c>
      <c r="V140" t="s">
        <v>1840</v>
      </c>
      <c r="W140" t="s">
        <v>1840</v>
      </c>
      <c r="X140" t="s">
        <v>412</v>
      </c>
      <c r="Y140" t="s">
        <v>339</v>
      </c>
      <c r="Z140" s="137">
        <v>988000</v>
      </c>
      <c r="AA140" s="167">
        <v>1</v>
      </c>
      <c r="AB140" s="166">
        <f>AD140*1000/Z140*100</f>
        <v>102.62</v>
      </c>
      <c r="AD140" s="137">
        <f>1013885.6/1000</f>
        <v>1013.8856</v>
      </c>
      <c r="AI140" s="130">
        <v>4.5998108780412423E-3</v>
      </c>
      <c r="AJ140" s="130">
        <v>1.051626595435769E-3</v>
      </c>
      <c r="AK140" s="181"/>
      <c r="AL140" s="4"/>
      <c r="AM140" s="159"/>
      <c r="AN140" s="4"/>
    </row>
    <row r="141" spans="1:40" x14ac:dyDescent="0.25">
      <c r="A141" t="s">
        <v>1213</v>
      </c>
      <c r="B141" s="2">
        <v>12937</v>
      </c>
      <c r="C141" t="s">
        <v>1681</v>
      </c>
      <c r="D141" t="s">
        <v>1682</v>
      </c>
      <c r="E141" t="s">
        <v>311</v>
      </c>
      <c r="F141" t="s">
        <v>2111</v>
      </c>
      <c r="G141" t="s">
        <v>2112</v>
      </c>
      <c r="H141" t="s">
        <v>312</v>
      </c>
      <c r="I141" t="s">
        <v>951</v>
      </c>
      <c r="J141" t="s">
        <v>205</v>
      </c>
      <c r="K141" t="s">
        <v>224</v>
      </c>
      <c r="L141" t="s">
        <v>325</v>
      </c>
      <c r="M141" t="s">
        <v>340</v>
      </c>
      <c r="N141" t="s">
        <v>465</v>
      </c>
      <c r="O141" t="s">
        <v>339</v>
      </c>
      <c r="P141" t="s">
        <v>1668</v>
      </c>
      <c r="Q141" t="s">
        <v>413</v>
      </c>
      <c r="R141" t="s">
        <v>407</v>
      </c>
      <c r="S141" t="s">
        <v>1212</v>
      </c>
      <c r="T141" s="129">
        <v>1877.4</v>
      </c>
      <c r="U141" t="s">
        <v>1796</v>
      </c>
      <c r="V141" s="130">
        <v>9.7345431861397602E-2</v>
      </c>
      <c r="W141" s="130">
        <v>6.9474307337999003E-2</v>
      </c>
      <c r="X141" t="s">
        <v>412</v>
      </c>
      <c r="Y141" t="s">
        <v>339</v>
      </c>
      <c r="Z141" s="137">
        <v>1149487</v>
      </c>
      <c r="AA141" s="167">
        <v>1</v>
      </c>
      <c r="AB141" s="166" t="s">
        <v>2113</v>
      </c>
      <c r="AD141" s="137">
        <v>1195.2366000000002</v>
      </c>
      <c r="AH141" s="130">
        <v>3.1930194444444444E-3</v>
      </c>
      <c r="AI141" s="130">
        <v>5.4225667220375055E-3</v>
      </c>
      <c r="AJ141" s="130">
        <v>1.2397282261413164E-3</v>
      </c>
      <c r="AK141" s="181"/>
      <c r="AL141" s="4"/>
      <c r="AM141" s="159"/>
      <c r="AN141" s="4"/>
    </row>
    <row r="142" spans="1:40" x14ac:dyDescent="0.25">
      <c r="A142" t="s">
        <v>1213</v>
      </c>
      <c r="B142" s="2">
        <v>12937</v>
      </c>
      <c r="C142" t="s">
        <v>1849</v>
      </c>
      <c r="D142" t="s">
        <v>1850</v>
      </c>
      <c r="E142" t="s">
        <v>309</v>
      </c>
      <c r="F142" t="s">
        <v>1851</v>
      </c>
      <c r="G142" t="s">
        <v>1852</v>
      </c>
      <c r="H142" t="s">
        <v>321</v>
      </c>
      <c r="I142" t="s">
        <v>754</v>
      </c>
      <c r="J142" t="s">
        <v>204</v>
      </c>
      <c r="K142" t="s">
        <v>204</v>
      </c>
      <c r="L142" t="s">
        <v>325</v>
      </c>
      <c r="M142" t="s">
        <v>340</v>
      </c>
      <c r="N142" t="s">
        <v>456</v>
      </c>
      <c r="O142" t="s">
        <v>339</v>
      </c>
      <c r="P142" t="s">
        <v>1647</v>
      </c>
      <c r="Q142" t="s">
        <v>413</v>
      </c>
      <c r="R142" t="s">
        <v>407</v>
      </c>
      <c r="S142" t="s">
        <v>1212</v>
      </c>
      <c r="T142" s="129">
        <v>5431</v>
      </c>
      <c r="U142" t="s">
        <v>1853</v>
      </c>
      <c r="V142" s="130">
        <v>9.2938723878079593E-3</v>
      </c>
      <c r="W142" s="130">
        <v>3.8850183948278098E-2</v>
      </c>
      <c r="X142" t="s">
        <v>412</v>
      </c>
      <c r="Y142" t="s">
        <v>339</v>
      </c>
      <c r="Z142" s="137">
        <v>2951727.4</v>
      </c>
      <c r="AA142" s="167">
        <v>1</v>
      </c>
      <c r="AB142" s="166" t="s">
        <v>1854</v>
      </c>
      <c r="AD142" s="137">
        <v>4342.8765000000003</v>
      </c>
      <c r="AH142" s="130">
        <v>1.0164396787769134E-3</v>
      </c>
      <c r="AI142" s="130">
        <v>1.9702825019597553E-2</v>
      </c>
      <c r="AJ142" s="130">
        <v>4.5045362396832628E-3</v>
      </c>
      <c r="AK142" s="181"/>
      <c r="AL142" s="4"/>
      <c r="AM142" s="159"/>
      <c r="AN142" s="4"/>
    </row>
    <row r="143" spans="1:40" x14ac:dyDescent="0.25">
      <c r="A143" t="s">
        <v>1213</v>
      </c>
      <c r="B143" s="2">
        <v>12937</v>
      </c>
      <c r="C143" t="s">
        <v>2013</v>
      </c>
      <c r="D143" t="s">
        <v>2014</v>
      </c>
      <c r="E143" t="s">
        <v>309</v>
      </c>
      <c r="F143" t="s">
        <v>2114</v>
      </c>
      <c r="G143" t="s">
        <v>2115</v>
      </c>
      <c r="H143" t="s">
        <v>321</v>
      </c>
      <c r="I143" t="s">
        <v>754</v>
      </c>
      <c r="J143" t="s">
        <v>204</v>
      </c>
      <c r="K143" t="s">
        <v>204</v>
      </c>
      <c r="L143" t="s">
        <v>325</v>
      </c>
      <c r="M143" t="s">
        <v>340</v>
      </c>
      <c r="N143" t="s">
        <v>448</v>
      </c>
      <c r="O143" t="s">
        <v>339</v>
      </c>
      <c r="P143" t="s">
        <v>1647</v>
      </c>
      <c r="Q143" t="s">
        <v>413</v>
      </c>
      <c r="R143" t="s">
        <v>407</v>
      </c>
      <c r="S143" t="s">
        <v>1212</v>
      </c>
      <c r="T143" s="129">
        <v>4962.8999999999996</v>
      </c>
      <c r="U143" t="s">
        <v>2116</v>
      </c>
      <c r="V143" s="130">
        <v>1.7504826384782401E-2</v>
      </c>
      <c r="W143" s="130">
        <v>1.68806471121308E-2</v>
      </c>
      <c r="X143" t="s">
        <v>412</v>
      </c>
      <c r="Y143" t="s">
        <v>339</v>
      </c>
      <c r="Z143" s="137">
        <v>917000</v>
      </c>
      <c r="AA143" s="167">
        <v>1</v>
      </c>
      <c r="AB143" s="166" t="s">
        <v>2117</v>
      </c>
      <c r="AD143" s="137">
        <v>938.27440000000001</v>
      </c>
      <c r="AH143" s="130">
        <v>2.0377777777777777E-3</v>
      </c>
      <c r="AI143" s="130">
        <v>4.2567768905166616E-3</v>
      </c>
      <c r="AJ143" s="130">
        <v>9.7320083533737828E-4</v>
      </c>
      <c r="AK143" s="181"/>
      <c r="AL143" s="4"/>
      <c r="AM143" s="159"/>
      <c r="AN143" s="4"/>
    </row>
    <row r="144" spans="1:40" x14ac:dyDescent="0.25">
      <c r="A144" t="s">
        <v>1213</v>
      </c>
      <c r="B144" s="2">
        <v>12937</v>
      </c>
      <c r="C144" t="s">
        <v>1855</v>
      </c>
      <c r="D144" t="s">
        <v>1856</v>
      </c>
      <c r="E144" t="s">
        <v>309</v>
      </c>
      <c r="F144" t="s">
        <v>1857</v>
      </c>
      <c r="G144" t="s">
        <v>1858</v>
      </c>
      <c r="H144" t="s">
        <v>321</v>
      </c>
      <c r="I144" t="s">
        <v>754</v>
      </c>
      <c r="J144" t="s">
        <v>204</v>
      </c>
      <c r="K144" t="s">
        <v>204</v>
      </c>
      <c r="L144" t="s">
        <v>325</v>
      </c>
      <c r="M144" t="s">
        <v>340</v>
      </c>
      <c r="N144" t="s">
        <v>464</v>
      </c>
      <c r="O144" t="s">
        <v>339</v>
      </c>
      <c r="P144" t="s">
        <v>1668</v>
      </c>
      <c r="Q144" t="s">
        <v>413</v>
      </c>
      <c r="R144" t="s">
        <v>407</v>
      </c>
      <c r="S144" t="s">
        <v>1212</v>
      </c>
      <c r="T144" s="129">
        <v>224.7</v>
      </c>
      <c r="U144" t="s">
        <v>1859</v>
      </c>
      <c r="V144" s="130">
        <v>3.1079994372121699E-3</v>
      </c>
      <c r="W144" s="130">
        <v>2.02244646441933E-2</v>
      </c>
      <c r="X144" t="s">
        <v>412</v>
      </c>
      <c r="Y144" t="s">
        <v>339</v>
      </c>
      <c r="Z144" s="137">
        <v>515595.99</v>
      </c>
      <c r="AA144" s="167">
        <v>1</v>
      </c>
      <c r="AB144" s="166" t="s">
        <v>1860</v>
      </c>
      <c r="AD144" s="137">
        <v>592.98689999999999</v>
      </c>
      <c r="AH144" s="130">
        <v>6.333253917281902E-3</v>
      </c>
      <c r="AI144" s="130">
        <v>2.6902715584045719E-3</v>
      </c>
      <c r="AJ144" s="130">
        <v>6.1506031329867082E-4</v>
      </c>
      <c r="AK144" s="181"/>
      <c r="AL144" s="4"/>
      <c r="AM144" s="159"/>
      <c r="AN144" s="4"/>
    </row>
    <row r="145" spans="1:40" x14ac:dyDescent="0.25">
      <c r="A145" t="s">
        <v>1213</v>
      </c>
      <c r="B145" s="2">
        <v>12937</v>
      </c>
      <c r="C145" t="s">
        <v>1861</v>
      </c>
      <c r="D145" t="s">
        <v>1862</v>
      </c>
      <c r="E145" t="s">
        <v>309</v>
      </c>
      <c r="F145" t="s">
        <v>1863</v>
      </c>
      <c r="G145">
        <v>1182831</v>
      </c>
      <c r="H145" t="s">
        <v>312</v>
      </c>
      <c r="I145" t="s">
        <v>754</v>
      </c>
      <c r="J145" t="s">
        <v>204</v>
      </c>
      <c r="K145" t="s">
        <v>204</v>
      </c>
      <c r="L145" t="s">
        <v>327</v>
      </c>
      <c r="M145" t="s">
        <v>340</v>
      </c>
      <c r="N145" t="s">
        <v>443</v>
      </c>
      <c r="O145" t="s">
        <v>339</v>
      </c>
      <c r="P145" t="s">
        <v>1864</v>
      </c>
      <c r="Q145" t="s">
        <v>415</v>
      </c>
      <c r="R145" t="s">
        <v>407</v>
      </c>
      <c r="S145" t="s">
        <v>1212</v>
      </c>
      <c r="T145" s="129">
        <v>3240.2</v>
      </c>
      <c r="U145" t="s">
        <v>1865</v>
      </c>
      <c r="V145" s="130">
        <v>2.9209998865375401E-2</v>
      </c>
      <c r="W145" s="130">
        <v>3.3410907429456398E-2</v>
      </c>
      <c r="X145" t="s">
        <v>412</v>
      </c>
      <c r="Y145" t="s">
        <v>339</v>
      </c>
      <c r="Z145" s="137">
        <v>1811000</v>
      </c>
      <c r="AA145" s="167">
        <v>1</v>
      </c>
      <c r="AB145" s="166">
        <f>AD145*1000/Z145*100</f>
        <v>101.20741274482275</v>
      </c>
      <c r="AD145" s="137">
        <f>1832866.24480874/1000</f>
        <v>1832.86624480874</v>
      </c>
      <c r="AH145" s="130">
        <v>2.9469982771528143E-3</v>
      </c>
      <c r="AI145" s="130">
        <v>8.3153741318210302E-3</v>
      </c>
      <c r="AJ145" s="130">
        <v>1.9010930709710821E-3</v>
      </c>
      <c r="AK145" s="181"/>
      <c r="AL145" s="4"/>
      <c r="AM145" s="159"/>
      <c r="AN145" s="4"/>
    </row>
    <row r="146" spans="1:40" x14ac:dyDescent="0.25">
      <c r="A146" t="s">
        <v>1213</v>
      </c>
      <c r="B146" s="2">
        <v>12937</v>
      </c>
      <c r="C146" t="s">
        <v>1861</v>
      </c>
      <c r="D146" t="s">
        <v>1862</v>
      </c>
      <c r="E146" t="s">
        <v>309</v>
      </c>
      <c r="F146" t="s">
        <v>1866</v>
      </c>
      <c r="G146" t="s">
        <v>1867</v>
      </c>
      <c r="H146" t="s">
        <v>312</v>
      </c>
      <c r="I146" t="s">
        <v>754</v>
      </c>
      <c r="J146" t="s">
        <v>204</v>
      </c>
      <c r="K146" t="s">
        <v>204</v>
      </c>
      <c r="L146" t="s">
        <v>325</v>
      </c>
      <c r="M146" t="s">
        <v>340</v>
      </c>
      <c r="N146" t="s">
        <v>443</v>
      </c>
      <c r="O146" t="s">
        <v>339</v>
      </c>
      <c r="P146" t="s">
        <v>1864</v>
      </c>
      <c r="Q146" t="s">
        <v>415</v>
      </c>
      <c r="R146" t="s">
        <v>407</v>
      </c>
      <c r="S146" t="s">
        <v>1212</v>
      </c>
      <c r="T146" s="129">
        <v>1880.3</v>
      </c>
      <c r="U146" t="s">
        <v>1376</v>
      </c>
      <c r="V146" s="130">
        <v>3.4965045116117699E-2</v>
      </c>
      <c r="W146" s="130">
        <v>3.4454703019857098E-2</v>
      </c>
      <c r="X146" t="s">
        <v>412</v>
      </c>
      <c r="Y146" t="s">
        <v>339</v>
      </c>
      <c r="Z146" s="137">
        <v>4648000</v>
      </c>
      <c r="AA146" s="167">
        <v>1</v>
      </c>
      <c r="AB146" s="166" t="s">
        <v>1868</v>
      </c>
      <c r="AD146" s="137">
        <v>4953.3735999999999</v>
      </c>
      <c r="AH146" s="130">
        <v>4.1611086740494718E-3</v>
      </c>
      <c r="AI146" s="130">
        <v>2.2472537107028949E-2</v>
      </c>
      <c r="AJ146" s="130">
        <v>5.1377585547022452E-3</v>
      </c>
      <c r="AK146" s="181"/>
      <c r="AL146" s="4"/>
      <c r="AM146" s="159"/>
      <c r="AN146" s="4"/>
    </row>
    <row r="147" spans="1:40" x14ac:dyDescent="0.25">
      <c r="A147" t="s">
        <v>1213</v>
      </c>
      <c r="B147" s="2">
        <v>12937</v>
      </c>
      <c r="C147" t="s">
        <v>1609</v>
      </c>
      <c r="D147" t="s">
        <v>1610</v>
      </c>
      <c r="E147" t="s">
        <v>309</v>
      </c>
      <c r="F147" t="s">
        <v>2118</v>
      </c>
      <c r="G147" t="s">
        <v>2119</v>
      </c>
      <c r="H147" t="s">
        <v>312</v>
      </c>
      <c r="I147" t="s">
        <v>754</v>
      </c>
      <c r="J147" t="s">
        <v>204</v>
      </c>
      <c r="K147" t="s">
        <v>204</v>
      </c>
      <c r="L147" t="s">
        <v>325</v>
      </c>
      <c r="M147" t="s">
        <v>340</v>
      </c>
      <c r="N147" t="s">
        <v>448</v>
      </c>
      <c r="O147" t="s">
        <v>339</v>
      </c>
      <c r="P147" t="s">
        <v>1211</v>
      </c>
      <c r="Q147" t="s">
        <v>413</v>
      </c>
      <c r="R147" t="s">
        <v>407</v>
      </c>
      <c r="S147" t="s">
        <v>1212</v>
      </c>
      <c r="T147" s="129">
        <v>4304.3</v>
      </c>
      <c r="U147" t="s">
        <v>2120</v>
      </c>
      <c r="V147" s="130">
        <v>-7.8242635953429795E-3</v>
      </c>
      <c r="W147" s="130">
        <v>2.5233634437322301E-2</v>
      </c>
      <c r="X147" t="s">
        <v>412</v>
      </c>
      <c r="Y147" t="s">
        <v>339</v>
      </c>
      <c r="Z147" s="137">
        <v>4200000</v>
      </c>
      <c r="AA147" s="167">
        <v>1</v>
      </c>
      <c r="AB147" s="166" t="s">
        <v>2121</v>
      </c>
      <c r="AD147" s="137">
        <v>4199.58</v>
      </c>
      <c r="AH147" s="130">
        <v>1.2436669223093119E-3</v>
      </c>
      <c r="AI147" s="130">
        <v>1.9052715382489347E-2</v>
      </c>
      <c r="AJ147" s="130">
        <v>4.3559056541094448E-3</v>
      </c>
      <c r="AK147" s="181"/>
      <c r="AL147" s="4"/>
      <c r="AM147" s="159"/>
      <c r="AN147" s="4"/>
    </row>
    <row r="148" spans="1:40" x14ac:dyDescent="0.25">
      <c r="A148" t="s">
        <v>1213</v>
      </c>
      <c r="B148" s="2">
        <v>12937</v>
      </c>
      <c r="C148" t="s">
        <v>1917</v>
      </c>
      <c r="D148" t="s">
        <v>1918</v>
      </c>
      <c r="E148" t="s">
        <v>309</v>
      </c>
      <c r="F148" t="s">
        <v>2009</v>
      </c>
      <c r="G148" t="s">
        <v>2010</v>
      </c>
      <c r="H148" t="s">
        <v>312</v>
      </c>
      <c r="I148" t="s">
        <v>754</v>
      </c>
      <c r="J148" t="s">
        <v>204</v>
      </c>
      <c r="K148" t="s">
        <v>204</v>
      </c>
      <c r="L148" t="s">
        <v>325</v>
      </c>
      <c r="M148" t="s">
        <v>340</v>
      </c>
      <c r="N148" t="s">
        <v>465</v>
      </c>
      <c r="O148" t="s">
        <v>339</v>
      </c>
      <c r="P148" t="s">
        <v>1773</v>
      </c>
      <c r="Q148" t="s">
        <v>415</v>
      </c>
      <c r="R148" t="s">
        <v>407</v>
      </c>
      <c r="S148" t="s">
        <v>1212</v>
      </c>
      <c r="T148" s="129">
        <v>1715.3</v>
      </c>
      <c r="U148" t="s">
        <v>2011</v>
      </c>
      <c r="V148" s="130">
        <v>2.6487238186597501E-2</v>
      </c>
      <c r="W148" s="130">
        <v>3.3452869061231301E-2</v>
      </c>
      <c r="X148" t="s">
        <v>412</v>
      </c>
      <c r="Y148" t="s">
        <v>339</v>
      </c>
      <c r="Z148" s="137">
        <v>3550000</v>
      </c>
      <c r="AA148" s="167">
        <v>1</v>
      </c>
      <c r="AB148" s="166" t="s">
        <v>2012</v>
      </c>
      <c r="AD148" s="137">
        <v>4036.7049999999999</v>
      </c>
      <c r="AH148" s="130">
        <v>2.7682170319582467E-3</v>
      </c>
      <c r="AI148" s="130">
        <v>1.8313781722951259E-2</v>
      </c>
      <c r="AJ148" s="130">
        <v>4.1869677761756808E-3</v>
      </c>
      <c r="AK148" s="181"/>
      <c r="AL148" s="4"/>
      <c r="AM148" s="159"/>
      <c r="AN148" s="4"/>
    </row>
    <row r="149" spans="1:40" x14ac:dyDescent="0.25">
      <c r="A149" t="s">
        <v>1213</v>
      </c>
      <c r="B149" s="2">
        <v>12937</v>
      </c>
      <c r="C149" t="s">
        <v>1884</v>
      </c>
      <c r="D149" t="s">
        <v>1885</v>
      </c>
      <c r="E149" t="s">
        <v>309</v>
      </c>
      <c r="F149" t="s">
        <v>1886</v>
      </c>
      <c r="G149" t="s">
        <v>1887</v>
      </c>
      <c r="H149" t="s">
        <v>312</v>
      </c>
      <c r="I149" t="s">
        <v>754</v>
      </c>
      <c r="J149" t="s">
        <v>204</v>
      </c>
      <c r="K149" t="s">
        <v>204</v>
      </c>
      <c r="L149" t="s">
        <v>325</v>
      </c>
      <c r="M149" t="s">
        <v>340</v>
      </c>
      <c r="N149" t="s">
        <v>448</v>
      </c>
      <c r="O149" t="s">
        <v>339</v>
      </c>
      <c r="P149" t="s">
        <v>1647</v>
      </c>
      <c r="Q149" t="s">
        <v>413</v>
      </c>
      <c r="R149" t="s">
        <v>407</v>
      </c>
      <c r="S149" t="s">
        <v>1212</v>
      </c>
      <c r="T149" s="129">
        <v>758.9</v>
      </c>
      <c r="U149" t="s">
        <v>1888</v>
      </c>
      <c r="V149" s="130">
        <v>2.0199999999999999E-2</v>
      </c>
      <c r="W149" s="130">
        <v>3.53699911129471E-2</v>
      </c>
      <c r="X149" t="s">
        <v>411</v>
      </c>
      <c r="Y149" t="s">
        <v>339</v>
      </c>
      <c r="Z149" s="137">
        <v>3450000</v>
      </c>
      <c r="AA149" s="167">
        <v>1</v>
      </c>
      <c r="AB149" s="166" t="s">
        <v>1889</v>
      </c>
      <c r="AD149" s="137">
        <v>3891.9450000000002</v>
      </c>
      <c r="AH149" s="130">
        <v>3.2786885245901639E-3</v>
      </c>
      <c r="AI149" s="130">
        <v>1.7657032457841618E-2</v>
      </c>
      <c r="AJ149" s="130">
        <v>4.036819213107736E-3</v>
      </c>
      <c r="AK149" s="181"/>
      <c r="AL149" s="4"/>
      <c r="AM149" s="159"/>
      <c r="AN149" s="4"/>
    </row>
    <row r="150" spans="1:40" x14ac:dyDescent="0.25">
      <c r="A150" t="s">
        <v>1213</v>
      </c>
      <c r="B150" s="2">
        <v>12937</v>
      </c>
      <c r="C150" t="s">
        <v>1878</v>
      </c>
      <c r="D150" t="s">
        <v>1879</v>
      </c>
      <c r="E150" t="s">
        <v>309</v>
      </c>
      <c r="F150" t="s">
        <v>1880</v>
      </c>
      <c r="G150" t="s">
        <v>1881</v>
      </c>
      <c r="H150" t="s">
        <v>312</v>
      </c>
      <c r="I150" t="s">
        <v>754</v>
      </c>
      <c r="J150" t="s">
        <v>204</v>
      </c>
      <c r="K150" t="s">
        <v>204</v>
      </c>
      <c r="L150" t="s">
        <v>327</v>
      </c>
      <c r="M150" t="s">
        <v>340</v>
      </c>
      <c r="N150" t="s">
        <v>447</v>
      </c>
      <c r="O150" t="s">
        <v>339</v>
      </c>
      <c r="P150" t="s">
        <v>1626</v>
      </c>
      <c r="Q150" t="s">
        <v>415</v>
      </c>
      <c r="R150" t="s">
        <v>407</v>
      </c>
      <c r="S150" t="s">
        <v>1212</v>
      </c>
      <c r="T150" s="129">
        <v>3051.8</v>
      </c>
      <c r="U150" t="s">
        <v>1882</v>
      </c>
      <c r="V150" s="130">
        <v>3.3085767133322397E-2</v>
      </c>
      <c r="W150" s="130">
        <v>2.7368432453870401E-2</v>
      </c>
      <c r="X150" t="s">
        <v>412</v>
      </c>
      <c r="Y150" t="s">
        <v>339</v>
      </c>
      <c r="Z150" s="137">
        <v>1279000</v>
      </c>
      <c r="AA150" s="167">
        <v>1</v>
      </c>
      <c r="AB150" s="166">
        <f>AD150*1000/Z150*100</f>
        <v>106.3607225590344</v>
      </c>
      <c r="AD150" s="137">
        <f>1360353.64153005/1000</f>
        <v>1360.35364153005</v>
      </c>
      <c r="AH150" s="130">
        <v>1.1216666666666666E-2</v>
      </c>
      <c r="AI150" s="130">
        <v>6.1716721080691357E-3</v>
      </c>
      <c r="AJ150" s="130">
        <v>1.4109916036196758E-3</v>
      </c>
      <c r="AK150" s="181"/>
      <c r="AL150" s="4"/>
      <c r="AM150" s="159"/>
      <c r="AN150" s="4"/>
    </row>
    <row r="151" spans="1:40" x14ac:dyDescent="0.25">
      <c r="A151" t="s">
        <v>1213</v>
      </c>
      <c r="B151" s="2">
        <v>12937</v>
      </c>
      <c r="C151" t="s">
        <v>1609</v>
      </c>
      <c r="D151" t="s">
        <v>1610</v>
      </c>
      <c r="E151" t="s">
        <v>309</v>
      </c>
      <c r="F151" t="s">
        <v>2122</v>
      </c>
      <c r="G151" t="s">
        <v>2123</v>
      </c>
      <c r="H151" t="s">
        <v>312</v>
      </c>
      <c r="I151" t="s">
        <v>754</v>
      </c>
      <c r="J151" t="s">
        <v>204</v>
      </c>
      <c r="K151" t="s">
        <v>204</v>
      </c>
      <c r="L151" t="s">
        <v>325</v>
      </c>
      <c r="M151" t="s">
        <v>340</v>
      </c>
      <c r="N151" t="s">
        <v>448</v>
      </c>
      <c r="O151" t="s">
        <v>339</v>
      </c>
      <c r="P151" t="s">
        <v>1211</v>
      </c>
      <c r="Q151" t="s">
        <v>413</v>
      </c>
      <c r="R151" t="s">
        <v>407</v>
      </c>
      <c r="S151" t="s">
        <v>1212</v>
      </c>
      <c r="T151" s="129">
        <v>3686.7</v>
      </c>
      <c r="U151" t="s">
        <v>2124</v>
      </c>
      <c r="V151" s="130">
        <v>-3.5887613880637801E-3</v>
      </c>
      <c r="W151" s="130">
        <v>2.4979242044686899E-2</v>
      </c>
      <c r="X151" t="s">
        <v>412</v>
      </c>
      <c r="Y151" t="s">
        <v>339</v>
      </c>
      <c r="Z151" s="137">
        <v>3247317.19</v>
      </c>
      <c r="AA151" s="167">
        <v>1</v>
      </c>
      <c r="AB151" s="166" t="s">
        <v>2125</v>
      </c>
      <c r="AD151" s="137">
        <v>3254.4612999999999</v>
      </c>
      <c r="AH151" s="130">
        <v>1.2475594255696991E-3</v>
      </c>
      <c r="AI151" s="130">
        <v>1.4764887172580657E-2</v>
      </c>
      <c r="AJ151" s="130">
        <v>3.3756057457532359E-3</v>
      </c>
      <c r="AK151" s="181"/>
      <c r="AL151" s="4"/>
      <c r="AM151" s="159"/>
      <c r="AN151" s="4"/>
    </row>
    <row r="152" spans="1:40" x14ac:dyDescent="0.25">
      <c r="A152" t="s">
        <v>1213</v>
      </c>
      <c r="B152" s="2">
        <v>12937</v>
      </c>
      <c r="C152" t="s">
        <v>1943</v>
      </c>
      <c r="D152" t="s">
        <v>1944</v>
      </c>
      <c r="E152" t="s">
        <v>309</v>
      </c>
      <c r="F152" t="s">
        <v>1945</v>
      </c>
      <c r="G152" t="s">
        <v>1946</v>
      </c>
      <c r="H152" t="s">
        <v>312</v>
      </c>
      <c r="I152" t="s">
        <v>754</v>
      </c>
      <c r="J152" t="s">
        <v>204</v>
      </c>
      <c r="K152" t="s">
        <v>204</v>
      </c>
      <c r="L152" t="s">
        <v>325</v>
      </c>
      <c r="M152" t="s">
        <v>340</v>
      </c>
      <c r="N152" t="s">
        <v>464</v>
      </c>
      <c r="O152" t="s">
        <v>339</v>
      </c>
      <c r="P152" t="s">
        <v>1633</v>
      </c>
      <c r="Q152" t="s">
        <v>413</v>
      </c>
      <c r="R152" t="s">
        <v>407</v>
      </c>
      <c r="S152" t="s">
        <v>1212</v>
      </c>
      <c r="T152" s="129">
        <v>3253.3</v>
      </c>
      <c r="U152" t="s">
        <v>1947</v>
      </c>
      <c r="V152" s="130">
        <v>1.08774703423171E-2</v>
      </c>
      <c r="W152" s="130">
        <v>3.58787758982178E-2</v>
      </c>
      <c r="X152" t="s">
        <v>412</v>
      </c>
      <c r="Y152" t="s">
        <v>339</v>
      </c>
      <c r="Z152" s="137">
        <v>2908629.97</v>
      </c>
      <c r="AA152" s="167">
        <v>1</v>
      </c>
      <c r="AB152" s="166" t="s">
        <v>1948</v>
      </c>
      <c r="AD152" s="137">
        <v>3046.4989999999998</v>
      </c>
      <c r="AH152" s="130">
        <v>9.7348570680934159E-3</v>
      </c>
      <c r="AI152" s="130">
        <v>1.3821400797231724E-2</v>
      </c>
      <c r="AJ152" s="130">
        <v>3.1599022329229991E-3</v>
      </c>
      <c r="AK152" s="181"/>
      <c r="AL152" s="4"/>
      <c r="AM152" s="159"/>
      <c r="AN152" s="4"/>
    </row>
    <row r="153" spans="1:40" x14ac:dyDescent="0.25">
      <c r="A153" t="s">
        <v>1213</v>
      </c>
      <c r="B153" s="2">
        <v>12937</v>
      </c>
      <c r="C153" t="s">
        <v>1609</v>
      </c>
      <c r="D153" t="s">
        <v>1610</v>
      </c>
      <c r="E153" t="s">
        <v>309</v>
      </c>
      <c r="F153" t="s">
        <v>2126</v>
      </c>
      <c r="G153" t="s">
        <v>2127</v>
      </c>
      <c r="H153" t="s">
        <v>312</v>
      </c>
      <c r="I153" t="s">
        <v>754</v>
      </c>
      <c r="J153" t="s">
        <v>204</v>
      </c>
      <c r="K153" t="s">
        <v>204</v>
      </c>
      <c r="L153" t="s">
        <v>325</v>
      </c>
      <c r="M153" t="s">
        <v>340</v>
      </c>
      <c r="N153" t="s">
        <v>448</v>
      </c>
      <c r="O153" t="s">
        <v>339</v>
      </c>
      <c r="P153" t="s">
        <v>1211</v>
      </c>
      <c r="Q153" t="s">
        <v>413</v>
      </c>
      <c r="R153" t="s">
        <v>407</v>
      </c>
      <c r="S153" t="s">
        <v>1212</v>
      </c>
      <c r="T153" s="129">
        <v>3172.9</v>
      </c>
      <c r="U153" t="s">
        <v>2128</v>
      </c>
      <c r="V153" s="130">
        <v>-8.7406007292274105E-3</v>
      </c>
      <c r="W153" s="130">
        <v>2.4058708747625002E-2</v>
      </c>
      <c r="X153" t="s">
        <v>412</v>
      </c>
      <c r="Y153" t="s">
        <v>339</v>
      </c>
      <c r="Z153" s="137">
        <v>2500000</v>
      </c>
      <c r="AA153" s="167">
        <v>1</v>
      </c>
      <c r="AB153" s="166" t="s">
        <v>2129</v>
      </c>
      <c r="AD153" s="137">
        <v>2788</v>
      </c>
      <c r="AH153" s="130">
        <v>8.2901911784407278E-4</v>
      </c>
      <c r="AI153" s="130">
        <v>1.2648638789207562E-2</v>
      </c>
      <c r="AJ153" s="130">
        <v>2.8917808360972128E-3</v>
      </c>
      <c r="AK153" s="181"/>
      <c r="AL153" s="4"/>
      <c r="AM153" s="159"/>
      <c r="AN153" s="4"/>
    </row>
    <row r="154" spans="1:40" x14ac:dyDescent="0.25">
      <c r="A154" t="s">
        <v>1213</v>
      </c>
      <c r="B154" s="2">
        <v>12937</v>
      </c>
      <c r="C154" t="s">
        <v>2130</v>
      </c>
      <c r="D154" t="s">
        <v>2131</v>
      </c>
      <c r="E154" t="s">
        <v>309</v>
      </c>
      <c r="F154" t="s">
        <v>2132</v>
      </c>
      <c r="G154" t="s">
        <v>2133</v>
      </c>
      <c r="H154" t="s">
        <v>312</v>
      </c>
      <c r="I154" t="s">
        <v>754</v>
      </c>
      <c r="J154" t="s">
        <v>204</v>
      </c>
      <c r="K154" t="s">
        <v>204</v>
      </c>
      <c r="L154" t="s">
        <v>325</v>
      </c>
      <c r="M154" t="s">
        <v>340</v>
      </c>
      <c r="N154" t="s">
        <v>448</v>
      </c>
      <c r="O154" t="s">
        <v>339</v>
      </c>
      <c r="P154" t="s">
        <v>1255</v>
      </c>
      <c r="Q154" t="s">
        <v>415</v>
      </c>
      <c r="R154" t="s">
        <v>407</v>
      </c>
      <c r="S154" t="s">
        <v>1212</v>
      </c>
      <c r="T154" s="129">
        <v>3973.1</v>
      </c>
      <c r="U154" t="s">
        <v>2134</v>
      </c>
      <c r="V154" s="130">
        <v>-1.0677442471557099E-2</v>
      </c>
      <c r="W154" s="130">
        <v>2.5207408417462999E-2</v>
      </c>
      <c r="X154" t="s">
        <v>412</v>
      </c>
      <c r="Y154" t="s">
        <v>339</v>
      </c>
      <c r="Z154" s="137">
        <v>2721242.69</v>
      </c>
      <c r="AA154" s="167">
        <v>1</v>
      </c>
      <c r="AB154" s="166" t="s">
        <v>2135</v>
      </c>
      <c r="AD154" s="137">
        <v>2744.3732999999997</v>
      </c>
      <c r="AH154" s="130">
        <v>7.0439718996047243E-4</v>
      </c>
      <c r="AI154" s="130">
        <v>1.2450712544636141E-2</v>
      </c>
      <c r="AJ154" s="130">
        <v>2.8465301707449302E-3</v>
      </c>
      <c r="AK154" s="181"/>
      <c r="AL154" s="4"/>
      <c r="AM154" s="159"/>
      <c r="AN154" s="4"/>
    </row>
    <row r="155" spans="1:40" x14ac:dyDescent="0.25">
      <c r="A155" t="s">
        <v>1213</v>
      </c>
      <c r="B155" s="2">
        <v>12937</v>
      </c>
      <c r="C155" t="s">
        <v>1890</v>
      </c>
      <c r="D155" t="s">
        <v>1891</v>
      </c>
      <c r="E155" t="s">
        <v>309</v>
      </c>
      <c r="F155" t="s">
        <v>1892</v>
      </c>
      <c r="G155" t="s">
        <v>1893</v>
      </c>
      <c r="H155" t="s">
        <v>312</v>
      </c>
      <c r="I155" t="s">
        <v>754</v>
      </c>
      <c r="J155" t="s">
        <v>204</v>
      </c>
      <c r="K155" t="s">
        <v>204</v>
      </c>
      <c r="L155" t="s">
        <v>327</v>
      </c>
      <c r="M155" t="s">
        <v>340</v>
      </c>
      <c r="N155" t="s">
        <v>447</v>
      </c>
      <c r="O155" t="s">
        <v>339</v>
      </c>
      <c r="P155" t="s">
        <v>1894</v>
      </c>
      <c r="Q155" t="s">
        <v>415</v>
      </c>
      <c r="R155" t="s">
        <v>407</v>
      </c>
      <c r="S155" t="s">
        <v>1212</v>
      </c>
      <c r="T155" s="129">
        <v>3923.5</v>
      </c>
      <c r="U155" t="s">
        <v>1895</v>
      </c>
      <c r="V155" s="130">
        <v>4.5737136763333901E-2</v>
      </c>
      <c r="W155" s="130">
        <v>4.8755751649140998E-2</v>
      </c>
      <c r="X155" t="s">
        <v>412</v>
      </c>
      <c r="Y155" t="s">
        <v>339</v>
      </c>
      <c r="Z155" s="137">
        <v>2407141.2000000002</v>
      </c>
      <c r="AA155" s="167">
        <v>1</v>
      </c>
      <c r="AB155" s="166">
        <f>AD155*1000/Z155*100</f>
        <v>98.25132401871565</v>
      </c>
      <c r="AD155" s="137">
        <f>2379.9405-14.8924</f>
        <v>2365.0481</v>
      </c>
      <c r="AH155" s="130">
        <v>5.0469551054913185E-3</v>
      </c>
      <c r="AI155" s="130">
        <v>1.0729784482066587E-2</v>
      </c>
      <c r="AJ155" s="130">
        <v>2.4530849254046356E-3</v>
      </c>
      <c r="AK155" s="181"/>
      <c r="AL155" s="4"/>
      <c r="AM155" s="159"/>
      <c r="AN155" s="4"/>
    </row>
    <row r="156" spans="1:40" x14ac:dyDescent="0.25">
      <c r="A156" t="s">
        <v>1213</v>
      </c>
      <c r="B156" s="2">
        <v>12937</v>
      </c>
      <c r="C156" t="s">
        <v>1987</v>
      </c>
      <c r="D156" t="s">
        <v>1988</v>
      </c>
      <c r="E156" t="s">
        <v>309</v>
      </c>
      <c r="F156" t="s">
        <v>1989</v>
      </c>
      <c r="G156" t="s">
        <v>1990</v>
      </c>
      <c r="H156" t="s">
        <v>312</v>
      </c>
      <c r="I156" t="s">
        <v>754</v>
      </c>
      <c r="J156" t="s">
        <v>204</v>
      </c>
      <c r="K156" t="s">
        <v>204</v>
      </c>
      <c r="L156" t="s">
        <v>325</v>
      </c>
      <c r="M156" t="s">
        <v>340</v>
      </c>
      <c r="N156" t="s">
        <v>464</v>
      </c>
      <c r="O156" t="s">
        <v>339</v>
      </c>
      <c r="P156" t="s">
        <v>1991</v>
      </c>
      <c r="Q156" t="s">
        <v>415</v>
      </c>
      <c r="R156" t="s">
        <v>407</v>
      </c>
      <c r="S156" t="s">
        <v>1212</v>
      </c>
      <c r="T156" s="129">
        <v>5015</v>
      </c>
      <c r="U156" t="s">
        <v>1992</v>
      </c>
      <c r="V156" s="130">
        <v>2.5302560356301702E-2</v>
      </c>
      <c r="W156" s="130">
        <v>3.0447367185353898E-2</v>
      </c>
      <c r="X156" t="s">
        <v>412</v>
      </c>
      <c r="Y156" t="s">
        <v>339</v>
      </c>
      <c r="Z156" s="137">
        <v>2200000.4300000002</v>
      </c>
      <c r="AA156" s="167">
        <v>1</v>
      </c>
      <c r="AB156" s="166" t="s">
        <v>1993</v>
      </c>
      <c r="AD156" s="137">
        <v>2209.4603999999999</v>
      </c>
      <c r="AH156" s="130">
        <v>2.7713490603238338E-3</v>
      </c>
      <c r="AI156" s="130">
        <v>1.0023911950738184E-2</v>
      </c>
      <c r="AJ156" s="130">
        <v>2.2917056107732E-3</v>
      </c>
      <c r="AK156" s="181"/>
      <c r="AL156" s="4"/>
      <c r="AM156" s="159"/>
      <c r="AN156" s="4"/>
    </row>
    <row r="157" spans="1:40" x14ac:dyDescent="0.25">
      <c r="A157" t="s">
        <v>1213</v>
      </c>
      <c r="B157" s="2">
        <v>12937</v>
      </c>
      <c r="C157" t="s">
        <v>2136</v>
      </c>
      <c r="D157" t="s">
        <v>2137</v>
      </c>
      <c r="E157" t="s">
        <v>309</v>
      </c>
      <c r="F157" t="s">
        <v>2138</v>
      </c>
      <c r="G157" t="s">
        <v>2139</v>
      </c>
      <c r="H157" t="s">
        <v>312</v>
      </c>
      <c r="I157" t="s">
        <v>754</v>
      </c>
      <c r="J157" t="s">
        <v>204</v>
      </c>
      <c r="K157" t="s">
        <v>204</v>
      </c>
      <c r="L157" t="s">
        <v>325</v>
      </c>
      <c r="M157" t="s">
        <v>340</v>
      </c>
      <c r="N157" t="s">
        <v>464</v>
      </c>
      <c r="O157" t="s">
        <v>339</v>
      </c>
      <c r="Q157" t="s">
        <v>410</v>
      </c>
      <c r="R157" t="s">
        <v>410</v>
      </c>
      <c r="S157" t="s">
        <v>1212</v>
      </c>
      <c r="T157" s="129">
        <v>4444.6000000000004</v>
      </c>
      <c r="U157" t="s">
        <v>2140</v>
      </c>
      <c r="V157" s="130">
        <v>5.0972963893410102E-3</v>
      </c>
      <c r="W157" s="130">
        <v>3.5519479426145202E-2</v>
      </c>
      <c r="X157" t="s">
        <v>412</v>
      </c>
      <c r="Y157" t="s">
        <v>339</v>
      </c>
      <c r="Z157" s="137">
        <v>2194523</v>
      </c>
      <c r="AA157" s="167">
        <v>1</v>
      </c>
      <c r="AB157" s="166" t="s">
        <v>2141</v>
      </c>
      <c r="AD157" s="137">
        <v>2191.8896</v>
      </c>
      <c r="AH157" s="130">
        <v>3.3335708101046618E-3</v>
      </c>
      <c r="AI157" s="130">
        <v>9.9441964907534611E-3</v>
      </c>
      <c r="AJ157" s="130">
        <v>2.2734807532714435E-3</v>
      </c>
      <c r="AK157" s="181"/>
      <c r="AL157" s="4"/>
      <c r="AM157" s="159"/>
      <c r="AN157" s="4"/>
    </row>
    <row r="158" spans="1:40" x14ac:dyDescent="0.25">
      <c r="A158" t="s">
        <v>1213</v>
      </c>
      <c r="B158" s="2">
        <v>12937</v>
      </c>
      <c r="C158" t="s">
        <v>1907</v>
      </c>
      <c r="D158" t="s">
        <v>1908</v>
      </c>
      <c r="E158" t="s">
        <v>309</v>
      </c>
      <c r="F158" t="s">
        <v>1909</v>
      </c>
      <c r="G158" t="s">
        <v>1910</v>
      </c>
      <c r="H158" t="s">
        <v>312</v>
      </c>
      <c r="I158" t="s">
        <v>754</v>
      </c>
      <c r="J158" t="s">
        <v>204</v>
      </c>
      <c r="K158" t="s">
        <v>204</v>
      </c>
      <c r="L158" t="s">
        <v>325</v>
      </c>
      <c r="M158" t="s">
        <v>340</v>
      </c>
      <c r="N158" t="s">
        <v>455</v>
      </c>
      <c r="O158" t="s">
        <v>339</v>
      </c>
      <c r="P158" t="s">
        <v>1633</v>
      </c>
      <c r="Q158" t="s">
        <v>413</v>
      </c>
      <c r="R158" t="s">
        <v>407</v>
      </c>
      <c r="S158" t="s">
        <v>1212</v>
      </c>
      <c r="T158" s="129">
        <v>2813.3</v>
      </c>
      <c r="U158" t="s">
        <v>1911</v>
      </c>
      <c r="V158" s="130">
        <v>3.5624383505582502E-2</v>
      </c>
      <c r="W158" s="130">
        <v>3.8498755282163302E-2</v>
      </c>
      <c r="X158" t="s">
        <v>412</v>
      </c>
      <c r="Y158" t="s">
        <v>339</v>
      </c>
      <c r="Z158" s="137">
        <v>1932444.44</v>
      </c>
      <c r="AA158" s="167">
        <v>1</v>
      </c>
      <c r="AB158" s="166" t="s">
        <v>1912</v>
      </c>
      <c r="AD158" s="137">
        <v>2147.5255000000002</v>
      </c>
      <c r="AH158" s="130">
        <v>8.6099009873463386E-3</v>
      </c>
      <c r="AI158" s="130">
        <v>9.7429247991794726E-3</v>
      </c>
      <c r="AJ158" s="130">
        <v>2.2274652388558414E-3</v>
      </c>
      <c r="AK158" s="181"/>
      <c r="AL158" s="4"/>
      <c r="AM158" s="159"/>
      <c r="AN158" s="4"/>
    </row>
    <row r="159" spans="1:40" x14ac:dyDescent="0.25">
      <c r="A159" t="s">
        <v>1213</v>
      </c>
      <c r="B159" s="2">
        <v>12937</v>
      </c>
      <c r="C159" t="s">
        <v>2142</v>
      </c>
      <c r="D159" t="s">
        <v>2143</v>
      </c>
      <c r="E159" t="s">
        <v>309</v>
      </c>
      <c r="F159" t="s">
        <v>2144</v>
      </c>
      <c r="G159" t="s">
        <v>2145</v>
      </c>
      <c r="H159" t="s">
        <v>312</v>
      </c>
      <c r="I159" t="s">
        <v>754</v>
      </c>
      <c r="J159" t="s">
        <v>204</v>
      </c>
      <c r="K159" t="s">
        <v>204</v>
      </c>
      <c r="L159" t="s">
        <v>325</v>
      </c>
      <c r="M159" t="s">
        <v>340</v>
      </c>
      <c r="N159" t="s">
        <v>464</v>
      </c>
      <c r="O159" t="s">
        <v>339</v>
      </c>
      <c r="P159" t="s">
        <v>1668</v>
      </c>
      <c r="Q159" t="s">
        <v>413</v>
      </c>
      <c r="R159" t="s">
        <v>407</v>
      </c>
      <c r="S159" t="s">
        <v>1212</v>
      </c>
      <c r="T159" s="129">
        <v>2475.1</v>
      </c>
      <c r="U159" t="s">
        <v>1376</v>
      </c>
      <c r="V159" s="130">
        <v>6.0855139837975997E-3</v>
      </c>
      <c r="W159" s="130">
        <v>2.68858736884591E-2</v>
      </c>
      <c r="X159" t="s">
        <v>412</v>
      </c>
      <c r="Y159" t="s">
        <v>339</v>
      </c>
      <c r="Z159" s="137">
        <v>1826435.46</v>
      </c>
      <c r="AA159" s="167">
        <v>1</v>
      </c>
      <c r="AB159" s="166" t="s">
        <v>2146</v>
      </c>
      <c r="AD159" s="137">
        <v>2102.0446000000002</v>
      </c>
      <c r="AH159" s="130">
        <v>5.0634247198232422E-3</v>
      </c>
      <c r="AI159" s="130">
        <v>9.5365863931866201E-3</v>
      </c>
      <c r="AJ159" s="130">
        <v>2.1802913525472136E-3</v>
      </c>
      <c r="AK159" s="181"/>
      <c r="AL159" s="4"/>
      <c r="AM159" s="159"/>
      <c r="AN159" s="4"/>
    </row>
    <row r="160" spans="1:40" x14ac:dyDescent="0.25">
      <c r="A160" t="s">
        <v>1213</v>
      </c>
      <c r="B160" s="2">
        <v>12937</v>
      </c>
      <c r="C160" t="s">
        <v>1980</v>
      </c>
      <c r="D160" t="s">
        <v>1981</v>
      </c>
      <c r="E160" t="s">
        <v>309</v>
      </c>
      <c r="F160" t="s">
        <v>2147</v>
      </c>
      <c r="G160" t="s">
        <v>2148</v>
      </c>
      <c r="H160" t="s">
        <v>312</v>
      </c>
      <c r="I160" t="s">
        <v>754</v>
      </c>
      <c r="J160" t="s">
        <v>204</v>
      </c>
      <c r="K160" t="s">
        <v>204</v>
      </c>
      <c r="L160" t="s">
        <v>325</v>
      </c>
      <c r="M160" t="s">
        <v>340</v>
      </c>
      <c r="N160" t="s">
        <v>464</v>
      </c>
      <c r="O160" t="s">
        <v>339</v>
      </c>
      <c r="P160" t="s">
        <v>2149</v>
      </c>
      <c r="Q160" t="s">
        <v>415</v>
      </c>
      <c r="R160" t="s">
        <v>407</v>
      </c>
      <c r="S160" t="s">
        <v>1212</v>
      </c>
      <c r="T160" s="129">
        <v>2802.3</v>
      </c>
      <c r="U160" t="s">
        <v>1742</v>
      </c>
      <c r="V160" s="130">
        <v>6.4085654210096496E-3</v>
      </c>
      <c r="W160" s="130">
        <v>2.6395447117089899E-2</v>
      </c>
      <c r="X160" t="s">
        <v>412</v>
      </c>
      <c r="Y160" t="s">
        <v>339</v>
      </c>
      <c r="Z160" s="137">
        <v>1882352.94</v>
      </c>
      <c r="AA160" s="167">
        <v>1</v>
      </c>
      <c r="AB160" s="166" t="s">
        <v>2150</v>
      </c>
      <c r="AD160" s="137">
        <v>2085.6471000000001</v>
      </c>
      <c r="AH160" s="130">
        <v>7.2545714472697822E-4</v>
      </c>
      <c r="AI160" s="130">
        <v>9.4621939776392636E-3</v>
      </c>
      <c r="AJ160" s="130">
        <v>2.1632834701010499E-3</v>
      </c>
      <c r="AK160" s="181"/>
      <c r="AL160" s="4"/>
      <c r="AM160" s="159"/>
      <c r="AN160" s="4"/>
    </row>
    <row r="161" spans="1:40" x14ac:dyDescent="0.25">
      <c r="A161" t="s">
        <v>1213</v>
      </c>
      <c r="B161" s="2">
        <v>12937</v>
      </c>
      <c r="C161" t="s">
        <v>1884</v>
      </c>
      <c r="D161" t="s">
        <v>1885</v>
      </c>
      <c r="E161" t="s">
        <v>309</v>
      </c>
      <c r="F161" t="s">
        <v>2151</v>
      </c>
      <c r="G161" t="s">
        <v>2152</v>
      </c>
      <c r="H161" t="s">
        <v>312</v>
      </c>
      <c r="I161" t="s">
        <v>754</v>
      </c>
      <c r="J161" t="s">
        <v>204</v>
      </c>
      <c r="K161" t="s">
        <v>204</v>
      </c>
      <c r="L161" t="s">
        <v>325</v>
      </c>
      <c r="M161" t="s">
        <v>340</v>
      </c>
      <c r="N161" t="s">
        <v>448</v>
      </c>
      <c r="O161" t="s">
        <v>339</v>
      </c>
      <c r="P161" t="s">
        <v>1211</v>
      </c>
      <c r="Q161" t="s">
        <v>413</v>
      </c>
      <c r="R161" t="s">
        <v>407</v>
      </c>
      <c r="S161" t="s">
        <v>1212</v>
      </c>
      <c r="T161" s="129">
        <v>3264.2</v>
      </c>
      <c r="U161" t="s">
        <v>2153</v>
      </c>
      <c r="V161" s="130">
        <v>1.7500000000000002E-2</v>
      </c>
      <c r="W161" s="130">
        <v>2.4365553179978999E-2</v>
      </c>
      <c r="X161" t="s">
        <v>412</v>
      </c>
      <c r="Y161" t="s">
        <v>339</v>
      </c>
      <c r="Z161" s="137">
        <v>1826644.9</v>
      </c>
      <c r="AA161" s="167">
        <v>1</v>
      </c>
      <c r="AB161" s="166" t="s">
        <v>2154</v>
      </c>
      <c r="AD161" s="137">
        <v>2036.8916999999999</v>
      </c>
      <c r="AH161" s="130">
        <v>7.0245040103332815E-4</v>
      </c>
      <c r="AI161" s="130">
        <v>9.2409997726093738E-3</v>
      </c>
      <c r="AJ161" s="130">
        <v>2.1127131934237705E-3</v>
      </c>
      <c r="AK161" s="181"/>
      <c r="AL161" s="4"/>
      <c r="AM161" s="159"/>
      <c r="AN161" s="4"/>
    </row>
    <row r="162" spans="1:40" x14ac:dyDescent="0.25">
      <c r="A162" t="s">
        <v>1213</v>
      </c>
      <c r="B162" s="2">
        <v>12937</v>
      </c>
      <c r="C162" t="s">
        <v>1897</v>
      </c>
      <c r="D162" t="s">
        <v>1898</v>
      </c>
      <c r="E162" t="s">
        <v>309</v>
      </c>
      <c r="F162" t="s">
        <v>1899</v>
      </c>
      <c r="G162">
        <v>1183730</v>
      </c>
      <c r="H162" t="s">
        <v>312</v>
      </c>
      <c r="I162" t="s">
        <v>754</v>
      </c>
      <c r="J162" t="s">
        <v>204</v>
      </c>
      <c r="K162" t="s">
        <v>204</v>
      </c>
      <c r="L162" t="s">
        <v>327</v>
      </c>
      <c r="M162" t="s">
        <v>340</v>
      </c>
      <c r="N162" t="s">
        <v>441</v>
      </c>
      <c r="O162" t="s">
        <v>339</v>
      </c>
      <c r="Q162" t="s">
        <v>410</v>
      </c>
      <c r="R162" t="s">
        <v>410</v>
      </c>
      <c r="S162" t="s">
        <v>1212</v>
      </c>
      <c r="T162" s="129">
        <v>2338.6999999999998</v>
      </c>
      <c r="U162" t="s">
        <v>1627</v>
      </c>
      <c r="V162" s="130">
        <v>4.9854621881246203E-2</v>
      </c>
      <c r="W162" s="130">
        <v>5.6754687706231703E-2</v>
      </c>
      <c r="X162" t="s">
        <v>412</v>
      </c>
      <c r="Y162" t="s">
        <v>339</v>
      </c>
      <c r="Z162" s="137">
        <v>1900000</v>
      </c>
      <c r="AA162" s="167">
        <v>1</v>
      </c>
      <c r="AB162" s="166">
        <f>AD162*1000/Z162*100</f>
        <v>101.73623157894735</v>
      </c>
      <c r="AD162" s="137">
        <f>1945.98-12.9916</f>
        <v>1932.9884</v>
      </c>
      <c r="AH162" s="130">
        <v>5.0084352593842262E-3</v>
      </c>
      <c r="AI162" s="130">
        <v>8.7696097759427053E-3</v>
      </c>
      <c r="AJ162" s="130">
        <v>2.0049421849061022E-3</v>
      </c>
      <c r="AK162" s="181"/>
      <c r="AL162" s="4"/>
      <c r="AM162" s="159"/>
      <c r="AN162" s="4"/>
    </row>
    <row r="163" spans="1:40" x14ac:dyDescent="0.25">
      <c r="A163" t="s">
        <v>1213</v>
      </c>
      <c r="B163" s="2">
        <v>12937</v>
      </c>
      <c r="C163" t="s">
        <v>1855</v>
      </c>
      <c r="D163" t="s">
        <v>1856</v>
      </c>
      <c r="E163" t="s">
        <v>309</v>
      </c>
      <c r="F163" t="s">
        <v>1913</v>
      </c>
      <c r="G163" t="s">
        <v>1914</v>
      </c>
      <c r="H163" t="s">
        <v>312</v>
      </c>
      <c r="I163" t="s">
        <v>754</v>
      </c>
      <c r="J163" t="s">
        <v>204</v>
      </c>
      <c r="K163" t="s">
        <v>204</v>
      </c>
      <c r="L163" t="s">
        <v>325</v>
      </c>
      <c r="M163" t="s">
        <v>340</v>
      </c>
      <c r="N163" t="s">
        <v>464</v>
      </c>
      <c r="O163" t="s">
        <v>339</v>
      </c>
      <c r="P163" t="s">
        <v>1668</v>
      </c>
      <c r="Q163" t="s">
        <v>413</v>
      </c>
      <c r="R163" t="s">
        <v>407</v>
      </c>
      <c r="S163" t="s">
        <v>1212</v>
      </c>
      <c r="T163" s="129">
        <v>6597.9</v>
      </c>
      <c r="U163" t="s">
        <v>1915</v>
      </c>
      <c r="V163" s="130">
        <v>2.7835312241628399E-2</v>
      </c>
      <c r="W163" s="130">
        <v>3.1593444253205899E-2</v>
      </c>
      <c r="X163" t="s">
        <v>412</v>
      </c>
      <c r="Y163" t="s">
        <v>339</v>
      </c>
      <c r="Z163" s="137">
        <v>1806000</v>
      </c>
      <c r="AA163" s="167">
        <v>1</v>
      </c>
      <c r="AB163" s="166" t="s">
        <v>1916</v>
      </c>
      <c r="AD163" s="137">
        <v>1929.3498</v>
      </c>
      <c r="AH163" s="130">
        <v>2.0244592362516343E-3</v>
      </c>
      <c r="AI163" s="130">
        <v>8.7531021227510233E-3</v>
      </c>
      <c r="AJ163" s="130">
        <v>2.0011681412367252E-3</v>
      </c>
      <c r="AK163" s="181"/>
      <c r="AL163" s="4"/>
      <c r="AM163" s="159"/>
      <c r="AN163" s="4"/>
    </row>
    <row r="164" spans="1:40" x14ac:dyDescent="0.25">
      <c r="A164" t="s">
        <v>1213</v>
      </c>
      <c r="B164" s="2">
        <v>12937</v>
      </c>
      <c r="C164" t="s">
        <v>1917</v>
      </c>
      <c r="D164" t="s">
        <v>1918</v>
      </c>
      <c r="E164" t="s">
        <v>309</v>
      </c>
      <c r="F164" t="s">
        <v>1919</v>
      </c>
      <c r="G164" t="s">
        <v>1920</v>
      </c>
      <c r="H164" t="s">
        <v>312</v>
      </c>
      <c r="I164" t="s">
        <v>754</v>
      </c>
      <c r="J164" t="s">
        <v>204</v>
      </c>
      <c r="K164" t="s">
        <v>204</v>
      </c>
      <c r="L164" t="s">
        <v>325</v>
      </c>
      <c r="M164" t="s">
        <v>340</v>
      </c>
      <c r="N164" t="s">
        <v>465</v>
      </c>
      <c r="O164" t="s">
        <v>339</v>
      </c>
      <c r="P164" t="s">
        <v>1773</v>
      </c>
      <c r="Q164" t="s">
        <v>415</v>
      </c>
      <c r="R164" t="s">
        <v>407</v>
      </c>
      <c r="S164" t="s">
        <v>1212</v>
      </c>
      <c r="T164" s="129">
        <v>4391.7</v>
      </c>
      <c r="U164" t="s">
        <v>1921</v>
      </c>
      <c r="V164" s="130">
        <v>3.3497453294992097E-2</v>
      </c>
      <c r="W164" s="130">
        <v>3.7098285821675903E-2</v>
      </c>
      <c r="X164" t="s">
        <v>412</v>
      </c>
      <c r="Y164" t="s">
        <v>339</v>
      </c>
      <c r="Z164" s="137">
        <v>1812000</v>
      </c>
      <c r="AA164" s="167">
        <v>1</v>
      </c>
      <c r="AB164" s="166" t="s">
        <v>1922</v>
      </c>
      <c r="AD164" s="137">
        <v>1808.376</v>
      </c>
      <c r="AH164" s="130">
        <v>2.5459056862775402E-3</v>
      </c>
      <c r="AI164" s="130">
        <v>8.2042664343873802E-3</v>
      </c>
      <c r="AJ164" s="130">
        <v>1.8756911984426589E-3</v>
      </c>
      <c r="AK164" s="181"/>
      <c r="AL164" s="4"/>
      <c r="AM164" s="159"/>
      <c r="AN164" s="4"/>
    </row>
    <row r="165" spans="1:40" x14ac:dyDescent="0.25">
      <c r="A165" t="s">
        <v>1213</v>
      </c>
      <c r="B165" s="2">
        <v>12937</v>
      </c>
      <c r="C165" t="s">
        <v>2018</v>
      </c>
      <c r="D165" t="s">
        <v>2019</v>
      </c>
      <c r="E165" t="s">
        <v>309</v>
      </c>
      <c r="F165" t="s">
        <v>2155</v>
      </c>
      <c r="G165" t="s">
        <v>2156</v>
      </c>
      <c r="H165" t="s">
        <v>312</v>
      </c>
      <c r="I165" t="s">
        <v>754</v>
      </c>
      <c r="J165" t="s">
        <v>204</v>
      </c>
      <c r="K165" t="s">
        <v>204</v>
      </c>
      <c r="L165" t="s">
        <v>325</v>
      </c>
      <c r="M165" t="s">
        <v>340</v>
      </c>
      <c r="N165" t="s">
        <v>464</v>
      </c>
      <c r="O165" t="s">
        <v>339</v>
      </c>
      <c r="P165" t="s">
        <v>1668</v>
      </c>
      <c r="Q165" t="s">
        <v>413</v>
      </c>
      <c r="R165" t="s">
        <v>407</v>
      </c>
      <c r="S165" t="s">
        <v>1212</v>
      </c>
      <c r="T165" s="129">
        <v>4606.6000000000004</v>
      </c>
      <c r="U165" t="s">
        <v>1921</v>
      </c>
      <c r="V165" s="130">
        <v>1.2713332556485799E-2</v>
      </c>
      <c r="W165" s="130">
        <v>3.0137900151013999E-2</v>
      </c>
      <c r="X165" t="s">
        <v>412</v>
      </c>
      <c r="Y165" t="s">
        <v>339</v>
      </c>
      <c r="Z165" s="137">
        <v>1681720.78</v>
      </c>
      <c r="AA165" s="167">
        <v>1</v>
      </c>
      <c r="AB165" s="166" t="s">
        <v>2157</v>
      </c>
      <c r="AC165" s="2">
        <v>34.552999999999997</v>
      </c>
      <c r="AD165" s="137">
        <v>1799.519</v>
      </c>
      <c r="AH165" s="130">
        <v>1.4960959419766842E-3</v>
      </c>
      <c r="AI165" s="130">
        <v>8.1640838684777627E-3</v>
      </c>
      <c r="AJ165" s="130">
        <v>1.8665045044450575E-3</v>
      </c>
      <c r="AK165" s="181"/>
      <c r="AL165" s="4"/>
      <c r="AM165" s="159"/>
      <c r="AN165" s="4"/>
    </row>
    <row r="166" spans="1:40" x14ac:dyDescent="0.25">
      <c r="A166" t="s">
        <v>1213</v>
      </c>
      <c r="B166" s="2">
        <v>12937</v>
      </c>
      <c r="C166" t="s">
        <v>1928</v>
      </c>
      <c r="D166" t="s">
        <v>1929</v>
      </c>
      <c r="E166" t="s">
        <v>309</v>
      </c>
      <c r="F166" t="s">
        <v>1930</v>
      </c>
      <c r="G166" t="s">
        <v>1931</v>
      </c>
      <c r="H166" t="s">
        <v>312</v>
      </c>
      <c r="I166" t="s">
        <v>754</v>
      </c>
      <c r="J166" t="s">
        <v>204</v>
      </c>
      <c r="K166" t="s">
        <v>204</v>
      </c>
      <c r="L166" t="s">
        <v>325</v>
      </c>
      <c r="M166" t="s">
        <v>340</v>
      </c>
      <c r="N166" t="s">
        <v>461</v>
      </c>
      <c r="O166" t="s">
        <v>339</v>
      </c>
      <c r="P166" t="s">
        <v>1773</v>
      </c>
      <c r="Q166" t="s">
        <v>415</v>
      </c>
      <c r="R166" t="s">
        <v>407</v>
      </c>
      <c r="S166" t="s">
        <v>1212</v>
      </c>
      <c r="T166" s="129">
        <v>3734.9</v>
      </c>
      <c r="U166" t="s">
        <v>1932</v>
      </c>
      <c r="V166" s="130">
        <v>4.65816146028038E-2</v>
      </c>
      <c r="W166" s="130">
        <v>3.5230993207692803E-2</v>
      </c>
      <c r="X166" t="s">
        <v>412</v>
      </c>
      <c r="Y166" t="s">
        <v>339</v>
      </c>
      <c r="Z166" s="137">
        <v>1581930</v>
      </c>
      <c r="AA166" s="167">
        <v>1</v>
      </c>
      <c r="AB166" s="166" t="s">
        <v>1933</v>
      </c>
      <c r="AD166" s="137">
        <v>1669.8853000000001</v>
      </c>
      <c r="AH166" s="130">
        <v>3.6978260869565218E-3</v>
      </c>
      <c r="AI166" s="130">
        <v>7.5759598203398526E-3</v>
      </c>
      <c r="AJ166" s="130">
        <v>1.732045304526702E-3</v>
      </c>
      <c r="AK166" s="181"/>
      <c r="AL166" s="4"/>
      <c r="AM166" s="159"/>
      <c r="AN166" s="4"/>
    </row>
    <row r="167" spans="1:40" x14ac:dyDescent="0.25">
      <c r="A167" t="s">
        <v>1213</v>
      </c>
      <c r="B167" s="2">
        <v>12937</v>
      </c>
      <c r="C167" t="s">
        <v>1917</v>
      </c>
      <c r="D167" t="s">
        <v>1918</v>
      </c>
      <c r="E167" t="s">
        <v>309</v>
      </c>
      <c r="F167" t="s">
        <v>2000</v>
      </c>
      <c r="G167" t="s">
        <v>2001</v>
      </c>
      <c r="H167" t="s">
        <v>312</v>
      </c>
      <c r="I167" t="s">
        <v>754</v>
      </c>
      <c r="J167" t="s">
        <v>204</v>
      </c>
      <c r="K167" t="s">
        <v>204</v>
      </c>
      <c r="L167" t="s">
        <v>325</v>
      </c>
      <c r="M167" t="s">
        <v>340</v>
      </c>
      <c r="N167" t="s">
        <v>465</v>
      </c>
      <c r="O167" t="s">
        <v>339</v>
      </c>
      <c r="P167" t="s">
        <v>1773</v>
      </c>
      <c r="Q167" t="s">
        <v>415</v>
      </c>
      <c r="R167" t="s">
        <v>407</v>
      </c>
      <c r="S167" t="s">
        <v>1212</v>
      </c>
      <c r="T167" s="129">
        <v>5370.6</v>
      </c>
      <c r="U167" t="s">
        <v>2002</v>
      </c>
      <c r="V167" s="130">
        <v>1.3699430903195999E-2</v>
      </c>
      <c r="W167" s="130">
        <v>3.89419750177857E-2</v>
      </c>
      <c r="X167" t="s">
        <v>412</v>
      </c>
      <c r="Y167" t="s">
        <v>339</v>
      </c>
      <c r="Z167" s="137">
        <v>1700000</v>
      </c>
      <c r="AA167" s="167">
        <v>1</v>
      </c>
      <c r="AB167" s="166" t="s">
        <v>1686</v>
      </c>
      <c r="AD167" s="137">
        <v>1654.1</v>
      </c>
      <c r="AH167" s="130">
        <v>2.8502400069747051E-3</v>
      </c>
      <c r="AI167" s="130">
        <v>7.5043448426213161E-3</v>
      </c>
      <c r="AJ167" s="130">
        <v>1.7156724106845047E-3</v>
      </c>
      <c r="AK167" s="181"/>
      <c r="AL167" s="4"/>
      <c r="AM167" s="159"/>
      <c r="AN167" s="4"/>
    </row>
    <row r="168" spans="1:40" x14ac:dyDescent="0.25">
      <c r="A168" t="s">
        <v>1213</v>
      </c>
      <c r="B168" s="2">
        <v>12937</v>
      </c>
      <c r="C168" t="s">
        <v>2158</v>
      </c>
      <c r="D168" t="s">
        <v>2159</v>
      </c>
      <c r="E168" t="s">
        <v>309</v>
      </c>
      <c r="F168" t="s">
        <v>2160</v>
      </c>
      <c r="G168" t="s">
        <v>2161</v>
      </c>
      <c r="H168" t="s">
        <v>312</v>
      </c>
      <c r="I168" t="s">
        <v>754</v>
      </c>
      <c r="J168" t="s">
        <v>204</v>
      </c>
      <c r="K168" t="s">
        <v>204</v>
      </c>
      <c r="L168" t="s">
        <v>325</v>
      </c>
      <c r="M168" t="s">
        <v>340</v>
      </c>
      <c r="N168" t="s">
        <v>464</v>
      </c>
      <c r="O168" t="s">
        <v>339</v>
      </c>
      <c r="Q168" t="s">
        <v>410</v>
      </c>
      <c r="R168" t="s">
        <v>410</v>
      </c>
      <c r="S168" t="s">
        <v>1212</v>
      </c>
      <c r="T168" s="129">
        <v>2579.6999999999998</v>
      </c>
      <c r="U168" t="s">
        <v>2162</v>
      </c>
      <c r="V168" s="130">
        <v>1.87505623280999E-2</v>
      </c>
      <c r="W168" s="130">
        <v>3.3282399932145698E-2</v>
      </c>
      <c r="X168" t="s">
        <v>412</v>
      </c>
      <c r="Y168" t="s">
        <v>339</v>
      </c>
      <c r="Z168" s="137">
        <v>1552000</v>
      </c>
      <c r="AA168" s="167">
        <v>1</v>
      </c>
      <c r="AB168" s="166" t="s">
        <v>2163</v>
      </c>
      <c r="AD168" s="137">
        <v>1624.4784</v>
      </c>
      <c r="AH168" s="130">
        <v>2.6748958642961074E-3</v>
      </c>
      <c r="AI168" s="130">
        <v>7.3699571386190241E-3</v>
      </c>
      <c r="AJ168" s="130">
        <v>1.6849481728026766E-3</v>
      </c>
      <c r="AK168" s="181"/>
      <c r="AL168" s="4"/>
      <c r="AM168" s="159"/>
      <c r="AN168" s="4"/>
    </row>
    <row r="169" spans="1:40" x14ac:dyDescent="0.25">
      <c r="A169" t="s">
        <v>1213</v>
      </c>
      <c r="B169" s="2">
        <v>12937</v>
      </c>
      <c r="C169" t="s">
        <v>1994</v>
      </c>
      <c r="D169" t="s">
        <v>1995</v>
      </c>
      <c r="E169" t="s">
        <v>309</v>
      </c>
      <c r="F169" t="s">
        <v>2006</v>
      </c>
      <c r="G169" t="s">
        <v>2007</v>
      </c>
      <c r="H169" t="s">
        <v>312</v>
      </c>
      <c r="I169" t="s">
        <v>754</v>
      </c>
      <c r="J169" t="s">
        <v>204</v>
      </c>
      <c r="K169" t="s">
        <v>204</v>
      </c>
      <c r="L169" t="s">
        <v>325</v>
      </c>
      <c r="M169" t="s">
        <v>340</v>
      </c>
      <c r="N169" t="s">
        <v>464</v>
      </c>
      <c r="O169" t="s">
        <v>339</v>
      </c>
      <c r="P169" t="s">
        <v>1668</v>
      </c>
      <c r="Q169" t="s">
        <v>413</v>
      </c>
      <c r="R169" t="s">
        <v>407</v>
      </c>
      <c r="S169" t="s">
        <v>1212</v>
      </c>
      <c r="T169" s="129">
        <v>2439.6</v>
      </c>
      <c r="U169" t="s">
        <v>1318</v>
      </c>
      <c r="V169" s="130">
        <v>1.1481418082754701E-2</v>
      </c>
      <c r="W169" s="130">
        <v>2.7449733115434301E-2</v>
      </c>
      <c r="X169" t="s">
        <v>412</v>
      </c>
      <c r="Y169" t="s">
        <v>339</v>
      </c>
      <c r="Z169" s="137">
        <v>1385185.78</v>
      </c>
      <c r="AA169" s="167">
        <v>1</v>
      </c>
      <c r="AB169" s="166" t="s">
        <v>2008</v>
      </c>
      <c r="AD169" s="137">
        <v>1566.3681000000001</v>
      </c>
      <c r="AH169" s="130">
        <v>6.5662397111757769E-4</v>
      </c>
      <c r="AI169" s="130">
        <v>7.1063214877465399E-3</v>
      </c>
      <c r="AJ169" s="130">
        <v>1.6246747682403166E-3</v>
      </c>
      <c r="AK169" s="181"/>
      <c r="AL169" s="4"/>
      <c r="AM169" s="159"/>
      <c r="AN169" s="4"/>
    </row>
    <row r="170" spans="1:40" x14ac:dyDescent="0.25">
      <c r="A170" t="s">
        <v>1213</v>
      </c>
      <c r="B170" s="2">
        <v>12937</v>
      </c>
      <c r="C170" t="s">
        <v>1938</v>
      </c>
      <c r="D170" t="s">
        <v>1939</v>
      </c>
      <c r="E170" t="s">
        <v>309</v>
      </c>
      <c r="F170" t="s">
        <v>1940</v>
      </c>
      <c r="G170" t="s">
        <v>1941</v>
      </c>
      <c r="H170" t="s">
        <v>312</v>
      </c>
      <c r="I170" t="s">
        <v>754</v>
      </c>
      <c r="J170" t="s">
        <v>204</v>
      </c>
      <c r="K170" t="s">
        <v>204</v>
      </c>
      <c r="L170" t="s">
        <v>325</v>
      </c>
      <c r="M170" t="s">
        <v>340</v>
      </c>
      <c r="N170" t="s">
        <v>464</v>
      </c>
      <c r="O170" t="s">
        <v>339</v>
      </c>
      <c r="Q170" t="s">
        <v>410</v>
      </c>
      <c r="R170" t="s">
        <v>410</v>
      </c>
      <c r="S170" t="s">
        <v>1212</v>
      </c>
      <c r="T170" s="129">
        <v>3255.6</v>
      </c>
      <c r="U170" t="s">
        <v>1627</v>
      </c>
      <c r="V170" s="130">
        <v>4.5401443709134702E-2</v>
      </c>
      <c r="W170" s="130">
        <v>4.2146794644593803E-2</v>
      </c>
      <c r="X170" t="s">
        <v>412</v>
      </c>
      <c r="Y170" t="s">
        <v>339</v>
      </c>
      <c r="Z170" s="137">
        <v>1455000</v>
      </c>
      <c r="AA170" s="167">
        <v>1</v>
      </c>
      <c r="AB170" s="166" t="s">
        <v>1942</v>
      </c>
      <c r="AD170" s="137">
        <v>1498.2135000000001</v>
      </c>
      <c r="AH170" s="130">
        <v>1.4852106702434214E-3</v>
      </c>
      <c r="AI170" s="130">
        <v>6.7971167111242565E-3</v>
      </c>
      <c r="AJ170" s="130">
        <v>1.5539831734871347E-3</v>
      </c>
      <c r="AK170" s="181"/>
      <c r="AL170" s="4"/>
      <c r="AM170" s="159"/>
      <c r="AN170" s="4"/>
    </row>
    <row r="171" spans="1:40" x14ac:dyDescent="0.25">
      <c r="A171" t="s">
        <v>1213</v>
      </c>
      <c r="B171" s="2">
        <v>12937</v>
      </c>
      <c r="C171" t="s">
        <v>1873</v>
      </c>
      <c r="D171" t="s">
        <v>1874</v>
      </c>
      <c r="E171" t="s">
        <v>309</v>
      </c>
      <c r="F171" t="s">
        <v>2003</v>
      </c>
      <c r="G171" t="s">
        <v>2004</v>
      </c>
      <c r="H171" t="s">
        <v>312</v>
      </c>
      <c r="I171" t="s">
        <v>754</v>
      </c>
      <c r="J171" t="s">
        <v>204</v>
      </c>
      <c r="K171" t="s">
        <v>204</v>
      </c>
      <c r="L171" t="s">
        <v>325</v>
      </c>
      <c r="M171" t="s">
        <v>340</v>
      </c>
      <c r="N171" t="s">
        <v>448</v>
      </c>
      <c r="O171" t="s">
        <v>339</v>
      </c>
      <c r="P171" t="s">
        <v>1211</v>
      </c>
      <c r="Q171" t="s">
        <v>413</v>
      </c>
      <c r="R171" t="s">
        <v>407</v>
      </c>
      <c r="S171" t="s">
        <v>1212</v>
      </c>
      <c r="T171" s="129">
        <v>2854.1</v>
      </c>
      <c r="U171" t="s">
        <v>1801</v>
      </c>
      <c r="V171" s="130">
        <v>1.3833183604478499E-2</v>
      </c>
      <c r="W171" s="130">
        <v>1.6122715138196599E-2</v>
      </c>
      <c r="X171" t="s">
        <v>412</v>
      </c>
      <c r="Y171" t="s">
        <v>339</v>
      </c>
      <c r="Z171" s="137">
        <v>1455000</v>
      </c>
      <c r="AA171" s="167">
        <v>1</v>
      </c>
      <c r="AB171" s="166" t="s">
        <v>2005</v>
      </c>
      <c r="AD171" s="137">
        <v>1474.3515</v>
      </c>
      <c r="AH171" s="130">
        <v>1.1847955311629725E-3</v>
      </c>
      <c r="AI171" s="130">
        <v>6.6888592438401557E-3</v>
      </c>
      <c r="AJ171" s="130">
        <v>1.5292329316252437E-3</v>
      </c>
      <c r="AK171" s="181"/>
      <c r="AL171" s="4"/>
      <c r="AM171" s="159"/>
      <c r="AN171" s="4"/>
    </row>
    <row r="172" spans="1:40" x14ac:dyDescent="0.25">
      <c r="A172" t="s">
        <v>1213</v>
      </c>
      <c r="B172" s="2">
        <v>12937</v>
      </c>
      <c r="C172" t="s">
        <v>2164</v>
      </c>
      <c r="D172" t="s">
        <v>2165</v>
      </c>
      <c r="E172" t="s">
        <v>309</v>
      </c>
      <c r="F172" t="s">
        <v>2166</v>
      </c>
      <c r="G172" t="s">
        <v>2167</v>
      </c>
      <c r="H172" t="s">
        <v>312</v>
      </c>
      <c r="I172" t="s">
        <v>754</v>
      </c>
      <c r="J172" t="s">
        <v>204</v>
      </c>
      <c r="K172" t="s">
        <v>204</v>
      </c>
      <c r="L172" t="s">
        <v>325</v>
      </c>
      <c r="M172" t="s">
        <v>340</v>
      </c>
      <c r="N172" t="s">
        <v>440</v>
      </c>
      <c r="O172" t="s">
        <v>339</v>
      </c>
      <c r="P172" t="s">
        <v>1626</v>
      </c>
      <c r="Q172" t="s">
        <v>415</v>
      </c>
      <c r="R172" t="s">
        <v>407</v>
      </c>
      <c r="S172" t="s">
        <v>1212</v>
      </c>
      <c r="T172" s="129">
        <v>3694.4</v>
      </c>
      <c r="U172" t="s">
        <v>2168</v>
      </c>
      <c r="V172" s="130">
        <v>8.1893441307541205E-3</v>
      </c>
      <c r="W172" s="130">
        <v>3.5377858918904902E-2</v>
      </c>
      <c r="X172" t="s">
        <v>412</v>
      </c>
      <c r="Y172" t="s">
        <v>339</v>
      </c>
      <c r="Z172" s="137">
        <v>1350560.54</v>
      </c>
      <c r="AA172" s="167">
        <v>1</v>
      </c>
      <c r="AB172" s="166" t="s">
        <v>2169</v>
      </c>
      <c r="AD172" s="137">
        <v>1444.2893999999999</v>
      </c>
      <c r="AH172" s="130">
        <v>1.3574082915435571E-3</v>
      </c>
      <c r="AI172" s="130">
        <v>6.552473073056426E-3</v>
      </c>
      <c r="AJ172" s="130">
        <v>1.4980517965202085E-3</v>
      </c>
      <c r="AK172" s="181"/>
      <c r="AL172" s="4"/>
      <c r="AM172" s="159"/>
      <c r="AN172" s="4"/>
    </row>
    <row r="173" spans="1:40" x14ac:dyDescent="0.25">
      <c r="A173" t="s">
        <v>1213</v>
      </c>
      <c r="B173" s="2">
        <v>12937</v>
      </c>
      <c r="C173" t="s">
        <v>1873</v>
      </c>
      <c r="D173" t="s">
        <v>1874</v>
      </c>
      <c r="E173" t="s">
        <v>309</v>
      </c>
      <c r="F173" t="s">
        <v>1949</v>
      </c>
      <c r="G173" t="s">
        <v>1950</v>
      </c>
      <c r="H173" t="s">
        <v>312</v>
      </c>
      <c r="I173" t="s">
        <v>754</v>
      </c>
      <c r="J173" t="s">
        <v>204</v>
      </c>
      <c r="K173" t="s">
        <v>204</v>
      </c>
      <c r="L173" t="s">
        <v>325</v>
      </c>
      <c r="M173" t="s">
        <v>340</v>
      </c>
      <c r="N173" t="s">
        <v>448</v>
      </c>
      <c r="O173" t="s">
        <v>339</v>
      </c>
      <c r="P173" t="s">
        <v>1211</v>
      </c>
      <c r="Q173" t="s">
        <v>413</v>
      </c>
      <c r="R173" t="s">
        <v>407</v>
      </c>
      <c r="S173" t="s">
        <v>1212</v>
      </c>
      <c r="T173" s="129">
        <v>5378.6</v>
      </c>
      <c r="U173" t="s">
        <v>1951</v>
      </c>
      <c r="V173" s="130">
        <v>1.7507448986768401E-2</v>
      </c>
      <c r="W173" s="130">
        <v>2.1832119661569199E-2</v>
      </c>
      <c r="X173" t="s">
        <v>412</v>
      </c>
      <c r="Y173" t="s">
        <v>339</v>
      </c>
      <c r="Z173" s="137">
        <v>1455000</v>
      </c>
      <c r="AA173" s="167">
        <v>1</v>
      </c>
      <c r="AB173" s="166" t="s">
        <v>1952</v>
      </c>
      <c r="AD173" s="137">
        <v>1442.3415</v>
      </c>
      <c r="AH173" s="130">
        <v>6.8544067475627987E-4</v>
      </c>
      <c r="AI173" s="130">
        <v>6.5436358121175823E-3</v>
      </c>
      <c r="AJ173" s="130">
        <v>1.4960313876641706E-3</v>
      </c>
      <c r="AK173" s="181"/>
      <c r="AL173" s="4"/>
      <c r="AM173" s="159"/>
      <c r="AN173" s="4"/>
    </row>
    <row r="174" spans="1:40" x14ac:dyDescent="0.25">
      <c r="A174" t="s">
        <v>1213</v>
      </c>
      <c r="B174" s="2">
        <v>12937</v>
      </c>
      <c r="C174" t="s">
        <v>1964</v>
      </c>
      <c r="D174" t="s">
        <v>1965</v>
      </c>
      <c r="E174" t="s">
        <v>309</v>
      </c>
      <c r="F174" t="s">
        <v>1966</v>
      </c>
      <c r="G174" t="s">
        <v>1967</v>
      </c>
      <c r="H174" t="s">
        <v>312</v>
      </c>
      <c r="I174" t="s">
        <v>754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1640</v>
      </c>
      <c r="Q174" t="s">
        <v>413</v>
      </c>
      <c r="R174" t="s">
        <v>407</v>
      </c>
      <c r="S174" t="s">
        <v>1212</v>
      </c>
      <c r="T174" s="129">
        <v>4294.8999999999996</v>
      </c>
      <c r="U174" t="s">
        <v>1921</v>
      </c>
      <c r="V174" s="130">
        <v>3.5409330142736103E-2</v>
      </c>
      <c r="W174" s="130">
        <v>3.8427945028543103E-2</v>
      </c>
      <c r="X174" t="s">
        <v>412</v>
      </c>
      <c r="Y174" t="s">
        <v>339</v>
      </c>
      <c r="Z174" s="137">
        <v>1386660</v>
      </c>
      <c r="AA174" s="167">
        <v>1</v>
      </c>
      <c r="AB174" s="166" t="s">
        <v>1968</v>
      </c>
      <c r="AD174" s="137">
        <v>1421.6038000000001</v>
      </c>
      <c r="AH174" s="130">
        <v>8.0476042843948816E-4</v>
      </c>
      <c r="AI174" s="130">
        <v>6.4495527143346026E-3</v>
      </c>
      <c r="AJ174" s="130">
        <v>1.4745217451086711E-3</v>
      </c>
      <c r="AK174" s="181"/>
      <c r="AL174" s="4"/>
      <c r="AM174" s="159"/>
      <c r="AN174" s="4"/>
    </row>
    <row r="175" spans="1:40" x14ac:dyDescent="0.25">
      <c r="A175" t="s">
        <v>1213</v>
      </c>
      <c r="B175" s="2">
        <v>12937</v>
      </c>
      <c r="C175" t="s">
        <v>1884</v>
      </c>
      <c r="D175" t="s">
        <v>1885</v>
      </c>
      <c r="E175" t="s">
        <v>309</v>
      </c>
      <c r="F175" t="s">
        <v>2170</v>
      </c>
      <c r="G175" t="s">
        <v>2171</v>
      </c>
      <c r="H175" t="s">
        <v>312</v>
      </c>
      <c r="I175" t="s">
        <v>754</v>
      </c>
      <c r="J175" t="s">
        <v>204</v>
      </c>
      <c r="K175" t="s">
        <v>204</v>
      </c>
      <c r="L175" t="s">
        <v>325</v>
      </c>
      <c r="M175" t="s">
        <v>340</v>
      </c>
      <c r="N175" t="s">
        <v>448</v>
      </c>
      <c r="O175" t="s">
        <v>339</v>
      </c>
      <c r="P175" t="s">
        <v>1211</v>
      </c>
      <c r="Q175" t="s">
        <v>413</v>
      </c>
      <c r="R175" t="s">
        <v>407</v>
      </c>
      <c r="S175" t="s">
        <v>1212</v>
      </c>
      <c r="T175" s="129">
        <v>4216.8</v>
      </c>
      <c r="U175" t="s">
        <v>2172</v>
      </c>
      <c r="V175" s="130">
        <v>1.24222237360474E-2</v>
      </c>
      <c r="W175" s="130">
        <v>2.1412503343820201E-2</v>
      </c>
      <c r="X175" t="s">
        <v>412</v>
      </c>
      <c r="Y175" t="s">
        <v>339</v>
      </c>
      <c r="Z175" s="137">
        <v>1400000</v>
      </c>
      <c r="AA175" s="167">
        <v>1</v>
      </c>
      <c r="AB175" s="166" t="s">
        <v>2173</v>
      </c>
      <c r="AD175" s="137">
        <v>1420.44</v>
      </c>
      <c r="AH175" s="130">
        <v>7.7777777777777773E-4</v>
      </c>
      <c r="AI175" s="130">
        <v>6.4442727696348602E-3</v>
      </c>
      <c r="AJ175" s="130">
        <v>1.4733146236821826E-3</v>
      </c>
      <c r="AK175" s="181"/>
      <c r="AL175" s="4"/>
      <c r="AM175" s="159"/>
      <c r="AN175" s="4"/>
    </row>
    <row r="176" spans="1:40" x14ac:dyDescent="0.25">
      <c r="A176" t="s">
        <v>1213</v>
      </c>
      <c r="B176" s="2">
        <v>12937</v>
      </c>
      <c r="C176" t="s">
        <v>2174</v>
      </c>
      <c r="D176" t="s">
        <v>2175</v>
      </c>
      <c r="E176" t="s">
        <v>309</v>
      </c>
      <c r="F176" t="s">
        <v>2176</v>
      </c>
      <c r="G176" t="s">
        <v>2177</v>
      </c>
      <c r="H176" t="s">
        <v>312</v>
      </c>
      <c r="I176" t="s">
        <v>754</v>
      </c>
      <c r="J176" t="s">
        <v>204</v>
      </c>
      <c r="K176" t="s">
        <v>204</v>
      </c>
      <c r="L176" t="s">
        <v>325</v>
      </c>
      <c r="M176" t="s">
        <v>340</v>
      </c>
      <c r="N176" t="s">
        <v>477</v>
      </c>
      <c r="O176" t="s">
        <v>339</v>
      </c>
      <c r="P176" t="s">
        <v>1619</v>
      </c>
      <c r="Q176" t="s">
        <v>413</v>
      </c>
      <c r="R176" t="s">
        <v>407</v>
      </c>
      <c r="S176" t="s">
        <v>1212</v>
      </c>
      <c r="T176" s="129">
        <v>2725.6</v>
      </c>
      <c r="U176" t="s">
        <v>1746</v>
      </c>
      <c r="V176" s="130">
        <v>2.7258283170461299E-2</v>
      </c>
      <c r="W176" s="130">
        <v>2.93484969532486E-2</v>
      </c>
      <c r="X176" t="s">
        <v>412</v>
      </c>
      <c r="Y176" t="s">
        <v>339</v>
      </c>
      <c r="Z176" s="137">
        <v>1336160</v>
      </c>
      <c r="AA176" s="167">
        <v>1</v>
      </c>
      <c r="AB176" s="166" t="s">
        <v>2178</v>
      </c>
      <c r="AD176" s="137">
        <v>1416.0623999999998</v>
      </c>
      <c r="AH176" s="130">
        <v>2.2655334929868433E-3</v>
      </c>
      <c r="AI176" s="130">
        <v>6.4244124105374296E-3</v>
      </c>
      <c r="AJ176" s="130">
        <v>1.4687740713908986E-3</v>
      </c>
      <c r="AK176" s="181"/>
      <c r="AL176" s="4"/>
      <c r="AM176" s="159"/>
      <c r="AN176" s="4"/>
    </row>
    <row r="177" spans="1:40" x14ac:dyDescent="0.25">
      <c r="A177" t="s">
        <v>1213</v>
      </c>
      <c r="B177" s="2">
        <v>12937</v>
      </c>
      <c r="C177" t="s">
        <v>2018</v>
      </c>
      <c r="D177" t="s">
        <v>2019</v>
      </c>
      <c r="E177" t="s">
        <v>309</v>
      </c>
      <c r="F177" t="s">
        <v>2179</v>
      </c>
      <c r="G177" t="s">
        <v>2180</v>
      </c>
      <c r="H177" t="s">
        <v>312</v>
      </c>
      <c r="I177" t="s">
        <v>754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1668</v>
      </c>
      <c r="Q177" t="s">
        <v>413</v>
      </c>
      <c r="R177" t="s">
        <v>407</v>
      </c>
      <c r="S177" t="s">
        <v>1212</v>
      </c>
      <c r="T177" s="129">
        <v>2598.8000000000002</v>
      </c>
      <c r="U177" t="s">
        <v>2162</v>
      </c>
      <c r="V177" s="130">
        <v>6.3469227254883296E-3</v>
      </c>
      <c r="W177" s="130">
        <v>2.1205317786931601E-2</v>
      </c>
      <c r="X177" t="s">
        <v>412</v>
      </c>
      <c r="Y177" t="s">
        <v>339</v>
      </c>
      <c r="Z177" s="137">
        <v>1189414.22</v>
      </c>
      <c r="AA177" s="167">
        <v>1</v>
      </c>
      <c r="AB177" s="166" t="s">
        <v>2181</v>
      </c>
      <c r="AD177" s="137">
        <v>1367.5885000000001</v>
      </c>
      <c r="AH177" s="130">
        <v>1.2665167909868902E-3</v>
      </c>
      <c r="AI177" s="130">
        <v>6.2044953187855769E-3</v>
      </c>
      <c r="AJ177" s="130">
        <v>1.4184957733023433E-3</v>
      </c>
      <c r="AK177" s="181"/>
      <c r="AL177" s="4"/>
      <c r="AM177" s="159"/>
      <c r="AN177" s="4"/>
    </row>
    <row r="178" spans="1:40" x14ac:dyDescent="0.25">
      <c r="A178" t="s">
        <v>1213</v>
      </c>
      <c r="B178" s="2">
        <v>12937</v>
      </c>
      <c r="C178" t="s">
        <v>1958</v>
      </c>
      <c r="D178" t="s">
        <v>1959</v>
      </c>
      <c r="E178" t="s">
        <v>309</v>
      </c>
      <c r="F178" t="s">
        <v>1960</v>
      </c>
      <c r="G178" t="s">
        <v>1961</v>
      </c>
      <c r="H178" t="s">
        <v>312</v>
      </c>
      <c r="I178" t="s">
        <v>754</v>
      </c>
      <c r="J178" t="s">
        <v>204</v>
      </c>
      <c r="K178" t="s">
        <v>204</v>
      </c>
      <c r="L178" t="s">
        <v>325</v>
      </c>
      <c r="M178" t="s">
        <v>340</v>
      </c>
      <c r="N178" t="s">
        <v>464</v>
      </c>
      <c r="O178" t="s">
        <v>339</v>
      </c>
      <c r="P178" t="s">
        <v>1668</v>
      </c>
      <c r="Q178" t="s">
        <v>413</v>
      </c>
      <c r="R178" t="s">
        <v>407</v>
      </c>
      <c r="S178" t="s">
        <v>1212</v>
      </c>
      <c r="T178" s="129">
        <v>3602.5</v>
      </c>
      <c r="U178" t="s">
        <v>1962</v>
      </c>
      <c r="V178" s="130">
        <v>2.16642731344696E-2</v>
      </c>
      <c r="W178" s="130">
        <v>2.50972591340538E-2</v>
      </c>
      <c r="X178" t="s">
        <v>412</v>
      </c>
      <c r="Y178" t="s">
        <v>339</v>
      </c>
      <c r="Z178" s="137">
        <v>1270000</v>
      </c>
      <c r="AA178" s="167">
        <v>1</v>
      </c>
      <c r="AB178" s="166" t="s">
        <v>1963</v>
      </c>
      <c r="AD178" s="137">
        <v>1335.6590000000001</v>
      </c>
      <c r="AH178" s="130">
        <v>5.3745625762013525E-4</v>
      </c>
      <c r="AI178" s="130">
        <v>6.0596371006291913E-3</v>
      </c>
      <c r="AJ178" s="130">
        <v>1.3853777258826282E-3</v>
      </c>
      <c r="AK178" s="181"/>
      <c r="AL178" s="4"/>
      <c r="AM178" s="159"/>
      <c r="AN178" s="4"/>
    </row>
    <row r="179" spans="1:40" x14ac:dyDescent="0.25">
      <c r="A179" t="s">
        <v>1213</v>
      </c>
      <c r="B179" s="2">
        <v>12937</v>
      </c>
      <c r="C179" t="s">
        <v>2142</v>
      </c>
      <c r="D179" t="s">
        <v>2143</v>
      </c>
      <c r="E179" t="s">
        <v>309</v>
      </c>
      <c r="F179" t="s">
        <v>2182</v>
      </c>
      <c r="G179" t="s">
        <v>2183</v>
      </c>
      <c r="H179" t="s">
        <v>312</v>
      </c>
      <c r="I179" t="s">
        <v>754</v>
      </c>
      <c r="J179" t="s">
        <v>204</v>
      </c>
      <c r="K179" t="s">
        <v>204</v>
      </c>
      <c r="L179" t="s">
        <v>325</v>
      </c>
      <c r="M179" t="s">
        <v>340</v>
      </c>
      <c r="N179" t="s">
        <v>464</v>
      </c>
      <c r="O179" t="s">
        <v>339</v>
      </c>
      <c r="P179" t="s">
        <v>1668</v>
      </c>
      <c r="Q179" t="s">
        <v>413</v>
      </c>
      <c r="R179" t="s">
        <v>407</v>
      </c>
      <c r="S179" t="s">
        <v>1212</v>
      </c>
      <c r="T179" s="129">
        <v>1993.9</v>
      </c>
      <c r="U179" t="s">
        <v>1694</v>
      </c>
      <c r="V179" s="130">
        <v>6.7456201541569198E-3</v>
      </c>
      <c r="W179" s="130">
        <v>2.6398069719075799E-2</v>
      </c>
      <c r="X179" t="s">
        <v>412</v>
      </c>
      <c r="Y179" t="s">
        <v>339</v>
      </c>
      <c r="Z179" s="137">
        <v>1120680.92</v>
      </c>
      <c r="AA179" s="167">
        <v>1</v>
      </c>
      <c r="AB179" s="166" t="s">
        <v>2184</v>
      </c>
      <c r="AD179" s="137">
        <v>1280.3779999999999</v>
      </c>
      <c r="AH179" s="130">
        <v>1.9422411562407154E-3</v>
      </c>
      <c r="AI179" s="130">
        <v>5.8088374589842177E-3</v>
      </c>
      <c r="AJ179" s="130">
        <v>1.3280389395123663E-3</v>
      </c>
      <c r="AK179" s="181"/>
      <c r="AL179" s="4"/>
      <c r="AM179" s="159"/>
      <c r="AN179" s="4"/>
    </row>
    <row r="180" spans="1:40" x14ac:dyDescent="0.25">
      <c r="A180" t="s">
        <v>1213</v>
      </c>
      <c r="B180" s="2">
        <v>12937</v>
      </c>
      <c r="C180" t="s">
        <v>1842</v>
      </c>
      <c r="D180" t="s">
        <v>1843</v>
      </c>
      <c r="E180" t="s">
        <v>309</v>
      </c>
      <c r="F180" t="s">
        <v>1969</v>
      </c>
      <c r="G180" t="s">
        <v>1970</v>
      </c>
      <c r="H180" t="s">
        <v>312</v>
      </c>
      <c r="I180" t="s">
        <v>754</v>
      </c>
      <c r="J180" t="s">
        <v>204</v>
      </c>
      <c r="K180" t="s">
        <v>204</v>
      </c>
      <c r="L180" t="s">
        <v>325</v>
      </c>
      <c r="M180" t="s">
        <v>340</v>
      </c>
      <c r="N180" t="s">
        <v>443</v>
      </c>
      <c r="O180" t="s">
        <v>339</v>
      </c>
      <c r="P180" t="s">
        <v>1626</v>
      </c>
      <c r="Q180" t="s">
        <v>415</v>
      </c>
      <c r="R180" t="s">
        <v>407</v>
      </c>
      <c r="S180" t="s">
        <v>1212</v>
      </c>
      <c r="T180" s="129">
        <v>1712.2</v>
      </c>
      <c r="U180" t="s">
        <v>1664</v>
      </c>
      <c r="V180" s="130">
        <v>5.12472235357758E-2</v>
      </c>
      <c r="W180" s="130">
        <v>4.3424001811742399E-2</v>
      </c>
      <c r="X180" t="s">
        <v>412</v>
      </c>
      <c r="Y180" t="s">
        <v>339</v>
      </c>
      <c r="Z180" s="137">
        <v>1080000</v>
      </c>
      <c r="AA180" s="167">
        <v>1</v>
      </c>
      <c r="AB180" s="166" t="s">
        <v>1971</v>
      </c>
      <c r="AD180" s="137">
        <v>1102.4639999999999</v>
      </c>
      <c r="AH180" s="130">
        <v>9.8181819074380176E-3</v>
      </c>
      <c r="AI180" s="130">
        <v>5.001674646379098E-3</v>
      </c>
      <c r="AJ180" s="130">
        <v>1.1435022480943606E-3</v>
      </c>
      <c r="AK180" s="181"/>
      <c r="AL180" s="4"/>
      <c r="AM180" s="159"/>
      <c r="AN180" s="4"/>
    </row>
    <row r="181" spans="1:40" x14ac:dyDescent="0.25">
      <c r="A181" t="s">
        <v>1213</v>
      </c>
      <c r="B181" s="2">
        <v>12937</v>
      </c>
      <c r="C181" t="s">
        <v>2013</v>
      </c>
      <c r="D181" t="s">
        <v>2014</v>
      </c>
      <c r="E181" t="s">
        <v>309</v>
      </c>
      <c r="F181" t="s">
        <v>2015</v>
      </c>
      <c r="G181" t="s">
        <v>2016</v>
      </c>
      <c r="H181" t="s">
        <v>312</v>
      </c>
      <c r="I181" t="s">
        <v>754</v>
      </c>
      <c r="J181" t="s">
        <v>204</v>
      </c>
      <c r="K181" t="s">
        <v>204</v>
      </c>
      <c r="L181" t="s">
        <v>325</v>
      </c>
      <c r="M181" t="s">
        <v>340</v>
      </c>
      <c r="N181" t="s">
        <v>448</v>
      </c>
      <c r="O181" t="s">
        <v>339</v>
      </c>
      <c r="P181" t="s">
        <v>1633</v>
      </c>
      <c r="Q181" t="s">
        <v>413</v>
      </c>
      <c r="R181" t="s">
        <v>407</v>
      </c>
      <c r="S181" t="s">
        <v>1212</v>
      </c>
      <c r="T181" s="129">
        <v>2905.5</v>
      </c>
      <c r="U181" t="s">
        <v>1360</v>
      </c>
      <c r="V181" s="130">
        <v>1.2200000000000001E-2</v>
      </c>
      <c r="W181" s="130">
        <v>3.0074957703351599E-2</v>
      </c>
      <c r="X181" t="s">
        <v>411</v>
      </c>
      <c r="Y181" t="s">
        <v>339</v>
      </c>
      <c r="Z181" s="137">
        <v>1000000</v>
      </c>
      <c r="AA181" s="167">
        <v>1</v>
      </c>
      <c r="AB181" s="166" t="s">
        <v>2017</v>
      </c>
      <c r="AD181" s="137">
        <v>1056.5</v>
      </c>
      <c r="AH181" s="130">
        <v>7.0175438596491229E-3</v>
      </c>
      <c r="AI181" s="130">
        <v>4.7931445053076725E-3</v>
      </c>
      <c r="AJ181" s="130">
        <v>1.095827278815174E-3</v>
      </c>
      <c r="AK181" s="181"/>
      <c r="AL181" s="4"/>
      <c r="AM181" s="159"/>
      <c r="AN181" s="4"/>
    </row>
    <row r="182" spans="1:40" x14ac:dyDescent="0.25">
      <c r="A182" t="s">
        <v>1213</v>
      </c>
      <c r="B182" s="2">
        <v>12937</v>
      </c>
      <c r="C182" t="s">
        <v>2185</v>
      </c>
      <c r="D182" t="s">
        <v>2186</v>
      </c>
      <c r="E182" t="s">
        <v>309</v>
      </c>
      <c r="F182" t="s">
        <v>2187</v>
      </c>
      <c r="G182" t="s">
        <v>2188</v>
      </c>
      <c r="H182" t="s">
        <v>312</v>
      </c>
      <c r="I182" t="s">
        <v>754</v>
      </c>
      <c r="J182" t="s">
        <v>204</v>
      </c>
      <c r="K182" t="s">
        <v>204</v>
      </c>
      <c r="L182" t="s">
        <v>325</v>
      </c>
      <c r="M182" t="s">
        <v>340</v>
      </c>
      <c r="N182" t="s">
        <v>464</v>
      </c>
      <c r="O182" t="s">
        <v>339</v>
      </c>
      <c r="P182" t="s">
        <v>1647</v>
      </c>
      <c r="Q182" t="s">
        <v>413</v>
      </c>
      <c r="R182" t="s">
        <v>407</v>
      </c>
      <c r="S182" t="s">
        <v>1212</v>
      </c>
      <c r="T182" s="129">
        <v>854.2</v>
      </c>
      <c r="U182" t="s">
        <v>2189</v>
      </c>
      <c r="V182" s="130">
        <v>7.20062318205799E-3</v>
      </c>
      <c r="W182" s="130">
        <v>2.8624658805131601E-2</v>
      </c>
      <c r="X182" t="s">
        <v>412</v>
      </c>
      <c r="Y182" t="s">
        <v>339</v>
      </c>
      <c r="Z182" s="137">
        <v>850161.86</v>
      </c>
      <c r="AA182" s="167">
        <v>1</v>
      </c>
      <c r="AB182" s="166" t="s">
        <v>2190</v>
      </c>
      <c r="AD182" s="137">
        <v>967.22910000000002</v>
      </c>
      <c r="AH182" s="130">
        <v>3.6099990231928595E-3</v>
      </c>
      <c r="AI182" s="130">
        <v>4.3881389929377049E-3</v>
      </c>
      <c r="AJ182" s="130">
        <v>1.0032333484560813E-3</v>
      </c>
      <c r="AK182" s="181"/>
      <c r="AL182" s="4"/>
      <c r="AM182" s="159"/>
      <c r="AN182" s="4"/>
    </row>
    <row r="183" spans="1:40" x14ac:dyDescent="0.25">
      <c r="A183" t="s">
        <v>1213</v>
      </c>
      <c r="B183" s="2">
        <v>12937</v>
      </c>
      <c r="C183" t="s">
        <v>1901</v>
      </c>
      <c r="D183" t="s">
        <v>1902</v>
      </c>
      <c r="E183" t="s">
        <v>309</v>
      </c>
      <c r="F183" t="s">
        <v>1903</v>
      </c>
      <c r="G183" t="s">
        <v>1904</v>
      </c>
      <c r="H183" t="s">
        <v>312</v>
      </c>
      <c r="I183" t="s">
        <v>754</v>
      </c>
      <c r="J183" t="s">
        <v>204</v>
      </c>
      <c r="K183" t="s">
        <v>204</v>
      </c>
      <c r="L183" t="s">
        <v>325</v>
      </c>
      <c r="M183" t="s">
        <v>340</v>
      </c>
      <c r="N183" t="s">
        <v>451</v>
      </c>
      <c r="O183" t="s">
        <v>339</v>
      </c>
      <c r="P183" t="s">
        <v>1773</v>
      </c>
      <c r="Q183" t="s">
        <v>415</v>
      </c>
      <c r="R183" t="s">
        <v>407</v>
      </c>
      <c r="S183" t="s">
        <v>1212</v>
      </c>
      <c r="T183" s="129">
        <v>3257.7</v>
      </c>
      <c r="U183" t="s">
        <v>1905</v>
      </c>
      <c r="V183" s="130">
        <v>3.0491951419114701E-2</v>
      </c>
      <c r="W183" s="130">
        <v>2.7735596731900802E-2</v>
      </c>
      <c r="X183" t="s">
        <v>412</v>
      </c>
      <c r="Y183" t="s">
        <v>339</v>
      </c>
      <c r="Z183" s="137">
        <v>896000</v>
      </c>
      <c r="AA183" s="167">
        <v>1</v>
      </c>
      <c r="AB183" s="166" t="s">
        <v>1906</v>
      </c>
      <c r="AD183" s="137">
        <v>958.98880000000008</v>
      </c>
      <c r="AH183" s="130">
        <v>2.5446376589333538E-3</v>
      </c>
      <c r="AI183" s="130">
        <v>4.3507542805220996E-3</v>
      </c>
      <c r="AJ183" s="130">
        <v>9.946863105709696E-4</v>
      </c>
      <c r="AK183" s="181"/>
      <c r="AL183" s="4"/>
      <c r="AM183" s="159"/>
      <c r="AN183" s="4"/>
    </row>
    <row r="184" spans="1:40" x14ac:dyDescent="0.25">
      <c r="A184" t="s">
        <v>1213</v>
      </c>
      <c r="B184" s="2">
        <v>12937</v>
      </c>
      <c r="C184" t="s">
        <v>1980</v>
      </c>
      <c r="D184" t="s">
        <v>1981</v>
      </c>
      <c r="E184" t="s">
        <v>309</v>
      </c>
      <c r="F184" t="s">
        <v>1982</v>
      </c>
      <c r="G184" t="s">
        <v>1983</v>
      </c>
      <c r="H184" t="s">
        <v>312</v>
      </c>
      <c r="I184" t="s">
        <v>754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1984</v>
      </c>
      <c r="Q184" t="s">
        <v>413</v>
      </c>
      <c r="R184" t="s">
        <v>407</v>
      </c>
      <c r="S184" t="s">
        <v>1212</v>
      </c>
      <c r="T184" s="129">
        <v>7185.3</v>
      </c>
      <c r="U184" t="s">
        <v>1985</v>
      </c>
      <c r="V184" s="130">
        <v>2.9547814704179401E-2</v>
      </c>
      <c r="W184" s="130">
        <v>3.4598946129083298E-2</v>
      </c>
      <c r="X184" t="s">
        <v>412</v>
      </c>
      <c r="Y184" t="s">
        <v>339</v>
      </c>
      <c r="Z184" s="137">
        <v>980000</v>
      </c>
      <c r="AA184" s="167">
        <v>1</v>
      </c>
      <c r="AB184" s="166" t="s">
        <v>1986</v>
      </c>
      <c r="AC184" s="2">
        <v>27.404</v>
      </c>
      <c r="AD184" s="137">
        <v>937.04</v>
      </c>
      <c r="AH184" s="130">
        <v>3.8809149024027521E-4</v>
      </c>
      <c r="AI184" s="130">
        <v>4.2511766467141516E-3</v>
      </c>
      <c r="AJ184" s="130">
        <v>9.7192048588828266E-4</v>
      </c>
      <c r="AK184" s="181"/>
      <c r="AL184" s="4"/>
      <c r="AM184" s="159"/>
      <c r="AN184" s="4"/>
    </row>
    <row r="185" spans="1:40" x14ac:dyDescent="0.25">
      <c r="A185" t="s">
        <v>1213</v>
      </c>
      <c r="B185" s="2">
        <v>12937</v>
      </c>
      <c r="C185" t="s">
        <v>1994</v>
      </c>
      <c r="D185" t="s">
        <v>1995</v>
      </c>
      <c r="E185" t="s">
        <v>309</v>
      </c>
      <c r="F185" t="s">
        <v>1996</v>
      </c>
      <c r="G185" t="s">
        <v>1997</v>
      </c>
      <c r="H185" t="s">
        <v>312</v>
      </c>
      <c r="I185" t="s">
        <v>754</v>
      </c>
      <c r="J185" t="s">
        <v>204</v>
      </c>
      <c r="K185" t="s">
        <v>204</v>
      </c>
      <c r="L185" t="s">
        <v>325</v>
      </c>
      <c r="M185" t="s">
        <v>340</v>
      </c>
      <c r="N185" t="s">
        <v>464</v>
      </c>
      <c r="O185" t="s">
        <v>339</v>
      </c>
      <c r="P185" t="s">
        <v>1668</v>
      </c>
      <c r="Q185" t="s">
        <v>413</v>
      </c>
      <c r="R185" t="s">
        <v>407</v>
      </c>
      <c r="S185" t="s">
        <v>1212</v>
      </c>
      <c r="T185" s="129">
        <v>5180.8999999999996</v>
      </c>
      <c r="U185" t="s">
        <v>1998</v>
      </c>
      <c r="V185" s="130">
        <v>3.09089451348778E-2</v>
      </c>
      <c r="W185" s="130">
        <v>3.2765747340917202E-2</v>
      </c>
      <c r="X185" t="s">
        <v>412</v>
      </c>
      <c r="Y185" t="s">
        <v>339</v>
      </c>
      <c r="Z185" s="137">
        <v>940000</v>
      </c>
      <c r="AA185" s="167">
        <v>1</v>
      </c>
      <c r="AB185" s="166" t="s">
        <v>1999</v>
      </c>
      <c r="AD185" s="137">
        <v>922.32799999999997</v>
      </c>
      <c r="AH185" s="130">
        <v>3.8608592714594041E-4</v>
      </c>
      <c r="AI185" s="130">
        <v>4.1844310319843012E-3</v>
      </c>
      <c r="AJ185" s="130">
        <v>9.5666084469005382E-4</v>
      </c>
      <c r="AK185" s="181"/>
      <c r="AL185" s="4"/>
      <c r="AM185" s="159"/>
      <c r="AN185" s="4"/>
    </row>
    <row r="186" spans="1:40" x14ac:dyDescent="0.25">
      <c r="A186" t="s">
        <v>1213</v>
      </c>
      <c r="B186" s="2">
        <v>12937</v>
      </c>
      <c r="C186" t="s">
        <v>2191</v>
      </c>
      <c r="D186" t="s">
        <v>2192</v>
      </c>
      <c r="E186" t="s">
        <v>309</v>
      </c>
      <c r="F186" t="s">
        <v>2193</v>
      </c>
      <c r="G186" t="s">
        <v>2194</v>
      </c>
      <c r="H186" t="s">
        <v>312</v>
      </c>
      <c r="I186" t="s">
        <v>754</v>
      </c>
      <c r="J186" t="s">
        <v>204</v>
      </c>
      <c r="K186" t="s">
        <v>204</v>
      </c>
      <c r="L186" t="s">
        <v>325</v>
      </c>
      <c r="M186" t="s">
        <v>340</v>
      </c>
      <c r="N186" t="s">
        <v>484</v>
      </c>
      <c r="O186" t="s">
        <v>339</v>
      </c>
      <c r="P186" t="s">
        <v>1668</v>
      </c>
      <c r="Q186" t="s">
        <v>413</v>
      </c>
      <c r="R186" t="s">
        <v>407</v>
      </c>
      <c r="S186" t="s">
        <v>1212</v>
      </c>
      <c r="T186" s="129">
        <v>8625.9</v>
      </c>
      <c r="U186" t="s">
        <v>2195</v>
      </c>
      <c r="V186" s="130">
        <v>6.3010707008835203E-3</v>
      </c>
      <c r="W186" s="130">
        <v>3.3090949987172699E-2</v>
      </c>
      <c r="X186" t="s">
        <v>412</v>
      </c>
      <c r="Y186" t="s">
        <v>339</v>
      </c>
      <c r="Z186" s="137">
        <v>1000000</v>
      </c>
      <c r="AA186" s="167">
        <v>1</v>
      </c>
      <c r="AB186" s="166" t="s">
        <v>2196</v>
      </c>
      <c r="AD186" s="137">
        <v>877</v>
      </c>
      <c r="AH186" s="130">
        <v>2.0904626821054303E-3</v>
      </c>
      <c r="AI186" s="130">
        <v>3.9787863049264823E-3</v>
      </c>
      <c r="AJ186" s="130">
        <v>9.0964554994880042E-4</v>
      </c>
      <c r="AK186" s="181"/>
      <c r="AL186" s="4"/>
      <c r="AM186" s="159"/>
      <c r="AN186" s="4"/>
    </row>
    <row r="187" spans="1:40" x14ac:dyDescent="0.25">
      <c r="A187" t="s">
        <v>1213</v>
      </c>
      <c r="B187" s="2">
        <v>12937</v>
      </c>
      <c r="C187" t="s">
        <v>1923</v>
      </c>
      <c r="D187" t="s">
        <v>1924</v>
      </c>
      <c r="E187" t="s">
        <v>309</v>
      </c>
      <c r="F187" t="s">
        <v>1925</v>
      </c>
      <c r="G187" t="s">
        <v>1926</v>
      </c>
      <c r="H187" t="s">
        <v>312</v>
      </c>
      <c r="I187" t="s">
        <v>754</v>
      </c>
      <c r="J187" t="s">
        <v>204</v>
      </c>
      <c r="K187" t="s">
        <v>204</v>
      </c>
      <c r="L187" t="s">
        <v>325</v>
      </c>
      <c r="M187" t="s">
        <v>340</v>
      </c>
      <c r="N187" t="s">
        <v>441</v>
      </c>
      <c r="O187" t="s">
        <v>339</v>
      </c>
      <c r="Q187" t="s">
        <v>410</v>
      </c>
      <c r="R187" t="s">
        <v>410</v>
      </c>
      <c r="S187" t="s">
        <v>1212</v>
      </c>
      <c r="T187" s="129">
        <v>2736.7</v>
      </c>
      <c r="U187" t="s">
        <v>1627</v>
      </c>
      <c r="V187" s="130">
        <v>4.8382146501667498E-3</v>
      </c>
      <c r="W187" s="130">
        <v>4.2708031469583199E-2</v>
      </c>
      <c r="X187" t="s">
        <v>412</v>
      </c>
      <c r="Y187" t="s">
        <v>339</v>
      </c>
      <c r="Z187" s="137">
        <v>746614.44</v>
      </c>
      <c r="AA187" s="167">
        <v>1</v>
      </c>
      <c r="AB187" s="166" t="s">
        <v>1927</v>
      </c>
      <c r="AD187" s="137">
        <v>772.07399999999996</v>
      </c>
      <c r="AH187" s="130">
        <v>9.8985837584185279E-4</v>
      </c>
      <c r="AI187" s="130">
        <v>3.5027565080841603E-3</v>
      </c>
      <c r="AJ187" s="130">
        <v>8.0081377232744597E-4</v>
      </c>
      <c r="AK187" s="181"/>
      <c r="AL187" s="4"/>
      <c r="AM187" s="159"/>
      <c r="AN187" s="4"/>
    </row>
    <row r="188" spans="1:40" x14ac:dyDescent="0.25">
      <c r="A188" t="s">
        <v>1213</v>
      </c>
      <c r="B188" s="2">
        <v>12937</v>
      </c>
      <c r="C188" t="s">
        <v>1980</v>
      </c>
      <c r="D188" t="s">
        <v>1981</v>
      </c>
      <c r="E188" t="s">
        <v>309</v>
      </c>
      <c r="F188" t="s">
        <v>2197</v>
      </c>
      <c r="G188" t="s">
        <v>2198</v>
      </c>
      <c r="H188" t="s">
        <v>312</v>
      </c>
      <c r="I188" t="s">
        <v>754</v>
      </c>
      <c r="J188" t="s">
        <v>204</v>
      </c>
      <c r="K188" t="s">
        <v>204</v>
      </c>
      <c r="L188" t="s">
        <v>325</v>
      </c>
      <c r="M188" t="s">
        <v>340</v>
      </c>
      <c r="N188" t="s">
        <v>464</v>
      </c>
      <c r="O188" t="s">
        <v>339</v>
      </c>
      <c r="P188" t="s">
        <v>1984</v>
      </c>
      <c r="Q188" t="s">
        <v>413</v>
      </c>
      <c r="R188" t="s">
        <v>407</v>
      </c>
      <c r="S188" t="s">
        <v>1212</v>
      </c>
      <c r="T188" s="129">
        <v>751.8</v>
      </c>
      <c r="U188" t="s">
        <v>2074</v>
      </c>
      <c r="V188" s="130">
        <v>3.9498730745346497E-3</v>
      </c>
      <c r="W188" s="130">
        <v>2.85879423773285E-2</v>
      </c>
      <c r="X188" t="s">
        <v>412</v>
      </c>
      <c r="Y188" t="s">
        <v>339</v>
      </c>
      <c r="Z188" s="137">
        <v>683972.81</v>
      </c>
      <c r="AA188" s="167">
        <v>1</v>
      </c>
      <c r="AB188" s="166" t="s">
        <v>2199</v>
      </c>
      <c r="AD188" s="137">
        <v>765.09199999999998</v>
      </c>
      <c r="AH188" s="130">
        <v>1.2529529785973751E-3</v>
      </c>
      <c r="AI188" s="130">
        <v>3.4710804693373E-3</v>
      </c>
      <c r="AJ188" s="130">
        <v>7.9357187354780795E-4</v>
      </c>
      <c r="AK188" s="181"/>
      <c r="AL188" s="4"/>
      <c r="AM188" s="159"/>
      <c r="AN188" s="4"/>
    </row>
    <row r="189" spans="1:40" x14ac:dyDescent="0.25">
      <c r="A189" t="s">
        <v>1213</v>
      </c>
      <c r="B189" s="2">
        <v>12937</v>
      </c>
      <c r="C189" t="s">
        <v>2018</v>
      </c>
      <c r="D189" t="s">
        <v>2019</v>
      </c>
      <c r="E189" t="s">
        <v>309</v>
      </c>
      <c r="F189" t="s">
        <v>2200</v>
      </c>
      <c r="G189" t="s">
        <v>2201</v>
      </c>
      <c r="H189" t="s">
        <v>312</v>
      </c>
      <c r="I189" t="s">
        <v>754</v>
      </c>
      <c r="J189" t="s">
        <v>204</v>
      </c>
      <c r="K189" t="s">
        <v>204</v>
      </c>
      <c r="L189" t="s">
        <v>325</v>
      </c>
      <c r="M189" t="s">
        <v>340</v>
      </c>
      <c r="N189" t="s">
        <v>464</v>
      </c>
      <c r="O189" t="s">
        <v>339</v>
      </c>
      <c r="P189" t="s">
        <v>1668</v>
      </c>
      <c r="Q189" t="s">
        <v>413</v>
      </c>
      <c r="R189" t="s">
        <v>407</v>
      </c>
      <c r="S189" t="s">
        <v>1212</v>
      </c>
      <c r="T189" s="129">
        <v>1757.9</v>
      </c>
      <c r="U189" t="s">
        <v>2202</v>
      </c>
      <c r="V189" s="130">
        <v>1.3100783637094601E-2</v>
      </c>
      <c r="W189" s="130">
        <v>2.5986321207284599E-2</v>
      </c>
      <c r="X189" t="s">
        <v>412</v>
      </c>
      <c r="Y189" t="s">
        <v>339</v>
      </c>
      <c r="Z189" s="137">
        <v>616133.56000000006</v>
      </c>
      <c r="AA189" s="167">
        <v>1</v>
      </c>
      <c r="AB189" s="166" t="s">
        <v>2203</v>
      </c>
      <c r="AD189" s="137">
        <v>709.5394</v>
      </c>
      <c r="AH189" s="130">
        <v>5.1650439200856188E-4</v>
      </c>
      <c r="AI189" s="130">
        <v>3.219048628877712E-3</v>
      </c>
      <c r="AJ189" s="130">
        <v>7.3595137710757345E-4</v>
      </c>
      <c r="AK189" s="181"/>
      <c r="AL189" s="4"/>
      <c r="AM189" s="159"/>
      <c r="AN189" s="4"/>
    </row>
    <row r="190" spans="1:40" x14ac:dyDescent="0.25">
      <c r="A190" t="s">
        <v>1213</v>
      </c>
      <c r="B190" s="2">
        <v>12937</v>
      </c>
      <c r="C190" t="s">
        <v>2204</v>
      </c>
      <c r="D190" t="s">
        <v>2205</v>
      </c>
      <c r="E190" t="s">
        <v>309</v>
      </c>
      <c r="F190" t="s">
        <v>2206</v>
      </c>
      <c r="G190" t="s">
        <v>2207</v>
      </c>
      <c r="H190" t="s">
        <v>312</v>
      </c>
      <c r="I190" t="s">
        <v>754</v>
      </c>
      <c r="J190" t="s">
        <v>204</v>
      </c>
      <c r="K190" t="s">
        <v>204</v>
      </c>
      <c r="L190" t="s">
        <v>325</v>
      </c>
      <c r="M190" t="s">
        <v>340</v>
      </c>
      <c r="N190" t="s">
        <v>464</v>
      </c>
      <c r="O190" t="s">
        <v>339</v>
      </c>
      <c r="P190" t="s">
        <v>1640</v>
      </c>
      <c r="Q190" t="s">
        <v>413</v>
      </c>
      <c r="R190" t="s">
        <v>407</v>
      </c>
      <c r="S190" t="s">
        <v>1212</v>
      </c>
      <c r="T190" s="129">
        <v>3445.7</v>
      </c>
      <c r="U190" t="s">
        <v>2140</v>
      </c>
      <c r="V190" s="130">
        <v>3.4313082512616798E-2</v>
      </c>
      <c r="W190" s="130">
        <v>3.3146024628877301E-2</v>
      </c>
      <c r="X190" t="s">
        <v>412</v>
      </c>
      <c r="Y190" t="s">
        <v>339</v>
      </c>
      <c r="Z190" s="137">
        <v>677000</v>
      </c>
      <c r="AA190" s="167">
        <v>1</v>
      </c>
      <c r="AB190" s="166" t="s">
        <v>2208</v>
      </c>
      <c r="AD190" s="137">
        <v>696.97149999999999</v>
      </c>
      <c r="AH190" s="130">
        <v>1.5470183905524479E-3</v>
      </c>
      <c r="AI190" s="130">
        <v>3.1620303980890167E-3</v>
      </c>
      <c r="AJ190" s="130">
        <v>7.2291564813699012E-4</v>
      </c>
      <c r="AK190" s="181"/>
      <c r="AL190" s="4"/>
      <c r="AM190" s="159"/>
      <c r="AN190" s="4"/>
    </row>
    <row r="191" spans="1:40" x14ac:dyDescent="0.25">
      <c r="A191" t="s">
        <v>1213</v>
      </c>
      <c r="B191" s="2">
        <v>12937</v>
      </c>
      <c r="C191" t="s">
        <v>2142</v>
      </c>
      <c r="D191" t="s">
        <v>2143</v>
      </c>
      <c r="E191" t="s">
        <v>309</v>
      </c>
      <c r="F191" t="s">
        <v>2209</v>
      </c>
      <c r="G191" t="s">
        <v>2210</v>
      </c>
      <c r="H191" t="s">
        <v>312</v>
      </c>
      <c r="I191" t="s">
        <v>754</v>
      </c>
      <c r="J191" t="s">
        <v>204</v>
      </c>
      <c r="K191" t="s">
        <v>204</v>
      </c>
      <c r="L191" t="s">
        <v>325</v>
      </c>
      <c r="M191" t="s">
        <v>340</v>
      </c>
      <c r="N191" t="s">
        <v>464</v>
      </c>
      <c r="O191" t="s">
        <v>339</v>
      </c>
      <c r="P191" t="s">
        <v>1668</v>
      </c>
      <c r="Q191" t="s">
        <v>413</v>
      </c>
      <c r="R191" t="s">
        <v>407</v>
      </c>
      <c r="S191" t="s">
        <v>1212</v>
      </c>
      <c r="T191" s="129">
        <v>3716.1</v>
      </c>
      <c r="U191" t="s">
        <v>2140</v>
      </c>
      <c r="V191" s="130">
        <v>2.4874337965249699E-2</v>
      </c>
      <c r="W191" s="130">
        <v>2.5928623963594102E-2</v>
      </c>
      <c r="X191" t="s">
        <v>412</v>
      </c>
      <c r="Y191" t="s">
        <v>339</v>
      </c>
      <c r="Z191" s="137">
        <v>508940</v>
      </c>
      <c r="AA191" s="167">
        <v>1</v>
      </c>
      <c r="AB191" s="166" t="s">
        <v>2211</v>
      </c>
      <c r="AD191" s="137">
        <v>579.83530000000007</v>
      </c>
      <c r="AH191" s="130">
        <v>3.6962705480630373E-4</v>
      </c>
      <c r="AI191" s="130">
        <v>2.6306051889999301E-3</v>
      </c>
      <c r="AJ191" s="130">
        <v>6.0141915661143417E-4</v>
      </c>
      <c r="AK191" s="181"/>
      <c r="AL191" s="4"/>
      <c r="AM191" s="159"/>
      <c r="AN191" s="4"/>
    </row>
    <row r="192" spans="1:40" x14ac:dyDescent="0.25">
      <c r="A192" t="s">
        <v>1213</v>
      </c>
      <c r="B192" s="2">
        <v>12937</v>
      </c>
      <c r="C192" t="s">
        <v>2212</v>
      </c>
      <c r="D192" t="s">
        <v>2213</v>
      </c>
      <c r="E192" t="s">
        <v>309</v>
      </c>
      <c r="F192" t="s">
        <v>2214</v>
      </c>
      <c r="G192" t="s">
        <v>2215</v>
      </c>
      <c r="H192" t="s">
        <v>312</v>
      </c>
      <c r="I192" t="s">
        <v>754</v>
      </c>
      <c r="J192" t="s">
        <v>204</v>
      </c>
      <c r="K192" t="s">
        <v>204</v>
      </c>
      <c r="L192" t="s">
        <v>325</v>
      </c>
      <c r="M192" t="s">
        <v>340</v>
      </c>
      <c r="N192" t="s">
        <v>464</v>
      </c>
      <c r="O192" t="s">
        <v>339</v>
      </c>
      <c r="Q192" t="s">
        <v>410</v>
      </c>
      <c r="R192" t="s">
        <v>410</v>
      </c>
      <c r="S192" t="s">
        <v>1212</v>
      </c>
      <c r="T192" s="129">
        <v>2397</v>
      </c>
      <c r="U192" t="s">
        <v>1672</v>
      </c>
      <c r="V192" s="130">
        <v>3.1504275785684203E-2</v>
      </c>
      <c r="W192" s="130">
        <v>3.79952157008644E-2</v>
      </c>
      <c r="X192" t="s">
        <v>412</v>
      </c>
      <c r="Y192" t="s">
        <v>339</v>
      </c>
      <c r="Z192" s="137">
        <v>500000</v>
      </c>
      <c r="AA192" s="167">
        <v>1</v>
      </c>
      <c r="AB192" s="166" t="s">
        <v>2216</v>
      </c>
      <c r="AD192" s="137">
        <v>526.79999999999995</v>
      </c>
      <c r="AH192" s="130">
        <v>7.5301204819277112E-4</v>
      </c>
      <c r="AI192" s="130">
        <v>2.3899938716479712E-3</v>
      </c>
      <c r="AJ192" s="130">
        <v>5.4640966443902852E-4</v>
      </c>
      <c r="AK192" s="181"/>
      <c r="AL192" s="4"/>
      <c r="AM192" s="159"/>
      <c r="AN192" s="4"/>
    </row>
    <row r="193" spans="1:40" x14ac:dyDescent="0.25">
      <c r="A193" t="s">
        <v>1213</v>
      </c>
      <c r="B193" s="2">
        <v>12937</v>
      </c>
      <c r="C193" t="s">
        <v>1958</v>
      </c>
      <c r="D193" t="s">
        <v>1959</v>
      </c>
      <c r="E193" t="s">
        <v>309</v>
      </c>
      <c r="F193" t="s">
        <v>2217</v>
      </c>
      <c r="G193" t="s">
        <v>2218</v>
      </c>
      <c r="H193" t="s">
        <v>312</v>
      </c>
      <c r="I193" t="s">
        <v>754</v>
      </c>
      <c r="J193" t="s">
        <v>204</v>
      </c>
      <c r="K193" t="s">
        <v>204</v>
      </c>
      <c r="L193" t="s">
        <v>325</v>
      </c>
      <c r="M193" t="s">
        <v>340</v>
      </c>
      <c r="N193" t="s">
        <v>464</v>
      </c>
      <c r="O193" t="s">
        <v>339</v>
      </c>
      <c r="P193" t="s">
        <v>1668</v>
      </c>
      <c r="Q193" t="s">
        <v>413</v>
      </c>
      <c r="R193" t="s">
        <v>407</v>
      </c>
      <c r="S193" t="s">
        <v>1212</v>
      </c>
      <c r="T193" s="129">
        <v>5812.7</v>
      </c>
      <c r="U193" t="s">
        <v>2219</v>
      </c>
      <c r="V193" s="130">
        <v>3.0044600045677598E-3</v>
      </c>
      <c r="W193" s="130">
        <v>3.3877730582952202E-2</v>
      </c>
      <c r="X193" t="s">
        <v>412</v>
      </c>
      <c r="Y193" t="s">
        <v>339</v>
      </c>
      <c r="Z193" s="137">
        <v>500000</v>
      </c>
      <c r="AA193" s="167">
        <v>1</v>
      </c>
      <c r="AB193" s="166" t="s">
        <v>2220</v>
      </c>
      <c r="AD193" s="137">
        <v>492.95</v>
      </c>
      <c r="AH193" s="130">
        <v>1.9329550669131056E-4</v>
      </c>
      <c r="AI193" s="130">
        <v>2.23642270126968E-3</v>
      </c>
      <c r="AJ193" s="130">
        <v>5.1129962810406062E-4</v>
      </c>
      <c r="AK193" s="181"/>
      <c r="AL193" s="4"/>
      <c r="AM193" s="159"/>
      <c r="AN193" s="4"/>
    </row>
    <row r="194" spans="1:40" x14ac:dyDescent="0.25">
      <c r="A194" t="s">
        <v>1213</v>
      </c>
      <c r="B194" s="2">
        <v>12937</v>
      </c>
      <c r="C194" t="s">
        <v>2018</v>
      </c>
      <c r="D194" t="s">
        <v>2019</v>
      </c>
      <c r="E194" t="s">
        <v>309</v>
      </c>
      <c r="F194" t="s">
        <v>2221</v>
      </c>
      <c r="G194" t="s">
        <v>2222</v>
      </c>
      <c r="H194" t="s">
        <v>312</v>
      </c>
      <c r="I194" t="s">
        <v>754</v>
      </c>
      <c r="J194" t="s">
        <v>204</v>
      </c>
      <c r="K194" t="s">
        <v>204</v>
      </c>
      <c r="L194" t="s">
        <v>325</v>
      </c>
      <c r="M194" t="s">
        <v>340</v>
      </c>
      <c r="N194" t="s">
        <v>464</v>
      </c>
      <c r="O194" t="s">
        <v>339</v>
      </c>
      <c r="P194" t="s">
        <v>1668</v>
      </c>
      <c r="Q194" t="s">
        <v>413</v>
      </c>
      <c r="R194" t="s">
        <v>407</v>
      </c>
      <c r="S194" t="s">
        <v>1212</v>
      </c>
      <c r="T194" s="129">
        <v>1017.1</v>
      </c>
      <c r="U194" t="s">
        <v>2223</v>
      </c>
      <c r="V194" s="130">
        <v>6.67855601855963E-3</v>
      </c>
      <c r="W194" s="130">
        <v>2.5002845462560298E-2</v>
      </c>
      <c r="X194" t="s">
        <v>412</v>
      </c>
      <c r="Y194" t="s">
        <v>339</v>
      </c>
      <c r="Z194" s="137">
        <v>280796.68</v>
      </c>
      <c r="AA194" s="167">
        <v>1</v>
      </c>
      <c r="AB194" s="166" t="s">
        <v>2224</v>
      </c>
      <c r="AC194" s="2">
        <v>6.8358999999999996</v>
      </c>
      <c r="AD194" s="137">
        <v>328.17959999999999</v>
      </c>
      <c r="AH194" s="130">
        <v>3.6515948493307557E-4</v>
      </c>
      <c r="AI194" s="130">
        <v>1.4888899635533079E-3</v>
      </c>
      <c r="AJ194" s="130">
        <v>3.4039579558036185E-4</v>
      </c>
      <c r="AK194" s="181"/>
      <c r="AL194" s="4"/>
      <c r="AM194" s="159"/>
      <c r="AN194" s="4"/>
    </row>
    <row r="195" spans="1:40" x14ac:dyDescent="0.25">
      <c r="A195" t="s">
        <v>1213</v>
      </c>
      <c r="B195" s="2">
        <v>12937</v>
      </c>
      <c r="C195" t="s">
        <v>1861</v>
      </c>
      <c r="D195" t="s">
        <v>1862</v>
      </c>
      <c r="E195" t="s">
        <v>309</v>
      </c>
      <c r="F195" t="s">
        <v>1972</v>
      </c>
      <c r="G195" t="s">
        <v>1973</v>
      </c>
      <c r="H195" t="s">
        <v>312</v>
      </c>
      <c r="I195" t="s">
        <v>754</v>
      </c>
      <c r="J195" t="s">
        <v>204</v>
      </c>
      <c r="K195" t="s">
        <v>204</v>
      </c>
      <c r="L195" t="s">
        <v>325</v>
      </c>
      <c r="M195" t="s">
        <v>340</v>
      </c>
      <c r="N195" t="s">
        <v>443</v>
      </c>
      <c r="O195" t="s">
        <v>339</v>
      </c>
      <c r="P195" t="s">
        <v>1864</v>
      </c>
      <c r="Q195" t="s">
        <v>415</v>
      </c>
      <c r="R195" t="s">
        <v>407</v>
      </c>
      <c r="S195" t="s">
        <v>1212</v>
      </c>
      <c r="T195" s="129">
        <v>654.29999999999995</v>
      </c>
      <c r="U195" t="s">
        <v>1685</v>
      </c>
      <c r="V195" s="130">
        <v>1.72058497583863E-2</v>
      </c>
      <c r="W195" s="130">
        <v>3.1763913382291398E-2</v>
      </c>
      <c r="X195" t="s">
        <v>412</v>
      </c>
      <c r="Y195" t="s">
        <v>339</v>
      </c>
      <c r="Z195" s="137">
        <v>257483.2</v>
      </c>
      <c r="AA195" s="167">
        <v>1</v>
      </c>
      <c r="AB195" s="166" t="s">
        <v>1974</v>
      </c>
      <c r="AD195" s="137">
        <v>286.47579999999999</v>
      </c>
      <c r="AH195" s="130">
        <v>5.8555151535792389E-4</v>
      </c>
      <c r="AI195" s="130">
        <v>1.2996875595585608E-3</v>
      </c>
      <c r="AJ195" s="130">
        <v>2.9713960848121157E-4</v>
      </c>
      <c r="AK195" s="181"/>
      <c r="AL195" s="4"/>
      <c r="AM195" s="159"/>
      <c r="AN195" s="4"/>
    </row>
    <row r="196" spans="1:40" x14ac:dyDescent="0.25">
      <c r="A196" t="s">
        <v>1213</v>
      </c>
      <c r="B196" s="2">
        <v>12937</v>
      </c>
      <c r="C196" t="s">
        <v>2018</v>
      </c>
      <c r="D196" t="s">
        <v>2019</v>
      </c>
      <c r="E196" t="s">
        <v>309</v>
      </c>
      <c r="F196" t="s">
        <v>2020</v>
      </c>
      <c r="G196" t="s">
        <v>2021</v>
      </c>
      <c r="H196" t="s">
        <v>312</v>
      </c>
      <c r="I196" t="s">
        <v>754</v>
      </c>
      <c r="J196" t="s">
        <v>204</v>
      </c>
      <c r="K196" t="s">
        <v>204</v>
      </c>
      <c r="L196" t="s">
        <v>325</v>
      </c>
      <c r="M196" t="s">
        <v>340</v>
      </c>
      <c r="N196" t="s">
        <v>464</v>
      </c>
      <c r="O196" t="s">
        <v>339</v>
      </c>
      <c r="P196" t="s">
        <v>1668</v>
      </c>
      <c r="Q196" t="s">
        <v>413</v>
      </c>
      <c r="R196" t="s">
        <v>407</v>
      </c>
      <c r="S196" t="s">
        <v>1212</v>
      </c>
      <c r="T196" s="129">
        <v>5552.2</v>
      </c>
      <c r="U196" t="s">
        <v>2022</v>
      </c>
      <c r="V196" s="130">
        <v>2.8724191804990602E-2</v>
      </c>
      <c r="W196" s="130">
        <v>3.2159926282167101E-2</v>
      </c>
      <c r="X196" t="s">
        <v>412</v>
      </c>
      <c r="Y196" t="s">
        <v>339</v>
      </c>
      <c r="Z196" s="137">
        <v>291521.51</v>
      </c>
      <c r="AA196" s="167">
        <v>1</v>
      </c>
      <c r="AB196" s="166" t="s">
        <v>2023</v>
      </c>
      <c r="AC196" s="2">
        <v>7.7968999999999999</v>
      </c>
      <c r="AD196" s="137">
        <v>283.5471</v>
      </c>
      <c r="AH196" s="130">
        <v>2.3487094124951771E-4</v>
      </c>
      <c r="AI196" s="130">
        <v>1.2864005909710601E-3</v>
      </c>
      <c r="AJ196" s="130">
        <v>2.9410189021195841E-4</v>
      </c>
      <c r="AK196" s="181"/>
      <c r="AL196" s="4"/>
      <c r="AM196" s="159"/>
      <c r="AN196" s="4"/>
    </row>
    <row r="197" spans="1:40" x14ac:dyDescent="0.25">
      <c r="A197" t="s">
        <v>1213</v>
      </c>
      <c r="B197" s="2">
        <v>12937</v>
      </c>
      <c r="C197" t="s">
        <v>1873</v>
      </c>
      <c r="D197" t="s">
        <v>1874</v>
      </c>
      <c r="E197" t="s">
        <v>309</v>
      </c>
      <c r="F197" t="s">
        <v>2225</v>
      </c>
      <c r="G197" t="s">
        <v>2226</v>
      </c>
      <c r="H197" t="s">
        <v>312</v>
      </c>
      <c r="I197" t="s">
        <v>754</v>
      </c>
      <c r="J197" t="s">
        <v>204</v>
      </c>
      <c r="K197" t="s">
        <v>204</v>
      </c>
      <c r="L197" t="s">
        <v>325</v>
      </c>
      <c r="M197" t="s">
        <v>340</v>
      </c>
      <c r="N197" t="s">
        <v>448</v>
      </c>
      <c r="O197" t="s">
        <v>339</v>
      </c>
      <c r="P197" t="s">
        <v>1647</v>
      </c>
      <c r="Q197" t="s">
        <v>413</v>
      </c>
      <c r="R197" t="s">
        <v>407</v>
      </c>
      <c r="S197" t="s">
        <v>1212</v>
      </c>
      <c r="T197" s="129">
        <v>252.1</v>
      </c>
      <c r="U197" t="s">
        <v>1593</v>
      </c>
      <c r="V197" s="130">
        <v>1.95E-2</v>
      </c>
      <c r="W197" s="130">
        <v>4.0459150266647002E-2</v>
      </c>
      <c r="X197" t="s">
        <v>411</v>
      </c>
      <c r="Y197" t="s">
        <v>339</v>
      </c>
      <c r="Z197" s="137">
        <v>100000</v>
      </c>
      <c r="AA197" s="167">
        <v>1</v>
      </c>
      <c r="AB197" s="166" t="s">
        <v>2227</v>
      </c>
      <c r="AD197" s="137">
        <v>112.9</v>
      </c>
      <c r="AH197" s="130">
        <v>8.0583423989685318E-5</v>
      </c>
      <c r="AI197" s="130">
        <v>5.122063555600911E-4</v>
      </c>
      <c r="AJ197" s="130">
        <v>1.1710260272430966E-4</v>
      </c>
      <c r="AK197" s="181"/>
      <c r="AL197" s="4"/>
      <c r="AM197" s="159"/>
      <c r="AN197" s="4"/>
    </row>
    <row r="198" spans="1:40" x14ac:dyDescent="0.25">
      <c r="A198" t="s">
        <v>1213</v>
      </c>
      <c r="B198" s="2">
        <v>12937</v>
      </c>
      <c r="C198" t="s">
        <v>1878</v>
      </c>
      <c r="D198" t="s">
        <v>1879</v>
      </c>
      <c r="E198" t="s">
        <v>309</v>
      </c>
      <c r="F198" t="s">
        <v>1880</v>
      </c>
      <c r="G198" t="s">
        <v>1881</v>
      </c>
      <c r="H198" t="s">
        <v>312</v>
      </c>
      <c r="I198" t="s">
        <v>754</v>
      </c>
      <c r="J198" t="s">
        <v>204</v>
      </c>
      <c r="K198" t="s">
        <v>204</v>
      </c>
      <c r="L198" t="s">
        <v>327</v>
      </c>
      <c r="M198" t="s">
        <v>340</v>
      </c>
      <c r="N198" t="s">
        <v>447</v>
      </c>
      <c r="O198" t="s">
        <v>339</v>
      </c>
      <c r="P198" t="s">
        <v>1626</v>
      </c>
      <c r="Q198" t="s">
        <v>415</v>
      </c>
      <c r="R198" t="s">
        <v>407</v>
      </c>
      <c r="S198" t="s">
        <v>1212</v>
      </c>
      <c r="T198" s="129">
        <v>0</v>
      </c>
      <c r="U198" t="s">
        <v>1882</v>
      </c>
      <c r="V198" t="s">
        <v>1840</v>
      </c>
      <c r="W198" t="s">
        <v>1840</v>
      </c>
      <c r="X198" t="s">
        <v>412</v>
      </c>
      <c r="Y198" t="s">
        <v>339</v>
      </c>
      <c r="Z198" s="137">
        <v>2086000</v>
      </c>
      <c r="AA198" s="167">
        <v>1</v>
      </c>
      <c r="AB198" s="166">
        <f>AD198*1000/Z198*100</f>
        <v>107.02000000000001</v>
      </c>
      <c r="AD198" s="137">
        <f>2232437.2/1000</f>
        <v>2232.4372000000003</v>
      </c>
      <c r="AI198" s="130">
        <v>1.0128153429838567E-2</v>
      </c>
      <c r="AJ198" s="130">
        <v>2.3155377018473891E-3</v>
      </c>
      <c r="AK198" s="181"/>
      <c r="AL198" s="4"/>
      <c r="AM198" s="159"/>
      <c r="AN198" s="4"/>
    </row>
    <row r="199" spans="1:40" x14ac:dyDescent="0.25">
      <c r="A199" t="s">
        <v>1213</v>
      </c>
      <c r="B199" s="2">
        <v>12937</v>
      </c>
      <c r="C199" t="s">
        <v>1861</v>
      </c>
      <c r="D199" t="s">
        <v>1862</v>
      </c>
      <c r="E199" t="s">
        <v>309</v>
      </c>
      <c r="F199" t="s">
        <v>1863</v>
      </c>
      <c r="G199">
        <v>1182831</v>
      </c>
      <c r="H199" t="s">
        <v>312</v>
      </c>
      <c r="I199" t="s">
        <v>754</v>
      </c>
      <c r="J199" t="s">
        <v>204</v>
      </c>
      <c r="K199" t="s">
        <v>204</v>
      </c>
      <c r="L199" t="s">
        <v>327</v>
      </c>
      <c r="M199" t="s">
        <v>340</v>
      </c>
      <c r="N199" t="s">
        <v>443</v>
      </c>
      <c r="O199" t="s">
        <v>339</v>
      </c>
      <c r="P199" t="s">
        <v>1864</v>
      </c>
      <c r="Q199" t="s">
        <v>415</v>
      </c>
      <c r="R199" t="s">
        <v>407</v>
      </c>
      <c r="S199" t="s">
        <v>1212</v>
      </c>
      <c r="T199" s="129">
        <v>0</v>
      </c>
      <c r="U199" t="s">
        <v>1865</v>
      </c>
      <c r="V199" t="s">
        <v>1840</v>
      </c>
      <c r="W199" t="s">
        <v>1840</v>
      </c>
      <c r="X199" t="s">
        <v>412</v>
      </c>
      <c r="Y199" t="s">
        <v>339</v>
      </c>
      <c r="Z199" s="137">
        <v>3200000</v>
      </c>
      <c r="AA199" s="167">
        <v>1</v>
      </c>
      <c r="AB199" s="166">
        <f>AD199*1000/Z199*100</f>
        <v>102.46</v>
      </c>
      <c r="AD199" s="137">
        <f>3278720/1000</f>
        <v>3278.72</v>
      </c>
      <c r="AI199" s="130">
        <v>1.487494439417167E-2</v>
      </c>
      <c r="AJ199" s="130">
        <v>3.4007674544220419E-3</v>
      </c>
      <c r="AK199" s="181"/>
      <c r="AL199" s="4"/>
      <c r="AM199" s="159"/>
      <c r="AN199" s="4"/>
    </row>
    <row r="200" spans="1:40" x14ac:dyDescent="0.25">
      <c r="A200" t="s">
        <v>1213</v>
      </c>
      <c r="B200" s="2">
        <v>12937</v>
      </c>
      <c r="C200" t="s">
        <v>2030</v>
      </c>
      <c r="D200" t="s">
        <v>2031</v>
      </c>
      <c r="E200" t="s">
        <v>80</v>
      </c>
      <c r="F200" t="s">
        <v>2032</v>
      </c>
      <c r="G200" t="s">
        <v>2033</v>
      </c>
      <c r="H200" t="s">
        <v>312</v>
      </c>
      <c r="I200" t="s">
        <v>755</v>
      </c>
      <c r="J200" t="s">
        <v>204</v>
      </c>
      <c r="K200" t="s">
        <v>224</v>
      </c>
      <c r="L200" t="s">
        <v>325</v>
      </c>
      <c r="M200" t="s">
        <v>340</v>
      </c>
      <c r="N200" t="s">
        <v>443</v>
      </c>
      <c r="O200" t="s">
        <v>339</v>
      </c>
      <c r="P200" t="s">
        <v>1864</v>
      </c>
      <c r="Q200" t="s">
        <v>415</v>
      </c>
      <c r="R200" t="s">
        <v>407</v>
      </c>
      <c r="S200" t="s">
        <v>1212</v>
      </c>
      <c r="T200" s="129">
        <v>2036.9</v>
      </c>
      <c r="U200" t="s">
        <v>2034</v>
      </c>
      <c r="V200" s="130">
        <v>2.7235670320518999E-3</v>
      </c>
      <c r="W200" s="130">
        <v>5.4730038973092698E-2</v>
      </c>
      <c r="X200" t="s">
        <v>412</v>
      </c>
      <c r="Y200" t="s">
        <v>339</v>
      </c>
      <c r="Z200" s="137">
        <v>4499000</v>
      </c>
      <c r="AA200" s="167">
        <v>1</v>
      </c>
      <c r="AB200" s="166" t="s">
        <v>2035</v>
      </c>
      <c r="AD200" s="137">
        <v>4723.95</v>
      </c>
      <c r="AH200" s="130">
        <v>1.0686298660152397E-2</v>
      </c>
      <c r="AI200" s="130">
        <v>2.1431684794934385E-2</v>
      </c>
      <c r="AJ200" s="130">
        <v>4.8997948639459927E-3</v>
      </c>
      <c r="AK200" s="181"/>
      <c r="AL200" s="4"/>
      <c r="AM200" s="159"/>
      <c r="AN200" s="4"/>
    </row>
    <row r="201" spans="1:40" x14ac:dyDescent="0.25">
      <c r="A201" t="s">
        <v>1213</v>
      </c>
      <c r="B201" s="2">
        <v>12937</v>
      </c>
      <c r="C201" t="s">
        <v>2228</v>
      </c>
      <c r="D201" t="s">
        <v>2229</v>
      </c>
      <c r="E201" t="s">
        <v>80</v>
      </c>
      <c r="F201" t="s">
        <v>2230</v>
      </c>
      <c r="G201" t="s">
        <v>2231</v>
      </c>
      <c r="H201" t="s">
        <v>321</v>
      </c>
      <c r="I201" t="s">
        <v>755</v>
      </c>
      <c r="J201" t="s">
        <v>205</v>
      </c>
      <c r="K201" t="s">
        <v>233</v>
      </c>
      <c r="L201" t="s">
        <v>325</v>
      </c>
      <c r="M201" t="s">
        <v>314</v>
      </c>
      <c r="N201" t="s">
        <v>486</v>
      </c>
      <c r="O201" t="s">
        <v>339</v>
      </c>
      <c r="P201" t="s">
        <v>2232</v>
      </c>
      <c r="Q201" t="s">
        <v>433</v>
      </c>
      <c r="R201" t="s">
        <v>407</v>
      </c>
      <c r="S201" t="s">
        <v>1215</v>
      </c>
      <c r="T201" s="129">
        <v>2603.9</v>
      </c>
      <c r="U201" t="s">
        <v>2233</v>
      </c>
      <c r="V201" s="130">
        <v>7.5091920791863997E-2</v>
      </c>
      <c r="W201" s="130">
        <v>7.3757016381024998E-2</v>
      </c>
      <c r="X201" t="s">
        <v>412</v>
      </c>
      <c r="Y201" t="s">
        <v>339</v>
      </c>
      <c r="Z201" s="137">
        <v>2000000</v>
      </c>
      <c r="AA201" s="11" t="s">
        <v>1216</v>
      </c>
      <c r="AB201" s="166" t="s">
        <v>2234</v>
      </c>
      <c r="AD201" s="137">
        <v>7457.5802999999996</v>
      </c>
      <c r="AH201" s="130">
        <v>4.4444444444444444E-3</v>
      </c>
      <c r="AI201" s="130">
        <v>3.38336583415388E-2</v>
      </c>
      <c r="AJ201" s="130">
        <v>7.7351821360100792E-3</v>
      </c>
      <c r="AK201" s="181"/>
      <c r="AL201" s="4"/>
      <c r="AM201" s="159"/>
      <c r="AN201" s="4"/>
    </row>
    <row r="202" spans="1:40" x14ac:dyDescent="0.25">
      <c r="A202" t="s">
        <v>1213</v>
      </c>
      <c r="B202" s="2">
        <v>12937</v>
      </c>
      <c r="C202" t="s">
        <v>2235</v>
      </c>
      <c r="D202" t="s">
        <v>2236</v>
      </c>
      <c r="E202" t="s">
        <v>80</v>
      </c>
      <c r="F202" t="s">
        <v>2237</v>
      </c>
      <c r="G202" t="s">
        <v>2238</v>
      </c>
      <c r="H202" t="s">
        <v>321</v>
      </c>
      <c r="I202" t="s">
        <v>755</v>
      </c>
      <c r="J202" t="s">
        <v>205</v>
      </c>
      <c r="K202" t="s">
        <v>224</v>
      </c>
      <c r="L202" t="s">
        <v>325</v>
      </c>
      <c r="M202" t="s">
        <v>314</v>
      </c>
      <c r="N202" t="s">
        <v>537</v>
      </c>
      <c r="O202" t="s">
        <v>339</v>
      </c>
      <c r="P202" t="s">
        <v>2040</v>
      </c>
      <c r="Q202" t="s">
        <v>433</v>
      </c>
      <c r="R202" t="s">
        <v>407</v>
      </c>
      <c r="S202" t="s">
        <v>1215</v>
      </c>
      <c r="T202" s="129">
        <v>2292.1</v>
      </c>
      <c r="U202" t="s">
        <v>2239</v>
      </c>
      <c r="V202" s="130">
        <v>3.5292624354362097E-2</v>
      </c>
      <c r="W202" s="130">
        <v>7.3638999291658097E-2</v>
      </c>
      <c r="X202" t="s">
        <v>412</v>
      </c>
      <c r="Y202" t="s">
        <v>339</v>
      </c>
      <c r="Z202" s="137">
        <v>2000000</v>
      </c>
      <c r="AA202" s="11" t="s">
        <v>1216</v>
      </c>
      <c r="AB202" s="166" t="s">
        <v>2240</v>
      </c>
      <c r="AD202" s="137">
        <v>6923.2885999999999</v>
      </c>
      <c r="AH202" s="130">
        <v>6.6666666666666671E-3</v>
      </c>
      <c r="AI202" s="130">
        <v>3.1409676016800045E-2</v>
      </c>
      <c r="AJ202" s="130">
        <v>7.181001899659362E-3</v>
      </c>
      <c r="AK202" s="181"/>
      <c r="AL202" s="4"/>
      <c r="AM202" s="159"/>
      <c r="AN202" s="4"/>
    </row>
    <row r="203" spans="1:40" x14ac:dyDescent="0.25">
      <c r="A203" t="s">
        <v>1213</v>
      </c>
      <c r="B203" s="2">
        <v>12937</v>
      </c>
      <c r="C203" t="s">
        <v>2235</v>
      </c>
      <c r="D203" t="s">
        <v>2236</v>
      </c>
      <c r="E203" t="s">
        <v>80</v>
      </c>
      <c r="F203" t="s">
        <v>2241</v>
      </c>
      <c r="G203" t="s">
        <v>2242</v>
      </c>
      <c r="H203" t="s">
        <v>321</v>
      </c>
      <c r="I203" t="s">
        <v>755</v>
      </c>
      <c r="J203" t="s">
        <v>205</v>
      </c>
      <c r="K203" t="s">
        <v>224</v>
      </c>
      <c r="L203" t="s">
        <v>325</v>
      </c>
      <c r="M203" t="s">
        <v>314</v>
      </c>
      <c r="N203" t="s">
        <v>537</v>
      </c>
      <c r="O203" t="s">
        <v>339</v>
      </c>
      <c r="P203" t="s">
        <v>2040</v>
      </c>
      <c r="Q203" t="s">
        <v>433</v>
      </c>
      <c r="R203" t="s">
        <v>407</v>
      </c>
      <c r="S203" t="s">
        <v>1215</v>
      </c>
      <c r="T203" s="129">
        <v>1508.3</v>
      </c>
      <c r="U203" t="s">
        <v>2243</v>
      </c>
      <c r="V203" s="130">
        <v>3.4027218896150201E-2</v>
      </c>
      <c r="W203" s="130">
        <v>7.2159851771592801E-2</v>
      </c>
      <c r="X203" t="s">
        <v>412</v>
      </c>
      <c r="Y203" t="s">
        <v>339</v>
      </c>
      <c r="Z203" s="137">
        <v>1500000</v>
      </c>
      <c r="AA203" s="11" t="s">
        <v>1216</v>
      </c>
      <c r="AB203" s="166" t="s">
        <v>2244</v>
      </c>
      <c r="AD203" s="137">
        <v>5451.4440000000004</v>
      </c>
      <c r="AH203" s="130">
        <v>3.7499999999999999E-3</v>
      </c>
      <c r="AI203" s="130">
        <v>2.4732190113196856E-2</v>
      </c>
      <c r="AJ203" s="130">
        <v>5.6543691851711391E-3</v>
      </c>
      <c r="AK203" s="181"/>
      <c r="AL203" s="4"/>
      <c r="AM203" s="159"/>
      <c r="AN203" s="4"/>
    </row>
    <row r="204" spans="1:40" x14ac:dyDescent="0.25">
      <c r="A204" t="s">
        <v>1213</v>
      </c>
      <c r="B204" s="2">
        <v>12937</v>
      </c>
      <c r="C204" t="s">
        <v>2245</v>
      </c>
      <c r="D204" t="s">
        <v>2246</v>
      </c>
      <c r="E204" t="s">
        <v>80</v>
      </c>
      <c r="F204" t="s">
        <v>2247</v>
      </c>
      <c r="G204" t="s">
        <v>2248</v>
      </c>
      <c r="H204" t="s">
        <v>321</v>
      </c>
      <c r="I204" t="s">
        <v>755</v>
      </c>
      <c r="J204" t="s">
        <v>205</v>
      </c>
      <c r="K204" t="s">
        <v>233</v>
      </c>
      <c r="L204" t="s">
        <v>325</v>
      </c>
      <c r="M204" t="s">
        <v>314</v>
      </c>
      <c r="N204" t="s">
        <v>486</v>
      </c>
      <c r="O204" t="s">
        <v>339</v>
      </c>
      <c r="P204" t="s">
        <v>2249</v>
      </c>
      <c r="Q204" t="s">
        <v>431</v>
      </c>
      <c r="R204" t="s">
        <v>407</v>
      </c>
      <c r="S204" t="s">
        <v>1215</v>
      </c>
      <c r="T204" s="129">
        <v>1836.3</v>
      </c>
      <c r="U204" t="s">
        <v>2250</v>
      </c>
      <c r="V204" s="130">
        <v>8.71768707430359E-2</v>
      </c>
      <c r="W204" s="130">
        <v>8.7772201393842397E-2</v>
      </c>
      <c r="X204" t="s">
        <v>412</v>
      </c>
      <c r="Y204" t="s">
        <v>339</v>
      </c>
      <c r="Z204" s="137">
        <v>1000000</v>
      </c>
      <c r="AA204" s="11" t="s">
        <v>1216</v>
      </c>
      <c r="AB204" s="166" t="s">
        <v>2251</v>
      </c>
      <c r="AD204" s="137">
        <v>3941.9881</v>
      </c>
      <c r="AH204" s="130">
        <v>1.6000000000000001E-3</v>
      </c>
      <c r="AI204" s="130">
        <v>1.7884068718886162E-2</v>
      </c>
      <c r="AJ204" s="130">
        <v>4.088725123279506E-3</v>
      </c>
      <c r="AK204" s="181"/>
      <c r="AL204" s="4"/>
      <c r="AM204" s="159"/>
      <c r="AN204" s="4"/>
    </row>
    <row r="205" spans="1:40" x14ac:dyDescent="0.25">
      <c r="A205" t="s">
        <v>1213</v>
      </c>
      <c r="B205" s="2">
        <v>12937</v>
      </c>
      <c r="C205" t="s">
        <v>2036</v>
      </c>
      <c r="D205" t="s">
        <v>2037</v>
      </c>
      <c r="E205" t="s">
        <v>80</v>
      </c>
      <c r="F205" t="s">
        <v>2038</v>
      </c>
      <c r="G205" t="s">
        <v>2039</v>
      </c>
      <c r="H205" t="s">
        <v>321</v>
      </c>
      <c r="I205" t="s">
        <v>755</v>
      </c>
      <c r="J205" t="s">
        <v>205</v>
      </c>
      <c r="K205" t="s">
        <v>224</v>
      </c>
      <c r="L205" t="s">
        <v>325</v>
      </c>
      <c r="M205" t="s">
        <v>314</v>
      </c>
      <c r="N205" t="s">
        <v>534</v>
      </c>
      <c r="O205" t="s">
        <v>339</v>
      </c>
      <c r="P205" t="s">
        <v>2040</v>
      </c>
      <c r="Q205" t="s">
        <v>433</v>
      </c>
      <c r="R205" t="s">
        <v>407</v>
      </c>
      <c r="S205" t="s">
        <v>1215</v>
      </c>
      <c r="T205" s="129">
        <v>1900.5</v>
      </c>
      <c r="U205" t="s">
        <v>2041</v>
      </c>
      <c r="V205" s="130">
        <v>5.8243654736058303E-2</v>
      </c>
      <c r="W205" s="130">
        <v>5.7591297739743801E-2</v>
      </c>
      <c r="X205" t="s">
        <v>412</v>
      </c>
      <c r="Y205" t="s">
        <v>339</v>
      </c>
      <c r="Z205" s="137">
        <v>860000</v>
      </c>
      <c r="AA205" s="11" t="s">
        <v>1216</v>
      </c>
      <c r="AB205" s="166" t="s">
        <v>2042</v>
      </c>
      <c r="AD205" s="137">
        <v>3135.6797000000001</v>
      </c>
      <c r="AH205" s="130">
        <v>3.8268484568011106E-4</v>
      </c>
      <c r="AI205" s="130">
        <v>1.4225997088934983E-2</v>
      </c>
      <c r="AJ205" s="130">
        <v>3.2524026056668068E-3</v>
      </c>
      <c r="AK205" s="181"/>
      <c r="AL205" s="4"/>
      <c r="AM205" s="159"/>
      <c r="AN205" s="4"/>
    </row>
    <row r="206" spans="1:40" x14ac:dyDescent="0.25">
      <c r="A206" t="s">
        <v>1213</v>
      </c>
      <c r="B206" s="2">
        <v>12937</v>
      </c>
      <c r="C206" t="s">
        <v>2252</v>
      </c>
      <c r="D206" t="s">
        <v>2253</v>
      </c>
      <c r="E206" t="s">
        <v>80</v>
      </c>
      <c r="F206" t="s">
        <v>2254</v>
      </c>
      <c r="G206" t="s">
        <v>2255</v>
      </c>
      <c r="H206" t="s">
        <v>321</v>
      </c>
      <c r="I206" t="s">
        <v>755</v>
      </c>
      <c r="J206" t="s">
        <v>205</v>
      </c>
      <c r="K206" t="s">
        <v>224</v>
      </c>
      <c r="L206" t="s">
        <v>325</v>
      </c>
      <c r="M206" t="s">
        <v>314</v>
      </c>
      <c r="N206" t="s">
        <v>537</v>
      </c>
      <c r="O206" t="s">
        <v>339</v>
      </c>
      <c r="P206" t="s">
        <v>2040</v>
      </c>
      <c r="Q206" t="s">
        <v>423</v>
      </c>
      <c r="R206" t="s">
        <v>407</v>
      </c>
      <c r="S206" t="s">
        <v>1215</v>
      </c>
      <c r="T206" s="129">
        <v>1493.6</v>
      </c>
      <c r="U206" t="s">
        <v>2256</v>
      </c>
      <c r="V206" s="130">
        <v>2.95740407240387E-2</v>
      </c>
      <c r="W206" s="130">
        <v>6.8913070513009697E-2</v>
      </c>
      <c r="X206" t="s">
        <v>412</v>
      </c>
      <c r="Y206" t="s">
        <v>339</v>
      </c>
      <c r="Z206" s="137">
        <v>800000</v>
      </c>
      <c r="AA206" s="11" t="s">
        <v>1216</v>
      </c>
      <c r="AB206" s="166" t="s">
        <v>2257</v>
      </c>
      <c r="AD206" s="137">
        <v>2907.0402000000004</v>
      </c>
      <c r="AH206" s="130">
        <v>8.0000000000000004E-4</v>
      </c>
      <c r="AI206" s="130">
        <v>1.3188702093079525E-2</v>
      </c>
      <c r="AJ206" s="130">
        <v>3.0152522023401038E-3</v>
      </c>
      <c r="AK206" s="181"/>
      <c r="AL206" s="4"/>
      <c r="AM206" s="159"/>
      <c r="AN206" s="4"/>
    </row>
    <row r="207" spans="1:40" x14ac:dyDescent="0.25">
      <c r="A207" t="s">
        <v>1213</v>
      </c>
      <c r="B207" s="2">
        <v>12937</v>
      </c>
      <c r="C207" t="s">
        <v>1873</v>
      </c>
      <c r="D207" t="s">
        <v>1874</v>
      </c>
      <c r="E207" t="s">
        <v>309</v>
      </c>
      <c r="F207" t="s">
        <v>2043</v>
      </c>
      <c r="G207" t="s">
        <v>2044</v>
      </c>
      <c r="H207" t="s">
        <v>321</v>
      </c>
      <c r="I207" t="s">
        <v>755</v>
      </c>
      <c r="J207" t="s">
        <v>205</v>
      </c>
      <c r="K207" t="s">
        <v>204</v>
      </c>
      <c r="L207" t="s">
        <v>325</v>
      </c>
      <c r="M207" t="s">
        <v>340</v>
      </c>
      <c r="N207" t="s">
        <v>536</v>
      </c>
      <c r="O207" t="s">
        <v>339</v>
      </c>
      <c r="P207" t="s">
        <v>2040</v>
      </c>
      <c r="Q207" t="s">
        <v>433</v>
      </c>
      <c r="R207" t="s">
        <v>407</v>
      </c>
      <c r="S207" t="s">
        <v>1215</v>
      </c>
      <c r="T207" s="129">
        <v>5861.5</v>
      </c>
      <c r="U207" t="s">
        <v>2045</v>
      </c>
      <c r="V207" s="130">
        <v>4.81117752128256E-2</v>
      </c>
      <c r="W207" s="130">
        <v>4.6668160468339603E-2</v>
      </c>
      <c r="X207" t="s">
        <v>412</v>
      </c>
      <c r="Y207" t="s">
        <v>339</v>
      </c>
      <c r="Z207" s="137">
        <v>791000</v>
      </c>
      <c r="AA207" s="11" t="s">
        <v>1216</v>
      </c>
      <c r="AB207" s="166" t="s">
        <v>2046</v>
      </c>
      <c r="AD207" s="137">
        <v>2789.8134</v>
      </c>
      <c r="AH207" s="130">
        <v>1.0546666666666666E-3</v>
      </c>
      <c r="AI207" s="130">
        <v>1.2656865848597931E-2</v>
      </c>
      <c r="AJ207" s="130">
        <v>2.8936617383096153E-3</v>
      </c>
      <c r="AK207" s="181"/>
      <c r="AL207" s="4"/>
      <c r="AM207" s="159"/>
      <c r="AN207" s="4"/>
    </row>
    <row r="208" spans="1:40" x14ac:dyDescent="0.25">
      <c r="A208" t="s">
        <v>1213</v>
      </c>
      <c r="B208" s="2">
        <v>12937</v>
      </c>
      <c r="C208" t="s">
        <v>2047</v>
      </c>
      <c r="D208" t="s">
        <v>2048</v>
      </c>
      <c r="E208" t="s">
        <v>309</v>
      </c>
      <c r="F208" t="s">
        <v>2049</v>
      </c>
      <c r="G208" t="s">
        <v>2050</v>
      </c>
      <c r="H208" t="s">
        <v>321</v>
      </c>
      <c r="I208" t="s">
        <v>755</v>
      </c>
      <c r="J208" t="s">
        <v>205</v>
      </c>
      <c r="K208" t="s">
        <v>204</v>
      </c>
      <c r="L208" t="s">
        <v>325</v>
      </c>
      <c r="M208" t="s">
        <v>340</v>
      </c>
      <c r="N208" t="s">
        <v>536</v>
      </c>
      <c r="O208" t="s">
        <v>339</v>
      </c>
      <c r="P208" t="s">
        <v>2040</v>
      </c>
      <c r="Q208" t="s">
        <v>433</v>
      </c>
      <c r="R208" t="s">
        <v>407</v>
      </c>
      <c r="S208" t="s">
        <v>1215</v>
      </c>
      <c r="T208" s="129">
        <v>6085.1</v>
      </c>
      <c r="U208" t="s">
        <v>2051</v>
      </c>
      <c r="V208" s="130">
        <v>4.7962326907851197E-2</v>
      </c>
      <c r="W208" s="130">
        <v>4.6041358593702002E-2</v>
      </c>
      <c r="X208" t="s">
        <v>412</v>
      </c>
      <c r="Y208" t="s">
        <v>339</v>
      </c>
      <c r="Z208" s="137">
        <v>793000</v>
      </c>
      <c r="AA208" s="11" t="s">
        <v>1216</v>
      </c>
      <c r="AB208" s="166" t="s">
        <v>2052</v>
      </c>
      <c r="AD208" s="137">
        <v>2747.7941000000001</v>
      </c>
      <c r="AH208" s="130">
        <v>1.3216666666666667E-3</v>
      </c>
      <c r="AI208" s="130">
        <v>1.2466232079632598E-2</v>
      </c>
      <c r="AJ208" s="130">
        <v>2.8500783070017893E-3</v>
      </c>
      <c r="AK208" s="181"/>
      <c r="AL208" s="4"/>
      <c r="AM208" s="159"/>
      <c r="AN208" s="4"/>
    </row>
    <row r="209" spans="1:40" x14ac:dyDescent="0.25">
      <c r="A209" t="s">
        <v>1213</v>
      </c>
      <c r="B209" s="2">
        <v>12937</v>
      </c>
      <c r="C209" t="s">
        <v>2258</v>
      </c>
      <c r="D209" t="s">
        <v>2259</v>
      </c>
      <c r="E209" t="s">
        <v>80</v>
      </c>
      <c r="F209" t="s">
        <v>2260</v>
      </c>
      <c r="G209" t="s">
        <v>2261</v>
      </c>
      <c r="H209" t="s">
        <v>321</v>
      </c>
      <c r="I209" t="s">
        <v>755</v>
      </c>
      <c r="J209" t="s">
        <v>205</v>
      </c>
      <c r="K209" t="s">
        <v>208</v>
      </c>
      <c r="L209" t="s">
        <v>325</v>
      </c>
      <c r="M209" t="s">
        <v>314</v>
      </c>
      <c r="N209" t="s">
        <v>536</v>
      </c>
      <c r="O209" t="s">
        <v>339</v>
      </c>
      <c r="P209" t="s">
        <v>2262</v>
      </c>
      <c r="Q209" t="s">
        <v>433</v>
      </c>
      <c r="R209" t="s">
        <v>407</v>
      </c>
      <c r="S209" t="s">
        <v>1215</v>
      </c>
      <c r="T209" s="129">
        <v>7680.3</v>
      </c>
      <c r="U209" t="s">
        <v>2263</v>
      </c>
      <c r="V209" s="130">
        <v>5.8323003693818702E-2</v>
      </c>
      <c r="W209" s="130">
        <v>5.7730295644998202E-2</v>
      </c>
      <c r="X209" t="s">
        <v>412</v>
      </c>
      <c r="Y209" t="s">
        <v>339</v>
      </c>
      <c r="Z209" s="137">
        <v>497000</v>
      </c>
      <c r="AA209" s="11" t="s">
        <v>1216</v>
      </c>
      <c r="AB209" s="166" t="s">
        <v>2264</v>
      </c>
      <c r="AD209" s="137">
        <v>1899.6146000000001</v>
      </c>
      <c r="AH209" s="130">
        <v>6.6266666666666666E-4</v>
      </c>
      <c r="AI209" s="130">
        <v>8.618199036623031E-3</v>
      </c>
      <c r="AJ209" s="130">
        <v>1.9703260746952913E-3</v>
      </c>
      <c r="AK209" s="181"/>
      <c r="AL209" s="4"/>
      <c r="AM209" s="159"/>
      <c r="AN209" s="4"/>
    </row>
    <row r="210" spans="1:40" x14ac:dyDescent="0.25">
      <c r="A210" t="s">
        <v>1213</v>
      </c>
      <c r="B210" s="2">
        <v>12937</v>
      </c>
      <c r="C210" t="s">
        <v>2265</v>
      </c>
      <c r="D210" t="s">
        <v>2266</v>
      </c>
      <c r="E210" t="s">
        <v>80</v>
      </c>
      <c r="F210" t="s">
        <v>2267</v>
      </c>
      <c r="G210" t="s">
        <v>2268</v>
      </c>
      <c r="H210" t="s">
        <v>321</v>
      </c>
      <c r="I210" t="s">
        <v>755</v>
      </c>
      <c r="J210" t="s">
        <v>205</v>
      </c>
      <c r="K210" t="s">
        <v>224</v>
      </c>
      <c r="L210" t="s">
        <v>325</v>
      </c>
      <c r="M210" t="s">
        <v>314</v>
      </c>
      <c r="N210" t="s">
        <v>536</v>
      </c>
      <c r="O210" t="s">
        <v>339</v>
      </c>
      <c r="P210" t="s">
        <v>2269</v>
      </c>
      <c r="Q210" t="s">
        <v>431</v>
      </c>
      <c r="R210" t="s">
        <v>407</v>
      </c>
      <c r="S210" t="s">
        <v>1215</v>
      </c>
      <c r="T210" s="129">
        <v>4303.3</v>
      </c>
      <c r="U210" t="s">
        <v>2270</v>
      </c>
      <c r="V210" s="130">
        <v>6.0352897630929603E-2</v>
      </c>
      <c r="W210" s="130">
        <v>6.1651085613965602E-2</v>
      </c>
      <c r="X210" t="s">
        <v>412</v>
      </c>
      <c r="Y210" t="s">
        <v>339</v>
      </c>
      <c r="Z210" s="137">
        <v>488000</v>
      </c>
      <c r="AA210" s="11" t="s">
        <v>1216</v>
      </c>
      <c r="AB210" s="166" t="s">
        <v>2271</v>
      </c>
      <c r="AD210" s="137">
        <v>1878.0918000000001</v>
      </c>
      <c r="AH210" s="130">
        <v>9.7599999999999998E-4</v>
      </c>
      <c r="AI210" s="130">
        <v>8.5205540857864609E-3</v>
      </c>
      <c r="AJ210" s="130">
        <v>1.9480021074861262E-3</v>
      </c>
      <c r="AK210" s="181"/>
      <c r="AL210" s="4"/>
      <c r="AM210" s="159"/>
      <c r="AN210" s="4"/>
    </row>
    <row r="211" spans="1:40" x14ac:dyDescent="0.25">
      <c r="A211" t="s">
        <v>1213</v>
      </c>
      <c r="B211" s="2">
        <v>12937</v>
      </c>
      <c r="C211" t="s">
        <v>2053</v>
      </c>
      <c r="D211" t="s">
        <v>2054</v>
      </c>
      <c r="E211" t="s">
        <v>80</v>
      </c>
      <c r="F211" t="s">
        <v>2055</v>
      </c>
      <c r="G211" t="s">
        <v>2056</v>
      </c>
      <c r="H211" t="s">
        <v>321</v>
      </c>
      <c r="I211" t="s">
        <v>755</v>
      </c>
      <c r="J211" t="s">
        <v>205</v>
      </c>
      <c r="K211" t="s">
        <v>204</v>
      </c>
      <c r="L211" t="s">
        <v>325</v>
      </c>
      <c r="M211" t="s">
        <v>314</v>
      </c>
      <c r="N211" t="s">
        <v>486</v>
      </c>
      <c r="O211" t="s">
        <v>339</v>
      </c>
      <c r="P211" t="s">
        <v>2057</v>
      </c>
      <c r="Q211" t="s">
        <v>433</v>
      </c>
      <c r="R211" t="s">
        <v>407</v>
      </c>
      <c r="S211" t="s">
        <v>1215</v>
      </c>
      <c r="T211" s="129">
        <v>984.9</v>
      </c>
      <c r="U211" t="s">
        <v>1822</v>
      </c>
      <c r="V211" s="130">
        <v>6.1249999999999999E-2</v>
      </c>
      <c r="W211" s="130">
        <v>9.8288835357427301E-2</v>
      </c>
      <c r="X211" t="s">
        <v>412</v>
      </c>
      <c r="Y211" t="s">
        <v>339</v>
      </c>
      <c r="Z211" s="137">
        <v>168000</v>
      </c>
      <c r="AA211" s="11" t="s">
        <v>1216</v>
      </c>
      <c r="AB211" s="166" t="s">
        <v>2058</v>
      </c>
      <c r="AC211" s="2">
        <v>5.1449999999999996</v>
      </c>
      <c r="AD211" s="137">
        <v>630.39740000000006</v>
      </c>
      <c r="AH211" s="130">
        <v>2.7999999999999998E-4</v>
      </c>
      <c r="AI211" s="130">
        <v>2.8599960567631264E-3</v>
      </c>
      <c r="AJ211" s="130">
        <v>6.5386338609953708E-4</v>
      </c>
      <c r="AK211" s="181"/>
      <c r="AL211" s="4"/>
      <c r="AM211" s="159"/>
      <c r="AN211" s="4"/>
    </row>
    <row r="212" spans="1:40" x14ac:dyDescent="0.25">
      <c r="A212" t="s">
        <v>1213</v>
      </c>
      <c r="B212" s="2">
        <v>12937</v>
      </c>
      <c r="C212" t="s">
        <v>2053</v>
      </c>
      <c r="D212" t="s">
        <v>2054</v>
      </c>
      <c r="E212" t="s">
        <v>80</v>
      </c>
      <c r="F212" t="s">
        <v>2059</v>
      </c>
      <c r="G212" t="s">
        <v>2060</v>
      </c>
      <c r="H212" t="s">
        <v>321</v>
      </c>
      <c r="I212" t="s">
        <v>755</v>
      </c>
      <c r="J212" t="s">
        <v>205</v>
      </c>
      <c r="K212" t="s">
        <v>204</v>
      </c>
      <c r="L212" t="s">
        <v>325</v>
      </c>
      <c r="M212" t="s">
        <v>314</v>
      </c>
      <c r="N212" t="s">
        <v>486</v>
      </c>
      <c r="O212" t="s">
        <v>339</v>
      </c>
      <c r="P212" t="s">
        <v>2057</v>
      </c>
      <c r="Q212" t="s">
        <v>433</v>
      </c>
      <c r="R212" t="s">
        <v>407</v>
      </c>
      <c r="S212" t="s">
        <v>1215</v>
      </c>
      <c r="T212" s="129">
        <v>2764.4</v>
      </c>
      <c r="U212" t="s">
        <v>1664</v>
      </c>
      <c r="V212" s="130">
        <v>6.5000000000000002E-2</v>
      </c>
      <c r="W212" s="130">
        <v>9.2886275266408594E-2</v>
      </c>
      <c r="X212" t="s">
        <v>412</v>
      </c>
      <c r="Y212" t="s">
        <v>339</v>
      </c>
      <c r="Z212" s="137">
        <v>168000</v>
      </c>
      <c r="AA212" s="11" t="s">
        <v>1216</v>
      </c>
      <c r="AB212" s="166" t="s">
        <v>2061</v>
      </c>
      <c r="AC212" s="2">
        <v>5.46</v>
      </c>
      <c r="AD212" s="137">
        <v>610.02800000000002</v>
      </c>
      <c r="AH212" s="130">
        <v>2.7999999999999998E-4</v>
      </c>
      <c r="AI212" s="130">
        <v>2.7675838677556353E-3</v>
      </c>
      <c r="AJ212" s="130">
        <v>6.3273575318605112E-4</v>
      </c>
      <c r="AK212" s="181"/>
      <c r="AL212" s="4"/>
      <c r="AM212" s="159"/>
      <c r="AN212" s="4"/>
    </row>
    <row r="213" spans="1:40" x14ac:dyDescent="0.25">
      <c r="A213" t="s">
        <v>1213</v>
      </c>
      <c r="B213" s="2">
        <v>12937</v>
      </c>
      <c r="C213" t="s">
        <v>2272</v>
      </c>
      <c r="D213" t="s">
        <v>2273</v>
      </c>
      <c r="E213" t="s">
        <v>309</v>
      </c>
      <c r="F213" t="s">
        <v>2274</v>
      </c>
      <c r="G213" t="s">
        <v>2275</v>
      </c>
      <c r="H213" t="s">
        <v>312</v>
      </c>
      <c r="I213" t="s">
        <v>952</v>
      </c>
      <c r="J213" t="s">
        <v>204</v>
      </c>
      <c r="K213" t="s">
        <v>204</v>
      </c>
      <c r="L213" t="s">
        <v>325</v>
      </c>
      <c r="M213" t="s">
        <v>340</v>
      </c>
      <c r="N213" t="s">
        <v>441</v>
      </c>
      <c r="O213" t="s">
        <v>339</v>
      </c>
      <c r="P213" t="s">
        <v>1640</v>
      </c>
      <c r="Q213" t="s">
        <v>413</v>
      </c>
      <c r="R213" t="s">
        <v>407</v>
      </c>
      <c r="S213" t="s">
        <v>1212</v>
      </c>
      <c r="T213" s="129">
        <v>3078</v>
      </c>
      <c r="U213" t="s">
        <v>2276</v>
      </c>
      <c r="V213" s="130">
        <v>3.1434579098221201E-3</v>
      </c>
      <c r="W213" s="130">
        <v>5.6717971278428703E-2</v>
      </c>
      <c r="X213" t="s">
        <v>412</v>
      </c>
      <c r="Y213" t="s">
        <v>339</v>
      </c>
      <c r="Z213" s="137">
        <v>2583000</v>
      </c>
      <c r="AA213" s="167">
        <v>1</v>
      </c>
      <c r="AB213" s="166" t="s">
        <v>2277</v>
      </c>
      <c r="AD213" s="137">
        <v>2192.9670000000001</v>
      </c>
      <c r="AH213" s="130">
        <v>4.5587555285720839E-3</v>
      </c>
      <c r="AI213" s="130">
        <v>9.9490844546815428E-3</v>
      </c>
      <c r="AJ213" s="130">
        <v>2.2745982585342887E-3</v>
      </c>
      <c r="AK213" s="181"/>
      <c r="AL213" s="4"/>
      <c r="AM213" s="159"/>
      <c r="AN213" s="4"/>
    </row>
    <row r="214" spans="1:40" x14ac:dyDescent="0.25">
      <c r="A214" t="s">
        <v>1213</v>
      </c>
      <c r="B214" s="2">
        <v>12937</v>
      </c>
      <c r="C214" t="s">
        <v>2062</v>
      </c>
      <c r="D214" t="s">
        <v>2063</v>
      </c>
      <c r="E214" t="s">
        <v>309</v>
      </c>
      <c r="F214" t="s">
        <v>2064</v>
      </c>
      <c r="G214" t="s">
        <v>2065</v>
      </c>
      <c r="H214" t="s">
        <v>312</v>
      </c>
      <c r="I214" t="s">
        <v>952</v>
      </c>
      <c r="J214" t="s">
        <v>204</v>
      </c>
      <c r="K214" t="s">
        <v>204</v>
      </c>
      <c r="L214" t="s">
        <v>325</v>
      </c>
      <c r="M214" t="s">
        <v>340</v>
      </c>
      <c r="N214" t="s">
        <v>461</v>
      </c>
      <c r="O214" t="s">
        <v>339</v>
      </c>
      <c r="Q214" t="s">
        <v>410</v>
      </c>
      <c r="R214" t="s">
        <v>410</v>
      </c>
      <c r="S214" t="s">
        <v>1212</v>
      </c>
      <c r="T214" s="129">
        <v>3679.4</v>
      </c>
      <c r="U214" t="s">
        <v>1742</v>
      </c>
      <c r="V214" s="130">
        <v>5.7971575027703899E-2</v>
      </c>
      <c r="W214" s="130">
        <v>5.9251404796838401E-2</v>
      </c>
      <c r="X214" t="s">
        <v>412</v>
      </c>
      <c r="Y214" t="s">
        <v>339</v>
      </c>
      <c r="Z214" s="137">
        <v>1140000</v>
      </c>
      <c r="AA214" s="167">
        <v>1</v>
      </c>
      <c r="AB214" s="166" t="s">
        <v>2066</v>
      </c>
      <c r="AD214" s="137">
        <v>1100.0999999999999</v>
      </c>
      <c r="AH214" s="130">
        <v>3.8E-3</v>
      </c>
      <c r="AI214" s="130">
        <v>4.9909496169322949E-3</v>
      </c>
      <c r="AJ214" s="130">
        <v>1.1410502502835521E-3</v>
      </c>
      <c r="AK214" s="181"/>
      <c r="AL214" s="4"/>
      <c r="AM214" s="159"/>
      <c r="AN214" s="4"/>
    </row>
    <row r="215" spans="1:40" x14ac:dyDescent="0.25">
      <c r="A215" t="s">
        <v>1213</v>
      </c>
      <c r="B215" s="2">
        <v>12938</v>
      </c>
      <c r="C215" t="s">
        <v>1674</v>
      </c>
      <c r="D215" t="s">
        <v>1675</v>
      </c>
      <c r="E215" t="s">
        <v>311</v>
      </c>
      <c r="F215" t="s">
        <v>1676</v>
      </c>
      <c r="G215" t="s">
        <v>1677</v>
      </c>
      <c r="H215" t="s">
        <v>312</v>
      </c>
      <c r="I215" t="s">
        <v>951</v>
      </c>
      <c r="J215" t="s">
        <v>204</v>
      </c>
      <c r="K215" t="s">
        <v>224</v>
      </c>
      <c r="L215" t="s">
        <v>325</v>
      </c>
      <c r="M215" t="s">
        <v>340</v>
      </c>
      <c r="N215" t="s">
        <v>465</v>
      </c>
      <c r="O215" t="s">
        <v>339</v>
      </c>
      <c r="P215" t="s">
        <v>1678</v>
      </c>
      <c r="Q215" t="s">
        <v>413</v>
      </c>
      <c r="R215" t="s">
        <v>407</v>
      </c>
      <c r="S215" t="s">
        <v>1212</v>
      </c>
      <c r="T215" s="129">
        <v>2228.1</v>
      </c>
      <c r="U215" t="s">
        <v>1679</v>
      </c>
      <c r="V215" s="130">
        <v>9.2731541749238602E-2</v>
      </c>
      <c r="W215" s="130">
        <v>6.1496352096795701E-2</v>
      </c>
      <c r="X215" t="s">
        <v>412</v>
      </c>
      <c r="Y215" t="s">
        <v>339</v>
      </c>
      <c r="Z215" s="137">
        <v>558000</v>
      </c>
      <c r="AA215" s="167">
        <v>1</v>
      </c>
      <c r="AB215" s="166" t="s">
        <v>1680</v>
      </c>
      <c r="AD215" s="137">
        <v>594.99540000000002</v>
      </c>
      <c r="AH215" s="130">
        <v>3.2823529411764706E-3</v>
      </c>
      <c r="AI215" s="130">
        <v>6.4362569814997855E-2</v>
      </c>
      <c r="AJ215" s="130">
        <v>2.9770971660085738E-3</v>
      </c>
      <c r="AK215" s="181"/>
      <c r="AL215" s="4"/>
      <c r="AM215" s="159"/>
      <c r="AN215" s="4"/>
    </row>
    <row r="216" spans="1:40" x14ac:dyDescent="0.25">
      <c r="A216" t="s">
        <v>1213</v>
      </c>
      <c r="B216" s="2">
        <v>12938</v>
      </c>
      <c r="C216" t="s">
        <v>1650</v>
      </c>
      <c r="D216" t="s">
        <v>1651</v>
      </c>
      <c r="E216" t="s">
        <v>311</v>
      </c>
      <c r="F216" t="s">
        <v>1692</v>
      </c>
      <c r="G216" t="s">
        <v>1693</v>
      </c>
      <c r="H216" t="s">
        <v>312</v>
      </c>
      <c r="I216" t="s">
        <v>951</v>
      </c>
      <c r="J216" t="s">
        <v>204</v>
      </c>
      <c r="K216" t="s">
        <v>224</v>
      </c>
      <c r="L216" t="s">
        <v>325</v>
      </c>
      <c r="M216" t="s">
        <v>340</v>
      </c>
      <c r="N216" t="s">
        <v>465</v>
      </c>
      <c r="O216" t="s">
        <v>339</v>
      </c>
      <c r="P216" t="s">
        <v>1619</v>
      </c>
      <c r="Q216" t="s">
        <v>413</v>
      </c>
      <c r="R216" t="s">
        <v>407</v>
      </c>
      <c r="S216" t="s">
        <v>1212</v>
      </c>
      <c r="T216" s="129">
        <v>1894.3</v>
      </c>
      <c r="U216" t="s">
        <v>1694</v>
      </c>
      <c r="V216" s="130">
        <v>9.9010050903558397E-2</v>
      </c>
      <c r="W216" s="130">
        <v>7.0586290580033906E-2</v>
      </c>
      <c r="X216" t="s">
        <v>412</v>
      </c>
      <c r="Y216" t="s">
        <v>339</v>
      </c>
      <c r="Z216" s="137">
        <v>491000</v>
      </c>
      <c r="AA216" s="167">
        <v>1</v>
      </c>
      <c r="AB216" s="166" t="s">
        <v>1695</v>
      </c>
      <c r="AD216" s="137">
        <v>522.03120000000001</v>
      </c>
      <c r="AH216" s="130">
        <v>1.9876691644097918E-3</v>
      </c>
      <c r="AI216" s="130">
        <v>5.6469797170880826E-2</v>
      </c>
      <c r="AJ216" s="130">
        <v>2.6120161703570397E-3</v>
      </c>
      <c r="AK216" s="181"/>
      <c r="AL216" s="4"/>
      <c r="AM216" s="159"/>
      <c r="AN216" s="4"/>
    </row>
    <row r="217" spans="1:40" x14ac:dyDescent="0.25">
      <c r="A217" t="s">
        <v>1213</v>
      </c>
      <c r="B217" s="2">
        <v>12938</v>
      </c>
      <c r="C217" t="s">
        <v>1655</v>
      </c>
      <c r="D217" t="s">
        <v>1656</v>
      </c>
      <c r="E217" t="s">
        <v>309</v>
      </c>
      <c r="F217" t="s">
        <v>1657</v>
      </c>
      <c r="G217" t="s">
        <v>1658</v>
      </c>
      <c r="H217" t="s">
        <v>312</v>
      </c>
      <c r="I217" t="s">
        <v>951</v>
      </c>
      <c r="J217" t="s">
        <v>204</v>
      </c>
      <c r="K217" t="s">
        <v>204</v>
      </c>
      <c r="L217" t="s">
        <v>325</v>
      </c>
      <c r="M217" t="s">
        <v>340</v>
      </c>
      <c r="N217" t="s">
        <v>447</v>
      </c>
      <c r="O217" t="s">
        <v>339</v>
      </c>
      <c r="Q217" t="s">
        <v>410</v>
      </c>
      <c r="R217" t="s">
        <v>410</v>
      </c>
      <c r="S217" t="s">
        <v>1212</v>
      </c>
      <c r="T217" s="129">
        <v>2706.8</v>
      </c>
      <c r="U217" t="s">
        <v>1396</v>
      </c>
      <c r="V217" s="130">
        <v>8.1354694334268202E-2</v>
      </c>
      <c r="W217" s="130">
        <v>7.5713477462529793E-2</v>
      </c>
      <c r="X217" t="s">
        <v>412</v>
      </c>
      <c r="Y217" t="s">
        <v>339</v>
      </c>
      <c r="Z217" s="137">
        <v>496000</v>
      </c>
      <c r="AA217" s="167">
        <v>1</v>
      </c>
      <c r="AB217" s="166" t="s">
        <v>1659</v>
      </c>
      <c r="AD217" s="137">
        <v>500.96</v>
      </c>
      <c r="AH217" s="130">
        <v>3.6551215917464998E-3</v>
      </c>
      <c r="AI217" s="130">
        <v>5.4190457564077504E-2</v>
      </c>
      <c r="AJ217" s="130">
        <v>2.5065850866807628E-3</v>
      </c>
      <c r="AK217" s="181"/>
      <c r="AL217" s="4"/>
      <c r="AM217" s="159"/>
      <c r="AN217" s="4"/>
    </row>
    <row r="218" spans="1:40" x14ac:dyDescent="0.25">
      <c r="A218" t="s">
        <v>1213</v>
      </c>
      <c r="B218" s="2">
        <v>12938</v>
      </c>
      <c r="C218" t="s">
        <v>1757</v>
      </c>
      <c r="D218" t="s">
        <v>1758</v>
      </c>
      <c r="E218" t="s">
        <v>309</v>
      </c>
      <c r="F218" t="s">
        <v>1759</v>
      </c>
      <c r="G218" t="s">
        <v>1760</v>
      </c>
      <c r="H218" t="s">
        <v>312</v>
      </c>
      <c r="I218" t="s">
        <v>951</v>
      </c>
      <c r="J218" t="s">
        <v>204</v>
      </c>
      <c r="K218" t="s">
        <v>204</v>
      </c>
      <c r="L218" t="s">
        <v>325</v>
      </c>
      <c r="M218" t="s">
        <v>340</v>
      </c>
      <c r="N218" t="s">
        <v>464</v>
      </c>
      <c r="O218" t="s">
        <v>339</v>
      </c>
      <c r="Q218" t="s">
        <v>410</v>
      </c>
      <c r="R218" t="s">
        <v>410</v>
      </c>
      <c r="S218" t="s">
        <v>1212</v>
      </c>
      <c r="T218" s="129">
        <v>1177.7</v>
      </c>
      <c r="U218" t="s">
        <v>1761</v>
      </c>
      <c r="V218" s="130">
        <v>8.6807083863019593E-2</v>
      </c>
      <c r="W218" s="130">
        <v>7.7255567430257396E-2</v>
      </c>
      <c r="X218" t="s">
        <v>412</v>
      </c>
      <c r="Y218" t="s">
        <v>339</v>
      </c>
      <c r="Z218" s="137">
        <v>484000</v>
      </c>
      <c r="AA218" s="167">
        <v>1</v>
      </c>
      <c r="AB218" s="166" t="s">
        <v>1762</v>
      </c>
      <c r="AD218" s="137">
        <v>479.20840000000004</v>
      </c>
      <c r="AH218" s="130">
        <v>4.4041792057242972E-3</v>
      </c>
      <c r="AI218" s="130">
        <v>5.183751689665738E-2</v>
      </c>
      <c r="AJ218" s="130">
        <v>2.3977495785135537E-3</v>
      </c>
      <c r="AK218" s="181"/>
      <c r="AL218" s="4"/>
      <c r="AM218" s="159"/>
      <c r="AN218" s="4"/>
    </row>
    <row r="219" spans="1:40" x14ac:dyDescent="0.25">
      <c r="A219" t="s">
        <v>1213</v>
      </c>
      <c r="B219" s="2">
        <v>12938</v>
      </c>
      <c r="C219" t="s">
        <v>1629</v>
      </c>
      <c r="D219" t="s">
        <v>1630</v>
      </c>
      <c r="E219" t="s">
        <v>311</v>
      </c>
      <c r="F219" t="s">
        <v>1631</v>
      </c>
      <c r="G219" t="s">
        <v>1632</v>
      </c>
      <c r="H219" t="s">
        <v>312</v>
      </c>
      <c r="I219" t="s">
        <v>951</v>
      </c>
      <c r="J219" t="s">
        <v>204</v>
      </c>
      <c r="K219" t="s">
        <v>224</v>
      </c>
      <c r="L219" t="s">
        <v>325</v>
      </c>
      <c r="M219" t="s">
        <v>340</v>
      </c>
      <c r="N219" t="s">
        <v>465</v>
      </c>
      <c r="O219" t="s">
        <v>339</v>
      </c>
      <c r="P219" t="s">
        <v>1633</v>
      </c>
      <c r="Q219" t="s">
        <v>413</v>
      </c>
      <c r="R219" t="s">
        <v>407</v>
      </c>
      <c r="S219" t="s">
        <v>1212</v>
      </c>
      <c r="T219" s="129">
        <v>4588.8999999999996</v>
      </c>
      <c r="U219" t="s">
        <v>1634</v>
      </c>
      <c r="V219" s="130">
        <v>7.7373584519624394E-2</v>
      </c>
      <c r="W219" s="130">
        <v>6.7081183025836599E-2</v>
      </c>
      <c r="X219" t="s">
        <v>412</v>
      </c>
      <c r="Y219" t="s">
        <v>339</v>
      </c>
      <c r="Z219" s="137">
        <v>450000</v>
      </c>
      <c r="AA219" s="167">
        <v>1</v>
      </c>
      <c r="AB219" s="166" t="s">
        <v>1635</v>
      </c>
      <c r="AD219" s="137">
        <v>475.15499999999997</v>
      </c>
      <c r="AH219" s="130">
        <v>1.4809354246335508E-3</v>
      </c>
      <c r="AI219" s="130">
        <v>5.1399047556410185E-2</v>
      </c>
      <c r="AJ219" s="130">
        <v>2.3774681349045786E-3</v>
      </c>
      <c r="AK219" s="181"/>
      <c r="AL219" s="4"/>
      <c r="AM219" s="159"/>
      <c r="AN219" s="4"/>
    </row>
    <row r="220" spans="1:40" x14ac:dyDescent="0.25">
      <c r="A220" t="s">
        <v>1213</v>
      </c>
      <c r="B220" s="2">
        <v>12938</v>
      </c>
      <c r="C220" t="s">
        <v>1629</v>
      </c>
      <c r="D220" t="s">
        <v>1630</v>
      </c>
      <c r="E220" t="s">
        <v>311</v>
      </c>
      <c r="F220" t="s">
        <v>1670</v>
      </c>
      <c r="G220" t="s">
        <v>1671</v>
      </c>
      <c r="H220" t="s">
        <v>312</v>
      </c>
      <c r="I220" t="s">
        <v>951</v>
      </c>
      <c r="J220" t="s">
        <v>204</v>
      </c>
      <c r="K220" t="s">
        <v>224</v>
      </c>
      <c r="L220" t="s">
        <v>325</v>
      </c>
      <c r="M220" t="s">
        <v>340</v>
      </c>
      <c r="N220" t="s">
        <v>465</v>
      </c>
      <c r="O220" t="s">
        <v>339</v>
      </c>
      <c r="P220" t="s">
        <v>1640</v>
      </c>
      <c r="Q220" t="s">
        <v>413</v>
      </c>
      <c r="R220" t="s">
        <v>407</v>
      </c>
      <c r="S220" t="s">
        <v>1212</v>
      </c>
      <c r="T220" s="129">
        <v>2276.1</v>
      </c>
      <c r="U220" t="s">
        <v>1672</v>
      </c>
      <c r="V220" s="130">
        <v>7.7926953538655905E-2</v>
      </c>
      <c r="W220" s="130">
        <v>6.37989966404435E-2</v>
      </c>
      <c r="X220" t="s">
        <v>412</v>
      </c>
      <c r="Y220" t="s">
        <v>339</v>
      </c>
      <c r="Z220" s="137">
        <v>456870</v>
      </c>
      <c r="AA220" s="167">
        <v>1</v>
      </c>
      <c r="AB220" s="166" t="s">
        <v>1673</v>
      </c>
      <c r="AD220" s="137">
        <v>462.07830000000001</v>
      </c>
      <c r="AH220" s="130">
        <v>1.2928202200330947E-3</v>
      </c>
      <c r="AI220" s="130">
        <v>4.998449877720991E-2</v>
      </c>
      <c r="AJ220" s="130">
        <v>2.3120380382840935E-3</v>
      </c>
      <c r="AK220" s="181"/>
      <c r="AL220" s="4"/>
      <c r="AM220" s="159"/>
      <c r="AN220" s="4"/>
    </row>
    <row r="221" spans="1:40" x14ac:dyDescent="0.25">
      <c r="A221" t="s">
        <v>1213</v>
      </c>
      <c r="B221" s="2">
        <v>12938</v>
      </c>
      <c r="C221" t="s">
        <v>1729</v>
      </c>
      <c r="D221" t="s">
        <v>1730</v>
      </c>
      <c r="E221" t="s">
        <v>309</v>
      </c>
      <c r="F221" t="s">
        <v>1731</v>
      </c>
      <c r="G221" t="s">
        <v>1732</v>
      </c>
      <c r="H221" t="s">
        <v>312</v>
      </c>
      <c r="I221" t="s">
        <v>951</v>
      </c>
      <c r="J221" t="s">
        <v>204</v>
      </c>
      <c r="K221" t="s">
        <v>204</v>
      </c>
      <c r="L221" t="s">
        <v>325</v>
      </c>
      <c r="M221" t="s">
        <v>340</v>
      </c>
      <c r="N221" t="s">
        <v>447</v>
      </c>
      <c r="O221" t="s">
        <v>339</v>
      </c>
      <c r="Q221" t="s">
        <v>410</v>
      </c>
      <c r="R221" t="s">
        <v>410</v>
      </c>
      <c r="S221" t="s">
        <v>1212</v>
      </c>
      <c r="T221" s="129">
        <v>1892.6</v>
      </c>
      <c r="U221" t="s">
        <v>1360</v>
      </c>
      <c r="V221" s="130">
        <v>7.00402976744674E-2</v>
      </c>
      <c r="W221" s="130">
        <v>4.75073931038376E-2</v>
      </c>
      <c r="X221" t="s">
        <v>412</v>
      </c>
      <c r="Y221" t="s">
        <v>339</v>
      </c>
      <c r="Z221" s="137">
        <v>380648.89</v>
      </c>
      <c r="AA221" s="167">
        <v>1</v>
      </c>
      <c r="AB221" s="166" t="s">
        <v>1733</v>
      </c>
      <c r="AD221" s="137">
        <v>380.34440000000001</v>
      </c>
      <c r="AH221" s="130">
        <v>2.0152000046969412E-3</v>
      </c>
      <c r="AI221" s="130">
        <v>4.114307942337616E-2</v>
      </c>
      <c r="AJ221" s="130">
        <v>1.9030772932819842E-3</v>
      </c>
      <c r="AK221" s="181"/>
      <c r="AL221" s="4"/>
      <c r="AM221" s="159"/>
      <c r="AN221" s="4"/>
    </row>
    <row r="222" spans="1:40" x14ac:dyDescent="0.25">
      <c r="A222" t="s">
        <v>1213</v>
      </c>
      <c r="B222" s="2">
        <v>12938</v>
      </c>
      <c r="C222" t="s">
        <v>1622</v>
      </c>
      <c r="D222" t="s">
        <v>1623</v>
      </c>
      <c r="E222" t="s">
        <v>311</v>
      </c>
      <c r="F222" t="s">
        <v>1624</v>
      </c>
      <c r="G222" t="s">
        <v>1625</v>
      </c>
      <c r="H222" t="s">
        <v>312</v>
      </c>
      <c r="I222" t="s">
        <v>951</v>
      </c>
      <c r="J222" t="s">
        <v>204</v>
      </c>
      <c r="K222" t="s">
        <v>224</v>
      </c>
      <c r="L222" t="s">
        <v>325</v>
      </c>
      <c r="M222" t="s">
        <v>340</v>
      </c>
      <c r="N222" t="s">
        <v>447</v>
      </c>
      <c r="O222" t="s">
        <v>339</v>
      </c>
      <c r="P222" t="s">
        <v>1626</v>
      </c>
      <c r="Q222" t="s">
        <v>415</v>
      </c>
      <c r="R222" t="s">
        <v>407</v>
      </c>
      <c r="S222" t="s">
        <v>1212</v>
      </c>
      <c r="T222" s="129">
        <v>2763.1</v>
      </c>
      <c r="U222" t="s">
        <v>1627</v>
      </c>
      <c r="V222" s="130">
        <v>6.5000000000000002E-2</v>
      </c>
      <c r="W222" s="130">
        <v>7.9878169416188902E-2</v>
      </c>
      <c r="X222" t="s">
        <v>412</v>
      </c>
      <c r="Y222" t="s">
        <v>339</v>
      </c>
      <c r="Z222" s="137">
        <v>379000</v>
      </c>
      <c r="AA222" s="167">
        <v>1</v>
      </c>
      <c r="AB222" s="166" t="s">
        <v>1628</v>
      </c>
      <c r="AD222" s="137">
        <v>365.69709999999998</v>
      </c>
      <c r="AH222" s="130">
        <v>7.661379169538842E-4</v>
      </c>
      <c r="AI222" s="130">
        <v>3.9558633780853177E-2</v>
      </c>
      <c r="AJ222" s="130">
        <v>1.8297886000926292E-3</v>
      </c>
      <c r="AK222" s="181"/>
      <c r="AL222" s="4"/>
      <c r="AM222" s="159"/>
      <c r="AN222" s="4"/>
    </row>
    <row r="223" spans="1:40" x14ac:dyDescent="0.25">
      <c r="A223" t="s">
        <v>1213</v>
      </c>
      <c r="B223" s="2">
        <v>12938</v>
      </c>
      <c r="C223" t="s">
        <v>1681</v>
      </c>
      <c r="D223" t="s">
        <v>1682</v>
      </c>
      <c r="E223" t="s">
        <v>311</v>
      </c>
      <c r="F223" t="s">
        <v>1700</v>
      </c>
      <c r="G223" t="s">
        <v>1701</v>
      </c>
      <c r="H223" t="s">
        <v>312</v>
      </c>
      <c r="I223" t="s">
        <v>951</v>
      </c>
      <c r="J223" t="s">
        <v>204</v>
      </c>
      <c r="K223" t="s">
        <v>224</v>
      </c>
      <c r="L223" t="s">
        <v>325</v>
      </c>
      <c r="M223" t="s">
        <v>340</v>
      </c>
      <c r="N223" t="s">
        <v>465</v>
      </c>
      <c r="O223" t="s">
        <v>339</v>
      </c>
      <c r="P223" t="s">
        <v>1647</v>
      </c>
      <c r="Q223" t="s">
        <v>413</v>
      </c>
      <c r="R223" t="s">
        <v>407</v>
      </c>
      <c r="S223" t="s">
        <v>1212</v>
      </c>
      <c r="T223" s="129">
        <v>3195.8</v>
      </c>
      <c r="U223" t="s">
        <v>1318</v>
      </c>
      <c r="V223" s="130">
        <v>8.4331347588300395E-2</v>
      </c>
      <c r="W223" s="130">
        <v>7.3783242400884297E-2</v>
      </c>
      <c r="X223" t="s">
        <v>412</v>
      </c>
      <c r="Y223" t="s">
        <v>339</v>
      </c>
      <c r="Z223" s="137">
        <v>349000</v>
      </c>
      <c r="AA223" s="167">
        <v>1</v>
      </c>
      <c r="AB223" s="166" t="s">
        <v>1702</v>
      </c>
      <c r="AD223" s="137">
        <v>360.62170000000003</v>
      </c>
      <c r="AH223" s="130">
        <v>1.2113723217043904E-3</v>
      </c>
      <c r="AI223" s="130">
        <v>3.9009611407169215E-2</v>
      </c>
      <c r="AJ223" s="130">
        <v>1.8043935147585917E-3</v>
      </c>
      <c r="AK223" s="181"/>
      <c r="AL223" s="4"/>
      <c r="AM223" s="159"/>
      <c r="AN223" s="4"/>
    </row>
    <row r="224" spans="1:40" x14ac:dyDescent="0.25">
      <c r="A224" t="s">
        <v>1213</v>
      </c>
      <c r="B224" s="2">
        <v>12938</v>
      </c>
      <c r="C224" t="s">
        <v>1622</v>
      </c>
      <c r="D224" t="s">
        <v>1623</v>
      </c>
      <c r="E224" t="s">
        <v>311</v>
      </c>
      <c r="F224" t="s">
        <v>1748</v>
      </c>
      <c r="G224" t="s">
        <v>1749</v>
      </c>
      <c r="H224" t="s">
        <v>312</v>
      </c>
      <c r="I224" t="s">
        <v>951</v>
      </c>
      <c r="J224" t="s">
        <v>204</v>
      </c>
      <c r="K224" t="s">
        <v>224</v>
      </c>
      <c r="L224" t="s">
        <v>325</v>
      </c>
      <c r="M224" t="s">
        <v>340</v>
      </c>
      <c r="N224" t="s">
        <v>447</v>
      </c>
      <c r="O224" t="s">
        <v>339</v>
      </c>
      <c r="P224" t="s">
        <v>1626</v>
      </c>
      <c r="Q224" t="s">
        <v>415</v>
      </c>
      <c r="R224" t="s">
        <v>407</v>
      </c>
      <c r="S224" t="s">
        <v>1212</v>
      </c>
      <c r="T224" s="129">
        <v>1194.2</v>
      </c>
      <c r="U224" t="s">
        <v>1750</v>
      </c>
      <c r="V224" s="130">
        <v>8.0261069306134802E-2</v>
      </c>
      <c r="W224" s="130">
        <v>6.8113176907300593E-2</v>
      </c>
      <c r="X224" t="s">
        <v>412</v>
      </c>
      <c r="Y224" t="s">
        <v>339</v>
      </c>
      <c r="Z224" s="137">
        <v>333350</v>
      </c>
      <c r="AA224" s="167">
        <v>1</v>
      </c>
      <c r="AB224" s="166" t="s">
        <v>1751</v>
      </c>
      <c r="AD224" s="137">
        <v>340.25029999999998</v>
      </c>
      <c r="AH224" s="130">
        <v>8.3333333333333339E-4</v>
      </c>
      <c r="AI224" s="130">
        <v>3.6805971421500001E-2</v>
      </c>
      <c r="AJ224" s="130">
        <v>1.7024639247018834E-3</v>
      </c>
      <c r="AK224" s="181"/>
      <c r="AL224" s="4"/>
      <c r="AM224" s="159"/>
      <c r="AN224" s="4"/>
    </row>
    <row r="225" spans="1:40" x14ac:dyDescent="0.25">
      <c r="A225" t="s">
        <v>1213</v>
      </c>
      <c r="B225" s="2">
        <v>12938</v>
      </c>
      <c r="C225" t="s">
        <v>1650</v>
      </c>
      <c r="D225" t="s">
        <v>1651</v>
      </c>
      <c r="E225" t="s">
        <v>311</v>
      </c>
      <c r="F225" t="s">
        <v>1652</v>
      </c>
      <c r="G225" t="s">
        <v>1653</v>
      </c>
      <c r="H225" t="s">
        <v>312</v>
      </c>
      <c r="I225" t="s">
        <v>951</v>
      </c>
      <c r="J225" t="s">
        <v>204</v>
      </c>
      <c r="K225" t="s">
        <v>224</v>
      </c>
      <c r="L225" t="s">
        <v>325</v>
      </c>
      <c r="M225" t="s">
        <v>340</v>
      </c>
      <c r="N225" t="s">
        <v>465</v>
      </c>
      <c r="O225" t="s">
        <v>339</v>
      </c>
      <c r="P225" t="s">
        <v>1647</v>
      </c>
      <c r="Q225" t="s">
        <v>413</v>
      </c>
      <c r="R225" t="s">
        <v>407</v>
      </c>
      <c r="S225" t="s">
        <v>1212</v>
      </c>
      <c r="T225" s="129">
        <v>1767.8</v>
      </c>
      <c r="U225" t="s">
        <v>1364</v>
      </c>
      <c r="V225" s="130">
        <v>7.0032917469202496E-2</v>
      </c>
      <c r="W225" s="130">
        <v>5.1813705564737002E-2</v>
      </c>
      <c r="X225" t="s">
        <v>412</v>
      </c>
      <c r="Y225" t="s">
        <v>339</v>
      </c>
      <c r="Z225" s="137">
        <v>300000.36</v>
      </c>
      <c r="AA225" s="167">
        <v>1</v>
      </c>
      <c r="AB225" s="166" t="s">
        <v>1654</v>
      </c>
      <c r="AD225" s="137">
        <v>303.24040000000002</v>
      </c>
      <c r="AH225" s="130">
        <v>1.3606272473198158E-3</v>
      </c>
      <c r="AI225" s="130">
        <v>3.2802491272584416E-2</v>
      </c>
      <c r="AJ225" s="130">
        <v>1.5172825461496112E-3</v>
      </c>
      <c r="AK225" s="181"/>
      <c r="AL225" s="4"/>
      <c r="AM225" s="159"/>
      <c r="AN225" s="4"/>
    </row>
    <row r="226" spans="1:40" x14ac:dyDescent="0.25">
      <c r="A226" t="s">
        <v>1213</v>
      </c>
      <c r="B226" s="2">
        <v>12938</v>
      </c>
      <c r="C226" t="s">
        <v>1803</v>
      </c>
      <c r="D226" t="s">
        <v>1804</v>
      </c>
      <c r="E226" t="s">
        <v>309</v>
      </c>
      <c r="F226" t="s">
        <v>1805</v>
      </c>
      <c r="G226">
        <v>1182047</v>
      </c>
      <c r="H226" t="s">
        <v>312</v>
      </c>
      <c r="I226" t="s">
        <v>951</v>
      </c>
      <c r="J226" t="s">
        <v>204</v>
      </c>
      <c r="K226" t="s">
        <v>204</v>
      </c>
      <c r="L226" t="s">
        <v>327</v>
      </c>
      <c r="M226" t="s">
        <v>340</v>
      </c>
      <c r="N226" t="s">
        <v>443</v>
      </c>
      <c r="O226" t="s">
        <v>339</v>
      </c>
      <c r="P226" t="s">
        <v>1806</v>
      </c>
      <c r="Q226" t="s">
        <v>415</v>
      </c>
      <c r="R226" t="s">
        <v>407</v>
      </c>
      <c r="S226" t="s">
        <v>1212</v>
      </c>
      <c r="T226" s="129">
        <v>987</v>
      </c>
      <c r="U226" t="s">
        <v>1807</v>
      </c>
      <c r="V226" s="130">
        <v>9.8496020914315793E-2</v>
      </c>
      <c r="W226" s="130">
        <v>6.8215458384751904E-2</v>
      </c>
      <c r="X226" t="s">
        <v>412</v>
      </c>
      <c r="Y226" t="s">
        <v>339</v>
      </c>
      <c r="Z226" s="137">
        <v>262499.73</v>
      </c>
      <c r="AA226" s="167">
        <v>1</v>
      </c>
      <c r="AB226" s="166">
        <f>AD226*1000/Z226*100</f>
        <v>96.052974987821898</v>
      </c>
      <c r="AD226" s="137">
        <f>252.9972-0.8584</f>
        <v>252.1388</v>
      </c>
      <c r="AH226" s="130">
        <v>2.0283097470930813E-3</v>
      </c>
      <c r="AI226" s="130">
        <v>2.727466652358956E-2</v>
      </c>
      <c r="AJ226" s="130">
        <v>1.2615924541951125E-3</v>
      </c>
      <c r="AK226" s="181"/>
      <c r="AL226" s="4"/>
      <c r="AM226" s="159"/>
      <c r="AN226" s="4"/>
    </row>
    <row r="227" spans="1:40" x14ac:dyDescent="0.25">
      <c r="A227" t="s">
        <v>1213</v>
      </c>
      <c r="B227" s="2">
        <v>12938</v>
      </c>
      <c r="C227" t="s">
        <v>1797</v>
      </c>
      <c r="D227" t="s">
        <v>1798</v>
      </c>
      <c r="E227" t="s">
        <v>311</v>
      </c>
      <c r="F227" t="s">
        <v>1830</v>
      </c>
      <c r="G227" t="s">
        <v>1831</v>
      </c>
      <c r="H227" t="s">
        <v>312</v>
      </c>
      <c r="I227" t="s">
        <v>951</v>
      </c>
      <c r="J227" t="s">
        <v>204</v>
      </c>
      <c r="K227" t="s">
        <v>224</v>
      </c>
      <c r="L227" t="s">
        <v>325</v>
      </c>
      <c r="M227" t="s">
        <v>340</v>
      </c>
      <c r="N227" t="s">
        <v>465</v>
      </c>
      <c r="O227" t="s">
        <v>339</v>
      </c>
      <c r="P227" t="s">
        <v>1640</v>
      </c>
      <c r="Q227" t="s">
        <v>413</v>
      </c>
      <c r="R227" t="s">
        <v>407</v>
      </c>
      <c r="S227" t="s">
        <v>1212</v>
      </c>
      <c r="T227" s="129">
        <v>2058.5</v>
      </c>
      <c r="U227" t="s">
        <v>1832</v>
      </c>
      <c r="V227" s="130">
        <v>6.6860588365812296E-2</v>
      </c>
      <c r="W227" s="130">
        <v>7.2102154527902307E-2</v>
      </c>
      <c r="X227" t="s">
        <v>412</v>
      </c>
      <c r="Y227" t="s">
        <v>339</v>
      </c>
      <c r="Z227" s="137">
        <v>239823.83</v>
      </c>
      <c r="AA227" s="167">
        <v>1</v>
      </c>
      <c r="AB227" s="166" t="s">
        <v>1833</v>
      </c>
      <c r="AD227" s="137">
        <v>238.9365</v>
      </c>
      <c r="AH227" s="130">
        <v>8.3127518426011013E-4</v>
      </c>
      <c r="AI227" s="130">
        <v>2.5846531187638144E-2</v>
      </c>
      <c r="AJ227" s="130">
        <v>1.1955339100201575E-3</v>
      </c>
      <c r="AK227" s="181"/>
      <c r="AL227" s="4"/>
      <c r="AM227" s="159"/>
      <c r="AN227" s="4"/>
    </row>
    <row r="228" spans="1:40" x14ac:dyDescent="0.25">
      <c r="A228" t="s">
        <v>1213</v>
      </c>
      <c r="B228" s="2">
        <v>12938</v>
      </c>
      <c r="C228" t="s">
        <v>1797</v>
      </c>
      <c r="D228" t="s">
        <v>1798</v>
      </c>
      <c r="E228" t="s">
        <v>311</v>
      </c>
      <c r="F228" t="s">
        <v>2278</v>
      </c>
      <c r="G228" t="s">
        <v>2279</v>
      </c>
      <c r="H228" t="s">
        <v>312</v>
      </c>
      <c r="I228" t="s">
        <v>951</v>
      </c>
      <c r="J228" t="s">
        <v>204</v>
      </c>
      <c r="K228" t="s">
        <v>224</v>
      </c>
      <c r="L228" t="s">
        <v>325</v>
      </c>
      <c r="M228" t="s">
        <v>340</v>
      </c>
      <c r="N228" t="s">
        <v>465</v>
      </c>
      <c r="O228" t="s">
        <v>339</v>
      </c>
      <c r="P228" t="s">
        <v>1619</v>
      </c>
      <c r="Q228" t="s">
        <v>413</v>
      </c>
      <c r="R228" t="s">
        <v>407</v>
      </c>
      <c r="S228" t="s">
        <v>1212</v>
      </c>
      <c r="T228" s="129">
        <v>421.9</v>
      </c>
      <c r="U228" t="s">
        <v>1585</v>
      </c>
      <c r="V228" s="130">
        <v>5.4042917252778697E-2</v>
      </c>
      <c r="W228" s="130">
        <v>1.1483332225084001E-2</v>
      </c>
      <c r="X228" t="s">
        <v>412</v>
      </c>
      <c r="Y228" t="s">
        <v>339</v>
      </c>
      <c r="Z228" s="137">
        <v>95833.34</v>
      </c>
      <c r="AA228" s="167">
        <v>1</v>
      </c>
      <c r="AB228" s="166" t="s">
        <v>2280</v>
      </c>
      <c r="AD228" s="137">
        <v>95.382899999999992</v>
      </c>
      <c r="AH228" s="130">
        <v>2.4749144411376721E-4</v>
      </c>
      <c r="AI228" s="130">
        <v>1.0317875668294171E-2</v>
      </c>
      <c r="AJ228" s="130">
        <v>4.7725438091736371E-4</v>
      </c>
      <c r="AK228" s="181"/>
      <c r="AL228" s="4"/>
      <c r="AM228" s="159"/>
      <c r="AN228" s="4"/>
    </row>
    <row r="229" spans="1:40" x14ac:dyDescent="0.25">
      <c r="A229" t="s">
        <v>1213</v>
      </c>
      <c r="B229" s="2">
        <v>12938</v>
      </c>
      <c r="C229" t="s">
        <v>1681</v>
      </c>
      <c r="D229" t="s">
        <v>1682</v>
      </c>
      <c r="E229" t="s">
        <v>311</v>
      </c>
      <c r="F229" t="s">
        <v>2111</v>
      </c>
      <c r="G229" t="s">
        <v>2112</v>
      </c>
      <c r="H229" t="s">
        <v>312</v>
      </c>
      <c r="I229" t="s">
        <v>951</v>
      </c>
      <c r="J229" t="s">
        <v>205</v>
      </c>
      <c r="K229" t="s">
        <v>224</v>
      </c>
      <c r="L229" t="s">
        <v>325</v>
      </c>
      <c r="M229" t="s">
        <v>340</v>
      </c>
      <c r="N229" t="s">
        <v>465</v>
      </c>
      <c r="O229" t="s">
        <v>339</v>
      </c>
      <c r="P229" t="s">
        <v>1668</v>
      </c>
      <c r="Q229" t="s">
        <v>413</v>
      </c>
      <c r="R229" t="s">
        <v>407</v>
      </c>
      <c r="S229" t="s">
        <v>1212</v>
      </c>
      <c r="T229" s="129">
        <v>1877.4</v>
      </c>
      <c r="U229" t="s">
        <v>1796</v>
      </c>
      <c r="V229" s="130">
        <v>9.7840370417833E-2</v>
      </c>
      <c r="W229" s="130">
        <v>6.9474307337999003E-2</v>
      </c>
      <c r="X229" t="s">
        <v>412</v>
      </c>
      <c r="Y229" t="s">
        <v>339</v>
      </c>
      <c r="Z229" s="137">
        <v>46464</v>
      </c>
      <c r="AA229" s="167">
        <v>1</v>
      </c>
      <c r="AB229" s="166" t="s">
        <v>2113</v>
      </c>
      <c r="AD229" s="137">
        <v>48.313300000000005</v>
      </c>
      <c r="AH229" s="130">
        <v>1.2906666666666667E-4</v>
      </c>
      <c r="AI229" s="130">
        <v>5.2262053525841306E-3</v>
      </c>
      <c r="AJ229" s="130">
        <v>2.4173865631653966E-4</v>
      </c>
      <c r="AK229" s="181"/>
      <c r="AL229" s="4"/>
      <c r="AM229" s="159"/>
      <c r="AN229" s="4"/>
    </row>
    <row r="230" spans="1:40" x14ac:dyDescent="0.25">
      <c r="A230" t="s">
        <v>1213</v>
      </c>
      <c r="B230" s="2">
        <v>12938</v>
      </c>
      <c r="C230" t="s">
        <v>1964</v>
      </c>
      <c r="D230" t="s">
        <v>1965</v>
      </c>
      <c r="E230" t="s">
        <v>309</v>
      </c>
      <c r="F230" t="s">
        <v>1966</v>
      </c>
      <c r="G230" t="s">
        <v>1967</v>
      </c>
      <c r="H230" t="s">
        <v>312</v>
      </c>
      <c r="I230" t="s">
        <v>754</v>
      </c>
      <c r="J230" t="s">
        <v>204</v>
      </c>
      <c r="K230" t="s">
        <v>204</v>
      </c>
      <c r="L230" t="s">
        <v>325</v>
      </c>
      <c r="M230" t="s">
        <v>340</v>
      </c>
      <c r="N230" t="s">
        <v>464</v>
      </c>
      <c r="O230" t="s">
        <v>339</v>
      </c>
      <c r="P230" t="s">
        <v>1640</v>
      </c>
      <c r="Q230" t="s">
        <v>413</v>
      </c>
      <c r="R230" t="s">
        <v>407</v>
      </c>
      <c r="S230" t="s">
        <v>1212</v>
      </c>
      <c r="T230" s="129">
        <v>4294.8999999999996</v>
      </c>
      <c r="U230" t="s">
        <v>1921</v>
      </c>
      <c r="V230" s="130">
        <v>3.5409330142736103E-2</v>
      </c>
      <c r="W230" s="130">
        <v>3.8427945028543103E-2</v>
      </c>
      <c r="X230" t="s">
        <v>412</v>
      </c>
      <c r="Y230" t="s">
        <v>339</v>
      </c>
      <c r="Z230" s="137">
        <v>295095</v>
      </c>
      <c r="AA230" s="167">
        <v>1</v>
      </c>
      <c r="AB230" s="166" t="s">
        <v>1968</v>
      </c>
      <c r="AD230" s="137">
        <v>302.53140000000002</v>
      </c>
      <c r="AH230" s="130">
        <v>1.7126100026708114E-4</v>
      </c>
      <c r="AI230" s="130">
        <v>3.2725796457802936E-2</v>
      </c>
      <c r="AJ230" s="130">
        <v>1.5137350197473901E-3</v>
      </c>
      <c r="AK230" s="181"/>
      <c r="AL230" s="4"/>
      <c r="AM230" s="159"/>
      <c r="AN230" s="4"/>
    </row>
    <row r="231" spans="1:40" x14ac:dyDescent="0.25">
      <c r="A231" t="s">
        <v>1213</v>
      </c>
      <c r="B231" s="2">
        <v>12938</v>
      </c>
      <c r="C231" t="s">
        <v>1938</v>
      </c>
      <c r="D231" t="s">
        <v>1939</v>
      </c>
      <c r="E231" t="s">
        <v>309</v>
      </c>
      <c r="F231" t="s">
        <v>1940</v>
      </c>
      <c r="G231" t="s">
        <v>1941</v>
      </c>
      <c r="H231" t="s">
        <v>312</v>
      </c>
      <c r="I231" t="s">
        <v>754</v>
      </c>
      <c r="J231" t="s">
        <v>204</v>
      </c>
      <c r="K231" t="s">
        <v>204</v>
      </c>
      <c r="L231" t="s">
        <v>325</v>
      </c>
      <c r="M231" t="s">
        <v>340</v>
      </c>
      <c r="N231" t="s">
        <v>464</v>
      </c>
      <c r="O231" t="s">
        <v>339</v>
      </c>
      <c r="Q231" t="s">
        <v>410</v>
      </c>
      <c r="R231" t="s">
        <v>410</v>
      </c>
      <c r="S231" t="s">
        <v>1212</v>
      </c>
      <c r="T231" s="129">
        <v>3255.6</v>
      </c>
      <c r="U231" t="s">
        <v>1627</v>
      </c>
      <c r="V231" s="130">
        <v>4.5401443709134702E-2</v>
      </c>
      <c r="W231" s="130">
        <v>4.2146794644593803E-2</v>
      </c>
      <c r="X231" t="s">
        <v>412</v>
      </c>
      <c r="Y231" t="s">
        <v>339</v>
      </c>
      <c r="Z231" s="137">
        <v>284000</v>
      </c>
      <c r="AA231" s="167">
        <v>1</v>
      </c>
      <c r="AB231" s="166" t="s">
        <v>1942</v>
      </c>
      <c r="AD231" s="137">
        <v>292.4348</v>
      </c>
      <c r="AH231" s="130">
        <v>2.8989679061795993E-4</v>
      </c>
      <c r="AI231" s="130">
        <v>3.1633614699096722E-2</v>
      </c>
      <c r="AJ231" s="130">
        <v>1.4632160422118961E-3</v>
      </c>
      <c r="AK231" s="181"/>
      <c r="AL231" s="4"/>
      <c r="AM231" s="159"/>
      <c r="AN231" s="4"/>
    </row>
    <row r="232" spans="1:40" x14ac:dyDescent="0.25">
      <c r="A232" t="s">
        <v>1213</v>
      </c>
      <c r="B232" s="2">
        <v>12938</v>
      </c>
      <c r="C232" t="s">
        <v>1878</v>
      </c>
      <c r="D232" t="s">
        <v>1879</v>
      </c>
      <c r="E232" t="s">
        <v>309</v>
      </c>
      <c r="F232" t="s">
        <v>1880</v>
      </c>
      <c r="G232" t="s">
        <v>1881</v>
      </c>
      <c r="H232" t="s">
        <v>312</v>
      </c>
      <c r="I232" t="s">
        <v>754</v>
      </c>
      <c r="J232" t="s">
        <v>204</v>
      </c>
      <c r="K232" t="s">
        <v>204</v>
      </c>
      <c r="L232" t="s">
        <v>325</v>
      </c>
      <c r="M232" t="s">
        <v>340</v>
      </c>
      <c r="N232" t="s">
        <v>447</v>
      </c>
      <c r="O232" t="s">
        <v>339</v>
      </c>
      <c r="P232" t="s">
        <v>1626</v>
      </c>
      <c r="Q232" t="s">
        <v>415</v>
      </c>
      <c r="R232" t="s">
        <v>407</v>
      </c>
      <c r="S232" t="s">
        <v>1212</v>
      </c>
      <c r="T232" s="129">
        <v>3051.8</v>
      </c>
      <c r="U232" t="s">
        <v>1882</v>
      </c>
      <c r="V232" s="130">
        <v>3.3392549215554901E-2</v>
      </c>
      <c r="W232" s="130">
        <v>2.7368432453870401E-2</v>
      </c>
      <c r="X232" t="s">
        <v>412</v>
      </c>
      <c r="Y232" t="s">
        <v>339</v>
      </c>
      <c r="Z232" s="137">
        <v>236000</v>
      </c>
      <c r="AA232" s="167">
        <v>1</v>
      </c>
      <c r="AB232" s="166" t="s">
        <v>1883</v>
      </c>
      <c r="AD232" s="137">
        <v>252.56720000000001</v>
      </c>
      <c r="AH232" s="130">
        <v>7.8666666666666663E-4</v>
      </c>
      <c r="AI232" s="130">
        <v>2.7321007932126072E-2</v>
      </c>
      <c r="AJ232" s="130">
        <v>1.2637359807264404E-3</v>
      </c>
      <c r="AK232" s="181"/>
      <c r="AL232" s="4"/>
      <c r="AM232" s="159"/>
      <c r="AN232" s="4"/>
    </row>
    <row r="233" spans="1:40" x14ac:dyDescent="0.25">
      <c r="A233" t="s">
        <v>1213</v>
      </c>
      <c r="B233" s="2">
        <v>12938</v>
      </c>
      <c r="C233" t="s">
        <v>1842</v>
      </c>
      <c r="D233" t="s">
        <v>1843</v>
      </c>
      <c r="E233" t="s">
        <v>309</v>
      </c>
      <c r="F233" t="s">
        <v>1969</v>
      </c>
      <c r="G233" t="s">
        <v>1970</v>
      </c>
      <c r="H233" t="s">
        <v>312</v>
      </c>
      <c r="I233" t="s">
        <v>754</v>
      </c>
      <c r="J233" t="s">
        <v>204</v>
      </c>
      <c r="K233" t="s">
        <v>204</v>
      </c>
      <c r="L233" t="s">
        <v>325</v>
      </c>
      <c r="M233" t="s">
        <v>340</v>
      </c>
      <c r="N233" t="s">
        <v>443</v>
      </c>
      <c r="O233" t="s">
        <v>339</v>
      </c>
      <c r="P233" t="s">
        <v>1626</v>
      </c>
      <c r="Q233" t="s">
        <v>415</v>
      </c>
      <c r="R233" t="s">
        <v>407</v>
      </c>
      <c r="S233" t="s">
        <v>1212</v>
      </c>
      <c r="T233" s="129">
        <v>1712.2</v>
      </c>
      <c r="U233" t="s">
        <v>1664</v>
      </c>
      <c r="V233" s="130">
        <v>5.12472235357758E-2</v>
      </c>
      <c r="W233" s="130">
        <v>4.3424001811742399E-2</v>
      </c>
      <c r="X233" t="s">
        <v>412</v>
      </c>
      <c r="Y233" t="s">
        <v>339</v>
      </c>
      <c r="Z233" s="137">
        <v>226666.66</v>
      </c>
      <c r="AA233" s="167">
        <v>1</v>
      </c>
      <c r="AB233" s="166" t="s">
        <v>1971</v>
      </c>
      <c r="AD233" s="137">
        <v>231.38129999999998</v>
      </c>
      <c r="AH233" s="130">
        <v>2.0606060187327818E-3</v>
      </c>
      <c r="AI233" s="130">
        <v>2.5029260856697311E-2</v>
      </c>
      <c r="AJ233" s="130">
        <v>1.1577309883360099E-3</v>
      </c>
      <c r="AK233" s="181"/>
      <c r="AL233" s="4"/>
      <c r="AM233" s="159"/>
      <c r="AN233" s="4"/>
    </row>
    <row r="234" spans="1:40" x14ac:dyDescent="0.25">
      <c r="A234" t="s">
        <v>1213</v>
      </c>
      <c r="B234" s="2">
        <v>12938</v>
      </c>
      <c r="C234" t="s">
        <v>2130</v>
      </c>
      <c r="D234" t="s">
        <v>2131</v>
      </c>
      <c r="E234" t="s">
        <v>309</v>
      </c>
      <c r="F234" t="s">
        <v>2281</v>
      </c>
      <c r="G234" t="s">
        <v>2282</v>
      </c>
      <c r="H234" t="s">
        <v>312</v>
      </c>
      <c r="I234" t="s">
        <v>754</v>
      </c>
      <c r="J234" t="s">
        <v>204</v>
      </c>
      <c r="K234" t="s">
        <v>204</v>
      </c>
      <c r="L234" t="s">
        <v>325</v>
      </c>
      <c r="M234" t="s">
        <v>340</v>
      </c>
      <c r="N234" t="s">
        <v>448</v>
      </c>
      <c r="O234" t="s">
        <v>339</v>
      </c>
      <c r="P234" t="s">
        <v>1647</v>
      </c>
      <c r="Q234" t="s">
        <v>413</v>
      </c>
      <c r="R234" t="s">
        <v>407</v>
      </c>
      <c r="S234" t="s">
        <v>1212</v>
      </c>
      <c r="T234" s="129">
        <v>1317</v>
      </c>
      <c r="U234" t="s">
        <v>2283</v>
      </c>
      <c r="V234" s="130">
        <v>1.46E-2</v>
      </c>
      <c r="W234" s="130">
        <v>2.4688133224248499E-2</v>
      </c>
      <c r="X234" t="s">
        <v>411</v>
      </c>
      <c r="Y234" t="s">
        <v>339</v>
      </c>
      <c r="Z234" s="137">
        <v>150000</v>
      </c>
      <c r="AA234" s="167">
        <v>1</v>
      </c>
      <c r="AB234" s="166" t="s">
        <v>2284</v>
      </c>
      <c r="AD234" s="137">
        <v>168.72</v>
      </c>
      <c r="AH234" s="130">
        <v>1.126422107911238E-4</v>
      </c>
      <c r="AI234" s="130">
        <v>1.8250986107096689E-2</v>
      </c>
      <c r="AJ234" s="130">
        <v>8.4420120533531282E-4</v>
      </c>
      <c r="AK234" s="181"/>
      <c r="AL234" s="4"/>
      <c r="AM234" s="159"/>
      <c r="AN234" s="4"/>
    </row>
    <row r="235" spans="1:40" x14ac:dyDescent="0.25">
      <c r="A235" t="s">
        <v>1213</v>
      </c>
      <c r="B235" s="2">
        <v>12938</v>
      </c>
      <c r="C235" t="s">
        <v>1873</v>
      </c>
      <c r="D235" t="s">
        <v>1874</v>
      </c>
      <c r="E235" t="s">
        <v>309</v>
      </c>
      <c r="F235" t="s">
        <v>1875</v>
      </c>
      <c r="G235" t="s">
        <v>1876</v>
      </c>
      <c r="H235" t="s">
        <v>312</v>
      </c>
      <c r="I235" t="s">
        <v>754</v>
      </c>
      <c r="J235" t="s">
        <v>204</v>
      </c>
      <c r="K235" t="s">
        <v>204</v>
      </c>
      <c r="L235" t="s">
        <v>325</v>
      </c>
      <c r="M235" t="s">
        <v>340</v>
      </c>
      <c r="N235" t="s">
        <v>448</v>
      </c>
      <c r="O235" t="s">
        <v>339</v>
      </c>
      <c r="P235" t="s">
        <v>1647</v>
      </c>
      <c r="Q235" t="s">
        <v>413</v>
      </c>
      <c r="R235" t="s">
        <v>407</v>
      </c>
      <c r="S235" t="s">
        <v>1212</v>
      </c>
      <c r="T235" s="129">
        <v>665.8</v>
      </c>
      <c r="U235" t="s">
        <v>1447</v>
      </c>
      <c r="V235" s="130">
        <v>2.4199999999999999E-2</v>
      </c>
      <c r="W235" s="130">
        <v>3.3755779590606397E-2</v>
      </c>
      <c r="X235" t="s">
        <v>411</v>
      </c>
      <c r="Y235" t="s">
        <v>339</v>
      </c>
      <c r="Z235" s="137">
        <v>100000</v>
      </c>
      <c r="AA235" s="167">
        <v>1</v>
      </c>
      <c r="AB235" s="166" t="s">
        <v>1877</v>
      </c>
      <c r="AD235" s="137">
        <v>113.74</v>
      </c>
      <c r="AH235" s="130">
        <v>6.9389029594421121E-5</v>
      </c>
      <c r="AI235" s="130">
        <v>1.2303622331799297E-2</v>
      </c>
      <c r="AJ235" s="130">
        <v>5.6910529335489851E-4</v>
      </c>
      <c r="AK235" s="181"/>
      <c r="AL235" s="4"/>
      <c r="AM235" s="159"/>
      <c r="AN235" s="4"/>
    </row>
    <row r="236" spans="1:40" x14ac:dyDescent="0.25">
      <c r="A236" t="s">
        <v>1213</v>
      </c>
      <c r="B236" s="2">
        <v>12938</v>
      </c>
      <c r="C236" t="s">
        <v>2030</v>
      </c>
      <c r="D236" t="s">
        <v>2031</v>
      </c>
      <c r="E236" t="s">
        <v>80</v>
      </c>
      <c r="F236" t="s">
        <v>2032</v>
      </c>
      <c r="G236" t="s">
        <v>2033</v>
      </c>
      <c r="H236" t="s">
        <v>312</v>
      </c>
      <c r="I236" t="s">
        <v>755</v>
      </c>
      <c r="J236" t="s">
        <v>204</v>
      </c>
      <c r="K236" t="s">
        <v>224</v>
      </c>
      <c r="L236" t="s">
        <v>325</v>
      </c>
      <c r="M236" t="s">
        <v>340</v>
      </c>
      <c r="N236" t="s">
        <v>443</v>
      </c>
      <c r="O236" t="s">
        <v>339</v>
      </c>
      <c r="P236" t="s">
        <v>1864</v>
      </c>
      <c r="Q236" t="s">
        <v>415</v>
      </c>
      <c r="R236" t="s">
        <v>407</v>
      </c>
      <c r="S236" t="s">
        <v>1212</v>
      </c>
      <c r="T236" s="129">
        <v>2036.9</v>
      </c>
      <c r="U236" t="s">
        <v>2034</v>
      </c>
      <c r="V236" s="130">
        <v>2.7199076890941998E-3</v>
      </c>
      <c r="W236" s="130">
        <v>5.4730038973092698E-2</v>
      </c>
      <c r="X236" t="s">
        <v>412</v>
      </c>
      <c r="Y236" t="s">
        <v>339</v>
      </c>
      <c r="Z236" s="137">
        <v>948000</v>
      </c>
      <c r="AA236" s="167">
        <v>1</v>
      </c>
      <c r="AB236" s="166" t="s">
        <v>2035</v>
      </c>
      <c r="AD236" s="137">
        <v>995.4</v>
      </c>
      <c r="AH236" s="130">
        <v>2.251747306029E-3</v>
      </c>
      <c r="AI236" s="130">
        <v>0.1076756257171885</v>
      </c>
      <c r="AJ236" s="130">
        <v>4.9805469404384205E-3</v>
      </c>
      <c r="AK236" s="181"/>
      <c r="AL236" s="4"/>
      <c r="AM236" s="159"/>
      <c r="AN236" s="4"/>
    </row>
    <row r="237" spans="1:40" x14ac:dyDescent="0.25">
      <c r="A237" t="s">
        <v>1213</v>
      </c>
      <c r="B237" s="2">
        <v>12938</v>
      </c>
      <c r="C237" t="s">
        <v>2285</v>
      </c>
      <c r="D237" t="s">
        <v>2286</v>
      </c>
      <c r="E237" t="s">
        <v>309</v>
      </c>
      <c r="F237" t="s">
        <v>2287</v>
      </c>
      <c r="G237" t="s">
        <v>2288</v>
      </c>
      <c r="H237" t="s">
        <v>321</v>
      </c>
      <c r="I237" t="s">
        <v>755</v>
      </c>
      <c r="J237" t="s">
        <v>205</v>
      </c>
      <c r="K237" t="s">
        <v>204</v>
      </c>
      <c r="L237" t="s">
        <v>325</v>
      </c>
      <c r="M237" t="s">
        <v>314</v>
      </c>
      <c r="N237" t="s">
        <v>534</v>
      </c>
      <c r="O237" t="s">
        <v>339</v>
      </c>
      <c r="P237" t="s">
        <v>2057</v>
      </c>
      <c r="Q237" t="s">
        <v>433</v>
      </c>
      <c r="R237" t="s">
        <v>407</v>
      </c>
      <c r="S237" t="s">
        <v>1217</v>
      </c>
      <c r="T237" s="129">
        <v>5187.3999999999996</v>
      </c>
      <c r="U237" t="s">
        <v>2289</v>
      </c>
      <c r="V237" s="130">
        <v>4.1071527830361998E-2</v>
      </c>
      <c r="W237" s="130">
        <v>5.1283939963578801E-2</v>
      </c>
      <c r="X237" t="s">
        <v>412</v>
      </c>
      <c r="Y237" t="s">
        <v>339</v>
      </c>
      <c r="Z237" s="137">
        <v>50000</v>
      </c>
      <c r="AA237" s="11" t="s">
        <v>1218</v>
      </c>
      <c r="AB237" s="166" t="s">
        <v>2290</v>
      </c>
      <c r="AD237" s="137">
        <v>195.27679999999998</v>
      </c>
      <c r="AH237" s="130">
        <v>3.3333333333333335E-5</v>
      </c>
      <c r="AI237" s="130">
        <v>2.1123720743470235E-2</v>
      </c>
      <c r="AJ237" s="130">
        <v>9.770798360243171E-4</v>
      </c>
      <c r="AK237" s="181"/>
      <c r="AL237" s="4"/>
      <c r="AM237" s="159"/>
      <c r="AN237" s="4"/>
    </row>
    <row r="238" spans="1:40" x14ac:dyDescent="0.25">
      <c r="A238" t="s">
        <v>1213</v>
      </c>
      <c r="B238" s="2">
        <v>12938</v>
      </c>
      <c r="C238" t="s">
        <v>1873</v>
      </c>
      <c r="D238" t="s">
        <v>1874</v>
      </c>
      <c r="E238" t="s">
        <v>309</v>
      </c>
      <c r="F238" t="s">
        <v>2043</v>
      </c>
      <c r="G238" t="s">
        <v>2044</v>
      </c>
      <c r="H238" t="s">
        <v>321</v>
      </c>
      <c r="I238" t="s">
        <v>755</v>
      </c>
      <c r="J238" t="s">
        <v>205</v>
      </c>
      <c r="K238" t="s">
        <v>204</v>
      </c>
      <c r="L238" t="s">
        <v>325</v>
      </c>
      <c r="M238" t="s">
        <v>340</v>
      </c>
      <c r="N238" t="s">
        <v>536</v>
      </c>
      <c r="O238" t="s">
        <v>339</v>
      </c>
      <c r="P238" t="s">
        <v>2040</v>
      </c>
      <c r="Q238" t="s">
        <v>433</v>
      </c>
      <c r="R238" t="s">
        <v>407</v>
      </c>
      <c r="S238" t="s">
        <v>1215</v>
      </c>
      <c r="T238" s="129">
        <v>5861.5</v>
      </c>
      <c r="U238" t="s">
        <v>2045</v>
      </c>
      <c r="V238" s="130">
        <v>5.6377033020257601E-2</v>
      </c>
      <c r="W238" s="130">
        <v>4.6668160468339603E-2</v>
      </c>
      <c r="X238" t="s">
        <v>412</v>
      </c>
      <c r="Y238" t="s">
        <v>339</v>
      </c>
      <c r="Z238" s="137">
        <v>49000</v>
      </c>
      <c r="AA238" s="11" t="s">
        <v>1216</v>
      </c>
      <c r="AB238" s="166" t="s">
        <v>2046</v>
      </c>
      <c r="AD238" s="137">
        <v>172.82029999999997</v>
      </c>
      <c r="AH238" s="130">
        <v>6.5333333333333327E-5</v>
      </c>
      <c r="AI238" s="130">
        <v>1.8694528771481041E-2</v>
      </c>
      <c r="AJ238" s="130">
        <v>8.647173160645468E-4</v>
      </c>
      <c r="AK238" s="181"/>
      <c r="AL238" s="4"/>
      <c r="AM238" s="159"/>
      <c r="AN238" s="4"/>
    </row>
    <row r="239" spans="1:40" x14ac:dyDescent="0.25">
      <c r="A239" t="s">
        <v>1213</v>
      </c>
      <c r="B239" s="2">
        <v>12938</v>
      </c>
      <c r="C239" t="s">
        <v>2047</v>
      </c>
      <c r="D239" t="s">
        <v>2048</v>
      </c>
      <c r="E239" t="s">
        <v>309</v>
      </c>
      <c r="F239" t="s">
        <v>2049</v>
      </c>
      <c r="G239" t="s">
        <v>2050</v>
      </c>
      <c r="H239" t="s">
        <v>321</v>
      </c>
      <c r="I239" t="s">
        <v>755</v>
      </c>
      <c r="J239" t="s">
        <v>205</v>
      </c>
      <c r="K239" t="s">
        <v>204</v>
      </c>
      <c r="L239" t="s">
        <v>325</v>
      </c>
      <c r="M239" t="s">
        <v>340</v>
      </c>
      <c r="N239" t="s">
        <v>536</v>
      </c>
      <c r="O239" t="s">
        <v>339</v>
      </c>
      <c r="P239" t="s">
        <v>2040</v>
      </c>
      <c r="Q239" t="s">
        <v>433</v>
      </c>
      <c r="R239" t="s">
        <v>407</v>
      </c>
      <c r="S239" t="s">
        <v>1215</v>
      </c>
      <c r="T239" s="129">
        <v>6085.1</v>
      </c>
      <c r="U239" t="s">
        <v>2051</v>
      </c>
      <c r="V239" s="130">
        <v>5.6421617254018397E-2</v>
      </c>
      <c r="W239" s="130">
        <v>4.6041358593702002E-2</v>
      </c>
      <c r="X239" t="s">
        <v>412</v>
      </c>
      <c r="Y239" t="s">
        <v>339</v>
      </c>
      <c r="Z239" s="137">
        <v>49000</v>
      </c>
      <c r="AA239" s="11" t="s">
        <v>1216</v>
      </c>
      <c r="AB239" s="166" t="s">
        <v>2052</v>
      </c>
      <c r="AD239" s="137">
        <v>169.78800000000001</v>
      </c>
      <c r="AH239" s="130">
        <v>8.1666666666666669E-5</v>
      </c>
      <c r="AI239" s="130">
        <v>1.8366515108770347E-2</v>
      </c>
      <c r="AJ239" s="130">
        <v>8.4954501097363742E-4</v>
      </c>
      <c r="AK239" s="181"/>
      <c r="AL239" s="4"/>
      <c r="AM239" s="159"/>
      <c r="AN239" s="4"/>
    </row>
    <row r="240" spans="1:40" x14ac:dyDescent="0.25">
      <c r="A240" t="s">
        <v>1213</v>
      </c>
      <c r="B240" s="2">
        <v>12938</v>
      </c>
      <c r="C240" t="s">
        <v>2053</v>
      </c>
      <c r="D240" t="s">
        <v>2054</v>
      </c>
      <c r="E240" t="s">
        <v>80</v>
      </c>
      <c r="F240" t="s">
        <v>2055</v>
      </c>
      <c r="G240" t="s">
        <v>2056</v>
      </c>
      <c r="H240" t="s">
        <v>321</v>
      </c>
      <c r="I240" t="s">
        <v>755</v>
      </c>
      <c r="J240" t="s">
        <v>205</v>
      </c>
      <c r="K240" t="s">
        <v>204</v>
      </c>
      <c r="L240" t="s">
        <v>325</v>
      </c>
      <c r="M240" t="s">
        <v>314</v>
      </c>
      <c r="N240" t="s">
        <v>486</v>
      </c>
      <c r="O240" t="s">
        <v>339</v>
      </c>
      <c r="P240" t="s">
        <v>2057</v>
      </c>
      <c r="Q240" t="s">
        <v>433</v>
      </c>
      <c r="R240" t="s">
        <v>407</v>
      </c>
      <c r="S240" t="s">
        <v>1215</v>
      </c>
      <c r="T240" s="129">
        <v>984.9</v>
      </c>
      <c r="U240" t="s">
        <v>1822</v>
      </c>
      <c r="V240" s="130">
        <v>6.1249999999999999E-2</v>
      </c>
      <c r="W240" s="130">
        <v>9.8288835357427301E-2</v>
      </c>
      <c r="X240" t="s">
        <v>412</v>
      </c>
      <c r="Y240" t="s">
        <v>339</v>
      </c>
      <c r="Z240" s="137">
        <v>32000</v>
      </c>
      <c r="AA240" s="11" t="s">
        <v>1216</v>
      </c>
      <c r="AB240" s="166" t="s">
        <v>2058</v>
      </c>
      <c r="AC240" s="2">
        <v>0.98</v>
      </c>
      <c r="AD240" s="137">
        <v>120.0757</v>
      </c>
      <c r="AH240" s="130">
        <v>5.3333333333333333E-5</v>
      </c>
      <c r="AI240" s="130">
        <v>1.2988975417851528E-2</v>
      </c>
      <c r="AJ240" s="130">
        <v>6.0080636955595914E-4</v>
      </c>
      <c r="AK240" s="181"/>
      <c r="AL240" s="4"/>
      <c r="AM240" s="159"/>
      <c r="AN240" s="4"/>
    </row>
    <row r="241" spans="1:40" x14ac:dyDescent="0.25">
      <c r="A241" t="s">
        <v>1213</v>
      </c>
      <c r="B241" s="2">
        <v>12938</v>
      </c>
      <c r="C241" t="s">
        <v>2053</v>
      </c>
      <c r="D241" t="s">
        <v>2054</v>
      </c>
      <c r="E241" t="s">
        <v>80</v>
      </c>
      <c r="F241" t="s">
        <v>2059</v>
      </c>
      <c r="G241" t="s">
        <v>2060</v>
      </c>
      <c r="H241" t="s">
        <v>321</v>
      </c>
      <c r="I241" t="s">
        <v>755</v>
      </c>
      <c r="J241" t="s">
        <v>205</v>
      </c>
      <c r="K241" t="s">
        <v>204</v>
      </c>
      <c r="L241" t="s">
        <v>325</v>
      </c>
      <c r="M241" t="s">
        <v>314</v>
      </c>
      <c r="N241" t="s">
        <v>486</v>
      </c>
      <c r="O241" t="s">
        <v>339</v>
      </c>
      <c r="P241" t="s">
        <v>2057</v>
      </c>
      <c r="Q241" t="s">
        <v>433</v>
      </c>
      <c r="R241" t="s">
        <v>407</v>
      </c>
      <c r="S241" t="s">
        <v>1215</v>
      </c>
      <c r="T241" s="129">
        <v>2764.4</v>
      </c>
      <c r="U241" t="s">
        <v>1664</v>
      </c>
      <c r="V241" s="130">
        <v>6.5000000000000002E-2</v>
      </c>
      <c r="W241" s="130">
        <v>9.2886275266408594E-2</v>
      </c>
      <c r="X241" t="s">
        <v>412</v>
      </c>
      <c r="Y241" t="s">
        <v>339</v>
      </c>
      <c r="Z241" s="137">
        <v>32000</v>
      </c>
      <c r="AA241" s="11" t="s">
        <v>1216</v>
      </c>
      <c r="AB241" s="166" t="s">
        <v>2061</v>
      </c>
      <c r="AC241" s="2">
        <v>1.04</v>
      </c>
      <c r="AD241" s="137">
        <v>116.19580000000001</v>
      </c>
      <c r="AH241" s="130">
        <v>5.3333333333333333E-5</v>
      </c>
      <c r="AI241" s="130">
        <v>1.2569274131715182E-2</v>
      </c>
      <c r="AJ241" s="130">
        <v>5.8139304418504585E-4</v>
      </c>
      <c r="AK241" s="181"/>
      <c r="AL241" s="4"/>
      <c r="AM241" s="159"/>
      <c r="AN241" s="4"/>
    </row>
    <row r="242" spans="1:40" x14ac:dyDescent="0.25">
      <c r="A242" t="s">
        <v>1213</v>
      </c>
      <c r="B242" s="2">
        <v>12938</v>
      </c>
      <c r="C242" t="s">
        <v>2272</v>
      </c>
      <c r="D242" t="s">
        <v>2273</v>
      </c>
      <c r="E242" t="s">
        <v>309</v>
      </c>
      <c r="F242" t="s">
        <v>2274</v>
      </c>
      <c r="G242" t="s">
        <v>2275</v>
      </c>
      <c r="H242" t="s">
        <v>312</v>
      </c>
      <c r="I242" t="s">
        <v>952</v>
      </c>
      <c r="J242" t="s">
        <v>204</v>
      </c>
      <c r="K242" t="s">
        <v>204</v>
      </c>
      <c r="L242" t="s">
        <v>325</v>
      </c>
      <c r="M242" t="s">
        <v>340</v>
      </c>
      <c r="N242" t="s">
        <v>441</v>
      </c>
      <c r="O242" t="s">
        <v>339</v>
      </c>
      <c r="P242" t="s">
        <v>1640</v>
      </c>
      <c r="Q242" t="s">
        <v>413</v>
      </c>
      <c r="R242" t="s">
        <v>407</v>
      </c>
      <c r="S242" t="s">
        <v>1212</v>
      </c>
      <c r="T242" s="129">
        <v>3078</v>
      </c>
      <c r="U242" t="s">
        <v>2276</v>
      </c>
      <c r="V242" s="130">
        <v>3.1434579098221201E-3</v>
      </c>
      <c r="W242" s="130">
        <v>5.6717971278428703E-2</v>
      </c>
      <c r="X242" t="s">
        <v>412</v>
      </c>
      <c r="Y242" t="s">
        <v>339</v>
      </c>
      <c r="Z242" s="137">
        <v>563000</v>
      </c>
      <c r="AA242" s="167">
        <v>1</v>
      </c>
      <c r="AB242" s="166" t="s">
        <v>2277</v>
      </c>
      <c r="AD242" s="137">
        <v>477.98700000000002</v>
      </c>
      <c r="AH242" s="130">
        <v>9.9364280394350886E-4</v>
      </c>
      <c r="AI242" s="130">
        <v>5.1705394122645951E-2</v>
      </c>
      <c r="AJ242" s="130">
        <v>2.3916382262601362E-3</v>
      </c>
      <c r="AK242" s="181"/>
      <c r="AL242" s="4"/>
      <c r="AM242" s="159"/>
      <c r="AN242" s="4"/>
    </row>
    <row r="243" spans="1:40" x14ac:dyDescent="0.25">
      <c r="A243" t="s">
        <v>1213</v>
      </c>
      <c r="B243" s="2">
        <v>12938</v>
      </c>
      <c r="C243" t="s">
        <v>2062</v>
      </c>
      <c r="D243" t="s">
        <v>2063</v>
      </c>
      <c r="E243" t="s">
        <v>309</v>
      </c>
      <c r="F243" t="s">
        <v>2064</v>
      </c>
      <c r="G243" t="s">
        <v>2065</v>
      </c>
      <c r="H243" t="s">
        <v>312</v>
      </c>
      <c r="I243" t="s">
        <v>952</v>
      </c>
      <c r="J243" t="s">
        <v>204</v>
      </c>
      <c r="K243" t="s">
        <v>204</v>
      </c>
      <c r="L243" t="s">
        <v>325</v>
      </c>
      <c r="M243" t="s">
        <v>340</v>
      </c>
      <c r="N243" t="s">
        <v>461</v>
      </c>
      <c r="O243" t="s">
        <v>339</v>
      </c>
      <c r="Q243" t="s">
        <v>410</v>
      </c>
      <c r="R243" t="s">
        <v>410</v>
      </c>
      <c r="S243" t="s">
        <v>1212</v>
      </c>
      <c r="T243" s="129">
        <v>3679.4</v>
      </c>
      <c r="U243" t="s">
        <v>1742</v>
      </c>
      <c r="V243" s="130">
        <v>5.7971575027703899E-2</v>
      </c>
      <c r="W243" s="130">
        <v>5.9251404796838401E-2</v>
      </c>
      <c r="X243" t="s">
        <v>412</v>
      </c>
      <c r="Y243" t="s">
        <v>339</v>
      </c>
      <c r="Z243" s="137">
        <v>224000</v>
      </c>
      <c r="AA243" s="167">
        <v>1</v>
      </c>
      <c r="AB243" s="166" t="s">
        <v>2066</v>
      </c>
      <c r="AD243" s="137">
        <v>216.16</v>
      </c>
      <c r="AH243" s="130">
        <v>7.4666666666666664E-4</v>
      </c>
      <c r="AI243" s="130">
        <v>2.3382723784435872E-2</v>
      </c>
      <c r="AJ243" s="130">
        <v>1.0815702497942224E-3</v>
      </c>
      <c r="AK243" s="181"/>
      <c r="AL243" s="4"/>
      <c r="AM243" s="159"/>
      <c r="AN243" s="4"/>
    </row>
    <row r="244" spans="1:40" x14ac:dyDescent="0.25">
      <c r="A244" t="s">
        <v>1213</v>
      </c>
      <c r="B244" s="2">
        <v>13498</v>
      </c>
      <c r="C244" t="s">
        <v>2291</v>
      </c>
      <c r="D244" t="s">
        <v>2292</v>
      </c>
      <c r="E244" t="s">
        <v>311</v>
      </c>
      <c r="F244" t="s">
        <v>2293</v>
      </c>
      <c r="G244" t="s">
        <v>2294</v>
      </c>
      <c r="H244" t="s">
        <v>321</v>
      </c>
      <c r="I244" t="s">
        <v>951</v>
      </c>
      <c r="J244" t="s">
        <v>204</v>
      </c>
      <c r="K244" t="s">
        <v>224</v>
      </c>
      <c r="L244" t="s">
        <v>325</v>
      </c>
      <c r="M244" t="s">
        <v>340</v>
      </c>
      <c r="N244" t="s">
        <v>465</v>
      </c>
      <c r="O244" t="s">
        <v>339</v>
      </c>
      <c r="P244" t="s">
        <v>1633</v>
      </c>
      <c r="Q244" t="s">
        <v>413</v>
      </c>
      <c r="R244" t="s">
        <v>407</v>
      </c>
      <c r="S244" t="s">
        <v>1212</v>
      </c>
      <c r="T244" s="129">
        <v>2471.6999999999998</v>
      </c>
      <c r="U244" t="s">
        <v>2295</v>
      </c>
      <c r="V244" s="130">
        <v>8.5000000000000006E-2</v>
      </c>
      <c r="W244" s="130">
        <v>0.142728826009035</v>
      </c>
      <c r="X244" t="s">
        <v>412</v>
      </c>
      <c r="Y244" t="s">
        <v>338</v>
      </c>
      <c r="Z244" s="137">
        <v>118029.28</v>
      </c>
      <c r="AA244" s="167">
        <v>1</v>
      </c>
      <c r="AB244" s="166" t="s">
        <v>2296</v>
      </c>
      <c r="AD244" s="137">
        <v>99.132800000000003</v>
      </c>
      <c r="AH244" s="130">
        <v>1.3089395970773221E-4</v>
      </c>
      <c r="AI244" s="130">
        <v>8.9516759001804006E-4</v>
      </c>
      <c r="AJ244" s="130">
        <v>1.3726906110025135E-4</v>
      </c>
      <c r="AK244" s="181"/>
      <c r="AL244" s="4"/>
      <c r="AM244" s="159"/>
      <c r="AN244" s="4"/>
    </row>
    <row r="245" spans="1:40" x14ac:dyDescent="0.25">
      <c r="A245" t="s">
        <v>1213</v>
      </c>
      <c r="B245" s="2">
        <v>13498</v>
      </c>
      <c r="C245" t="s">
        <v>2191</v>
      </c>
      <c r="D245" t="s">
        <v>2192</v>
      </c>
      <c r="E245" t="s">
        <v>309</v>
      </c>
      <c r="F245" t="s">
        <v>2297</v>
      </c>
      <c r="G245" t="s">
        <v>2298</v>
      </c>
      <c r="H245" t="s">
        <v>312</v>
      </c>
      <c r="I245" t="s">
        <v>951</v>
      </c>
      <c r="J245" t="s">
        <v>204</v>
      </c>
      <c r="K245" t="s">
        <v>204</v>
      </c>
      <c r="L245" t="s">
        <v>325</v>
      </c>
      <c r="M245" t="s">
        <v>340</v>
      </c>
      <c r="N245" t="s">
        <v>484</v>
      </c>
      <c r="O245" t="s">
        <v>339</v>
      </c>
      <c r="P245" t="s">
        <v>1668</v>
      </c>
      <c r="Q245" t="s">
        <v>413</v>
      </c>
      <c r="R245" t="s">
        <v>407</v>
      </c>
      <c r="S245" t="s">
        <v>1212</v>
      </c>
      <c r="T245" s="129">
        <v>3633.3</v>
      </c>
      <c r="U245" t="s">
        <v>2299</v>
      </c>
      <c r="V245" s="130">
        <v>4.2708031469583199E-2</v>
      </c>
      <c r="W245" s="130">
        <v>5.2083833569287898E-2</v>
      </c>
      <c r="X245" t="s">
        <v>412</v>
      </c>
      <c r="Y245" t="s">
        <v>339</v>
      </c>
      <c r="Z245" s="137">
        <v>3499000</v>
      </c>
      <c r="AA245" s="167">
        <v>1</v>
      </c>
      <c r="AB245" s="166" t="s">
        <v>2300</v>
      </c>
      <c r="AD245" s="137">
        <v>3262.8175000000001</v>
      </c>
      <c r="AH245" s="130">
        <v>2.4945763105793848E-3</v>
      </c>
      <c r="AI245" s="130">
        <v>2.9463189561312567E-2</v>
      </c>
      <c r="AJ245" s="130">
        <v>4.5180192102560338E-3</v>
      </c>
      <c r="AK245" s="181"/>
      <c r="AL245" s="4"/>
      <c r="AM245" s="159"/>
      <c r="AN245" s="4"/>
    </row>
    <row r="246" spans="1:40" x14ac:dyDescent="0.25">
      <c r="A246" t="s">
        <v>1213</v>
      </c>
      <c r="B246" s="2">
        <v>13498</v>
      </c>
      <c r="C246" t="s">
        <v>2301</v>
      </c>
      <c r="D246" t="s">
        <v>2302</v>
      </c>
      <c r="E246" t="s">
        <v>309</v>
      </c>
      <c r="F246" t="s">
        <v>2303</v>
      </c>
      <c r="G246" t="s">
        <v>2304</v>
      </c>
      <c r="H246" t="s">
        <v>312</v>
      </c>
      <c r="I246" t="s">
        <v>951</v>
      </c>
      <c r="J246" t="s">
        <v>204</v>
      </c>
      <c r="K246" t="s">
        <v>204</v>
      </c>
      <c r="L246" t="s">
        <v>325</v>
      </c>
      <c r="M246" t="s">
        <v>340</v>
      </c>
      <c r="N246" t="s">
        <v>445</v>
      </c>
      <c r="O246" t="s">
        <v>339</v>
      </c>
      <c r="P246" t="s">
        <v>1647</v>
      </c>
      <c r="Q246" t="s">
        <v>413</v>
      </c>
      <c r="R246" t="s">
        <v>407</v>
      </c>
      <c r="S246" t="s">
        <v>1212</v>
      </c>
      <c r="T246" s="129">
        <v>8039.4</v>
      </c>
      <c r="U246" t="s">
        <v>2305</v>
      </c>
      <c r="V246" s="130">
        <v>4.8894749554395302E-2</v>
      </c>
      <c r="W246" s="130">
        <v>5.4255348013639099E-2</v>
      </c>
      <c r="X246" t="s">
        <v>412</v>
      </c>
      <c r="Y246" t="s">
        <v>339</v>
      </c>
      <c r="Z246" s="137">
        <v>2312000</v>
      </c>
      <c r="AA246" s="167">
        <v>1</v>
      </c>
      <c r="AB246" s="166" t="s">
        <v>2306</v>
      </c>
      <c r="AD246" s="137">
        <v>2204.0296000000003</v>
      </c>
      <c r="AH246" s="130">
        <v>1.8156391594650861E-3</v>
      </c>
      <c r="AI246" s="130">
        <v>1.9902351848837367E-2</v>
      </c>
      <c r="AJ246" s="130">
        <v>3.0519169621877175E-3</v>
      </c>
      <c r="AK246" s="181"/>
      <c r="AL246" s="4"/>
      <c r="AM246" s="159"/>
      <c r="AN246" s="4"/>
    </row>
    <row r="247" spans="1:40" x14ac:dyDescent="0.25">
      <c r="A247" t="s">
        <v>1213</v>
      </c>
      <c r="B247" s="2">
        <v>13498</v>
      </c>
      <c r="C247" t="s">
        <v>2307</v>
      </c>
      <c r="D247" t="s">
        <v>2308</v>
      </c>
      <c r="E247" t="s">
        <v>309</v>
      </c>
      <c r="F247" t="s">
        <v>2309</v>
      </c>
      <c r="G247" t="s">
        <v>2310</v>
      </c>
      <c r="H247" t="s">
        <v>312</v>
      </c>
      <c r="I247" t="s">
        <v>951</v>
      </c>
      <c r="J247" t="s">
        <v>204</v>
      </c>
      <c r="K247" t="s">
        <v>204</v>
      </c>
      <c r="L247" t="s">
        <v>325</v>
      </c>
      <c r="M247" t="s">
        <v>340</v>
      </c>
      <c r="N247" t="s">
        <v>440</v>
      </c>
      <c r="O247" t="s">
        <v>339</v>
      </c>
      <c r="P247" t="s">
        <v>1647</v>
      </c>
      <c r="Q247" t="s">
        <v>413</v>
      </c>
      <c r="R247" t="s">
        <v>407</v>
      </c>
      <c r="S247" t="s">
        <v>1212</v>
      </c>
      <c r="T247" s="129">
        <v>7167.3</v>
      </c>
      <c r="U247" t="s">
        <v>2311</v>
      </c>
      <c r="V247" s="130">
        <v>4.96893979561326E-2</v>
      </c>
      <c r="W247" s="130">
        <v>4.9993619786500597E-2</v>
      </c>
      <c r="X247" t="s">
        <v>412</v>
      </c>
      <c r="Y247" t="s">
        <v>339</v>
      </c>
      <c r="Z247" s="137">
        <v>2000000</v>
      </c>
      <c r="AA247" s="167">
        <v>1</v>
      </c>
      <c r="AB247" s="166" t="s">
        <v>2312</v>
      </c>
      <c r="AD247" s="137">
        <v>2000.4</v>
      </c>
      <c r="AH247" s="130">
        <v>1.0024761160065362E-2</v>
      </c>
      <c r="AI247" s="130">
        <v>1.8063579835050431E-2</v>
      </c>
      <c r="AJ247" s="130">
        <v>2.7699513160623205E-3</v>
      </c>
      <c r="AK247" s="181"/>
      <c r="AL247" s="4"/>
      <c r="AM247" s="159"/>
      <c r="AN247" s="4"/>
    </row>
    <row r="248" spans="1:40" x14ac:dyDescent="0.25">
      <c r="A248" t="s">
        <v>1213</v>
      </c>
      <c r="B248" s="2">
        <v>13498</v>
      </c>
      <c r="C248" t="s">
        <v>2313</v>
      </c>
      <c r="D248" t="s">
        <v>2314</v>
      </c>
      <c r="E248" t="s">
        <v>309</v>
      </c>
      <c r="F248" t="s">
        <v>2315</v>
      </c>
      <c r="G248" t="s">
        <v>2316</v>
      </c>
      <c r="H248" t="s">
        <v>312</v>
      </c>
      <c r="I248" t="s">
        <v>951</v>
      </c>
      <c r="J248" t="s">
        <v>204</v>
      </c>
      <c r="K248" t="s">
        <v>204</v>
      </c>
      <c r="L248" t="s">
        <v>325</v>
      </c>
      <c r="M248" t="s">
        <v>340</v>
      </c>
      <c r="N248" t="s">
        <v>475</v>
      </c>
      <c r="O248" t="s">
        <v>339</v>
      </c>
      <c r="P248" t="s">
        <v>1647</v>
      </c>
      <c r="Q248" t="s">
        <v>413</v>
      </c>
      <c r="R248" t="s">
        <v>407</v>
      </c>
      <c r="S248" t="s">
        <v>1212</v>
      </c>
      <c r="T248" s="129">
        <v>3044.2</v>
      </c>
      <c r="U248" t="s">
        <v>2140</v>
      </c>
      <c r="V248" s="130">
        <v>5.2450997847318298E-2</v>
      </c>
      <c r="W248" s="130">
        <v>5.71402101981636E-2</v>
      </c>
      <c r="X248" t="s">
        <v>412</v>
      </c>
      <c r="Y248" t="s">
        <v>339</v>
      </c>
      <c r="Z248" s="137">
        <v>2216000</v>
      </c>
      <c r="AA248" s="167">
        <v>1</v>
      </c>
      <c r="AB248" s="166" t="s">
        <v>2317</v>
      </c>
      <c r="AD248" s="137">
        <v>1985.9792</v>
      </c>
      <c r="AH248" s="130">
        <v>3.8603556413605924E-3</v>
      </c>
      <c r="AI248" s="130">
        <v>1.7933360242926209E-2</v>
      </c>
      <c r="AJ248" s="130">
        <v>2.7499828527856396E-3</v>
      </c>
      <c r="AK248" s="181"/>
      <c r="AL248" s="4"/>
      <c r="AM248" s="159"/>
      <c r="AN248" s="4"/>
    </row>
    <row r="249" spans="1:40" x14ac:dyDescent="0.25">
      <c r="A249" t="s">
        <v>1213</v>
      </c>
      <c r="B249" s="2">
        <v>13498</v>
      </c>
      <c r="C249" t="s">
        <v>2318</v>
      </c>
      <c r="D249" t="s">
        <v>2319</v>
      </c>
      <c r="E249" t="s">
        <v>309</v>
      </c>
      <c r="F249" t="s">
        <v>2320</v>
      </c>
      <c r="G249" t="s">
        <v>2321</v>
      </c>
      <c r="H249" t="s">
        <v>312</v>
      </c>
      <c r="I249" t="s">
        <v>951</v>
      </c>
      <c r="J249" t="s">
        <v>204</v>
      </c>
      <c r="K249" t="s">
        <v>204</v>
      </c>
      <c r="L249" t="s">
        <v>325</v>
      </c>
      <c r="M249" t="s">
        <v>340</v>
      </c>
      <c r="N249" t="s">
        <v>445</v>
      </c>
      <c r="O249" t="s">
        <v>339</v>
      </c>
      <c r="P249" t="s">
        <v>1647</v>
      </c>
      <c r="Q249" t="s">
        <v>413</v>
      </c>
      <c r="R249" t="s">
        <v>407</v>
      </c>
      <c r="S249" t="s">
        <v>1212</v>
      </c>
      <c r="T249" s="129">
        <v>3484.1</v>
      </c>
      <c r="U249" t="s">
        <v>2322</v>
      </c>
      <c r="V249" s="130">
        <v>2.9996279643773702E-2</v>
      </c>
      <c r="W249" s="130">
        <v>4.22307179081437E-2</v>
      </c>
      <c r="X249" t="s">
        <v>412</v>
      </c>
      <c r="Y249" t="s">
        <v>339</v>
      </c>
      <c r="Z249" s="137">
        <v>1973000</v>
      </c>
      <c r="AA249" s="167">
        <v>1</v>
      </c>
      <c r="AB249" s="166" t="s">
        <v>2323</v>
      </c>
      <c r="AD249" s="137">
        <v>1948.3375000000001</v>
      </c>
      <c r="AH249" s="130">
        <v>2.1944166388610832E-3</v>
      </c>
      <c r="AI249" s="130">
        <v>1.7593456297176849E-2</v>
      </c>
      <c r="AJ249" s="130">
        <v>2.6978604390414775E-3</v>
      </c>
      <c r="AK249" s="181"/>
      <c r="AL249" s="4"/>
      <c r="AM249" s="159"/>
      <c r="AN249" s="4"/>
    </row>
    <row r="250" spans="1:40" x14ac:dyDescent="0.25">
      <c r="A250" t="s">
        <v>1213</v>
      </c>
      <c r="B250" s="2">
        <v>13498</v>
      </c>
      <c r="C250" t="s">
        <v>2324</v>
      </c>
      <c r="D250" t="s">
        <v>2325</v>
      </c>
      <c r="E250" t="s">
        <v>309</v>
      </c>
      <c r="F250" t="s">
        <v>2326</v>
      </c>
      <c r="G250" t="s">
        <v>2327</v>
      </c>
      <c r="H250" t="s">
        <v>312</v>
      </c>
      <c r="I250" t="s">
        <v>951</v>
      </c>
      <c r="J250" t="s">
        <v>204</v>
      </c>
      <c r="K250" t="s">
        <v>204</v>
      </c>
      <c r="L250" t="s">
        <v>325</v>
      </c>
      <c r="M250" t="s">
        <v>340</v>
      </c>
      <c r="N250" t="s">
        <v>451</v>
      </c>
      <c r="O250" t="s">
        <v>339</v>
      </c>
      <c r="P250" t="s">
        <v>1619</v>
      </c>
      <c r="Q250" t="s">
        <v>413</v>
      </c>
      <c r="R250" t="s">
        <v>407</v>
      </c>
      <c r="S250" t="s">
        <v>1212</v>
      </c>
      <c r="T250" s="129">
        <v>5070.1000000000004</v>
      </c>
      <c r="U250" t="s">
        <v>2328</v>
      </c>
      <c r="V250" s="130">
        <v>5.1362618023156802E-2</v>
      </c>
      <c r="W250" s="130">
        <v>5.7646372381448402E-2</v>
      </c>
      <c r="X250" t="s">
        <v>412</v>
      </c>
      <c r="Y250" t="s">
        <v>339</v>
      </c>
      <c r="Z250" s="137">
        <v>1999000</v>
      </c>
      <c r="AA250" s="167">
        <v>1</v>
      </c>
      <c r="AB250" s="166" t="s">
        <v>2329</v>
      </c>
      <c r="AD250" s="137">
        <v>1645.9766000000002</v>
      </c>
      <c r="AH250" s="130">
        <v>4.8672997321645975E-3</v>
      </c>
      <c r="AI250" s="130">
        <v>1.4863142231916053E-2</v>
      </c>
      <c r="AJ250" s="130">
        <v>2.2791816883512219E-3</v>
      </c>
      <c r="AK250" s="181"/>
      <c r="AL250" s="4"/>
      <c r="AM250" s="159"/>
      <c r="AN250" s="4"/>
    </row>
    <row r="251" spans="1:40" x14ac:dyDescent="0.25">
      <c r="A251" t="s">
        <v>1213</v>
      </c>
      <c r="B251" s="2">
        <v>13498</v>
      </c>
      <c r="C251" t="s">
        <v>1958</v>
      </c>
      <c r="D251" t="s">
        <v>1959</v>
      </c>
      <c r="E251" t="s">
        <v>309</v>
      </c>
      <c r="F251" t="s">
        <v>2330</v>
      </c>
      <c r="G251" t="s">
        <v>2331</v>
      </c>
      <c r="H251" t="s">
        <v>312</v>
      </c>
      <c r="I251" t="s">
        <v>951</v>
      </c>
      <c r="J251" t="s">
        <v>204</v>
      </c>
      <c r="K251" t="s">
        <v>204</v>
      </c>
      <c r="L251" t="s">
        <v>325</v>
      </c>
      <c r="M251" t="s">
        <v>340</v>
      </c>
      <c r="N251" t="s">
        <v>464</v>
      </c>
      <c r="O251" t="s">
        <v>339</v>
      </c>
      <c r="P251" t="s">
        <v>1668</v>
      </c>
      <c r="Q251" t="s">
        <v>413</v>
      </c>
      <c r="R251" t="s">
        <v>407</v>
      </c>
      <c r="S251" t="s">
        <v>1212</v>
      </c>
      <c r="T251" s="129">
        <v>8102</v>
      </c>
      <c r="U251" t="s">
        <v>2332</v>
      </c>
      <c r="V251" s="130">
        <v>5.1897628828286801E-2</v>
      </c>
      <c r="W251" s="130">
        <v>5.59967557322976E-2</v>
      </c>
      <c r="X251" t="s">
        <v>412</v>
      </c>
      <c r="Y251" t="s">
        <v>339</v>
      </c>
      <c r="Z251" s="137">
        <v>1500000</v>
      </c>
      <c r="AA251" s="167">
        <v>1</v>
      </c>
      <c r="AB251" s="166" t="s">
        <v>2333</v>
      </c>
      <c r="AD251" s="137">
        <v>1462.05</v>
      </c>
      <c r="AH251" s="130">
        <v>9.2211792043966588E-3</v>
      </c>
      <c r="AI251" s="130">
        <v>1.3202287991319476E-2</v>
      </c>
      <c r="AJ251" s="130">
        <v>2.024498761072243E-3</v>
      </c>
      <c r="AK251" s="181"/>
      <c r="AL251" s="4"/>
      <c r="AM251" s="159"/>
      <c r="AN251" s="4"/>
    </row>
    <row r="252" spans="1:40" x14ac:dyDescent="0.25">
      <c r="A252" t="s">
        <v>1213</v>
      </c>
      <c r="B252" s="2">
        <v>13498</v>
      </c>
      <c r="C252" t="s">
        <v>2318</v>
      </c>
      <c r="D252" t="s">
        <v>2319</v>
      </c>
      <c r="E252" t="s">
        <v>309</v>
      </c>
      <c r="F252" t="s">
        <v>2334</v>
      </c>
      <c r="G252" t="s">
        <v>2335</v>
      </c>
      <c r="H252" t="s">
        <v>312</v>
      </c>
      <c r="I252" t="s">
        <v>951</v>
      </c>
      <c r="J252" t="s">
        <v>204</v>
      </c>
      <c r="K252" t="s">
        <v>204</v>
      </c>
      <c r="L252" t="s">
        <v>325</v>
      </c>
      <c r="M252" t="s">
        <v>340</v>
      </c>
      <c r="N252" t="s">
        <v>445</v>
      </c>
      <c r="O252" t="s">
        <v>339</v>
      </c>
      <c r="P252" t="s">
        <v>1647</v>
      </c>
      <c r="Q252" t="s">
        <v>413</v>
      </c>
      <c r="R252" t="s">
        <v>407</v>
      </c>
      <c r="S252" t="s">
        <v>1212</v>
      </c>
      <c r="T252" s="129">
        <v>5605.8</v>
      </c>
      <c r="U252" t="s">
        <v>2336</v>
      </c>
      <c r="V252" s="130">
        <v>4.5013298615216898E-2</v>
      </c>
      <c r="W252" s="130">
        <v>4.9416647349595701E-2</v>
      </c>
      <c r="X252" t="s">
        <v>412</v>
      </c>
      <c r="Y252" t="s">
        <v>339</v>
      </c>
      <c r="Z252" s="137">
        <v>1495000</v>
      </c>
      <c r="AA252" s="167">
        <v>1</v>
      </c>
      <c r="AB252" s="166" t="s">
        <v>2337</v>
      </c>
      <c r="AD252" s="137">
        <v>1456.4290000000001</v>
      </c>
      <c r="AH252" s="130">
        <v>2.99E-3</v>
      </c>
      <c r="AI252" s="130">
        <v>1.3151530451700992E-2</v>
      </c>
      <c r="AJ252" s="130">
        <v>2.0167153695767495E-3</v>
      </c>
      <c r="AK252" s="181"/>
      <c r="AL252" s="4"/>
      <c r="AM252" s="159"/>
      <c r="AN252" s="4"/>
    </row>
    <row r="253" spans="1:40" x14ac:dyDescent="0.25">
      <c r="A253" t="s">
        <v>1213</v>
      </c>
      <c r="B253" s="2">
        <v>13498</v>
      </c>
      <c r="C253" t="s">
        <v>2338</v>
      </c>
      <c r="D253" t="s">
        <v>2339</v>
      </c>
      <c r="E253" t="s">
        <v>309</v>
      </c>
      <c r="F253" t="s">
        <v>2340</v>
      </c>
      <c r="G253" t="s">
        <v>2341</v>
      </c>
      <c r="H253" t="s">
        <v>312</v>
      </c>
      <c r="I253" t="s">
        <v>951</v>
      </c>
      <c r="J253" t="s">
        <v>204</v>
      </c>
      <c r="K253" t="s">
        <v>204</v>
      </c>
      <c r="L253" t="s">
        <v>325</v>
      </c>
      <c r="M253" t="s">
        <v>340</v>
      </c>
      <c r="N253" t="s">
        <v>477</v>
      </c>
      <c r="O253" t="s">
        <v>339</v>
      </c>
      <c r="P253" t="s">
        <v>1668</v>
      </c>
      <c r="Q253" t="s">
        <v>413</v>
      </c>
      <c r="R253" t="s">
        <v>407</v>
      </c>
      <c r="S253" t="s">
        <v>1212</v>
      </c>
      <c r="T253" s="129">
        <v>3503.2</v>
      </c>
      <c r="U253" t="s">
        <v>2342</v>
      </c>
      <c r="V253" s="130">
        <v>4.76935978448388E-2</v>
      </c>
      <c r="W253" s="130">
        <v>4.6956646686792003E-2</v>
      </c>
      <c r="X253" t="s">
        <v>412</v>
      </c>
      <c r="Y253" t="s">
        <v>339</v>
      </c>
      <c r="Z253" s="137">
        <v>1254545.8500000001</v>
      </c>
      <c r="AA253" s="167">
        <v>1</v>
      </c>
      <c r="AB253" s="166" t="s">
        <v>2343</v>
      </c>
      <c r="AD253" s="137">
        <v>1213.1458</v>
      </c>
      <c r="AH253" s="130">
        <v>2.5925162064158003E-3</v>
      </c>
      <c r="AI253" s="130">
        <v>1.0954687067514559E-2</v>
      </c>
      <c r="AJ253" s="130">
        <v>1.6798414343558671E-3</v>
      </c>
      <c r="AK253" s="181"/>
      <c r="AL253" s="4"/>
      <c r="AM253" s="159"/>
      <c r="AN253" s="4"/>
    </row>
    <row r="254" spans="1:40" x14ac:dyDescent="0.25">
      <c r="A254" t="s">
        <v>1213</v>
      </c>
      <c r="B254" s="2">
        <v>13498</v>
      </c>
      <c r="C254" t="s">
        <v>2344</v>
      </c>
      <c r="D254" t="s">
        <v>2345</v>
      </c>
      <c r="E254" t="s">
        <v>309</v>
      </c>
      <c r="F254" t="s">
        <v>2346</v>
      </c>
      <c r="G254" t="s">
        <v>2347</v>
      </c>
      <c r="H254" t="s">
        <v>312</v>
      </c>
      <c r="I254" t="s">
        <v>951</v>
      </c>
      <c r="J254" t="s">
        <v>204</v>
      </c>
      <c r="K254" t="s">
        <v>204</v>
      </c>
      <c r="L254" t="s">
        <v>325</v>
      </c>
      <c r="M254" t="s">
        <v>340</v>
      </c>
      <c r="N254" t="s">
        <v>445</v>
      </c>
      <c r="O254" t="s">
        <v>339</v>
      </c>
      <c r="P254" t="s">
        <v>2348</v>
      </c>
      <c r="Q254" t="s">
        <v>415</v>
      </c>
      <c r="R254" t="s">
        <v>407</v>
      </c>
      <c r="S254" t="s">
        <v>1212</v>
      </c>
      <c r="T254" s="129">
        <v>5265.5</v>
      </c>
      <c r="U254" t="s">
        <v>2349</v>
      </c>
      <c r="V254" s="130">
        <v>4.1585557819604498E-2</v>
      </c>
      <c r="W254" s="130">
        <v>5.1779611738919901E-2</v>
      </c>
      <c r="X254" t="s">
        <v>412</v>
      </c>
      <c r="Y254" t="s">
        <v>339</v>
      </c>
      <c r="Z254" s="137">
        <v>1200000</v>
      </c>
      <c r="AA254" s="167">
        <v>1</v>
      </c>
      <c r="AB254" s="166" t="s">
        <v>2350</v>
      </c>
      <c r="AD254" s="137">
        <v>1142.8800000000001</v>
      </c>
      <c r="AH254" s="130">
        <v>2.3999999999999998E-3</v>
      </c>
      <c r="AI254" s="130">
        <v>1.0320188023336552E-2</v>
      </c>
      <c r="AJ254" s="130">
        <v>1.5825444711564211E-3</v>
      </c>
      <c r="AK254" s="181"/>
      <c r="AL254" s="4"/>
      <c r="AM254" s="159"/>
      <c r="AN254" s="4"/>
    </row>
    <row r="255" spans="1:40" x14ac:dyDescent="0.25">
      <c r="A255" t="s">
        <v>1213</v>
      </c>
      <c r="B255" s="2">
        <v>13498</v>
      </c>
      <c r="C255" t="s">
        <v>2351</v>
      </c>
      <c r="D255" t="s">
        <v>2352</v>
      </c>
      <c r="E255" t="s">
        <v>309</v>
      </c>
      <c r="F255" t="s">
        <v>2353</v>
      </c>
      <c r="G255" t="s">
        <v>2354</v>
      </c>
      <c r="H255" t="s">
        <v>312</v>
      </c>
      <c r="I255" t="s">
        <v>951</v>
      </c>
      <c r="J255" t="s">
        <v>204</v>
      </c>
      <c r="K255" t="s">
        <v>204</v>
      </c>
      <c r="L255" t="s">
        <v>325</v>
      </c>
      <c r="M255" t="s">
        <v>340</v>
      </c>
      <c r="N255" t="s">
        <v>464</v>
      </c>
      <c r="O255" t="s">
        <v>339</v>
      </c>
      <c r="P255" t="s">
        <v>1647</v>
      </c>
      <c r="Q255" t="s">
        <v>413</v>
      </c>
      <c r="R255" t="s">
        <v>407</v>
      </c>
      <c r="S255" t="s">
        <v>1212</v>
      </c>
      <c r="T255" s="129">
        <v>6784.5</v>
      </c>
      <c r="U255" t="s">
        <v>2355</v>
      </c>
      <c r="V255" s="130">
        <v>4.6275516523584199E-2</v>
      </c>
      <c r="W255" s="130">
        <v>6.1016415933370198E-2</v>
      </c>
      <c r="X255" t="s">
        <v>412</v>
      </c>
      <c r="Y255" t="s">
        <v>339</v>
      </c>
      <c r="Z255" s="137">
        <v>1265000</v>
      </c>
      <c r="AA255" s="167">
        <v>1</v>
      </c>
      <c r="AB255" s="166" t="s">
        <v>2356</v>
      </c>
      <c r="AD255" s="137">
        <v>1135.4639999999999</v>
      </c>
      <c r="AH255" s="130">
        <v>1.4093121554008964E-3</v>
      </c>
      <c r="AI255" s="130">
        <v>1.0253221662580334E-2</v>
      </c>
      <c r="AJ255" s="130">
        <v>1.5722755454616007E-3</v>
      </c>
      <c r="AK255" s="181"/>
      <c r="AL255" s="4"/>
      <c r="AM255" s="159"/>
      <c r="AN255" s="4"/>
    </row>
    <row r="256" spans="1:40" x14ac:dyDescent="0.25">
      <c r="A256" t="s">
        <v>1213</v>
      </c>
      <c r="B256" s="2">
        <v>13498</v>
      </c>
      <c r="C256" t="s">
        <v>2357</v>
      </c>
      <c r="D256" t="s">
        <v>2358</v>
      </c>
      <c r="E256" t="s">
        <v>309</v>
      </c>
      <c r="F256" t="s">
        <v>2359</v>
      </c>
      <c r="G256" t="s">
        <v>2360</v>
      </c>
      <c r="H256" t="s">
        <v>312</v>
      </c>
      <c r="I256" t="s">
        <v>951</v>
      </c>
      <c r="J256" t="s">
        <v>204</v>
      </c>
      <c r="K256" t="s">
        <v>204</v>
      </c>
      <c r="L256" t="s">
        <v>325</v>
      </c>
      <c r="M256" t="s">
        <v>340</v>
      </c>
      <c r="N256" t="s">
        <v>445</v>
      </c>
      <c r="O256" t="s">
        <v>339</v>
      </c>
      <c r="P256" t="s">
        <v>1991</v>
      </c>
      <c r="Q256" t="s">
        <v>415</v>
      </c>
      <c r="R256" t="s">
        <v>407</v>
      </c>
      <c r="S256" t="s">
        <v>1212</v>
      </c>
      <c r="T256" s="129">
        <v>5215.3999999999996</v>
      </c>
      <c r="U256" t="s">
        <v>2361</v>
      </c>
      <c r="V256" s="130">
        <v>4.9850912224033102E-2</v>
      </c>
      <c r="W256" s="130">
        <v>5.5834154409169799E-2</v>
      </c>
      <c r="X256" t="s">
        <v>412</v>
      </c>
      <c r="Y256" t="s">
        <v>339</v>
      </c>
      <c r="Z256" s="137">
        <v>1368810.44</v>
      </c>
      <c r="AA256" s="167">
        <v>1</v>
      </c>
      <c r="AB256" s="166" t="s">
        <v>2362</v>
      </c>
      <c r="AD256" s="137">
        <v>1124.4778000000001</v>
      </c>
      <c r="AH256" s="130">
        <v>1.3049745845696624E-3</v>
      </c>
      <c r="AI256" s="130">
        <v>1.015401645323029E-2</v>
      </c>
      <c r="AJ256" s="130">
        <v>1.5570629684027509E-3</v>
      </c>
      <c r="AK256" s="181"/>
      <c r="AL256" s="4"/>
      <c r="AM256" s="159"/>
      <c r="AN256" s="4"/>
    </row>
    <row r="257" spans="1:40" x14ac:dyDescent="0.25">
      <c r="A257" t="s">
        <v>1213</v>
      </c>
      <c r="B257" s="2">
        <v>13498</v>
      </c>
      <c r="C257" t="s">
        <v>2363</v>
      </c>
      <c r="D257" t="s">
        <v>2364</v>
      </c>
      <c r="E257" t="s">
        <v>309</v>
      </c>
      <c r="F257" t="s">
        <v>2365</v>
      </c>
      <c r="G257" t="s">
        <v>2366</v>
      </c>
      <c r="H257" t="s">
        <v>312</v>
      </c>
      <c r="I257" t="s">
        <v>951</v>
      </c>
      <c r="J257" t="s">
        <v>204</v>
      </c>
      <c r="K257" t="s">
        <v>204</v>
      </c>
      <c r="L257" t="s">
        <v>325</v>
      </c>
      <c r="M257" t="s">
        <v>340</v>
      </c>
      <c r="N257" t="s">
        <v>459</v>
      </c>
      <c r="O257" t="s">
        <v>339</v>
      </c>
      <c r="P257" t="s">
        <v>1984</v>
      </c>
      <c r="Q257" t="s">
        <v>413</v>
      </c>
      <c r="R257" t="s">
        <v>407</v>
      </c>
      <c r="S257" t="s">
        <v>1212</v>
      </c>
      <c r="T257" s="129">
        <v>6457.4</v>
      </c>
      <c r="U257" t="s">
        <v>2367</v>
      </c>
      <c r="V257" s="130">
        <v>4.1798022426712898E-2</v>
      </c>
      <c r="W257" s="130">
        <v>5.3985220009088203E-2</v>
      </c>
      <c r="X257" t="s">
        <v>412</v>
      </c>
      <c r="Y257" t="s">
        <v>339</v>
      </c>
      <c r="Z257" s="137">
        <v>1322650.8</v>
      </c>
      <c r="AA257" s="167">
        <v>1</v>
      </c>
      <c r="AB257" s="166" t="s">
        <v>2368</v>
      </c>
      <c r="AD257" s="137">
        <v>1044.4973</v>
      </c>
      <c r="AH257" s="130">
        <v>1.2951293023255814E-3</v>
      </c>
      <c r="AI257" s="130">
        <v>9.4317938242574582E-3</v>
      </c>
      <c r="AJ257" s="130">
        <v>1.4463140725647571E-3</v>
      </c>
      <c r="AK257" s="181"/>
      <c r="AL257" s="4"/>
      <c r="AM257" s="159"/>
      <c r="AN257" s="4"/>
    </row>
    <row r="258" spans="1:40" x14ac:dyDescent="0.25">
      <c r="A258" t="s">
        <v>1213</v>
      </c>
      <c r="B258" s="2">
        <v>13498</v>
      </c>
      <c r="C258" t="s">
        <v>1769</v>
      </c>
      <c r="D258" t="s">
        <v>1770</v>
      </c>
      <c r="E258" t="s">
        <v>309</v>
      </c>
      <c r="F258" t="s">
        <v>1771</v>
      </c>
      <c r="G258" t="s">
        <v>1772</v>
      </c>
      <c r="H258" t="s">
        <v>312</v>
      </c>
      <c r="I258" t="s">
        <v>951</v>
      </c>
      <c r="J258" t="s">
        <v>204</v>
      </c>
      <c r="K258" t="s">
        <v>204</v>
      </c>
      <c r="L258" t="s">
        <v>325</v>
      </c>
      <c r="M258" t="s">
        <v>340</v>
      </c>
      <c r="N258" t="s">
        <v>441</v>
      </c>
      <c r="O258" t="s">
        <v>339</v>
      </c>
      <c r="P258" t="s">
        <v>1773</v>
      </c>
      <c r="Q258" t="s">
        <v>415</v>
      </c>
      <c r="R258" t="s">
        <v>407</v>
      </c>
      <c r="S258" t="s">
        <v>1212</v>
      </c>
      <c r="T258" s="129">
        <v>1763</v>
      </c>
      <c r="U258" t="s">
        <v>1774</v>
      </c>
      <c r="V258" s="130">
        <v>5.2419526623487103E-2</v>
      </c>
      <c r="W258" s="130">
        <v>4.6565878990888203E-2</v>
      </c>
      <c r="X258" t="s">
        <v>412</v>
      </c>
      <c r="Y258" t="s">
        <v>339</v>
      </c>
      <c r="Z258" s="137">
        <v>1048000</v>
      </c>
      <c r="AA258" s="167">
        <v>1</v>
      </c>
      <c r="AB258" s="166" t="s">
        <v>1775</v>
      </c>
      <c r="AD258" s="137">
        <v>1023.7912</v>
      </c>
      <c r="AH258" s="130">
        <v>1.4387283466733357E-3</v>
      </c>
      <c r="AI258" s="130">
        <v>9.2448180741962014E-3</v>
      </c>
      <c r="AJ258" s="130">
        <v>1.4176423624340242E-3</v>
      </c>
      <c r="AK258" s="181"/>
      <c r="AL258" s="4"/>
      <c r="AM258" s="159"/>
      <c r="AN258" s="4"/>
    </row>
    <row r="259" spans="1:40" x14ac:dyDescent="0.25">
      <c r="A259" t="s">
        <v>1213</v>
      </c>
      <c r="B259" s="2">
        <v>13498</v>
      </c>
      <c r="C259" t="s">
        <v>1643</v>
      </c>
      <c r="D259" t="s">
        <v>1644</v>
      </c>
      <c r="E259" t="s">
        <v>311</v>
      </c>
      <c r="F259" t="s">
        <v>1645</v>
      </c>
      <c r="G259" t="s">
        <v>1646</v>
      </c>
      <c r="H259" t="s">
        <v>312</v>
      </c>
      <c r="I259" t="s">
        <v>951</v>
      </c>
      <c r="J259" t="s">
        <v>204</v>
      </c>
      <c r="K259" t="s">
        <v>224</v>
      </c>
      <c r="L259" t="s">
        <v>325</v>
      </c>
      <c r="M259" t="s">
        <v>340</v>
      </c>
      <c r="N259" t="s">
        <v>465</v>
      </c>
      <c r="O259" t="s">
        <v>339</v>
      </c>
      <c r="P259" t="s">
        <v>1647</v>
      </c>
      <c r="Q259" t="s">
        <v>413</v>
      </c>
      <c r="R259" t="s">
        <v>407</v>
      </c>
      <c r="S259" t="s">
        <v>1212</v>
      </c>
      <c r="T259" s="129">
        <v>3686.4</v>
      </c>
      <c r="U259" t="s">
        <v>1648</v>
      </c>
      <c r="V259" s="130">
        <v>6.4473005350827797E-2</v>
      </c>
      <c r="W259" s="130">
        <v>6.6405863014459304E-2</v>
      </c>
      <c r="X259" t="s">
        <v>412</v>
      </c>
      <c r="Y259" t="s">
        <v>339</v>
      </c>
      <c r="Z259" s="137">
        <v>1099239.8799999999</v>
      </c>
      <c r="AA259" s="167">
        <v>1</v>
      </c>
      <c r="AB259" s="166" t="s">
        <v>1649</v>
      </c>
      <c r="AD259" s="137">
        <v>1018.6655999999999</v>
      </c>
      <c r="AH259" s="130">
        <v>1.1977139573199568E-3</v>
      </c>
      <c r="AI259" s="130">
        <v>9.1985339886120517E-3</v>
      </c>
      <c r="AJ259" s="130">
        <v>1.4105449506835697E-3</v>
      </c>
      <c r="AK259" s="181"/>
      <c r="AL259" s="4"/>
      <c r="AM259" s="159"/>
      <c r="AN259" s="4"/>
    </row>
    <row r="260" spans="1:40" x14ac:dyDescent="0.25">
      <c r="A260" t="s">
        <v>1213</v>
      </c>
      <c r="B260" s="2">
        <v>13498</v>
      </c>
      <c r="C260" t="s">
        <v>2369</v>
      </c>
      <c r="D260" t="s">
        <v>2370</v>
      </c>
      <c r="E260" t="s">
        <v>309</v>
      </c>
      <c r="F260" t="s">
        <v>2371</v>
      </c>
      <c r="G260" t="s">
        <v>2372</v>
      </c>
      <c r="H260" t="s">
        <v>312</v>
      </c>
      <c r="I260" t="s">
        <v>951</v>
      </c>
      <c r="J260" t="s">
        <v>204</v>
      </c>
      <c r="K260" t="s">
        <v>204</v>
      </c>
      <c r="L260" t="s">
        <v>325</v>
      </c>
      <c r="M260" t="s">
        <v>340</v>
      </c>
      <c r="N260" t="s">
        <v>454</v>
      </c>
      <c r="O260" t="s">
        <v>339</v>
      </c>
      <c r="P260" t="s">
        <v>1626</v>
      </c>
      <c r="Q260" t="s">
        <v>415</v>
      </c>
      <c r="R260" t="s">
        <v>407</v>
      </c>
      <c r="S260" t="s">
        <v>1212</v>
      </c>
      <c r="T260" s="129">
        <v>4187.3</v>
      </c>
      <c r="U260" t="s">
        <v>2373</v>
      </c>
      <c r="V260" s="130">
        <v>5.1192148894071199E-2</v>
      </c>
      <c r="W260" s="130">
        <v>5.3599697517156202E-2</v>
      </c>
      <c r="X260" t="s">
        <v>412</v>
      </c>
      <c r="Y260" t="s">
        <v>339</v>
      </c>
      <c r="Z260" s="137">
        <v>1000000</v>
      </c>
      <c r="AA260" s="167">
        <v>1</v>
      </c>
      <c r="AB260" s="166" t="s">
        <v>2374</v>
      </c>
      <c r="AD260" s="137">
        <v>1017.1</v>
      </c>
      <c r="AH260" s="130">
        <v>7.5081219108770914E-4</v>
      </c>
      <c r="AI260" s="130">
        <v>9.18439664578574E-3</v>
      </c>
      <c r="AJ260" s="130">
        <v>1.4083770663702189E-3</v>
      </c>
      <c r="AK260" s="181"/>
      <c r="AL260" s="4"/>
      <c r="AM260" s="159"/>
      <c r="AN260" s="4"/>
    </row>
    <row r="261" spans="1:40" x14ac:dyDescent="0.25">
      <c r="A261" t="s">
        <v>1213</v>
      </c>
      <c r="B261" s="2">
        <v>13498</v>
      </c>
      <c r="C261" t="s">
        <v>2375</v>
      </c>
      <c r="D261" t="s">
        <v>2376</v>
      </c>
      <c r="E261" t="s">
        <v>309</v>
      </c>
      <c r="F261" t="s">
        <v>2377</v>
      </c>
      <c r="G261" t="s">
        <v>2378</v>
      </c>
      <c r="H261" t="s">
        <v>312</v>
      </c>
      <c r="I261" t="s">
        <v>951</v>
      </c>
      <c r="J261" t="s">
        <v>204</v>
      </c>
      <c r="K261" t="s">
        <v>204</v>
      </c>
      <c r="L261" t="s">
        <v>325</v>
      </c>
      <c r="M261" t="s">
        <v>340</v>
      </c>
      <c r="N261" t="s">
        <v>445</v>
      </c>
      <c r="O261" t="s">
        <v>339</v>
      </c>
      <c r="P261" t="s">
        <v>1668</v>
      </c>
      <c r="Q261" t="s">
        <v>413</v>
      </c>
      <c r="R261" t="s">
        <v>407</v>
      </c>
      <c r="S261" t="s">
        <v>1212</v>
      </c>
      <c r="T261" s="129">
        <v>4496.3</v>
      </c>
      <c r="U261" t="s">
        <v>1932</v>
      </c>
      <c r="V261" s="130">
        <v>4.4610951081670097E-2</v>
      </c>
      <c r="W261" s="130">
        <v>5.4011446028947502E-2</v>
      </c>
      <c r="X261" t="s">
        <v>412</v>
      </c>
      <c r="Y261" t="s">
        <v>339</v>
      </c>
      <c r="Z261" s="137">
        <v>1158054</v>
      </c>
      <c r="AA261" s="167">
        <v>1</v>
      </c>
      <c r="AB261" s="166" t="s">
        <v>2379</v>
      </c>
      <c r="AD261" s="137">
        <v>989.09390000000008</v>
      </c>
      <c r="AH261" s="130">
        <v>1.8878456926672328E-3</v>
      </c>
      <c r="AI261" s="130">
        <v>8.9315020131030733E-3</v>
      </c>
      <c r="AJ261" s="130">
        <v>1.3695970555959874E-3</v>
      </c>
      <c r="AK261" s="181"/>
      <c r="AL261" s="4"/>
      <c r="AM261" s="159"/>
      <c r="AN261" s="4"/>
    </row>
    <row r="262" spans="1:40" x14ac:dyDescent="0.25">
      <c r="A262" t="s">
        <v>1213</v>
      </c>
      <c r="B262" s="2">
        <v>13498</v>
      </c>
      <c r="C262" t="s">
        <v>1609</v>
      </c>
      <c r="D262" t="s">
        <v>1610</v>
      </c>
      <c r="E262" t="s">
        <v>309</v>
      </c>
      <c r="F262" t="s">
        <v>2380</v>
      </c>
      <c r="G262" t="s">
        <v>2381</v>
      </c>
      <c r="H262" t="s">
        <v>312</v>
      </c>
      <c r="I262" t="s">
        <v>951</v>
      </c>
      <c r="J262" t="s">
        <v>204</v>
      </c>
      <c r="K262" t="s">
        <v>204</v>
      </c>
      <c r="L262" t="s">
        <v>325</v>
      </c>
      <c r="M262" t="s">
        <v>340</v>
      </c>
      <c r="N262" t="s">
        <v>448</v>
      </c>
      <c r="O262" t="s">
        <v>339</v>
      </c>
      <c r="P262" t="s">
        <v>1211</v>
      </c>
      <c r="Q262" t="s">
        <v>413</v>
      </c>
      <c r="R262" t="s">
        <v>407</v>
      </c>
      <c r="S262" t="s">
        <v>1212</v>
      </c>
      <c r="T262" s="129">
        <v>939.7</v>
      </c>
      <c r="U262" t="s">
        <v>2382</v>
      </c>
      <c r="V262" s="130">
        <v>2.1214434302863398E-2</v>
      </c>
      <c r="W262" s="130">
        <v>1.27998784220215E-2</v>
      </c>
      <c r="X262" t="s">
        <v>412</v>
      </c>
      <c r="Y262" t="s">
        <v>339</v>
      </c>
      <c r="Z262" s="137">
        <v>1000000</v>
      </c>
      <c r="AA262" s="167">
        <v>1</v>
      </c>
      <c r="AB262" s="166" t="s">
        <v>2383</v>
      </c>
      <c r="AD262" s="137">
        <v>988.2</v>
      </c>
      <c r="AH262" s="130">
        <v>3.9337385346273237E-4</v>
      </c>
      <c r="AI262" s="130">
        <v>8.9234301104763238E-3</v>
      </c>
      <c r="AJ262" s="130">
        <v>1.3683592734117101E-3</v>
      </c>
      <c r="AK262" s="181"/>
      <c r="AL262" s="4"/>
      <c r="AM262" s="159"/>
      <c r="AN262" s="4"/>
    </row>
    <row r="263" spans="1:40" x14ac:dyDescent="0.25">
      <c r="A263" t="s">
        <v>1213</v>
      </c>
      <c r="B263" s="2">
        <v>13498</v>
      </c>
      <c r="C263" t="s">
        <v>2369</v>
      </c>
      <c r="D263" t="s">
        <v>2370</v>
      </c>
      <c r="E263" t="s">
        <v>309</v>
      </c>
      <c r="F263" t="s">
        <v>2384</v>
      </c>
      <c r="G263" t="s">
        <v>2385</v>
      </c>
      <c r="H263" t="s">
        <v>312</v>
      </c>
      <c r="I263" t="s">
        <v>951</v>
      </c>
      <c r="J263" t="s">
        <v>204</v>
      </c>
      <c r="K263" t="s">
        <v>204</v>
      </c>
      <c r="L263" t="s">
        <v>325</v>
      </c>
      <c r="M263" t="s">
        <v>340</v>
      </c>
      <c r="N263" t="s">
        <v>454</v>
      </c>
      <c r="O263" t="s">
        <v>339</v>
      </c>
      <c r="P263" t="s">
        <v>1626</v>
      </c>
      <c r="Q263" t="s">
        <v>415</v>
      </c>
      <c r="R263" t="s">
        <v>407</v>
      </c>
      <c r="S263" t="s">
        <v>1212</v>
      </c>
      <c r="T263" s="129">
        <v>5600.5</v>
      </c>
      <c r="U263" t="s">
        <v>1932</v>
      </c>
      <c r="V263" s="130">
        <v>6.2500808657407397E-2</v>
      </c>
      <c r="W263" s="130">
        <v>6.4601512848138407E-2</v>
      </c>
      <c r="X263" t="s">
        <v>412</v>
      </c>
      <c r="Y263" t="s">
        <v>339</v>
      </c>
      <c r="Z263" s="137">
        <v>995000</v>
      </c>
      <c r="AA263" s="167">
        <v>1</v>
      </c>
      <c r="AB263" s="166" t="s">
        <v>1444</v>
      </c>
      <c r="AD263" s="137">
        <v>977.48800000000006</v>
      </c>
      <c r="AH263" s="130">
        <v>9.9500000000000001E-4</v>
      </c>
      <c r="AI263" s="130">
        <v>8.8267009227173451E-3</v>
      </c>
      <c r="AJ263" s="130">
        <v>1.3535263807414144E-3</v>
      </c>
      <c r="AK263" s="181"/>
      <c r="AL263" s="4"/>
      <c r="AM263" s="159"/>
      <c r="AN263" s="4"/>
    </row>
    <row r="264" spans="1:40" x14ac:dyDescent="0.25">
      <c r="A264" t="s">
        <v>1213</v>
      </c>
      <c r="B264" s="2">
        <v>13498</v>
      </c>
      <c r="C264" t="s">
        <v>2386</v>
      </c>
      <c r="D264" t="s">
        <v>2387</v>
      </c>
      <c r="E264" t="s">
        <v>309</v>
      </c>
      <c r="F264" t="s">
        <v>2388</v>
      </c>
      <c r="G264" t="s">
        <v>2389</v>
      </c>
      <c r="H264" t="s">
        <v>312</v>
      </c>
      <c r="I264" t="s">
        <v>951</v>
      </c>
      <c r="J264" t="s">
        <v>204</v>
      </c>
      <c r="K264" t="s">
        <v>204</v>
      </c>
      <c r="L264" t="s">
        <v>325</v>
      </c>
      <c r="M264" t="s">
        <v>340</v>
      </c>
      <c r="N264" t="s">
        <v>464</v>
      </c>
      <c r="O264" t="s">
        <v>339</v>
      </c>
      <c r="P264" t="s">
        <v>1668</v>
      </c>
      <c r="Q264" t="s">
        <v>413</v>
      </c>
      <c r="R264" t="s">
        <v>407</v>
      </c>
      <c r="S264" t="s">
        <v>1212</v>
      </c>
      <c r="T264" s="129">
        <v>4842</v>
      </c>
      <c r="U264" t="s">
        <v>2390</v>
      </c>
      <c r="V264" s="130">
        <v>4.5839418240785197E-2</v>
      </c>
      <c r="W264" s="130">
        <v>5.3421360582112901E-2</v>
      </c>
      <c r="X264" t="s">
        <v>412</v>
      </c>
      <c r="Y264" t="s">
        <v>339</v>
      </c>
      <c r="Z264" s="137">
        <v>1000000</v>
      </c>
      <c r="AA264" s="167">
        <v>1</v>
      </c>
      <c r="AB264" s="166" t="s">
        <v>2391</v>
      </c>
      <c r="AD264" s="137">
        <v>970.7</v>
      </c>
      <c r="AH264" s="130">
        <v>3.3333555557037045E-3</v>
      </c>
      <c r="AI264" s="130">
        <v>8.7654053918633547E-3</v>
      </c>
      <c r="AJ264" s="130">
        <v>1.3441270458416788E-3</v>
      </c>
      <c r="AK264" s="181"/>
      <c r="AL264" s="4"/>
      <c r="AM264" s="159"/>
      <c r="AN264" s="4"/>
    </row>
    <row r="265" spans="1:40" x14ac:dyDescent="0.25">
      <c r="A265" t="s">
        <v>1213</v>
      </c>
      <c r="B265" s="2">
        <v>13498</v>
      </c>
      <c r="C265" t="s">
        <v>1928</v>
      </c>
      <c r="D265" t="s">
        <v>1929</v>
      </c>
      <c r="E265" t="s">
        <v>309</v>
      </c>
      <c r="F265" t="s">
        <v>2392</v>
      </c>
      <c r="G265" t="s">
        <v>2393</v>
      </c>
      <c r="H265" t="s">
        <v>312</v>
      </c>
      <c r="I265" t="s">
        <v>951</v>
      </c>
      <c r="J265" t="s">
        <v>204</v>
      </c>
      <c r="K265" t="s">
        <v>204</v>
      </c>
      <c r="L265" t="s">
        <v>325</v>
      </c>
      <c r="M265" t="s">
        <v>340</v>
      </c>
      <c r="N265" t="s">
        <v>461</v>
      </c>
      <c r="O265" t="s">
        <v>339</v>
      </c>
      <c r="P265" t="s">
        <v>1773</v>
      </c>
      <c r="Q265" t="s">
        <v>415</v>
      </c>
      <c r="R265" t="s">
        <v>407</v>
      </c>
      <c r="S265" t="s">
        <v>1212</v>
      </c>
      <c r="T265" s="129">
        <v>4862.8</v>
      </c>
      <c r="U265" t="s">
        <v>2394</v>
      </c>
      <c r="V265" s="130">
        <v>4.7166454845666499E-2</v>
      </c>
      <c r="W265" s="130">
        <v>4.6453107105493198E-2</v>
      </c>
      <c r="X265" t="s">
        <v>412</v>
      </c>
      <c r="Y265" t="s">
        <v>339</v>
      </c>
      <c r="Z265" s="137">
        <v>800000</v>
      </c>
      <c r="AA265" s="167">
        <v>1</v>
      </c>
      <c r="AB265" s="166" t="s">
        <v>2395</v>
      </c>
      <c r="AD265" s="137">
        <v>812.88</v>
      </c>
      <c r="AH265" s="130">
        <v>3.8033117336921125E-3</v>
      </c>
      <c r="AI265" s="130">
        <v>7.3402933294919983E-3</v>
      </c>
      <c r="AJ265" s="130">
        <v>1.1255938941215451E-3</v>
      </c>
      <c r="AK265" s="181"/>
      <c r="AL265" s="4"/>
      <c r="AM265" s="159"/>
      <c r="AN265" s="4"/>
    </row>
    <row r="266" spans="1:40" x14ac:dyDescent="0.25">
      <c r="A266" t="s">
        <v>1213</v>
      </c>
      <c r="B266" s="2">
        <v>13498</v>
      </c>
      <c r="C266" t="s">
        <v>1878</v>
      </c>
      <c r="D266" t="s">
        <v>1879</v>
      </c>
      <c r="E266" t="s">
        <v>309</v>
      </c>
      <c r="F266" t="s">
        <v>2396</v>
      </c>
      <c r="G266" t="s">
        <v>2397</v>
      </c>
      <c r="H266" t="s">
        <v>312</v>
      </c>
      <c r="I266" t="s">
        <v>951</v>
      </c>
      <c r="J266" t="s">
        <v>204</v>
      </c>
      <c r="K266" t="s">
        <v>204</v>
      </c>
      <c r="L266" t="s">
        <v>325</v>
      </c>
      <c r="M266" t="s">
        <v>340</v>
      </c>
      <c r="N266" t="s">
        <v>447</v>
      </c>
      <c r="O266" t="s">
        <v>339</v>
      </c>
      <c r="P266" t="s">
        <v>1626</v>
      </c>
      <c r="Q266" t="s">
        <v>415</v>
      </c>
      <c r="R266" t="s">
        <v>407</v>
      </c>
      <c r="S266" t="s">
        <v>1212</v>
      </c>
      <c r="T266" s="129">
        <v>3697</v>
      </c>
      <c r="U266" t="s">
        <v>2140</v>
      </c>
      <c r="V266" s="130">
        <v>6.1952684842347797E-2</v>
      </c>
      <c r="W266" s="130">
        <v>6.2228058050870602E-2</v>
      </c>
      <c r="X266" t="s">
        <v>412</v>
      </c>
      <c r="Y266" t="s">
        <v>339</v>
      </c>
      <c r="Z266" s="137">
        <v>800000</v>
      </c>
      <c r="AA266" s="167">
        <v>1</v>
      </c>
      <c r="AB266" s="166" t="s">
        <v>2398</v>
      </c>
      <c r="AD266" s="137">
        <v>794.16</v>
      </c>
      <c r="AH266" s="130">
        <v>6.6666666666666671E-3</v>
      </c>
      <c r="AI266" s="130">
        <v>7.1712520304957261E-3</v>
      </c>
      <c r="AJ266" s="130">
        <v>1.0996723341152031E-3</v>
      </c>
      <c r="AK266" s="181"/>
      <c r="AL266" s="4"/>
      <c r="AM266" s="159"/>
      <c r="AN266" s="4"/>
    </row>
    <row r="267" spans="1:40" x14ac:dyDescent="0.25">
      <c r="A267" t="s">
        <v>1213</v>
      </c>
      <c r="B267" s="2">
        <v>13498</v>
      </c>
      <c r="C267" t="s">
        <v>1703</v>
      </c>
      <c r="D267" t="s">
        <v>1704</v>
      </c>
      <c r="E267" t="s">
        <v>309</v>
      </c>
      <c r="F267" t="s">
        <v>1744</v>
      </c>
      <c r="G267" t="s">
        <v>1745</v>
      </c>
      <c r="H267" t="s">
        <v>312</v>
      </c>
      <c r="I267" t="s">
        <v>951</v>
      </c>
      <c r="J267" t="s">
        <v>204</v>
      </c>
      <c r="K267" t="s">
        <v>204</v>
      </c>
      <c r="L267" t="s">
        <v>325</v>
      </c>
      <c r="M267" t="s">
        <v>340</v>
      </c>
      <c r="N267" t="s">
        <v>454</v>
      </c>
      <c r="O267" t="s">
        <v>339</v>
      </c>
      <c r="P267" t="s">
        <v>1633</v>
      </c>
      <c r="Q267" t="s">
        <v>413</v>
      </c>
      <c r="R267" t="s">
        <v>407</v>
      </c>
      <c r="S267" t="s">
        <v>1212</v>
      </c>
      <c r="T267" s="129">
        <v>4011.7</v>
      </c>
      <c r="U267" t="s">
        <v>1746</v>
      </c>
      <c r="V267" s="130">
        <v>5.2282501866056499E-2</v>
      </c>
      <c r="W267" s="130">
        <v>5.2107436987161297E-2</v>
      </c>
      <c r="X267" t="s">
        <v>412</v>
      </c>
      <c r="Y267" t="s">
        <v>339</v>
      </c>
      <c r="Z267" s="137">
        <v>750000</v>
      </c>
      <c r="AA267" s="167">
        <v>1</v>
      </c>
      <c r="AB267" s="166" t="s">
        <v>1747</v>
      </c>
      <c r="AD267" s="137">
        <v>771.07500000000005</v>
      </c>
      <c r="AH267" s="130">
        <v>8.2417582417582418E-4</v>
      </c>
      <c r="AI267" s="130">
        <v>6.9627948516854188E-3</v>
      </c>
      <c r="AJ267" s="130">
        <v>1.0677065642035362E-3</v>
      </c>
      <c r="AK267" s="181"/>
      <c r="AL267" s="4"/>
      <c r="AM267" s="159"/>
      <c r="AN267" s="4"/>
    </row>
    <row r="268" spans="1:40" x14ac:dyDescent="0.25">
      <c r="A268" t="s">
        <v>1213</v>
      </c>
      <c r="B268" s="2">
        <v>13498</v>
      </c>
      <c r="C268" t="s">
        <v>2351</v>
      </c>
      <c r="D268" t="s">
        <v>2352</v>
      </c>
      <c r="E268" t="s">
        <v>309</v>
      </c>
      <c r="F268" t="s">
        <v>2399</v>
      </c>
      <c r="G268" t="s">
        <v>2400</v>
      </c>
      <c r="H268" t="s">
        <v>312</v>
      </c>
      <c r="I268" t="s">
        <v>951</v>
      </c>
      <c r="J268" t="s">
        <v>204</v>
      </c>
      <c r="K268" t="s">
        <v>204</v>
      </c>
      <c r="L268" t="s">
        <v>325</v>
      </c>
      <c r="M268" t="s">
        <v>340</v>
      </c>
      <c r="N268" t="s">
        <v>464</v>
      </c>
      <c r="O268" t="s">
        <v>339</v>
      </c>
      <c r="P268" t="s">
        <v>1647</v>
      </c>
      <c r="Q268" t="s">
        <v>413</v>
      </c>
      <c r="R268" t="s">
        <v>407</v>
      </c>
      <c r="S268" t="s">
        <v>1212</v>
      </c>
      <c r="T268" s="129">
        <v>4664.1000000000004</v>
      </c>
      <c r="U268" t="s">
        <v>2401</v>
      </c>
      <c r="V268" s="130">
        <v>4.6114651468249501E-2</v>
      </c>
      <c r="W268" s="130">
        <v>5.8920956946611099E-2</v>
      </c>
      <c r="X268" t="s">
        <v>412</v>
      </c>
      <c r="Y268" t="s">
        <v>339</v>
      </c>
      <c r="Z268" s="137">
        <v>823641.78</v>
      </c>
      <c r="AA268" s="167">
        <v>1</v>
      </c>
      <c r="AB268" s="166" t="s">
        <v>2402</v>
      </c>
      <c r="AD268" s="137">
        <v>693.34169999999995</v>
      </c>
      <c r="AH268" s="130">
        <v>4.676848944616811E-4</v>
      </c>
      <c r="AI268" s="130">
        <v>6.260864402579276E-3</v>
      </c>
      <c r="AJ268" s="130">
        <v>9.6006936332527809E-4</v>
      </c>
      <c r="AK268" s="181"/>
      <c r="AL268" s="4"/>
      <c r="AM268" s="159"/>
      <c r="AN268" s="4"/>
    </row>
    <row r="269" spans="1:40" x14ac:dyDescent="0.25">
      <c r="A269" t="s">
        <v>1213</v>
      </c>
      <c r="B269" s="2">
        <v>13498</v>
      </c>
      <c r="C269" t="s">
        <v>2130</v>
      </c>
      <c r="D269" t="s">
        <v>2131</v>
      </c>
      <c r="E269" t="s">
        <v>309</v>
      </c>
      <c r="F269" t="s">
        <v>2403</v>
      </c>
      <c r="G269" t="s">
        <v>2404</v>
      </c>
      <c r="H269" t="s">
        <v>312</v>
      </c>
      <c r="I269" t="s">
        <v>951</v>
      </c>
      <c r="J269" t="s">
        <v>204</v>
      </c>
      <c r="K269" t="s">
        <v>204</v>
      </c>
      <c r="L269" t="s">
        <v>325</v>
      </c>
      <c r="M269" t="s">
        <v>340</v>
      </c>
      <c r="N269" t="s">
        <v>448</v>
      </c>
      <c r="O269" t="s">
        <v>339</v>
      </c>
      <c r="P269" t="s">
        <v>1211</v>
      </c>
      <c r="Q269" t="s">
        <v>413</v>
      </c>
      <c r="R269" t="s">
        <v>407</v>
      </c>
      <c r="S269" t="s">
        <v>1212</v>
      </c>
      <c r="T269" s="129">
        <v>3141.5</v>
      </c>
      <c r="U269" t="s">
        <v>2405</v>
      </c>
      <c r="V269" s="130">
        <v>3.8042349466392199E-2</v>
      </c>
      <c r="W269" s="130">
        <v>5.0908907879590598E-2</v>
      </c>
      <c r="X269" t="s">
        <v>412</v>
      </c>
      <c r="Y269" t="s">
        <v>339</v>
      </c>
      <c r="Z269" s="137">
        <v>681591.58</v>
      </c>
      <c r="AA269" s="167">
        <v>1</v>
      </c>
      <c r="AB269" s="166" t="s">
        <v>2406</v>
      </c>
      <c r="AD269" s="137">
        <v>642.53640000000007</v>
      </c>
      <c r="AH269" s="130">
        <v>2.9847848206220165E-4</v>
      </c>
      <c r="AI269" s="130">
        <v>5.8020933604908511E-3</v>
      </c>
      <c r="AJ269" s="130">
        <v>8.8971932953306617E-4</v>
      </c>
      <c r="AK269" s="181"/>
      <c r="AL269" s="4"/>
      <c r="AM269" s="159"/>
      <c r="AN269" s="4"/>
    </row>
    <row r="270" spans="1:40" x14ac:dyDescent="0.25">
      <c r="A270" t="s">
        <v>1213</v>
      </c>
      <c r="B270" s="2">
        <v>13498</v>
      </c>
      <c r="C270" t="s">
        <v>2407</v>
      </c>
      <c r="D270" t="s">
        <v>2408</v>
      </c>
      <c r="E270" t="s">
        <v>311</v>
      </c>
      <c r="F270" t="s">
        <v>2409</v>
      </c>
      <c r="G270" t="s">
        <v>2410</v>
      </c>
      <c r="H270" t="s">
        <v>312</v>
      </c>
      <c r="I270" t="s">
        <v>951</v>
      </c>
      <c r="J270" t="s">
        <v>204</v>
      </c>
      <c r="K270" t="s">
        <v>224</v>
      </c>
      <c r="L270" t="s">
        <v>325</v>
      </c>
      <c r="M270" t="s">
        <v>340</v>
      </c>
      <c r="N270" t="s">
        <v>465</v>
      </c>
      <c r="O270" t="s">
        <v>339</v>
      </c>
      <c r="P270" t="s">
        <v>1668</v>
      </c>
      <c r="Q270" t="s">
        <v>413</v>
      </c>
      <c r="R270" t="s">
        <v>407</v>
      </c>
      <c r="S270" t="s">
        <v>1212</v>
      </c>
      <c r="T270" s="129">
        <v>2385.6999999999998</v>
      </c>
      <c r="U270" t="s">
        <v>1627</v>
      </c>
      <c r="V270" s="130">
        <v>5.1431439763464398E-2</v>
      </c>
      <c r="W270" s="130">
        <v>6.9731322332620305E-2</v>
      </c>
      <c r="X270" t="s">
        <v>412</v>
      </c>
      <c r="Y270" t="s">
        <v>339</v>
      </c>
      <c r="Z270" s="137">
        <v>650000</v>
      </c>
      <c r="AA270" s="167">
        <v>1</v>
      </c>
      <c r="AB270" s="166" t="s">
        <v>2411</v>
      </c>
      <c r="AD270" s="137">
        <v>600.79499999999996</v>
      </c>
      <c r="AH270" s="130">
        <v>6.8746525894313934E-4</v>
      </c>
      <c r="AI270" s="130">
        <v>5.4251691896616289E-3</v>
      </c>
      <c r="AJ270" s="130">
        <v>8.3192006645354004E-4</v>
      </c>
      <c r="AK270" s="181"/>
      <c r="AL270" s="4"/>
      <c r="AM270" s="159"/>
      <c r="AN270" s="4"/>
    </row>
    <row r="271" spans="1:40" x14ac:dyDescent="0.25">
      <c r="A271" t="s">
        <v>1213</v>
      </c>
      <c r="B271" s="2">
        <v>13498</v>
      </c>
      <c r="C271" t="s">
        <v>2301</v>
      </c>
      <c r="D271" t="s">
        <v>2302</v>
      </c>
      <c r="E271" t="s">
        <v>309</v>
      </c>
      <c r="F271" t="s">
        <v>2412</v>
      </c>
      <c r="G271" t="s">
        <v>2413</v>
      </c>
      <c r="H271" t="s">
        <v>312</v>
      </c>
      <c r="I271" t="s">
        <v>951</v>
      </c>
      <c r="J271" t="s">
        <v>204</v>
      </c>
      <c r="K271" t="s">
        <v>204</v>
      </c>
      <c r="L271" t="s">
        <v>325</v>
      </c>
      <c r="M271" t="s">
        <v>340</v>
      </c>
      <c r="N271" t="s">
        <v>445</v>
      </c>
      <c r="O271" t="s">
        <v>339</v>
      </c>
      <c r="P271" t="s">
        <v>1647</v>
      </c>
      <c r="Q271" t="s">
        <v>413</v>
      </c>
      <c r="R271" t="s">
        <v>407</v>
      </c>
      <c r="S271" t="s">
        <v>1212</v>
      </c>
      <c r="T271" s="129">
        <v>6974.7</v>
      </c>
      <c r="U271" t="s">
        <v>2414</v>
      </c>
      <c r="V271" s="130">
        <v>4.6842188842977403E-2</v>
      </c>
      <c r="W271" s="130">
        <v>5.9875584069490097E-2</v>
      </c>
      <c r="X271" t="s">
        <v>412</v>
      </c>
      <c r="Y271" t="s">
        <v>339</v>
      </c>
      <c r="Z271" s="137">
        <v>700000</v>
      </c>
      <c r="AA271" s="167">
        <v>1</v>
      </c>
      <c r="AB271" s="166" t="s">
        <v>2415</v>
      </c>
      <c r="AD271" s="137">
        <v>550.97</v>
      </c>
      <c r="AH271" s="130">
        <v>5.2487640945137208E-4</v>
      </c>
      <c r="AI271" s="130">
        <v>4.9752502408107061E-3</v>
      </c>
      <c r="AJ271" s="130">
        <v>7.6292745281486541E-4</v>
      </c>
      <c r="AK271" s="181"/>
      <c r="AL271" s="4"/>
      <c r="AM271" s="159"/>
      <c r="AN271" s="4"/>
    </row>
    <row r="272" spans="1:40" x14ac:dyDescent="0.25">
      <c r="A272" t="s">
        <v>1213</v>
      </c>
      <c r="B272" s="2">
        <v>13498</v>
      </c>
      <c r="C272" t="s">
        <v>2416</v>
      </c>
      <c r="D272" t="s">
        <v>2417</v>
      </c>
      <c r="E272" t="s">
        <v>309</v>
      </c>
      <c r="F272" t="s">
        <v>2418</v>
      </c>
      <c r="G272" t="s">
        <v>2419</v>
      </c>
      <c r="H272" t="s">
        <v>312</v>
      </c>
      <c r="I272" t="s">
        <v>951</v>
      </c>
      <c r="J272" t="s">
        <v>204</v>
      </c>
      <c r="K272" t="s">
        <v>204</v>
      </c>
      <c r="L272" t="s">
        <v>325</v>
      </c>
      <c r="M272" t="s">
        <v>340</v>
      </c>
      <c r="N272" t="s">
        <v>445</v>
      </c>
      <c r="O272" t="s">
        <v>339</v>
      </c>
      <c r="P272" t="s">
        <v>1864</v>
      </c>
      <c r="Q272" t="s">
        <v>415</v>
      </c>
      <c r="R272" t="s">
        <v>407</v>
      </c>
      <c r="S272" t="s">
        <v>1212</v>
      </c>
      <c r="T272" s="129">
        <v>3557.9</v>
      </c>
      <c r="U272" t="s">
        <v>1832</v>
      </c>
      <c r="V272" s="130">
        <v>4.3388778302140898E-2</v>
      </c>
      <c r="W272" s="130">
        <v>5.7407715600728597E-2</v>
      </c>
      <c r="X272" t="s">
        <v>412</v>
      </c>
      <c r="Y272" t="s">
        <v>339</v>
      </c>
      <c r="Z272" s="137">
        <v>476890</v>
      </c>
      <c r="AA272" s="167">
        <v>1</v>
      </c>
      <c r="AB272" s="166" t="s">
        <v>2420</v>
      </c>
      <c r="AD272" s="137">
        <v>441.69549999999998</v>
      </c>
      <c r="AH272" s="130">
        <v>4.8380306195223549E-4</v>
      </c>
      <c r="AI272" s="130">
        <v>3.9885032628636857E-3</v>
      </c>
      <c r="AJ272" s="130">
        <v>6.116151927233576E-4</v>
      </c>
      <c r="AK272" s="181"/>
      <c r="AL272" s="4"/>
      <c r="AM272" s="159"/>
      <c r="AN272" s="4"/>
    </row>
    <row r="273" spans="1:40" x14ac:dyDescent="0.25">
      <c r="A273" t="s">
        <v>1213</v>
      </c>
      <c r="B273" s="2">
        <v>13498</v>
      </c>
      <c r="C273" t="s">
        <v>2421</v>
      </c>
      <c r="D273" t="s">
        <v>2422</v>
      </c>
      <c r="E273" t="s">
        <v>309</v>
      </c>
      <c r="F273" t="s">
        <v>2423</v>
      </c>
      <c r="G273" t="s">
        <v>2424</v>
      </c>
      <c r="H273" t="s">
        <v>312</v>
      </c>
      <c r="I273" t="s">
        <v>951</v>
      </c>
      <c r="J273" t="s">
        <v>204</v>
      </c>
      <c r="K273" t="s">
        <v>204</v>
      </c>
      <c r="L273" t="s">
        <v>325</v>
      </c>
      <c r="M273" t="s">
        <v>340</v>
      </c>
      <c r="N273" t="s">
        <v>484</v>
      </c>
      <c r="O273" t="s">
        <v>339</v>
      </c>
      <c r="Q273" t="s">
        <v>410</v>
      </c>
      <c r="R273" t="s">
        <v>410</v>
      </c>
      <c r="S273" t="s">
        <v>1212</v>
      </c>
      <c r="T273" s="129">
        <v>2365.3000000000002</v>
      </c>
      <c r="U273" t="s">
        <v>2425</v>
      </c>
      <c r="V273" s="130">
        <v>4.9063563629322397E-2</v>
      </c>
      <c r="W273" s="130">
        <v>4.95241740310189E-2</v>
      </c>
      <c r="X273" t="s">
        <v>412</v>
      </c>
      <c r="Y273" t="s">
        <v>339</v>
      </c>
      <c r="Z273" s="137">
        <v>432506</v>
      </c>
      <c r="AA273" s="167">
        <v>1</v>
      </c>
      <c r="AB273" s="166" t="s">
        <v>2426</v>
      </c>
      <c r="AD273" s="137">
        <v>413.90820000000002</v>
      </c>
      <c r="AH273" s="130">
        <v>2.152020990703656E-4</v>
      </c>
      <c r="AI273" s="130">
        <v>3.7375843906628779E-3</v>
      </c>
      <c r="AJ273" s="130">
        <v>5.7313815402868732E-4</v>
      </c>
      <c r="AK273" s="181"/>
      <c r="AL273" s="4"/>
      <c r="AM273" s="159"/>
      <c r="AN273" s="4"/>
    </row>
    <row r="274" spans="1:40" x14ac:dyDescent="0.25">
      <c r="A274" t="s">
        <v>1213</v>
      </c>
      <c r="B274" s="2">
        <v>13498</v>
      </c>
      <c r="C274" t="s">
        <v>2344</v>
      </c>
      <c r="D274" t="s">
        <v>2345</v>
      </c>
      <c r="E274" t="s">
        <v>309</v>
      </c>
      <c r="F274" t="s">
        <v>2427</v>
      </c>
      <c r="G274" t="s">
        <v>2428</v>
      </c>
      <c r="H274" t="s">
        <v>312</v>
      </c>
      <c r="I274" t="s">
        <v>951</v>
      </c>
      <c r="J274" t="s">
        <v>204</v>
      </c>
      <c r="K274" t="s">
        <v>204</v>
      </c>
      <c r="L274" t="s">
        <v>325</v>
      </c>
      <c r="M274" t="s">
        <v>340</v>
      </c>
      <c r="N274" t="s">
        <v>445</v>
      </c>
      <c r="O274" t="s">
        <v>339</v>
      </c>
      <c r="P274" t="s">
        <v>2348</v>
      </c>
      <c r="Q274" t="s">
        <v>415</v>
      </c>
      <c r="R274" t="s">
        <v>407</v>
      </c>
      <c r="S274" t="s">
        <v>1212</v>
      </c>
      <c r="T274" s="129">
        <v>4562.2</v>
      </c>
      <c r="U274" t="s">
        <v>1711</v>
      </c>
      <c r="V274" s="130">
        <v>4.3728785694856102E-2</v>
      </c>
      <c r="W274" s="130">
        <v>5.2325112951993602E-2</v>
      </c>
      <c r="X274" t="s">
        <v>412</v>
      </c>
      <c r="Y274" t="s">
        <v>339</v>
      </c>
      <c r="Z274" s="137">
        <v>450000</v>
      </c>
      <c r="AA274" s="167">
        <v>1</v>
      </c>
      <c r="AB274" s="166" t="s">
        <v>2429</v>
      </c>
      <c r="AD274" s="137">
        <v>398.16</v>
      </c>
      <c r="AH274" s="130">
        <v>3.4793070148241673E-4</v>
      </c>
      <c r="AI274" s="130">
        <v>3.5953783978822634E-3</v>
      </c>
      <c r="AJ274" s="130">
        <v>5.513316416733521E-4</v>
      </c>
      <c r="AK274" s="181"/>
      <c r="AL274" s="4"/>
      <c r="AM274" s="159"/>
      <c r="AN274" s="4"/>
    </row>
    <row r="275" spans="1:40" x14ac:dyDescent="0.25">
      <c r="A275" t="s">
        <v>1213</v>
      </c>
      <c r="B275" s="2">
        <v>13498</v>
      </c>
      <c r="C275" t="s">
        <v>2430</v>
      </c>
      <c r="D275" t="s">
        <v>2431</v>
      </c>
      <c r="E275" t="s">
        <v>309</v>
      </c>
      <c r="F275" t="s">
        <v>2432</v>
      </c>
      <c r="G275" t="s">
        <v>2433</v>
      </c>
      <c r="H275" t="s">
        <v>312</v>
      </c>
      <c r="I275" t="s">
        <v>951</v>
      </c>
      <c r="J275" t="s">
        <v>204</v>
      </c>
      <c r="K275" t="s">
        <v>204</v>
      </c>
      <c r="L275" t="s">
        <v>325</v>
      </c>
      <c r="M275" t="s">
        <v>340</v>
      </c>
      <c r="N275" t="s">
        <v>465</v>
      </c>
      <c r="O275" t="s">
        <v>339</v>
      </c>
      <c r="P275" t="s">
        <v>1991</v>
      </c>
      <c r="Q275" t="s">
        <v>415</v>
      </c>
      <c r="R275" t="s">
        <v>407</v>
      </c>
      <c r="S275" t="s">
        <v>1212</v>
      </c>
      <c r="T275" s="129">
        <v>6042.4</v>
      </c>
      <c r="U275" t="s">
        <v>2434</v>
      </c>
      <c r="V275" s="130">
        <v>5.0098466496968599E-2</v>
      </c>
      <c r="W275" s="130">
        <v>5.6041339966058402E-2</v>
      </c>
      <c r="X275" t="s">
        <v>412</v>
      </c>
      <c r="Y275" t="s">
        <v>339</v>
      </c>
      <c r="Z275" s="137">
        <v>433666.31</v>
      </c>
      <c r="AA275" s="167">
        <v>1</v>
      </c>
      <c r="AB275" s="166" t="s">
        <v>2435</v>
      </c>
      <c r="AD275" s="137">
        <v>357.73129999999998</v>
      </c>
      <c r="AH275" s="130">
        <v>7.8255036106840198E-4</v>
      </c>
      <c r="AI275" s="130">
        <v>3.2303078869457989E-3</v>
      </c>
      <c r="AJ275" s="130">
        <v>4.9535007260132207E-4</v>
      </c>
      <c r="AK275" s="181"/>
      <c r="AL275" s="4"/>
      <c r="AM275" s="159"/>
      <c r="AN275" s="4"/>
    </row>
    <row r="276" spans="1:40" x14ac:dyDescent="0.25">
      <c r="A276" t="s">
        <v>1213</v>
      </c>
      <c r="B276" s="2">
        <v>13498</v>
      </c>
      <c r="C276" t="s">
        <v>2436</v>
      </c>
      <c r="D276" t="s">
        <v>2437</v>
      </c>
      <c r="E276" t="s">
        <v>309</v>
      </c>
      <c r="F276" t="s">
        <v>2438</v>
      </c>
      <c r="G276" t="s">
        <v>2439</v>
      </c>
      <c r="H276" t="s">
        <v>312</v>
      </c>
      <c r="I276" t="s">
        <v>951</v>
      </c>
      <c r="J276" t="s">
        <v>204</v>
      </c>
      <c r="K276" t="s">
        <v>204</v>
      </c>
      <c r="L276" t="s">
        <v>325</v>
      </c>
      <c r="M276" t="s">
        <v>340</v>
      </c>
      <c r="N276" t="s">
        <v>456</v>
      </c>
      <c r="O276" t="s">
        <v>339</v>
      </c>
      <c r="P276" t="s">
        <v>1668</v>
      </c>
      <c r="Q276" t="s">
        <v>413</v>
      </c>
      <c r="R276" t="s">
        <v>407</v>
      </c>
      <c r="S276" t="s">
        <v>1212</v>
      </c>
      <c r="T276" s="129">
        <v>7860.7</v>
      </c>
      <c r="U276" t="s">
        <v>2440</v>
      </c>
      <c r="V276" s="130">
        <v>4.5994604869080601E-2</v>
      </c>
      <c r="W276" s="130">
        <v>5.69618732631203E-2</v>
      </c>
      <c r="X276" t="s">
        <v>412</v>
      </c>
      <c r="Y276" t="s">
        <v>339</v>
      </c>
      <c r="Z276" s="137">
        <v>382830.37</v>
      </c>
      <c r="AA276" s="167">
        <v>1</v>
      </c>
      <c r="AB276" s="166" t="s">
        <v>2441</v>
      </c>
      <c r="AD276" s="137">
        <v>294.2817</v>
      </c>
      <c r="AH276" s="130">
        <v>5.2035131257312608E-4</v>
      </c>
      <c r="AI276" s="130">
        <v>2.6573590191683464E-3</v>
      </c>
      <c r="AJ276" s="130">
        <v>4.0749149280546734E-4</v>
      </c>
      <c r="AK276" s="181"/>
      <c r="AL276" s="4"/>
      <c r="AM276" s="159"/>
      <c r="AN276" s="4"/>
    </row>
    <row r="277" spans="1:40" x14ac:dyDescent="0.25">
      <c r="A277" t="s">
        <v>1213</v>
      </c>
      <c r="B277" s="2">
        <v>13498</v>
      </c>
      <c r="C277" t="s">
        <v>2442</v>
      </c>
      <c r="D277" t="s">
        <v>2443</v>
      </c>
      <c r="E277" t="s">
        <v>309</v>
      </c>
      <c r="F277" t="s">
        <v>2444</v>
      </c>
      <c r="G277" t="s">
        <v>2445</v>
      </c>
      <c r="H277" t="s">
        <v>312</v>
      </c>
      <c r="I277" t="s">
        <v>951</v>
      </c>
      <c r="J277" t="s">
        <v>204</v>
      </c>
      <c r="K277" t="s">
        <v>204</v>
      </c>
      <c r="L277" t="s">
        <v>325</v>
      </c>
      <c r="M277" t="s">
        <v>340</v>
      </c>
      <c r="N277" t="s">
        <v>446</v>
      </c>
      <c r="O277" t="s">
        <v>339</v>
      </c>
      <c r="P277" t="s">
        <v>1668</v>
      </c>
      <c r="Q277" t="s">
        <v>413</v>
      </c>
      <c r="R277" t="s">
        <v>407</v>
      </c>
      <c r="S277" t="s">
        <v>1212</v>
      </c>
      <c r="T277" s="129">
        <v>2872.8</v>
      </c>
      <c r="U277" t="s">
        <v>1921</v>
      </c>
      <c r="V277" s="130">
        <v>4.1030420490155498E-2</v>
      </c>
      <c r="W277" s="130">
        <v>4.9880847901105502E-2</v>
      </c>
      <c r="X277" t="s">
        <v>412</v>
      </c>
      <c r="Y277" t="s">
        <v>339</v>
      </c>
      <c r="Z277" s="137">
        <v>305797.28999999998</v>
      </c>
      <c r="AA277" s="167">
        <v>1</v>
      </c>
      <c r="AB277" s="166" t="s">
        <v>2446</v>
      </c>
      <c r="AD277" s="137">
        <v>273.56630000000001</v>
      </c>
      <c r="AH277" s="130">
        <v>3.2618377565207064E-4</v>
      </c>
      <c r="AI277" s="130">
        <v>2.4702992902566273E-3</v>
      </c>
      <c r="AJ277" s="130">
        <v>3.7880690497665446E-4</v>
      </c>
      <c r="AK277" s="181"/>
      <c r="AL277" s="4"/>
      <c r="AM277" s="159"/>
      <c r="AN277" s="4"/>
    </row>
    <row r="278" spans="1:40" x14ac:dyDescent="0.25">
      <c r="A278" t="s">
        <v>1213</v>
      </c>
      <c r="B278" s="2">
        <v>13498</v>
      </c>
      <c r="C278" t="s">
        <v>1809</v>
      </c>
      <c r="D278" t="s">
        <v>1810</v>
      </c>
      <c r="E278" t="s">
        <v>311</v>
      </c>
      <c r="F278" t="s">
        <v>1811</v>
      </c>
      <c r="G278" t="s">
        <v>1812</v>
      </c>
      <c r="H278" t="s">
        <v>312</v>
      </c>
      <c r="I278" t="s">
        <v>951</v>
      </c>
      <c r="J278" t="s">
        <v>204</v>
      </c>
      <c r="K278" t="s">
        <v>224</v>
      </c>
      <c r="L278" t="s">
        <v>325</v>
      </c>
      <c r="M278" t="s">
        <v>340</v>
      </c>
      <c r="N278" t="s">
        <v>465</v>
      </c>
      <c r="O278" t="s">
        <v>339</v>
      </c>
      <c r="P278" t="s">
        <v>1619</v>
      </c>
      <c r="Q278" t="s">
        <v>413</v>
      </c>
      <c r="R278" t="s">
        <v>407</v>
      </c>
      <c r="S278" t="s">
        <v>1212</v>
      </c>
      <c r="T278" s="129">
        <v>1409.4</v>
      </c>
      <c r="U278" t="s">
        <v>1813</v>
      </c>
      <c r="V278" s="130">
        <v>5.55343114741461E-2</v>
      </c>
      <c r="W278" s="130">
        <v>4.6106923643350298E-2</v>
      </c>
      <c r="X278" t="s">
        <v>412</v>
      </c>
      <c r="Y278" t="s">
        <v>339</v>
      </c>
      <c r="Z278" s="137">
        <v>276925</v>
      </c>
      <c r="AA278" s="167">
        <v>1</v>
      </c>
      <c r="AB278" s="166" t="s">
        <v>1814</v>
      </c>
      <c r="AD278" s="137">
        <v>270.14029999999997</v>
      </c>
      <c r="AH278" s="130">
        <v>8.8223738344152399E-4</v>
      </c>
      <c r="AI278" s="130">
        <v>2.4393625653441678E-3</v>
      </c>
      <c r="AJ278" s="130">
        <v>3.7406292716780139E-4</v>
      </c>
      <c r="AK278" s="181"/>
      <c r="AL278" s="4"/>
      <c r="AM278" s="159"/>
      <c r="AN278" s="4"/>
    </row>
    <row r="279" spans="1:40" x14ac:dyDescent="0.25">
      <c r="A279" t="s">
        <v>1213</v>
      </c>
      <c r="B279" s="2">
        <v>13498</v>
      </c>
      <c r="C279" t="s">
        <v>2447</v>
      </c>
      <c r="D279" t="s">
        <v>2448</v>
      </c>
      <c r="E279" t="s">
        <v>309</v>
      </c>
      <c r="F279" t="s">
        <v>2449</v>
      </c>
      <c r="G279" t="s">
        <v>2450</v>
      </c>
      <c r="H279" t="s">
        <v>312</v>
      </c>
      <c r="I279" t="s">
        <v>951</v>
      </c>
      <c r="J279" t="s">
        <v>204</v>
      </c>
      <c r="K279" t="s">
        <v>204</v>
      </c>
      <c r="L279" t="s">
        <v>325</v>
      </c>
      <c r="M279" t="s">
        <v>340</v>
      </c>
      <c r="N279" t="s">
        <v>451</v>
      </c>
      <c r="O279" t="s">
        <v>339</v>
      </c>
      <c r="P279" t="s">
        <v>1619</v>
      </c>
      <c r="Q279" t="s">
        <v>413</v>
      </c>
      <c r="R279" t="s">
        <v>407</v>
      </c>
      <c r="S279" t="s">
        <v>1212</v>
      </c>
      <c r="T279" s="129">
        <v>1321.7</v>
      </c>
      <c r="U279" t="s">
        <v>1694</v>
      </c>
      <c r="V279" s="130">
        <v>3.9004917465448E-2</v>
      </c>
      <c r="W279" s="130">
        <v>5.5742363339662197E-2</v>
      </c>
      <c r="X279" t="s">
        <v>412</v>
      </c>
      <c r="Y279" t="s">
        <v>339</v>
      </c>
      <c r="Z279" s="137">
        <v>260000</v>
      </c>
      <c r="AA279" s="167">
        <v>1</v>
      </c>
      <c r="AB279" s="166" t="s">
        <v>2451</v>
      </c>
      <c r="AD279" s="137">
        <v>257.11399999999998</v>
      </c>
      <c r="AH279" s="130">
        <v>3.3836395069428182E-4</v>
      </c>
      <c r="AI279" s="130">
        <v>2.3217352857974184E-3</v>
      </c>
      <c r="AJ279" s="130">
        <v>3.5602542625377294E-4</v>
      </c>
      <c r="AK279" s="181"/>
      <c r="AL279" s="4"/>
      <c r="AM279" s="159"/>
      <c r="AN279" s="4"/>
    </row>
    <row r="280" spans="1:40" x14ac:dyDescent="0.25">
      <c r="A280" t="s">
        <v>1213</v>
      </c>
      <c r="B280" s="2">
        <v>13498</v>
      </c>
      <c r="C280" t="s">
        <v>1958</v>
      </c>
      <c r="D280" t="s">
        <v>1959</v>
      </c>
      <c r="E280" t="s">
        <v>309</v>
      </c>
      <c r="F280" t="s">
        <v>2452</v>
      </c>
      <c r="G280" t="s">
        <v>2453</v>
      </c>
      <c r="H280" t="s">
        <v>312</v>
      </c>
      <c r="I280" t="s">
        <v>951</v>
      </c>
      <c r="J280" t="s">
        <v>204</v>
      </c>
      <c r="K280" t="s">
        <v>204</v>
      </c>
      <c r="L280" t="s">
        <v>325</v>
      </c>
      <c r="M280" t="s">
        <v>340</v>
      </c>
      <c r="N280" t="s">
        <v>464</v>
      </c>
      <c r="O280" t="s">
        <v>339</v>
      </c>
      <c r="P280" t="s">
        <v>1668</v>
      </c>
      <c r="Q280" t="s">
        <v>413</v>
      </c>
      <c r="R280" t="s">
        <v>407</v>
      </c>
      <c r="S280" t="s">
        <v>1212</v>
      </c>
      <c r="T280" s="129">
        <v>5511.1</v>
      </c>
      <c r="U280" t="s">
        <v>2219</v>
      </c>
      <c r="V280" s="130">
        <v>4.5350544118661601E-2</v>
      </c>
      <c r="W280" s="130">
        <v>5.82312126243111E-2</v>
      </c>
      <c r="X280" t="s">
        <v>412</v>
      </c>
      <c r="Y280" t="s">
        <v>339</v>
      </c>
      <c r="Z280" s="137">
        <v>300000</v>
      </c>
      <c r="AA280" s="167">
        <v>1</v>
      </c>
      <c r="AB280" s="166" t="s">
        <v>2454</v>
      </c>
      <c r="AD280" s="137">
        <v>249.36</v>
      </c>
      <c r="AH280" s="130">
        <v>2.4684491063391416E-4</v>
      </c>
      <c r="AI280" s="130">
        <v>2.2517167904759928E-3</v>
      </c>
      <c r="AJ280" s="130">
        <v>3.4528847239217168E-4</v>
      </c>
      <c r="AK280" s="181"/>
      <c r="AL280" s="4"/>
      <c r="AM280" s="159"/>
      <c r="AN280" s="4"/>
    </row>
    <row r="281" spans="1:40" x14ac:dyDescent="0.25">
      <c r="A281" t="s">
        <v>1213</v>
      </c>
      <c r="B281" s="2">
        <v>13498</v>
      </c>
      <c r="C281" t="s">
        <v>1884</v>
      </c>
      <c r="D281" t="s">
        <v>1885</v>
      </c>
      <c r="E281" t="s">
        <v>309</v>
      </c>
      <c r="F281" t="s">
        <v>2455</v>
      </c>
      <c r="G281" t="s">
        <v>2456</v>
      </c>
      <c r="H281" t="s">
        <v>312</v>
      </c>
      <c r="I281" t="s">
        <v>951</v>
      </c>
      <c r="J281" t="s">
        <v>204</v>
      </c>
      <c r="K281" t="s">
        <v>204</v>
      </c>
      <c r="L281" t="s">
        <v>325</v>
      </c>
      <c r="M281" t="s">
        <v>340</v>
      </c>
      <c r="N281" t="s">
        <v>448</v>
      </c>
      <c r="O281" t="s">
        <v>339</v>
      </c>
      <c r="P281" t="s">
        <v>1211</v>
      </c>
      <c r="Q281" t="s">
        <v>413</v>
      </c>
      <c r="R281" t="s">
        <v>407</v>
      </c>
      <c r="S281" t="s">
        <v>1212</v>
      </c>
      <c r="T281" s="129">
        <v>903.1</v>
      </c>
      <c r="U281" t="s">
        <v>2457</v>
      </c>
      <c r="V281" s="130">
        <v>4.3531528493165599E-2</v>
      </c>
      <c r="W281" s="130">
        <v>4.50001856052872E-2</v>
      </c>
      <c r="X281" t="s">
        <v>412</v>
      </c>
      <c r="Y281" t="s">
        <v>339</v>
      </c>
      <c r="Z281" s="137">
        <v>250000</v>
      </c>
      <c r="AA281" s="167">
        <v>1</v>
      </c>
      <c r="AB281" s="166" t="s">
        <v>2458</v>
      </c>
      <c r="AD281" s="137">
        <v>249.27500000000001</v>
      </c>
      <c r="AH281" s="130">
        <v>2.0731971270463492E-4</v>
      </c>
      <c r="AI281" s="130">
        <v>2.2509492418427298E-3</v>
      </c>
      <c r="AJ281" s="130">
        <v>3.4517077300111722E-4</v>
      </c>
      <c r="AK281" s="181"/>
      <c r="AL281" s="4"/>
      <c r="AM281" s="159"/>
      <c r="AN281" s="4"/>
    </row>
    <row r="282" spans="1:40" x14ac:dyDescent="0.25">
      <c r="A282" t="s">
        <v>1213</v>
      </c>
      <c r="B282" s="2">
        <v>13498</v>
      </c>
      <c r="C282" t="s">
        <v>2369</v>
      </c>
      <c r="D282" t="s">
        <v>2370</v>
      </c>
      <c r="E282" t="s">
        <v>309</v>
      </c>
      <c r="F282" t="s">
        <v>2459</v>
      </c>
      <c r="G282" t="s">
        <v>2460</v>
      </c>
      <c r="H282" t="s">
        <v>312</v>
      </c>
      <c r="I282" t="s">
        <v>951</v>
      </c>
      <c r="J282" t="s">
        <v>204</v>
      </c>
      <c r="K282" t="s">
        <v>204</v>
      </c>
      <c r="L282" t="s">
        <v>325</v>
      </c>
      <c r="M282" t="s">
        <v>340</v>
      </c>
      <c r="N282" t="s">
        <v>454</v>
      </c>
      <c r="O282" t="s">
        <v>339</v>
      </c>
      <c r="P282" t="s">
        <v>1626</v>
      </c>
      <c r="Q282" t="s">
        <v>415</v>
      </c>
      <c r="R282" t="s">
        <v>407</v>
      </c>
      <c r="S282" t="s">
        <v>1212</v>
      </c>
      <c r="T282" s="129">
        <v>2952.7</v>
      </c>
      <c r="U282" t="s">
        <v>1882</v>
      </c>
      <c r="V282" s="130">
        <v>5.6087726208488002E-2</v>
      </c>
      <c r="W282" s="130">
        <v>4.6938288472890499E-2</v>
      </c>
      <c r="X282" t="s">
        <v>412</v>
      </c>
      <c r="Y282" t="s">
        <v>339</v>
      </c>
      <c r="Z282" s="137">
        <v>235480</v>
      </c>
      <c r="AA282" s="167">
        <v>1</v>
      </c>
      <c r="AB282" s="166" t="s">
        <v>2461</v>
      </c>
      <c r="AD282" s="137">
        <v>245.98239999999998</v>
      </c>
      <c r="AH282" s="130">
        <v>1.3456000000000001E-4</v>
      </c>
      <c r="AI282" s="130">
        <v>2.2212171167852973E-3</v>
      </c>
      <c r="AJ282" s="130">
        <v>3.4061151400128375E-4</v>
      </c>
      <c r="AK282" s="181"/>
      <c r="AL282" s="4"/>
      <c r="AM282" s="159"/>
      <c r="AN282" s="4"/>
    </row>
    <row r="283" spans="1:40" x14ac:dyDescent="0.25">
      <c r="A283" t="s">
        <v>1213</v>
      </c>
      <c r="B283" s="2">
        <v>13498</v>
      </c>
      <c r="C283" t="s">
        <v>1643</v>
      </c>
      <c r="D283" t="s">
        <v>1644</v>
      </c>
      <c r="E283" t="s">
        <v>311</v>
      </c>
      <c r="F283" t="s">
        <v>1666</v>
      </c>
      <c r="G283" t="s">
        <v>1667</v>
      </c>
      <c r="H283" t="s">
        <v>312</v>
      </c>
      <c r="I283" t="s">
        <v>951</v>
      </c>
      <c r="J283" t="s">
        <v>204</v>
      </c>
      <c r="K283" t="s">
        <v>224</v>
      </c>
      <c r="L283" t="s">
        <v>325</v>
      </c>
      <c r="M283" t="s">
        <v>340</v>
      </c>
      <c r="N283" t="s">
        <v>465</v>
      </c>
      <c r="O283" t="s">
        <v>339</v>
      </c>
      <c r="P283" t="s">
        <v>1668</v>
      </c>
      <c r="Q283" t="s">
        <v>413</v>
      </c>
      <c r="R283" t="s">
        <v>407</v>
      </c>
      <c r="S283" t="s">
        <v>1212</v>
      </c>
      <c r="T283" s="129">
        <v>2699.3</v>
      </c>
      <c r="U283" t="s">
        <v>1664</v>
      </c>
      <c r="V283" s="130">
        <v>6.6322285233942804E-2</v>
      </c>
      <c r="W283" s="130">
        <v>6.3371512516736603E-2</v>
      </c>
      <c r="X283" t="s">
        <v>412</v>
      </c>
      <c r="Y283" t="s">
        <v>339</v>
      </c>
      <c r="Z283" s="137">
        <v>227817</v>
      </c>
      <c r="AA283" s="167">
        <v>1</v>
      </c>
      <c r="AB283" s="166" t="s">
        <v>1669</v>
      </c>
      <c r="AD283" s="137">
        <v>228.45489999999998</v>
      </c>
      <c r="AH283" s="130">
        <v>5.5565121951219509E-4</v>
      </c>
      <c r="AI283" s="130">
        <v>2.0629440736145083E-3</v>
      </c>
      <c r="AJ283" s="130">
        <v>3.1634120721649953E-4</v>
      </c>
      <c r="AK283" s="181"/>
      <c r="AL283" s="4"/>
      <c r="AM283" s="159"/>
      <c r="AN283" s="4"/>
    </row>
    <row r="284" spans="1:40" x14ac:dyDescent="0.25">
      <c r="A284" t="s">
        <v>1213</v>
      </c>
      <c r="B284" s="2">
        <v>13498</v>
      </c>
      <c r="C284" t="s">
        <v>2462</v>
      </c>
      <c r="D284" t="s">
        <v>2463</v>
      </c>
      <c r="E284" t="s">
        <v>309</v>
      </c>
      <c r="F284" t="s">
        <v>2464</v>
      </c>
      <c r="G284" t="s">
        <v>2465</v>
      </c>
      <c r="H284" t="s">
        <v>312</v>
      </c>
      <c r="I284" t="s">
        <v>951</v>
      </c>
      <c r="J284" t="s">
        <v>204</v>
      </c>
      <c r="K284" t="s">
        <v>204</v>
      </c>
      <c r="L284" t="s">
        <v>325</v>
      </c>
      <c r="M284" t="s">
        <v>340</v>
      </c>
      <c r="N284" t="s">
        <v>440</v>
      </c>
      <c r="O284" t="s">
        <v>339</v>
      </c>
      <c r="P284" t="s">
        <v>1773</v>
      </c>
      <c r="Q284" t="s">
        <v>415</v>
      </c>
      <c r="R284" t="s">
        <v>407</v>
      </c>
      <c r="S284" t="s">
        <v>1212</v>
      </c>
      <c r="T284" s="129">
        <v>1660</v>
      </c>
      <c r="U284" t="s">
        <v>1396</v>
      </c>
      <c r="V284" s="130">
        <v>4.1959465931313E-2</v>
      </c>
      <c r="W284" s="130">
        <v>5.4137330924272198E-2</v>
      </c>
      <c r="X284" t="s">
        <v>412</v>
      </c>
      <c r="Y284" t="s">
        <v>339</v>
      </c>
      <c r="Z284" s="137">
        <v>233333.34</v>
      </c>
      <c r="AA284" s="167">
        <v>1</v>
      </c>
      <c r="AB284" s="166" t="s">
        <v>1357</v>
      </c>
      <c r="AD284" s="137">
        <v>227.45329999999998</v>
      </c>
      <c r="AH284" s="130">
        <v>4.7887590861570251E-4</v>
      </c>
      <c r="AI284" s="130">
        <v>2.053899641719494E-3</v>
      </c>
      <c r="AJ284" s="130">
        <v>3.1495429298026282E-4</v>
      </c>
      <c r="AK284" s="181"/>
      <c r="AL284" s="4"/>
      <c r="AM284" s="159"/>
      <c r="AN284" s="4"/>
    </row>
    <row r="285" spans="1:40" x14ac:dyDescent="0.25">
      <c r="A285" t="s">
        <v>1213</v>
      </c>
      <c r="B285" s="2">
        <v>13498</v>
      </c>
      <c r="C285" t="s">
        <v>2307</v>
      </c>
      <c r="D285" t="s">
        <v>2308</v>
      </c>
      <c r="E285" t="s">
        <v>309</v>
      </c>
      <c r="F285" t="s">
        <v>2466</v>
      </c>
      <c r="G285" t="s">
        <v>2467</v>
      </c>
      <c r="H285" t="s">
        <v>312</v>
      </c>
      <c r="I285" t="s">
        <v>951</v>
      </c>
      <c r="J285" t="s">
        <v>204</v>
      </c>
      <c r="K285" t="s">
        <v>204</v>
      </c>
      <c r="L285" t="s">
        <v>325</v>
      </c>
      <c r="M285" t="s">
        <v>340</v>
      </c>
      <c r="N285" t="s">
        <v>440</v>
      </c>
      <c r="O285" t="s">
        <v>339</v>
      </c>
      <c r="P285" t="s">
        <v>1647</v>
      </c>
      <c r="Q285" t="s">
        <v>413</v>
      </c>
      <c r="R285" t="s">
        <v>407</v>
      </c>
      <c r="S285" t="s">
        <v>1212</v>
      </c>
      <c r="T285" s="129">
        <v>4104.8</v>
      </c>
      <c r="U285" t="s">
        <v>1280</v>
      </c>
      <c r="V285" s="130">
        <v>4.3930163995027201E-2</v>
      </c>
      <c r="W285" s="130">
        <v>5.0227031363248499E-2</v>
      </c>
      <c r="X285" t="s">
        <v>412</v>
      </c>
      <c r="Y285" t="s">
        <v>339</v>
      </c>
      <c r="Z285" s="137">
        <v>225000</v>
      </c>
      <c r="AA285" s="167">
        <v>1</v>
      </c>
      <c r="AB285" s="166" t="s">
        <v>2468</v>
      </c>
      <c r="AD285" s="137">
        <v>198.99</v>
      </c>
      <c r="AH285" s="130">
        <v>1.5362398992226626E-4</v>
      </c>
      <c r="AI285" s="130">
        <v>1.7968765003882651E-3</v>
      </c>
      <c r="AJ285" s="130">
        <v>2.7554119795203017E-4</v>
      </c>
      <c r="AK285" s="181"/>
      <c r="AL285" s="4"/>
      <c r="AM285" s="159"/>
      <c r="AN285" s="4"/>
    </row>
    <row r="286" spans="1:40" x14ac:dyDescent="0.25">
      <c r="A286" t="s">
        <v>1213</v>
      </c>
      <c r="B286" s="2">
        <v>13498</v>
      </c>
      <c r="C286" t="s">
        <v>2430</v>
      </c>
      <c r="D286" t="s">
        <v>2431</v>
      </c>
      <c r="E286" t="s">
        <v>309</v>
      </c>
      <c r="F286" t="s">
        <v>2469</v>
      </c>
      <c r="G286" t="s">
        <v>2470</v>
      </c>
      <c r="H286" t="s">
        <v>312</v>
      </c>
      <c r="I286" t="s">
        <v>951</v>
      </c>
      <c r="J286" t="s">
        <v>204</v>
      </c>
      <c r="K286" t="s">
        <v>204</v>
      </c>
      <c r="L286" t="s">
        <v>325</v>
      </c>
      <c r="M286" t="s">
        <v>340</v>
      </c>
      <c r="N286" t="s">
        <v>465</v>
      </c>
      <c r="O286" t="s">
        <v>339</v>
      </c>
      <c r="P286" t="s">
        <v>1991</v>
      </c>
      <c r="Q286" t="s">
        <v>415</v>
      </c>
      <c r="R286" t="s">
        <v>407</v>
      </c>
      <c r="S286" t="s">
        <v>1212</v>
      </c>
      <c r="T286" s="129">
        <v>973.4</v>
      </c>
      <c r="U286" t="s">
        <v>2471</v>
      </c>
      <c r="V286" s="130">
        <v>3.3117613107362998E-2</v>
      </c>
      <c r="W286" s="130">
        <v>4.9781189025640098E-2</v>
      </c>
      <c r="X286" t="s">
        <v>412</v>
      </c>
      <c r="Y286" t="s">
        <v>339</v>
      </c>
      <c r="Z286" s="137">
        <v>194594.6</v>
      </c>
      <c r="AA286" s="167">
        <v>1</v>
      </c>
      <c r="AB286" s="166" t="s">
        <v>2472</v>
      </c>
      <c r="AD286" s="137">
        <v>198.83679999999998</v>
      </c>
      <c r="AH286" s="130">
        <v>9.4968912971860238E-4</v>
      </c>
      <c r="AI286" s="130">
        <v>1.7954931068516072E-3</v>
      </c>
      <c r="AJ286" s="130">
        <v>2.7532906210838847E-4</v>
      </c>
      <c r="AK286" s="181"/>
      <c r="AL286" s="4"/>
      <c r="AM286" s="159"/>
      <c r="AN286" s="4"/>
    </row>
    <row r="287" spans="1:40" x14ac:dyDescent="0.25">
      <c r="A287" t="s">
        <v>1213</v>
      </c>
      <c r="B287" s="2">
        <v>13498</v>
      </c>
      <c r="C287" t="s">
        <v>1643</v>
      </c>
      <c r="D287" t="s">
        <v>1644</v>
      </c>
      <c r="E287" t="s">
        <v>311</v>
      </c>
      <c r="F287" t="s">
        <v>1713</v>
      </c>
      <c r="G287" t="s">
        <v>1714</v>
      </c>
      <c r="H287" t="s">
        <v>312</v>
      </c>
      <c r="I287" t="s">
        <v>951</v>
      </c>
      <c r="J287" t="s">
        <v>204</v>
      </c>
      <c r="K287" t="s">
        <v>224</v>
      </c>
      <c r="L287" t="s">
        <v>325</v>
      </c>
      <c r="M287" t="s">
        <v>340</v>
      </c>
      <c r="N287" t="s">
        <v>465</v>
      </c>
      <c r="O287" t="s">
        <v>339</v>
      </c>
      <c r="P287" t="s">
        <v>1668</v>
      </c>
      <c r="Q287" t="s">
        <v>413</v>
      </c>
      <c r="R287" t="s">
        <v>407</v>
      </c>
      <c r="S287" t="s">
        <v>1212</v>
      </c>
      <c r="T287" s="129">
        <v>4274</v>
      </c>
      <c r="U287" t="s">
        <v>1715</v>
      </c>
      <c r="V287" s="130">
        <v>5.2445752643346402E-2</v>
      </c>
      <c r="W287" s="130">
        <v>5.2075965763330102E-2</v>
      </c>
      <c r="X287" t="s">
        <v>412</v>
      </c>
      <c r="Y287" t="s">
        <v>339</v>
      </c>
      <c r="Z287" s="137">
        <v>191000</v>
      </c>
      <c r="AA287" s="167">
        <v>1</v>
      </c>
      <c r="AB287" s="166" t="s">
        <v>1716</v>
      </c>
      <c r="AD287" s="137">
        <v>191.191</v>
      </c>
      <c r="AH287" s="130">
        <v>3.4727272727272726E-4</v>
      </c>
      <c r="AI287" s="130">
        <v>1.7264516557904054E-3</v>
      </c>
      <c r="AJ287" s="130">
        <v>2.6474193264810591E-4</v>
      </c>
      <c r="AK287" s="181"/>
      <c r="AL287" s="4"/>
      <c r="AM287" s="159"/>
      <c r="AN287" s="4"/>
    </row>
    <row r="288" spans="1:40" x14ac:dyDescent="0.25">
      <c r="A288" t="s">
        <v>1213</v>
      </c>
      <c r="B288" s="2">
        <v>13498</v>
      </c>
      <c r="C288" t="s">
        <v>1884</v>
      </c>
      <c r="D288" t="s">
        <v>1885</v>
      </c>
      <c r="E288" t="s">
        <v>309</v>
      </c>
      <c r="F288" t="s">
        <v>2473</v>
      </c>
      <c r="G288" t="s">
        <v>2474</v>
      </c>
      <c r="H288" t="s">
        <v>312</v>
      </c>
      <c r="I288" t="s">
        <v>951</v>
      </c>
      <c r="J288" t="s">
        <v>204</v>
      </c>
      <c r="K288" t="s">
        <v>204</v>
      </c>
      <c r="L288" t="s">
        <v>325</v>
      </c>
      <c r="M288" t="s">
        <v>340</v>
      </c>
      <c r="N288" t="s">
        <v>448</v>
      </c>
      <c r="O288" t="s">
        <v>339</v>
      </c>
      <c r="P288" t="s">
        <v>1211</v>
      </c>
      <c r="Q288" t="s">
        <v>413</v>
      </c>
      <c r="R288" t="s">
        <v>407</v>
      </c>
      <c r="S288" t="s">
        <v>1212</v>
      </c>
      <c r="T288" s="129">
        <v>3575.9</v>
      </c>
      <c r="U288" t="s">
        <v>2475</v>
      </c>
      <c r="V288" s="130">
        <v>4.7449695860147099E-2</v>
      </c>
      <c r="W288" s="130">
        <v>4.75886937654015E-2</v>
      </c>
      <c r="X288" t="s">
        <v>412</v>
      </c>
      <c r="Y288" t="s">
        <v>339</v>
      </c>
      <c r="Z288" s="137">
        <v>200000</v>
      </c>
      <c r="AA288" s="167">
        <v>1</v>
      </c>
      <c r="AB288" s="166" t="s">
        <v>2420</v>
      </c>
      <c r="AD288" s="137">
        <v>185.24</v>
      </c>
      <c r="AH288" s="130">
        <v>8.6289341554337507E-5</v>
      </c>
      <c r="AI288" s="130">
        <v>1.6727142214780753E-3</v>
      </c>
      <c r="AJ288" s="130">
        <v>2.5650159057557701E-4</v>
      </c>
      <c r="AK288" s="181"/>
      <c r="AL288" s="4"/>
      <c r="AM288" s="159"/>
      <c r="AN288" s="4"/>
    </row>
    <row r="289" spans="1:40" x14ac:dyDescent="0.25">
      <c r="A289" t="s">
        <v>1213</v>
      </c>
      <c r="B289" s="2">
        <v>13498</v>
      </c>
      <c r="C289" t="s">
        <v>2476</v>
      </c>
      <c r="D289" t="s">
        <v>2477</v>
      </c>
      <c r="E289" t="s">
        <v>309</v>
      </c>
      <c r="F289" t="s">
        <v>2478</v>
      </c>
      <c r="G289" t="s">
        <v>2479</v>
      </c>
      <c r="H289" t="s">
        <v>312</v>
      </c>
      <c r="I289" t="s">
        <v>951</v>
      </c>
      <c r="J289" t="s">
        <v>204</v>
      </c>
      <c r="K289" t="s">
        <v>204</v>
      </c>
      <c r="L289" t="s">
        <v>325</v>
      </c>
      <c r="M289" t="s">
        <v>340</v>
      </c>
      <c r="N289" t="s">
        <v>462</v>
      </c>
      <c r="O289" t="s">
        <v>339</v>
      </c>
      <c r="P289" t="s">
        <v>1647</v>
      </c>
      <c r="Q289" t="s">
        <v>413</v>
      </c>
      <c r="R289" t="s">
        <v>407</v>
      </c>
      <c r="S289" t="s">
        <v>1212</v>
      </c>
      <c r="T289" s="129">
        <v>1828.6</v>
      </c>
      <c r="U289" t="s">
        <v>2480</v>
      </c>
      <c r="V289" s="130">
        <v>4.6125281857251801E-2</v>
      </c>
      <c r="W289" s="130">
        <v>4.7748672486543298E-2</v>
      </c>
      <c r="X289" t="s">
        <v>412</v>
      </c>
      <c r="Y289" t="s">
        <v>339</v>
      </c>
      <c r="Z289" s="137">
        <v>167741.94</v>
      </c>
      <c r="AA289" s="167">
        <v>1</v>
      </c>
      <c r="AB289" s="166" t="s">
        <v>2481</v>
      </c>
      <c r="AD289" s="137">
        <v>160.31100000000001</v>
      </c>
      <c r="AH289" s="130">
        <v>1.997850935626936E-4</v>
      </c>
      <c r="AI289" s="130">
        <v>1.4476057523179213E-3</v>
      </c>
      <c r="AJ289" s="130">
        <v>2.2198243622738783E-4</v>
      </c>
      <c r="AK289" s="181"/>
      <c r="AL289" s="4"/>
      <c r="AM289" s="159"/>
      <c r="AN289" s="4"/>
    </row>
    <row r="290" spans="1:40" x14ac:dyDescent="0.25">
      <c r="A290" t="s">
        <v>1213</v>
      </c>
      <c r="B290" s="2">
        <v>13498</v>
      </c>
      <c r="C290" t="s">
        <v>2482</v>
      </c>
      <c r="D290" t="s">
        <v>2483</v>
      </c>
      <c r="E290" t="s">
        <v>309</v>
      </c>
      <c r="F290" t="s">
        <v>2484</v>
      </c>
      <c r="G290" t="s">
        <v>2485</v>
      </c>
      <c r="H290" t="s">
        <v>312</v>
      </c>
      <c r="I290" t="s">
        <v>951</v>
      </c>
      <c r="J290" t="s">
        <v>204</v>
      </c>
      <c r="K290" t="s">
        <v>204</v>
      </c>
      <c r="L290" t="s">
        <v>325</v>
      </c>
      <c r="M290" t="s">
        <v>340</v>
      </c>
      <c r="N290" t="s">
        <v>478</v>
      </c>
      <c r="O290" t="s">
        <v>339</v>
      </c>
      <c r="P290" t="s">
        <v>1991</v>
      </c>
      <c r="Q290" t="s">
        <v>415</v>
      </c>
      <c r="R290" t="s">
        <v>407</v>
      </c>
      <c r="S290" t="s">
        <v>1212</v>
      </c>
      <c r="T290" s="129">
        <v>2814.9</v>
      </c>
      <c r="U290" t="s">
        <v>1832</v>
      </c>
      <c r="V290" s="130">
        <v>3.8868542162179602E-2</v>
      </c>
      <c r="W290" s="130">
        <v>4.3119779981374402E-2</v>
      </c>
      <c r="X290" t="s">
        <v>412</v>
      </c>
      <c r="Y290" t="s">
        <v>339</v>
      </c>
      <c r="Z290" s="137">
        <v>150000</v>
      </c>
      <c r="AA290" s="167">
        <v>1</v>
      </c>
      <c r="AB290" s="166" t="s">
        <v>2075</v>
      </c>
      <c r="AD290" s="137">
        <v>149.14500000000001</v>
      </c>
      <c r="AH290" s="130">
        <v>5.3475745184509147E-4</v>
      </c>
      <c r="AI290" s="130">
        <v>1.3467769518589266E-3</v>
      </c>
      <c r="AJ290" s="130">
        <v>2.0652089033898959E-4</v>
      </c>
      <c r="AK290" s="181"/>
      <c r="AL290" s="4"/>
      <c r="AM290" s="159"/>
      <c r="AN290" s="4"/>
    </row>
    <row r="291" spans="1:40" x14ac:dyDescent="0.25">
      <c r="A291" t="s">
        <v>1213</v>
      </c>
      <c r="B291" s="2">
        <v>13498</v>
      </c>
      <c r="C291" t="s">
        <v>2024</v>
      </c>
      <c r="D291" t="s">
        <v>2025</v>
      </c>
      <c r="E291" t="s">
        <v>309</v>
      </c>
      <c r="F291" t="s">
        <v>2486</v>
      </c>
      <c r="G291" t="s">
        <v>2487</v>
      </c>
      <c r="H291" t="s">
        <v>312</v>
      </c>
      <c r="I291" t="s">
        <v>951</v>
      </c>
      <c r="J291" t="s">
        <v>204</v>
      </c>
      <c r="K291" t="s">
        <v>204</v>
      </c>
      <c r="L291" t="s">
        <v>325</v>
      </c>
      <c r="M291" t="s">
        <v>340</v>
      </c>
      <c r="N291" t="s">
        <v>464</v>
      </c>
      <c r="O291" t="s">
        <v>339</v>
      </c>
      <c r="P291" t="s">
        <v>1668</v>
      </c>
      <c r="Q291" t="s">
        <v>413</v>
      </c>
      <c r="R291" t="s">
        <v>407</v>
      </c>
      <c r="S291" t="s">
        <v>1212</v>
      </c>
      <c r="T291" s="129">
        <v>5386</v>
      </c>
      <c r="U291" t="s">
        <v>2488</v>
      </c>
      <c r="V291" s="130">
        <v>4.4691731833223503E-2</v>
      </c>
      <c r="W291" s="130">
        <v>6.1349486385583497E-2</v>
      </c>
      <c r="X291" t="s">
        <v>412</v>
      </c>
      <c r="Y291" t="s">
        <v>339</v>
      </c>
      <c r="Z291" s="137">
        <v>126397.14</v>
      </c>
      <c r="AA291" s="167">
        <v>1</v>
      </c>
      <c r="AB291" s="166" t="s">
        <v>2489</v>
      </c>
      <c r="AD291" s="137">
        <v>104.68210000000001</v>
      </c>
      <c r="AH291" s="130">
        <v>7.289695660632905E-5</v>
      </c>
      <c r="AI291" s="130">
        <v>9.4527767978940848E-4</v>
      </c>
      <c r="AJ291" s="130">
        <v>1.4495316969764419E-4</v>
      </c>
      <c r="AK291" s="181"/>
      <c r="AL291" s="4"/>
      <c r="AM291" s="159"/>
      <c r="AN291" s="4"/>
    </row>
    <row r="292" spans="1:40" x14ac:dyDescent="0.25">
      <c r="A292" t="s">
        <v>1213</v>
      </c>
      <c r="B292" s="2">
        <v>13498</v>
      </c>
      <c r="C292" t="s">
        <v>2018</v>
      </c>
      <c r="D292" t="s">
        <v>2019</v>
      </c>
      <c r="E292" t="s">
        <v>309</v>
      </c>
      <c r="F292" t="s">
        <v>2490</v>
      </c>
      <c r="G292" t="s">
        <v>2491</v>
      </c>
      <c r="H292" t="s">
        <v>312</v>
      </c>
      <c r="I292" t="s">
        <v>951</v>
      </c>
      <c r="J292" t="s">
        <v>204</v>
      </c>
      <c r="K292" t="s">
        <v>204</v>
      </c>
      <c r="L292" t="s">
        <v>325</v>
      </c>
      <c r="M292" t="s">
        <v>340</v>
      </c>
      <c r="N292" t="s">
        <v>464</v>
      </c>
      <c r="O292" t="s">
        <v>339</v>
      </c>
      <c r="P292" t="s">
        <v>1668</v>
      </c>
      <c r="Q292" t="s">
        <v>413</v>
      </c>
      <c r="R292" t="s">
        <v>407</v>
      </c>
      <c r="S292" t="s">
        <v>1212</v>
      </c>
      <c r="T292" s="129">
        <v>501.4</v>
      </c>
      <c r="U292" t="s">
        <v>2492</v>
      </c>
      <c r="V292" s="130">
        <v>4.9594486323491699E-2</v>
      </c>
      <c r="W292" s="130">
        <v>4.5191635550260199E-2</v>
      </c>
      <c r="X292" t="s">
        <v>412</v>
      </c>
      <c r="Y292" t="s">
        <v>339</v>
      </c>
      <c r="Z292" s="137">
        <v>103328.03</v>
      </c>
      <c r="AA292" s="167">
        <v>1</v>
      </c>
      <c r="AB292" s="166" t="s">
        <v>2493</v>
      </c>
      <c r="AD292" s="137">
        <v>102.83210000000001</v>
      </c>
      <c r="AH292" s="130">
        <v>1.509812393970479E-4</v>
      </c>
      <c r="AI292" s="130">
        <v>9.2857220953603762E-4</v>
      </c>
      <c r="AJ292" s="130">
        <v>1.4239147706881231E-4</v>
      </c>
      <c r="AK292" s="181"/>
      <c r="AL292" s="4"/>
      <c r="AM292" s="159"/>
      <c r="AN292" s="4"/>
    </row>
    <row r="293" spans="1:40" x14ac:dyDescent="0.25">
      <c r="A293" t="s">
        <v>1213</v>
      </c>
      <c r="B293" s="2">
        <v>13498</v>
      </c>
      <c r="C293" t="s">
        <v>2375</v>
      </c>
      <c r="D293" t="s">
        <v>2376</v>
      </c>
      <c r="E293" t="s">
        <v>309</v>
      </c>
      <c r="F293" t="s">
        <v>2494</v>
      </c>
      <c r="G293" t="s">
        <v>2495</v>
      </c>
      <c r="H293" t="s">
        <v>312</v>
      </c>
      <c r="I293" t="s">
        <v>951</v>
      </c>
      <c r="J293" t="s">
        <v>204</v>
      </c>
      <c r="K293" t="s">
        <v>204</v>
      </c>
      <c r="L293" t="s">
        <v>325</v>
      </c>
      <c r="M293" t="s">
        <v>340</v>
      </c>
      <c r="N293" t="s">
        <v>445</v>
      </c>
      <c r="O293" t="s">
        <v>339</v>
      </c>
      <c r="P293" t="s">
        <v>1668</v>
      </c>
      <c r="Q293" t="s">
        <v>413</v>
      </c>
      <c r="R293" t="s">
        <v>407</v>
      </c>
      <c r="S293" t="s">
        <v>1212</v>
      </c>
      <c r="T293" s="129">
        <v>2371.9</v>
      </c>
      <c r="U293" t="s">
        <v>2496</v>
      </c>
      <c r="V293" s="130">
        <v>6.4411821722949898E-4</v>
      </c>
      <c r="W293" s="130">
        <v>5.5524687374829899E-2</v>
      </c>
      <c r="X293" t="s">
        <v>412</v>
      </c>
      <c r="Y293" t="s">
        <v>339</v>
      </c>
      <c r="Z293" s="137">
        <v>100000</v>
      </c>
      <c r="AA293" s="167">
        <v>1</v>
      </c>
      <c r="AB293" s="166" t="s">
        <v>2497</v>
      </c>
      <c r="AD293" s="137">
        <v>101.76</v>
      </c>
      <c r="AH293" s="130">
        <v>2.5113387194316211E-4</v>
      </c>
      <c r="AI293" s="130">
        <v>9.1889116377461108E-4</v>
      </c>
      <c r="AJ293" s="130">
        <v>1.4090694157293629E-4</v>
      </c>
      <c r="AK293" s="181"/>
      <c r="AL293" s="4"/>
      <c r="AM293" s="159"/>
      <c r="AN293" s="4"/>
    </row>
    <row r="294" spans="1:40" x14ac:dyDescent="0.25">
      <c r="A294" t="s">
        <v>1213</v>
      </c>
      <c r="B294" s="2">
        <v>13498</v>
      </c>
      <c r="C294" t="s">
        <v>2130</v>
      </c>
      <c r="D294" t="s">
        <v>2131</v>
      </c>
      <c r="E294" t="s">
        <v>309</v>
      </c>
      <c r="F294" t="s">
        <v>2498</v>
      </c>
      <c r="G294" t="s">
        <v>2499</v>
      </c>
      <c r="H294" t="s">
        <v>312</v>
      </c>
      <c r="I294" t="s">
        <v>951</v>
      </c>
      <c r="J294" t="s">
        <v>204</v>
      </c>
      <c r="K294" t="s">
        <v>204</v>
      </c>
      <c r="L294" t="s">
        <v>325</v>
      </c>
      <c r="M294" t="s">
        <v>340</v>
      </c>
      <c r="N294" t="s">
        <v>448</v>
      </c>
      <c r="O294" t="s">
        <v>339</v>
      </c>
      <c r="P294" t="s">
        <v>1211</v>
      </c>
      <c r="Q294" t="s">
        <v>413</v>
      </c>
      <c r="R294" t="s">
        <v>407</v>
      </c>
      <c r="S294" t="s">
        <v>1212</v>
      </c>
      <c r="T294" s="129">
        <v>432.9</v>
      </c>
      <c r="U294" t="s">
        <v>1529</v>
      </c>
      <c r="V294" s="130">
        <v>3.8742657266854899E-2</v>
      </c>
      <c r="W294" s="130">
        <v>4.4212093708514803E-2</v>
      </c>
      <c r="X294" t="s">
        <v>412</v>
      </c>
      <c r="Y294" t="s">
        <v>339</v>
      </c>
      <c r="Z294" s="137">
        <v>99939.98</v>
      </c>
      <c r="AA294" s="167">
        <v>1</v>
      </c>
      <c r="AB294" s="166" t="s">
        <v>1277</v>
      </c>
      <c r="AD294" s="137">
        <v>99.92</v>
      </c>
      <c r="AH294" s="130">
        <v>3.6169053436826742E-4</v>
      </c>
      <c r="AI294" s="130">
        <v>9.0227599336044741E-4</v>
      </c>
      <c r="AJ294" s="130">
        <v>1.3835909593128725E-4</v>
      </c>
      <c r="AK294" s="181"/>
      <c r="AL294" s="4"/>
      <c r="AM294" s="159"/>
      <c r="AN294" s="4"/>
    </row>
    <row r="295" spans="1:40" x14ac:dyDescent="0.25">
      <c r="A295" t="s">
        <v>1213</v>
      </c>
      <c r="B295" s="2">
        <v>13498</v>
      </c>
      <c r="C295" t="s">
        <v>2500</v>
      </c>
      <c r="D295" t="s">
        <v>2501</v>
      </c>
      <c r="E295" t="s">
        <v>309</v>
      </c>
      <c r="F295" t="s">
        <v>2502</v>
      </c>
      <c r="G295" t="s">
        <v>2503</v>
      </c>
      <c r="H295" t="s">
        <v>312</v>
      </c>
      <c r="I295" t="s">
        <v>951</v>
      </c>
      <c r="J295" t="s">
        <v>204</v>
      </c>
      <c r="K295" t="s">
        <v>204</v>
      </c>
      <c r="L295" t="s">
        <v>325</v>
      </c>
      <c r="M295" t="s">
        <v>340</v>
      </c>
      <c r="N295" t="s">
        <v>445</v>
      </c>
      <c r="O295" t="s">
        <v>339</v>
      </c>
      <c r="P295" t="s">
        <v>1647</v>
      </c>
      <c r="Q295" t="s">
        <v>413</v>
      </c>
      <c r="R295" t="s">
        <v>407</v>
      </c>
      <c r="S295" t="s">
        <v>1212</v>
      </c>
      <c r="T295" s="129">
        <v>4937.6000000000004</v>
      </c>
      <c r="U295" t="s">
        <v>2140</v>
      </c>
      <c r="V295" s="130">
        <v>4.3025366309880901E-2</v>
      </c>
      <c r="W295" s="130">
        <v>5.2972895642518697E-2</v>
      </c>
      <c r="X295" t="s">
        <v>412</v>
      </c>
      <c r="Y295" t="s">
        <v>339</v>
      </c>
      <c r="Z295" s="137">
        <v>100000</v>
      </c>
      <c r="AA295" s="167">
        <v>1</v>
      </c>
      <c r="AB295" s="166" t="s">
        <v>2504</v>
      </c>
      <c r="AD295" s="137">
        <v>94.29</v>
      </c>
      <c r="AH295" s="130">
        <v>2.0000000000000001E-4</v>
      </c>
      <c r="AI295" s="130">
        <v>8.5143718388667534E-4</v>
      </c>
      <c r="AJ295" s="130">
        <v>1.3056324214732863E-4</v>
      </c>
      <c r="AK295" s="181"/>
      <c r="AL295" s="4"/>
      <c r="AM295" s="159"/>
      <c r="AN295" s="4"/>
    </row>
    <row r="296" spans="1:40" x14ac:dyDescent="0.25">
      <c r="A296" t="s">
        <v>1213</v>
      </c>
      <c r="B296" s="2">
        <v>13498</v>
      </c>
      <c r="C296" t="s">
        <v>1873</v>
      </c>
      <c r="D296" t="s">
        <v>1874</v>
      </c>
      <c r="E296" t="s">
        <v>309</v>
      </c>
      <c r="F296" t="s">
        <v>2505</v>
      </c>
      <c r="G296" t="s">
        <v>2506</v>
      </c>
      <c r="H296" t="s">
        <v>312</v>
      </c>
      <c r="I296" t="s">
        <v>951</v>
      </c>
      <c r="J296" t="s">
        <v>204</v>
      </c>
      <c r="K296" t="s">
        <v>204</v>
      </c>
      <c r="L296" t="s">
        <v>325</v>
      </c>
      <c r="M296" t="s">
        <v>340</v>
      </c>
      <c r="N296" t="s">
        <v>448</v>
      </c>
      <c r="O296" t="s">
        <v>339</v>
      </c>
      <c r="P296" t="s">
        <v>1211</v>
      </c>
      <c r="Q296" t="s">
        <v>413</v>
      </c>
      <c r="R296" t="s">
        <v>407</v>
      </c>
      <c r="S296" t="s">
        <v>1212</v>
      </c>
      <c r="T296" s="129">
        <v>3362.3</v>
      </c>
      <c r="U296" t="s">
        <v>2507</v>
      </c>
      <c r="V296" s="130">
        <v>4.3594470940828002E-2</v>
      </c>
      <c r="W296" s="130">
        <v>4.8868523534536003E-2</v>
      </c>
      <c r="X296" t="s">
        <v>412</v>
      </c>
      <c r="Y296" t="s">
        <v>339</v>
      </c>
      <c r="Z296" s="137">
        <v>100000</v>
      </c>
      <c r="AA296" s="167">
        <v>1</v>
      </c>
      <c r="AB296" s="166" t="s">
        <v>2508</v>
      </c>
      <c r="AD296" s="137">
        <v>93.41</v>
      </c>
      <c r="AH296" s="130">
        <v>7.4833383471700256E-5</v>
      </c>
      <c r="AI296" s="130">
        <v>8.4349079803642309E-4</v>
      </c>
      <c r="AJ296" s="130">
        <v>1.2934470727523563E-4</v>
      </c>
      <c r="AK296" s="181"/>
      <c r="AL296" s="4"/>
      <c r="AM296" s="159"/>
      <c r="AN296" s="4"/>
    </row>
    <row r="297" spans="1:40" x14ac:dyDescent="0.25">
      <c r="A297" t="s">
        <v>1213</v>
      </c>
      <c r="B297" s="2">
        <v>13498</v>
      </c>
      <c r="C297" t="s">
        <v>2291</v>
      </c>
      <c r="D297" t="s">
        <v>2292</v>
      </c>
      <c r="E297" t="s">
        <v>311</v>
      </c>
      <c r="F297" t="s">
        <v>2509</v>
      </c>
      <c r="G297" t="s">
        <v>2510</v>
      </c>
      <c r="H297" t="s">
        <v>312</v>
      </c>
      <c r="I297" t="s">
        <v>951</v>
      </c>
      <c r="J297" t="s">
        <v>204</v>
      </c>
      <c r="K297" t="s">
        <v>224</v>
      </c>
      <c r="L297" t="s">
        <v>325</v>
      </c>
      <c r="M297" t="s">
        <v>340</v>
      </c>
      <c r="N297" t="s">
        <v>465</v>
      </c>
      <c r="O297" t="s">
        <v>339</v>
      </c>
      <c r="P297" t="s">
        <v>1619</v>
      </c>
      <c r="Q297" t="s">
        <v>413</v>
      </c>
      <c r="R297" t="s">
        <v>407</v>
      </c>
      <c r="S297" t="s">
        <v>1212</v>
      </c>
      <c r="T297" s="129">
        <v>1132.5999999999999</v>
      </c>
      <c r="U297" t="s">
        <v>1310</v>
      </c>
      <c r="V297" s="130">
        <v>5.6462719721382698E-2</v>
      </c>
      <c r="W297" s="130">
        <v>4.0661090619563703E-2</v>
      </c>
      <c r="X297" t="s">
        <v>412</v>
      </c>
      <c r="Y297" t="s">
        <v>339</v>
      </c>
      <c r="Z297" s="137">
        <v>93717.28</v>
      </c>
      <c r="AA297" s="167">
        <v>1</v>
      </c>
      <c r="AB297" s="166" t="s">
        <v>2511</v>
      </c>
      <c r="AD297" s="137">
        <v>93.155000000000001</v>
      </c>
      <c r="AH297" s="130">
        <v>3.2722513966480446E-4</v>
      </c>
      <c r="AI297" s="130">
        <v>8.4118815213663411E-4</v>
      </c>
      <c r="AJ297" s="130">
        <v>1.2899160910207231E-4</v>
      </c>
      <c r="AK297" s="181"/>
      <c r="AL297" s="4"/>
      <c r="AM297" s="159"/>
      <c r="AN297" s="4"/>
    </row>
    <row r="298" spans="1:40" x14ac:dyDescent="0.25">
      <c r="A298" t="s">
        <v>1213</v>
      </c>
      <c r="B298" s="2">
        <v>13498</v>
      </c>
      <c r="C298" t="s">
        <v>2191</v>
      </c>
      <c r="D298" t="s">
        <v>2192</v>
      </c>
      <c r="E298" t="s">
        <v>309</v>
      </c>
      <c r="F298" t="s">
        <v>2512</v>
      </c>
      <c r="G298" t="s">
        <v>2513</v>
      </c>
      <c r="H298" t="s">
        <v>312</v>
      </c>
      <c r="I298" t="s">
        <v>951</v>
      </c>
      <c r="J298" t="s">
        <v>204</v>
      </c>
      <c r="K298" t="s">
        <v>204</v>
      </c>
      <c r="L298" t="s">
        <v>325</v>
      </c>
      <c r="M298" t="s">
        <v>340</v>
      </c>
      <c r="N298" t="s">
        <v>484</v>
      </c>
      <c r="O298" t="s">
        <v>339</v>
      </c>
      <c r="P298" t="s">
        <v>1668</v>
      </c>
      <c r="Q298" t="s">
        <v>413</v>
      </c>
      <c r="R298" t="s">
        <v>407</v>
      </c>
      <c r="S298" t="s">
        <v>1212</v>
      </c>
      <c r="T298" s="129">
        <v>906</v>
      </c>
      <c r="U298" t="s">
        <v>2514</v>
      </c>
      <c r="V298" s="130">
        <v>4.4849760648522703E-2</v>
      </c>
      <c r="W298" s="130">
        <v>4.7879802585839903E-2</v>
      </c>
      <c r="X298" t="s">
        <v>412</v>
      </c>
      <c r="Y298" t="s">
        <v>339</v>
      </c>
      <c r="Z298" s="137">
        <v>93333.33</v>
      </c>
      <c r="AA298" s="167">
        <v>1</v>
      </c>
      <c r="AB298" s="166" t="s">
        <v>2398</v>
      </c>
      <c r="AD298" s="137">
        <v>92.652000000000001</v>
      </c>
      <c r="AH298" s="130">
        <v>8.7638501145629E-5</v>
      </c>
      <c r="AI298" s="130">
        <v>8.3664607022450137E-4</v>
      </c>
      <c r="AJ298" s="130">
        <v>1.282951056467737E-4</v>
      </c>
      <c r="AK298" s="181"/>
      <c r="AL298" s="4"/>
      <c r="AM298" s="159"/>
      <c r="AN298" s="4"/>
    </row>
    <row r="299" spans="1:40" x14ac:dyDescent="0.25">
      <c r="A299" t="s">
        <v>1213</v>
      </c>
      <c r="B299" s="2">
        <v>13498</v>
      </c>
      <c r="C299" t="s">
        <v>2416</v>
      </c>
      <c r="D299" t="s">
        <v>2417</v>
      </c>
      <c r="E299" t="s">
        <v>309</v>
      </c>
      <c r="F299" t="s">
        <v>2515</v>
      </c>
      <c r="G299" t="s">
        <v>2516</v>
      </c>
      <c r="H299" t="s">
        <v>312</v>
      </c>
      <c r="I299" t="s">
        <v>951</v>
      </c>
      <c r="J299" t="s">
        <v>204</v>
      </c>
      <c r="K299" t="s">
        <v>204</v>
      </c>
      <c r="L299" t="s">
        <v>325</v>
      </c>
      <c r="M299" t="s">
        <v>340</v>
      </c>
      <c r="N299" t="s">
        <v>445</v>
      </c>
      <c r="O299" t="s">
        <v>339</v>
      </c>
      <c r="P299" t="s">
        <v>1864</v>
      </c>
      <c r="Q299" t="s">
        <v>415</v>
      </c>
      <c r="R299" t="s">
        <v>407</v>
      </c>
      <c r="S299" t="s">
        <v>1212</v>
      </c>
      <c r="T299" s="129">
        <v>2385.1</v>
      </c>
      <c r="U299" t="s">
        <v>1672</v>
      </c>
      <c r="V299" s="130">
        <v>4.3793131111784199E-2</v>
      </c>
      <c r="W299" s="130">
        <v>5.4651360913514802E-2</v>
      </c>
      <c r="X299" t="s">
        <v>412</v>
      </c>
      <c r="Y299" t="s">
        <v>339</v>
      </c>
      <c r="Z299" s="137">
        <v>75777</v>
      </c>
      <c r="AA299" s="167">
        <v>1</v>
      </c>
      <c r="AB299" s="166" t="s">
        <v>2451</v>
      </c>
      <c r="AD299" s="137">
        <v>74.93589999999999</v>
      </c>
      <c r="AH299" s="130">
        <v>1.0624855406229625E-4</v>
      </c>
      <c r="AI299" s="130">
        <v>6.7666997208626041E-4</v>
      </c>
      <c r="AJ299" s="130">
        <v>1.0376364468372046E-4</v>
      </c>
      <c r="AK299" s="181"/>
      <c r="AL299" s="4"/>
      <c r="AM299" s="159"/>
      <c r="AN299" s="4"/>
    </row>
    <row r="300" spans="1:40" x14ac:dyDescent="0.25">
      <c r="A300" t="s">
        <v>1213</v>
      </c>
      <c r="B300" s="2">
        <v>13498</v>
      </c>
      <c r="C300" t="s">
        <v>1609</v>
      </c>
      <c r="D300" t="s">
        <v>1610</v>
      </c>
      <c r="E300" t="s">
        <v>309</v>
      </c>
      <c r="F300" t="s">
        <v>2517</v>
      </c>
      <c r="G300" t="s">
        <v>2518</v>
      </c>
      <c r="H300" t="s">
        <v>312</v>
      </c>
      <c r="I300" t="s">
        <v>951</v>
      </c>
      <c r="J300" t="s">
        <v>204</v>
      </c>
      <c r="K300" t="s">
        <v>204</v>
      </c>
      <c r="L300" t="s">
        <v>325</v>
      </c>
      <c r="M300" t="s">
        <v>340</v>
      </c>
      <c r="N300" t="s">
        <v>448</v>
      </c>
      <c r="O300" t="s">
        <v>339</v>
      </c>
      <c r="P300" t="s">
        <v>1255</v>
      </c>
      <c r="Q300" t="s">
        <v>415</v>
      </c>
      <c r="R300" t="s">
        <v>407</v>
      </c>
      <c r="S300" t="s">
        <v>1212</v>
      </c>
      <c r="T300" s="129">
        <v>3596.2</v>
      </c>
      <c r="U300" t="s">
        <v>2124</v>
      </c>
      <c r="V300" s="130">
        <v>2.8317814372777601E-2</v>
      </c>
      <c r="W300" s="130">
        <v>4.0835493651628203E-2</v>
      </c>
      <c r="X300" t="s">
        <v>412</v>
      </c>
      <c r="Y300" t="s">
        <v>339</v>
      </c>
      <c r="Z300" s="137">
        <v>77780</v>
      </c>
      <c r="AA300" s="167">
        <v>1</v>
      </c>
      <c r="AB300" s="166" t="s">
        <v>2519</v>
      </c>
      <c r="AD300" s="137">
        <v>72.4054</v>
      </c>
      <c r="AH300" s="130">
        <v>5.1920675591830801E-5</v>
      </c>
      <c r="AI300" s="130">
        <v>6.5381959777482523E-4</v>
      </c>
      <c r="AJ300" s="130">
        <v>1.0025966457709395E-4</v>
      </c>
      <c r="AK300" s="181"/>
      <c r="AL300" s="4"/>
      <c r="AM300" s="159"/>
      <c r="AN300" s="4"/>
    </row>
    <row r="301" spans="1:40" x14ac:dyDescent="0.25">
      <c r="A301" t="s">
        <v>1213</v>
      </c>
      <c r="B301" s="2">
        <v>13498</v>
      </c>
      <c r="C301" t="s">
        <v>2301</v>
      </c>
      <c r="D301" t="s">
        <v>2302</v>
      </c>
      <c r="E301" t="s">
        <v>309</v>
      </c>
      <c r="F301" t="s">
        <v>2520</v>
      </c>
      <c r="G301" t="s">
        <v>2521</v>
      </c>
      <c r="H301" t="s">
        <v>312</v>
      </c>
      <c r="I301" t="s">
        <v>951</v>
      </c>
      <c r="J301" t="s">
        <v>204</v>
      </c>
      <c r="K301" t="s">
        <v>204</v>
      </c>
      <c r="L301" t="s">
        <v>325</v>
      </c>
      <c r="M301" t="s">
        <v>340</v>
      </c>
      <c r="N301" t="s">
        <v>445</v>
      </c>
      <c r="O301" t="s">
        <v>339</v>
      </c>
      <c r="P301" t="s">
        <v>1647</v>
      </c>
      <c r="Q301" t="s">
        <v>413</v>
      </c>
      <c r="R301" t="s">
        <v>407</v>
      </c>
      <c r="S301" t="s">
        <v>1212</v>
      </c>
      <c r="T301" s="129">
        <v>84.9</v>
      </c>
      <c r="U301" t="s">
        <v>2522</v>
      </c>
      <c r="V301" s="130">
        <v>3.8239117685556101E-2</v>
      </c>
      <c r="W301" s="130">
        <v>5.4440241453647301E-2</v>
      </c>
      <c r="X301" t="s">
        <v>412</v>
      </c>
      <c r="Y301" t="s">
        <v>339</v>
      </c>
      <c r="Z301" s="137">
        <v>70000</v>
      </c>
      <c r="AA301" s="167">
        <v>1</v>
      </c>
      <c r="AB301" s="166" t="s">
        <v>2523</v>
      </c>
      <c r="AD301" s="137">
        <v>71.028999999999996</v>
      </c>
      <c r="AH301" s="130">
        <v>1.5350613236494765E-4</v>
      </c>
      <c r="AI301" s="130">
        <v>6.4139072790631718E-4</v>
      </c>
      <c r="AJ301" s="130">
        <v>9.8353765261243017E-5</v>
      </c>
      <c r="AK301" s="181"/>
      <c r="AL301" s="4"/>
      <c r="AM301" s="159"/>
      <c r="AN301" s="4"/>
    </row>
    <row r="302" spans="1:40" x14ac:dyDescent="0.25">
      <c r="A302" t="s">
        <v>1213</v>
      </c>
      <c r="B302" s="2">
        <v>13498</v>
      </c>
      <c r="C302" t="s">
        <v>2524</v>
      </c>
      <c r="D302" t="s">
        <v>2525</v>
      </c>
      <c r="E302" t="s">
        <v>309</v>
      </c>
      <c r="F302" t="s">
        <v>2526</v>
      </c>
      <c r="G302" t="s">
        <v>2527</v>
      </c>
      <c r="H302" t="s">
        <v>312</v>
      </c>
      <c r="I302" t="s">
        <v>951</v>
      </c>
      <c r="J302" t="s">
        <v>204</v>
      </c>
      <c r="K302" t="s">
        <v>204</v>
      </c>
      <c r="L302" t="s">
        <v>325</v>
      </c>
      <c r="M302" t="s">
        <v>340</v>
      </c>
      <c r="N302" t="s">
        <v>464</v>
      </c>
      <c r="O302" t="s">
        <v>339</v>
      </c>
      <c r="P302" t="s">
        <v>1211</v>
      </c>
      <c r="Q302" t="s">
        <v>413</v>
      </c>
      <c r="R302" t="s">
        <v>407</v>
      </c>
      <c r="S302" t="s">
        <v>1212</v>
      </c>
      <c r="T302" s="129">
        <v>1922.8</v>
      </c>
      <c r="U302" t="s">
        <v>2528</v>
      </c>
      <c r="V302" s="130">
        <v>3.9677352614640803E-2</v>
      </c>
      <c r="W302" s="130">
        <v>4.7347414382695803E-2</v>
      </c>
      <c r="X302" t="s">
        <v>412</v>
      </c>
      <c r="Y302" t="s">
        <v>339</v>
      </c>
      <c r="Z302" s="137">
        <v>72727.27</v>
      </c>
      <c r="AA302" s="167">
        <v>1</v>
      </c>
      <c r="AB302" s="166" t="s">
        <v>2529</v>
      </c>
      <c r="AD302" s="137">
        <v>68.596399999999988</v>
      </c>
      <c r="AH302" s="130">
        <v>1.8181817499999999E-4</v>
      </c>
      <c r="AI302" s="130">
        <v>6.1942438902072247E-4</v>
      </c>
      <c r="AJ302" s="130">
        <v>9.4985347159136832E-5</v>
      </c>
      <c r="AK302" s="181"/>
      <c r="AL302" s="4"/>
      <c r="AM302" s="159"/>
      <c r="AN302" s="4"/>
    </row>
    <row r="303" spans="1:40" x14ac:dyDescent="0.25">
      <c r="A303" t="s">
        <v>1213</v>
      </c>
      <c r="B303" s="2">
        <v>13498</v>
      </c>
      <c r="C303" t="s">
        <v>2142</v>
      </c>
      <c r="D303" t="s">
        <v>2143</v>
      </c>
      <c r="E303" t="s">
        <v>309</v>
      </c>
      <c r="F303" t="s">
        <v>2530</v>
      </c>
      <c r="G303" t="s">
        <v>2531</v>
      </c>
      <c r="H303" t="s">
        <v>312</v>
      </c>
      <c r="I303" t="s">
        <v>951</v>
      </c>
      <c r="J303" t="s">
        <v>204</v>
      </c>
      <c r="K303" t="s">
        <v>204</v>
      </c>
      <c r="L303" t="s">
        <v>325</v>
      </c>
      <c r="M303" t="s">
        <v>340</v>
      </c>
      <c r="N303" t="s">
        <v>464</v>
      </c>
      <c r="O303" t="s">
        <v>339</v>
      </c>
      <c r="P303" t="s">
        <v>1668</v>
      </c>
      <c r="Q303" t="s">
        <v>413</v>
      </c>
      <c r="R303" t="s">
        <v>407</v>
      </c>
      <c r="S303" t="s">
        <v>1212</v>
      </c>
      <c r="T303" s="129">
        <v>2342.4</v>
      </c>
      <c r="U303" t="s">
        <v>1742</v>
      </c>
      <c r="V303" s="130">
        <v>3.2389403955936098E-2</v>
      </c>
      <c r="W303" s="130">
        <v>5.2280528718232799E-2</v>
      </c>
      <c r="X303" t="s">
        <v>412</v>
      </c>
      <c r="Y303" t="s">
        <v>339</v>
      </c>
      <c r="Z303" s="137">
        <v>53333.34</v>
      </c>
      <c r="AA303" s="167">
        <v>1</v>
      </c>
      <c r="AB303" s="166" t="s">
        <v>2532</v>
      </c>
      <c r="AD303" s="137">
        <v>53.9253</v>
      </c>
      <c r="AH303" s="130">
        <v>3.4172838558193104E-4</v>
      </c>
      <c r="AI303" s="130">
        <v>4.8694459192113825E-4</v>
      </c>
      <c r="AJ303" s="130">
        <v>7.4670293793269066E-5</v>
      </c>
      <c r="AK303" s="181"/>
      <c r="AL303" s="4"/>
      <c r="AM303" s="159"/>
      <c r="AN303" s="4"/>
    </row>
    <row r="304" spans="1:40" x14ac:dyDescent="0.25">
      <c r="A304" t="s">
        <v>1213</v>
      </c>
      <c r="B304" s="2">
        <v>13498</v>
      </c>
      <c r="C304" t="s">
        <v>1873</v>
      </c>
      <c r="D304" t="s">
        <v>1874</v>
      </c>
      <c r="E304" t="s">
        <v>309</v>
      </c>
      <c r="F304" t="s">
        <v>2533</v>
      </c>
      <c r="G304" t="s">
        <v>2534</v>
      </c>
      <c r="H304" t="s">
        <v>312</v>
      </c>
      <c r="I304" t="s">
        <v>951</v>
      </c>
      <c r="J304" t="s">
        <v>204</v>
      </c>
      <c r="K304" t="s">
        <v>204</v>
      </c>
      <c r="L304" t="s">
        <v>325</v>
      </c>
      <c r="M304" t="s">
        <v>340</v>
      </c>
      <c r="N304" t="s">
        <v>448</v>
      </c>
      <c r="O304" t="s">
        <v>339</v>
      </c>
      <c r="P304" t="s">
        <v>1211</v>
      </c>
      <c r="Q304" t="s">
        <v>413</v>
      </c>
      <c r="R304" t="s">
        <v>407</v>
      </c>
      <c r="S304" t="s">
        <v>1212</v>
      </c>
      <c r="T304" s="129">
        <v>665.8</v>
      </c>
      <c r="U304" t="s">
        <v>1447</v>
      </c>
      <c r="V304" s="130">
        <v>2.4274221065818901E-2</v>
      </c>
      <c r="W304" s="130">
        <v>4.4425835770368197E-2</v>
      </c>
      <c r="X304" t="s">
        <v>412</v>
      </c>
      <c r="Y304" t="s">
        <v>339</v>
      </c>
      <c r="Z304" s="137">
        <v>50000</v>
      </c>
      <c r="AA304" s="167">
        <v>1</v>
      </c>
      <c r="AB304" s="166" t="s">
        <v>1397</v>
      </c>
      <c r="AD304" s="137">
        <v>49.555</v>
      </c>
      <c r="AH304" s="130">
        <v>5.918290892282963E-5</v>
      </c>
      <c r="AI304" s="130">
        <v>4.4748085319232359E-4</v>
      </c>
      <c r="AJ304" s="130">
        <v>6.8618744984737189E-5</v>
      </c>
      <c r="AK304" s="181"/>
      <c r="AL304" s="4"/>
      <c r="AM304" s="159"/>
      <c r="AN304" s="4"/>
    </row>
    <row r="305" spans="1:40" x14ac:dyDescent="0.25">
      <c r="A305" t="s">
        <v>1213</v>
      </c>
      <c r="B305" s="2">
        <v>13498</v>
      </c>
      <c r="C305" t="s">
        <v>2535</v>
      </c>
      <c r="D305" t="s">
        <v>2536</v>
      </c>
      <c r="E305" t="s">
        <v>309</v>
      </c>
      <c r="F305" t="s">
        <v>2537</v>
      </c>
      <c r="G305" t="s">
        <v>2538</v>
      </c>
      <c r="H305" t="s">
        <v>312</v>
      </c>
      <c r="I305" t="s">
        <v>951</v>
      </c>
      <c r="J305" t="s">
        <v>204</v>
      </c>
      <c r="K305" t="s">
        <v>204</v>
      </c>
      <c r="L305" t="s">
        <v>325</v>
      </c>
      <c r="M305" t="s">
        <v>340</v>
      </c>
      <c r="N305" t="s">
        <v>464</v>
      </c>
      <c r="O305" t="s">
        <v>339</v>
      </c>
      <c r="P305" t="s">
        <v>1211</v>
      </c>
      <c r="Q305" t="s">
        <v>413</v>
      </c>
      <c r="R305" t="s">
        <v>407</v>
      </c>
      <c r="S305" t="s">
        <v>1212</v>
      </c>
      <c r="T305" s="129">
        <v>504.1</v>
      </c>
      <c r="U305" t="s">
        <v>2539</v>
      </c>
      <c r="V305" s="130">
        <v>1.70039094054696E-2</v>
      </c>
      <c r="W305" s="130">
        <v>4.4360270720719901E-2</v>
      </c>
      <c r="X305" t="s">
        <v>412</v>
      </c>
      <c r="Y305" t="s">
        <v>339</v>
      </c>
      <c r="Z305" s="137">
        <v>45000</v>
      </c>
      <c r="AA305" s="167">
        <v>1</v>
      </c>
      <c r="AB305" s="166" t="s">
        <v>2540</v>
      </c>
      <c r="AD305" s="137">
        <v>44.378999999999998</v>
      </c>
      <c r="AH305" s="130">
        <v>4.320489079363784E-4</v>
      </c>
      <c r="AI305" s="130">
        <v>4.0074165641856781E-4</v>
      </c>
      <c r="AJ305" s="130">
        <v>6.1451544418881075E-5</v>
      </c>
      <c r="AK305" s="181"/>
      <c r="AL305" s="4"/>
      <c r="AM305" s="159"/>
      <c r="AN305" s="4"/>
    </row>
    <row r="306" spans="1:40" x14ac:dyDescent="0.25">
      <c r="A306" t="s">
        <v>1213</v>
      </c>
      <c r="B306" s="2">
        <v>13498</v>
      </c>
      <c r="C306" t="s">
        <v>2541</v>
      </c>
      <c r="D306" t="s">
        <v>2542</v>
      </c>
      <c r="E306" t="s">
        <v>309</v>
      </c>
      <c r="F306" t="s">
        <v>2543</v>
      </c>
      <c r="G306" t="s">
        <v>2544</v>
      </c>
      <c r="H306" t="s">
        <v>312</v>
      </c>
      <c r="I306" t="s">
        <v>951</v>
      </c>
      <c r="J306" t="s">
        <v>204</v>
      </c>
      <c r="K306" t="s">
        <v>204</v>
      </c>
      <c r="L306" t="s">
        <v>325</v>
      </c>
      <c r="M306" t="s">
        <v>340</v>
      </c>
      <c r="N306" t="s">
        <v>451</v>
      </c>
      <c r="O306" t="s">
        <v>339</v>
      </c>
      <c r="P306" t="s">
        <v>2545</v>
      </c>
      <c r="Q306" t="s">
        <v>413</v>
      </c>
      <c r="R306" t="s">
        <v>407</v>
      </c>
      <c r="S306" t="s">
        <v>1212</v>
      </c>
      <c r="T306" s="129">
        <v>1433.2</v>
      </c>
      <c r="U306" t="s">
        <v>2546</v>
      </c>
      <c r="V306" s="130">
        <v>4.8000000000000001E-2</v>
      </c>
      <c r="W306" s="130">
        <v>7.8393776692151695E-2</v>
      </c>
      <c r="X306" t="s">
        <v>412</v>
      </c>
      <c r="Y306" t="s">
        <v>339</v>
      </c>
      <c r="Z306" s="137">
        <v>45014.400000000001</v>
      </c>
      <c r="AA306" s="167">
        <v>1</v>
      </c>
      <c r="AB306" s="166" t="s">
        <v>2547</v>
      </c>
      <c r="AD306" s="137">
        <v>43.2273</v>
      </c>
      <c r="AH306" s="130">
        <v>5.3037183670971594E-5</v>
      </c>
      <c r="AI306" s="130">
        <v>3.9034182393705031E-4</v>
      </c>
      <c r="AJ306" s="130">
        <v>5.9856786905029362E-5</v>
      </c>
      <c r="AK306" s="181"/>
      <c r="AL306" s="4"/>
      <c r="AM306" s="159"/>
      <c r="AN306" s="4"/>
    </row>
    <row r="307" spans="1:40" x14ac:dyDescent="0.25">
      <c r="A307" t="s">
        <v>1213</v>
      </c>
      <c r="B307" s="2">
        <v>13498</v>
      </c>
      <c r="C307" t="s">
        <v>2476</v>
      </c>
      <c r="D307" t="s">
        <v>2477</v>
      </c>
      <c r="E307" t="s">
        <v>309</v>
      </c>
      <c r="F307" t="s">
        <v>2548</v>
      </c>
      <c r="G307" t="s">
        <v>2549</v>
      </c>
      <c r="H307" t="s">
        <v>312</v>
      </c>
      <c r="I307" t="s">
        <v>951</v>
      </c>
      <c r="J307" t="s">
        <v>204</v>
      </c>
      <c r="K307" t="s">
        <v>204</v>
      </c>
      <c r="L307" t="s">
        <v>325</v>
      </c>
      <c r="M307" t="s">
        <v>340</v>
      </c>
      <c r="N307" t="s">
        <v>462</v>
      </c>
      <c r="O307" t="s">
        <v>339</v>
      </c>
      <c r="P307" t="s">
        <v>1647</v>
      </c>
      <c r="Q307" t="s">
        <v>413</v>
      </c>
      <c r="R307" t="s">
        <v>407</v>
      </c>
      <c r="S307" t="s">
        <v>1212</v>
      </c>
      <c r="T307" s="129">
        <v>1148.9000000000001</v>
      </c>
      <c r="U307" t="s">
        <v>1774</v>
      </c>
      <c r="V307" s="130">
        <v>4.9623832906484297E-2</v>
      </c>
      <c r="W307" s="130">
        <v>4.0345067080258999E-2</v>
      </c>
      <c r="X307" t="s">
        <v>412</v>
      </c>
      <c r="Y307" t="s">
        <v>339</v>
      </c>
      <c r="Z307" s="137">
        <v>42921.63</v>
      </c>
      <c r="AA307" s="167">
        <v>1</v>
      </c>
      <c r="AB307" s="166" t="s">
        <v>2550</v>
      </c>
      <c r="AD307" s="137">
        <v>42.226300000000002</v>
      </c>
      <c r="AH307" s="130">
        <v>1.9060430024096141E-4</v>
      </c>
      <c r="AI307" s="130">
        <v>3.8130281003238853E-4</v>
      </c>
      <c r="AJ307" s="130">
        <v>5.8470703488023573E-5</v>
      </c>
      <c r="AK307" s="181"/>
      <c r="AL307" s="4"/>
      <c r="AM307" s="159"/>
      <c r="AN307" s="4"/>
    </row>
    <row r="308" spans="1:40" x14ac:dyDescent="0.25">
      <c r="A308" t="s">
        <v>1213</v>
      </c>
      <c r="B308" s="2">
        <v>13498</v>
      </c>
      <c r="C308" t="s">
        <v>2551</v>
      </c>
      <c r="D308" t="s">
        <v>2552</v>
      </c>
      <c r="E308" t="s">
        <v>309</v>
      </c>
      <c r="F308" t="s">
        <v>2553</v>
      </c>
      <c r="G308" t="s">
        <v>2554</v>
      </c>
      <c r="H308" t="s">
        <v>312</v>
      </c>
      <c r="I308" t="s">
        <v>951</v>
      </c>
      <c r="J308" t="s">
        <v>204</v>
      </c>
      <c r="K308" t="s">
        <v>204</v>
      </c>
      <c r="L308" t="s">
        <v>325</v>
      </c>
      <c r="M308" t="s">
        <v>340</v>
      </c>
      <c r="N308" t="s">
        <v>454</v>
      </c>
      <c r="O308" t="s">
        <v>339</v>
      </c>
      <c r="P308" t="s">
        <v>1668</v>
      </c>
      <c r="Q308" t="s">
        <v>413</v>
      </c>
      <c r="R308" t="s">
        <v>407</v>
      </c>
      <c r="S308" t="s">
        <v>1212</v>
      </c>
      <c r="T308" s="129">
        <v>3523.5</v>
      </c>
      <c r="U308" t="s">
        <v>2555</v>
      </c>
      <c r="V308" s="130">
        <v>4.5629610081910799E-2</v>
      </c>
      <c r="W308" s="130">
        <v>5.0334558044671698E-2</v>
      </c>
      <c r="X308" t="s">
        <v>412</v>
      </c>
      <c r="Y308" t="s">
        <v>339</v>
      </c>
      <c r="Z308" s="137">
        <v>45757.58</v>
      </c>
      <c r="AA308" s="167">
        <v>1</v>
      </c>
      <c r="AB308" s="166" t="s">
        <v>2556</v>
      </c>
      <c r="AD308" s="137">
        <v>41.131500000000003</v>
      </c>
      <c r="AH308" s="130">
        <v>7.7877757539647263E-5</v>
      </c>
      <c r="AI308" s="130">
        <v>3.7141678363596125E-4</v>
      </c>
      <c r="AJ308" s="130">
        <v>5.695473533124242E-5</v>
      </c>
      <c r="AK308" s="181"/>
      <c r="AL308" s="4"/>
      <c r="AM308" s="159"/>
      <c r="AN308" s="4"/>
    </row>
    <row r="309" spans="1:40" x14ac:dyDescent="0.25">
      <c r="A309" t="s">
        <v>1213</v>
      </c>
      <c r="B309" s="2">
        <v>13498</v>
      </c>
      <c r="C309" t="s">
        <v>2416</v>
      </c>
      <c r="D309" t="s">
        <v>2417</v>
      </c>
      <c r="E309" t="s">
        <v>309</v>
      </c>
      <c r="F309" t="s">
        <v>2557</v>
      </c>
      <c r="G309" t="s">
        <v>2558</v>
      </c>
      <c r="H309" t="s">
        <v>312</v>
      </c>
      <c r="I309" t="s">
        <v>951</v>
      </c>
      <c r="J309" t="s">
        <v>204</v>
      </c>
      <c r="K309" t="s">
        <v>204</v>
      </c>
      <c r="L309" t="s">
        <v>325</v>
      </c>
      <c r="M309" t="s">
        <v>340</v>
      </c>
      <c r="N309" t="s">
        <v>445</v>
      </c>
      <c r="O309" t="s">
        <v>339</v>
      </c>
      <c r="P309" t="s">
        <v>1864</v>
      </c>
      <c r="Q309" t="s">
        <v>415</v>
      </c>
      <c r="R309" t="s">
        <v>407</v>
      </c>
      <c r="S309" t="s">
        <v>1212</v>
      </c>
      <c r="T309" s="129">
        <v>1477.9</v>
      </c>
      <c r="U309" t="s">
        <v>1807</v>
      </c>
      <c r="V309" s="130">
        <v>5.8935381257533698E-2</v>
      </c>
      <c r="W309" s="130">
        <v>5.15566905701157E-2</v>
      </c>
      <c r="X309" t="s">
        <v>412</v>
      </c>
      <c r="Y309" t="s">
        <v>339</v>
      </c>
      <c r="Z309" s="137">
        <v>40000</v>
      </c>
      <c r="AA309" s="167">
        <v>1</v>
      </c>
      <c r="AB309" s="166" t="s">
        <v>2559</v>
      </c>
      <c r="AD309" s="137">
        <v>39.088000000000001</v>
      </c>
      <c r="AH309" s="130">
        <v>2.9003402324594128E-5</v>
      </c>
      <c r="AI309" s="130">
        <v>3.5296401149392684E-4</v>
      </c>
      <c r="AJ309" s="130">
        <v>5.4125103500421905E-5</v>
      </c>
      <c r="AK309" s="181"/>
      <c r="AL309" s="4"/>
      <c r="AM309" s="159"/>
      <c r="AN309" s="4"/>
    </row>
    <row r="310" spans="1:40" x14ac:dyDescent="0.25">
      <c r="A310" t="s">
        <v>1213</v>
      </c>
      <c r="B310" s="2">
        <v>13498</v>
      </c>
      <c r="C310" t="s">
        <v>2560</v>
      </c>
      <c r="D310" t="s">
        <v>2561</v>
      </c>
      <c r="E310" t="s">
        <v>309</v>
      </c>
      <c r="F310" t="s">
        <v>2562</v>
      </c>
      <c r="G310" t="s">
        <v>2563</v>
      </c>
      <c r="H310" t="s">
        <v>312</v>
      </c>
      <c r="I310" t="s">
        <v>951</v>
      </c>
      <c r="J310" t="s">
        <v>204</v>
      </c>
      <c r="K310" t="s">
        <v>204</v>
      </c>
      <c r="L310" t="s">
        <v>325</v>
      </c>
      <c r="M310" t="s">
        <v>340</v>
      </c>
      <c r="N310" t="s">
        <v>464</v>
      </c>
      <c r="O310" t="s">
        <v>339</v>
      </c>
      <c r="P310" t="s">
        <v>1773</v>
      </c>
      <c r="Q310" t="s">
        <v>415</v>
      </c>
      <c r="R310" t="s">
        <v>407</v>
      </c>
      <c r="S310" t="s">
        <v>1212</v>
      </c>
      <c r="T310" s="129">
        <v>5586.8</v>
      </c>
      <c r="U310" t="s">
        <v>2564</v>
      </c>
      <c r="V310" s="130">
        <v>5.5532555180787702E-2</v>
      </c>
      <c r="W310" s="130">
        <v>5.9705114940404598E-2</v>
      </c>
      <c r="X310" t="s">
        <v>412</v>
      </c>
      <c r="Y310" t="s">
        <v>339</v>
      </c>
      <c r="Z310" s="137">
        <v>36115</v>
      </c>
      <c r="AA310" s="167">
        <v>1</v>
      </c>
      <c r="AB310" s="166" t="s">
        <v>2565</v>
      </c>
      <c r="AD310" s="137">
        <v>34.663199999999996</v>
      </c>
      <c r="AH310" s="130">
        <v>1.2038333333333334E-4</v>
      </c>
      <c r="AI310" s="130">
        <v>3.130081386414317E-4</v>
      </c>
      <c r="AJ310" s="130">
        <v>4.7998088611743353E-5</v>
      </c>
      <c r="AK310" s="181"/>
      <c r="AL310" s="4"/>
      <c r="AM310" s="159"/>
      <c r="AN310" s="4"/>
    </row>
    <row r="311" spans="1:40" x14ac:dyDescent="0.25">
      <c r="A311" t="s">
        <v>1213</v>
      </c>
      <c r="B311" s="2">
        <v>13498</v>
      </c>
      <c r="C311" t="s">
        <v>2566</v>
      </c>
      <c r="D311" t="s">
        <v>2567</v>
      </c>
      <c r="E311" t="s">
        <v>309</v>
      </c>
      <c r="F311" t="s">
        <v>2568</v>
      </c>
      <c r="G311" t="s">
        <v>2569</v>
      </c>
      <c r="H311" t="s">
        <v>312</v>
      </c>
      <c r="I311" t="s">
        <v>951</v>
      </c>
      <c r="J311" t="s">
        <v>204</v>
      </c>
      <c r="K311" t="s">
        <v>204</v>
      </c>
      <c r="L311" t="s">
        <v>325</v>
      </c>
      <c r="M311" t="s">
        <v>340</v>
      </c>
      <c r="N311" t="s">
        <v>476</v>
      </c>
      <c r="O311" t="s">
        <v>339</v>
      </c>
      <c r="P311" t="s">
        <v>2348</v>
      </c>
      <c r="Q311" t="s">
        <v>415</v>
      </c>
      <c r="R311" t="s">
        <v>407</v>
      </c>
      <c r="S311" t="s">
        <v>1212</v>
      </c>
      <c r="T311" s="129">
        <v>2661.5</v>
      </c>
      <c r="U311" t="s">
        <v>2570</v>
      </c>
      <c r="V311" s="130">
        <v>4.73539708876606E-2</v>
      </c>
      <c r="W311" s="130">
        <v>3.7574288082122501E-2</v>
      </c>
      <c r="X311" t="s">
        <v>412</v>
      </c>
      <c r="Y311" t="s">
        <v>339</v>
      </c>
      <c r="Z311" s="137">
        <v>34288</v>
      </c>
      <c r="AA311" s="167">
        <v>1</v>
      </c>
      <c r="AB311" s="166" t="s">
        <v>2571</v>
      </c>
      <c r="AD311" s="137">
        <v>33.934800000000003</v>
      </c>
      <c r="AH311" s="130">
        <v>8.4101636828106768E-5</v>
      </c>
      <c r="AI311" s="130">
        <v>3.06430698353564E-4</v>
      </c>
      <c r="AJ311" s="130">
        <v>4.6989474065342748E-5</v>
      </c>
      <c r="AK311" s="181"/>
      <c r="AL311" s="4"/>
      <c r="AM311" s="159"/>
      <c r="AN311" s="4"/>
    </row>
    <row r="312" spans="1:40" x14ac:dyDescent="0.25">
      <c r="A312" t="s">
        <v>1213</v>
      </c>
      <c r="B312" s="2">
        <v>13498</v>
      </c>
      <c r="C312" t="s">
        <v>2572</v>
      </c>
      <c r="D312" t="s">
        <v>2573</v>
      </c>
      <c r="E312" t="s">
        <v>309</v>
      </c>
      <c r="F312" t="s">
        <v>2574</v>
      </c>
      <c r="G312" t="s">
        <v>2575</v>
      </c>
      <c r="H312" t="s">
        <v>312</v>
      </c>
      <c r="I312" t="s">
        <v>951</v>
      </c>
      <c r="J312" t="s">
        <v>204</v>
      </c>
      <c r="K312" t="s">
        <v>204</v>
      </c>
      <c r="L312" t="s">
        <v>325</v>
      </c>
      <c r="M312" t="s">
        <v>340</v>
      </c>
      <c r="N312" t="s">
        <v>451</v>
      </c>
      <c r="O312" t="s">
        <v>339</v>
      </c>
      <c r="P312" t="s">
        <v>1619</v>
      </c>
      <c r="Q312" t="s">
        <v>413</v>
      </c>
      <c r="R312" t="s">
        <v>407</v>
      </c>
      <c r="S312" t="s">
        <v>1212</v>
      </c>
      <c r="T312" s="129">
        <v>1251.9000000000001</v>
      </c>
      <c r="U312" t="s">
        <v>1694</v>
      </c>
      <c r="V312" s="130">
        <v>2.73844237694796E-2</v>
      </c>
      <c r="W312" s="130">
        <v>4.6976316201686498E-2</v>
      </c>
      <c r="X312" t="s">
        <v>412</v>
      </c>
      <c r="Y312" t="s">
        <v>339</v>
      </c>
      <c r="Z312" s="137">
        <v>24444.44</v>
      </c>
      <c r="AA312" s="167">
        <v>1</v>
      </c>
      <c r="AB312" s="166" t="s">
        <v>2576</v>
      </c>
      <c r="AD312" s="137">
        <v>24.239099999999997</v>
      </c>
      <c r="AH312" s="130">
        <v>8.0289686702103983E-5</v>
      </c>
      <c r="AI312" s="130">
        <v>2.1887868325323477E-4</v>
      </c>
      <c r="AJ312" s="130">
        <v>3.3563850702442603E-5</v>
      </c>
      <c r="AK312" s="181"/>
      <c r="AL312" s="4"/>
      <c r="AM312" s="159"/>
      <c r="AN312" s="4"/>
    </row>
    <row r="313" spans="1:40" x14ac:dyDescent="0.25">
      <c r="A313" t="s">
        <v>1213</v>
      </c>
      <c r="B313" s="2">
        <v>13498</v>
      </c>
      <c r="C313" t="s">
        <v>2577</v>
      </c>
      <c r="D313" t="s">
        <v>2578</v>
      </c>
      <c r="E313" t="s">
        <v>309</v>
      </c>
      <c r="F313" t="s">
        <v>2579</v>
      </c>
      <c r="G313" t="s">
        <v>2580</v>
      </c>
      <c r="H313" t="s">
        <v>312</v>
      </c>
      <c r="I313" t="s">
        <v>951</v>
      </c>
      <c r="J313" t="s">
        <v>204</v>
      </c>
      <c r="K313" t="s">
        <v>204</v>
      </c>
      <c r="L313" t="s">
        <v>325</v>
      </c>
      <c r="M313" t="s">
        <v>340</v>
      </c>
      <c r="N313" t="s">
        <v>440</v>
      </c>
      <c r="O313" t="s">
        <v>339</v>
      </c>
      <c r="P313" t="s">
        <v>1633</v>
      </c>
      <c r="Q313" t="s">
        <v>413</v>
      </c>
      <c r="R313" t="s">
        <v>407</v>
      </c>
      <c r="S313" t="s">
        <v>1212</v>
      </c>
      <c r="T313" s="129">
        <v>3356.3</v>
      </c>
      <c r="U313" t="s">
        <v>2581</v>
      </c>
      <c r="V313" s="130">
        <v>4.3471208647489198E-2</v>
      </c>
      <c r="W313" s="130">
        <v>4.94913915061947E-2</v>
      </c>
      <c r="X313" t="s">
        <v>412</v>
      </c>
      <c r="Y313" t="s">
        <v>339</v>
      </c>
      <c r="Z313" s="137">
        <v>23750</v>
      </c>
      <c r="AA313" s="167">
        <v>1</v>
      </c>
      <c r="AB313" s="166" t="s">
        <v>2582</v>
      </c>
      <c r="AD313" s="137">
        <v>21.465299999999999</v>
      </c>
      <c r="AH313" s="130">
        <v>2.9385248840164227E-5</v>
      </c>
      <c r="AI313" s="130">
        <v>1.9383131385388323E-4</v>
      </c>
      <c r="AJ313" s="130">
        <v>2.972297339765673E-5</v>
      </c>
      <c r="AK313" s="181"/>
      <c r="AL313" s="4"/>
      <c r="AM313" s="159"/>
      <c r="AN313" s="4"/>
    </row>
    <row r="314" spans="1:40" x14ac:dyDescent="0.25">
      <c r="A314" t="s">
        <v>1213</v>
      </c>
      <c r="B314" s="2">
        <v>13498</v>
      </c>
      <c r="C314" t="s">
        <v>2097</v>
      </c>
      <c r="D314" t="s">
        <v>2098</v>
      </c>
      <c r="E314" t="s">
        <v>309</v>
      </c>
      <c r="F314" t="s">
        <v>2099</v>
      </c>
      <c r="G314" t="s">
        <v>2100</v>
      </c>
      <c r="H314" t="s">
        <v>312</v>
      </c>
      <c r="I314" t="s">
        <v>951</v>
      </c>
      <c r="J314" t="s">
        <v>204</v>
      </c>
      <c r="K314" t="s">
        <v>204</v>
      </c>
      <c r="L314" t="s">
        <v>325</v>
      </c>
      <c r="M314" t="s">
        <v>340</v>
      </c>
      <c r="N314" t="s">
        <v>451</v>
      </c>
      <c r="O314" t="s">
        <v>339</v>
      </c>
      <c r="P314" t="s">
        <v>1668</v>
      </c>
      <c r="Q314" t="s">
        <v>413</v>
      </c>
      <c r="R314" t="s">
        <v>407</v>
      </c>
      <c r="S314" t="s">
        <v>1212</v>
      </c>
      <c r="T314" s="129">
        <v>2367.3000000000002</v>
      </c>
      <c r="U314" t="s">
        <v>2101</v>
      </c>
      <c r="V314" s="130">
        <v>3.4803509083985898E-2</v>
      </c>
      <c r="W314" s="130">
        <v>4.8506604460477498E-2</v>
      </c>
      <c r="X314" t="s">
        <v>412</v>
      </c>
      <c r="Y314" t="s">
        <v>339</v>
      </c>
      <c r="Z314" s="137">
        <v>22368.42</v>
      </c>
      <c r="AA314" s="167">
        <v>1</v>
      </c>
      <c r="AB314" s="166" t="s">
        <v>2102</v>
      </c>
      <c r="AD314" s="137">
        <v>20.614699999999999</v>
      </c>
      <c r="AH314" s="130">
        <v>1.1582653272576636E-4</v>
      </c>
      <c r="AI314" s="130">
        <v>1.8615040953090086E-4</v>
      </c>
      <c r="AJ314" s="130">
        <v>2.8545148667881379E-5</v>
      </c>
      <c r="AK314" s="181"/>
      <c r="AL314" s="4"/>
      <c r="AM314" s="159"/>
      <c r="AN314" s="4"/>
    </row>
    <row r="315" spans="1:40" x14ac:dyDescent="0.25">
      <c r="A315" t="s">
        <v>1213</v>
      </c>
      <c r="B315" s="2">
        <v>13498</v>
      </c>
      <c r="C315" t="s">
        <v>2500</v>
      </c>
      <c r="D315" t="s">
        <v>2501</v>
      </c>
      <c r="E315" t="s">
        <v>309</v>
      </c>
      <c r="F315" t="s">
        <v>2583</v>
      </c>
      <c r="G315" t="s">
        <v>2584</v>
      </c>
      <c r="H315" t="s">
        <v>312</v>
      </c>
      <c r="I315" t="s">
        <v>951</v>
      </c>
      <c r="J315" t="s">
        <v>204</v>
      </c>
      <c r="K315" t="s">
        <v>204</v>
      </c>
      <c r="L315" t="s">
        <v>325</v>
      </c>
      <c r="M315" t="s">
        <v>340</v>
      </c>
      <c r="N315" t="s">
        <v>445</v>
      </c>
      <c r="O315" t="s">
        <v>339</v>
      </c>
      <c r="P315" t="s">
        <v>1647</v>
      </c>
      <c r="Q315" t="s">
        <v>413</v>
      </c>
      <c r="R315" t="s">
        <v>407</v>
      </c>
      <c r="S315" t="s">
        <v>1212</v>
      </c>
      <c r="T315" s="129">
        <v>1956.5</v>
      </c>
      <c r="U315" t="s">
        <v>1796</v>
      </c>
      <c r="V315" s="130">
        <v>5.5585007220506299E-2</v>
      </c>
      <c r="W315" s="130">
        <v>5.0316199830770202E-2</v>
      </c>
      <c r="X315" t="s">
        <v>412</v>
      </c>
      <c r="Y315" t="s">
        <v>339</v>
      </c>
      <c r="Z315" s="137">
        <v>20000</v>
      </c>
      <c r="AA315" s="167">
        <v>1</v>
      </c>
      <c r="AB315" s="166" t="s">
        <v>2585</v>
      </c>
      <c r="AD315" s="137">
        <v>19.224</v>
      </c>
      <c r="AH315" s="130">
        <v>3.3333333333333335E-5</v>
      </c>
      <c r="AI315" s="130">
        <v>1.7359241089232627E-4</v>
      </c>
      <c r="AJ315" s="130">
        <v>2.6619448160358952E-5</v>
      </c>
      <c r="AK315" s="181"/>
      <c r="AL315" s="4"/>
      <c r="AM315" s="159"/>
      <c r="AN315" s="4"/>
    </row>
    <row r="316" spans="1:40" x14ac:dyDescent="0.25">
      <c r="A316" t="s">
        <v>1213</v>
      </c>
      <c r="B316" s="2">
        <v>13498</v>
      </c>
      <c r="C316" t="s">
        <v>2586</v>
      </c>
      <c r="D316" t="s">
        <v>2587</v>
      </c>
      <c r="E316" t="s">
        <v>309</v>
      </c>
      <c r="F316" t="s">
        <v>2588</v>
      </c>
      <c r="G316" t="s">
        <v>2589</v>
      </c>
      <c r="H316" t="s">
        <v>312</v>
      </c>
      <c r="I316" t="s">
        <v>951</v>
      </c>
      <c r="J316" t="s">
        <v>204</v>
      </c>
      <c r="K316" t="s">
        <v>204</v>
      </c>
      <c r="L316" t="s">
        <v>325</v>
      </c>
      <c r="M316" t="s">
        <v>340</v>
      </c>
      <c r="N316" t="s">
        <v>445</v>
      </c>
      <c r="O316" t="s">
        <v>339</v>
      </c>
      <c r="P316" t="s">
        <v>2348</v>
      </c>
      <c r="Q316" t="s">
        <v>415</v>
      </c>
      <c r="R316" t="s">
        <v>407</v>
      </c>
      <c r="S316" t="s">
        <v>1212</v>
      </c>
      <c r="T316" s="129">
        <v>2205</v>
      </c>
      <c r="U316" t="s">
        <v>1694</v>
      </c>
      <c r="V316" s="130">
        <v>3.79466975641247E-2</v>
      </c>
      <c r="W316" s="130">
        <v>4.8296796301603002E-2</v>
      </c>
      <c r="X316" t="s">
        <v>412</v>
      </c>
      <c r="Y316" t="s">
        <v>339</v>
      </c>
      <c r="Z316" s="137">
        <v>14115</v>
      </c>
      <c r="AA316" s="167">
        <v>1</v>
      </c>
      <c r="AB316" s="166" t="s">
        <v>2590</v>
      </c>
      <c r="AD316" s="137">
        <v>13.304799999999998</v>
      </c>
      <c r="AH316" s="130">
        <v>4.7049999999999998E-5</v>
      </c>
      <c r="AI316" s="130">
        <v>1.2014213006867574E-4</v>
      </c>
      <c r="AJ316" s="130">
        <v>1.8423139507071564E-5</v>
      </c>
      <c r="AK316" s="181"/>
      <c r="AL316" s="4"/>
      <c r="AM316" s="159"/>
      <c r="AN316" s="4"/>
    </row>
    <row r="317" spans="1:40" x14ac:dyDescent="0.25">
      <c r="A317" t="s">
        <v>1213</v>
      </c>
      <c r="B317" s="2">
        <v>13498</v>
      </c>
      <c r="C317" t="s">
        <v>2591</v>
      </c>
      <c r="D317" t="s">
        <v>2592</v>
      </c>
      <c r="E317" t="s">
        <v>309</v>
      </c>
      <c r="F317" t="s">
        <v>2593</v>
      </c>
      <c r="G317" t="s">
        <v>2594</v>
      </c>
      <c r="H317" t="s">
        <v>312</v>
      </c>
      <c r="I317" t="s">
        <v>951</v>
      </c>
      <c r="J317" t="s">
        <v>204</v>
      </c>
      <c r="K317" t="s">
        <v>204</v>
      </c>
      <c r="L317" t="s">
        <v>325</v>
      </c>
      <c r="M317" t="s">
        <v>340</v>
      </c>
      <c r="N317" t="s">
        <v>475</v>
      </c>
      <c r="O317" t="s">
        <v>339</v>
      </c>
      <c r="P317" t="s">
        <v>1668</v>
      </c>
      <c r="Q317" t="s">
        <v>413</v>
      </c>
      <c r="R317" t="s">
        <v>407</v>
      </c>
      <c r="S317" t="s">
        <v>1212</v>
      </c>
      <c r="T317" s="129">
        <v>2503.1</v>
      </c>
      <c r="U317" t="s">
        <v>2595</v>
      </c>
      <c r="V317" s="130">
        <v>1.9324912163018799E-2</v>
      </c>
      <c r="W317" s="130">
        <v>5.1736338806151999E-2</v>
      </c>
      <c r="X317" t="s">
        <v>412</v>
      </c>
      <c r="Y317" t="s">
        <v>339</v>
      </c>
      <c r="Z317" s="137">
        <v>11250</v>
      </c>
      <c r="AA317" s="167">
        <v>1</v>
      </c>
      <c r="AB317" s="166" t="s">
        <v>2596</v>
      </c>
      <c r="AD317" s="137">
        <v>11.639299999999999</v>
      </c>
      <c r="AH317" s="130">
        <v>1.8161016502152127E-5</v>
      </c>
      <c r="AI317" s="130">
        <v>1.0510269184868149E-4</v>
      </c>
      <c r="AJ317" s="130">
        <v>1.6116923791763727E-5</v>
      </c>
      <c r="AK317" s="181"/>
      <c r="AL317" s="4"/>
      <c r="AM317" s="159"/>
      <c r="AN317" s="4"/>
    </row>
    <row r="318" spans="1:40" x14ac:dyDescent="0.25">
      <c r="A318" t="s">
        <v>1213</v>
      </c>
      <c r="B318" s="2">
        <v>13498</v>
      </c>
      <c r="C318" t="s">
        <v>2324</v>
      </c>
      <c r="D318" t="s">
        <v>2325</v>
      </c>
      <c r="E318" t="s">
        <v>309</v>
      </c>
      <c r="F318" t="s">
        <v>2597</v>
      </c>
      <c r="G318" t="s">
        <v>2598</v>
      </c>
      <c r="H318" t="s">
        <v>312</v>
      </c>
      <c r="I318" t="s">
        <v>951</v>
      </c>
      <c r="J318" t="s">
        <v>204</v>
      </c>
      <c r="K318" t="s">
        <v>204</v>
      </c>
      <c r="L318" t="s">
        <v>325</v>
      </c>
      <c r="M318" t="s">
        <v>340</v>
      </c>
      <c r="N318" t="s">
        <v>451</v>
      </c>
      <c r="O318" t="s">
        <v>339</v>
      </c>
      <c r="P318" t="s">
        <v>1619</v>
      </c>
      <c r="Q318" t="s">
        <v>413</v>
      </c>
      <c r="R318" t="s">
        <v>407</v>
      </c>
      <c r="S318" t="s">
        <v>1212</v>
      </c>
      <c r="T318" s="129">
        <v>1466.5</v>
      </c>
      <c r="U318" t="s">
        <v>1796</v>
      </c>
      <c r="V318" s="130">
        <v>2.21415866959092E-2</v>
      </c>
      <c r="W318" s="130">
        <v>4.6144951372146303E-2</v>
      </c>
      <c r="X318" t="s">
        <v>412</v>
      </c>
      <c r="Y318" t="s">
        <v>339</v>
      </c>
      <c r="Z318" s="137">
        <v>8000.01</v>
      </c>
      <c r="AA318" s="167">
        <v>1</v>
      </c>
      <c r="AB318" s="166" t="s">
        <v>2599</v>
      </c>
      <c r="AD318" s="137">
        <v>7.9008000000000003</v>
      </c>
      <c r="AH318" s="130">
        <v>6.071756413337823E-5</v>
      </c>
      <c r="AI318" s="130">
        <v>7.1344096960991021E-5</v>
      </c>
      <c r="AJ318" s="130">
        <v>1.0940227633445901E-5</v>
      </c>
      <c r="AK318" s="181"/>
      <c r="AL318" s="4"/>
      <c r="AM318" s="159"/>
      <c r="AN318" s="4"/>
    </row>
    <row r="319" spans="1:40" x14ac:dyDescent="0.25">
      <c r="A319" t="s">
        <v>1213</v>
      </c>
      <c r="B319" s="2">
        <v>13498</v>
      </c>
      <c r="C319" t="s">
        <v>2600</v>
      </c>
      <c r="D319" t="s">
        <v>2601</v>
      </c>
      <c r="E319" t="s">
        <v>309</v>
      </c>
      <c r="F319" t="s">
        <v>2602</v>
      </c>
      <c r="G319" t="s">
        <v>2603</v>
      </c>
      <c r="H319" t="s">
        <v>312</v>
      </c>
      <c r="I319" t="s">
        <v>951</v>
      </c>
      <c r="J319" t="s">
        <v>204</v>
      </c>
      <c r="K319" t="s">
        <v>204</v>
      </c>
      <c r="L319" t="s">
        <v>325</v>
      </c>
      <c r="M319" t="s">
        <v>340</v>
      </c>
      <c r="N319" t="s">
        <v>484</v>
      </c>
      <c r="O319" t="s">
        <v>339</v>
      </c>
      <c r="P319" t="s">
        <v>1647</v>
      </c>
      <c r="Q319" t="s">
        <v>413</v>
      </c>
      <c r="R319" t="s">
        <v>407</v>
      </c>
      <c r="S319" t="s">
        <v>1212</v>
      </c>
      <c r="T319" s="129">
        <v>2331.6999999999998</v>
      </c>
      <c r="U319" t="s">
        <v>2604</v>
      </c>
      <c r="V319" s="130">
        <v>2.49949776566025E-2</v>
      </c>
      <c r="W319" s="130">
        <v>5.2781445697545698E-2</v>
      </c>
      <c r="X319" t="s">
        <v>412</v>
      </c>
      <c r="Y319" t="s">
        <v>339</v>
      </c>
      <c r="Z319" s="137">
        <v>6650</v>
      </c>
      <c r="AA319" s="167">
        <v>1</v>
      </c>
      <c r="AB319" s="166" t="s">
        <v>2605</v>
      </c>
      <c r="AD319" s="137">
        <v>6.4664999999999999</v>
      </c>
      <c r="AH319" s="130">
        <v>1.1165507373583538E-5</v>
      </c>
      <c r="AI319" s="130">
        <v>5.8392391023472112E-5</v>
      </c>
      <c r="AJ319" s="130">
        <v>8.9541542618061362E-6</v>
      </c>
      <c r="AK319" s="181"/>
      <c r="AL319" s="4"/>
      <c r="AM319" s="159"/>
      <c r="AN319" s="4"/>
    </row>
    <row r="320" spans="1:40" x14ac:dyDescent="0.25">
      <c r="A320" t="s">
        <v>1213</v>
      </c>
      <c r="B320" s="2">
        <v>13498</v>
      </c>
      <c r="C320" t="s">
        <v>455</v>
      </c>
      <c r="D320" t="s">
        <v>2606</v>
      </c>
      <c r="E320" t="s">
        <v>309</v>
      </c>
      <c r="F320" t="s">
        <v>2607</v>
      </c>
      <c r="G320" t="s">
        <v>2608</v>
      </c>
      <c r="H320" t="s">
        <v>321</v>
      </c>
      <c r="I320" t="s">
        <v>754</v>
      </c>
      <c r="J320" t="s">
        <v>204</v>
      </c>
      <c r="K320" t="s">
        <v>204</v>
      </c>
      <c r="L320" t="s">
        <v>325</v>
      </c>
      <c r="M320" t="s">
        <v>340</v>
      </c>
      <c r="N320" t="s">
        <v>440</v>
      </c>
      <c r="O320" t="s">
        <v>339</v>
      </c>
      <c r="P320" t="s">
        <v>2149</v>
      </c>
      <c r="Q320" t="s">
        <v>415</v>
      </c>
      <c r="R320" t="s">
        <v>407</v>
      </c>
      <c r="S320" t="s">
        <v>1212</v>
      </c>
      <c r="T320" s="129">
        <v>1132.5</v>
      </c>
      <c r="U320" t="s">
        <v>2609</v>
      </c>
      <c r="V320" s="130">
        <v>5.2604760520663903E-3</v>
      </c>
      <c r="W320" s="130">
        <v>2.65973874700066E-2</v>
      </c>
      <c r="X320" t="s">
        <v>412</v>
      </c>
      <c r="Y320" t="s">
        <v>339</v>
      </c>
      <c r="Z320" s="137">
        <v>1285250</v>
      </c>
      <c r="AA320" s="167">
        <v>1</v>
      </c>
      <c r="AB320" s="166" t="s">
        <v>2610</v>
      </c>
      <c r="AD320" s="137">
        <v>1533.1747</v>
      </c>
      <c r="AH320" s="130">
        <v>4.348518603337297E-4</v>
      </c>
      <c r="AI320" s="130">
        <v>1.3844542888687009E-2</v>
      </c>
      <c r="AJ320" s="130">
        <v>2.1229850420008264E-3</v>
      </c>
      <c r="AK320" s="181"/>
      <c r="AL320" s="4"/>
      <c r="AM320" s="159"/>
      <c r="AN320" s="4"/>
    </row>
    <row r="321" spans="1:40" x14ac:dyDescent="0.25">
      <c r="A321" t="s">
        <v>1213</v>
      </c>
      <c r="B321" s="2">
        <v>13498</v>
      </c>
      <c r="C321" t="s">
        <v>1849</v>
      </c>
      <c r="D321" t="s">
        <v>1850</v>
      </c>
      <c r="E321" t="s">
        <v>309</v>
      </c>
      <c r="F321" t="s">
        <v>1851</v>
      </c>
      <c r="G321" t="s">
        <v>1852</v>
      </c>
      <c r="H321" t="s">
        <v>321</v>
      </c>
      <c r="I321" t="s">
        <v>754</v>
      </c>
      <c r="J321" t="s">
        <v>204</v>
      </c>
      <c r="K321" t="s">
        <v>204</v>
      </c>
      <c r="L321" t="s">
        <v>325</v>
      </c>
      <c r="M321" t="s">
        <v>340</v>
      </c>
      <c r="N321" t="s">
        <v>456</v>
      </c>
      <c r="O321" t="s">
        <v>339</v>
      </c>
      <c r="P321" t="s">
        <v>1647</v>
      </c>
      <c r="Q321" t="s">
        <v>413</v>
      </c>
      <c r="R321" t="s">
        <v>407</v>
      </c>
      <c r="S321" t="s">
        <v>1212</v>
      </c>
      <c r="T321" s="129">
        <v>5431</v>
      </c>
      <c r="U321" t="s">
        <v>1853</v>
      </c>
      <c r="V321" s="130">
        <v>2.68515048413469E-2</v>
      </c>
      <c r="W321" s="130">
        <v>3.8850183948278098E-2</v>
      </c>
      <c r="X321" t="s">
        <v>412</v>
      </c>
      <c r="Y321" t="s">
        <v>339</v>
      </c>
      <c r="Z321" s="137">
        <v>644188.26</v>
      </c>
      <c r="AA321" s="167">
        <v>1</v>
      </c>
      <c r="AB321" s="166" t="s">
        <v>1854</v>
      </c>
      <c r="AD321" s="137">
        <v>947.79419999999993</v>
      </c>
      <c r="AH321" s="130">
        <v>2.2182892230029739E-4</v>
      </c>
      <c r="AI321" s="130">
        <v>8.5585663861716434E-3</v>
      </c>
      <c r="AJ321" s="130">
        <v>1.3124094139403289E-3</v>
      </c>
      <c r="AK321" s="181"/>
      <c r="AL321" s="4"/>
      <c r="AM321" s="159"/>
      <c r="AN321" s="4"/>
    </row>
    <row r="322" spans="1:40" x14ac:dyDescent="0.25">
      <c r="A322" t="s">
        <v>1213</v>
      </c>
      <c r="B322" s="2">
        <v>13498</v>
      </c>
      <c r="C322" t="s">
        <v>2591</v>
      </c>
      <c r="D322" t="s">
        <v>2592</v>
      </c>
      <c r="E322" t="s">
        <v>309</v>
      </c>
      <c r="F322" t="s">
        <v>2611</v>
      </c>
      <c r="G322" t="s">
        <v>2612</v>
      </c>
      <c r="H322" t="s">
        <v>321</v>
      </c>
      <c r="I322" t="s">
        <v>754</v>
      </c>
      <c r="J322" t="s">
        <v>204</v>
      </c>
      <c r="K322" t="s">
        <v>204</v>
      </c>
      <c r="L322" t="s">
        <v>325</v>
      </c>
      <c r="M322" t="s">
        <v>340</v>
      </c>
      <c r="N322" t="s">
        <v>475</v>
      </c>
      <c r="O322" t="s">
        <v>339</v>
      </c>
      <c r="P322" t="s">
        <v>1668</v>
      </c>
      <c r="Q322" t="s">
        <v>413</v>
      </c>
      <c r="R322" t="s">
        <v>407</v>
      </c>
      <c r="S322" t="s">
        <v>1212</v>
      </c>
      <c r="T322" s="129">
        <v>2151.6999999999998</v>
      </c>
      <c r="U322" t="s">
        <v>2613</v>
      </c>
      <c r="V322" s="130">
        <v>6.3849058297234399E-3</v>
      </c>
      <c r="W322" s="130">
        <v>2.3652205439805601E-2</v>
      </c>
      <c r="X322" t="s">
        <v>412</v>
      </c>
      <c r="Y322" t="s">
        <v>339</v>
      </c>
      <c r="Z322" s="137">
        <v>139013.82</v>
      </c>
      <c r="AA322" s="167">
        <v>1</v>
      </c>
      <c r="AB322" s="166" t="s">
        <v>2614</v>
      </c>
      <c r="AD322" s="137">
        <v>169.33270000000002</v>
      </c>
      <c r="AH322" s="130">
        <v>2.7262527091428599E-4</v>
      </c>
      <c r="AI322" s="130">
        <v>1.529071558255671E-3</v>
      </c>
      <c r="AJ322" s="130">
        <v>2.3447477265416223E-4</v>
      </c>
      <c r="AK322" s="181"/>
      <c r="AL322" s="4"/>
      <c r="AM322" s="159"/>
      <c r="AN322" s="4"/>
    </row>
    <row r="323" spans="1:40" x14ac:dyDescent="0.25">
      <c r="A323" t="s">
        <v>1213</v>
      </c>
      <c r="B323" s="2">
        <v>13498</v>
      </c>
      <c r="C323" t="s">
        <v>2615</v>
      </c>
      <c r="D323" t="s">
        <v>2616</v>
      </c>
      <c r="E323" t="s">
        <v>309</v>
      </c>
      <c r="F323" t="s">
        <v>2617</v>
      </c>
      <c r="G323" t="s">
        <v>2618</v>
      </c>
      <c r="H323" t="s">
        <v>321</v>
      </c>
      <c r="I323" t="s">
        <v>754</v>
      </c>
      <c r="J323" t="s">
        <v>204</v>
      </c>
      <c r="K323" t="s">
        <v>204</v>
      </c>
      <c r="L323" t="s">
        <v>325</v>
      </c>
      <c r="M323" t="s">
        <v>340</v>
      </c>
      <c r="N323" t="s">
        <v>465</v>
      </c>
      <c r="O323" t="s">
        <v>339</v>
      </c>
      <c r="P323" t="s">
        <v>1633</v>
      </c>
      <c r="Q323" t="s">
        <v>413</v>
      </c>
      <c r="R323" t="s">
        <v>407</v>
      </c>
      <c r="S323" t="s">
        <v>1212</v>
      </c>
      <c r="T323" s="129">
        <v>2109.9</v>
      </c>
      <c r="U323" t="s">
        <v>1664</v>
      </c>
      <c r="V323" s="130">
        <v>5.6508107488603E-2</v>
      </c>
      <c r="W323" s="130">
        <v>5.37780344521996E-2</v>
      </c>
      <c r="X323" t="s">
        <v>412</v>
      </c>
      <c r="Y323" t="s">
        <v>339</v>
      </c>
      <c r="Z323" s="137">
        <v>112500</v>
      </c>
      <c r="AA323" s="167">
        <v>1</v>
      </c>
      <c r="AB323" s="166" t="s">
        <v>2619</v>
      </c>
      <c r="AD323" s="137">
        <v>124.065</v>
      </c>
      <c r="AH323" s="130">
        <v>5.2033416328035355E-5</v>
      </c>
      <c r="AI323" s="130">
        <v>1.1203049551267404E-3</v>
      </c>
      <c r="AJ323" s="130">
        <v>1.71792646484339E-4</v>
      </c>
      <c r="AK323" s="181"/>
      <c r="AL323" s="4"/>
      <c r="AM323" s="159"/>
      <c r="AN323" s="4"/>
    </row>
    <row r="324" spans="1:40" x14ac:dyDescent="0.25">
      <c r="A324" t="s">
        <v>1213</v>
      </c>
      <c r="B324" s="2">
        <v>13498</v>
      </c>
      <c r="C324" t="s">
        <v>2185</v>
      </c>
      <c r="D324" t="s">
        <v>2186</v>
      </c>
      <c r="E324" t="s">
        <v>309</v>
      </c>
      <c r="F324" t="s">
        <v>2620</v>
      </c>
      <c r="G324" t="s">
        <v>2621</v>
      </c>
      <c r="H324" t="s">
        <v>321</v>
      </c>
      <c r="I324" t="s">
        <v>754</v>
      </c>
      <c r="J324" t="s">
        <v>204</v>
      </c>
      <c r="K324" t="s">
        <v>204</v>
      </c>
      <c r="L324" t="s">
        <v>325</v>
      </c>
      <c r="M324" t="s">
        <v>340</v>
      </c>
      <c r="N324" t="s">
        <v>464</v>
      </c>
      <c r="O324" t="s">
        <v>339</v>
      </c>
      <c r="P324" t="s">
        <v>1668</v>
      </c>
      <c r="Q324" t="s">
        <v>413</v>
      </c>
      <c r="R324" t="s">
        <v>407</v>
      </c>
      <c r="S324" t="s">
        <v>1212</v>
      </c>
      <c r="T324" s="129">
        <v>1370.2</v>
      </c>
      <c r="U324" t="s">
        <v>1813</v>
      </c>
      <c r="V324" s="130">
        <v>2.1682631348371201E-2</v>
      </c>
      <c r="W324" s="130">
        <v>2.3327002793550201E-2</v>
      </c>
      <c r="X324" t="s">
        <v>412</v>
      </c>
      <c r="Y324" t="s">
        <v>339</v>
      </c>
      <c r="Z324" s="137">
        <v>100000</v>
      </c>
      <c r="AA324" s="167">
        <v>1</v>
      </c>
      <c r="AB324" s="166" t="s">
        <v>2622</v>
      </c>
      <c r="AD324" s="137">
        <v>109.12</v>
      </c>
      <c r="AH324" s="130">
        <v>3.1746031746031746E-4</v>
      </c>
      <c r="AI324" s="130">
        <v>9.8535184543126534E-4</v>
      </c>
      <c r="AJ324" s="130">
        <v>1.5109832413953228E-4</v>
      </c>
      <c r="AK324" s="181"/>
      <c r="AL324" s="4"/>
      <c r="AM324" s="159"/>
      <c r="AN324" s="4"/>
    </row>
    <row r="325" spans="1:40" x14ac:dyDescent="0.25">
      <c r="A325" t="s">
        <v>1213</v>
      </c>
      <c r="B325" s="2">
        <v>13498</v>
      </c>
      <c r="C325" t="s">
        <v>1873</v>
      </c>
      <c r="D325" t="s">
        <v>1874</v>
      </c>
      <c r="E325" t="s">
        <v>309</v>
      </c>
      <c r="F325" t="s">
        <v>1949</v>
      </c>
      <c r="G325" t="s">
        <v>1950</v>
      </c>
      <c r="H325" t="s">
        <v>312</v>
      </c>
      <c r="I325" t="s">
        <v>754</v>
      </c>
      <c r="J325" t="s">
        <v>204</v>
      </c>
      <c r="K325" t="s">
        <v>204</v>
      </c>
      <c r="L325" t="s">
        <v>325</v>
      </c>
      <c r="M325" t="s">
        <v>340</v>
      </c>
      <c r="N325" t="s">
        <v>448</v>
      </c>
      <c r="O325" t="s">
        <v>339</v>
      </c>
      <c r="P325" t="s">
        <v>1211</v>
      </c>
      <c r="Q325" t="s">
        <v>413</v>
      </c>
      <c r="R325" t="s">
        <v>407</v>
      </c>
      <c r="S325" t="s">
        <v>1212</v>
      </c>
      <c r="T325" s="129">
        <v>5378.6</v>
      </c>
      <c r="U325" t="s">
        <v>1951</v>
      </c>
      <c r="V325" s="130">
        <v>1.7453301527584099E-2</v>
      </c>
      <c r="W325" s="130">
        <v>2.1832119661569199E-2</v>
      </c>
      <c r="X325" t="s">
        <v>412</v>
      </c>
      <c r="Y325" t="s">
        <v>339</v>
      </c>
      <c r="Z325" s="137">
        <v>4950000</v>
      </c>
      <c r="AA325" s="167">
        <v>1</v>
      </c>
      <c r="AB325" s="166" t="s">
        <v>1952</v>
      </c>
      <c r="AD325" s="137">
        <v>4906.9350000000004</v>
      </c>
      <c r="AH325" s="130">
        <v>2.3319115739131174E-3</v>
      </c>
      <c r="AI325" s="130">
        <v>4.4309544150121574E-2</v>
      </c>
      <c r="AJ325" s="130">
        <v>6.7946266052200874E-3</v>
      </c>
      <c r="AK325" s="181"/>
      <c r="AL325" s="4"/>
      <c r="AM325" s="159"/>
      <c r="AN325" s="4"/>
    </row>
    <row r="326" spans="1:40" x14ac:dyDescent="0.25">
      <c r="A326" t="s">
        <v>1213</v>
      </c>
      <c r="B326" s="2">
        <v>13498</v>
      </c>
      <c r="C326" t="s">
        <v>2130</v>
      </c>
      <c r="D326" t="s">
        <v>2131</v>
      </c>
      <c r="E326" t="s">
        <v>309</v>
      </c>
      <c r="F326" t="s">
        <v>2623</v>
      </c>
      <c r="G326" t="s">
        <v>2624</v>
      </c>
      <c r="H326" t="s">
        <v>312</v>
      </c>
      <c r="I326" t="s">
        <v>754</v>
      </c>
      <c r="J326" t="s">
        <v>204</v>
      </c>
      <c r="K326" t="s">
        <v>204</v>
      </c>
      <c r="L326" t="s">
        <v>325</v>
      </c>
      <c r="M326" t="s">
        <v>340</v>
      </c>
      <c r="N326" t="s">
        <v>448</v>
      </c>
      <c r="O326" t="s">
        <v>339</v>
      </c>
      <c r="P326" t="s">
        <v>1211</v>
      </c>
      <c r="Q326" t="s">
        <v>413</v>
      </c>
      <c r="R326" t="s">
        <v>407</v>
      </c>
      <c r="S326" t="s">
        <v>1212</v>
      </c>
      <c r="T326" s="129">
        <v>5518.6</v>
      </c>
      <c r="U326" t="s">
        <v>2625</v>
      </c>
      <c r="V326" s="130">
        <v>1.45176827228066E-2</v>
      </c>
      <c r="W326" s="130">
        <v>1.7614975668191601E-2</v>
      </c>
      <c r="X326" t="s">
        <v>412</v>
      </c>
      <c r="Y326" t="s">
        <v>339</v>
      </c>
      <c r="Z326" s="137">
        <v>4400000</v>
      </c>
      <c r="AA326" s="167">
        <v>1</v>
      </c>
      <c r="AB326" s="166" t="s">
        <v>2626</v>
      </c>
      <c r="AD326" s="137">
        <v>4414.96</v>
      </c>
      <c r="AH326" s="130">
        <v>2.8157585205492775E-3</v>
      </c>
      <c r="AI326" s="130">
        <v>3.9867017810714986E-2</v>
      </c>
      <c r="AJ326" s="130">
        <v>6.1133894532905929E-3</v>
      </c>
      <c r="AK326" s="181"/>
      <c r="AL326" s="4"/>
      <c r="AM326" s="159"/>
      <c r="AN326" s="4"/>
    </row>
    <row r="327" spans="1:40" x14ac:dyDescent="0.25">
      <c r="A327" t="s">
        <v>1213</v>
      </c>
      <c r="B327" s="2">
        <v>13498</v>
      </c>
      <c r="C327" t="s">
        <v>1609</v>
      </c>
      <c r="D327" t="s">
        <v>1610</v>
      </c>
      <c r="E327" t="s">
        <v>309</v>
      </c>
      <c r="F327" t="s">
        <v>2122</v>
      </c>
      <c r="G327" t="s">
        <v>2123</v>
      </c>
      <c r="H327" t="s">
        <v>312</v>
      </c>
      <c r="I327" t="s">
        <v>754</v>
      </c>
      <c r="J327" t="s">
        <v>204</v>
      </c>
      <c r="K327" t="s">
        <v>204</v>
      </c>
      <c r="L327" t="s">
        <v>325</v>
      </c>
      <c r="M327" t="s">
        <v>340</v>
      </c>
      <c r="N327" t="s">
        <v>448</v>
      </c>
      <c r="O327" t="s">
        <v>339</v>
      </c>
      <c r="P327" t="s">
        <v>1211</v>
      </c>
      <c r="Q327" t="s">
        <v>413</v>
      </c>
      <c r="R327" t="s">
        <v>407</v>
      </c>
      <c r="S327" t="s">
        <v>1212</v>
      </c>
      <c r="T327" s="129">
        <v>3686.7</v>
      </c>
      <c r="U327" t="s">
        <v>2124</v>
      </c>
      <c r="V327" s="130">
        <v>2.4246947114102201E-2</v>
      </c>
      <c r="W327" s="130">
        <v>2.4979242044686899E-2</v>
      </c>
      <c r="X327" t="s">
        <v>412</v>
      </c>
      <c r="Y327" t="s">
        <v>339</v>
      </c>
      <c r="Z327" s="137">
        <v>3297513.82</v>
      </c>
      <c r="AA327" s="167">
        <v>1</v>
      </c>
      <c r="AB327" s="166" t="s">
        <v>2125</v>
      </c>
      <c r="AD327" s="137">
        <v>3304.7683999999999</v>
      </c>
      <c r="AH327" s="130">
        <v>1.2668440458344461E-3</v>
      </c>
      <c r="AI327" s="130">
        <v>2.9842005513773182E-2</v>
      </c>
      <c r="AJ327" s="130">
        <v>4.5761085677170407E-3</v>
      </c>
      <c r="AK327" s="181"/>
      <c r="AL327" s="4"/>
      <c r="AM327" s="159"/>
      <c r="AN327" s="4"/>
    </row>
    <row r="328" spans="1:40" x14ac:dyDescent="0.25">
      <c r="A328" t="s">
        <v>1213</v>
      </c>
      <c r="B328" s="2">
        <v>13498</v>
      </c>
      <c r="C328" t="s">
        <v>1609</v>
      </c>
      <c r="D328" t="s">
        <v>1610</v>
      </c>
      <c r="E328" t="s">
        <v>309</v>
      </c>
      <c r="F328" t="s">
        <v>2627</v>
      </c>
      <c r="G328" t="s">
        <v>2628</v>
      </c>
      <c r="H328" t="s">
        <v>312</v>
      </c>
      <c r="I328" t="s">
        <v>754</v>
      </c>
      <c r="J328" t="s">
        <v>204</v>
      </c>
      <c r="K328" t="s">
        <v>204</v>
      </c>
      <c r="L328" t="s">
        <v>325</v>
      </c>
      <c r="M328" t="s">
        <v>340</v>
      </c>
      <c r="N328" t="s">
        <v>448</v>
      </c>
      <c r="O328" t="s">
        <v>339</v>
      </c>
      <c r="P328" t="s">
        <v>1211</v>
      </c>
      <c r="Q328" t="s">
        <v>413</v>
      </c>
      <c r="R328" t="s">
        <v>407</v>
      </c>
      <c r="S328" t="s">
        <v>1212</v>
      </c>
      <c r="T328" s="129">
        <v>4665.2</v>
      </c>
      <c r="U328" t="s">
        <v>2629</v>
      </c>
      <c r="V328" s="130">
        <v>1.7567768832444802E-2</v>
      </c>
      <c r="W328" s="130">
        <v>2.2131096287965401E-2</v>
      </c>
      <c r="X328" t="s">
        <v>412</v>
      </c>
      <c r="Y328" t="s">
        <v>339</v>
      </c>
      <c r="Z328" s="137">
        <v>3000000</v>
      </c>
      <c r="AA328" s="167">
        <v>1</v>
      </c>
      <c r="AB328" s="166" t="s">
        <v>2630</v>
      </c>
      <c r="AD328" s="137">
        <v>3006.9</v>
      </c>
      <c r="AH328" s="130">
        <v>1.1111111111111111E-3</v>
      </c>
      <c r="AI328" s="130">
        <v>2.7152258651276316E-2</v>
      </c>
      <c r="AJ328" s="130">
        <v>4.1636505760186916E-3</v>
      </c>
      <c r="AK328" s="181"/>
      <c r="AL328" s="4"/>
      <c r="AM328" s="159"/>
      <c r="AN328" s="4"/>
    </row>
    <row r="329" spans="1:40" x14ac:dyDescent="0.25">
      <c r="A329" t="s">
        <v>1213</v>
      </c>
      <c r="B329" s="2">
        <v>13498</v>
      </c>
      <c r="C329" t="s">
        <v>2631</v>
      </c>
      <c r="D329" t="s">
        <v>2632</v>
      </c>
      <c r="E329" t="s">
        <v>309</v>
      </c>
      <c r="F329" t="s">
        <v>2633</v>
      </c>
      <c r="G329" t="s">
        <v>2634</v>
      </c>
      <c r="H329" t="s">
        <v>312</v>
      </c>
      <c r="I329" t="s">
        <v>754</v>
      </c>
      <c r="J329" t="s">
        <v>204</v>
      </c>
      <c r="K329" t="s">
        <v>224</v>
      </c>
      <c r="L329" t="s">
        <v>325</v>
      </c>
      <c r="M329" t="s">
        <v>340</v>
      </c>
      <c r="N329" t="s">
        <v>465</v>
      </c>
      <c r="O329" t="s">
        <v>339</v>
      </c>
      <c r="P329" t="s">
        <v>1647</v>
      </c>
      <c r="Q329" t="s">
        <v>413</v>
      </c>
      <c r="R329" t="s">
        <v>407</v>
      </c>
      <c r="S329" t="s">
        <v>1212</v>
      </c>
      <c r="T329" s="129">
        <v>4917</v>
      </c>
      <c r="U329" t="s">
        <v>2564</v>
      </c>
      <c r="V329" s="130">
        <v>3.04945740211006E-2</v>
      </c>
      <c r="W329" s="130">
        <v>3.0699136976003301E-2</v>
      </c>
      <c r="X329" s="14" t="s">
        <v>412</v>
      </c>
      <c r="Y329" s="14" t="s">
        <v>339</v>
      </c>
      <c r="Z329" s="137">
        <v>2800000</v>
      </c>
      <c r="AA329" s="167">
        <v>1</v>
      </c>
      <c r="AB329" s="166" t="s">
        <v>2635</v>
      </c>
      <c r="AD329" s="137">
        <v>2794.68</v>
      </c>
      <c r="AH329" s="130">
        <v>1.6439160428592395E-2</v>
      </c>
      <c r="AI329" s="130">
        <v>2.5235915463616643E-2</v>
      </c>
      <c r="AJ329" s="130">
        <v>3.8697898140237176E-3</v>
      </c>
      <c r="AK329" s="181"/>
      <c r="AL329" s="4"/>
      <c r="AM329" s="159"/>
      <c r="AN329" s="4"/>
    </row>
    <row r="330" spans="1:40" x14ac:dyDescent="0.25">
      <c r="A330" t="s">
        <v>1213</v>
      </c>
      <c r="B330" s="2">
        <v>13498</v>
      </c>
      <c r="C330" t="s">
        <v>2018</v>
      </c>
      <c r="D330" t="s">
        <v>2019</v>
      </c>
      <c r="E330" t="s">
        <v>309</v>
      </c>
      <c r="F330" t="s">
        <v>2636</v>
      </c>
      <c r="G330" t="s">
        <v>2637</v>
      </c>
      <c r="H330" t="s">
        <v>312</v>
      </c>
      <c r="I330" t="s">
        <v>754</v>
      </c>
      <c r="J330" t="s">
        <v>204</v>
      </c>
      <c r="K330" t="s">
        <v>204</v>
      </c>
      <c r="L330" t="s">
        <v>325</v>
      </c>
      <c r="M330" t="s">
        <v>340</v>
      </c>
      <c r="N330" t="s">
        <v>464</v>
      </c>
      <c r="O330" t="s">
        <v>339</v>
      </c>
      <c r="P330" t="s">
        <v>1668</v>
      </c>
      <c r="Q330" t="s">
        <v>413</v>
      </c>
      <c r="R330" t="s">
        <v>407</v>
      </c>
      <c r="S330" t="s">
        <v>1212</v>
      </c>
      <c r="T330" s="129">
        <v>4150.1000000000004</v>
      </c>
      <c r="U330" t="s">
        <v>2638</v>
      </c>
      <c r="V330" s="130">
        <v>3.1460089456262101E-2</v>
      </c>
      <c r="W330" s="130">
        <v>2.9183273028135E-2</v>
      </c>
      <c r="X330" t="s">
        <v>412</v>
      </c>
      <c r="Y330" t="s">
        <v>339</v>
      </c>
      <c r="Z330" s="137">
        <v>2047415.58</v>
      </c>
      <c r="AA330" s="167">
        <v>1</v>
      </c>
      <c r="AB330" s="166" t="s">
        <v>2639</v>
      </c>
      <c r="AC330" s="2">
        <v>204.19710000000001</v>
      </c>
      <c r="AD330" s="137">
        <v>2480.7184999999999</v>
      </c>
      <c r="AH330" s="130">
        <v>1.740352199281401E-3</v>
      </c>
      <c r="AI330" s="130">
        <v>2.2400848166884899E-2</v>
      </c>
      <c r="AJ330" s="130">
        <v>3.4350477273820961E-3</v>
      </c>
      <c r="AK330" s="181"/>
      <c r="AL330" s="4"/>
      <c r="AM330" s="159"/>
      <c r="AN330" s="4"/>
    </row>
    <row r="331" spans="1:40" x14ac:dyDescent="0.25">
      <c r="A331" t="s">
        <v>1213</v>
      </c>
      <c r="B331" s="2">
        <v>13498</v>
      </c>
      <c r="C331" t="s">
        <v>2631</v>
      </c>
      <c r="D331" t="s">
        <v>2632</v>
      </c>
      <c r="E331" t="s">
        <v>309</v>
      </c>
      <c r="F331" t="s">
        <v>2640</v>
      </c>
      <c r="G331" t="s">
        <v>2641</v>
      </c>
      <c r="H331" t="s">
        <v>312</v>
      </c>
      <c r="I331" t="s">
        <v>754</v>
      </c>
      <c r="J331" t="s">
        <v>204</v>
      </c>
      <c r="K331" t="s">
        <v>204</v>
      </c>
      <c r="L331" t="s">
        <v>325</v>
      </c>
      <c r="M331" t="s">
        <v>340</v>
      </c>
      <c r="N331" t="s">
        <v>465</v>
      </c>
      <c r="O331" t="s">
        <v>339</v>
      </c>
      <c r="P331" t="s">
        <v>1668</v>
      </c>
      <c r="Q331" t="s">
        <v>413</v>
      </c>
      <c r="R331" t="s">
        <v>407</v>
      </c>
      <c r="S331" t="s">
        <v>1212</v>
      </c>
      <c r="T331" s="129">
        <v>3169.7</v>
      </c>
      <c r="U331" t="s">
        <v>2162</v>
      </c>
      <c r="V331" s="130">
        <v>2.8093800453145999E-2</v>
      </c>
      <c r="W331" s="130">
        <v>2.94953626644608E-2</v>
      </c>
      <c r="X331" t="s">
        <v>412</v>
      </c>
      <c r="Y331" t="s">
        <v>339</v>
      </c>
      <c r="Z331" s="137">
        <v>2400000</v>
      </c>
      <c r="AA331" s="167">
        <v>1</v>
      </c>
      <c r="AB331" s="166" t="s">
        <v>2642</v>
      </c>
      <c r="AD331" s="137">
        <v>2459.7600000000002</v>
      </c>
      <c r="AH331" s="130">
        <v>3.5036342906527417E-3</v>
      </c>
      <c r="AI331" s="130">
        <v>2.2211593248882049E-2</v>
      </c>
      <c r="AJ331" s="130">
        <v>3.4060265192948679E-3</v>
      </c>
      <c r="AK331" s="181"/>
      <c r="AL331" s="4"/>
      <c r="AM331" s="159"/>
      <c r="AN331" s="4"/>
    </row>
    <row r="332" spans="1:40" x14ac:dyDescent="0.25">
      <c r="A332" t="s">
        <v>1213</v>
      </c>
      <c r="B332" s="2">
        <v>13498</v>
      </c>
      <c r="C332" t="s">
        <v>2018</v>
      </c>
      <c r="D332" t="s">
        <v>2019</v>
      </c>
      <c r="E332" t="s">
        <v>309</v>
      </c>
      <c r="F332" t="s">
        <v>2643</v>
      </c>
      <c r="G332" t="s">
        <v>2644</v>
      </c>
      <c r="H332" t="s">
        <v>312</v>
      </c>
      <c r="I332" t="s">
        <v>754</v>
      </c>
      <c r="J332" t="s">
        <v>204</v>
      </c>
      <c r="K332" t="s">
        <v>204</v>
      </c>
      <c r="L332" t="s">
        <v>325</v>
      </c>
      <c r="M332" t="s">
        <v>340</v>
      </c>
      <c r="N332" t="s">
        <v>464</v>
      </c>
      <c r="O332" t="s">
        <v>339</v>
      </c>
      <c r="P332" t="s">
        <v>1668</v>
      </c>
      <c r="Q332" t="s">
        <v>413</v>
      </c>
      <c r="R332" t="s">
        <v>407</v>
      </c>
      <c r="S332" t="s">
        <v>1212</v>
      </c>
      <c r="T332" s="129">
        <v>6296.1</v>
      </c>
      <c r="U332" t="s">
        <v>2645</v>
      </c>
      <c r="V332" s="130">
        <v>3.2167794088124903E-2</v>
      </c>
      <c r="W332" s="130">
        <v>3.6959287916421502E-2</v>
      </c>
      <c r="X332" t="s">
        <v>412</v>
      </c>
      <c r="Y332" t="s">
        <v>339</v>
      </c>
      <c r="Z332" s="137">
        <v>2078787.88</v>
      </c>
      <c r="AA332" s="167">
        <v>1</v>
      </c>
      <c r="AB332" s="166" t="s">
        <v>2646</v>
      </c>
      <c r="AC332" s="2">
        <v>61.5899</v>
      </c>
      <c r="AD332" s="137">
        <v>2219.7874999999999</v>
      </c>
      <c r="AH332" s="130">
        <v>1.9456286322610144E-3</v>
      </c>
      <c r="AI332" s="130">
        <v>2.004464543246201E-2</v>
      </c>
      <c r="AJ332" s="130">
        <v>3.0737369061206196E-3</v>
      </c>
      <c r="AK332" s="181"/>
      <c r="AL332" s="4"/>
      <c r="AM332" s="159"/>
      <c r="AN332" s="4"/>
    </row>
    <row r="333" spans="1:40" x14ac:dyDescent="0.25">
      <c r="A333" t="s">
        <v>1213</v>
      </c>
      <c r="B333" s="2">
        <v>13498</v>
      </c>
      <c r="C333" t="s">
        <v>1855</v>
      </c>
      <c r="D333" t="s">
        <v>1856</v>
      </c>
      <c r="E333" t="s">
        <v>309</v>
      </c>
      <c r="F333" t="s">
        <v>2647</v>
      </c>
      <c r="G333" t="s">
        <v>2648</v>
      </c>
      <c r="H333" t="s">
        <v>312</v>
      </c>
      <c r="I333" t="s">
        <v>754</v>
      </c>
      <c r="J333" t="s">
        <v>204</v>
      </c>
      <c r="K333" t="s">
        <v>204</v>
      </c>
      <c r="L333" t="s">
        <v>325</v>
      </c>
      <c r="M333" t="s">
        <v>340</v>
      </c>
      <c r="N333" t="s">
        <v>464</v>
      </c>
      <c r="O333" t="s">
        <v>339</v>
      </c>
      <c r="P333" t="s">
        <v>1668</v>
      </c>
      <c r="Q333" t="s">
        <v>413</v>
      </c>
      <c r="R333" t="s">
        <v>407</v>
      </c>
      <c r="S333" t="s">
        <v>1212</v>
      </c>
      <c r="T333" s="129">
        <v>2290.3000000000002</v>
      </c>
      <c r="U333" t="s">
        <v>2649</v>
      </c>
      <c r="V333" s="130">
        <v>3.0068860188258099E-2</v>
      </c>
      <c r="W333" s="130">
        <v>2.73579420459267E-2</v>
      </c>
      <c r="X333" t="s">
        <v>412</v>
      </c>
      <c r="Y333" t="s">
        <v>339</v>
      </c>
      <c r="Z333" s="137">
        <v>1771697.34</v>
      </c>
      <c r="AA333" s="167">
        <v>1</v>
      </c>
      <c r="AB333" s="166" t="s">
        <v>2650</v>
      </c>
      <c r="AD333" s="137">
        <v>2102.2961</v>
      </c>
      <c r="AH333" s="130">
        <v>1.7880338922479464E-3</v>
      </c>
      <c r="AI333" s="130">
        <v>1.8983699979636656E-2</v>
      </c>
      <c r="AJ333" s="130">
        <v>2.9110467151308153E-3</v>
      </c>
      <c r="AK333" s="181"/>
      <c r="AL333" s="4"/>
      <c r="AM333" s="159"/>
      <c r="AN333" s="4"/>
    </row>
    <row r="334" spans="1:40" x14ac:dyDescent="0.25">
      <c r="A334" t="s">
        <v>1213</v>
      </c>
      <c r="B334" s="2">
        <v>13498</v>
      </c>
      <c r="C334" t="s">
        <v>2375</v>
      </c>
      <c r="D334" t="s">
        <v>2376</v>
      </c>
      <c r="E334" t="s">
        <v>309</v>
      </c>
      <c r="F334" t="s">
        <v>2651</v>
      </c>
      <c r="G334" t="s">
        <v>2652</v>
      </c>
      <c r="H334" t="s">
        <v>312</v>
      </c>
      <c r="I334" t="s">
        <v>754</v>
      </c>
      <c r="J334" t="s">
        <v>204</v>
      </c>
      <c r="K334" t="s">
        <v>204</v>
      </c>
      <c r="L334" t="s">
        <v>325</v>
      </c>
      <c r="M334" t="s">
        <v>340</v>
      </c>
      <c r="N334" t="s">
        <v>445</v>
      </c>
      <c r="O334" t="s">
        <v>339</v>
      </c>
      <c r="P334" t="s">
        <v>1668</v>
      </c>
      <c r="Q334" t="s">
        <v>413</v>
      </c>
      <c r="R334" t="s">
        <v>407</v>
      </c>
      <c r="S334" t="s">
        <v>1212</v>
      </c>
      <c r="T334" s="129">
        <v>4804.8999999999996</v>
      </c>
      <c r="U334" t="s">
        <v>2653</v>
      </c>
      <c r="V334" s="130">
        <v>3.3630981463474298E-2</v>
      </c>
      <c r="W334" s="130">
        <v>2.8378134218454001E-2</v>
      </c>
      <c r="X334" t="s">
        <v>412</v>
      </c>
      <c r="Y334" t="s">
        <v>339</v>
      </c>
      <c r="Z334" s="137">
        <v>2017528.82</v>
      </c>
      <c r="AA334" s="167">
        <v>1</v>
      </c>
      <c r="AB334" s="166" t="s">
        <v>1654</v>
      </c>
      <c r="AD334" s="137">
        <v>2039.3181000000002</v>
      </c>
      <c r="AH334" s="130">
        <v>2.365226126508491E-3</v>
      </c>
      <c r="AI334" s="130">
        <v>1.8415009652276226E-2</v>
      </c>
      <c r="AJ334" s="130">
        <v>2.8238411592505053E-3</v>
      </c>
      <c r="AK334" s="181"/>
      <c r="AL334" s="4"/>
      <c r="AM334" s="159"/>
      <c r="AN334" s="4"/>
    </row>
    <row r="335" spans="1:40" x14ac:dyDescent="0.25">
      <c r="A335" t="s">
        <v>1213</v>
      </c>
      <c r="B335" s="2">
        <v>13498</v>
      </c>
      <c r="C335" t="s">
        <v>2142</v>
      </c>
      <c r="D335" t="s">
        <v>2143</v>
      </c>
      <c r="E335" t="s">
        <v>309</v>
      </c>
      <c r="F335" t="s">
        <v>2209</v>
      </c>
      <c r="G335" t="s">
        <v>2210</v>
      </c>
      <c r="H335" t="s">
        <v>312</v>
      </c>
      <c r="I335" t="s">
        <v>754</v>
      </c>
      <c r="J335" t="s">
        <v>204</v>
      </c>
      <c r="K335" t="s">
        <v>204</v>
      </c>
      <c r="L335" t="s">
        <v>325</v>
      </c>
      <c r="M335" t="s">
        <v>340</v>
      </c>
      <c r="N335" t="s">
        <v>464</v>
      </c>
      <c r="O335" t="s">
        <v>339</v>
      </c>
      <c r="P335" t="s">
        <v>1668</v>
      </c>
      <c r="Q335" t="s">
        <v>413</v>
      </c>
      <c r="R335" t="s">
        <v>407</v>
      </c>
      <c r="S335" t="s">
        <v>1212</v>
      </c>
      <c r="T335" s="129">
        <v>3716.1</v>
      </c>
      <c r="U335" t="s">
        <v>2140</v>
      </c>
      <c r="V335" s="130">
        <v>2.2676342163329598E-2</v>
      </c>
      <c r="W335" s="130">
        <v>2.5928623963594102E-2</v>
      </c>
      <c r="X335" t="s">
        <v>412</v>
      </c>
      <c r="Y335" t="s">
        <v>339</v>
      </c>
      <c r="Z335" s="137">
        <v>1415625</v>
      </c>
      <c r="AA335" s="167">
        <v>1</v>
      </c>
      <c r="AB335" s="166" t="s">
        <v>2211</v>
      </c>
      <c r="AD335" s="137">
        <v>1612.8216</v>
      </c>
      <c r="AH335" s="130">
        <v>1.0281237463358624E-3</v>
      </c>
      <c r="AI335" s="130">
        <v>1.4563753115023882E-2</v>
      </c>
      <c r="AJ335" s="130">
        <v>2.2332720023463992E-3</v>
      </c>
      <c r="AK335" s="181"/>
      <c r="AL335" s="4"/>
      <c r="AM335" s="159"/>
      <c r="AN335" s="4"/>
    </row>
    <row r="336" spans="1:40" x14ac:dyDescent="0.25">
      <c r="A336" t="s">
        <v>1213</v>
      </c>
      <c r="B336" s="2">
        <v>13498</v>
      </c>
      <c r="C336" t="s">
        <v>2142</v>
      </c>
      <c r="D336" t="s">
        <v>2143</v>
      </c>
      <c r="E336" t="s">
        <v>309</v>
      </c>
      <c r="F336" t="s">
        <v>2654</v>
      </c>
      <c r="G336" t="s">
        <v>2655</v>
      </c>
      <c r="H336" t="s">
        <v>312</v>
      </c>
      <c r="I336" t="s">
        <v>754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1668</v>
      </c>
      <c r="Q336" t="s">
        <v>413</v>
      </c>
      <c r="R336" t="s">
        <v>407</v>
      </c>
      <c r="S336" t="s">
        <v>1212</v>
      </c>
      <c r="T336" s="129">
        <v>6064.6</v>
      </c>
      <c r="U336" t="s">
        <v>2656</v>
      </c>
      <c r="V336" s="130">
        <v>2.7451366867491101E-2</v>
      </c>
      <c r="W336" s="130">
        <v>3.6285279206037198E-2</v>
      </c>
      <c r="X336" t="s">
        <v>412</v>
      </c>
      <c r="Y336" t="s">
        <v>339</v>
      </c>
      <c r="Z336" s="137">
        <v>1448750</v>
      </c>
      <c r="AA336" s="167">
        <v>1</v>
      </c>
      <c r="AB336" s="166" t="s">
        <v>2657</v>
      </c>
      <c r="AD336" s="137">
        <v>1316.9138</v>
      </c>
      <c r="AH336" s="130">
        <v>4.1580088718348263E-4</v>
      </c>
      <c r="AI336" s="130">
        <v>1.1891710439002019E-2</v>
      </c>
      <c r="AJ336" s="130">
        <v>1.8235288509551245E-3</v>
      </c>
      <c r="AK336" s="181"/>
      <c r="AL336" s="4"/>
      <c r="AM336" s="159"/>
      <c r="AN336" s="4"/>
    </row>
    <row r="337" spans="1:40" x14ac:dyDescent="0.25">
      <c r="A337" t="s">
        <v>1213</v>
      </c>
      <c r="B337" s="2">
        <v>13498</v>
      </c>
      <c r="C337" t="s">
        <v>2024</v>
      </c>
      <c r="D337" t="s">
        <v>2025</v>
      </c>
      <c r="E337" t="s">
        <v>309</v>
      </c>
      <c r="F337" t="s">
        <v>2658</v>
      </c>
      <c r="G337" t="s">
        <v>2659</v>
      </c>
      <c r="H337" t="s">
        <v>312</v>
      </c>
      <c r="I337" t="s">
        <v>754</v>
      </c>
      <c r="J337" t="s">
        <v>204</v>
      </c>
      <c r="K337" t="s">
        <v>204</v>
      </c>
      <c r="L337" t="s">
        <v>325</v>
      </c>
      <c r="M337" t="s">
        <v>340</v>
      </c>
      <c r="N337" t="s">
        <v>464</v>
      </c>
      <c r="O337" t="s">
        <v>339</v>
      </c>
      <c r="P337" t="s">
        <v>1668</v>
      </c>
      <c r="Q337" t="s">
        <v>413</v>
      </c>
      <c r="R337" t="s">
        <v>407</v>
      </c>
      <c r="S337" t="s">
        <v>1212</v>
      </c>
      <c r="T337" s="129">
        <v>4207.3</v>
      </c>
      <c r="U337" t="s">
        <v>2660</v>
      </c>
      <c r="V337" s="130">
        <v>1.8132324722280699E-2</v>
      </c>
      <c r="W337" s="130">
        <v>3.4202933229207602E-2</v>
      </c>
      <c r="X337" t="s">
        <v>412</v>
      </c>
      <c r="Y337" t="s">
        <v>339</v>
      </c>
      <c r="Z337" s="137">
        <v>1243202.6599999999</v>
      </c>
      <c r="AA337" s="167">
        <v>1</v>
      </c>
      <c r="AB337" s="166" t="s">
        <v>2661</v>
      </c>
      <c r="AD337" s="137">
        <v>1248.7971</v>
      </c>
      <c r="AH337" s="130">
        <v>7.7245502073224883E-4</v>
      </c>
      <c r="AI337" s="130">
        <v>1.1276617733268074E-2</v>
      </c>
      <c r="AJ337" s="130">
        <v>1.7292077437711503E-3</v>
      </c>
      <c r="AK337" s="181"/>
      <c r="AL337" s="4"/>
      <c r="AM337" s="159"/>
      <c r="AN337" s="4"/>
    </row>
    <row r="338" spans="1:40" x14ac:dyDescent="0.25">
      <c r="A338" t="s">
        <v>1213</v>
      </c>
      <c r="B338" s="2">
        <v>13498</v>
      </c>
      <c r="C338" t="s">
        <v>1884</v>
      </c>
      <c r="D338" t="s">
        <v>1885</v>
      </c>
      <c r="E338" t="s">
        <v>309</v>
      </c>
      <c r="F338" t="s">
        <v>2170</v>
      </c>
      <c r="G338" t="s">
        <v>2171</v>
      </c>
      <c r="H338" t="s">
        <v>312</v>
      </c>
      <c r="I338" t="s">
        <v>754</v>
      </c>
      <c r="J338" t="s">
        <v>204</v>
      </c>
      <c r="K338" t="s">
        <v>204</v>
      </c>
      <c r="L338" t="s">
        <v>325</v>
      </c>
      <c r="M338" t="s">
        <v>340</v>
      </c>
      <c r="N338" t="s">
        <v>448</v>
      </c>
      <c r="O338" t="s">
        <v>339</v>
      </c>
      <c r="P338" t="s">
        <v>1211</v>
      </c>
      <c r="Q338" t="s">
        <v>413</v>
      </c>
      <c r="R338" t="s">
        <v>407</v>
      </c>
      <c r="S338" t="s">
        <v>1212</v>
      </c>
      <c r="T338" s="129">
        <v>4216.8</v>
      </c>
      <c r="U338" t="s">
        <v>2172</v>
      </c>
      <c r="V338" s="130">
        <v>1.2890398986567001E-2</v>
      </c>
      <c r="W338" s="130">
        <v>2.1412503343820201E-2</v>
      </c>
      <c r="X338" t="s">
        <v>412</v>
      </c>
      <c r="Y338" t="s">
        <v>339</v>
      </c>
      <c r="Z338" s="137">
        <v>1215000</v>
      </c>
      <c r="AA338" s="167">
        <v>1</v>
      </c>
      <c r="AB338" s="166" t="s">
        <v>2173</v>
      </c>
      <c r="AD338" s="137">
        <v>1232.739</v>
      </c>
      <c r="AH338" s="130">
        <v>6.7500000000000004E-4</v>
      </c>
      <c r="AI338" s="130">
        <v>1.1131613348470423E-2</v>
      </c>
      <c r="AJ338" s="130">
        <v>1.7069721132830177E-3</v>
      </c>
      <c r="AK338" s="181"/>
      <c r="AL338" s="4"/>
      <c r="AM338" s="159"/>
      <c r="AN338" s="4"/>
    </row>
    <row r="339" spans="1:40" x14ac:dyDescent="0.25">
      <c r="A339" t="s">
        <v>1213</v>
      </c>
      <c r="B339" s="2">
        <v>13498</v>
      </c>
      <c r="C339" t="s">
        <v>1855</v>
      </c>
      <c r="D339" t="s">
        <v>1856</v>
      </c>
      <c r="E339" t="s">
        <v>309</v>
      </c>
      <c r="F339" t="s">
        <v>1913</v>
      </c>
      <c r="G339" t="s">
        <v>1914</v>
      </c>
      <c r="H339" t="s">
        <v>312</v>
      </c>
      <c r="I339" t="s">
        <v>754</v>
      </c>
      <c r="J339" t="s">
        <v>204</v>
      </c>
      <c r="K339" t="s">
        <v>204</v>
      </c>
      <c r="L339" t="s">
        <v>325</v>
      </c>
      <c r="M339" t="s">
        <v>340</v>
      </c>
      <c r="N339" t="s">
        <v>464</v>
      </c>
      <c r="O339" t="s">
        <v>339</v>
      </c>
      <c r="P339" t="s">
        <v>1668</v>
      </c>
      <c r="Q339" t="s">
        <v>413</v>
      </c>
      <c r="R339" t="s">
        <v>407</v>
      </c>
      <c r="S339" t="s">
        <v>1212</v>
      </c>
      <c r="T339" s="129">
        <v>6597.9</v>
      </c>
      <c r="U339" t="s">
        <v>1915</v>
      </c>
      <c r="V339" s="130">
        <v>3.3917069612741102E-2</v>
      </c>
      <c r="W339" s="130">
        <v>3.1593444253205899E-2</v>
      </c>
      <c r="X339" t="s">
        <v>412</v>
      </c>
      <c r="Y339" t="s">
        <v>339</v>
      </c>
      <c r="Z339" s="137">
        <v>1142857.1399999999</v>
      </c>
      <c r="AA339" s="167">
        <v>1</v>
      </c>
      <c r="AB339" s="166" t="s">
        <v>1916</v>
      </c>
      <c r="AD339" s="137">
        <v>1220.9143000000001</v>
      </c>
      <c r="AH339" s="130">
        <v>1.2811006050881101E-3</v>
      </c>
      <c r="AI339" s="130">
        <v>1.1024836497602837E-2</v>
      </c>
      <c r="AJ339" s="130">
        <v>1.6905984663488837E-3</v>
      </c>
      <c r="AK339" s="181"/>
      <c r="AL339" s="4"/>
      <c r="AM339" s="159"/>
      <c r="AN339" s="4"/>
    </row>
    <row r="340" spans="1:40" x14ac:dyDescent="0.25">
      <c r="A340" t="s">
        <v>1213</v>
      </c>
      <c r="B340" s="2">
        <v>13498</v>
      </c>
      <c r="C340" t="s">
        <v>2351</v>
      </c>
      <c r="D340" t="s">
        <v>2352</v>
      </c>
      <c r="E340" t="s">
        <v>309</v>
      </c>
      <c r="F340" t="s">
        <v>2662</v>
      </c>
      <c r="G340" t="s">
        <v>2663</v>
      </c>
      <c r="H340" t="s">
        <v>312</v>
      </c>
      <c r="I340" t="s">
        <v>754</v>
      </c>
      <c r="J340" t="s">
        <v>204</v>
      </c>
      <c r="K340" t="s">
        <v>204</v>
      </c>
      <c r="L340" t="s">
        <v>325</v>
      </c>
      <c r="M340" t="s">
        <v>340</v>
      </c>
      <c r="N340" t="s">
        <v>464</v>
      </c>
      <c r="O340" t="s">
        <v>339</v>
      </c>
      <c r="P340" t="s">
        <v>1647</v>
      </c>
      <c r="Q340" t="s">
        <v>413</v>
      </c>
      <c r="R340" t="s">
        <v>407</v>
      </c>
      <c r="S340" t="s">
        <v>1212</v>
      </c>
      <c r="T340" s="129">
        <v>7318.4</v>
      </c>
      <c r="U340" t="s">
        <v>2355</v>
      </c>
      <c r="V340" s="130">
        <v>2.73479003608251E-2</v>
      </c>
      <c r="W340" s="130">
        <v>4.1113489462136901E-2</v>
      </c>
      <c r="X340" t="s">
        <v>412</v>
      </c>
      <c r="Y340" t="s">
        <v>339</v>
      </c>
      <c r="Z340" s="137">
        <v>1275290</v>
      </c>
      <c r="AA340" s="167">
        <v>1</v>
      </c>
      <c r="AB340" s="166" t="s">
        <v>2664</v>
      </c>
      <c r="AD340" s="137">
        <v>1186.9123999999999</v>
      </c>
      <c r="AH340" s="130">
        <v>1.2140069301652579E-3</v>
      </c>
      <c r="AI340" s="130">
        <v>1.0717799887328188E-2</v>
      </c>
      <c r="AJ340" s="130">
        <v>1.6435160789995435E-3</v>
      </c>
      <c r="AK340" s="181"/>
      <c r="AL340" s="4"/>
      <c r="AM340" s="159"/>
      <c r="AN340" s="4"/>
    </row>
    <row r="341" spans="1:40" x14ac:dyDescent="0.25">
      <c r="A341" t="s">
        <v>1213</v>
      </c>
      <c r="B341" s="2">
        <v>13498</v>
      </c>
      <c r="C341" t="s">
        <v>1958</v>
      </c>
      <c r="D341" t="s">
        <v>1959</v>
      </c>
      <c r="E341" t="s">
        <v>309</v>
      </c>
      <c r="F341" t="s">
        <v>2217</v>
      </c>
      <c r="G341" t="s">
        <v>2218</v>
      </c>
      <c r="H341" t="s">
        <v>312</v>
      </c>
      <c r="I341" t="s">
        <v>754</v>
      </c>
      <c r="J341" t="s">
        <v>204</v>
      </c>
      <c r="K341" t="s">
        <v>204</v>
      </c>
      <c r="L341" t="s">
        <v>325</v>
      </c>
      <c r="M341" t="s">
        <v>340</v>
      </c>
      <c r="N341" t="s">
        <v>464</v>
      </c>
      <c r="O341" t="s">
        <v>339</v>
      </c>
      <c r="P341" t="s">
        <v>1668</v>
      </c>
      <c r="Q341" t="s">
        <v>413</v>
      </c>
      <c r="R341" t="s">
        <v>407</v>
      </c>
      <c r="S341" t="s">
        <v>1212</v>
      </c>
      <c r="T341" s="129">
        <v>5812.7</v>
      </c>
      <c r="U341" t="s">
        <v>2219</v>
      </c>
      <c r="V341" s="130">
        <v>2.4863618008969399E-2</v>
      </c>
      <c r="W341" s="130">
        <v>3.3877730582952202E-2</v>
      </c>
      <c r="X341" t="s">
        <v>412</v>
      </c>
      <c r="Y341" t="s">
        <v>339</v>
      </c>
      <c r="Z341" s="137">
        <v>1178380</v>
      </c>
      <c r="AA341" s="167">
        <v>1</v>
      </c>
      <c r="AB341" s="166" t="s">
        <v>2220</v>
      </c>
      <c r="AD341" s="137">
        <v>1161.7648000000002</v>
      </c>
      <c r="AH341" s="130">
        <v>4.5555111834981308E-4</v>
      </c>
      <c r="AI341" s="130">
        <v>1.0490717463682964E-2</v>
      </c>
      <c r="AJ341" s="130">
        <v>1.6086942295115371E-3</v>
      </c>
      <c r="AK341" s="181"/>
      <c r="AL341" s="4"/>
      <c r="AM341" s="159"/>
      <c r="AN341" s="4"/>
    </row>
    <row r="342" spans="1:40" x14ac:dyDescent="0.25">
      <c r="A342" t="s">
        <v>1213</v>
      </c>
      <c r="B342" s="2">
        <v>13498</v>
      </c>
      <c r="C342" t="s">
        <v>1980</v>
      </c>
      <c r="D342" t="s">
        <v>1981</v>
      </c>
      <c r="E342" t="s">
        <v>309</v>
      </c>
      <c r="F342" t="s">
        <v>2665</v>
      </c>
      <c r="G342" t="s">
        <v>2666</v>
      </c>
      <c r="H342" t="s">
        <v>312</v>
      </c>
      <c r="I342" t="s">
        <v>754</v>
      </c>
      <c r="J342" t="s">
        <v>204</v>
      </c>
      <c r="K342" t="s">
        <v>204</v>
      </c>
      <c r="L342" t="s">
        <v>325</v>
      </c>
      <c r="M342" t="s">
        <v>340</v>
      </c>
      <c r="N342" t="s">
        <v>464</v>
      </c>
      <c r="O342" t="s">
        <v>339</v>
      </c>
      <c r="P342" t="s">
        <v>1984</v>
      </c>
      <c r="Q342" t="s">
        <v>413</v>
      </c>
      <c r="R342" t="s">
        <v>407</v>
      </c>
      <c r="S342" t="s">
        <v>1212</v>
      </c>
      <c r="T342" s="129">
        <v>10676.4</v>
      </c>
      <c r="U342" t="s">
        <v>2667</v>
      </c>
      <c r="V342" s="130">
        <v>2.9710758105827101E-2</v>
      </c>
      <c r="W342" s="130">
        <v>3.6088584057092303E-2</v>
      </c>
      <c r="X342" t="s">
        <v>412</v>
      </c>
      <c r="Y342" t="s">
        <v>339</v>
      </c>
      <c r="Z342" s="137">
        <v>1150000</v>
      </c>
      <c r="AA342" s="167">
        <v>1</v>
      </c>
      <c r="AB342" s="166" t="s">
        <v>2668</v>
      </c>
      <c r="AC342" s="2">
        <v>10.869299999999999</v>
      </c>
      <c r="AD342" s="137">
        <v>1043.5693000000001</v>
      </c>
      <c r="AH342" s="130">
        <v>2.635825219575701E-4</v>
      </c>
      <c r="AI342" s="130">
        <v>9.4234139991790124E-3</v>
      </c>
      <c r="AJ342" s="130">
        <v>1.4450290721541865E-3</v>
      </c>
      <c r="AK342" s="181"/>
      <c r="AL342" s="4"/>
      <c r="AM342" s="159"/>
      <c r="AN342" s="4"/>
    </row>
    <row r="343" spans="1:40" x14ac:dyDescent="0.25">
      <c r="A343" t="s">
        <v>1213</v>
      </c>
      <c r="B343" s="2">
        <v>13498</v>
      </c>
      <c r="C343" t="s">
        <v>1609</v>
      </c>
      <c r="D343" t="s">
        <v>1610</v>
      </c>
      <c r="E343" t="s">
        <v>309</v>
      </c>
      <c r="F343" t="s">
        <v>2669</v>
      </c>
      <c r="G343" t="s">
        <v>2670</v>
      </c>
      <c r="H343" t="s">
        <v>312</v>
      </c>
      <c r="I343" t="s">
        <v>754</v>
      </c>
      <c r="J343" t="s">
        <v>204</v>
      </c>
      <c r="K343" t="s">
        <v>204</v>
      </c>
      <c r="L343" t="s">
        <v>325</v>
      </c>
      <c r="M343" t="s">
        <v>340</v>
      </c>
      <c r="N343" t="s">
        <v>448</v>
      </c>
      <c r="O343" t="s">
        <v>339</v>
      </c>
      <c r="P343" t="s">
        <v>1211</v>
      </c>
      <c r="Q343" t="s">
        <v>413</v>
      </c>
      <c r="R343" t="s">
        <v>407</v>
      </c>
      <c r="S343" t="s">
        <v>1212</v>
      </c>
      <c r="T343" s="129">
        <v>1977</v>
      </c>
      <c r="U343" t="s">
        <v>2671</v>
      </c>
      <c r="V343" s="130">
        <v>1.1044878828577199E-2</v>
      </c>
      <c r="W343" s="130">
        <v>2.1960627158879899E-2</v>
      </c>
      <c r="X343" t="s">
        <v>412</v>
      </c>
      <c r="Y343" t="s">
        <v>339</v>
      </c>
      <c r="Z343" s="137">
        <v>901652</v>
      </c>
      <c r="AA343" s="167">
        <v>1</v>
      </c>
      <c r="AB343" s="166" t="s">
        <v>2672</v>
      </c>
      <c r="AD343" s="137">
        <v>973.51369999999997</v>
      </c>
      <c r="AH343" s="130">
        <v>3.0055066666666666E-4</v>
      </c>
      <c r="AI343" s="130">
        <v>8.790813057621142E-3</v>
      </c>
      <c r="AJ343" s="130">
        <v>1.3480231726253243E-3</v>
      </c>
      <c r="AK343" s="181"/>
      <c r="AL343" s="4"/>
      <c r="AM343" s="159"/>
      <c r="AN343" s="4"/>
    </row>
    <row r="344" spans="1:40" x14ac:dyDescent="0.25">
      <c r="A344" t="s">
        <v>1213</v>
      </c>
      <c r="B344" s="2">
        <v>13498</v>
      </c>
      <c r="C344" t="s">
        <v>455</v>
      </c>
      <c r="D344" t="s">
        <v>2606</v>
      </c>
      <c r="E344" t="s">
        <v>309</v>
      </c>
      <c r="F344" t="s">
        <v>2673</v>
      </c>
      <c r="G344" t="s">
        <v>2674</v>
      </c>
      <c r="H344" t="s">
        <v>312</v>
      </c>
      <c r="I344" t="s">
        <v>754</v>
      </c>
      <c r="J344" t="s">
        <v>204</v>
      </c>
      <c r="K344" t="s">
        <v>204</v>
      </c>
      <c r="L344" t="s">
        <v>325</v>
      </c>
      <c r="M344" t="s">
        <v>340</v>
      </c>
      <c r="N344" t="s">
        <v>440</v>
      </c>
      <c r="O344" t="s">
        <v>339</v>
      </c>
      <c r="P344" t="s">
        <v>2149</v>
      </c>
      <c r="Q344" t="s">
        <v>415</v>
      </c>
      <c r="R344" t="s">
        <v>407</v>
      </c>
      <c r="S344" t="s">
        <v>1212</v>
      </c>
      <c r="T344" s="129">
        <v>10850.8</v>
      </c>
      <c r="U344" t="s">
        <v>2675</v>
      </c>
      <c r="V344" s="130">
        <v>2.7213760171380899E-2</v>
      </c>
      <c r="W344" s="130">
        <v>3.2540203570127102E-2</v>
      </c>
      <c r="X344" t="s">
        <v>412</v>
      </c>
      <c r="Y344" t="s">
        <v>339</v>
      </c>
      <c r="Z344" s="137">
        <v>925100</v>
      </c>
      <c r="AA344" s="167">
        <v>1</v>
      </c>
      <c r="AB344" s="166" t="s">
        <v>2676</v>
      </c>
      <c r="AD344" s="137">
        <v>925.1</v>
      </c>
      <c r="AH344" s="130">
        <v>2.9639488218215324E-4</v>
      </c>
      <c r="AI344" s="130">
        <v>8.3536381250775612E-3</v>
      </c>
      <c r="AJ344" s="130">
        <v>1.2809847842877686E-3</v>
      </c>
      <c r="AK344" s="181"/>
      <c r="AL344" s="4"/>
      <c r="AM344" s="159"/>
      <c r="AN344" s="4"/>
    </row>
    <row r="345" spans="1:40" x14ac:dyDescent="0.25">
      <c r="A345" t="s">
        <v>1213</v>
      </c>
      <c r="B345" s="2">
        <v>13498</v>
      </c>
      <c r="C345" t="s">
        <v>1964</v>
      </c>
      <c r="D345" t="s">
        <v>1965</v>
      </c>
      <c r="E345" t="s">
        <v>309</v>
      </c>
      <c r="F345" t="s">
        <v>1966</v>
      </c>
      <c r="G345" t="s">
        <v>1967</v>
      </c>
      <c r="H345" t="s">
        <v>312</v>
      </c>
      <c r="I345" t="s">
        <v>754</v>
      </c>
      <c r="J345" t="s">
        <v>204</v>
      </c>
      <c r="K345" t="s">
        <v>204</v>
      </c>
      <c r="L345" t="s">
        <v>325</v>
      </c>
      <c r="M345" t="s">
        <v>340</v>
      </c>
      <c r="N345" t="s">
        <v>464</v>
      </c>
      <c r="O345" t="s">
        <v>339</v>
      </c>
      <c r="P345" t="s">
        <v>1640</v>
      </c>
      <c r="Q345" t="s">
        <v>413</v>
      </c>
      <c r="R345" t="s">
        <v>407</v>
      </c>
      <c r="S345" t="s">
        <v>1212</v>
      </c>
      <c r="T345" s="129">
        <v>4294.8999999999996</v>
      </c>
      <c r="U345" t="s">
        <v>1921</v>
      </c>
      <c r="V345" s="130">
        <v>3.5409330142736103E-2</v>
      </c>
      <c r="W345" s="130">
        <v>3.8427945028543103E-2</v>
      </c>
      <c r="X345" t="s">
        <v>412</v>
      </c>
      <c r="Y345" t="s">
        <v>339</v>
      </c>
      <c r="Z345" s="137">
        <v>779280</v>
      </c>
      <c r="AA345" s="167">
        <v>1</v>
      </c>
      <c r="AB345" s="166" t="s">
        <v>1968</v>
      </c>
      <c r="AD345" s="137">
        <v>798.91790000000003</v>
      </c>
      <c r="AH345" s="130">
        <v>4.5226205895772888E-4</v>
      </c>
      <c r="AI345" s="130">
        <v>7.21421579099222E-3</v>
      </c>
      <c r="AJ345" s="130">
        <v>1.1062605921469432E-3</v>
      </c>
      <c r="AK345" s="181"/>
      <c r="AL345" s="4"/>
      <c r="AM345" s="159"/>
      <c r="AN345" s="4"/>
    </row>
    <row r="346" spans="1:40" x14ac:dyDescent="0.25">
      <c r="A346" t="s">
        <v>1213</v>
      </c>
      <c r="B346" s="2">
        <v>13498</v>
      </c>
      <c r="C346" t="s">
        <v>1958</v>
      </c>
      <c r="D346" t="s">
        <v>1959</v>
      </c>
      <c r="E346" t="s">
        <v>309</v>
      </c>
      <c r="F346" t="s">
        <v>2677</v>
      </c>
      <c r="G346" t="s">
        <v>2678</v>
      </c>
      <c r="H346" t="s">
        <v>312</v>
      </c>
      <c r="I346" t="s">
        <v>754</v>
      </c>
      <c r="J346" t="s">
        <v>204</v>
      </c>
      <c r="K346" t="s">
        <v>204</v>
      </c>
      <c r="L346" t="s">
        <v>325</v>
      </c>
      <c r="M346" t="s">
        <v>340</v>
      </c>
      <c r="N346" t="s">
        <v>464</v>
      </c>
      <c r="O346" t="s">
        <v>339</v>
      </c>
      <c r="P346" t="s">
        <v>1668</v>
      </c>
      <c r="Q346" t="s">
        <v>413</v>
      </c>
      <c r="R346" t="s">
        <v>407</v>
      </c>
      <c r="S346" t="s">
        <v>1212</v>
      </c>
      <c r="T346" s="129">
        <v>2434.5</v>
      </c>
      <c r="U346" t="s">
        <v>2679</v>
      </c>
      <c r="V346" s="130">
        <v>1.64243803836733E-2</v>
      </c>
      <c r="W346" s="130">
        <v>2.8047686368226701E-2</v>
      </c>
      <c r="X346" t="s">
        <v>412</v>
      </c>
      <c r="Y346" t="s">
        <v>339</v>
      </c>
      <c r="Z346" s="137">
        <v>501334.5</v>
      </c>
      <c r="AA346" s="167">
        <v>1</v>
      </c>
      <c r="AB346" s="166" t="s">
        <v>2680</v>
      </c>
      <c r="AC346" s="2">
        <v>213.5718</v>
      </c>
      <c r="AD346" s="137">
        <v>786.79769999999996</v>
      </c>
      <c r="AH346" s="130">
        <v>4.7649292267089121E-4</v>
      </c>
      <c r="AI346" s="130">
        <v>7.1047705798760533E-3</v>
      </c>
      <c r="AJ346" s="130">
        <v>1.0894777667415549E-3</v>
      </c>
      <c r="AK346" s="181"/>
      <c r="AL346" s="4"/>
      <c r="AM346" s="159"/>
      <c r="AN346" s="4"/>
    </row>
    <row r="347" spans="1:40" x14ac:dyDescent="0.25">
      <c r="A347" t="s">
        <v>1213</v>
      </c>
      <c r="B347" s="2">
        <v>13498</v>
      </c>
      <c r="C347" t="s">
        <v>455</v>
      </c>
      <c r="D347" t="s">
        <v>2606</v>
      </c>
      <c r="E347" t="s">
        <v>309</v>
      </c>
      <c r="F347" t="s">
        <v>2681</v>
      </c>
      <c r="G347" t="s">
        <v>2682</v>
      </c>
      <c r="H347" t="s">
        <v>312</v>
      </c>
      <c r="I347" t="s">
        <v>754</v>
      </c>
      <c r="J347" t="s">
        <v>204</v>
      </c>
      <c r="K347" t="s">
        <v>204</v>
      </c>
      <c r="L347" t="s">
        <v>325</v>
      </c>
      <c r="M347" t="s">
        <v>340</v>
      </c>
      <c r="N347" t="s">
        <v>440</v>
      </c>
      <c r="O347" t="s">
        <v>339</v>
      </c>
      <c r="P347" t="s">
        <v>2149</v>
      </c>
      <c r="Q347" t="s">
        <v>415</v>
      </c>
      <c r="R347" t="s">
        <v>407</v>
      </c>
      <c r="S347" t="s">
        <v>1212</v>
      </c>
      <c r="T347" s="129">
        <v>2999.5</v>
      </c>
      <c r="U347" t="s">
        <v>2683</v>
      </c>
      <c r="V347" s="130">
        <v>1.6089108367034002E-2</v>
      </c>
      <c r="W347" s="130">
        <v>2.3319134987592399E-2</v>
      </c>
      <c r="X347" t="s">
        <v>412</v>
      </c>
      <c r="Y347" t="s">
        <v>339</v>
      </c>
      <c r="Z347" s="137">
        <v>700000</v>
      </c>
      <c r="AA347" s="167">
        <v>1</v>
      </c>
      <c r="AB347" s="166" t="s">
        <v>2684</v>
      </c>
      <c r="AD347" s="137">
        <v>759.85</v>
      </c>
      <c r="AH347" s="130">
        <v>5.8248823997849783E-4</v>
      </c>
      <c r="AI347" s="130">
        <v>6.8614332821751002E-3</v>
      </c>
      <c r="AJ347" s="130">
        <v>1.0521633210907589E-3</v>
      </c>
      <c r="AK347" s="181"/>
      <c r="AL347" s="4"/>
      <c r="AM347" s="159"/>
      <c r="AN347" s="4"/>
    </row>
    <row r="348" spans="1:40" x14ac:dyDescent="0.25">
      <c r="A348" t="s">
        <v>1213</v>
      </c>
      <c r="B348" s="2">
        <v>13498</v>
      </c>
      <c r="C348" t="s">
        <v>2685</v>
      </c>
      <c r="D348" t="s">
        <v>2686</v>
      </c>
      <c r="E348" t="s">
        <v>309</v>
      </c>
      <c r="F348" t="s">
        <v>2687</v>
      </c>
      <c r="G348" t="s">
        <v>2688</v>
      </c>
      <c r="H348" t="s">
        <v>312</v>
      </c>
      <c r="I348" t="s">
        <v>754</v>
      </c>
      <c r="J348" t="s">
        <v>204</v>
      </c>
      <c r="K348" t="s">
        <v>204</v>
      </c>
      <c r="L348" t="s">
        <v>325</v>
      </c>
      <c r="M348" t="s">
        <v>340</v>
      </c>
      <c r="N348" t="s">
        <v>448</v>
      </c>
      <c r="O348" t="s">
        <v>339</v>
      </c>
      <c r="P348" t="s">
        <v>1211</v>
      </c>
      <c r="Q348" t="s">
        <v>413</v>
      </c>
      <c r="R348" t="s">
        <v>407</v>
      </c>
      <c r="S348" t="s">
        <v>1212</v>
      </c>
      <c r="T348" s="129">
        <v>1196.2</v>
      </c>
      <c r="U348" t="s">
        <v>2689</v>
      </c>
      <c r="V348" s="130">
        <v>1.2713080009627901E-2</v>
      </c>
      <c r="W348" s="130">
        <v>2.19711175668236E-2</v>
      </c>
      <c r="X348" t="s">
        <v>412</v>
      </c>
      <c r="Y348" t="s">
        <v>339</v>
      </c>
      <c r="Z348" s="137">
        <v>675000</v>
      </c>
      <c r="AA348" s="167">
        <v>1</v>
      </c>
      <c r="AB348" s="166" t="s">
        <v>2690</v>
      </c>
      <c r="AD348" s="137">
        <v>743.71500000000003</v>
      </c>
      <c r="AH348" s="130">
        <v>4.4999999999999999E-4</v>
      </c>
      <c r="AI348" s="130">
        <v>6.7157344916139432E-3</v>
      </c>
      <c r="AJ348" s="130">
        <v>1.02982120727119E-3</v>
      </c>
      <c r="AK348" s="181"/>
      <c r="AL348" s="4"/>
      <c r="AM348" s="159"/>
      <c r="AN348" s="4"/>
    </row>
    <row r="349" spans="1:40" x14ac:dyDescent="0.25">
      <c r="A349" t="s">
        <v>1213</v>
      </c>
      <c r="B349" s="2">
        <v>13498</v>
      </c>
      <c r="C349" t="s">
        <v>1884</v>
      </c>
      <c r="D349" t="s">
        <v>1885</v>
      </c>
      <c r="E349" t="s">
        <v>309</v>
      </c>
      <c r="F349" t="s">
        <v>2151</v>
      </c>
      <c r="G349" t="s">
        <v>2152</v>
      </c>
      <c r="H349" t="s">
        <v>312</v>
      </c>
      <c r="I349" t="s">
        <v>754</v>
      </c>
      <c r="J349" t="s">
        <v>204</v>
      </c>
      <c r="K349" t="s">
        <v>204</v>
      </c>
      <c r="L349" t="s">
        <v>325</v>
      </c>
      <c r="M349" t="s">
        <v>340</v>
      </c>
      <c r="N349" t="s">
        <v>448</v>
      </c>
      <c r="O349" t="s">
        <v>339</v>
      </c>
      <c r="P349" t="s">
        <v>1211</v>
      </c>
      <c r="Q349" t="s">
        <v>413</v>
      </c>
      <c r="R349" t="s">
        <v>407</v>
      </c>
      <c r="S349" t="s">
        <v>1212</v>
      </c>
      <c r="T349" s="129">
        <v>3264.2</v>
      </c>
      <c r="U349" t="s">
        <v>2153</v>
      </c>
      <c r="V349" s="130">
        <v>1.7500000000000002E-2</v>
      </c>
      <c r="W349" s="130">
        <v>2.4365553179978999E-2</v>
      </c>
      <c r="X349" t="s">
        <v>412</v>
      </c>
      <c r="Y349" t="s">
        <v>339</v>
      </c>
      <c r="Z349" s="137">
        <v>660052.39</v>
      </c>
      <c r="AA349" s="167">
        <v>1</v>
      </c>
      <c r="AB349" s="166" t="s">
        <v>2154</v>
      </c>
      <c r="AD349" s="137">
        <v>736.02440000000001</v>
      </c>
      <c r="AH349" s="130">
        <v>2.5382824327733686E-4</v>
      </c>
      <c r="AI349" s="130">
        <v>6.6462884972730918E-3</v>
      </c>
      <c r="AJ349" s="130">
        <v>1.0191720433083281E-3</v>
      </c>
      <c r="AK349" s="181"/>
      <c r="AL349" s="4"/>
      <c r="AM349" s="159"/>
      <c r="AN349" s="4"/>
    </row>
    <row r="350" spans="1:40" x14ac:dyDescent="0.25">
      <c r="A350" t="s">
        <v>1213</v>
      </c>
      <c r="B350" s="2">
        <v>13498</v>
      </c>
      <c r="C350" t="s">
        <v>2338</v>
      </c>
      <c r="D350" t="s">
        <v>2339</v>
      </c>
      <c r="E350" t="s">
        <v>309</v>
      </c>
      <c r="F350" t="s">
        <v>2691</v>
      </c>
      <c r="G350" t="s">
        <v>2692</v>
      </c>
      <c r="H350" t="s">
        <v>312</v>
      </c>
      <c r="I350" t="s">
        <v>754</v>
      </c>
      <c r="J350" t="s">
        <v>204</v>
      </c>
      <c r="K350" t="s">
        <v>204</v>
      </c>
      <c r="L350" t="s">
        <v>325</v>
      </c>
      <c r="M350" t="s">
        <v>340</v>
      </c>
      <c r="N350" t="s">
        <v>477</v>
      </c>
      <c r="O350" t="s">
        <v>339</v>
      </c>
      <c r="P350" t="s">
        <v>1668</v>
      </c>
      <c r="Q350" t="s">
        <v>413</v>
      </c>
      <c r="R350" t="s">
        <v>407</v>
      </c>
      <c r="S350" t="s">
        <v>1212</v>
      </c>
      <c r="T350" s="129">
        <v>3662.5</v>
      </c>
      <c r="U350" t="s">
        <v>2342</v>
      </c>
      <c r="V350" s="130">
        <v>1.9928110619783099E-2</v>
      </c>
      <c r="W350" s="130">
        <v>2.5789626058339701E-2</v>
      </c>
      <c r="X350" t="s">
        <v>412</v>
      </c>
      <c r="Y350" t="s">
        <v>339</v>
      </c>
      <c r="Z350" s="137">
        <v>708333.74</v>
      </c>
      <c r="AA350" s="167">
        <v>1</v>
      </c>
      <c r="AB350" s="166" t="s">
        <v>2693</v>
      </c>
      <c r="AD350" s="137">
        <v>722.71289999999999</v>
      </c>
      <c r="AH350" s="130">
        <v>1.4870611884480805E-3</v>
      </c>
      <c r="AI350" s="130">
        <v>6.5260858663121471E-3</v>
      </c>
      <c r="AJ350" s="130">
        <v>1.0007396263198441E-3</v>
      </c>
      <c r="AK350" s="181"/>
      <c r="AL350" s="4"/>
      <c r="AM350" s="159"/>
      <c r="AN350" s="4"/>
    </row>
    <row r="351" spans="1:40" x14ac:dyDescent="0.25">
      <c r="A351" t="s">
        <v>1213</v>
      </c>
      <c r="B351" s="2">
        <v>13498</v>
      </c>
      <c r="C351" t="s">
        <v>455</v>
      </c>
      <c r="D351" t="s">
        <v>2606</v>
      </c>
      <c r="E351" t="s">
        <v>309</v>
      </c>
      <c r="F351" t="s">
        <v>2694</v>
      </c>
      <c r="G351" t="s">
        <v>2695</v>
      </c>
      <c r="H351" t="s">
        <v>312</v>
      </c>
      <c r="I351" t="s">
        <v>754</v>
      </c>
      <c r="J351" t="s">
        <v>204</v>
      </c>
      <c r="K351" t="s">
        <v>204</v>
      </c>
      <c r="L351" t="s">
        <v>325</v>
      </c>
      <c r="M351" t="s">
        <v>340</v>
      </c>
      <c r="N351" t="s">
        <v>440</v>
      </c>
      <c r="O351" t="s">
        <v>339</v>
      </c>
      <c r="P351" t="s">
        <v>2149</v>
      </c>
      <c r="Q351" t="s">
        <v>415</v>
      </c>
      <c r="R351" t="s">
        <v>407</v>
      </c>
      <c r="S351" t="s">
        <v>1212</v>
      </c>
      <c r="T351" s="129">
        <v>6127.9</v>
      </c>
      <c r="U351" t="s">
        <v>2696</v>
      </c>
      <c r="V351" s="130">
        <v>6.0062091296568696E-3</v>
      </c>
      <c r="W351" s="130">
        <v>4.6566992557045403E-3</v>
      </c>
      <c r="X351" t="s">
        <v>412</v>
      </c>
      <c r="Y351" t="s">
        <v>339</v>
      </c>
      <c r="Z351" s="137">
        <v>653290</v>
      </c>
      <c r="AA351" s="167">
        <v>1</v>
      </c>
      <c r="AB351" s="166" t="s">
        <v>2697</v>
      </c>
      <c r="AD351" s="137">
        <v>718.29240000000004</v>
      </c>
      <c r="AH351" s="130">
        <v>1.6797766503100423E-4</v>
      </c>
      <c r="AI351" s="130">
        <v>6.4861688223905112E-3</v>
      </c>
      <c r="AJ351" s="130">
        <v>9.9461856563565426E-4</v>
      </c>
      <c r="AK351" s="181"/>
      <c r="AL351" s="4"/>
      <c r="AM351" s="159"/>
      <c r="AN351" s="4"/>
    </row>
    <row r="352" spans="1:40" x14ac:dyDescent="0.25">
      <c r="A352" t="s">
        <v>1213</v>
      </c>
      <c r="B352" s="2">
        <v>13498</v>
      </c>
      <c r="C352" t="s">
        <v>2024</v>
      </c>
      <c r="D352" t="s">
        <v>2025</v>
      </c>
      <c r="E352" t="s">
        <v>309</v>
      </c>
      <c r="F352" t="s">
        <v>2698</v>
      </c>
      <c r="G352" t="s">
        <v>2699</v>
      </c>
      <c r="H352" t="s">
        <v>312</v>
      </c>
      <c r="I352" t="s">
        <v>754</v>
      </c>
      <c r="J352" t="s">
        <v>204</v>
      </c>
      <c r="K352" t="s">
        <v>204</v>
      </c>
      <c r="L352" t="s">
        <v>325</v>
      </c>
      <c r="M352" t="s">
        <v>340</v>
      </c>
      <c r="N352" t="s">
        <v>464</v>
      </c>
      <c r="O352" t="s">
        <v>339</v>
      </c>
      <c r="P352" t="s">
        <v>1668</v>
      </c>
      <c r="Q352" t="s">
        <v>413</v>
      </c>
      <c r="R352" t="s">
        <v>407</v>
      </c>
      <c r="S352" t="s">
        <v>1212</v>
      </c>
      <c r="T352" s="129">
        <v>1215.5999999999999</v>
      </c>
      <c r="U352" t="s">
        <v>1750</v>
      </c>
      <c r="V352" s="130">
        <v>7.6783668705945503E-3</v>
      </c>
      <c r="W352" s="130">
        <v>2.8580074571370701E-2</v>
      </c>
      <c r="X352" t="s">
        <v>412</v>
      </c>
      <c r="Y352" t="s">
        <v>339</v>
      </c>
      <c r="Z352" s="137">
        <v>478129.22</v>
      </c>
      <c r="AA352" s="167">
        <v>1</v>
      </c>
      <c r="AB352" s="166" t="s">
        <v>2700</v>
      </c>
      <c r="AD352" s="137">
        <v>681.7645</v>
      </c>
      <c r="AH352" s="130">
        <v>5.003622454638648E-4</v>
      </c>
      <c r="AI352" s="130">
        <v>6.1563224727320736E-3</v>
      </c>
      <c r="AJ352" s="130">
        <v>9.4403842932392007E-4</v>
      </c>
      <c r="AK352" s="181"/>
      <c r="AL352" s="4"/>
      <c r="AM352" s="159"/>
      <c r="AN352" s="4"/>
    </row>
    <row r="353" spans="1:40" x14ac:dyDescent="0.25">
      <c r="A353" t="s">
        <v>1213</v>
      </c>
      <c r="B353" s="2">
        <v>13498</v>
      </c>
      <c r="C353" t="s">
        <v>1958</v>
      </c>
      <c r="D353" t="s">
        <v>1959</v>
      </c>
      <c r="E353" t="s">
        <v>309</v>
      </c>
      <c r="F353" t="s">
        <v>1960</v>
      </c>
      <c r="G353" t="s">
        <v>1961</v>
      </c>
      <c r="H353" t="s">
        <v>312</v>
      </c>
      <c r="I353" t="s">
        <v>754</v>
      </c>
      <c r="J353" t="s">
        <v>204</v>
      </c>
      <c r="K353" t="s">
        <v>204</v>
      </c>
      <c r="L353" t="s">
        <v>325</v>
      </c>
      <c r="M353" t="s">
        <v>340</v>
      </c>
      <c r="N353" t="s">
        <v>464</v>
      </c>
      <c r="O353" t="s">
        <v>339</v>
      </c>
      <c r="P353" t="s">
        <v>1668</v>
      </c>
      <c r="Q353" t="s">
        <v>413</v>
      </c>
      <c r="R353" t="s">
        <v>407</v>
      </c>
      <c r="S353" t="s">
        <v>1212</v>
      </c>
      <c r="T353" s="129">
        <v>3602.5</v>
      </c>
      <c r="U353" t="s">
        <v>1962</v>
      </c>
      <c r="V353" s="130">
        <v>1.5767178045347899E-2</v>
      </c>
      <c r="W353" s="130">
        <v>2.50972591340538E-2</v>
      </c>
      <c r="X353" t="s">
        <v>412</v>
      </c>
      <c r="Y353" t="s">
        <v>339</v>
      </c>
      <c r="Z353" s="137">
        <v>630000</v>
      </c>
      <c r="AA353" s="167">
        <v>1</v>
      </c>
      <c r="AB353" s="166" t="s">
        <v>1963</v>
      </c>
      <c r="AD353" s="137">
        <v>662.57100000000003</v>
      </c>
      <c r="AH353" s="130">
        <v>2.6661215929187808E-4</v>
      </c>
      <c r="AI353" s="130">
        <v>5.9830054763493302E-3</v>
      </c>
      <c r="AJ353" s="130">
        <v>9.1746121447446895E-4</v>
      </c>
      <c r="AK353" s="181"/>
      <c r="AL353" s="4"/>
      <c r="AM353" s="159"/>
      <c r="AN353" s="4"/>
    </row>
    <row r="354" spans="1:40" x14ac:dyDescent="0.25">
      <c r="A354" t="s">
        <v>1213</v>
      </c>
      <c r="B354" s="2">
        <v>13498</v>
      </c>
      <c r="C354" t="s">
        <v>2701</v>
      </c>
      <c r="D354" t="s">
        <v>2702</v>
      </c>
      <c r="E354" t="s">
        <v>309</v>
      </c>
      <c r="F354" t="s">
        <v>2703</v>
      </c>
      <c r="G354" t="s">
        <v>2704</v>
      </c>
      <c r="H354" t="s">
        <v>312</v>
      </c>
      <c r="I354" t="s">
        <v>754</v>
      </c>
      <c r="J354" t="s">
        <v>204</v>
      </c>
      <c r="K354" t="s">
        <v>204</v>
      </c>
      <c r="L354" t="s">
        <v>325</v>
      </c>
      <c r="M354" t="s">
        <v>340</v>
      </c>
      <c r="N354" t="s">
        <v>436</v>
      </c>
      <c r="O354" t="s">
        <v>339</v>
      </c>
      <c r="P354" t="s">
        <v>1211</v>
      </c>
      <c r="Q354" t="s">
        <v>413</v>
      </c>
      <c r="R354" t="s">
        <v>407</v>
      </c>
      <c r="S354" t="s">
        <v>1212</v>
      </c>
      <c r="T354" s="129">
        <v>3512.9</v>
      </c>
      <c r="U354" t="s">
        <v>2705</v>
      </c>
      <c r="V354" s="130">
        <v>5.0000000000000001E-4</v>
      </c>
      <c r="W354" s="130">
        <v>2.5988943809270498E-2</v>
      </c>
      <c r="X354" t="s">
        <v>412</v>
      </c>
      <c r="Y354" t="s">
        <v>339</v>
      </c>
      <c r="Z354" s="137">
        <v>634550</v>
      </c>
      <c r="AA354" s="167">
        <v>1</v>
      </c>
      <c r="AB354" s="166" t="s">
        <v>2706</v>
      </c>
      <c r="AD354" s="137">
        <v>654.85559999999998</v>
      </c>
      <c r="AH354" s="130">
        <v>6.142547223737041E-4</v>
      </c>
      <c r="AI354" s="130">
        <v>5.9133355384072437E-3</v>
      </c>
      <c r="AJ354" s="130">
        <v>9.0677770998339347E-4</v>
      </c>
      <c r="AK354" s="181"/>
      <c r="AL354" s="4"/>
      <c r="AM354" s="159"/>
      <c r="AN354" s="4"/>
    </row>
    <row r="355" spans="1:40" x14ac:dyDescent="0.25">
      <c r="A355" t="s">
        <v>1213</v>
      </c>
      <c r="B355" s="2">
        <v>13498</v>
      </c>
      <c r="C355" t="s">
        <v>455</v>
      </c>
      <c r="D355" t="s">
        <v>2606</v>
      </c>
      <c r="E355" t="s">
        <v>309</v>
      </c>
      <c r="F355" t="s">
        <v>2707</v>
      </c>
      <c r="G355" t="s">
        <v>2708</v>
      </c>
      <c r="H355" t="s">
        <v>312</v>
      </c>
      <c r="I355" t="s">
        <v>754</v>
      </c>
      <c r="J355" t="s">
        <v>204</v>
      </c>
      <c r="K355" t="s">
        <v>204</v>
      </c>
      <c r="L355" t="s">
        <v>325</v>
      </c>
      <c r="M355" t="s">
        <v>340</v>
      </c>
      <c r="N355" t="s">
        <v>440</v>
      </c>
      <c r="O355" t="s">
        <v>339</v>
      </c>
      <c r="P355" t="s">
        <v>2149</v>
      </c>
      <c r="Q355" t="s">
        <v>415</v>
      </c>
      <c r="R355" t="s">
        <v>407</v>
      </c>
      <c r="S355" t="s">
        <v>1212</v>
      </c>
      <c r="T355" s="129">
        <v>11153.7</v>
      </c>
      <c r="U355" t="s">
        <v>1368</v>
      </c>
      <c r="V355" s="130">
        <v>2.7050569450672801E-2</v>
      </c>
      <c r="W355" s="130">
        <v>3.3856749767064702E-2</v>
      </c>
      <c r="X355" t="s">
        <v>412</v>
      </c>
      <c r="Y355" t="s">
        <v>339</v>
      </c>
      <c r="Z355" s="137">
        <v>720000</v>
      </c>
      <c r="AA355" s="167">
        <v>1</v>
      </c>
      <c r="AB355" s="166" t="s">
        <v>2709</v>
      </c>
      <c r="AD355" s="137">
        <v>630.21600000000001</v>
      </c>
      <c r="AH355" s="130">
        <v>1.6775908118351235E-4</v>
      </c>
      <c r="AI355" s="130">
        <v>5.6908403465937528E-3</v>
      </c>
      <c r="AJ355" s="130">
        <v>8.7265928744427674E-4</v>
      </c>
      <c r="AK355" s="181"/>
      <c r="AL355" s="4"/>
      <c r="AM355" s="159"/>
      <c r="AN355" s="4"/>
    </row>
    <row r="356" spans="1:40" x14ac:dyDescent="0.25">
      <c r="A356" t="s">
        <v>1213</v>
      </c>
      <c r="B356" s="2">
        <v>13498</v>
      </c>
      <c r="C356" t="s">
        <v>2710</v>
      </c>
      <c r="D356" t="s">
        <v>2711</v>
      </c>
      <c r="E356" t="s">
        <v>309</v>
      </c>
      <c r="F356" t="s">
        <v>2712</v>
      </c>
      <c r="G356" t="s">
        <v>2713</v>
      </c>
      <c r="H356" t="s">
        <v>312</v>
      </c>
      <c r="I356" t="s">
        <v>754</v>
      </c>
      <c r="J356" t="s">
        <v>204</v>
      </c>
      <c r="K356" t="s">
        <v>204</v>
      </c>
      <c r="L356" t="s">
        <v>325</v>
      </c>
      <c r="M356" t="s">
        <v>340</v>
      </c>
      <c r="N356" t="s">
        <v>477</v>
      </c>
      <c r="O356" t="s">
        <v>339</v>
      </c>
      <c r="P356" t="s">
        <v>1211</v>
      </c>
      <c r="Q356" t="s">
        <v>413</v>
      </c>
      <c r="R356" t="s">
        <v>407</v>
      </c>
      <c r="S356" t="s">
        <v>1212</v>
      </c>
      <c r="T356" s="129">
        <v>1977.1</v>
      </c>
      <c r="U356" t="s">
        <v>1627</v>
      </c>
      <c r="V356" s="130">
        <v>1.30674898464497E-2</v>
      </c>
      <c r="W356" s="130">
        <v>2.1097791105508499E-2</v>
      </c>
      <c r="X356" t="s">
        <v>412</v>
      </c>
      <c r="Y356" t="s">
        <v>339</v>
      </c>
      <c r="Z356" s="137">
        <v>575864</v>
      </c>
      <c r="AA356" s="167">
        <v>1</v>
      </c>
      <c r="AB356" s="166" t="s">
        <v>2714</v>
      </c>
      <c r="AD356" s="137">
        <v>619.16899999999998</v>
      </c>
      <c r="AH356" s="130">
        <v>6.7242221647206965E-4</v>
      </c>
      <c r="AI356" s="130">
        <v>5.5910861142213254E-3</v>
      </c>
      <c r="AJ356" s="130">
        <v>8.5736252070335464E-4</v>
      </c>
      <c r="AK356" s="181"/>
      <c r="AL356" s="4"/>
      <c r="AM356" s="159"/>
      <c r="AN356" s="4"/>
    </row>
    <row r="357" spans="1:40" x14ac:dyDescent="0.25">
      <c r="A357" t="s">
        <v>1213</v>
      </c>
      <c r="B357" s="2">
        <v>13498</v>
      </c>
      <c r="C357" t="s">
        <v>1980</v>
      </c>
      <c r="D357" t="s">
        <v>1981</v>
      </c>
      <c r="E357" t="s">
        <v>309</v>
      </c>
      <c r="F357" t="s">
        <v>2715</v>
      </c>
      <c r="G357" t="s">
        <v>2716</v>
      </c>
      <c r="H357" t="s">
        <v>312</v>
      </c>
      <c r="I357" t="s">
        <v>754</v>
      </c>
      <c r="J357" t="s">
        <v>204</v>
      </c>
      <c r="K357" t="s">
        <v>204</v>
      </c>
      <c r="L357" t="s">
        <v>325</v>
      </c>
      <c r="M357" t="s">
        <v>340</v>
      </c>
      <c r="N357" t="s">
        <v>464</v>
      </c>
      <c r="O357" t="s">
        <v>339</v>
      </c>
      <c r="P357" t="s">
        <v>2149</v>
      </c>
      <c r="Q357" t="s">
        <v>415</v>
      </c>
      <c r="R357" t="s">
        <v>407</v>
      </c>
      <c r="S357" t="s">
        <v>1212</v>
      </c>
      <c r="T357" s="129">
        <v>5734</v>
      </c>
      <c r="U357" t="s">
        <v>1932</v>
      </c>
      <c r="V357" s="130">
        <v>2.1859537773240401E-2</v>
      </c>
      <c r="W357" s="130">
        <v>3.15305018055436E-2</v>
      </c>
      <c r="X357" t="s">
        <v>412</v>
      </c>
      <c r="Y357" t="s">
        <v>339</v>
      </c>
      <c r="Z357" s="137">
        <v>550000</v>
      </c>
      <c r="AA357" s="167">
        <v>1</v>
      </c>
      <c r="AB357" s="166" t="s">
        <v>2717</v>
      </c>
      <c r="AD357" s="137">
        <v>595.70500000000004</v>
      </c>
      <c r="AH357" s="130">
        <v>1.669454149200635E-4</v>
      </c>
      <c r="AI357" s="130">
        <v>5.3792065715050578E-3</v>
      </c>
      <c r="AJ357" s="130">
        <v>8.2487194997745686E-4</v>
      </c>
      <c r="AK357" s="181"/>
      <c r="AL357" s="4"/>
      <c r="AM357" s="159"/>
      <c r="AN357" s="4"/>
    </row>
    <row r="358" spans="1:40" x14ac:dyDescent="0.25">
      <c r="A358" t="s">
        <v>1213</v>
      </c>
      <c r="B358" s="2">
        <v>13498</v>
      </c>
      <c r="C358" t="s">
        <v>1980</v>
      </c>
      <c r="D358" t="s">
        <v>1981</v>
      </c>
      <c r="E358" t="s">
        <v>309</v>
      </c>
      <c r="F358" t="s">
        <v>2718</v>
      </c>
      <c r="G358" t="s">
        <v>2719</v>
      </c>
      <c r="H358" t="s">
        <v>312</v>
      </c>
      <c r="I358" t="s">
        <v>754</v>
      </c>
      <c r="J358" t="s">
        <v>204</v>
      </c>
      <c r="K358" t="s">
        <v>204</v>
      </c>
      <c r="L358" t="s">
        <v>325</v>
      </c>
      <c r="M358" t="s">
        <v>340</v>
      </c>
      <c r="N358" t="s">
        <v>464</v>
      </c>
      <c r="O358" t="s">
        <v>339</v>
      </c>
      <c r="P358" t="s">
        <v>2149</v>
      </c>
      <c r="Q358" t="s">
        <v>415</v>
      </c>
      <c r="R358" t="s">
        <v>407</v>
      </c>
      <c r="S358" t="s">
        <v>1212</v>
      </c>
      <c r="T358" s="129">
        <v>3147.2</v>
      </c>
      <c r="U358" t="s">
        <v>2720</v>
      </c>
      <c r="V358" s="130">
        <v>1.69967381696913E-2</v>
      </c>
      <c r="W358" s="130">
        <v>2.7727728925942999E-2</v>
      </c>
      <c r="X358" t="s">
        <v>412</v>
      </c>
      <c r="Y358" t="s">
        <v>339</v>
      </c>
      <c r="Z358" s="137">
        <v>484821.48</v>
      </c>
      <c r="AA358" s="167">
        <v>1</v>
      </c>
      <c r="AB358" s="166" t="s">
        <v>2721</v>
      </c>
      <c r="AC358" s="2">
        <v>50.514600000000002</v>
      </c>
      <c r="AD358" s="137">
        <v>583.81819999999993</v>
      </c>
      <c r="AH358" s="130">
        <v>1.82905629016993E-4</v>
      </c>
      <c r="AI358" s="130">
        <v>5.2718689586359916E-3</v>
      </c>
      <c r="AJ358" s="130">
        <v>8.0841231325291677E-4</v>
      </c>
      <c r="AK358" s="181"/>
      <c r="AL358" s="4"/>
      <c r="AM358" s="159"/>
      <c r="AN358" s="4"/>
    </row>
    <row r="359" spans="1:40" x14ac:dyDescent="0.25">
      <c r="A359" t="s">
        <v>1213</v>
      </c>
      <c r="B359" s="2">
        <v>13498</v>
      </c>
      <c r="C359" t="s">
        <v>1609</v>
      </c>
      <c r="D359" t="s">
        <v>1610</v>
      </c>
      <c r="E359" t="s">
        <v>309</v>
      </c>
      <c r="F359" t="s">
        <v>2722</v>
      </c>
      <c r="G359" t="s">
        <v>2723</v>
      </c>
      <c r="H359" t="s">
        <v>312</v>
      </c>
      <c r="I359" t="s">
        <v>754</v>
      </c>
      <c r="J359" t="s">
        <v>204</v>
      </c>
      <c r="K359" t="s">
        <v>204</v>
      </c>
      <c r="L359" t="s">
        <v>325</v>
      </c>
      <c r="M359" t="s">
        <v>340</v>
      </c>
      <c r="N359" t="s">
        <v>448</v>
      </c>
      <c r="O359" t="s">
        <v>339</v>
      </c>
      <c r="P359" t="s">
        <v>1255</v>
      </c>
      <c r="Q359" t="s">
        <v>415</v>
      </c>
      <c r="R359" t="s">
        <v>407</v>
      </c>
      <c r="S359" t="s">
        <v>1212</v>
      </c>
      <c r="T359" s="129">
        <v>246.6</v>
      </c>
      <c r="U359" t="s">
        <v>2724</v>
      </c>
      <c r="V359" s="130">
        <v>4.5112207416983796E-3</v>
      </c>
      <c r="W359" s="130">
        <v>2.5417216576337501E-2</v>
      </c>
      <c r="X359" t="s">
        <v>412</v>
      </c>
      <c r="Y359" t="s">
        <v>339</v>
      </c>
      <c r="Z359" s="137">
        <v>499736</v>
      </c>
      <c r="AA359" s="167">
        <v>1</v>
      </c>
      <c r="AB359" s="166" t="s">
        <v>2725</v>
      </c>
      <c r="AD359" s="137">
        <v>574.39659999999992</v>
      </c>
      <c r="AH359" s="130">
        <v>1.9978643541030428E-4</v>
      </c>
      <c r="AI359" s="130">
        <v>5.186792062128338E-3</v>
      </c>
      <c r="AJ359" s="130">
        <v>7.9536623580869921E-4</v>
      </c>
      <c r="AK359" s="181"/>
      <c r="AL359" s="4"/>
      <c r="AM359" s="159"/>
      <c r="AN359" s="4"/>
    </row>
    <row r="360" spans="1:40" x14ac:dyDescent="0.25">
      <c r="A360" t="s">
        <v>1213</v>
      </c>
      <c r="B360" s="2">
        <v>13498</v>
      </c>
      <c r="C360" t="s">
        <v>455</v>
      </c>
      <c r="D360" t="s">
        <v>2606</v>
      </c>
      <c r="E360" t="s">
        <v>309</v>
      </c>
      <c r="F360" t="s">
        <v>2726</v>
      </c>
      <c r="G360" t="s">
        <v>2727</v>
      </c>
      <c r="H360" t="s">
        <v>312</v>
      </c>
      <c r="I360" t="s">
        <v>754</v>
      </c>
      <c r="J360" t="s">
        <v>204</v>
      </c>
      <c r="K360" t="s">
        <v>204</v>
      </c>
      <c r="L360" t="s">
        <v>325</v>
      </c>
      <c r="M360" t="s">
        <v>340</v>
      </c>
      <c r="N360" t="s">
        <v>440</v>
      </c>
      <c r="O360" t="s">
        <v>339</v>
      </c>
      <c r="P360" t="s">
        <v>2149</v>
      </c>
      <c r="Q360" t="s">
        <v>415</v>
      </c>
      <c r="R360" t="s">
        <v>407</v>
      </c>
      <c r="S360" t="s">
        <v>1212</v>
      </c>
      <c r="T360" s="129">
        <v>3633.5</v>
      </c>
      <c r="U360" t="s">
        <v>2728</v>
      </c>
      <c r="V360" s="130">
        <v>1.57199914043934E-2</v>
      </c>
      <c r="W360" s="130">
        <v>2.4318346344232199E-2</v>
      </c>
      <c r="X360" t="s">
        <v>412</v>
      </c>
      <c r="Y360" t="s">
        <v>339</v>
      </c>
      <c r="Z360" s="137">
        <v>474201.54</v>
      </c>
      <c r="AA360" s="167">
        <v>1</v>
      </c>
      <c r="AB360" s="166" t="s">
        <v>2729</v>
      </c>
      <c r="AD360" s="137">
        <v>574.02099999999996</v>
      </c>
      <c r="AH360" s="130">
        <v>1.8560755719749354E-4</v>
      </c>
      <c r="AI360" s="130">
        <v>5.1834004001677075E-3</v>
      </c>
      <c r="AJ360" s="130">
        <v>7.9484614297011045E-4</v>
      </c>
      <c r="AK360" s="181"/>
      <c r="AL360" s="4"/>
      <c r="AM360" s="159"/>
      <c r="AN360" s="4"/>
    </row>
    <row r="361" spans="1:40" x14ac:dyDescent="0.25">
      <c r="A361" t="s">
        <v>1213</v>
      </c>
      <c r="B361" s="2">
        <v>13498</v>
      </c>
      <c r="C361" t="s">
        <v>1980</v>
      </c>
      <c r="D361" t="s">
        <v>1981</v>
      </c>
      <c r="E361" t="s">
        <v>309</v>
      </c>
      <c r="F361" t="s">
        <v>2147</v>
      </c>
      <c r="G361" t="s">
        <v>2148</v>
      </c>
      <c r="H361" t="s">
        <v>312</v>
      </c>
      <c r="I361" t="s">
        <v>754</v>
      </c>
      <c r="J361" t="s">
        <v>204</v>
      </c>
      <c r="K361" t="s">
        <v>204</v>
      </c>
      <c r="L361" t="s">
        <v>325</v>
      </c>
      <c r="M361" t="s">
        <v>340</v>
      </c>
      <c r="N361" t="s">
        <v>464</v>
      </c>
      <c r="O361" t="s">
        <v>339</v>
      </c>
      <c r="P361" t="s">
        <v>2149</v>
      </c>
      <c r="Q361" t="s">
        <v>415</v>
      </c>
      <c r="R361" t="s">
        <v>407</v>
      </c>
      <c r="S361" t="s">
        <v>1212</v>
      </c>
      <c r="T361" s="129">
        <v>2802.3</v>
      </c>
      <c r="U361" t="s">
        <v>1742</v>
      </c>
      <c r="V361" s="130">
        <v>1.4556664279220101E-2</v>
      </c>
      <c r="W361" s="130">
        <v>2.6395447117089899E-2</v>
      </c>
      <c r="X361" t="s">
        <v>412</v>
      </c>
      <c r="Y361" t="s">
        <v>339</v>
      </c>
      <c r="Z361" s="137">
        <v>500854.16</v>
      </c>
      <c r="AA361" s="167">
        <v>1</v>
      </c>
      <c r="AB361" s="166" t="s">
        <v>2150</v>
      </c>
      <c r="AD361" s="137">
        <v>554.94640000000004</v>
      </c>
      <c r="AH361" s="130">
        <v>1.9302874669095219E-4</v>
      </c>
      <c r="AI361" s="130">
        <v>5.0111570688731412E-3</v>
      </c>
      <c r="AJ361" s="130">
        <v>7.6843356879826381E-4</v>
      </c>
      <c r="AK361" s="181"/>
      <c r="AL361" s="4"/>
      <c r="AM361" s="159"/>
      <c r="AN361" s="4"/>
    </row>
    <row r="362" spans="1:40" x14ac:dyDescent="0.25">
      <c r="A362" t="s">
        <v>1213</v>
      </c>
      <c r="B362" s="2">
        <v>13498</v>
      </c>
      <c r="C362" t="s">
        <v>2130</v>
      </c>
      <c r="D362" t="s">
        <v>2131</v>
      </c>
      <c r="E362" t="s">
        <v>309</v>
      </c>
      <c r="F362" t="s">
        <v>2132</v>
      </c>
      <c r="G362" t="s">
        <v>2133</v>
      </c>
      <c r="H362" t="s">
        <v>312</v>
      </c>
      <c r="I362" t="s">
        <v>754</v>
      </c>
      <c r="J362" t="s">
        <v>204</v>
      </c>
      <c r="K362" t="s">
        <v>204</v>
      </c>
      <c r="L362" t="s">
        <v>325</v>
      </c>
      <c r="M362" t="s">
        <v>340</v>
      </c>
      <c r="N362" t="s">
        <v>448</v>
      </c>
      <c r="O362" t="s">
        <v>339</v>
      </c>
      <c r="P362" t="s">
        <v>1255</v>
      </c>
      <c r="Q362" t="s">
        <v>415</v>
      </c>
      <c r="R362" t="s">
        <v>407</v>
      </c>
      <c r="S362" t="s">
        <v>1212</v>
      </c>
      <c r="T362" s="129">
        <v>3973.1</v>
      </c>
      <c r="U362" t="s">
        <v>2134</v>
      </c>
      <c r="V362" s="130">
        <v>2.0842031830663899E-2</v>
      </c>
      <c r="W362" s="130">
        <v>2.5207408417462999E-2</v>
      </c>
      <c r="X362" t="s">
        <v>412</v>
      </c>
      <c r="Y362" t="s">
        <v>339</v>
      </c>
      <c r="Z362" s="137">
        <v>520160.33</v>
      </c>
      <c r="AA362" s="167">
        <v>1</v>
      </c>
      <c r="AB362" s="166" t="s">
        <v>2135</v>
      </c>
      <c r="AD362" s="137">
        <v>524.58169999999996</v>
      </c>
      <c r="AH362" s="130">
        <v>1.3464417419561798E-4</v>
      </c>
      <c r="AI362" s="130">
        <v>4.7369643161150141E-3</v>
      </c>
      <c r="AJ362" s="130">
        <v>7.2638760762707918E-4</v>
      </c>
      <c r="AK362" s="181"/>
      <c r="AL362" s="4"/>
      <c r="AM362" s="159"/>
      <c r="AN362" s="4"/>
    </row>
    <row r="363" spans="1:40" x14ac:dyDescent="0.25">
      <c r="A363" t="s">
        <v>1213</v>
      </c>
      <c r="B363" s="2">
        <v>13498</v>
      </c>
      <c r="C363" t="s">
        <v>1980</v>
      </c>
      <c r="D363" t="s">
        <v>1981</v>
      </c>
      <c r="E363" t="s">
        <v>309</v>
      </c>
      <c r="F363" t="s">
        <v>1982</v>
      </c>
      <c r="G363" t="s">
        <v>1983</v>
      </c>
      <c r="H363" t="s">
        <v>312</v>
      </c>
      <c r="I363" t="s">
        <v>754</v>
      </c>
      <c r="J363" t="s">
        <v>204</v>
      </c>
      <c r="K363" t="s">
        <v>204</v>
      </c>
      <c r="L363" t="s">
        <v>325</v>
      </c>
      <c r="M363" t="s">
        <v>340</v>
      </c>
      <c r="N363" t="s">
        <v>464</v>
      </c>
      <c r="O363" t="s">
        <v>339</v>
      </c>
      <c r="P363" t="s">
        <v>1984</v>
      </c>
      <c r="Q363" t="s">
        <v>413</v>
      </c>
      <c r="R363" t="s">
        <v>407</v>
      </c>
      <c r="S363" t="s">
        <v>1212</v>
      </c>
      <c r="T363" s="129">
        <v>7185.3</v>
      </c>
      <c r="U363" t="s">
        <v>1985</v>
      </c>
      <c r="V363" s="130">
        <v>2.53029460612362E-2</v>
      </c>
      <c r="W363" s="130">
        <v>3.4598946129083298E-2</v>
      </c>
      <c r="X363" t="s">
        <v>412</v>
      </c>
      <c r="Y363" t="s">
        <v>339</v>
      </c>
      <c r="Z363" s="137">
        <v>514500</v>
      </c>
      <c r="AA363" s="167">
        <v>1</v>
      </c>
      <c r="AB363" s="166" t="s">
        <v>1986</v>
      </c>
      <c r="AC363" s="2">
        <v>14.3871</v>
      </c>
      <c r="AD363" s="137">
        <v>491.94600000000003</v>
      </c>
      <c r="AH363" s="130">
        <v>2.0374803237614448E-4</v>
      </c>
      <c r="AI363" s="130">
        <v>4.442264469872885E-3</v>
      </c>
      <c r="AJ363" s="130">
        <v>6.8119699566666382E-4</v>
      </c>
      <c r="AK363" s="181"/>
      <c r="AL363" s="4"/>
      <c r="AM363" s="159"/>
      <c r="AN363" s="4"/>
    </row>
    <row r="364" spans="1:40" x14ac:dyDescent="0.25">
      <c r="A364" t="s">
        <v>1213</v>
      </c>
      <c r="B364" s="2">
        <v>13498</v>
      </c>
      <c r="C364" t="s">
        <v>1873</v>
      </c>
      <c r="D364" t="s">
        <v>1874</v>
      </c>
      <c r="E364" t="s">
        <v>309</v>
      </c>
      <c r="F364" t="s">
        <v>2730</v>
      </c>
      <c r="G364" t="s">
        <v>2731</v>
      </c>
      <c r="H364" t="s">
        <v>312</v>
      </c>
      <c r="I364" t="s">
        <v>754</v>
      </c>
      <c r="J364" t="s">
        <v>204</v>
      </c>
      <c r="K364" t="s">
        <v>204</v>
      </c>
      <c r="L364" t="s">
        <v>325</v>
      </c>
      <c r="M364" t="s">
        <v>340</v>
      </c>
      <c r="N364" t="s">
        <v>448</v>
      </c>
      <c r="O364" t="s">
        <v>339</v>
      </c>
      <c r="P364" t="s">
        <v>1211</v>
      </c>
      <c r="Q364" t="s">
        <v>413</v>
      </c>
      <c r="R364" t="s">
        <v>407</v>
      </c>
      <c r="S364" t="s">
        <v>1212</v>
      </c>
      <c r="T364" s="129">
        <v>1991.7</v>
      </c>
      <c r="U364" t="s">
        <v>1796</v>
      </c>
      <c r="V364" s="130">
        <v>7.3839696043500299E-3</v>
      </c>
      <c r="W364" s="130">
        <v>2.09483027923104E-2</v>
      </c>
      <c r="X364" t="s">
        <v>412</v>
      </c>
      <c r="Y364" t="s">
        <v>339</v>
      </c>
      <c r="Z364" s="137">
        <v>390636.5</v>
      </c>
      <c r="AA364" s="167">
        <v>1</v>
      </c>
      <c r="AB364" s="166" t="s">
        <v>2732</v>
      </c>
      <c r="AD364" s="137">
        <v>432.62990000000002</v>
      </c>
      <c r="AH364" s="130">
        <v>2.5683751186759838E-4</v>
      </c>
      <c r="AI364" s="130">
        <v>3.9066410406318162E-3</v>
      </c>
      <c r="AJ364" s="130">
        <v>5.9906206802285051E-4</v>
      </c>
      <c r="AK364" s="181"/>
      <c r="AL364" s="4"/>
      <c r="AM364" s="159"/>
      <c r="AN364" s="4"/>
    </row>
    <row r="365" spans="1:40" x14ac:dyDescent="0.25">
      <c r="A365" t="s">
        <v>1213</v>
      </c>
      <c r="B365" s="2">
        <v>13498</v>
      </c>
      <c r="C365" t="s">
        <v>2185</v>
      </c>
      <c r="D365" t="s">
        <v>2186</v>
      </c>
      <c r="E365" t="s">
        <v>309</v>
      </c>
      <c r="F365" t="s">
        <v>2733</v>
      </c>
      <c r="G365" t="s">
        <v>2734</v>
      </c>
      <c r="H365" t="s">
        <v>312</v>
      </c>
      <c r="I365" t="s">
        <v>754</v>
      </c>
      <c r="J365" t="s">
        <v>204</v>
      </c>
      <c r="K365" t="s">
        <v>204</v>
      </c>
      <c r="L365" t="s">
        <v>325</v>
      </c>
      <c r="M365" t="s">
        <v>340</v>
      </c>
      <c r="N365" t="s">
        <v>464</v>
      </c>
      <c r="O365" t="s">
        <v>339</v>
      </c>
      <c r="P365" t="s">
        <v>1668</v>
      </c>
      <c r="Q365" t="s">
        <v>413</v>
      </c>
      <c r="R365" t="s">
        <v>407</v>
      </c>
      <c r="S365" t="s">
        <v>1212</v>
      </c>
      <c r="T365" s="129">
        <v>3148.2</v>
      </c>
      <c r="U365" t="s">
        <v>2735</v>
      </c>
      <c r="V365" s="130">
        <v>2.4932321227270699E-2</v>
      </c>
      <c r="W365" s="130">
        <v>2.7142888683080301E-2</v>
      </c>
      <c r="X365" t="s">
        <v>412</v>
      </c>
      <c r="Y365" t="s">
        <v>339</v>
      </c>
      <c r="Z365" s="137">
        <v>377656.06</v>
      </c>
      <c r="AA365" s="167">
        <v>1</v>
      </c>
      <c r="AB365" s="166" t="s">
        <v>2732</v>
      </c>
      <c r="AD365" s="137">
        <v>418.25409999999999</v>
      </c>
      <c r="AH365" s="130">
        <v>7.5461504435277908E-4</v>
      </c>
      <c r="AI365" s="130">
        <v>3.7768277977840263E-3</v>
      </c>
      <c r="AJ365" s="130">
        <v>5.7915591618849294E-4</v>
      </c>
      <c r="AK365" s="181"/>
      <c r="AL365" s="4"/>
      <c r="AM365" s="159"/>
      <c r="AN365" s="4"/>
    </row>
    <row r="366" spans="1:40" x14ac:dyDescent="0.25">
      <c r="A366" t="s">
        <v>1213</v>
      </c>
      <c r="B366" s="2">
        <v>13498</v>
      </c>
      <c r="C366" t="s">
        <v>2185</v>
      </c>
      <c r="D366" t="s">
        <v>2186</v>
      </c>
      <c r="E366" t="s">
        <v>309</v>
      </c>
      <c r="F366" t="s">
        <v>2736</v>
      </c>
      <c r="G366" t="s">
        <v>2737</v>
      </c>
      <c r="H366" t="s">
        <v>312</v>
      </c>
      <c r="I366" t="s">
        <v>754</v>
      </c>
      <c r="J366" t="s">
        <v>204</v>
      </c>
      <c r="K366" t="s">
        <v>204</v>
      </c>
      <c r="L366" t="s">
        <v>325</v>
      </c>
      <c r="M366" t="s">
        <v>340</v>
      </c>
      <c r="N366" t="s">
        <v>464</v>
      </c>
      <c r="O366" t="s">
        <v>339</v>
      </c>
      <c r="P366" t="s">
        <v>1668</v>
      </c>
      <c r="Q366" t="s">
        <v>413</v>
      </c>
      <c r="R366" t="s">
        <v>407</v>
      </c>
      <c r="S366" t="s">
        <v>1212</v>
      </c>
      <c r="T366" s="129">
        <v>1697.3</v>
      </c>
      <c r="U366" t="s">
        <v>2738</v>
      </c>
      <c r="V366" s="130">
        <v>1.25351484005556E-2</v>
      </c>
      <c r="W366" s="130">
        <v>1.73920544993874E-2</v>
      </c>
      <c r="X366" t="s">
        <v>412</v>
      </c>
      <c r="Y366" t="s">
        <v>339</v>
      </c>
      <c r="Z366" s="137">
        <v>360102.86</v>
      </c>
      <c r="AA366" s="167">
        <v>1</v>
      </c>
      <c r="AB366" s="166" t="s">
        <v>2739</v>
      </c>
      <c r="AD366" s="137">
        <v>405.47579999999999</v>
      </c>
      <c r="AH366" s="130">
        <v>7.3166531978465996E-4</v>
      </c>
      <c r="AI366" s="130">
        <v>3.6614399542496206E-3</v>
      </c>
      <c r="AJ366" s="130">
        <v>5.6146182055659974E-4</v>
      </c>
      <c r="AK366" s="181"/>
      <c r="AL366" s="4"/>
      <c r="AM366" s="159"/>
      <c r="AN366" s="4"/>
    </row>
    <row r="367" spans="1:40" x14ac:dyDescent="0.25">
      <c r="A367" t="s">
        <v>1213</v>
      </c>
      <c r="B367" s="2">
        <v>13498</v>
      </c>
      <c r="C367" t="s">
        <v>2185</v>
      </c>
      <c r="D367" t="s">
        <v>2186</v>
      </c>
      <c r="E367" t="s">
        <v>309</v>
      </c>
      <c r="F367" t="s">
        <v>2740</v>
      </c>
      <c r="G367" t="s">
        <v>2741</v>
      </c>
      <c r="H367" t="s">
        <v>312</v>
      </c>
      <c r="I367" t="s">
        <v>754</v>
      </c>
      <c r="J367" t="s">
        <v>204</v>
      </c>
      <c r="K367" t="s">
        <v>204</v>
      </c>
      <c r="L367" t="s">
        <v>325</v>
      </c>
      <c r="M367" t="s">
        <v>340</v>
      </c>
      <c r="N367" t="s">
        <v>464</v>
      </c>
      <c r="O367" t="s">
        <v>339</v>
      </c>
      <c r="P367" t="s">
        <v>2348</v>
      </c>
      <c r="Q367" t="s">
        <v>415</v>
      </c>
      <c r="R367" t="s">
        <v>407</v>
      </c>
      <c r="S367" t="s">
        <v>1212</v>
      </c>
      <c r="T367" s="129">
        <v>4462.3999999999996</v>
      </c>
      <c r="U367" t="s">
        <v>2002</v>
      </c>
      <c r="V367" s="130">
        <v>2.2179122686832801E-2</v>
      </c>
      <c r="W367" s="130">
        <v>3.46068139350411E-2</v>
      </c>
      <c r="X367" t="s">
        <v>412</v>
      </c>
      <c r="Y367" t="s">
        <v>339</v>
      </c>
      <c r="Z367" s="137">
        <v>380000</v>
      </c>
      <c r="AA367" s="167">
        <v>1</v>
      </c>
      <c r="AB367" s="166" t="s">
        <v>2742</v>
      </c>
      <c r="AD367" s="137">
        <v>392.23599999999999</v>
      </c>
      <c r="AH367" s="130">
        <v>3.2000000000000003E-4</v>
      </c>
      <c r="AI367" s="130">
        <v>3.5418847731357932E-3</v>
      </c>
      <c r="AJ367" s="130">
        <v>5.4312868646621691E-4</v>
      </c>
      <c r="AK367" s="181"/>
      <c r="AL367" s="4"/>
      <c r="AM367" s="159"/>
      <c r="AN367" s="4"/>
    </row>
    <row r="368" spans="1:40" x14ac:dyDescent="0.25">
      <c r="A368" t="s">
        <v>1213</v>
      </c>
      <c r="B368" s="2">
        <v>13498</v>
      </c>
      <c r="C368" t="s">
        <v>2743</v>
      </c>
      <c r="D368" t="s">
        <v>2744</v>
      </c>
      <c r="E368" t="s">
        <v>309</v>
      </c>
      <c r="F368" t="s">
        <v>2745</v>
      </c>
      <c r="G368" t="s">
        <v>2746</v>
      </c>
      <c r="H368" t="s">
        <v>312</v>
      </c>
      <c r="I368" t="s">
        <v>754</v>
      </c>
      <c r="J368" t="s">
        <v>204</v>
      </c>
      <c r="K368" t="s">
        <v>204</v>
      </c>
      <c r="L368" t="s">
        <v>325</v>
      </c>
      <c r="M368" t="s">
        <v>340</v>
      </c>
      <c r="N368" t="s">
        <v>448</v>
      </c>
      <c r="O368" t="s">
        <v>339</v>
      </c>
      <c r="P368" t="s">
        <v>1211</v>
      </c>
      <c r="Q368" t="s">
        <v>413</v>
      </c>
      <c r="R368" t="s">
        <v>407</v>
      </c>
      <c r="S368" t="s">
        <v>1212</v>
      </c>
      <c r="T368" s="129">
        <v>2995.5</v>
      </c>
      <c r="U368" t="s">
        <v>2747</v>
      </c>
      <c r="V368" s="130">
        <v>9.5883788950609904E-3</v>
      </c>
      <c r="W368" s="130">
        <v>2.0914208966493299E-2</v>
      </c>
      <c r="X368" t="s">
        <v>412</v>
      </c>
      <c r="Y368" t="s">
        <v>339</v>
      </c>
      <c r="Z368" s="137">
        <v>342291.62</v>
      </c>
      <c r="AA368" s="167">
        <v>1</v>
      </c>
      <c r="AB368" s="166" t="s">
        <v>2748</v>
      </c>
      <c r="AD368" s="137">
        <v>380.5256</v>
      </c>
      <c r="AH368" s="130">
        <v>1.2262360042359091E-3</v>
      </c>
      <c r="AI368" s="130">
        <v>3.4361400494303468E-3</v>
      </c>
      <c r="AJ368" s="130">
        <v>5.2691331059558295E-4</v>
      </c>
      <c r="AK368" s="181"/>
      <c r="AL368" s="4"/>
      <c r="AM368" s="159"/>
      <c r="AN368" s="4"/>
    </row>
    <row r="369" spans="1:40" x14ac:dyDescent="0.25">
      <c r="A369" t="s">
        <v>1213</v>
      </c>
      <c r="B369" s="2">
        <v>13498</v>
      </c>
      <c r="C369" t="s">
        <v>1609</v>
      </c>
      <c r="D369" t="s">
        <v>1610</v>
      </c>
      <c r="E369" t="s">
        <v>309</v>
      </c>
      <c r="F369" t="s">
        <v>2118</v>
      </c>
      <c r="G369" t="s">
        <v>2119</v>
      </c>
      <c r="H369" t="s">
        <v>312</v>
      </c>
      <c r="I369" t="s">
        <v>754</v>
      </c>
      <c r="J369" t="s">
        <v>204</v>
      </c>
      <c r="K369" t="s">
        <v>204</v>
      </c>
      <c r="L369" t="s">
        <v>325</v>
      </c>
      <c r="M369" t="s">
        <v>340</v>
      </c>
      <c r="N369" t="s">
        <v>448</v>
      </c>
      <c r="O369" t="s">
        <v>339</v>
      </c>
      <c r="P369" t="s">
        <v>1211</v>
      </c>
      <c r="Q369" t="s">
        <v>413</v>
      </c>
      <c r="R369" t="s">
        <v>407</v>
      </c>
      <c r="S369" t="s">
        <v>1212</v>
      </c>
      <c r="T369" s="129">
        <v>4304.3</v>
      </c>
      <c r="U369" t="s">
        <v>2120</v>
      </c>
      <c r="V369" s="130">
        <v>1.8150214203162401E-2</v>
      </c>
      <c r="W369" s="130">
        <v>2.5233634437322301E-2</v>
      </c>
      <c r="X369" t="s">
        <v>412</v>
      </c>
      <c r="Y369" t="s">
        <v>339</v>
      </c>
      <c r="Z369" s="137">
        <v>369120</v>
      </c>
      <c r="AA369" s="167">
        <v>1</v>
      </c>
      <c r="AB369" s="166" t="s">
        <v>2121</v>
      </c>
      <c r="AD369" s="137">
        <v>369.0831</v>
      </c>
      <c r="AH369" s="130">
        <v>1.093005558006698E-4</v>
      </c>
      <c r="AI369" s="130">
        <v>3.3328144584172676E-3</v>
      </c>
      <c r="AJ369" s="130">
        <v>5.1106889551157813E-4</v>
      </c>
      <c r="AK369" s="181"/>
      <c r="AL369" s="4"/>
      <c r="AM369" s="159"/>
      <c r="AN369" s="4"/>
    </row>
    <row r="370" spans="1:40" x14ac:dyDescent="0.25">
      <c r="A370" t="s">
        <v>1213</v>
      </c>
      <c r="B370" s="2">
        <v>13498</v>
      </c>
      <c r="C370" t="s">
        <v>1884</v>
      </c>
      <c r="D370" t="s">
        <v>1885</v>
      </c>
      <c r="E370" t="s">
        <v>309</v>
      </c>
      <c r="F370" t="s">
        <v>2749</v>
      </c>
      <c r="G370" t="s">
        <v>2750</v>
      </c>
      <c r="H370" t="s">
        <v>312</v>
      </c>
      <c r="I370" t="s">
        <v>754</v>
      </c>
      <c r="J370" t="s">
        <v>204</v>
      </c>
      <c r="K370" t="s">
        <v>204</v>
      </c>
      <c r="L370" t="s">
        <v>325</v>
      </c>
      <c r="M370" t="s">
        <v>340</v>
      </c>
      <c r="N370" t="s">
        <v>448</v>
      </c>
      <c r="O370" t="s">
        <v>339</v>
      </c>
      <c r="P370" t="s">
        <v>1211</v>
      </c>
      <c r="Q370" t="s">
        <v>413</v>
      </c>
      <c r="R370" t="s">
        <v>407</v>
      </c>
      <c r="S370" t="s">
        <v>1212</v>
      </c>
      <c r="T370" s="129">
        <v>3809.2</v>
      </c>
      <c r="U370" t="s">
        <v>2475</v>
      </c>
      <c r="V370" s="130">
        <v>1.61944256805223E-2</v>
      </c>
      <c r="W370" s="130">
        <v>2.5228389233350398E-2</v>
      </c>
      <c r="X370" t="s">
        <v>412</v>
      </c>
      <c r="Y370" t="s">
        <v>339</v>
      </c>
      <c r="Z370" s="137">
        <v>353333.33</v>
      </c>
      <c r="AA370" s="167">
        <v>1</v>
      </c>
      <c r="AB370" s="166" t="s">
        <v>2751</v>
      </c>
      <c r="AD370" s="137">
        <v>356.76069999999999</v>
      </c>
      <c r="AH370" s="130">
        <v>3.1414113787053567E-4</v>
      </c>
      <c r="AI370" s="130">
        <v>3.2215433845523274E-3</v>
      </c>
      <c r="AJ370" s="130">
        <v>4.9400608402535217E-4</v>
      </c>
      <c r="AK370" s="181"/>
      <c r="AL370" s="4"/>
      <c r="AM370" s="159"/>
      <c r="AN370" s="4"/>
    </row>
    <row r="371" spans="1:40" x14ac:dyDescent="0.25">
      <c r="A371" t="s">
        <v>1213</v>
      </c>
      <c r="B371" s="2">
        <v>13498</v>
      </c>
      <c r="C371" t="s">
        <v>2710</v>
      </c>
      <c r="D371" t="s">
        <v>2711</v>
      </c>
      <c r="E371" t="s">
        <v>309</v>
      </c>
      <c r="F371" t="s">
        <v>2752</v>
      </c>
      <c r="G371" t="s">
        <v>2753</v>
      </c>
      <c r="H371" t="s">
        <v>312</v>
      </c>
      <c r="I371" t="s">
        <v>754</v>
      </c>
      <c r="J371" t="s">
        <v>204</v>
      </c>
      <c r="K371" t="s">
        <v>204</v>
      </c>
      <c r="L371" t="s">
        <v>325</v>
      </c>
      <c r="M371" t="s">
        <v>340</v>
      </c>
      <c r="N371" t="s">
        <v>477</v>
      </c>
      <c r="O371" t="s">
        <v>339</v>
      </c>
      <c r="P371" t="s">
        <v>1211</v>
      </c>
      <c r="Q371" t="s">
        <v>413</v>
      </c>
      <c r="R371" t="s">
        <v>407</v>
      </c>
      <c r="S371" t="s">
        <v>1212</v>
      </c>
      <c r="T371" s="129">
        <v>11897.1</v>
      </c>
      <c r="U371" t="s">
        <v>2754</v>
      </c>
      <c r="V371" s="130">
        <v>1.9755876763241999E-2</v>
      </c>
      <c r="W371" s="130">
        <v>3.01116741311547E-2</v>
      </c>
      <c r="X371" t="s">
        <v>412</v>
      </c>
      <c r="Y371" t="s">
        <v>339</v>
      </c>
      <c r="Z371" s="137">
        <v>345463.18</v>
      </c>
      <c r="AA371" s="167">
        <v>1</v>
      </c>
      <c r="AB371" s="166" t="s">
        <v>2755</v>
      </c>
      <c r="AD371" s="137">
        <v>336.20479999999998</v>
      </c>
      <c r="AH371" s="130">
        <v>7.5867976710074645E-5</v>
      </c>
      <c r="AI371" s="130">
        <v>3.0359239380759661E-3</v>
      </c>
      <c r="AJ371" s="130">
        <v>4.6554235564210615E-4</v>
      </c>
      <c r="AK371" s="181"/>
      <c r="AL371" s="4"/>
      <c r="AM371" s="159"/>
      <c r="AN371" s="4"/>
    </row>
    <row r="372" spans="1:40" x14ac:dyDescent="0.25">
      <c r="A372" t="s">
        <v>1213</v>
      </c>
      <c r="B372" s="2">
        <v>13498</v>
      </c>
      <c r="C372" t="s">
        <v>1994</v>
      </c>
      <c r="D372" t="s">
        <v>1995</v>
      </c>
      <c r="E372" t="s">
        <v>309</v>
      </c>
      <c r="F372" t="s">
        <v>2006</v>
      </c>
      <c r="G372" t="s">
        <v>2007</v>
      </c>
      <c r="H372" t="s">
        <v>312</v>
      </c>
      <c r="I372" t="s">
        <v>754</v>
      </c>
      <c r="J372" t="s">
        <v>204</v>
      </c>
      <c r="K372" t="s">
        <v>204</v>
      </c>
      <c r="L372" t="s">
        <v>325</v>
      </c>
      <c r="M372" t="s">
        <v>340</v>
      </c>
      <c r="N372" t="s">
        <v>464</v>
      </c>
      <c r="O372" t="s">
        <v>339</v>
      </c>
      <c r="P372" t="s">
        <v>1668</v>
      </c>
      <c r="Q372" t="s">
        <v>413</v>
      </c>
      <c r="R372" t="s">
        <v>407</v>
      </c>
      <c r="S372" t="s">
        <v>1212</v>
      </c>
      <c r="T372" s="129">
        <v>2439.6</v>
      </c>
      <c r="U372" t="s">
        <v>1318</v>
      </c>
      <c r="V372" s="130">
        <v>1.85309351948185E-2</v>
      </c>
      <c r="W372" s="130">
        <v>2.7449733115434301E-2</v>
      </c>
      <c r="X372" t="s">
        <v>412</v>
      </c>
      <c r="Y372" t="s">
        <v>339</v>
      </c>
      <c r="Z372" s="137">
        <v>290413.59999999998</v>
      </c>
      <c r="AA372" s="167">
        <v>1</v>
      </c>
      <c r="AB372" s="166" t="s">
        <v>2008</v>
      </c>
      <c r="AD372" s="137">
        <v>328.3997</v>
      </c>
      <c r="AH372" s="130">
        <v>1.3766567203610171E-4</v>
      </c>
      <c r="AI372" s="130">
        <v>2.9654440105761903E-3</v>
      </c>
      <c r="AJ372" s="130">
        <v>4.5473464367600035E-4</v>
      </c>
      <c r="AK372" s="181"/>
      <c r="AL372" s="4"/>
      <c r="AM372" s="159"/>
      <c r="AN372" s="4"/>
    </row>
    <row r="373" spans="1:40" x14ac:dyDescent="0.25">
      <c r="A373" t="s">
        <v>1213</v>
      </c>
      <c r="B373" s="2">
        <v>13498</v>
      </c>
      <c r="C373" t="s">
        <v>2013</v>
      </c>
      <c r="D373" t="s">
        <v>2014</v>
      </c>
      <c r="E373" t="s">
        <v>309</v>
      </c>
      <c r="F373" t="s">
        <v>2756</v>
      </c>
      <c r="G373" t="s">
        <v>2757</v>
      </c>
      <c r="H373" t="s">
        <v>312</v>
      </c>
      <c r="I373" t="s">
        <v>754</v>
      </c>
      <c r="J373" t="s">
        <v>204</v>
      </c>
      <c r="K373" t="s">
        <v>204</v>
      </c>
      <c r="L373" t="s">
        <v>325</v>
      </c>
      <c r="M373" t="s">
        <v>340</v>
      </c>
      <c r="N373" t="s">
        <v>448</v>
      </c>
      <c r="O373" t="s">
        <v>339</v>
      </c>
      <c r="P373" t="s">
        <v>1647</v>
      </c>
      <c r="Q373" t="s">
        <v>413</v>
      </c>
      <c r="R373" t="s">
        <v>407</v>
      </c>
      <c r="S373" t="s">
        <v>1212</v>
      </c>
      <c r="T373" s="129">
        <v>2466.6</v>
      </c>
      <c r="U373" t="s">
        <v>1742</v>
      </c>
      <c r="V373" s="130">
        <v>9.1159968324498897E-3</v>
      </c>
      <c r="W373" s="130">
        <v>2.5556214481591798E-2</v>
      </c>
      <c r="X373" t="s">
        <v>412</v>
      </c>
      <c r="Y373" t="s">
        <v>339</v>
      </c>
      <c r="Z373" s="137">
        <v>300000</v>
      </c>
      <c r="AA373" s="167">
        <v>1</v>
      </c>
      <c r="AB373" s="166" t="s">
        <v>2758</v>
      </c>
      <c r="AD373" s="137">
        <v>322.8</v>
      </c>
      <c r="AH373" s="130">
        <v>3.5603829073137385E-4</v>
      </c>
      <c r="AI373" s="130">
        <v>2.9148788096152165E-3</v>
      </c>
      <c r="AJ373" s="130">
        <v>4.4698074626320589E-4</v>
      </c>
      <c r="AK373" s="181"/>
      <c r="AL373" s="4"/>
      <c r="AM373" s="159"/>
      <c r="AN373" s="4"/>
    </row>
    <row r="374" spans="1:40" x14ac:dyDescent="0.25">
      <c r="A374" t="s">
        <v>1213</v>
      </c>
      <c r="B374" s="2">
        <v>13498</v>
      </c>
      <c r="C374" t="s">
        <v>1884</v>
      </c>
      <c r="D374" t="s">
        <v>1885</v>
      </c>
      <c r="E374" t="s">
        <v>309</v>
      </c>
      <c r="F374" t="s">
        <v>2759</v>
      </c>
      <c r="G374" t="s">
        <v>2760</v>
      </c>
      <c r="H374" t="s">
        <v>312</v>
      </c>
      <c r="I374" t="s">
        <v>754</v>
      </c>
      <c r="J374" t="s">
        <v>204</v>
      </c>
      <c r="K374" t="s">
        <v>204</v>
      </c>
      <c r="L374" t="s">
        <v>325</v>
      </c>
      <c r="M374" t="s">
        <v>340</v>
      </c>
      <c r="N374" t="s">
        <v>448</v>
      </c>
      <c r="O374" t="s">
        <v>339</v>
      </c>
      <c r="P374" t="s">
        <v>1211</v>
      </c>
      <c r="Q374" t="s">
        <v>413</v>
      </c>
      <c r="R374" t="s">
        <v>407</v>
      </c>
      <c r="S374" t="s">
        <v>1212</v>
      </c>
      <c r="T374" s="129">
        <v>2296.6999999999998</v>
      </c>
      <c r="U374" t="s">
        <v>2761</v>
      </c>
      <c r="V374" s="130">
        <v>6.0000000000000001E-3</v>
      </c>
      <c r="W374" s="130">
        <v>2.15646142590043E-2</v>
      </c>
      <c r="X374" t="s">
        <v>412</v>
      </c>
      <c r="Y374" t="s">
        <v>339</v>
      </c>
      <c r="Z374" s="137">
        <v>257526.94</v>
      </c>
      <c r="AA374" s="167">
        <v>1</v>
      </c>
      <c r="AB374" s="166" t="s">
        <v>2762</v>
      </c>
      <c r="AD374" s="137">
        <v>285.0308</v>
      </c>
      <c r="AH374" s="130">
        <v>2.8946734587897819E-4</v>
      </c>
      <c r="AI374" s="130">
        <v>2.5738235409159629E-3</v>
      </c>
      <c r="AJ374" s="130">
        <v>3.9468178343246151E-4</v>
      </c>
      <c r="AK374" s="181"/>
      <c r="AL374" s="4"/>
      <c r="AM374" s="159"/>
      <c r="AN374" s="4"/>
    </row>
    <row r="375" spans="1:40" x14ac:dyDescent="0.25">
      <c r="A375" t="s">
        <v>1213</v>
      </c>
      <c r="B375" s="2">
        <v>13498</v>
      </c>
      <c r="C375" t="s">
        <v>2763</v>
      </c>
      <c r="D375" t="s">
        <v>2764</v>
      </c>
      <c r="E375" t="s">
        <v>309</v>
      </c>
      <c r="F375" t="s">
        <v>2765</v>
      </c>
      <c r="G375" t="s">
        <v>2766</v>
      </c>
      <c r="H375" t="s">
        <v>312</v>
      </c>
      <c r="I375" t="s">
        <v>754</v>
      </c>
      <c r="J375" t="s">
        <v>204</v>
      </c>
      <c r="K375" t="s">
        <v>204</v>
      </c>
      <c r="L375" t="s">
        <v>325</v>
      </c>
      <c r="M375" t="s">
        <v>340</v>
      </c>
      <c r="N375" t="s">
        <v>447</v>
      </c>
      <c r="O375" t="s">
        <v>339</v>
      </c>
      <c r="P375" t="s">
        <v>1640</v>
      </c>
      <c r="Q375" t="s">
        <v>413</v>
      </c>
      <c r="R375" t="s">
        <v>407</v>
      </c>
      <c r="S375" t="s">
        <v>1212</v>
      </c>
      <c r="T375" s="129">
        <v>3098.5</v>
      </c>
      <c r="U375" t="s">
        <v>2767</v>
      </c>
      <c r="V375" s="130">
        <v>1.6639367729425099E-2</v>
      </c>
      <c r="W375" s="130">
        <v>2.9566172918080901E-2</v>
      </c>
      <c r="X375" t="s">
        <v>412</v>
      </c>
      <c r="Y375" t="s">
        <v>339</v>
      </c>
      <c r="Z375" s="137">
        <v>234848.48</v>
      </c>
      <c r="AA375" s="167">
        <v>1</v>
      </c>
      <c r="AB375" s="166" t="s">
        <v>2768</v>
      </c>
      <c r="AD375" s="137">
        <v>268.83109999999999</v>
      </c>
      <c r="AH375" s="130">
        <v>1.6465351996354191E-4</v>
      </c>
      <c r="AI375" s="130">
        <v>2.4275405103951339E-3</v>
      </c>
      <c r="AJ375" s="130">
        <v>3.7225007960581946E-4</v>
      </c>
      <c r="AK375" s="181"/>
      <c r="AL375" s="4"/>
      <c r="AM375" s="159"/>
      <c r="AN375" s="4"/>
    </row>
    <row r="376" spans="1:40" x14ac:dyDescent="0.25">
      <c r="A376" t="s">
        <v>1213</v>
      </c>
      <c r="B376" s="2">
        <v>13498</v>
      </c>
      <c r="C376" t="s">
        <v>2191</v>
      </c>
      <c r="D376" t="s">
        <v>2192</v>
      </c>
      <c r="E376" t="s">
        <v>309</v>
      </c>
      <c r="F376" t="s">
        <v>2769</v>
      </c>
      <c r="G376" t="s">
        <v>2770</v>
      </c>
      <c r="H376" t="s">
        <v>312</v>
      </c>
      <c r="I376" t="s">
        <v>754</v>
      </c>
      <c r="J376" t="s">
        <v>204</v>
      </c>
      <c r="K376" t="s">
        <v>204</v>
      </c>
      <c r="L376" t="s">
        <v>325</v>
      </c>
      <c r="M376" t="s">
        <v>340</v>
      </c>
      <c r="N376" t="s">
        <v>484</v>
      </c>
      <c r="O376" t="s">
        <v>339</v>
      </c>
      <c r="P376" t="s">
        <v>1668</v>
      </c>
      <c r="Q376" t="s">
        <v>413</v>
      </c>
      <c r="R376" t="s">
        <v>407</v>
      </c>
      <c r="S376" t="s">
        <v>1212</v>
      </c>
      <c r="T376" s="129">
        <v>913.3</v>
      </c>
      <c r="U376" t="s">
        <v>2514</v>
      </c>
      <c r="V376" s="130">
        <v>3.7074081643943802E-3</v>
      </c>
      <c r="W376" s="130">
        <v>2.41268963992592E-2</v>
      </c>
      <c r="X376" t="s">
        <v>412</v>
      </c>
      <c r="Y376" t="s">
        <v>339</v>
      </c>
      <c r="Z376" s="137">
        <v>226386.87</v>
      </c>
      <c r="AA376" s="167">
        <v>1</v>
      </c>
      <c r="AB376" s="166" t="s">
        <v>2771</v>
      </c>
      <c r="AD376" s="137">
        <v>257.40190000000001</v>
      </c>
      <c r="AH376" s="130">
        <v>4.279441758451713E-4</v>
      </c>
      <c r="AI376" s="130">
        <v>2.3243350181682003E-3</v>
      </c>
      <c r="AJ376" s="130">
        <v>3.5642408101476796E-4</v>
      </c>
      <c r="AK376" s="181"/>
      <c r="AL376" s="4"/>
      <c r="AM376" s="159"/>
      <c r="AN376" s="4"/>
    </row>
    <row r="377" spans="1:40" x14ac:dyDescent="0.25">
      <c r="A377" t="s">
        <v>1213</v>
      </c>
      <c r="B377" s="2">
        <v>13498</v>
      </c>
      <c r="C377" t="s">
        <v>1873</v>
      </c>
      <c r="D377" t="s">
        <v>1874</v>
      </c>
      <c r="E377" t="s">
        <v>309</v>
      </c>
      <c r="F377" t="s">
        <v>2772</v>
      </c>
      <c r="G377" t="s">
        <v>2773</v>
      </c>
      <c r="H377" t="s">
        <v>312</v>
      </c>
      <c r="I377" t="s">
        <v>754</v>
      </c>
      <c r="J377" t="s">
        <v>204</v>
      </c>
      <c r="K377" t="s">
        <v>204</v>
      </c>
      <c r="L377" t="s">
        <v>325</v>
      </c>
      <c r="M377" t="s">
        <v>340</v>
      </c>
      <c r="N377" t="s">
        <v>448</v>
      </c>
      <c r="O377" t="s">
        <v>339</v>
      </c>
      <c r="P377" t="s">
        <v>1211</v>
      </c>
      <c r="Q377" t="s">
        <v>413</v>
      </c>
      <c r="R377" t="s">
        <v>407</v>
      </c>
      <c r="S377" t="s">
        <v>1212</v>
      </c>
      <c r="T377" s="129">
        <v>3399.2</v>
      </c>
      <c r="U377" t="s">
        <v>2774</v>
      </c>
      <c r="V377" s="130">
        <v>2.3586115869760199E-2</v>
      </c>
      <c r="W377" s="130">
        <v>2.36181116139885E-2</v>
      </c>
      <c r="X377" t="s">
        <v>412</v>
      </c>
      <c r="Y377" t="s">
        <v>339</v>
      </c>
      <c r="Z377" s="137">
        <v>250000</v>
      </c>
      <c r="AA377" s="167">
        <v>1</v>
      </c>
      <c r="AB377" s="166" t="s">
        <v>2775</v>
      </c>
      <c r="AD377" s="137">
        <v>256.8</v>
      </c>
      <c r="AH377" s="130">
        <v>7.9687497509765709E-5</v>
      </c>
      <c r="AI377" s="130">
        <v>2.3188998708463062E-3</v>
      </c>
      <c r="AJ377" s="130">
        <v>3.5559063085623067E-4</v>
      </c>
      <c r="AK377" s="181"/>
      <c r="AL377" s="4"/>
      <c r="AM377" s="159"/>
      <c r="AN377" s="4"/>
    </row>
    <row r="378" spans="1:40" x14ac:dyDescent="0.25">
      <c r="A378" t="s">
        <v>1213</v>
      </c>
      <c r="B378" s="2">
        <v>13498</v>
      </c>
      <c r="C378" t="s">
        <v>2013</v>
      </c>
      <c r="D378" t="s">
        <v>2014</v>
      </c>
      <c r="E378" t="s">
        <v>309</v>
      </c>
      <c r="F378" t="s">
        <v>2776</v>
      </c>
      <c r="G378" t="s">
        <v>2777</v>
      </c>
      <c r="H378" t="s">
        <v>312</v>
      </c>
      <c r="I378" t="s">
        <v>754</v>
      </c>
      <c r="J378" t="s">
        <v>204</v>
      </c>
      <c r="K378" t="s">
        <v>204</v>
      </c>
      <c r="L378" t="s">
        <v>325</v>
      </c>
      <c r="M378" t="s">
        <v>340</v>
      </c>
      <c r="N378" t="s">
        <v>448</v>
      </c>
      <c r="O378" t="s">
        <v>339</v>
      </c>
      <c r="P378" t="s">
        <v>1647</v>
      </c>
      <c r="Q378" t="s">
        <v>413</v>
      </c>
      <c r="R378" t="s">
        <v>407</v>
      </c>
      <c r="S378" t="s">
        <v>1212</v>
      </c>
      <c r="T378" s="129">
        <v>1487.6</v>
      </c>
      <c r="U378" t="s">
        <v>1672</v>
      </c>
      <c r="V378" s="130">
        <v>3.31698674122458E-3</v>
      </c>
      <c r="W378" s="130">
        <v>2.30621199929711E-2</v>
      </c>
      <c r="X378" t="s">
        <v>412</v>
      </c>
      <c r="Y378" t="s">
        <v>339</v>
      </c>
      <c r="Z378" s="137">
        <v>225000</v>
      </c>
      <c r="AA378" s="167">
        <v>1</v>
      </c>
      <c r="AB378" s="166" t="s">
        <v>2778</v>
      </c>
      <c r="AD378" s="137">
        <v>246.39750000000001</v>
      </c>
      <c r="AH378" s="130">
        <v>5.3799373185176773E-4</v>
      </c>
      <c r="AI378" s="130">
        <v>2.2249654631107973E-3</v>
      </c>
      <c r="AJ378" s="130">
        <v>3.4118630243924492E-4</v>
      </c>
      <c r="AK378" s="181"/>
      <c r="AL378" s="4"/>
      <c r="AM378" s="159"/>
      <c r="AN378" s="4"/>
    </row>
    <row r="379" spans="1:40" x14ac:dyDescent="0.25">
      <c r="A379" t="s">
        <v>1213</v>
      </c>
      <c r="B379" s="2">
        <v>13498</v>
      </c>
      <c r="C379" t="s">
        <v>2535</v>
      </c>
      <c r="D379" t="s">
        <v>2536</v>
      </c>
      <c r="E379" t="s">
        <v>309</v>
      </c>
      <c r="F379" t="s">
        <v>2779</v>
      </c>
      <c r="G379" t="s">
        <v>2780</v>
      </c>
      <c r="H379" t="s">
        <v>312</v>
      </c>
      <c r="I379" t="s">
        <v>754</v>
      </c>
      <c r="J379" t="s">
        <v>204</v>
      </c>
      <c r="K379" t="s">
        <v>204</v>
      </c>
      <c r="L379" t="s">
        <v>325</v>
      </c>
      <c r="M379" t="s">
        <v>340</v>
      </c>
      <c r="N379" t="s">
        <v>464</v>
      </c>
      <c r="O379" t="s">
        <v>339</v>
      </c>
      <c r="P379" t="s">
        <v>1211</v>
      </c>
      <c r="Q379" t="s">
        <v>413</v>
      </c>
      <c r="R379" t="s">
        <v>407</v>
      </c>
      <c r="S379" t="s">
        <v>1212</v>
      </c>
      <c r="T379" s="129">
        <v>1711.3</v>
      </c>
      <c r="U379" t="s">
        <v>1672</v>
      </c>
      <c r="V379" s="130">
        <v>1.40922424853007E-2</v>
      </c>
      <c r="W379" s="130">
        <v>2.1955381954907999E-2</v>
      </c>
      <c r="X379" t="s">
        <v>412</v>
      </c>
      <c r="Y379" t="s">
        <v>339</v>
      </c>
      <c r="Z379" s="137">
        <v>216250</v>
      </c>
      <c r="AA379" s="167">
        <v>1</v>
      </c>
      <c r="AB379" s="166" t="s">
        <v>2781</v>
      </c>
      <c r="AD379" s="137">
        <v>242.07029999999997</v>
      </c>
      <c r="AH379" s="130">
        <v>1.8220468155048921E-4</v>
      </c>
      <c r="AI379" s="130">
        <v>2.1858909166889663E-3</v>
      </c>
      <c r="AJ379" s="130">
        <v>3.3519443414547123E-4</v>
      </c>
      <c r="AK379" s="181"/>
      <c r="AL379" s="4"/>
      <c r="AM379" s="159"/>
      <c r="AN379" s="4"/>
    </row>
    <row r="380" spans="1:40" x14ac:dyDescent="0.25">
      <c r="A380" t="s">
        <v>1213</v>
      </c>
      <c r="B380" s="2">
        <v>13498</v>
      </c>
      <c r="C380" t="s">
        <v>2782</v>
      </c>
      <c r="D380" t="s">
        <v>2783</v>
      </c>
      <c r="E380" t="s">
        <v>309</v>
      </c>
      <c r="F380" t="s">
        <v>2784</v>
      </c>
      <c r="G380" t="s">
        <v>2785</v>
      </c>
      <c r="H380" t="s">
        <v>312</v>
      </c>
      <c r="I380" t="s">
        <v>754</v>
      </c>
      <c r="J380" t="s">
        <v>204</v>
      </c>
      <c r="K380" t="s">
        <v>204</v>
      </c>
      <c r="L380" t="s">
        <v>325</v>
      </c>
      <c r="M380" t="s">
        <v>340</v>
      </c>
      <c r="N380" t="s">
        <v>451</v>
      </c>
      <c r="O380" t="s">
        <v>339</v>
      </c>
      <c r="P380" t="s">
        <v>1619</v>
      </c>
      <c r="Q380" t="s">
        <v>413</v>
      </c>
      <c r="R380" t="s">
        <v>407</v>
      </c>
      <c r="S380" t="s">
        <v>1212</v>
      </c>
      <c r="T380" s="129">
        <v>4392</v>
      </c>
      <c r="U380" t="s">
        <v>2656</v>
      </c>
      <c r="V380" s="130">
        <v>2.76411830604073E-2</v>
      </c>
      <c r="W380" s="130">
        <v>3.8687582625150298E-2</v>
      </c>
      <c r="X380" t="s">
        <v>412</v>
      </c>
      <c r="Y380" t="s">
        <v>339</v>
      </c>
      <c r="Z380" s="137">
        <v>250000</v>
      </c>
      <c r="AA380" s="167">
        <v>1</v>
      </c>
      <c r="AB380" s="166" t="s">
        <v>1792</v>
      </c>
      <c r="AD380" s="137">
        <v>240.27500000000001</v>
      </c>
      <c r="AH380" s="130">
        <v>2.386044882458657E-4</v>
      </c>
      <c r="AI380" s="130">
        <v>2.16967938655606E-3</v>
      </c>
      <c r="AJ380" s="130">
        <v>3.3270848453652969E-4</v>
      </c>
      <c r="AK380" s="181"/>
      <c r="AL380" s="4"/>
      <c r="AM380" s="159"/>
      <c r="AN380" s="4"/>
    </row>
    <row r="381" spans="1:40" x14ac:dyDescent="0.25">
      <c r="A381" t="s">
        <v>1213</v>
      </c>
      <c r="B381" s="2">
        <v>13498</v>
      </c>
      <c r="C381" t="s">
        <v>2786</v>
      </c>
      <c r="D381" t="s">
        <v>2787</v>
      </c>
      <c r="E381" t="s">
        <v>309</v>
      </c>
      <c r="F381" t="s">
        <v>2788</v>
      </c>
      <c r="G381" t="s">
        <v>2789</v>
      </c>
      <c r="H381" t="s">
        <v>312</v>
      </c>
      <c r="I381" t="s">
        <v>754</v>
      </c>
      <c r="J381" t="s">
        <v>204</v>
      </c>
      <c r="K381" t="s">
        <v>204</v>
      </c>
      <c r="L381" t="s">
        <v>325</v>
      </c>
      <c r="M381" t="s">
        <v>340</v>
      </c>
      <c r="N381" t="s">
        <v>464</v>
      </c>
      <c r="O381" t="s">
        <v>339</v>
      </c>
      <c r="P381" t="s">
        <v>2348</v>
      </c>
      <c r="Q381" t="s">
        <v>415</v>
      </c>
      <c r="R381" t="s">
        <v>407</v>
      </c>
      <c r="S381" t="s">
        <v>1212</v>
      </c>
      <c r="T381" s="129">
        <v>6113.1</v>
      </c>
      <c r="U381" t="s">
        <v>2790</v>
      </c>
      <c r="V381" s="130">
        <v>2.7141839642286E-2</v>
      </c>
      <c r="W381" s="130">
        <v>3.24116960728165E-2</v>
      </c>
      <c r="X381" t="s">
        <v>412</v>
      </c>
      <c r="Y381" t="s">
        <v>339</v>
      </c>
      <c r="Z381" s="137">
        <v>225012</v>
      </c>
      <c r="AA381" s="167">
        <v>1</v>
      </c>
      <c r="AB381" s="166" t="s">
        <v>2791</v>
      </c>
      <c r="AD381" s="137">
        <v>228.5222</v>
      </c>
      <c r="AH381" s="130">
        <v>1.8138302047743542E-4</v>
      </c>
      <c r="AI381" s="130">
        <v>2.0635517915323742E-3</v>
      </c>
      <c r="AJ381" s="130">
        <v>3.1643439744024032E-4</v>
      </c>
      <c r="AK381" s="181"/>
      <c r="AL381" s="4"/>
      <c r="AM381" s="159"/>
      <c r="AN381" s="4"/>
    </row>
    <row r="382" spans="1:40" x14ac:dyDescent="0.25">
      <c r="A382" t="s">
        <v>1213</v>
      </c>
      <c r="B382" s="2">
        <v>13498</v>
      </c>
      <c r="C382" t="s">
        <v>2792</v>
      </c>
      <c r="D382" t="s">
        <v>2793</v>
      </c>
      <c r="E382" t="s">
        <v>309</v>
      </c>
      <c r="F382" t="s">
        <v>2794</v>
      </c>
      <c r="G382" t="s">
        <v>2795</v>
      </c>
      <c r="H382" t="s">
        <v>312</v>
      </c>
      <c r="I382" t="s">
        <v>754</v>
      </c>
      <c r="J382" t="s">
        <v>204</v>
      </c>
      <c r="K382" t="s">
        <v>204</v>
      </c>
      <c r="L382" t="s">
        <v>325</v>
      </c>
      <c r="M382" t="s">
        <v>340</v>
      </c>
      <c r="N382" t="s">
        <v>464</v>
      </c>
      <c r="O382" t="s">
        <v>339</v>
      </c>
      <c r="P382" t="s">
        <v>1668</v>
      </c>
      <c r="Q382" t="s">
        <v>413</v>
      </c>
      <c r="R382" t="s">
        <v>407</v>
      </c>
      <c r="S382" t="s">
        <v>1212</v>
      </c>
      <c r="T382" s="129">
        <v>2491.3000000000002</v>
      </c>
      <c r="U382" t="s">
        <v>2796</v>
      </c>
      <c r="V382" s="130">
        <v>2.2692917070237201E-2</v>
      </c>
      <c r="W382" s="130">
        <v>2.4486192871331799E-2</v>
      </c>
      <c r="X382" t="s">
        <v>412</v>
      </c>
      <c r="Y382" t="s">
        <v>339</v>
      </c>
      <c r="Z382" s="137">
        <v>197735.61</v>
      </c>
      <c r="AA382" s="167">
        <v>1</v>
      </c>
      <c r="AB382" s="166" t="s">
        <v>2150</v>
      </c>
      <c r="AD382" s="137">
        <v>219.09110000000001</v>
      </c>
      <c r="AH382" s="130">
        <v>1.6747978918564465E-4</v>
      </c>
      <c r="AI382" s="130">
        <v>1.9783891101774732E-3</v>
      </c>
      <c r="AJ382" s="130">
        <v>3.0337516535819907E-4</v>
      </c>
      <c r="AK382" s="181"/>
      <c r="AL382" s="4"/>
      <c r="AM382" s="159"/>
      <c r="AN382" s="4"/>
    </row>
    <row r="383" spans="1:40" x14ac:dyDescent="0.25">
      <c r="A383" t="s">
        <v>1213</v>
      </c>
      <c r="B383" s="2">
        <v>13498</v>
      </c>
      <c r="C383" t="s">
        <v>2535</v>
      </c>
      <c r="D383" t="s">
        <v>2536</v>
      </c>
      <c r="E383" t="s">
        <v>309</v>
      </c>
      <c r="F383" t="s">
        <v>2797</v>
      </c>
      <c r="G383" t="s">
        <v>2798</v>
      </c>
      <c r="H383" t="s">
        <v>312</v>
      </c>
      <c r="I383" t="s">
        <v>754</v>
      </c>
      <c r="J383" t="s">
        <v>204</v>
      </c>
      <c r="K383" t="s">
        <v>204</v>
      </c>
      <c r="L383" t="s">
        <v>325</v>
      </c>
      <c r="M383" t="s">
        <v>340</v>
      </c>
      <c r="N383" t="s">
        <v>464</v>
      </c>
      <c r="O383" t="s">
        <v>339</v>
      </c>
      <c r="P383" t="s">
        <v>1211</v>
      </c>
      <c r="Q383" t="s">
        <v>413</v>
      </c>
      <c r="R383" t="s">
        <v>407</v>
      </c>
      <c r="S383" t="s">
        <v>1212</v>
      </c>
      <c r="T383" s="129">
        <v>5242.2</v>
      </c>
      <c r="U383" t="s">
        <v>2390</v>
      </c>
      <c r="V383" s="130">
        <v>1.60132299893673E-2</v>
      </c>
      <c r="W383" s="130">
        <v>2.81132514178749E-2</v>
      </c>
      <c r="X383" t="s">
        <v>412</v>
      </c>
      <c r="Y383" t="s">
        <v>339</v>
      </c>
      <c r="Z383" s="137">
        <v>195364</v>
      </c>
      <c r="AA383" s="167">
        <v>1</v>
      </c>
      <c r="AB383" s="166" t="s">
        <v>2799</v>
      </c>
      <c r="AD383" s="137">
        <v>210.8759</v>
      </c>
      <c r="AH383" s="130">
        <v>9.2343440989514199E-5</v>
      </c>
      <c r="AI383" s="130">
        <v>1.9042059862718012E-3</v>
      </c>
      <c r="AJ383" s="130">
        <v>2.9199958844772358E-4</v>
      </c>
      <c r="AK383" s="181"/>
      <c r="AL383" s="4"/>
      <c r="AM383" s="159"/>
      <c r="AN383" s="4"/>
    </row>
    <row r="384" spans="1:40" x14ac:dyDescent="0.25">
      <c r="A384" t="s">
        <v>1213</v>
      </c>
      <c r="B384" s="2">
        <v>13498</v>
      </c>
      <c r="C384" t="s">
        <v>2577</v>
      </c>
      <c r="D384" t="s">
        <v>2578</v>
      </c>
      <c r="E384" t="s">
        <v>309</v>
      </c>
      <c r="F384" t="s">
        <v>2800</v>
      </c>
      <c r="G384" t="s">
        <v>2801</v>
      </c>
      <c r="H384" t="s">
        <v>312</v>
      </c>
      <c r="I384" t="s">
        <v>754</v>
      </c>
      <c r="J384" t="s">
        <v>204</v>
      </c>
      <c r="K384" t="s">
        <v>204</v>
      </c>
      <c r="L384" t="s">
        <v>325</v>
      </c>
      <c r="M384" t="s">
        <v>340</v>
      </c>
      <c r="N384" t="s">
        <v>440</v>
      </c>
      <c r="O384" t="s">
        <v>339</v>
      </c>
      <c r="P384" t="s">
        <v>1633</v>
      </c>
      <c r="Q384" t="s">
        <v>413</v>
      </c>
      <c r="R384" t="s">
        <v>407</v>
      </c>
      <c r="S384" t="s">
        <v>1212</v>
      </c>
      <c r="T384" s="129">
        <v>3060.4</v>
      </c>
      <c r="U384" t="s">
        <v>1786</v>
      </c>
      <c r="V384" s="130">
        <v>1.8379201886891999E-2</v>
      </c>
      <c r="W384" s="130">
        <v>2.9873017350434902E-2</v>
      </c>
      <c r="X384" t="s">
        <v>412</v>
      </c>
      <c r="Y384" t="s">
        <v>339</v>
      </c>
      <c r="Z384" s="137">
        <v>181443.3</v>
      </c>
      <c r="AA384" s="167">
        <v>1</v>
      </c>
      <c r="AB384" s="166" t="s">
        <v>2802</v>
      </c>
      <c r="AD384" s="137">
        <v>203.4161</v>
      </c>
      <c r="AH384" s="130">
        <v>2.1577572005987953E-4</v>
      </c>
      <c r="AI384" s="130">
        <v>1.8368441122198569E-3</v>
      </c>
      <c r="AJ384" s="130">
        <v>2.8167001294904248E-4</v>
      </c>
      <c r="AK384" s="181"/>
      <c r="AL384" s="4"/>
      <c r="AM384" s="159"/>
      <c r="AN384" s="4"/>
    </row>
    <row r="385" spans="1:40" x14ac:dyDescent="0.25">
      <c r="A385" t="s">
        <v>1213</v>
      </c>
      <c r="B385" s="2">
        <v>13498</v>
      </c>
      <c r="C385" t="s">
        <v>1987</v>
      </c>
      <c r="D385" t="s">
        <v>1988</v>
      </c>
      <c r="E385" t="s">
        <v>309</v>
      </c>
      <c r="F385" t="s">
        <v>1989</v>
      </c>
      <c r="G385" t="s">
        <v>1990</v>
      </c>
      <c r="H385" t="s">
        <v>312</v>
      </c>
      <c r="I385" t="s">
        <v>754</v>
      </c>
      <c r="J385" t="s">
        <v>204</v>
      </c>
      <c r="K385" t="s">
        <v>204</v>
      </c>
      <c r="L385" t="s">
        <v>325</v>
      </c>
      <c r="M385" t="s">
        <v>340</v>
      </c>
      <c r="N385" t="s">
        <v>464</v>
      </c>
      <c r="O385" t="s">
        <v>339</v>
      </c>
      <c r="P385" t="s">
        <v>1991</v>
      </c>
      <c r="Q385" t="s">
        <v>415</v>
      </c>
      <c r="R385" t="s">
        <v>407</v>
      </c>
      <c r="S385" t="s">
        <v>1212</v>
      </c>
      <c r="T385" s="129">
        <v>5015</v>
      </c>
      <c r="U385" t="s">
        <v>1992</v>
      </c>
      <c r="V385" s="130">
        <v>2.61151894093559E-2</v>
      </c>
      <c r="W385" s="130">
        <v>3.0447367185353898E-2</v>
      </c>
      <c r="X385" t="s">
        <v>412</v>
      </c>
      <c r="Y385" t="s">
        <v>339</v>
      </c>
      <c r="Z385" s="137">
        <v>201944.62</v>
      </c>
      <c r="AA385" s="167">
        <v>1</v>
      </c>
      <c r="AB385" s="166" t="s">
        <v>1993</v>
      </c>
      <c r="AD385" s="137">
        <v>202.81299999999999</v>
      </c>
      <c r="AH385" s="130">
        <v>2.5439041976662414E-4</v>
      </c>
      <c r="AI385" s="130">
        <v>1.8313981289172579E-3</v>
      </c>
      <c r="AJ385" s="130">
        <v>2.8083490115204327E-4</v>
      </c>
      <c r="AK385" s="181"/>
      <c r="AL385" s="4"/>
      <c r="AM385" s="159"/>
      <c r="AN385" s="4"/>
    </row>
    <row r="386" spans="1:40" x14ac:dyDescent="0.25">
      <c r="A386" t="s">
        <v>1213</v>
      </c>
      <c r="B386" s="2">
        <v>13498</v>
      </c>
      <c r="C386" t="s">
        <v>2500</v>
      </c>
      <c r="D386" t="s">
        <v>2501</v>
      </c>
      <c r="E386" t="s">
        <v>309</v>
      </c>
      <c r="F386" t="s">
        <v>2803</v>
      </c>
      <c r="G386" t="s">
        <v>2804</v>
      </c>
      <c r="H386" t="s">
        <v>312</v>
      </c>
      <c r="I386" t="s">
        <v>754</v>
      </c>
      <c r="J386" t="s">
        <v>204</v>
      </c>
      <c r="K386" t="s">
        <v>204</v>
      </c>
      <c r="L386" t="s">
        <v>325</v>
      </c>
      <c r="M386" t="s">
        <v>340</v>
      </c>
      <c r="N386" t="s">
        <v>445</v>
      </c>
      <c r="O386" t="s">
        <v>339</v>
      </c>
      <c r="P386" t="s">
        <v>1647</v>
      </c>
      <c r="Q386" t="s">
        <v>413</v>
      </c>
      <c r="R386" t="s">
        <v>407</v>
      </c>
      <c r="S386" t="s">
        <v>1212</v>
      </c>
      <c r="T386" s="129">
        <v>1486.4</v>
      </c>
      <c r="U386" t="s">
        <v>1807</v>
      </c>
      <c r="V386" s="130">
        <v>1.32128716503378E-2</v>
      </c>
      <c r="W386" s="130">
        <v>2.1244656816720602E-2</v>
      </c>
      <c r="X386" t="s">
        <v>412</v>
      </c>
      <c r="Y386" t="s">
        <v>339</v>
      </c>
      <c r="Z386" s="137">
        <v>154616</v>
      </c>
      <c r="AA386" s="167">
        <v>1</v>
      </c>
      <c r="AB386" s="166" t="s">
        <v>2805</v>
      </c>
      <c r="AD386" s="137">
        <v>176.24679999999998</v>
      </c>
      <c r="AH386" s="130">
        <v>5.2378174798865329E-4</v>
      </c>
      <c r="AI386" s="130">
        <v>1.5915057700820665E-3</v>
      </c>
      <c r="AJ386" s="130">
        <v>2.4404871806227378E-4</v>
      </c>
      <c r="AK386" s="181"/>
      <c r="AL386" s="4"/>
      <c r="AM386" s="159"/>
      <c r="AN386" s="4"/>
    </row>
    <row r="387" spans="1:40" x14ac:dyDescent="0.25">
      <c r="A387" t="s">
        <v>1213</v>
      </c>
      <c r="B387" s="2">
        <v>13498</v>
      </c>
      <c r="C387" t="s">
        <v>2806</v>
      </c>
      <c r="D387" t="s">
        <v>2807</v>
      </c>
      <c r="E387" t="s">
        <v>309</v>
      </c>
      <c r="F387" t="s">
        <v>2808</v>
      </c>
      <c r="G387" t="s">
        <v>2809</v>
      </c>
      <c r="H387" t="s">
        <v>312</v>
      </c>
      <c r="I387" t="s">
        <v>754</v>
      </c>
      <c r="J387" t="s">
        <v>204</v>
      </c>
      <c r="K387" t="s">
        <v>204</v>
      </c>
      <c r="L387" t="s">
        <v>325</v>
      </c>
      <c r="M387" t="s">
        <v>340</v>
      </c>
      <c r="N387" t="s">
        <v>462</v>
      </c>
      <c r="O387" t="s">
        <v>339</v>
      </c>
      <c r="P387" t="s">
        <v>1647</v>
      </c>
      <c r="Q387" t="s">
        <v>413</v>
      </c>
      <c r="R387" t="s">
        <v>407</v>
      </c>
      <c r="S387" t="s">
        <v>1212</v>
      </c>
      <c r="T387" s="129">
        <v>3210.2</v>
      </c>
      <c r="U387" t="s">
        <v>2705</v>
      </c>
      <c r="V387" s="130">
        <v>2.2172150386532599E-2</v>
      </c>
      <c r="W387" s="130">
        <v>2.6628858693837801E-2</v>
      </c>
      <c r="X387" t="s">
        <v>412</v>
      </c>
      <c r="Y387" t="s">
        <v>339</v>
      </c>
      <c r="Z387" s="137">
        <v>171155.17</v>
      </c>
      <c r="AA387" s="167">
        <v>1</v>
      </c>
      <c r="AB387" s="166" t="s">
        <v>2810</v>
      </c>
      <c r="AD387" s="137">
        <v>175.87909999999999</v>
      </c>
      <c r="AH387" s="130">
        <v>4.8795032035201744E-4</v>
      </c>
      <c r="AI387" s="130">
        <v>1.5881854449944102E-3</v>
      </c>
      <c r="AJ387" s="130">
        <v>2.4353956434355949E-4</v>
      </c>
      <c r="AK387" s="181"/>
      <c r="AL387" s="4"/>
      <c r="AM387" s="159"/>
      <c r="AN387" s="4"/>
    </row>
    <row r="388" spans="1:40" x14ac:dyDescent="0.25">
      <c r="A388" t="s">
        <v>1213</v>
      </c>
      <c r="B388" s="2">
        <v>13498</v>
      </c>
      <c r="C388" t="s">
        <v>2811</v>
      </c>
      <c r="D388" t="s">
        <v>2812</v>
      </c>
      <c r="E388" t="s">
        <v>309</v>
      </c>
      <c r="F388" t="s">
        <v>2813</v>
      </c>
      <c r="G388" t="s">
        <v>2814</v>
      </c>
      <c r="H388" t="s">
        <v>312</v>
      </c>
      <c r="I388" t="s">
        <v>754</v>
      </c>
      <c r="J388" t="s">
        <v>204</v>
      </c>
      <c r="K388" t="s">
        <v>204</v>
      </c>
      <c r="L388" t="s">
        <v>325</v>
      </c>
      <c r="M388" t="s">
        <v>340</v>
      </c>
      <c r="N388" t="s">
        <v>477</v>
      </c>
      <c r="O388" t="s">
        <v>339</v>
      </c>
      <c r="P388" t="s">
        <v>2149</v>
      </c>
      <c r="Q388" t="s">
        <v>415</v>
      </c>
      <c r="R388" t="s">
        <v>407</v>
      </c>
      <c r="S388" t="s">
        <v>1212</v>
      </c>
      <c r="T388" s="129">
        <v>5722.8</v>
      </c>
      <c r="U388" t="s">
        <v>2660</v>
      </c>
      <c r="V388" s="130">
        <v>2.25190681021472E-2</v>
      </c>
      <c r="W388" s="130">
        <v>2.8079157592057799E-2</v>
      </c>
      <c r="X388" t="s">
        <v>412</v>
      </c>
      <c r="Y388" t="s">
        <v>339</v>
      </c>
      <c r="Z388" s="137">
        <v>153833.82</v>
      </c>
      <c r="AA388" s="167">
        <v>1</v>
      </c>
      <c r="AB388" s="166" t="s">
        <v>2815</v>
      </c>
      <c r="AD388" s="137">
        <v>174.2783</v>
      </c>
      <c r="AH388" s="130">
        <v>1.0453007705637772E-4</v>
      </c>
      <c r="AI388" s="130">
        <v>1.573730246734088E-3</v>
      </c>
      <c r="AJ388" s="130">
        <v>2.4132293863532488E-4</v>
      </c>
      <c r="AK388" s="181"/>
      <c r="AL388" s="4"/>
      <c r="AM388" s="159"/>
      <c r="AN388" s="4"/>
    </row>
    <row r="389" spans="1:40" x14ac:dyDescent="0.25">
      <c r="A389" t="s">
        <v>1213</v>
      </c>
      <c r="B389" s="2">
        <v>13498</v>
      </c>
      <c r="C389" t="s">
        <v>455</v>
      </c>
      <c r="D389" t="s">
        <v>2606</v>
      </c>
      <c r="E389" t="s">
        <v>309</v>
      </c>
      <c r="F389" t="s">
        <v>2816</v>
      </c>
      <c r="G389" t="s">
        <v>2817</v>
      </c>
      <c r="H389" t="s">
        <v>312</v>
      </c>
      <c r="I389" t="s">
        <v>754</v>
      </c>
      <c r="J389" t="s">
        <v>204</v>
      </c>
      <c r="K389" t="s">
        <v>204</v>
      </c>
      <c r="L389" t="s">
        <v>325</v>
      </c>
      <c r="M389" t="s">
        <v>340</v>
      </c>
      <c r="N389" t="s">
        <v>440</v>
      </c>
      <c r="O389" t="s">
        <v>339</v>
      </c>
      <c r="P389" t="s">
        <v>2149</v>
      </c>
      <c r="Q389" t="s">
        <v>415</v>
      </c>
      <c r="R389" t="s">
        <v>407</v>
      </c>
      <c r="S389" t="s">
        <v>1212</v>
      </c>
      <c r="T389" s="129">
        <v>7987.7</v>
      </c>
      <c r="U389" t="s">
        <v>2818</v>
      </c>
      <c r="V389" s="130">
        <v>2.2944058142938799E-2</v>
      </c>
      <c r="W389" s="130">
        <v>3.0206087802648201E-2</v>
      </c>
      <c r="X389" t="s">
        <v>412</v>
      </c>
      <c r="Y389" t="s">
        <v>339</v>
      </c>
      <c r="Z389" s="137">
        <v>168744</v>
      </c>
      <c r="AA389" s="167">
        <v>1</v>
      </c>
      <c r="AB389" s="166" t="s">
        <v>2819</v>
      </c>
      <c r="AD389" s="137">
        <v>169.52020000000002</v>
      </c>
      <c r="AH389" s="130">
        <v>6.6016609782777088E-5</v>
      </c>
      <c r="AI389" s="130">
        <v>1.5307646802408101E-3</v>
      </c>
      <c r="AJ389" s="130">
        <v>2.3473440366384113E-4</v>
      </c>
      <c r="AK389" s="181"/>
      <c r="AL389" s="4"/>
      <c r="AM389" s="159"/>
      <c r="AN389" s="4"/>
    </row>
    <row r="390" spans="1:40" x14ac:dyDescent="0.25">
      <c r="A390" t="s">
        <v>1213</v>
      </c>
      <c r="B390" s="2">
        <v>13498</v>
      </c>
      <c r="C390" t="s">
        <v>2018</v>
      </c>
      <c r="D390" t="s">
        <v>2019</v>
      </c>
      <c r="E390" t="s">
        <v>309</v>
      </c>
      <c r="F390" t="s">
        <v>2155</v>
      </c>
      <c r="G390" t="s">
        <v>2156</v>
      </c>
      <c r="H390" t="s">
        <v>312</v>
      </c>
      <c r="I390" t="s">
        <v>754</v>
      </c>
      <c r="J390" t="s">
        <v>204</v>
      </c>
      <c r="K390" t="s">
        <v>204</v>
      </c>
      <c r="L390" t="s">
        <v>325</v>
      </c>
      <c r="M390" t="s">
        <v>340</v>
      </c>
      <c r="N390" t="s">
        <v>464</v>
      </c>
      <c r="O390" t="s">
        <v>339</v>
      </c>
      <c r="P390" t="s">
        <v>1668</v>
      </c>
      <c r="Q390" t="s">
        <v>413</v>
      </c>
      <c r="R390" t="s">
        <v>407</v>
      </c>
      <c r="S390" t="s">
        <v>1212</v>
      </c>
      <c r="T390" s="129">
        <v>4606.6000000000004</v>
      </c>
      <c r="U390" t="s">
        <v>1921</v>
      </c>
      <c r="V390" s="130">
        <v>2.5603421317338601E-2</v>
      </c>
      <c r="W390" s="130">
        <v>3.0137900151013999E-2</v>
      </c>
      <c r="X390" t="s">
        <v>412</v>
      </c>
      <c r="Y390" t="s">
        <v>339</v>
      </c>
      <c r="Z390" s="137">
        <v>148387.1</v>
      </c>
      <c r="AA390" s="167">
        <v>1</v>
      </c>
      <c r="AB390" s="166" t="s">
        <v>2157</v>
      </c>
      <c r="AC390" s="2">
        <v>3.0488000000000004</v>
      </c>
      <c r="AD390" s="137">
        <v>158.78110000000001</v>
      </c>
      <c r="AH390" s="130">
        <v>1.3200844087309693E-4</v>
      </c>
      <c r="AI390" s="130">
        <v>1.4337907799175796E-3</v>
      </c>
      <c r="AJ390" s="130">
        <v>2.1986398565827979E-4</v>
      </c>
      <c r="AK390" s="181"/>
      <c r="AL390" s="4"/>
      <c r="AM390" s="159"/>
      <c r="AN390" s="4"/>
    </row>
    <row r="391" spans="1:40" x14ac:dyDescent="0.25">
      <c r="A391" t="s">
        <v>1213</v>
      </c>
      <c r="B391" s="2">
        <v>13498</v>
      </c>
      <c r="C391" t="s">
        <v>2782</v>
      </c>
      <c r="D391" t="s">
        <v>2783</v>
      </c>
      <c r="E391" t="s">
        <v>309</v>
      </c>
      <c r="F391" t="s">
        <v>2820</v>
      </c>
      <c r="G391" t="s">
        <v>2821</v>
      </c>
      <c r="H391" t="s">
        <v>312</v>
      </c>
      <c r="I391" t="s">
        <v>754</v>
      </c>
      <c r="J391" t="s">
        <v>204</v>
      </c>
      <c r="K391" t="s">
        <v>204</v>
      </c>
      <c r="L391" t="s">
        <v>325</v>
      </c>
      <c r="M391" t="s">
        <v>340</v>
      </c>
      <c r="N391" t="s">
        <v>451</v>
      </c>
      <c r="O391" t="s">
        <v>339</v>
      </c>
      <c r="P391" t="s">
        <v>1619</v>
      </c>
      <c r="Q391" t="s">
        <v>413</v>
      </c>
      <c r="R391" t="s">
        <v>407</v>
      </c>
      <c r="S391" t="s">
        <v>1212</v>
      </c>
      <c r="T391" s="129">
        <v>4062.3</v>
      </c>
      <c r="U391" t="s">
        <v>1634</v>
      </c>
      <c r="V391" s="130">
        <v>2.5627737723280999E-2</v>
      </c>
      <c r="W391" s="130">
        <v>3.6605236648320799E-2</v>
      </c>
      <c r="X391" t="s">
        <v>412</v>
      </c>
      <c r="Y391" t="s">
        <v>339</v>
      </c>
      <c r="Z391" s="137">
        <v>150500</v>
      </c>
      <c r="AA391" s="167">
        <v>1</v>
      </c>
      <c r="AB391" s="166" t="s">
        <v>2822</v>
      </c>
      <c r="AD391" s="137">
        <v>149.62710000000001</v>
      </c>
      <c r="AH391" s="130">
        <v>3.3298195808613386E-4</v>
      </c>
      <c r="AI391" s="130">
        <v>1.3511303071071159E-3</v>
      </c>
      <c r="AJ391" s="130">
        <v>2.0718845359107599E-4</v>
      </c>
      <c r="AK391" s="181"/>
      <c r="AL391" s="4"/>
      <c r="AM391" s="159"/>
      <c r="AN391" s="4"/>
    </row>
    <row r="392" spans="1:40" x14ac:dyDescent="0.25">
      <c r="A392" t="s">
        <v>1213</v>
      </c>
      <c r="B392" s="2">
        <v>13498</v>
      </c>
      <c r="C392" t="s">
        <v>2018</v>
      </c>
      <c r="D392" t="s">
        <v>2019</v>
      </c>
      <c r="E392" t="s">
        <v>309</v>
      </c>
      <c r="F392" t="s">
        <v>2221</v>
      </c>
      <c r="G392" t="s">
        <v>2222</v>
      </c>
      <c r="H392" t="s">
        <v>312</v>
      </c>
      <c r="I392" t="s">
        <v>754</v>
      </c>
      <c r="J392" t="s">
        <v>204</v>
      </c>
      <c r="K392" t="s">
        <v>204</v>
      </c>
      <c r="L392" t="s">
        <v>325</v>
      </c>
      <c r="M392" t="s">
        <v>340</v>
      </c>
      <c r="N392" t="s">
        <v>464</v>
      </c>
      <c r="O392" t="s">
        <v>339</v>
      </c>
      <c r="P392" t="s">
        <v>1668</v>
      </c>
      <c r="Q392" t="s">
        <v>413</v>
      </c>
      <c r="R392" t="s">
        <v>407</v>
      </c>
      <c r="S392" t="s">
        <v>1212</v>
      </c>
      <c r="T392" s="129">
        <v>1017.1</v>
      </c>
      <c r="U392" t="s">
        <v>2223</v>
      </c>
      <c r="V392" s="130">
        <v>1.5824799803860201E-2</v>
      </c>
      <c r="W392" s="130">
        <v>2.5002845462560298E-2</v>
      </c>
      <c r="X392" t="s">
        <v>412</v>
      </c>
      <c r="Y392" t="s">
        <v>339</v>
      </c>
      <c r="Z392" s="137">
        <v>123850.87</v>
      </c>
      <c r="AA392" s="167">
        <v>1</v>
      </c>
      <c r="AB392" s="166" t="s">
        <v>2224</v>
      </c>
      <c r="AC392" s="2">
        <v>3.0150999999999999</v>
      </c>
      <c r="AD392" s="137">
        <v>144.75</v>
      </c>
      <c r="AH392" s="130">
        <v>1.6106073582391821E-4</v>
      </c>
      <c r="AI392" s="130">
        <v>1.3070901725272695E-3</v>
      </c>
      <c r="AJ392" s="130">
        <v>2.0043513947211601E-4</v>
      </c>
      <c r="AK392" s="181"/>
      <c r="AL392" s="4"/>
      <c r="AM392" s="159"/>
      <c r="AN392" s="4"/>
    </row>
    <row r="393" spans="1:40" x14ac:dyDescent="0.25">
      <c r="A393" t="s">
        <v>1213</v>
      </c>
      <c r="B393" s="2">
        <v>13498</v>
      </c>
      <c r="C393" t="s">
        <v>2307</v>
      </c>
      <c r="D393" t="s">
        <v>2308</v>
      </c>
      <c r="E393" t="s">
        <v>309</v>
      </c>
      <c r="F393" t="s">
        <v>2823</v>
      </c>
      <c r="G393" t="s">
        <v>2824</v>
      </c>
      <c r="H393" t="s">
        <v>312</v>
      </c>
      <c r="I393" t="s">
        <v>754</v>
      </c>
      <c r="J393" t="s">
        <v>204</v>
      </c>
      <c r="K393" t="s">
        <v>204</v>
      </c>
      <c r="L393" t="s">
        <v>325</v>
      </c>
      <c r="M393" t="s">
        <v>340</v>
      </c>
      <c r="N393" t="s">
        <v>440</v>
      </c>
      <c r="O393" t="s">
        <v>339</v>
      </c>
      <c r="P393" t="s">
        <v>1647</v>
      </c>
      <c r="Q393" t="s">
        <v>413</v>
      </c>
      <c r="R393" t="s">
        <v>407</v>
      </c>
      <c r="S393" t="s">
        <v>1212</v>
      </c>
      <c r="T393" s="129">
        <v>2344.1999999999998</v>
      </c>
      <c r="U393" t="s">
        <v>2825</v>
      </c>
      <c r="V393" s="130">
        <v>1.55318776291075E-2</v>
      </c>
      <c r="W393" s="130">
        <v>2.5270350865125302E-2</v>
      </c>
      <c r="X393" t="s">
        <v>412</v>
      </c>
      <c r="Y393" t="s">
        <v>339</v>
      </c>
      <c r="Z393" s="137">
        <v>120243.3</v>
      </c>
      <c r="AA393" s="167">
        <v>1</v>
      </c>
      <c r="AB393" s="166" t="s">
        <v>2826</v>
      </c>
      <c r="AD393" s="137">
        <v>135.99520000000001</v>
      </c>
      <c r="AH393" s="130">
        <v>3.991431020499409E-4</v>
      </c>
      <c r="AI393" s="130">
        <v>1.2280344692979657E-3</v>
      </c>
      <c r="AJ393" s="130">
        <v>1.8831237913325259E-4</v>
      </c>
      <c r="AK393" s="181"/>
      <c r="AL393" s="4"/>
      <c r="AM393" s="159"/>
      <c r="AN393" s="4"/>
    </row>
    <row r="394" spans="1:40" x14ac:dyDescent="0.25">
      <c r="A394" t="s">
        <v>1213</v>
      </c>
      <c r="B394" s="2">
        <v>13498</v>
      </c>
      <c r="C394" t="s">
        <v>2338</v>
      </c>
      <c r="D394" t="s">
        <v>2339</v>
      </c>
      <c r="E394" t="s">
        <v>309</v>
      </c>
      <c r="F394" t="s">
        <v>2827</v>
      </c>
      <c r="G394" t="s">
        <v>2828</v>
      </c>
      <c r="H394" t="s">
        <v>312</v>
      </c>
      <c r="I394" t="s">
        <v>754</v>
      </c>
      <c r="J394" t="s">
        <v>204</v>
      </c>
      <c r="K394" t="s">
        <v>204</v>
      </c>
      <c r="L394" t="s">
        <v>325</v>
      </c>
      <c r="M394" t="s">
        <v>340</v>
      </c>
      <c r="N394" t="s">
        <v>477</v>
      </c>
      <c r="O394" t="s">
        <v>339</v>
      </c>
      <c r="P394" t="s">
        <v>1668</v>
      </c>
      <c r="Q394" t="s">
        <v>413</v>
      </c>
      <c r="R394" t="s">
        <v>407</v>
      </c>
      <c r="S394" t="s">
        <v>1212</v>
      </c>
      <c r="T394" s="129">
        <v>1082</v>
      </c>
      <c r="U394" t="s">
        <v>2829</v>
      </c>
      <c r="V394" s="130">
        <v>6.7905435653169699E-3</v>
      </c>
      <c r="W394" s="130">
        <v>3.0633571926355001E-2</v>
      </c>
      <c r="X394" t="s">
        <v>412</v>
      </c>
      <c r="Y394" t="s">
        <v>339</v>
      </c>
      <c r="Z394" s="137">
        <v>120099.8</v>
      </c>
      <c r="AA394" s="167">
        <v>1</v>
      </c>
      <c r="AB394" s="166" t="s">
        <v>2830</v>
      </c>
      <c r="AD394" s="137">
        <v>135.29239999999999</v>
      </c>
      <c r="AH394" s="130">
        <v>1.8484731198746879E-4</v>
      </c>
      <c r="AI394" s="130">
        <v>1.2216881965984687E-3</v>
      </c>
      <c r="AJ394" s="130">
        <v>1.8733921287404011E-4</v>
      </c>
      <c r="AK394" s="181"/>
      <c r="AL394" s="4"/>
      <c r="AM394" s="159"/>
      <c r="AN394" s="4"/>
    </row>
    <row r="395" spans="1:40" x14ac:dyDescent="0.25">
      <c r="A395" t="s">
        <v>1213</v>
      </c>
      <c r="B395" s="2">
        <v>13498</v>
      </c>
      <c r="C395" t="s">
        <v>2615</v>
      </c>
      <c r="D395" t="s">
        <v>2616</v>
      </c>
      <c r="E395" t="s">
        <v>309</v>
      </c>
      <c r="F395" t="s">
        <v>2831</v>
      </c>
      <c r="G395" t="s">
        <v>2832</v>
      </c>
      <c r="H395" t="s">
        <v>312</v>
      </c>
      <c r="I395" t="s">
        <v>754</v>
      </c>
      <c r="J395" t="s">
        <v>204</v>
      </c>
      <c r="K395" t="s">
        <v>204</v>
      </c>
      <c r="L395" t="s">
        <v>325</v>
      </c>
      <c r="M395" t="s">
        <v>340</v>
      </c>
      <c r="N395" t="s">
        <v>465</v>
      </c>
      <c r="O395" t="s">
        <v>339</v>
      </c>
      <c r="P395" t="s">
        <v>1633</v>
      </c>
      <c r="Q395" t="s">
        <v>413</v>
      </c>
      <c r="R395" t="s">
        <v>407</v>
      </c>
      <c r="S395" t="s">
        <v>1212</v>
      </c>
      <c r="T395" s="129">
        <v>3774.1</v>
      </c>
      <c r="U395" t="s">
        <v>1911</v>
      </c>
      <c r="V395" s="130">
        <v>5.37404438237346E-2</v>
      </c>
      <c r="W395" s="130">
        <v>5.7284453307389897E-2</v>
      </c>
      <c r="X395" t="s">
        <v>412</v>
      </c>
      <c r="Y395" t="s">
        <v>339</v>
      </c>
      <c r="Z395" s="137">
        <v>131250</v>
      </c>
      <c r="AA395" s="167">
        <v>1</v>
      </c>
      <c r="AB395" s="166" t="s">
        <v>2833</v>
      </c>
      <c r="AD395" s="137">
        <v>125.7638</v>
      </c>
      <c r="AH395" s="130">
        <v>1.1309500886883735E-4</v>
      </c>
      <c r="AI395" s="130">
        <v>1.1356450918112956E-3</v>
      </c>
      <c r="AJ395" s="130">
        <v>1.7414497266696582E-4</v>
      </c>
      <c r="AK395" s="181"/>
      <c r="AL395" s="4"/>
      <c r="AM395" s="159"/>
      <c r="AN395" s="4"/>
    </row>
    <row r="396" spans="1:40" x14ac:dyDescent="0.25">
      <c r="A396" t="s">
        <v>1213</v>
      </c>
      <c r="B396" s="2">
        <v>13498</v>
      </c>
      <c r="C396" t="s">
        <v>2615</v>
      </c>
      <c r="D396" t="s">
        <v>2616</v>
      </c>
      <c r="E396" t="s">
        <v>309</v>
      </c>
      <c r="F396" t="s">
        <v>2834</v>
      </c>
      <c r="G396" t="s">
        <v>2835</v>
      </c>
      <c r="H396" t="s">
        <v>312</v>
      </c>
      <c r="I396" t="s">
        <v>754</v>
      </c>
      <c r="J396" t="s">
        <v>204</v>
      </c>
      <c r="K396" t="s">
        <v>204</v>
      </c>
      <c r="L396" t="s">
        <v>325</v>
      </c>
      <c r="M396" t="s">
        <v>340</v>
      </c>
      <c r="N396" t="s">
        <v>465</v>
      </c>
      <c r="O396" t="s">
        <v>339</v>
      </c>
      <c r="P396" t="s">
        <v>1633</v>
      </c>
      <c r="Q396" t="s">
        <v>413</v>
      </c>
      <c r="R396" t="s">
        <v>407</v>
      </c>
      <c r="S396" t="s">
        <v>1212</v>
      </c>
      <c r="T396" s="129">
        <v>2460.9</v>
      </c>
      <c r="U396" t="s">
        <v>1742</v>
      </c>
      <c r="V396" s="130">
        <v>5.1538332356214203E-2</v>
      </c>
      <c r="W396" s="130">
        <v>5.7955839415788302E-2</v>
      </c>
      <c r="X396" t="s">
        <v>412</v>
      </c>
      <c r="Y396" t="s">
        <v>339</v>
      </c>
      <c r="Z396" s="137">
        <v>103529.41</v>
      </c>
      <c r="AA396" s="167">
        <v>1</v>
      </c>
      <c r="AB396" s="166" t="s">
        <v>2836</v>
      </c>
      <c r="AD396" s="137">
        <v>112.2259</v>
      </c>
      <c r="AH396" s="130">
        <v>7.4885504994420045E-5</v>
      </c>
      <c r="AI396" s="130">
        <v>1.0133980724906949E-3</v>
      </c>
      <c r="AJ396" s="130">
        <v>1.5539905988866143E-4</v>
      </c>
      <c r="AK396" s="181"/>
      <c r="AL396" s="4"/>
      <c r="AM396" s="159"/>
      <c r="AN396" s="4"/>
    </row>
    <row r="397" spans="1:40" x14ac:dyDescent="0.25">
      <c r="A397" t="s">
        <v>1213</v>
      </c>
      <c r="B397" s="2">
        <v>13498</v>
      </c>
      <c r="C397" t="s">
        <v>1980</v>
      </c>
      <c r="D397" t="s">
        <v>1981</v>
      </c>
      <c r="E397" t="s">
        <v>309</v>
      </c>
      <c r="F397" t="s">
        <v>2197</v>
      </c>
      <c r="G397" t="s">
        <v>2198</v>
      </c>
      <c r="H397" t="s">
        <v>312</v>
      </c>
      <c r="I397" t="s">
        <v>754</v>
      </c>
      <c r="J397" t="s">
        <v>204</v>
      </c>
      <c r="K397" t="s">
        <v>204</v>
      </c>
      <c r="L397" t="s">
        <v>325</v>
      </c>
      <c r="M397" t="s">
        <v>340</v>
      </c>
      <c r="N397" t="s">
        <v>464</v>
      </c>
      <c r="O397" t="s">
        <v>339</v>
      </c>
      <c r="P397" t="s">
        <v>1984</v>
      </c>
      <c r="Q397" t="s">
        <v>413</v>
      </c>
      <c r="R397" t="s">
        <v>407</v>
      </c>
      <c r="S397" t="s">
        <v>1212</v>
      </c>
      <c r="T397" s="129">
        <v>751.8</v>
      </c>
      <c r="U397" t="s">
        <v>2074</v>
      </c>
      <c r="V397" s="130">
        <v>1.71429073107239E-2</v>
      </c>
      <c r="W397" s="130">
        <v>2.85879423773285E-2</v>
      </c>
      <c r="X397" t="s">
        <v>412</v>
      </c>
      <c r="Y397" t="s">
        <v>339</v>
      </c>
      <c r="Z397" s="137">
        <v>100000</v>
      </c>
      <c r="AA397" s="167">
        <v>1</v>
      </c>
      <c r="AB397" s="166" t="s">
        <v>2199</v>
      </c>
      <c r="AD397" s="137">
        <v>111.86</v>
      </c>
      <c r="AH397" s="130">
        <v>1.831875420014686E-4</v>
      </c>
      <c r="AI397" s="130">
        <v>1.0100940013740957E-3</v>
      </c>
      <c r="AJ397" s="130">
        <v>1.5489239862764005E-4</v>
      </c>
      <c r="AK397" s="181"/>
      <c r="AL397" s="4"/>
      <c r="AM397" s="159"/>
      <c r="AN397" s="4"/>
    </row>
    <row r="398" spans="1:40" x14ac:dyDescent="0.25">
      <c r="A398" t="s">
        <v>1213</v>
      </c>
      <c r="B398" s="2">
        <v>13498</v>
      </c>
      <c r="C398" t="s">
        <v>1609</v>
      </c>
      <c r="D398" t="s">
        <v>1610</v>
      </c>
      <c r="E398" t="s">
        <v>309</v>
      </c>
      <c r="F398" t="s">
        <v>2126</v>
      </c>
      <c r="G398" t="s">
        <v>2127</v>
      </c>
      <c r="H398" t="s">
        <v>312</v>
      </c>
      <c r="I398" t="s">
        <v>754</v>
      </c>
      <c r="J398" t="s">
        <v>204</v>
      </c>
      <c r="K398" t="s">
        <v>204</v>
      </c>
      <c r="L398" t="s">
        <v>325</v>
      </c>
      <c r="M398" t="s">
        <v>340</v>
      </c>
      <c r="N398" t="s">
        <v>448</v>
      </c>
      <c r="O398" t="s">
        <v>339</v>
      </c>
      <c r="P398" t="s">
        <v>1211</v>
      </c>
      <c r="Q398" t="s">
        <v>413</v>
      </c>
      <c r="R398" t="s">
        <v>407</v>
      </c>
      <c r="S398" t="s">
        <v>1212</v>
      </c>
      <c r="T398" s="129">
        <v>3172.9</v>
      </c>
      <c r="U398" t="s">
        <v>2128</v>
      </c>
      <c r="V398" s="130">
        <v>2.0444763211011501E-2</v>
      </c>
      <c r="W398" s="130">
        <v>2.4058708747625002E-2</v>
      </c>
      <c r="X398" t="s">
        <v>412</v>
      </c>
      <c r="Y398" t="s">
        <v>339</v>
      </c>
      <c r="Z398" s="137">
        <v>100000</v>
      </c>
      <c r="AA398" s="167">
        <v>1</v>
      </c>
      <c r="AB398" s="166" t="s">
        <v>2129</v>
      </c>
      <c r="AD398" s="137">
        <v>111.52</v>
      </c>
      <c r="AH398" s="130">
        <v>3.3160764713762909E-5</v>
      </c>
      <c r="AI398" s="130">
        <v>1.0070238068410437E-3</v>
      </c>
      <c r="AJ398" s="130">
        <v>1.5442160106342228E-4</v>
      </c>
      <c r="AK398" s="181"/>
      <c r="AL398" s="4"/>
      <c r="AM398" s="159"/>
      <c r="AN398" s="4"/>
    </row>
    <row r="399" spans="1:40" x14ac:dyDescent="0.25">
      <c r="A399" t="s">
        <v>1213</v>
      </c>
      <c r="B399" s="2">
        <v>13498</v>
      </c>
      <c r="C399" t="s">
        <v>2806</v>
      </c>
      <c r="D399" t="s">
        <v>2807</v>
      </c>
      <c r="E399" t="s">
        <v>309</v>
      </c>
      <c r="F399" t="s">
        <v>2837</v>
      </c>
      <c r="G399" t="s">
        <v>2838</v>
      </c>
      <c r="H399" t="s">
        <v>312</v>
      </c>
      <c r="I399" t="s">
        <v>754</v>
      </c>
      <c r="J399" t="s">
        <v>204</v>
      </c>
      <c r="K399" t="s">
        <v>204</v>
      </c>
      <c r="L399" t="s">
        <v>325</v>
      </c>
      <c r="M399" t="s">
        <v>340</v>
      </c>
      <c r="N399" t="s">
        <v>462</v>
      </c>
      <c r="O399" t="s">
        <v>339</v>
      </c>
      <c r="P399" t="s">
        <v>1647</v>
      </c>
      <c r="Q399" t="s">
        <v>413</v>
      </c>
      <c r="R399" t="s">
        <v>407</v>
      </c>
      <c r="S399" t="s">
        <v>1212</v>
      </c>
      <c r="T399" s="129">
        <v>1589.2</v>
      </c>
      <c r="U399" t="s">
        <v>2839</v>
      </c>
      <c r="V399" s="130">
        <v>2.17062347662445E-2</v>
      </c>
      <c r="W399" s="130">
        <v>2.4040350533723501E-2</v>
      </c>
      <c r="X399" t="s">
        <v>412</v>
      </c>
      <c r="Y399" t="s">
        <v>339</v>
      </c>
      <c r="Z399" s="137">
        <v>92857.14</v>
      </c>
      <c r="AA399" s="167">
        <v>1</v>
      </c>
      <c r="AB399" s="166" t="s">
        <v>2697</v>
      </c>
      <c r="AD399" s="137">
        <v>102.09639999999999</v>
      </c>
      <c r="AH399" s="130">
        <v>3.9292693816906591E-4</v>
      </c>
      <c r="AI399" s="130">
        <v>9.2192885036554819E-4</v>
      </c>
      <c r="AJ399" s="130">
        <v>1.4137275422176817E-4</v>
      </c>
      <c r="AK399" s="181"/>
      <c r="AL399" s="4"/>
      <c r="AM399" s="159"/>
      <c r="AN399" s="4"/>
    </row>
    <row r="400" spans="1:40" x14ac:dyDescent="0.25">
      <c r="A400" t="s">
        <v>1213</v>
      </c>
      <c r="B400" s="2">
        <v>13498</v>
      </c>
      <c r="C400" t="s">
        <v>1861</v>
      </c>
      <c r="D400" t="s">
        <v>1862</v>
      </c>
      <c r="E400" t="s">
        <v>309</v>
      </c>
      <c r="F400" t="s">
        <v>2840</v>
      </c>
      <c r="G400" t="s">
        <v>2841</v>
      </c>
      <c r="H400" t="s">
        <v>312</v>
      </c>
      <c r="I400" t="s">
        <v>754</v>
      </c>
      <c r="J400" t="s">
        <v>204</v>
      </c>
      <c r="K400" t="s">
        <v>204</v>
      </c>
      <c r="L400" t="s">
        <v>325</v>
      </c>
      <c r="M400" t="s">
        <v>340</v>
      </c>
      <c r="N400" t="s">
        <v>443</v>
      </c>
      <c r="O400" t="s">
        <v>339</v>
      </c>
      <c r="P400" t="s">
        <v>1864</v>
      </c>
      <c r="Q400" t="s">
        <v>415</v>
      </c>
      <c r="R400" t="s">
        <v>407</v>
      </c>
      <c r="S400" t="s">
        <v>1212</v>
      </c>
      <c r="T400" s="129">
        <v>1044.2</v>
      </c>
      <c r="U400" t="s">
        <v>1807</v>
      </c>
      <c r="V400" s="130">
        <v>1.51169462724094E-2</v>
      </c>
      <c r="W400" s="130">
        <v>2.9075746346711801E-2</v>
      </c>
      <c r="X400" t="s">
        <v>412</v>
      </c>
      <c r="Y400" t="s">
        <v>339</v>
      </c>
      <c r="Z400" s="137">
        <v>87972.62</v>
      </c>
      <c r="AA400" s="167">
        <v>1</v>
      </c>
      <c r="AB400" s="166" t="s">
        <v>2842</v>
      </c>
      <c r="AD400" s="137">
        <v>98.8108</v>
      </c>
      <c r="AH400" s="130">
        <v>2.3853747288503255E-4</v>
      </c>
      <c r="AI400" s="130">
        <v>8.9225993519556146E-4</v>
      </c>
      <c r="AJ400" s="130">
        <v>1.3682318811296276E-4</v>
      </c>
      <c r="AK400" s="181"/>
      <c r="AL400" s="4"/>
      <c r="AM400" s="159"/>
      <c r="AN400" s="4"/>
    </row>
    <row r="401" spans="1:40" x14ac:dyDescent="0.25">
      <c r="A401" t="s">
        <v>1213</v>
      </c>
      <c r="B401" s="2">
        <v>13498</v>
      </c>
      <c r="C401" t="s">
        <v>1917</v>
      </c>
      <c r="D401" t="s">
        <v>1918</v>
      </c>
      <c r="E401" t="s">
        <v>309</v>
      </c>
      <c r="F401" t="s">
        <v>2009</v>
      </c>
      <c r="G401" t="s">
        <v>2010</v>
      </c>
      <c r="H401" t="s">
        <v>312</v>
      </c>
      <c r="I401" t="s">
        <v>754</v>
      </c>
      <c r="J401" t="s">
        <v>204</v>
      </c>
      <c r="K401" t="s">
        <v>204</v>
      </c>
      <c r="L401" t="s">
        <v>325</v>
      </c>
      <c r="M401" t="s">
        <v>340</v>
      </c>
      <c r="N401" t="s">
        <v>465</v>
      </c>
      <c r="O401" t="s">
        <v>339</v>
      </c>
      <c r="P401" t="s">
        <v>1773</v>
      </c>
      <c r="Q401" t="s">
        <v>415</v>
      </c>
      <c r="R401" t="s">
        <v>407</v>
      </c>
      <c r="S401" t="s">
        <v>1212</v>
      </c>
      <c r="T401" s="129">
        <v>1715.3</v>
      </c>
      <c r="U401" t="s">
        <v>2011</v>
      </c>
      <c r="V401" s="130">
        <v>2.45202866971489E-2</v>
      </c>
      <c r="W401" s="130">
        <v>3.3452869061231301E-2</v>
      </c>
      <c r="X401" t="s">
        <v>412</v>
      </c>
      <c r="Y401" t="s">
        <v>339</v>
      </c>
      <c r="Z401" s="137">
        <v>75000</v>
      </c>
      <c r="AA401" s="167">
        <v>1</v>
      </c>
      <c r="AB401" s="166" t="s">
        <v>2012</v>
      </c>
      <c r="AD401" s="137">
        <v>85.282499999999999</v>
      </c>
      <c r="AH401" s="130">
        <v>5.8483458421653105E-5</v>
      </c>
      <c r="AI401" s="130">
        <v>7.700996037206001E-4</v>
      </c>
      <c r="AJ401" s="130">
        <v>1.1809056844235394E-4</v>
      </c>
      <c r="AK401" s="181"/>
      <c r="AL401" s="4"/>
      <c r="AM401" s="159"/>
      <c r="AN401" s="4"/>
    </row>
    <row r="402" spans="1:40" x14ac:dyDescent="0.25">
      <c r="A402" t="s">
        <v>1213</v>
      </c>
      <c r="B402" s="2">
        <v>13498</v>
      </c>
      <c r="C402" t="s">
        <v>1609</v>
      </c>
      <c r="D402" t="s">
        <v>1610</v>
      </c>
      <c r="E402" t="s">
        <v>309</v>
      </c>
      <c r="F402" t="s">
        <v>2843</v>
      </c>
      <c r="G402" t="s">
        <v>2844</v>
      </c>
      <c r="H402" t="s">
        <v>312</v>
      </c>
      <c r="I402" t="s">
        <v>754</v>
      </c>
      <c r="J402" t="s">
        <v>204</v>
      </c>
      <c r="K402" t="s">
        <v>204</v>
      </c>
      <c r="L402" t="s">
        <v>325</v>
      </c>
      <c r="M402" t="s">
        <v>340</v>
      </c>
      <c r="N402" t="s">
        <v>448</v>
      </c>
      <c r="O402" t="s">
        <v>339</v>
      </c>
      <c r="P402" t="s">
        <v>1255</v>
      </c>
      <c r="Q402" t="s">
        <v>415</v>
      </c>
      <c r="R402" t="s">
        <v>407</v>
      </c>
      <c r="S402" t="s">
        <v>1212</v>
      </c>
      <c r="T402" s="129">
        <v>5976.9</v>
      </c>
      <c r="U402" t="s">
        <v>2022</v>
      </c>
      <c r="V402" s="130">
        <v>2.1265637632608098E-2</v>
      </c>
      <c r="W402" s="130">
        <v>2.6880628484487201E-2</v>
      </c>
      <c r="X402" t="s">
        <v>412</v>
      </c>
      <c r="Y402" t="s">
        <v>339</v>
      </c>
      <c r="Z402" s="137">
        <v>75000</v>
      </c>
      <c r="AA402" s="167">
        <v>1</v>
      </c>
      <c r="AB402" s="166" t="s">
        <v>2845</v>
      </c>
      <c r="AC402" s="2">
        <v>0.17050000000000001</v>
      </c>
      <c r="AD402" s="137">
        <v>73.632999999999996</v>
      </c>
      <c r="AH402" s="130">
        <v>7.8254445895919498E-5</v>
      </c>
      <c r="AI402" s="130">
        <v>6.6490480603592693E-4</v>
      </c>
      <c r="AJ402" s="130">
        <v>1.0195952072366367E-4</v>
      </c>
      <c r="AK402" s="181"/>
      <c r="AL402" s="4"/>
      <c r="AM402" s="159"/>
      <c r="AN402" s="4"/>
    </row>
    <row r="403" spans="1:40" x14ac:dyDescent="0.25">
      <c r="A403" t="s">
        <v>1213</v>
      </c>
      <c r="B403" s="2">
        <v>13498</v>
      </c>
      <c r="C403" t="s">
        <v>2018</v>
      </c>
      <c r="D403" t="s">
        <v>2019</v>
      </c>
      <c r="E403" t="s">
        <v>309</v>
      </c>
      <c r="F403" t="s">
        <v>2846</v>
      </c>
      <c r="G403" t="s">
        <v>2847</v>
      </c>
      <c r="H403" t="s">
        <v>312</v>
      </c>
      <c r="I403" t="s">
        <v>754</v>
      </c>
      <c r="J403" t="s">
        <v>204</v>
      </c>
      <c r="K403" t="s">
        <v>204</v>
      </c>
      <c r="L403" t="s">
        <v>325</v>
      </c>
      <c r="M403" t="s">
        <v>340</v>
      </c>
      <c r="N403" t="s">
        <v>464</v>
      </c>
      <c r="O403" t="s">
        <v>339</v>
      </c>
      <c r="P403" t="s">
        <v>1668</v>
      </c>
      <c r="Q403" t="s">
        <v>413</v>
      </c>
      <c r="R403" t="s">
        <v>407</v>
      </c>
      <c r="S403" t="s">
        <v>1212</v>
      </c>
      <c r="T403" s="129">
        <v>3803.1</v>
      </c>
      <c r="U403" t="s">
        <v>2848</v>
      </c>
      <c r="V403" s="130">
        <v>2.1978015363544601E-2</v>
      </c>
      <c r="W403" s="130">
        <v>2.66367264997956E-2</v>
      </c>
      <c r="X403" t="s">
        <v>412</v>
      </c>
      <c r="Y403" t="s">
        <v>339</v>
      </c>
      <c r="Z403" s="137">
        <v>67293.42</v>
      </c>
      <c r="AA403" s="167">
        <v>1</v>
      </c>
      <c r="AB403" s="166" t="s">
        <v>2849</v>
      </c>
      <c r="AC403" s="2">
        <v>1.0884</v>
      </c>
      <c r="AD403" s="137">
        <v>71.584999999999994</v>
      </c>
      <c r="AH403" s="130">
        <v>1.3655888134312075E-4</v>
      </c>
      <c r="AI403" s="130">
        <v>6.464113989662492E-4</v>
      </c>
      <c r="AJ403" s="130">
        <v>9.9123657748610873E-5</v>
      </c>
      <c r="AK403" s="181"/>
      <c r="AL403" s="4"/>
      <c r="AM403" s="159"/>
      <c r="AN403" s="4"/>
    </row>
    <row r="404" spans="1:40" x14ac:dyDescent="0.25">
      <c r="A404" t="s">
        <v>1213</v>
      </c>
      <c r="B404" s="2">
        <v>13498</v>
      </c>
      <c r="C404" t="s">
        <v>2018</v>
      </c>
      <c r="D404" t="s">
        <v>2019</v>
      </c>
      <c r="E404" t="s">
        <v>309</v>
      </c>
      <c r="F404" t="s">
        <v>2020</v>
      </c>
      <c r="G404" t="s">
        <v>2021</v>
      </c>
      <c r="H404" t="s">
        <v>312</v>
      </c>
      <c r="I404" t="s">
        <v>754</v>
      </c>
      <c r="J404" t="s">
        <v>204</v>
      </c>
      <c r="K404" t="s">
        <v>204</v>
      </c>
      <c r="L404" t="s">
        <v>325</v>
      </c>
      <c r="M404" t="s">
        <v>340</v>
      </c>
      <c r="N404" t="s">
        <v>464</v>
      </c>
      <c r="O404" t="s">
        <v>339</v>
      </c>
      <c r="P404" t="s">
        <v>1668</v>
      </c>
      <c r="Q404" t="s">
        <v>413</v>
      </c>
      <c r="R404" t="s">
        <v>407</v>
      </c>
      <c r="S404" t="s">
        <v>1212</v>
      </c>
      <c r="T404" s="129">
        <v>5552.2</v>
      </c>
      <c r="U404" t="s">
        <v>2022</v>
      </c>
      <c r="V404" s="130">
        <v>2.8715938706563401E-2</v>
      </c>
      <c r="W404" s="130">
        <v>3.2159926282167101E-2</v>
      </c>
      <c r="X404" t="s">
        <v>412</v>
      </c>
      <c r="Y404" t="s">
        <v>339</v>
      </c>
      <c r="Z404" s="137">
        <v>73534.52</v>
      </c>
      <c r="AA404" s="167">
        <v>1</v>
      </c>
      <c r="AB404" s="166" t="s">
        <v>2023</v>
      </c>
      <c r="AC404" s="2">
        <v>1.9667000000000001</v>
      </c>
      <c r="AD404" s="137">
        <v>71.522999999999996</v>
      </c>
      <c r="AH404" s="130">
        <v>5.9244760109576427E-5</v>
      </c>
      <c r="AI404" s="130">
        <v>6.4585153996316329E-4</v>
      </c>
      <c r="AJ404" s="130">
        <v>9.9037806428077047E-5</v>
      </c>
      <c r="AK404" s="181"/>
      <c r="AL404" s="4"/>
      <c r="AM404" s="159"/>
      <c r="AN404" s="4"/>
    </row>
    <row r="405" spans="1:40" x14ac:dyDescent="0.25">
      <c r="A405" t="s">
        <v>1213</v>
      </c>
      <c r="B405" s="2">
        <v>13498</v>
      </c>
      <c r="C405" t="s">
        <v>1861</v>
      </c>
      <c r="D405" t="s">
        <v>1862</v>
      </c>
      <c r="E405" t="s">
        <v>309</v>
      </c>
      <c r="F405" t="s">
        <v>1972</v>
      </c>
      <c r="G405" t="s">
        <v>1973</v>
      </c>
      <c r="H405" t="s">
        <v>312</v>
      </c>
      <c r="I405" t="s">
        <v>754</v>
      </c>
      <c r="J405" t="s">
        <v>204</v>
      </c>
      <c r="K405" t="s">
        <v>204</v>
      </c>
      <c r="L405" t="s">
        <v>325</v>
      </c>
      <c r="M405" t="s">
        <v>340</v>
      </c>
      <c r="N405" t="s">
        <v>443</v>
      </c>
      <c r="O405" t="s">
        <v>339</v>
      </c>
      <c r="P405" t="s">
        <v>1864</v>
      </c>
      <c r="Q405" t="s">
        <v>415</v>
      </c>
      <c r="R405" t="s">
        <v>407</v>
      </c>
      <c r="S405" t="s">
        <v>1212</v>
      </c>
      <c r="T405" s="129">
        <v>654.29999999999995</v>
      </c>
      <c r="U405" t="s">
        <v>1685</v>
      </c>
      <c r="V405" s="130">
        <v>1.2228815756431701E-2</v>
      </c>
      <c r="W405" s="130">
        <v>3.1763913382291398E-2</v>
      </c>
      <c r="X405" t="s">
        <v>412</v>
      </c>
      <c r="Y405" t="s">
        <v>339</v>
      </c>
      <c r="Z405" s="137">
        <v>52000</v>
      </c>
      <c r="AA405" s="167">
        <v>1</v>
      </c>
      <c r="AB405" s="166" t="s">
        <v>1974</v>
      </c>
      <c r="AD405" s="137">
        <v>57.855199999999996</v>
      </c>
      <c r="AH405" s="130">
        <v>1.1825501158371515E-4</v>
      </c>
      <c r="AI405" s="130">
        <v>5.2243152573125851E-4</v>
      </c>
      <c r="AJ405" s="130">
        <v>8.0112021286267123E-5</v>
      </c>
      <c r="AK405" s="181"/>
      <c r="AL405" s="4"/>
      <c r="AM405" s="159"/>
      <c r="AN405" s="4"/>
    </row>
    <row r="406" spans="1:40" x14ac:dyDescent="0.25">
      <c r="A406" t="s">
        <v>1213</v>
      </c>
      <c r="B406" s="2">
        <v>13498</v>
      </c>
      <c r="C406" t="s">
        <v>2191</v>
      </c>
      <c r="D406" t="s">
        <v>2192</v>
      </c>
      <c r="E406" t="s">
        <v>309</v>
      </c>
      <c r="F406" t="s">
        <v>2850</v>
      </c>
      <c r="G406" t="s">
        <v>2851</v>
      </c>
      <c r="H406" t="s">
        <v>312</v>
      </c>
      <c r="I406" t="s">
        <v>754</v>
      </c>
      <c r="J406" t="s">
        <v>204</v>
      </c>
      <c r="K406" t="s">
        <v>204</v>
      </c>
      <c r="L406" t="s">
        <v>325</v>
      </c>
      <c r="M406" t="s">
        <v>340</v>
      </c>
      <c r="N406" t="s">
        <v>484</v>
      </c>
      <c r="O406" t="s">
        <v>339</v>
      </c>
      <c r="P406" t="s">
        <v>1668</v>
      </c>
      <c r="Q406" t="s">
        <v>413</v>
      </c>
      <c r="R406" t="s">
        <v>407</v>
      </c>
      <c r="S406" t="s">
        <v>1212</v>
      </c>
      <c r="T406" s="129">
        <v>3770.5</v>
      </c>
      <c r="U406" t="s">
        <v>2299</v>
      </c>
      <c r="V406" s="130">
        <v>2.3982653290033001E-2</v>
      </c>
      <c r="W406" s="130">
        <v>2.5524743257760701E-2</v>
      </c>
      <c r="X406" t="s">
        <v>412</v>
      </c>
      <c r="Y406" t="s">
        <v>339</v>
      </c>
      <c r="Z406" s="137">
        <v>50000</v>
      </c>
      <c r="AA406" s="167">
        <v>1</v>
      </c>
      <c r="AB406" s="166" t="s">
        <v>2852</v>
      </c>
      <c r="AD406" s="137">
        <v>54.19</v>
      </c>
      <c r="AH406" s="130">
        <v>3.9393652894645615E-5</v>
      </c>
      <c r="AI406" s="130">
        <v>4.8933482866495839E-4</v>
      </c>
      <c r="AJ406" s="130">
        <v>7.5036823543999764E-5</v>
      </c>
      <c r="AK406" s="181"/>
      <c r="AL406" s="4"/>
      <c r="AM406" s="159"/>
      <c r="AN406" s="4"/>
    </row>
    <row r="407" spans="1:40" x14ac:dyDescent="0.25">
      <c r="A407" t="s">
        <v>1213</v>
      </c>
      <c r="B407" s="2">
        <v>13498</v>
      </c>
      <c r="C407" t="s">
        <v>2792</v>
      </c>
      <c r="D407" t="s">
        <v>2793</v>
      </c>
      <c r="E407" t="s">
        <v>309</v>
      </c>
      <c r="F407" t="s">
        <v>2853</v>
      </c>
      <c r="G407" t="s">
        <v>2854</v>
      </c>
      <c r="H407" t="s">
        <v>312</v>
      </c>
      <c r="I407" t="s">
        <v>754</v>
      </c>
      <c r="J407" t="s">
        <v>204</v>
      </c>
      <c r="K407" t="s">
        <v>204</v>
      </c>
      <c r="L407" t="s">
        <v>325</v>
      </c>
      <c r="M407" t="s">
        <v>340</v>
      </c>
      <c r="N407" t="s">
        <v>464</v>
      </c>
      <c r="O407" t="s">
        <v>339</v>
      </c>
      <c r="P407" t="s">
        <v>1647</v>
      </c>
      <c r="Q407" t="s">
        <v>413</v>
      </c>
      <c r="R407" t="s">
        <v>407</v>
      </c>
      <c r="S407" t="s">
        <v>1212</v>
      </c>
      <c r="T407" s="129">
        <v>1479.7</v>
      </c>
      <c r="U407" t="s">
        <v>2425</v>
      </c>
      <c r="V407" s="130">
        <v>2.43576853740212E-2</v>
      </c>
      <c r="W407" s="130">
        <v>1.9044293750524199E-2</v>
      </c>
      <c r="X407" t="s">
        <v>412</v>
      </c>
      <c r="Y407" t="s">
        <v>339</v>
      </c>
      <c r="Z407" s="137">
        <v>45680</v>
      </c>
      <c r="AA407" s="167">
        <v>1</v>
      </c>
      <c r="AB407" s="166" t="s">
        <v>2855</v>
      </c>
      <c r="AD407" s="137">
        <v>52.298999999999999</v>
      </c>
      <c r="AH407" s="130">
        <v>2.3290684052693235E-5</v>
      </c>
      <c r="AI407" s="130">
        <v>4.7225912907083707E-4</v>
      </c>
      <c r="AJ407" s="130">
        <v>7.2418358267718102E-5</v>
      </c>
      <c r="AK407" s="181"/>
      <c r="AL407" s="4"/>
      <c r="AM407" s="159"/>
      <c r="AN407" s="4"/>
    </row>
    <row r="408" spans="1:40" x14ac:dyDescent="0.25">
      <c r="A408" t="s">
        <v>1213</v>
      </c>
      <c r="B408" s="2">
        <v>13498</v>
      </c>
      <c r="C408" t="s">
        <v>1609</v>
      </c>
      <c r="D408" t="s">
        <v>1610</v>
      </c>
      <c r="E408" t="s">
        <v>309</v>
      </c>
      <c r="F408" t="s">
        <v>2856</v>
      </c>
      <c r="G408" t="s">
        <v>2857</v>
      </c>
      <c r="H408" t="s">
        <v>312</v>
      </c>
      <c r="I408" t="s">
        <v>754</v>
      </c>
      <c r="J408" t="s">
        <v>204</v>
      </c>
      <c r="K408" t="s">
        <v>204</v>
      </c>
      <c r="L408" t="s">
        <v>325</v>
      </c>
      <c r="M408" t="s">
        <v>340</v>
      </c>
      <c r="N408" t="s">
        <v>448</v>
      </c>
      <c r="O408" t="s">
        <v>339</v>
      </c>
      <c r="P408" t="s">
        <v>1211</v>
      </c>
      <c r="Q408" t="s">
        <v>413</v>
      </c>
      <c r="R408" t="s">
        <v>407</v>
      </c>
      <c r="S408" t="s">
        <v>1212</v>
      </c>
      <c r="T408" s="129">
        <v>3730.3</v>
      </c>
      <c r="U408" t="s">
        <v>2858</v>
      </c>
      <c r="V408" s="130">
        <v>1.8469943915605198E-2</v>
      </c>
      <c r="W408" s="130">
        <v>2.3712525285482101E-2</v>
      </c>
      <c r="X408" t="s">
        <v>412</v>
      </c>
      <c r="Y408" t="s">
        <v>339</v>
      </c>
      <c r="Z408" s="137">
        <v>49385.51</v>
      </c>
      <c r="AA408" s="167">
        <v>1</v>
      </c>
      <c r="AB408" s="166" t="s">
        <v>1942</v>
      </c>
      <c r="AD408" s="137">
        <v>50.8523</v>
      </c>
      <c r="AH408" s="130">
        <v>4.5915706012352533E-5</v>
      </c>
      <c r="AI408" s="130">
        <v>4.5919545133270095E-4</v>
      </c>
      <c r="AJ408" s="130">
        <v>7.0415114631971568E-5</v>
      </c>
      <c r="AK408" s="181"/>
      <c r="AL408" s="4"/>
      <c r="AM408" s="159"/>
      <c r="AN408" s="4"/>
    </row>
    <row r="409" spans="1:40" x14ac:dyDescent="0.25">
      <c r="A409" t="s">
        <v>1213</v>
      </c>
      <c r="B409" s="2">
        <v>13498</v>
      </c>
      <c r="C409" t="s">
        <v>1861</v>
      </c>
      <c r="D409" t="s">
        <v>1862</v>
      </c>
      <c r="E409" t="s">
        <v>309</v>
      </c>
      <c r="F409" t="s">
        <v>1866</v>
      </c>
      <c r="G409" t="s">
        <v>1867</v>
      </c>
      <c r="H409" t="s">
        <v>312</v>
      </c>
      <c r="I409" t="s">
        <v>754</v>
      </c>
      <c r="J409" t="s">
        <v>204</v>
      </c>
      <c r="K409" t="s">
        <v>204</v>
      </c>
      <c r="L409" t="s">
        <v>325</v>
      </c>
      <c r="M409" t="s">
        <v>340</v>
      </c>
      <c r="N409" t="s">
        <v>443</v>
      </c>
      <c r="O409" t="s">
        <v>339</v>
      </c>
      <c r="P409" t="s">
        <v>1864</v>
      </c>
      <c r="Q409" t="s">
        <v>415</v>
      </c>
      <c r="R409" t="s">
        <v>407</v>
      </c>
      <c r="S409" t="s">
        <v>1212</v>
      </c>
      <c r="T409" s="129">
        <v>1880.3</v>
      </c>
      <c r="U409" t="s">
        <v>1376</v>
      </c>
      <c r="V409" s="130">
        <v>2.9374722973107999E-2</v>
      </c>
      <c r="W409" s="130">
        <v>3.4454703019857098E-2</v>
      </c>
      <c r="X409" t="s">
        <v>412</v>
      </c>
      <c r="Y409" t="s">
        <v>339</v>
      </c>
      <c r="Z409" s="137">
        <v>46588</v>
      </c>
      <c r="AA409" s="167">
        <v>1</v>
      </c>
      <c r="AB409" s="166" t="s">
        <v>1868</v>
      </c>
      <c r="AD409" s="137">
        <v>49.648800000000001</v>
      </c>
      <c r="AH409" s="130">
        <v>4.1707773430855587E-5</v>
      </c>
      <c r="AI409" s="130">
        <v>4.4832786568408913E-4</v>
      </c>
      <c r="AJ409" s="130">
        <v>6.8748629724512566E-5</v>
      </c>
      <c r="AK409" s="181"/>
      <c r="AL409" s="4"/>
      <c r="AM409" s="159"/>
      <c r="AN409" s="4"/>
    </row>
    <row r="410" spans="1:40" x14ac:dyDescent="0.25">
      <c r="A410" t="s">
        <v>1213</v>
      </c>
      <c r="B410" s="2">
        <v>13498</v>
      </c>
      <c r="C410" t="s">
        <v>1873</v>
      </c>
      <c r="D410" t="s">
        <v>1874</v>
      </c>
      <c r="E410" t="s">
        <v>309</v>
      </c>
      <c r="F410" t="s">
        <v>2859</v>
      </c>
      <c r="G410" t="s">
        <v>2860</v>
      </c>
      <c r="H410" t="s">
        <v>312</v>
      </c>
      <c r="I410" t="s">
        <v>754</v>
      </c>
      <c r="J410" t="s">
        <v>204</v>
      </c>
      <c r="K410" t="s">
        <v>204</v>
      </c>
      <c r="L410" t="s">
        <v>325</v>
      </c>
      <c r="M410" t="s">
        <v>340</v>
      </c>
      <c r="N410" t="s">
        <v>448</v>
      </c>
      <c r="O410" t="s">
        <v>339</v>
      </c>
      <c r="P410" t="s">
        <v>1211</v>
      </c>
      <c r="Q410" t="s">
        <v>413</v>
      </c>
      <c r="R410" t="s">
        <v>407</v>
      </c>
      <c r="S410" t="s">
        <v>1212</v>
      </c>
      <c r="T410" s="129">
        <v>5392.9</v>
      </c>
      <c r="U410" t="s">
        <v>2861</v>
      </c>
      <c r="V410" s="130">
        <v>2.5210031019448902E-2</v>
      </c>
      <c r="W410" s="130">
        <v>2.55929309093949E-2</v>
      </c>
      <c r="X410" t="s">
        <v>412</v>
      </c>
      <c r="Y410" t="s">
        <v>339</v>
      </c>
      <c r="Z410" s="137">
        <v>50000</v>
      </c>
      <c r="AA410" s="167">
        <v>1</v>
      </c>
      <c r="AB410" s="166" t="s">
        <v>2862</v>
      </c>
      <c r="AD410" s="137">
        <v>48.564999999999998</v>
      </c>
      <c r="AH410" s="130">
        <v>2.0105909890941524E-5</v>
      </c>
      <c r="AI410" s="130">
        <v>4.3854116911078991E-4</v>
      </c>
      <c r="AJ410" s="130">
        <v>6.7247893253632562E-5</v>
      </c>
      <c r="AK410" s="181"/>
      <c r="AL410" s="4"/>
      <c r="AM410" s="159"/>
      <c r="AN410" s="4"/>
    </row>
    <row r="411" spans="1:40" x14ac:dyDescent="0.25">
      <c r="A411" t="s">
        <v>1213</v>
      </c>
      <c r="B411" s="2">
        <v>13498</v>
      </c>
      <c r="C411" t="s">
        <v>2185</v>
      </c>
      <c r="D411" t="s">
        <v>2186</v>
      </c>
      <c r="E411" t="s">
        <v>309</v>
      </c>
      <c r="F411" t="s">
        <v>2863</v>
      </c>
      <c r="G411" t="s">
        <v>2864</v>
      </c>
      <c r="H411" t="s">
        <v>312</v>
      </c>
      <c r="I411" t="s">
        <v>754</v>
      </c>
      <c r="J411" t="s">
        <v>204</v>
      </c>
      <c r="K411" t="s">
        <v>204</v>
      </c>
      <c r="L411" t="s">
        <v>325</v>
      </c>
      <c r="M411" t="s">
        <v>340</v>
      </c>
      <c r="N411" t="s">
        <v>464</v>
      </c>
      <c r="O411" t="s">
        <v>339</v>
      </c>
      <c r="P411" t="s">
        <v>1647</v>
      </c>
      <c r="Q411" t="s">
        <v>413</v>
      </c>
      <c r="R411" t="s">
        <v>407</v>
      </c>
      <c r="S411" t="s">
        <v>1212</v>
      </c>
      <c r="T411" s="129">
        <v>2960.8</v>
      </c>
      <c r="U411" t="s">
        <v>2865</v>
      </c>
      <c r="V411" s="130">
        <v>2.5543101471662201E-2</v>
      </c>
      <c r="W411" s="130">
        <v>2.9466514042615601E-2</v>
      </c>
      <c r="X411" t="s">
        <v>412</v>
      </c>
      <c r="Y411" t="s">
        <v>339</v>
      </c>
      <c r="Z411" s="137">
        <v>36363.64</v>
      </c>
      <c r="AA411" s="167">
        <v>1</v>
      </c>
      <c r="AB411" s="166" t="s">
        <v>2866</v>
      </c>
      <c r="AD411" s="137">
        <v>42.152699999999996</v>
      </c>
      <c r="AH411" s="130">
        <v>5.7293103011329564E-5</v>
      </c>
      <c r="AI411" s="130">
        <v>3.8063820321582192E-4</v>
      </c>
      <c r="AJ411" s="130">
        <v>5.8368789662357606E-5</v>
      </c>
      <c r="AK411" s="181"/>
      <c r="AL411" s="4"/>
      <c r="AM411" s="159"/>
      <c r="AN411" s="4"/>
    </row>
    <row r="412" spans="1:40" x14ac:dyDescent="0.25">
      <c r="A412" t="s">
        <v>1213</v>
      </c>
      <c r="B412" s="2">
        <v>13498</v>
      </c>
      <c r="C412" t="s">
        <v>2541</v>
      </c>
      <c r="D412" t="s">
        <v>2542</v>
      </c>
      <c r="E412" t="s">
        <v>309</v>
      </c>
      <c r="F412" t="s">
        <v>2867</v>
      </c>
      <c r="G412" t="s">
        <v>2868</v>
      </c>
      <c r="H412" t="s">
        <v>312</v>
      </c>
      <c r="I412" t="s">
        <v>754</v>
      </c>
      <c r="J412" t="s">
        <v>204</v>
      </c>
      <c r="K412" t="s">
        <v>204</v>
      </c>
      <c r="L412" t="s">
        <v>325</v>
      </c>
      <c r="M412" t="s">
        <v>340</v>
      </c>
      <c r="N412" t="s">
        <v>451</v>
      </c>
      <c r="O412" t="s">
        <v>339</v>
      </c>
      <c r="P412" t="s">
        <v>2545</v>
      </c>
      <c r="Q412" t="s">
        <v>413</v>
      </c>
      <c r="R412" t="s">
        <v>407</v>
      </c>
      <c r="S412" t="s">
        <v>1212</v>
      </c>
      <c r="T412" s="129">
        <v>980</v>
      </c>
      <c r="U412" t="s">
        <v>1807</v>
      </c>
      <c r="V412" s="130">
        <v>7.2036589478254004E-2</v>
      </c>
      <c r="W412" s="130">
        <v>5.1510795035361899E-2</v>
      </c>
      <c r="X412" t="s">
        <v>412</v>
      </c>
      <c r="Y412" t="s">
        <v>339</v>
      </c>
      <c r="Z412" s="137">
        <v>26666.67</v>
      </c>
      <c r="AA412" s="167">
        <v>1</v>
      </c>
      <c r="AB412" s="166" t="s">
        <v>2869</v>
      </c>
      <c r="AD412" s="137">
        <v>37.392000000000003</v>
      </c>
      <c r="AH412" s="130">
        <v>7.2679305085669144E-5</v>
      </c>
      <c r="AI412" s="130">
        <v>3.3764915876435001E-4</v>
      </c>
      <c r="AJ412" s="130">
        <v>5.1776654474206302E-5</v>
      </c>
      <c r="AK412" s="181"/>
      <c r="AL412" s="4"/>
      <c r="AM412" s="159"/>
      <c r="AN412" s="4"/>
    </row>
    <row r="413" spans="1:40" x14ac:dyDescent="0.25">
      <c r="A413" t="s">
        <v>1213</v>
      </c>
      <c r="B413" s="2">
        <v>13498</v>
      </c>
      <c r="C413" t="s">
        <v>2018</v>
      </c>
      <c r="D413" t="s">
        <v>2019</v>
      </c>
      <c r="E413" t="s">
        <v>309</v>
      </c>
      <c r="F413" t="s">
        <v>2870</v>
      </c>
      <c r="G413" t="s">
        <v>2871</v>
      </c>
      <c r="H413" t="s">
        <v>312</v>
      </c>
      <c r="I413" t="s">
        <v>754</v>
      </c>
      <c r="J413" t="s">
        <v>204</v>
      </c>
      <c r="K413" t="s">
        <v>204</v>
      </c>
      <c r="L413" t="s">
        <v>325</v>
      </c>
      <c r="M413" t="s">
        <v>340</v>
      </c>
      <c r="N413" t="s">
        <v>464</v>
      </c>
      <c r="O413" t="s">
        <v>339</v>
      </c>
      <c r="P413" t="s">
        <v>1668</v>
      </c>
      <c r="Q413" t="s">
        <v>413</v>
      </c>
      <c r="R413" t="s">
        <v>407</v>
      </c>
      <c r="S413" t="s">
        <v>1212</v>
      </c>
      <c r="T413" s="129">
        <v>1015.8</v>
      </c>
      <c r="U413" t="s">
        <v>2223</v>
      </c>
      <c r="V413" s="130">
        <v>1.49600149989097E-2</v>
      </c>
      <c r="W413" s="130">
        <v>2.7449733115434301E-2</v>
      </c>
      <c r="X413" t="s">
        <v>412</v>
      </c>
      <c r="Y413" t="s">
        <v>339</v>
      </c>
      <c r="Z413" s="137">
        <v>27782.6</v>
      </c>
      <c r="AA413" s="167">
        <v>1</v>
      </c>
      <c r="AB413" s="166" t="s">
        <v>2872</v>
      </c>
      <c r="AC413" s="2">
        <v>0.76400000000000001</v>
      </c>
      <c r="AD413" s="137">
        <v>32.647300000000001</v>
      </c>
      <c r="AH413" s="130">
        <v>3.4490930111072238E-5</v>
      </c>
      <c r="AI413" s="130">
        <v>2.9480459405560984E-4</v>
      </c>
      <c r="AJ413" s="130">
        <v>4.5206674465547588E-5</v>
      </c>
      <c r="AK413" s="181"/>
      <c r="AL413" s="4"/>
      <c r="AM413" s="159"/>
      <c r="AN413" s="4"/>
    </row>
    <row r="414" spans="1:40" x14ac:dyDescent="0.25">
      <c r="A414" t="s">
        <v>1213</v>
      </c>
      <c r="B414" s="2">
        <v>13498</v>
      </c>
      <c r="C414" t="s">
        <v>2018</v>
      </c>
      <c r="D414" t="s">
        <v>2019</v>
      </c>
      <c r="E414" t="s">
        <v>309</v>
      </c>
      <c r="F414" t="s">
        <v>2200</v>
      </c>
      <c r="G414" t="s">
        <v>2201</v>
      </c>
      <c r="H414" t="s">
        <v>312</v>
      </c>
      <c r="I414" t="s">
        <v>754</v>
      </c>
      <c r="J414" t="s">
        <v>204</v>
      </c>
      <c r="K414" t="s">
        <v>204</v>
      </c>
      <c r="L414" t="s">
        <v>325</v>
      </c>
      <c r="M414" t="s">
        <v>340</v>
      </c>
      <c r="N414" t="s">
        <v>464</v>
      </c>
      <c r="O414" t="s">
        <v>339</v>
      </c>
      <c r="P414" t="s">
        <v>1668</v>
      </c>
      <c r="Q414" t="s">
        <v>413</v>
      </c>
      <c r="R414" t="s">
        <v>407</v>
      </c>
      <c r="S414" t="s">
        <v>1212</v>
      </c>
      <c r="T414" s="129">
        <v>1757.9</v>
      </c>
      <c r="U414" t="s">
        <v>2202</v>
      </c>
      <c r="V414" s="130">
        <v>2.7752643644809401E-2</v>
      </c>
      <c r="W414" s="130">
        <v>2.5986321207284599E-2</v>
      </c>
      <c r="X414" t="s">
        <v>412</v>
      </c>
      <c r="Y414" t="s">
        <v>339</v>
      </c>
      <c r="Z414" s="137">
        <v>26385.88</v>
      </c>
      <c r="AA414" s="167">
        <v>1</v>
      </c>
      <c r="AB414" s="166" t="s">
        <v>2203</v>
      </c>
      <c r="AD414" s="137">
        <v>30.385999999999999</v>
      </c>
      <c r="AH414" s="130">
        <v>2.2119267301412497E-5</v>
      </c>
      <c r="AI414" s="130">
        <v>2.7438509141563806E-4</v>
      </c>
      <c r="AJ414" s="130">
        <v>4.2075455253884056E-5</v>
      </c>
      <c r="AK414" s="181"/>
      <c r="AL414" s="4"/>
      <c r="AM414" s="159"/>
      <c r="AN414" s="4"/>
    </row>
    <row r="415" spans="1:40" x14ac:dyDescent="0.25">
      <c r="A415" t="s">
        <v>1213</v>
      </c>
      <c r="B415" s="2">
        <v>13498</v>
      </c>
      <c r="C415" t="s">
        <v>2873</v>
      </c>
      <c r="D415" t="s">
        <v>2874</v>
      </c>
      <c r="E415" t="s">
        <v>309</v>
      </c>
      <c r="F415" t="s">
        <v>2875</v>
      </c>
      <c r="G415" t="s">
        <v>2876</v>
      </c>
      <c r="H415" t="s">
        <v>312</v>
      </c>
      <c r="I415" t="s">
        <v>754</v>
      </c>
      <c r="J415" t="s">
        <v>204</v>
      </c>
      <c r="K415" t="s">
        <v>204</v>
      </c>
      <c r="L415" t="s">
        <v>325</v>
      </c>
      <c r="M415" t="s">
        <v>340</v>
      </c>
      <c r="N415" t="s">
        <v>464</v>
      </c>
      <c r="O415" t="s">
        <v>339</v>
      </c>
      <c r="P415" t="s">
        <v>2877</v>
      </c>
      <c r="Q415" t="s">
        <v>433</v>
      </c>
      <c r="R415" t="s">
        <v>407</v>
      </c>
      <c r="S415" t="s">
        <v>1212</v>
      </c>
      <c r="T415" s="129">
        <v>1853.1</v>
      </c>
      <c r="U415" t="s">
        <v>2878</v>
      </c>
      <c r="V415" s="130">
        <v>6.4872754418846502E-3</v>
      </c>
      <c r="W415" s="130">
        <v>1.9040359847545301E-2</v>
      </c>
      <c r="X415" t="s">
        <v>412</v>
      </c>
      <c r="Y415" t="s">
        <v>339</v>
      </c>
      <c r="Z415" s="137">
        <v>18690.78</v>
      </c>
      <c r="AA415" s="167">
        <v>1</v>
      </c>
      <c r="AB415" s="166" t="s">
        <v>2879</v>
      </c>
      <c r="AD415" s="137">
        <v>21.365400000000001</v>
      </c>
      <c r="AH415" s="130">
        <v>2.121110281423534E-5</v>
      </c>
      <c r="AI415" s="130">
        <v>1.929292184602012E-4</v>
      </c>
      <c r="AJ415" s="130">
        <v>2.958464199569981E-5</v>
      </c>
      <c r="AK415" s="181"/>
      <c r="AL415" s="4"/>
      <c r="AM415" s="159"/>
      <c r="AN415" s="4"/>
    </row>
    <row r="416" spans="1:40" x14ac:dyDescent="0.25">
      <c r="A416" t="s">
        <v>1213</v>
      </c>
      <c r="B416" s="2">
        <v>13498</v>
      </c>
      <c r="C416" t="s">
        <v>2301</v>
      </c>
      <c r="D416" t="s">
        <v>2302</v>
      </c>
      <c r="E416" t="s">
        <v>309</v>
      </c>
      <c r="F416" t="s">
        <v>2880</v>
      </c>
      <c r="G416" t="s">
        <v>2881</v>
      </c>
      <c r="H416" t="s">
        <v>312</v>
      </c>
      <c r="I416" t="s">
        <v>754</v>
      </c>
      <c r="J416" t="s">
        <v>204</v>
      </c>
      <c r="K416" t="s">
        <v>204</v>
      </c>
      <c r="L416" t="s">
        <v>325</v>
      </c>
      <c r="M416" t="s">
        <v>340</v>
      </c>
      <c r="N416" t="s">
        <v>445</v>
      </c>
      <c r="O416" t="s">
        <v>339</v>
      </c>
      <c r="P416" t="s">
        <v>1647</v>
      </c>
      <c r="Q416" t="s">
        <v>413</v>
      </c>
      <c r="R416" t="s">
        <v>407</v>
      </c>
      <c r="S416" t="s">
        <v>1212</v>
      </c>
      <c r="T416" s="129">
        <v>1066.9000000000001</v>
      </c>
      <c r="U416" t="s">
        <v>2471</v>
      </c>
      <c r="V416" s="130">
        <v>4.79438585996593E-3</v>
      </c>
      <c r="W416" s="130">
        <v>2.7235991053580901E-2</v>
      </c>
      <c r="X416" t="s">
        <v>412</v>
      </c>
      <c r="Y416" t="s">
        <v>339</v>
      </c>
      <c r="Z416" s="137">
        <v>2691</v>
      </c>
      <c r="AA416" s="167">
        <v>1</v>
      </c>
      <c r="AB416" s="166" t="s">
        <v>2882</v>
      </c>
      <c r="AD416" s="137">
        <v>3.0833000000000004</v>
      </c>
      <c r="AH416" s="130">
        <v>6.3543981600855476E-6</v>
      </c>
      <c r="AI416" s="130">
        <v>2.7842149422820937E-5</v>
      </c>
      <c r="AJ416" s="130">
        <v>4.2694415580958574E-6</v>
      </c>
      <c r="AK416" s="181"/>
      <c r="AL416" s="4"/>
      <c r="AM416" s="159"/>
      <c r="AN416" s="4"/>
    </row>
    <row r="417" spans="1:40" x14ac:dyDescent="0.25">
      <c r="A417" t="s">
        <v>1213</v>
      </c>
      <c r="B417" s="2">
        <v>13498</v>
      </c>
      <c r="C417" t="s">
        <v>2883</v>
      </c>
      <c r="D417" t="s">
        <v>2884</v>
      </c>
      <c r="E417" t="s">
        <v>309</v>
      </c>
      <c r="F417" t="s">
        <v>2885</v>
      </c>
      <c r="G417" t="s">
        <v>2886</v>
      </c>
      <c r="H417" t="s">
        <v>312</v>
      </c>
      <c r="I417" t="s">
        <v>755</v>
      </c>
      <c r="J417" t="s">
        <v>204</v>
      </c>
      <c r="K417" t="s">
        <v>204</v>
      </c>
      <c r="L417" t="s">
        <v>325</v>
      </c>
      <c r="M417" t="s">
        <v>340</v>
      </c>
      <c r="N417" t="s">
        <v>454</v>
      </c>
      <c r="O417" t="s">
        <v>339</v>
      </c>
      <c r="P417" t="s">
        <v>1864</v>
      </c>
      <c r="Q417" t="s">
        <v>415</v>
      </c>
      <c r="R417" t="s">
        <v>407</v>
      </c>
      <c r="S417" t="s">
        <v>1212</v>
      </c>
      <c r="T417" s="129">
        <v>3146.2</v>
      </c>
      <c r="U417" t="s">
        <v>2887</v>
      </c>
      <c r="V417" s="130">
        <v>7.0882644604444198E-2</v>
      </c>
      <c r="W417" s="130">
        <v>5.7596542943715703E-2</v>
      </c>
      <c r="X417" t="s">
        <v>412</v>
      </c>
      <c r="Y417" t="s">
        <v>339</v>
      </c>
      <c r="Z417" s="137">
        <v>277102.01</v>
      </c>
      <c r="AA417" s="167">
        <v>1</v>
      </c>
      <c r="AB417" s="166" t="s">
        <v>2888</v>
      </c>
      <c r="AD417" s="137">
        <v>275.85509999999999</v>
      </c>
      <c r="AH417" s="130">
        <v>1.9710227529303999E-4</v>
      </c>
      <c r="AI417" s="130">
        <v>2.4909671174544192E-3</v>
      </c>
      <c r="AJ417" s="130">
        <v>3.8197620340307088E-4</v>
      </c>
      <c r="AK417" s="181"/>
      <c r="AL417" s="4"/>
      <c r="AM417" s="159"/>
      <c r="AN417" s="4"/>
    </row>
    <row r="418" spans="1:40" x14ac:dyDescent="0.25">
      <c r="A418" t="s">
        <v>1213</v>
      </c>
      <c r="B418" s="2">
        <v>13498</v>
      </c>
      <c r="C418" t="s">
        <v>2551</v>
      </c>
      <c r="D418" t="s">
        <v>2552</v>
      </c>
      <c r="E418" t="s">
        <v>309</v>
      </c>
      <c r="F418" t="s">
        <v>2889</v>
      </c>
      <c r="G418" t="s">
        <v>2890</v>
      </c>
      <c r="H418" t="s">
        <v>312</v>
      </c>
      <c r="I418" t="s">
        <v>755</v>
      </c>
      <c r="J418" t="s">
        <v>204</v>
      </c>
      <c r="K418" t="s">
        <v>204</v>
      </c>
      <c r="L418" t="s">
        <v>325</v>
      </c>
      <c r="M418" t="s">
        <v>340</v>
      </c>
      <c r="N418" t="s">
        <v>454</v>
      </c>
      <c r="O418" t="s">
        <v>339</v>
      </c>
      <c r="P418" t="s">
        <v>1668</v>
      </c>
      <c r="Q418" t="s">
        <v>413</v>
      </c>
      <c r="R418" t="s">
        <v>407</v>
      </c>
      <c r="S418" t="s">
        <v>1212</v>
      </c>
      <c r="T418" s="129">
        <v>761.7</v>
      </c>
      <c r="U418" t="s">
        <v>2891</v>
      </c>
      <c r="V418" s="130">
        <v>5.6063772234162298E-2</v>
      </c>
      <c r="W418" s="130">
        <v>7.2390640746354706E-2</v>
      </c>
      <c r="X418" t="s">
        <v>412</v>
      </c>
      <c r="Y418" t="s">
        <v>339</v>
      </c>
      <c r="Z418" s="137">
        <v>174571.42</v>
      </c>
      <c r="AA418" s="167">
        <v>1</v>
      </c>
      <c r="AB418" s="166" t="s">
        <v>2892</v>
      </c>
      <c r="AD418" s="137">
        <v>178.28979999999999</v>
      </c>
      <c r="AH418" s="130">
        <v>3.4654778414867281E-4</v>
      </c>
      <c r="AI418" s="130">
        <v>1.6099540272321406E-3</v>
      </c>
      <c r="AJ418" s="130">
        <v>2.4687765754373517E-4</v>
      </c>
      <c r="AK418" s="181"/>
      <c r="AL418" s="4"/>
      <c r="AM418" s="159"/>
      <c r="AN418" s="4"/>
    </row>
    <row r="419" spans="1:40" x14ac:dyDescent="0.25">
      <c r="A419" t="s">
        <v>1213</v>
      </c>
      <c r="B419" s="2">
        <v>13498</v>
      </c>
      <c r="C419" t="s">
        <v>2442</v>
      </c>
      <c r="D419" t="s">
        <v>2443</v>
      </c>
      <c r="E419" t="s">
        <v>309</v>
      </c>
      <c r="F419" t="s">
        <v>2893</v>
      </c>
      <c r="G419" t="s">
        <v>2894</v>
      </c>
      <c r="H419" t="s">
        <v>312</v>
      </c>
      <c r="I419" t="s">
        <v>755</v>
      </c>
      <c r="J419" t="s">
        <v>204</v>
      </c>
      <c r="K419" t="s">
        <v>204</v>
      </c>
      <c r="L419" t="s">
        <v>325</v>
      </c>
      <c r="M419" t="s">
        <v>340</v>
      </c>
      <c r="N419" t="s">
        <v>446</v>
      </c>
      <c r="O419" t="s">
        <v>339</v>
      </c>
      <c r="P419" t="s">
        <v>1668</v>
      </c>
      <c r="Q419" t="s">
        <v>413</v>
      </c>
      <c r="R419" t="s">
        <v>407</v>
      </c>
      <c r="S419" t="s">
        <v>1212</v>
      </c>
      <c r="T419" s="129">
        <v>2833.6</v>
      </c>
      <c r="U419" t="s">
        <v>1921</v>
      </c>
      <c r="V419" s="130">
        <v>5.3600941278630403E-2</v>
      </c>
      <c r="W419" s="130">
        <v>5.5540422986745497E-2</v>
      </c>
      <c r="X419" t="s">
        <v>412</v>
      </c>
      <c r="Y419" t="s">
        <v>339</v>
      </c>
      <c r="Z419" s="137">
        <v>54695.72</v>
      </c>
      <c r="AA419" s="167">
        <v>1</v>
      </c>
      <c r="AB419" s="166" t="s">
        <v>2895</v>
      </c>
      <c r="AD419" s="137">
        <v>57.042199999999994</v>
      </c>
      <c r="AH419" s="130">
        <v>4.3756576E-4</v>
      </c>
      <c r="AI419" s="130">
        <v>5.1509014880369609E-4</v>
      </c>
      <c r="AJ419" s="130">
        <v>7.8986261228299374E-5</v>
      </c>
      <c r="AK419" s="181"/>
      <c r="AL419" s="4"/>
      <c r="AM419" s="159"/>
      <c r="AN419" s="4"/>
    </row>
    <row r="420" spans="1:40" x14ac:dyDescent="0.25">
      <c r="A420" t="s">
        <v>1213</v>
      </c>
      <c r="B420" s="2">
        <v>13498</v>
      </c>
      <c r="C420" t="s">
        <v>2572</v>
      </c>
      <c r="D420" t="s">
        <v>2573</v>
      </c>
      <c r="E420" t="s">
        <v>309</v>
      </c>
      <c r="F420" t="s">
        <v>2896</v>
      </c>
      <c r="G420" t="s">
        <v>2897</v>
      </c>
      <c r="H420" t="s">
        <v>312</v>
      </c>
      <c r="I420" t="s">
        <v>755</v>
      </c>
      <c r="J420" t="s">
        <v>204</v>
      </c>
      <c r="K420" t="s">
        <v>204</v>
      </c>
      <c r="L420" t="s">
        <v>325</v>
      </c>
      <c r="M420" t="s">
        <v>340</v>
      </c>
      <c r="N420" t="s">
        <v>451</v>
      </c>
      <c r="O420" t="s">
        <v>339</v>
      </c>
      <c r="P420" t="s">
        <v>1619</v>
      </c>
      <c r="Q420" t="s">
        <v>413</v>
      </c>
      <c r="R420" t="s">
        <v>407</v>
      </c>
      <c r="S420" t="s">
        <v>1212</v>
      </c>
      <c r="T420" s="129">
        <v>1237.5999999999999</v>
      </c>
      <c r="U420" t="s">
        <v>1694</v>
      </c>
      <c r="V420" s="130">
        <v>4.6179045197963398E-2</v>
      </c>
      <c r="W420" s="130">
        <v>5.4900508102178197E-2</v>
      </c>
      <c r="X420" t="s">
        <v>412</v>
      </c>
      <c r="Y420" t="s">
        <v>339</v>
      </c>
      <c r="Z420" s="137">
        <v>26353.56</v>
      </c>
      <c r="AA420" s="167">
        <v>1</v>
      </c>
      <c r="AB420" s="166" t="s">
        <v>2898</v>
      </c>
      <c r="AD420" s="137">
        <v>28.8308</v>
      </c>
      <c r="AH420" s="130">
        <v>1.6679684768061863E-4</v>
      </c>
      <c r="AI420" s="130">
        <v>2.6034166042210153E-4</v>
      </c>
      <c r="AJ420" s="130">
        <v>3.9921971807203333E-5</v>
      </c>
      <c r="AK420" s="181"/>
      <c r="AL420" s="4"/>
      <c r="AM420" s="159"/>
      <c r="AN420" s="4"/>
    </row>
    <row r="421" spans="1:40" x14ac:dyDescent="0.25">
      <c r="A421" t="s">
        <v>1213</v>
      </c>
      <c r="B421" s="2">
        <v>13498</v>
      </c>
      <c r="C421" t="s">
        <v>2899</v>
      </c>
      <c r="D421" t="s">
        <v>2900</v>
      </c>
      <c r="E421" t="s">
        <v>80</v>
      </c>
      <c r="F421" t="s">
        <v>2901</v>
      </c>
      <c r="G421" t="s">
        <v>2902</v>
      </c>
      <c r="H421" t="s">
        <v>321</v>
      </c>
      <c r="I421" t="s">
        <v>755</v>
      </c>
      <c r="J421" t="s">
        <v>205</v>
      </c>
      <c r="K421" t="s">
        <v>224</v>
      </c>
      <c r="L421" t="s">
        <v>325</v>
      </c>
      <c r="M421" t="s">
        <v>314</v>
      </c>
      <c r="N421" t="s">
        <v>537</v>
      </c>
      <c r="O421" t="s">
        <v>339</v>
      </c>
      <c r="P421" t="s">
        <v>2903</v>
      </c>
      <c r="Q421" t="s">
        <v>433</v>
      </c>
      <c r="R421" t="s">
        <v>407</v>
      </c>
      <c r="S421" t="s">
        <v>1215</v>
      </c>
      <c r="T421" s="129">
        <v>3065.5</v>
      </c>
      <c r="U421" t="s">
        <v>2904</v>
      </c>
      <c r="V421" s="130">
        <v>3.8781996296643903E-2</v>
      </c>
      <c r="W421" s="130">
        <v>4.9191103578805601E-2</v>
      </c>
      <c r="X421" t="s">
        <v>412</v>
      </c>
      <c r="Y421" t="s">
        <v>339</v>
      </c>
      <c r="Z421" s="137">
        <v>260000</v>
      </c>
      <c r="AA421" s="11" t="s">
        <v>1216</v>
      </c>
      <c r="AB421" s="166" t="s">
        <v>2905</v>
      </c>
      <c r="AD421" s="137">
        <v>924.44719999999995</v>
      </c>
      <c r="AH421" s="130">
        <v>3.4666666666666667E-4</v>
      </c>
      <c r="AI421" s="130">
        <v>8.3477433515741009E-3</v>
      </c>
      <c r="AJ421" s="130">
        <v>1.2800808529644706E-3</v>
      </c>
      <c r="AK421" s="181"/>
      <c r="AL421" s="4"/>
      <c r="AM421" s="159"/>
      <c r="AN421" s="4"/>
    </row>
    <row r="422" spans="1:40" x14ac:dyDescent="0.25">
      <c r="A422" t="s">
        <v>1213</v>
      </c>
      <c r="B422" s="2">
        <v>13498</v>
      </c>
      <c r="C422" t="s">
        <v>2906</v>
      </c>
      <c r="D422" t="s">
        <v>2907</v>
      </c>
      <c r="E422" t="s">
        <v>80</v>
      </c>
      <c r="F422" t="s">
        <v>2908</v>
      </c>
      <c r="G422" t="s">
        <v>2909</v>
      </c>
      <c r="H422" t="s">
        <v>321</v>
      </c>
      <c r="I422" t="s">
        <v>755</v>
      </c>
      <c r="J422" t="s">
        <v>205</v>
      </c>
      <c r="K422" t="s">
        <v>224</v>
      </c>
      <c r="L422" t="s">
        <v>325</v>
      </c>
      <c r="M422" t="s">
        <v>314</v>
      </c>
      <c r="N422" t="s">
        <v>521</v>
      </c>
      <c r="O422" t="s">
        <v>339</v>
      </c>
      <c r="P422" t="s">
        <v>2910</v>
      </c>
      <c r="Q422" t="s">
        <v>433</v>
      </c>
      <c r="R422" t="s">
        <v>407</v>
      </c>
      <c r="S422" t="s">
        <v>1215</v>
      </c>
      <c r="T422" s="129">
        <v>5521.9</v>
      </c>
      <c r="U422" t="s">
        <v>2911</v>
      </c>
      <c r="V422" s="130">
        <v>4.0198201369046803E-2</v>
      </c>
      <c r="W422" s="130">
        <v>4.8839674912690798E-2</v>
      </c>
      <c r="X422" t="s">
        <v>412</v>
      </c>
      <c r="Y422" t="s">
        <v>339</v>
      </c>
      <c r="Z422" s="137">
        <v>290000</v>
      </c>
      <c r="AA422" s="11" t="s">
        <v>1216</v>
      </c>
      <c r="AB422" s="166" t="s">
        <v>2912</v>
      </c>
      <c r="AD422" s="137">
        <v>917.15440000000001</v>
      </c>
      <c r="AH422" s="130">
        <v>1.6571428571428572E-4</v>
      </c>
      <c r="AI422" s="130">
        <v>8.2818894848369212E-3</v>
      </c>
      <c r="AJ422" s="130">
        <v>1.2699825221517435E-3</v>
      </c>
      <c r="AK422" s="181"/>
      <c r="AL422" s="4"/>
      <c r="AM422" s="159"/>
      <c r="AN422" s="4"/>
    </row>
    <row r="423" spans="1:40" x14ac:dyDescent="0.25">
      <c r="A423" t="s">
        <v>1213</v>
      </c>
      <c r="B423" s="2">
        <v>13498</v>
      </c>
      <c r="C423" t="s">
        <v>2913</v>
      </c>
      <c r="D423" t="s">
        <v>2914</v>
      </c>
      <c r="E423" t="s">
        <v>80</v>
      </c>
      <c r="F423" t="s">
        <v>2915</v>
      </c>
      <c r="G423" t="s">
        <v>2916</v>
      </c>
      <c r="H423" t="s">
        <v>321</v>
      </c>
      <c r="I423" t="s">
        <v>755</v>
      </c>
      <c r="J423" t="s">
        <v>205</v>
      </c>
      <c r="K423" t="s">
        <v>224</v>
      </c>
      <c r="L423" t="s">
        <v>325</v>
      </c>
      <c r="M423" t="s">
        <v>314</v>
      </c>
      <c r="N423" t="s">
        <v>534</v>
      </c>
      <c r="O423" t="s">
        <v>339</v>
      </c>
      <c r="P423" t="s">
        <v>2877</v>
      </c>
      <c r="Q423" t="s">
        <v>433</v>
      </c>
      <c r="R423" t="s">
        <v>407</v>
      </c>
      <c r="S423" t="s">
        <v>1215</v>
      </c>
      <c r="T423" s="129">
        <v>4330.8</v>
      </c>
      <c r="U423" t="s">
        <v>2917</v>
      </c>
      <c r="V423" s="130">
        <v>4.0056580861806503E-2</v>
      </c>
      <c r="W423" s="130">
        <v>4.8566924306153898E-2</v>
      </c>
      <c r="X423" t="s">
        <v>412</v>
      </c>
      <c r="Y423" t="s">
        <v>339</v>
      </c>
      <c r="Z423" s="137">
        <v>255000</v>
      </c>
      <c r="AA423" s="11" t="s">
        <v>1216</v>
      </c>
      <c r="AB423" s="166" t="s">
        <v>2918</v>
      </c>
      <c r="AD423" s="137">
        <v>914.16680000000008</v>
      </c>
      <c r="AH423" s="130">
        <v>1.4571428571428572E-4</v>
      </c>
      <c r="AI423" s="130">
        <v>8.2549115048753154E-3</v>
      </c>
      <c r="AJ423" s="130">
        <v>1.2658455962609879E-3</v>
      </c>
      <c r="AK423" s="181"/>
      <c r="AL423" s="4"/>
      <c r="AM423" s="159"/>
      <c r="AN423" s="4"/>
    </row>
    <row r="424" spans="1:40" x14ac:dyDescent="0.25">
      <c r="A424" t="s">
        <v>1213</v>
      </c>
      <c r="B424" s="2">
        <v>13498</v>
      </c>
      <c r="C424" t="s">
        <v>1923</v>
      </c>
      <c r="D424" t="s">
        <v>1924</v>
      </c>
      <c r="E424" t="s">
        <v>309</v>
      </c>
      <c r="F424" t="s">
        <v>2919</v>
      </c>
      <c r="G424" t="s">
        <v>2920</v>
      </c>
      <c r="H424" t="s">
        <v>312</v>
      </c>
      <c r="I424" t="s">
        <v>952</v>
      </c>
      <c r="J424" t="s">
        <v>204</v>
      </c>
      <c r="K424" t="s">
        <v>204</v>
      </c>
      <c r="L424" t="s">
        <v>325</v>
      </c>
      <c r="M424" t="s">
        <v>340</v>
      </c>
      <c r="N424" t="s">
        <v>441</v>
      </c>
      <c r="O424" t="s">
        <v>339</v>
      </c>
      <c r="Q424" t="s">
        <v>410</v>
      </c>
      <c r="R424" t="s">
        <v>410</v>
      </c>
      <c r="S424" t="s">
        <v>1212</v>
      </c>
      <c r="T424" s="129">
        <v>4077.9</v>
      </c>
      <c r="U424" t="s">
        <v>1921</v>
      </c>
      <c r="V424" s="130">
        <v>5.2844388145207997E-2</v>
      </c>
      <c r="W424" s="130">
        <v>4.7824727944135302E-2</v>
      </c>
      <c r="X424" t="s">
        <v>412</v>
      </c>
      <c r="Y424" t="s">
        <v>339</v>
      </c>
      <c r="Z424" s="137">
        <v>719000</v>
      </c>
      <c r="AA424" s="167">
        <v>1</v>
      </c>
      <c r="AB424" s="166" t="s">
        <v>1716</v>
      </c>
      <c r="AD424" s="137">
        <v>719.71900000000005</v>
      </c>
      <c r="AH424" s="130">
        <v>1.7642007115691327E-3</v>
      </c>
      <c r="AI424" s="130">
        <v>6.4990509974518409E-3</v>
      </c>
      <c r="AJ424" s="130">
        <v>9.9659397682716326E-4</v>
      </c>
      <c r="AK424" s="181"/>
      <c r="AL424" s="4"/>
      <c r="AM424" s="159"/>
      <c r="AN424" s="4"/>
    </row>
    <row r="425" spans="1:40" x14ac:dyDescent="0.25">
      <c r="A425" t="s">
        <v>1213</v>
      </c>
      <c r="B425" s="2">
        <v>13498</v>
      </c>
      <c r="C425" t="s">
        <v>1769</v>
      </c>
      <c r="D425" t="s">
        <v>1770</v>
      </c>
      <c r="E425" t="s">
        <v>309</v>
      </c>
      <c r="F425" t="s">
        <v>2921</v>
      </c>
      <c r="G425" t="s">
        <v>2922</v>
      </c>
      <c r="H425" t="s">
        <v>312</v>
      </c>
      <c r="I425" t="s">
        <v>952</v>
      </c>
      <c r="J425" t="s">
        <v>204</v>
      </c>
      <c r="K425" t="s">
        <v>204</v>
      </c>
      <c r="L425" t="s">
        <v>325</v>
      </c>
      <c r="M425" t="s">
        <v>340</v>
      </c>
      <c r="N425" t="s">
        <v>441</v>
      </c>
      <c r="O425" t="s">
        <v>339</v>
      </c>
      <c r="P425" t="s">
        <v>1773</v>
      </c>
      <c r="Q425" t="s">
        <v>415</v>
      </c>
      <c r="R425" t="s">
        <v>407</v>
      </c>
      <c r="S425" t="s">
        <v>1212</v>
      </c>
      <c r="T425" s="129">
        <v>4113.6000000000004</v>
      </c>
      <c r="U425" t="s">
        <v>2923</v>
      </c>
      <c r="V425" s="130">
        <v>5.6993344486951501E-2</v>
      </c>
      <c r="W425" s="130">
        <v>5.8829165877103497E-2</v>
      </c>
      <c r="X425" t="s">
        <v>412</v>
      </c>
      <c r="Y425" t="s">
        <v>339</v>
      </c>
      <c r="Z425" s="137">
        <v>200000</v>
      </c>
      <c r="AA425" s="167">
        <v>1</v>
      </c>
      <c r="AB425" s="166" t="s">
        <v>2924</v>
      </c>
      <c r="AD425" s="137">
        <v>162.80000000000001</v>
      </c>
      <c r="AH425" s="130">
        <v>3.7629178854365724E-4</v>
      </c>
      <c r="AI425" s="130">
        <v>1.4700813822966458E-3</v>
      </c>
      <c r="AJ425" s="130">
        <v>2.2542895133720545E-4</v>
      </c>
      <c r="AK425" s="181"/>
      <c r="AL425" s="4"/>
      <c r="AM425" s="159"/>
      <c r="AN425" s="4"/>
    </row>
    <row r="426" spans="1:40" x14ac:dyDescent="0.25">
      <c r="A426" t="s">
        <v>1213</v>
      </c>
      <c r="B426" s="2">
        <v>13499</v>
      </c>
      <c r="C426" t="s">
        <v>2291</v>
      </c>
      <c r="D426" t="s">
        <v>2292</v>
      </c>
      <c r="E426" t="s">
        <v>311</v>
      </c>
      <c r="F426" t="s">
        <v>2293</v>
      </c>
      <c r="G426" t="s">
        <v>2294</v>
      </c>
      <c r="H426" t="s">
        <v>321</v>
      </c>
      <c r="I426" t="s">
        <v>951</v>
      </c>
      <c r="J426" t="s">
        <v>204</v>
      </c>
      <c r="K426" t="s">
        <v>224</v>
      </c>
      <c r="L426" t="s">
        <v>325</v>
      </c>
      <c r="M426" t="s">
        <v>340</v>
      </c>
      <c r="N426" t="s">
        <v>465</v>
      </c>
      <c r="O426" t="s">
        <v>339</v>
      </c>
      <c r="P426" t="s">
        <v>1633</v>
      </c>
      <c r="Q426" t="s">
        <v>413</v>
      </c>
      <c r="R426" t="s">
        <v>407</v>
      </c>
      <c r="S426" t="s">
        <v>1212</v>
      </c>
      <c r="T426" s="129">
        <v>2471.6999999999998</v>
      </c>
      <c r="U426" t="s">
        <v>2295</v>
      </c>
      <c r="V426" s="130">
        <v>8.5000000000000006E-2</v>
      </c>
      <c r="W426" s="130">
        <v>0.14273013731002801</v>
      </c>
      <c r="X426" t="s">
        <v>412</v>
      </c>
      <c r="Y426" t="s">
        <v>338</v>
      </c>
      <c r="Z426" s="137">
        <v>11802.93</v>
      </c>
      <c r="AA426" s="167">
        <v>1</v>
      </c>
      <c r="AB426" s="166" t="s">
        <v>2296</v>
      </c>
      <c r="AD426" s="137">
        <v>9.9132999999999996</v>
      </c>
      <c r="AH426" s="130">
        <v>1.308939818876455E-5</v>
      </c>
      <c r="AI426" s="130">
        <v>2.8194383426720666E-3</v>
      </c>
      <c r="AJ426" s="130">
        <v>3.4111049974103462E-4</v>
      </c>
      <c r="AK426" s="181"/>
      <c r="AL426" s="4"/>
      <c r="AM426" s="159"/>
      <c r="AN426" s="4"/>
    </row>
    <row r="427" spans="1:40" x14ac:dyDescent="0.25">
      <c r="A427" t="s">
        <v>1213</v>
      </c>
      <c r="B427" s="2">
        <v>13499</v>
      </c>
      <c r="C427" t="s">
        <v>1769</v>
      </c>
      <c r="D427" t="s">
        <v>1770</v>
      </c>
      <c r="E427" t="s">
        <v>309</v>
      </c>
      <c r="F427" t="s">
        <v>1771</v>
      </c>
      <c r="G427" t="s">
        <v>1772</v>
      </c>
      <c r="H427" t="s">
        <v>312</v>
      </c>
      <c r="I427" t="s">
        <v>951</v>
      </c>
      <c r="J427" t="s">
        <v>204</v>
      </c>
      <c r="K427" t="s">
        <v>204</v>
      </c>
      <c r="L427" t="s">
        <v>325</v>
      </c>
      <c r="M427" t="s">
        <v>340</v>
      </c>
      <c r="N427" t="s">
        <v>441</v>
      </c>
      <c r="O427" t="s">
        <v>339</v>
      </c>
      <c r="P427" t="s">
        <v>1773</v>
      </c>
      <c r="Q427" t="s">
        <v>415</v>
      </c>
      <c r="R427" t="s">
        <v>407</v>
      </c>
      <c r="S427" t="s">
        <v>1212</v>
      </c>
      <c r="T427" s="129">
        <v>1763</v>
      </c>
      <c r="U427" t="s">
        <v>1774</v>
      </c>
      <c r="V427" s="130">
        <v>5.2419526623487103E-2</v>
      </c>
      <c r="W427" s="130">
        <v>4.6565878990888203E-2</v>
      </c>
      <c r="X427" t="s">
        <v>412</v>
      </c>
      <c r="Y427" t="s">
        <v>339</v>
      </c>
      <c r="Z427" s="137">
        <v>157000</v>
      </c>
      <c r="AA427" s="167">
        <v>1</v>
      </c>
      <c r="AB427" s="166" t="s">
        <v>1775</v>
      </c>
      <c r="AD427" s="137">
        <v>153.3733</v>
      </c>
      <c r="AH427" s="130">
        <v>2.1553468552262757E-4</v>
      </c>
      <c r="AI427" s="130">
        <v>4.3620849037368556E-2</v>
      </c>
      <c r="AJ427" s="130">
        <v>5.2774800530531333E-3</v>
      </c>
      <c r="AK427" s="181"/>
      <c r="AL427" s="4"/>
      <c r="AM427" s="159"/>
      <c r="AN427" s="4"/>
    </row>
    <row r="428" spans="1:40" x14ac:dyDescent="0.25">
      <c r="A428" t="s">
        <v>1213</v>
      </c>
      <c r="B428" s="2">
        <v>13499</v>
      </c>
      <c r="C428" t="s">
        <v>2307</v>
      </c>
      <c r="D428" t="s">
        <v>2308</v>
      </c>
      <c r="E428" t="s">
        <v>309</v>
      </c>
      <c r="F428" t="s">
        <v>2309</v>
      </c>
      <c r="G428" t="s">
        <v>2310</v>
      </c>
      <c r="H428" t="s">
        <v>312</v>
      </c>
      <c r="I428" t="s">
        <v>951</v>
      </c>
      <c r="J428" t="s">
        <v>204</v>
      </c>
      <c r="K428" t="s">
        <v>204</v>
      </c>
      <c r="L428" t="s">
        <v>325</v>
      </c>
      <c r="M428" t="s">
        <v>340</v>
      </c>
      <c r="N428" t="s">
        <v>440</v>
      </c>
      <c r="O428" t="s">
        <v>339</v>
      </c>
      <c r="P428" t="s">
        <v>1647</v>
      </c>
      <c r="Q428" t="s">
        <v>413</v>
      </c>
      <c r="R428" t="s">
        <v>407</v>
      </c>
      <c r="S428" t="s">
        <v>1212</v>
      </c>
      <c r="T428" s="129">
        <v>7167.3</v>
      </c>
      <c r="U428" t="s">
        <v>2311</v>
      </c>
      <c r="V428" s="130">
        <v>4.96893979561326E-2</v>
      </c>
      <c r="W428" s="130">
        <v>4.9993619786500597E-2</v>
      </c>
      <c r="X428" t="s">
        <v>412</v>
      </c>
      <c r="Y428" t="s">
        <v>339</v>
      </c>
      <c r="Z428" s="137">
        <v>150000</v>
      </c>
      <c r="AA428" s="167">
        <v>1</v>
      </c>
      <c r="AB428" s="166" t="s">
        <v>2312</v>
      </c>
      <c r="AD428" s="137">
        <v>150.03</v>
      </c>
      <c r="AH428" s="130">
        <v>7.5185708700490207E-4</v>
      </c>
      <c r="AI428" s="130">
        <v>4.2669982200789866E-2</v>
      </c>
      <c r="AJ428" s="130">
        <v>5.1624391752642836E-3</v>
      </c>
      <c r="AK428" s="181"/>
      <c r="AL428" s="4"/>
      <c r="AM428" s="159"/>
      <c r="AN428" s="4"/>
    </row>
    <row r="429" spans="1:40" x14ac:dyDescent="0.25">
      <c r="A429" t="s">
        <v>1213</v>
      </c>
      <c r="B429" s="2">
        <v>13499</v>
      </c>
      <c r="C429" t="s">
        <v>2386</v>
      </c>
      <c r="D429" t="s">
        <v>2387</v>
      </c>
      <c r="E429" t="s">
        <v>309</v>
      </c>
      <c r="F429" t="s">
        <v>2388</v>
      </c>
      <c r="G429" t="s">
        <v>2389</v>
      </c>
      <c r="H429" t="s">
        <v>312</v>
      </c>
      <c r="I429" t="s">
        <v>951</v>
      </c>
      <c r="J429" t="s">
        <v>204</v>
      </c>
      <c r="K429" t="s">
        <v>204</v>
      </c>
      <c r="L429" t="s">
        <v>325</v>
      </c>
      <c r="M429" t="s">
        <v>340</v>
      </c>
      <c r="N429" t="s">
        <v>464</v>
      </c>
      <c r="O429" t="s">
        <v>339</v>
      </c>
      <c r="P429" t="s">
        <v>1668</v>
      </c>
      <c r="Q429" t="s">
        <v>413</v>
      </c>
      <c r="R429" t="s">
        <v>407</v>
      </c>
      <c r="S429" t="s">
        <v>1212</v>
      </c>
      <c r="T429" s="129">
        <v>4842</v>
      </c>
      <c r="U429" t="s">
        <v>2390</v>
      </c>
      <c r="V429" s="130">
        <v>4.5839418240785197E-2</v>
      </c>
      <c r="W429" s="130">
        <v>5.3421360582112901E-2</v>
      </c>
      <c r="X429" t="s">
        <v>412</v>
      </c>
      <c r="Y429" t="s">
        <v>339</v>
      </c>
      <c r="Z429" s="137">
        <v>150000</v>
      </c>
      <c r="AA429" s="167">
        <v>1</v>
      </c>
      <c r="AB429" s="166" t="s">
        <v>2391</v>
      </c>
      <c r="AD429" s="137">
        <v>145.60499999999999</v>
      </c>
      <c r="AH429" s="130">
        <v>5.0000333335555567E-4</v>
      </c>
      <c r="AI429" s="130">
        <v>4.1411469428421034E-2</v>
      </c>
      <c r="AJ429" s="130">
        <v>5.0101776718946608E-3</v>
      </c>
      <c r="AK429" s="181"/>
      <c r="AL429" s="4"/>
      <c r="AM429" s="159"/>
      <c r="AN429" s="4"/>
    </row>
    <row r="430" spans="1:40" x14ac:dyDescent="0.25">
      <c r="A430" t="s">
        <v>1213</v>
      </c>
      <c r="B430" s="2">
        <v>13499</v>
      </c>
      <c r="C430" t="s">
        <v>2344</v>
      </c>
      <c r="D430" t="s">
        <v>2345</v>
      </c>
      <c r="E430" t="s">
        <v>309</v>
      </c>
      <c r="F430" t="s">
        <v>2346</v>
      </c>
      <c r="G430" t="s">
        <v>2347</v>
      </c>
      <c r="H430" t="s">
        <v>312</v>
      </c>
      <c r="I430" t="s">
        <v>951</v>
      </c>
      <c r="J430" t="s">
        <v>204</v>
      </c>
      <c r="K430" t="s">
        <v>204</v>
      </c>
      <c r="L430" t="s">
        <v>325</v>
      </c>
      <c r="M430" t="s">
        <v>340</v>
      </c>
      <c r="N430" t="s">
        <v>445</v>
      </c>
      <c r="O430" t="s">
        <v>339</v>
      </c>
      <c r="P430" t="s">
        <v>2348</v>
      </c>
      <c r="Q430" t="s">
        <v>415</v>
      </c>
      <c r="R430" t="s">
        <v>407</v>
      </c>
      <c r="S430" t="s">
        <v>1212</v>
      </c>
      <c r="T430" s="129">
        <v>5265.5</v>
      </c>
      <c r="U430" t="s">
        <v>2349</v>
      </c>
      <c r="V430" s="130">
        <v>4.1585557819604498E-2</v>
      </c>
      <c r="W430" s="130">
        <v>5.1779611738919901E-2</v>
      </c>
      <c r="X430" t="s">
        <v>412</v>
      </c>
      <c r="Y430" t="s">
        <v>339</v>
      </c>
      <c r="Z430" s="137">
        <v>150000</v>
      </c>
      <c r="AA430" s="167">
        <v>1</v>
      </c>
      <c r="AB430" s="166" t="s">
        <v>2350</v>
      </c>
      <c r="AD430" s="137">
        <v>142.86000000000001</v>
      </c>
      <c r="AH430" s="130">
        <v>2.9999999999999997E-4</v>
      </c>
      <c r="AI430" s="130">
        <v>4.063076489505326E-2</v>
      </c>
      <c r="AJ430" s="130">
        <v>4.9157239257365572E-3</v>
      </c>
      <c r="AK430" s="181"/>
      <c r="AL430" s="4"/>
      <c r="AM430" s="159"/>
      <c r="AN430" s="4"/>
    </row>
    <row r="431" spans="1:40" x14ac:dyDescent="0.25">
      <c r="A431" t="s">
        <v>1213</v>
      </c>
      <c r="B431" s="2">
        <v>13499</v>
      </c>
      <c r="C431" t="s">
        <v>2351</v>
      </c>
      <c r="D431" t="s">
        <v>2352</v>
      </c>
      <c r="E431" t="s">
        <v>309</v>
      </c>
      <c r="F431" t="s">
        <v>2353</v>
      </c>
      <c r="G431" t="s">
        <v>2354</v>
      </c>
      <c r="H431" t="s">
        <v>312</v>
      </c>
      <c r="I431" t="s">
        <v>951</v>
      </c>
      <c r="J431" t="s">
        <v>204</v>
      </c>
      <c r="K431" t="s">
        <v>204</v>
      </c>
      <c r="L431" t="s">
        <v>325</v>
      </c>
      <c r="M431" t="s">
        <v>340</v>
      </c>
      <c r="N431" t="s">
        <v>464</v>
      </c>
      <c r="O431" t="s">
        <v>339</v>
      </c>
      <c r="P431" t="s">
        <v>1647</v>
      </c>
      <c r="Q431" t="s">
        <v>413</v>
      </c>
      <c r="R431" t="s">
        <v>407</v>
      </c>
      <c r="S431" t="s">
        <v>1212</v>
      </c>
      <c r="T431" s="129">
        <v>6784.5</v>
      </c>
      <c r="U431" t="s">
        <v>2355</v>
      </c>
      <c r="V431" s="130">
        <v>5.7074645148515402E-2</v>
      </c>
      <c r="W431" s="130">
        <v>6.1016415933370198E-2</v>
      </c>
      <c r="X431" t="s">
        <v>412</v>
      </c>
      <c r="Y431" t="s">
        <v>339</v>
      </c>
      <c r="Z431" s="137">
        <v>142019</v>
      </c>
      <c r="AA431" s="167">
        <v>1</v>
      </c>
      <c r="AB431" s="166" t="s">
        <v>2356</v>
      </c>
      <c r="AD431" s="137">
        <v>127.47630000000001</v>
      </c>
      <c r="AH431" s="130">
        <v>1.5822063478093272E-4</v>
      </c>
      <c r="AI431" s="130">
        <v>3.6255491915100642E-2</v>
      </c>
      <c r="AJ431" s="130">
        <v>4.3863803575134473E-3</v>
      </c>
      <c r="AK431" s="181"/>
      <c r="AL431" s="4"/>
      <c r="AM431" s="159"/>
      <c r="AN431" s="4"/>
    </row>
    <row r="432" spans="1:40" x14ac:dyDescent="0.25">
      <c r="A432" t="s">
        <v>1213</v>
      </c>
      <c r="B432" s="2">
        <v>13499</v>
      </c>
      <c r="C432" t="s">
        <v>2318</v>
      </c>
      <c r="D432" t="s">
        <v>2319</v>
      </c>
      <c r="E432" t="s">
        <v>309</v>
      </c>
      <c r="F432" t="s">
        <v>2320</v>
      </c>
      <c r="G432" t="s">
        <v>2321</v>
      </c>
      <c r="H432" t="s">
        <v>312</v>
      </c>
      <c r="I432" t="s">
        <v>951</v>
      </c>
      <c r="J432" t="s">
        <v>204</v>
      </c>
      <c r="K432" t="s">
        <v>204</v>
      </c>
      <c r="L432" t="s">
        <v>325</v>
      </c>
      <c r="M432" t="s">
        <v>340</v>
      </c>
      <c r="N432" t="s">
        <v>445</v>
      </c>
      <c r="O432" t="s">
        <v>339</v>
      </c>
      <c r="P432" t="s">
        <v>1647</v>
      </c>
      <c r="Q432" t="s">
        <v>413</v>
      </c>
      <c r="R432" t="s">
        <v>407</v>
      </c>
      <c r="S432" t="s">
        <v>1212</v>
      </c>
      <c r="T432" s="129">
        <v>3484.1</v>
      </c>
      <c r="U432" t="s">
        <v>2322</v>
      </c>
      <c r="V432" s="130">
        <v>2.9996279643773702E-2</v>
      </c>
      <c r="W432" s="130">
        <v>4.22307179081437E-2</v>
      </c>
      <c r="X432" t="s">
        <v>412</v>
      </c>
      <c r="Y432" t="s">
        <v>339</v>
      </c>
      <c r="Z432" s="137">
        <v>120000</v>
      </c>
      <c r="AA432" s="167">
        <v>1</v>
      </c>
      <c r="AB432" s="166" t="s">
        <v>2323</v>
      </c>
      <c r="AD432" s="137">
        <v>118.5</v>
      </c>
      <c r="AH432" s="130">
        <v>1.3346680013346681E-4</v>
      </c>
      <c r="AI432" s="130">
        <v>3.3702545429538086E-2</v>
      </c>
      <c r="AJ432" s="130">
        <v>4.0775114461695499E-3</v>
      </c>
      <c r="AK432" s="181"/>
      <c r="AL432" s="4"/>
      <c r="AM432" s="159"/>
      <c r="AN432" s="4"/>
    </row>
    <row r="433" spans="1:40" x14ac:dyDescent="0.25">
      <c r="A433" t="s">
        <v>1213</v>
      </c>
      <c r="B433" s="2">
        <v>13499</v>
      </c>
      <c r="C433" t="s">
        <v>2313</v>
      </c>
      <c r="D433" t="s">
        <v>2314</v>
      </c>
      <c r="E433" t="s">
        <v>309</v>
      </c>
      <c r="F433" t="s">
        <v>2315</v>
      </c>
      <c r="G433" t="s">
        <v>2316</v>
      </c>
      <c r="H433" t="s">
        <v>312</v>
      </c>
      <c r="I433" t="s">
        <v>951</v>
      </c>
      <c r="J433" t="s">
        <v>204</v>
      </c>
      <c r="K433" t="s">
        <v>204</v>
      </c>
      <c r="L433" t="s">
        <v>325</v>
      </c>
      <c r="M433" t="s">
        <v>340</v>
      </c>
      <c r="N433" t="s">
        <v>475</v>
      </c>
      <c r="O433" t="s">
        <v>339</v>
      </c>
      <c r="P433" t="s">
        <v>1647</v>
      </c>
      <c r="Q433" t="s">
        <v>413</v>
      </c>
      <c r="R433" t="s">
        <v>407</v>
      </c>
      <c r="S433" t="s">
        <v>1212</v>
      </c>
      <c r="T433" s="129">
        <v>3044.2</v>
      </c>
      <c r="U433" t="s">
        <v>2140</v>
      </c>
      <c r="V433" s="130">
        <v>5.2450997847318298E-2</v>
      </c>
      <c r="W433" s="130">
        <v>5.71402101981636E-2</v>
      </c>
      <c r="X433" t="s">
        <v>412</v>
      </c>
      <c r="Y433" t="s">
        <v>339</v>
      </c>
      <c r="Z433" s="137">
        <v>111000</v>
      </c>
      <c r="AA433" s="167">
        <v>1</v>
      </c>
      <c r="AB433" s="166" t="s">
        <v>2317</v>
      </c>
      <c r="AD433" s="137">
        <v>99.478200000000001</v>
      </c>
      <c r="AH433" s="130">
        <v>1.9336618961688889E-4</v>
      </c>
      <c r="AI433" s="130">
        <v>2.829256164344874E-2</v>
      </c>
      <c r="AJ433" s="130">
        <v>3.4229831151421416E-3</v>
      </c>
      <c r="AK433" s="181"/>
      <c r="AL433" s="4"/>
      <c r="AM433" s="159"/>
      <c r="AN433" s="4"/>
    </row>
    <row r="434" spans="1:40" x14ac:dyDescent="0.25">
      <c r="A434" t="s">
        <v>1213</v>
      </c>
      <c r="B434" s="2">
        <v>13499</v>
      </c>
      <c r="C434" t="s">
        <v>2338</v>
      </c>
      <c r="D434" t="s">
        <v>2339</v>
      </c>
      <c r="E434" t="s">
        <v>309</v>
      </c>
      <c r="F434" t="s">
        <v>2340</v>
      </c>
      <c r="G434" t="s">
        <v>2341</v>
      </c>
      <c r="H434" t="s">
        <v>312</v>
      </c>
      <c r="I434" t="s">
        <v>951</v>
      </c>
      <c r="J434" t="s">
        <v>204</v>
      </c>
      <c r="K434" t="s">
        <v>204</v>
      </c>
      <c r="L434" t="s">
        <v>325</v>
      </c>
      <c r="M434" t="s">
        <v>340</v>
      </c>
      <c r="N434" t="s">
        <v>477</v>
      </c>
      <c r="O434" t="s">
        <v>339</v>
      </c>
      <c r="P434" t="s">
        <v>1668</v>
      </c>
      <c r="Q434" t="s">
        <v>413</v>
      </c>
      <c r="R434" t="s">
        <v>407</v>
      </c>
      <c r="S434" t="s">
        <v>1212</v>
      </c>
      <c r="T434" s="129">
        <v>3503.1</v>
      </c>
      <c r="U434" t="s">
        <v>2342</v>
      </c>
      <c r="V434" s="130">
        <v>4.7693597844838703E-2</v>
      </c>
      <c r="W434" s="130">
        <v>4.6957957987785001E-2</v>
      </c>
      <c r="X434" t="s">
        <v>412</v>
      </c>
      <c r="Y434" t="s">
        <v>339</v>
      </c>
      <c r="Z434" s="137">
        <v>91818.2</v>
      </c>
      <c r="AA434" s="167">
        <v>1</v>
      </c>
      <c r="AB434" s="166" t="s">
        <v>2343</v>
      </c>
      <c r="AD434" s="137">
        <v>88.788200000000003</v>
      </c>
      <c r="AH434" s="130">
        <v>1.8974210591340862E-4</v>
      </c>
      <c r="AI434" s="130">
        <v>2.5252222313138513E-2</v>
      </c>
      <c r="AJ434" s="130">
        <v>3.0551468505045677E-3</v>
      </c>
      <c r="AK434" s="181"/>
      <c r="AL434" s="4"/>
      <c r="AM434" s="159"/>
      <c r="AN434" s="4"/>
    </row>
    <row r="435" spans="1:40" x14ac:dyDescent="0.25">
      <c r="A435" t="s">
        <v>1213</v>
      </c>
      <c r="B435" s="2">
        <v>13499</v>
      </c>
      <c r="C435" t="s">
        <v>2363</v>
      </c>
      <c r="D435" t="s">
        <v>2364</v>
      </c>
      <c r="E435" t="s">
        <v>309</v>
      </c>
      <c r="F435" t="s">
        <v>2365</v>
      </c>
      <c r="G435" t="s">
        <v>2366</v>
      </c>
      <c r="H435" t="s">
        <v>312</v>
      </c>
      <c r="I435" t="s">
        <v>951</v>
      </c>
      <c r="J435" t="s">
        <v>204</v>
      </c>
      <c r="K435" t="s">
        <v>204</v>
      </c>
      <c r="L435" t="s">
        <v>325</v>
      </c>
      <c r="M435" t="s">
        <v>340</v>
      </c>
      <c r="N435" t="s">
        <v>459</v>
      </c>
      <c r="O435" t="s">
        <v>339</v>
      </c>
      <c r="P435" t="s">
        <v>1984</v>
      </c>
      <c r="Q435" t="s">
        <v>413</v>
      </c>
      <c r="R435" t="s">
        <v>407</v>
      </c>
      <c r="S435" t="s">
        <v>1212</v>
      </c>
      <c r="T435" s="129">
        <v>6457.4</v>
      </c>
      <c r="U435" t="s">
        <v>2367</v>
      </c>
      <c r="V435" s="130">
        <v>4.0480991772822598E-2</v>
      </c>
      <c r="W435" s="130">
        <v>5.3985220009088203E-2</v>
      </c>
      <c r="X435" t="s">
        <v>412</v>
      </c>
      <c r="Y435" t="s">
        <v>339</v>
      </c>
      <c r="Z435" s="137">
        <v>104500</v>
      </c>
      <c r="AA435" s="167">
        <v>1</v>
      </c>
      <c r="AB435" s="166" t="s">
        <v>2368</v>
      </c>
      <c r="AD435" s="137">
        <v>82.523699999999991</v>
      </c>
      <c r="AH435" s="130">
        <v>1.0232558139534884E-4</v>
      </c>
      <c r="AI435" s="130">
        <v>2.3470537960030142E-2</v>
      </c>
      <c r="AJ435" s="130">
        <v>2.8395892939262622E-3</v>
      </c>
      <c r="AK435" s="181"/>
      <c r="AL435" s="4"/>
      <c r="AM435" s="159"/>
      <c r="AN435" s="4"/>
    </row>
    <row r="436" spans="1:40" x14ac:dyDescent="0.25">
      <c r="A436" t="s">
        <v>1213</v>
      </c>
      <c r="B436" s="2">
        <v>13499</v>
      </c>
      <c r="C436" t="s">
        <v>2551</v>
      </c>
      <c r="D436" t="s">
        <v>2552</v>
      </c>
      <c r="E436" t="s">
        <v>309</v>
      </c>
      <c r="F436" t="s">
        <v>2553</v>
      </c>
      <c r="G436" t="s">
        <v>2554</v>
      </c>
      <c r="H436" t="s">
        <v>312</v>
      </c>
      <c r="I436" t="s">
        <v>951</v>
      </c>
      <c r="J436" t="s">
        <v>204</v>
      </c>
      <c r="K436" t="s">
        <v>204</v>
      </c>
      <c r="L436" t="s">
        <v>325</v>
      </c>
      <c r="M436" t="s">
        <v>340</v>
      </c>
      <c r="N436" t="s">
        <v>454</v>
      </c>
      <c r="O436" t="s">
        <v>339</v>
      </c>
      <c r="P436" t="s">
        <v>1668</v>
      </c>
      <c r="Q436" t="s">
        <v>413</v>
      </c>
      <c r="R436" t="s">
        <v>407</v>
      </c>
      <c r="S436" t="s">
        <v>1212</v>
      </c>
      <c r="T436" s="129">
        <v>3523.5</v>
      </c>
      <c r="U436" t="s">
        <v>2555</v>
      </c>
      <c r="V436" s="130">
        <v>4.5574535440206197E-2</v>
      </c>
      <c r="W436" s="130">
        <v>5.0334558044671698E-2</v>
      </c>
      <c r="X436" t="s">
        <v>412</v>
      </c>
      <c r="Y436" t="s">
        <v>339</v>
      </c>
      <c r="Z436" s="137">
        <v>81537.259999999995</v>
      </c>
      <c r="AA436" s="167">
        <v>1</v>
      </c>
      <c r="AB436" s="166" t="s">
        <v>2556</v>
      </c>
      <c r="AD436" s="137">
        <v>73.293800000000005</v>
      </c>
      <c r="AH436" s="130">
        <v>1.3877348768722426E-4</v>
      </c>
      <c r="AI436" s="130">
        <v>2.084546518315172E-2</v>
      </c>
      <c r="AJ436" s="130">
        <v>2.5219941639937704E-3</v>
      </c>
      <c r="AK436" s="181"/>
      <c r="AL436" s="4"/>
      <c r="AM436" s="159"/>
      <c r="AN436" s="4"/>
    </row>
    <row r="437" spans="1:40" x14ac:dyDescent="0.25">
      <c r="A437" t="s">
        <v>1213</v>
      </c>
      <c r="B437" s="2">
        <v>13499</v>
      </c>
      <c r="C437" t="s">
        <v>1643</v>
      </c>
      <c r="D437" t="s">
        <v>1644</v>
      </c>
      <c r="E437" t="s">
        <v>311</v>
      </c>
      <c r="F437" t="s">
        <v>1666</v>
      </c>
      <c r="G437" t="s">
        <v>1667</v>
      </c>
      <c r="H437" t="s">
        <v>312</v>
      </c>
      <c r="I437" t="s">
        <v>951</v>
      </c>
      <c r="J437" t="s">
        <v>204</v>
      </c>
      <c r="K437" t="s">
        <v>224</v>
      </c>
      <c r="L437" t="s">
        <v>325</v>
      </c>
      <c r="M437" t="s">
        <v>340</v>
      </c>
      <c r="N437" t="s">
        <v>465</v>
      </c>
      <c r="O437" t="s">
        <v>339</v>
      </c>
      <c r="P437" t="s">
        <v>1668</v>
      </c>
      <c r="Q437" t="s">
        <v>413</v>
      </c>
      <c r="R437" t="s">
        <v>407</v>
      </c>
      <c r="S437" t="s">
        <v>1212</v>
      </c>
      <c r="T437" s="129">
        <v>2699.3</v>
      </c>
      <c r="U437" t="s">
        <v>1664</v>
      </c>
      <c r="V437" s="130">
        <v>6.6468805462121597E-2</v>
      </c>
      <c r="W437" s="130">
        <v>6.3371512516736603E-2</v>
      </c>
      <c r="X437" t="s">
        <v>412</v>
      </c>
      <c r="Y437" t="s">
        <v>339</v>
      </c>
      <c r="Z437" s="137">
        <v>72840</v>
      </c>
      <c r="AA437" s="167">
        <v>1</v>
      </c>
      <c r="AB437" s="166" t="s">
        <v>1669</v>
      </c>
      <c r="AD437" s="137">
        <v>73.043999999999997</v>
      </c>
      <c r="AH437" s="130">
        <v>1.7765853658536585E-4</v>
      </c>
      <c r="AI437" s="130">
        <v>2.0774419648566918E-2</v>
      </c>
      <c r="AJ437" s="130">
        <v>2.5133987010464861E-3</v>
      </c>
      <c r="AK437" s="181"/>
      <c r="AL437" s="4"/>
      <c r="AM437" s="159"/>
      <c r="AN437" s="4"/>
    </row>
    <row r="438" spans="1:40" x14ac:dyDescent="0.25">
      <c r="A438" t="s">
        <v>1213</v>
      </c>
      <c r="B438" s="2">
        <v>13499</v>
      </c>
      <c r="C438" t="s">
        <v>2407</v>
      </c>
      <c r="D438" t="s">
        <v>2408</v>
      </c>
      <c r="E438" t="s">
        <v>311</v>
      </c>
      <c r="F438" t="s">
        <v>2409</v>
      </c>
      <c r="G438" t="s">
        <v>2410</v>
      </c>
      <c r="H438" t="s">
        <v>312</v>
      </c>
      <c r="I438" t="s">
        <v>951</v>
      </c>
      <c r="J438" t="s">
        <v>204</v>
      </c>
      <c r="K438" t="s">
        <v>224</v>
      </c>
      <c r="L438" t="s">
        <v>325</v>
      </c>
      <c r="M438" t="s">
        <v>340</v>
      </c>
      <c r="N438" t="s">
        <v>465</v>
      </c>
      <c r="O438" t="s">
        <v>339</v>
      </c>
      <c r="P438" t="s">
        <v>1668</v>
      </c>
      <c r="Q438" t="s">
        <v>413</v>
      </c>
      <c r="R438" t="s">
        <v>407</v>
      </c>
      <c r="S438" t="s">
        <v>1212</v>
      </c>
      <c r="T438" s="129">
        <v>2385.6999999999998</v>
      </c>
      <c r="U438" t="s">
        <v>1627</v>
      </c>
      <c r="V438" s="130">
        <v>5.07041575959747E-2</v>
      </c>
      <c r="W438" s="130">
        <v>6.9731322332620305E-2</v>
      </c>
      <c r="X438" t="s">
        <v>412</v>
      </c>
      <c r="Y438" t="s">
        <v>339</v>
      </c>
      <c r="Z438" s="137">
        <v>70000</v>
      </c>
      <c r="AA438" s="167">
        <v>1</v>
      </c>
      <c r="AB438" s="166" t="s">
        <v>2411</v>
      </c>
      <c r="AD438" s="137">
        <v>64.700999999999993</v>
      </c>
      <c r="AH438" s="130">
        <v>7.4034720193876544E-5</v>
      </c>
      <c r="AI438" s="130">
        <v>1.8401589804527795E-2</v>
      </c>
      <c r="AJ438" s="130">
        <v>2.2263212496085741E-3</v>
      </c>
      <c r="AK438" s="181"/>
      <c r="AL438" s="4"/>
      <c r="AM438" s="159"/>
      <c r="AN438" s="4"/>
    </row>
    <row r="439" spans="1:40" x14ac:dyDescent="0.25">
      <c r="A439" t="s">
        <v>1213</v>
      </c>
      <c r="B439" s="2">
        <v>13499</v>
      </c>
      <c r="C439" t="s">
        <v>2375</v>
      </c>
      <c r="D439" t="s">
        <v>2376</v>
      </c>
      <c r="E439" t="s">
        <v>309</v>
      </c>
      <c r="F439" t="s">
        <v>2377</v>
      </c>
      <c r="G439" t="s">
        <v>2378</v>
      </c>
      <c r="H439" t="s">
        <v>312</v>
      </c>
      <c r="I439" t="s">
        <v>951</v>
      </c>
      <c r="J439" t="s">
        <v>204</v>
      </c>
      <c r="K439" t="s">
        <v>204</v>
      </c>
      <c r="L439" t="s">
        <v>325</v>
      </c>
      <c r="M439" t="s">
        <v>340</v>
      </c>
      <c r="N439" t="s">
        <v>445</v>
      </c>
      <c r="O439" t="s">
        <v>339</v>
      </c>
      <c r="P439" t="s">
        <v>1668</v>
      </c>
      <c r="Q439" t="s">
        <v>413</v>
      </c>
      <c r="R439" t="s">
        <v>407</v>
      </c>
      <c r="S439" t="s">
        <v>1212</v>
      </c>
      <c r="T439" s="129">
        <v>4496.3</v>
      </c>
      <c r="U439" t="s">
        <v>1932</v>
      </c>
      <c r="V439" s="130">
        <v>4.3431936716558803E-2</v>
      </c>
      <c r="W439" s="130">
        <v>5.4011446028947502E-2</v>
      </c>
      <c r="X439" t="s">
        <v>412</v>
      </c>
      <c r="Y439" t="s">
        <v>339</v>
      </c>
      <c r="Z439" s="137">
        <v>62068</v>
      </c>
      <c r="AA439" s="167">
        <v>1</v>
      </c>
      <c r="AB439" s="166" t="s">
        <v>2379</v>
      </c>
      <c r="AD439" s="137">
        <v>53.012300000000003</v>
      </c>
      <c r="AH439" s="130">
        <v>1.0118250656054882E-4</v>
      </c>
      <c r="AI439" s="130">
        <v>1.507721054071141E-2</v>
      </c>
      <c r="AJ439" s="130">
        <v>1.8241203378715112E-3</v>
      </c>
      <c r="AK439" s="181"/>
      <c r="AL439" s="4"/>
      <c r="AM439" s="159"/>
      <c r="AN439" s="4"/>
    </row>
    <row r="440" spans="1:40" x14ac:dyDescent="0.25">
      <c r="A440" t="s">
        <v>1213</v>
      </c>
      <c r="B440" s="2">
        <v>13499</v>
      </c>
      <c r="C440" t="s">
        <v>2307</v>
      </c>
      <c r="D440" t="s">
        <v>2308</v>
      </c>
      <c r="E440" t="s">
        <v>309</v>
      </c>
      <c r="F440" t="s">
        <v>2466</v>
      </c>
      <c r="G440" t="s">
        <v>2467</v>
      </c>
      <c r="H440" t="s">
        <v>312</v>
      </c>
      <c r="I440" t="s">
        <v>951</v>
      </c>
      <c r="J440" t="s">
        <v>204</v>
      </c>
      <c r="K440" t="s">
        <v>204</v>
      </c>
      <c r="L440" t="s">
        <v>325</v>
      </c>
      <c r="M440" t="s">
        <v>340</v>
      </c>
      <c r="N440" t="s">
        <v>440</v>
      </c>
      <c r="O440" t="s">
        <v>339</v>
      </c>
      <c r="P440" t="s">
        <v>1647</v>
      </c>
      <c r="Q440" t="s">
        <v>413</v>
      </c>
      <c r="R440" t="s">
        <v>407</v>
      </c>
      <c r="S440" t="s">
        <v>1212</v>
      </c>
      <c r="T440" s="129">
        <v>4104.8</v>
      </c>
      <c r="U440" t="s">
        <v>1280</v>
      </c>
      <c r="V440" s="130">
        <v>4.2844406772851597E-2</v>
      </c>
      <c r="W440" s="130">
        <v>5.0227031363248499E-2</v>
      </c>
      <c r="X440" t="s">
        <v>412</v>
      </c>
      <c r="Y440" t="s">
        <v>339</v>
      </c>
      <c r="Z440" s="137">
        <v>58000</v>
      </c>
      <c r="AA440" s="167">
        <v>1</v>
      </c>
      <c r="AB440" s="166" t="s">
        <v>2468</v>
      </c>
      <c r="AD440" s="137">
        <v>51.295199999999994</v>
      </c>
      <c r="AH440" s="130">
        <v>3.9600850735517528E-5</v>
      </c>
      <c r="AI440" s="130">
        <v>1.4588850703099088E-2</v>
      </c>
      <c r="AJ440" s="130">
        <v>1.7650359926882388E-3</v>
      </c>
      <c r="AK440" s="181"/>
      <c r="AL440" s="4"/>
      <c r="AM440" s="159"/>
      <c r="AN440" s="4"/>
    </row>
    <row r="441" spans="1:40" x14ac:dyDescent="0.25">
      <c r="A441" t="s">
        <v>1213</v>
      </c>
      <c r="B441" s="2">
        <v>13499</v>
      </c>
      <c r="C441" t="s">
        <v>1609</v>
      </c>
      <c r="D441" t="s">
        <v>1610</v>
      </c>
      <c r="E441" t="s">
        <v>309</v>
      </c>
      <c r="F441" t="s">
        <v>2380</v>
      </c>
      <c r="G441" t="s">
        <v>2381</v>
      </c>
      <c r="H441" t="s">
        <v>312</v>
      </c>
      <c r="I441" t="s">
        <v>951</v>
      </c>
      <c r="J441" t="s">
        <v>204</v>
      </c>
      <c r="K441" t="s">
        <v>204</v>
      </c>
      <c r="L441" t="s">
        <v>325</v>
      </c>
      <c r="M441" t="s">
        <v>340</v>
      </c>
      <c r="N441" t="s">
        <v>448</v>
      </c>
      <c r="O441" t="s">
        <v>339</v>
      </c>
      <c r="P441" t="s">
        <v>1211</v>
      </c>
      <c r="Q441" t="s">
        <v>413</v>
      </c>
      <c r="R441" t="s">
        <v>407</v>
      </c>
      <c r="S441" t="s">
        <v>1212</v>
      </c>
      <c r="T441" s="129">
        <v>939.7</v>
      </c>
      <c r="U441" t="s">
        <v>2382</v>
      </c>
      <c r="V441" s="130">
        <v>1.82968521845337E-2</v>
      </c>
      <c r="W441" s="130">
        <v>1.27998784220215E-2</v>
      </c>
      <c r="X441" t="s">
        <v>412</v>
      </c>
      <c r="Y441" t="s">
        <v>339</v>
      </c>
      <c r="Z441" s="137">
        <v>50000</v>
      </c>
      <c r="AA441" s="167">
        <v>1</v>
      </c>
      <c r="AB441" s="166" t="s">
        <v>2383</v>
      </c>
      <c r="AD441" s="137">
        <v>49.41</v>
      </c>
      <c r="AH441" s="130">
        <v>1.9668692673136617E-5</v>
      </c>
      <c r="AI441" s="130">
        <v>1.4052681600620058E-2</v>
      </c>
      <c r="AJ441" s="130">
        <v>1.7001674308458857E-3</v>
      </c>
      <c r="AK441" s="181"/>
      <c r="AL441" s="4"/>
      <c r="AM441" s="159"/>
      <c r="AN441" s="4"/>
    </row>
    <row r="442" spans="1:40" x14ac:dyDescent="0.25">
      <c r="A442" t="s">
        <v>1213</v>
      </c>
      <c r="B442" s="2">
        <v>13499</v>
      </c>
      <c r="C442" t="s">
        <v>2130</v>
      </c>
      <c r="D442" t="s">
        <v>2131</v>
      </c>
      <c r="E442" t="s">
        <v>309</v>
      </c>
      <c r="F442" t="s">
        <v>2403</v>
      </c>
      <c r="G442" t="s">
        <v>2404</v>
      </c>
      <c r="H442" t="s">
        <v>312</v>
      </c>
      <c r="I442" t="s">
        <v>951</v>
      </c>
      <c r="J442" t="s">
        <v>204</v>
      </c>
      <c r="K442" t="s">
        <v>204</v>
      </c>
      <c r="L442" t="s">
        <v>325</v>
      </c>
      <c r="M442" t="s">
        <v>340</v>
      </c>
      <c r="N442" t="s">
        <v>448</v>
      </c>
      <c r="O442" t="s">
        <v>339</v>
      </c>
      <c r="P442" t="s">
        <v>1211</v>
      </c>
      <c r="Q442" t="s">
        <v>413</v>
      </c>
      <c r="R442" t="s">
        <v>407</v>
      </c>
      <c r="S442" t="s">
        <v>1212</v>
      </c>
      <c r="T442" s="129">
        <v>3141.5</v>
      </c>
      <c r="U442" t="s">
        <v>2405</v>
      </c>
      <c r="V442" s="130">
        <v>3.7351064305396801E-2</v>
      </c>
      <c r="W442" s="130">
        <v>5.0908907879590598E-2</v>
      </c>
      <c r="X442" t="s">
        <v>412</v>
      </c>
      <c r="Y442" t="s">
        <v>339</v>
      </c>
      <c r="Z442" s="137">
        <v>50563.26</v>
      </c>
      <c r="AA442" s="167">
        <v>1</v>
      </c>
      <c r="AB442" s="166" t="s">
        <v>2406</v>
      </c>
      <c r="AD442" s="137">
        <v>47.665999999999997</v>
      </c>
      <c r="AH442" s="130">
        <v>2.214235846768594E-5</v>
      </c>
      <c r="AI442" s="130">
        <v>1.35566711429904E-2</v>
      </c>
      <c r="AJ442" s="130">
        <v>1.6401574733596437E-3</v>
      </c>
      <c r="AK442" s="181"/>
      <c r="AL442" s="4"/>
      <c r="AM442" s="159"/>
      <c r="AN442" s="4"/>
    </row>
    <row r="443" spans="1:40" x14ac:dyDescent="0.25">
      <c r="A443" t="s">
        <v>1213</v>
      </c>
      <c r="B443" s="2">
        <v>13499</v>
      </c>
      <c r="C443" t="s">
        <v>2344</v>
      </c>
      <c r="D443" t="s">
        <v>2345</v>
      </c>
      <c r="E443" t="s">
        <v>309</v>
      </c>
      <c r="F443" t="s">
        <v>2427</v>
      </c>
      <c r="G443" t="s">
        <v>2428</v>
      </c>
      <c r="H443" t="s">
        <v>312</v>
      </c>
      <c r="I443" t="s">
        <v>951</v>
      </c>
      <c r="J443" t="s">
        <v>204</v>
      </c>
      <c r="K443" t="s">
        <v>204</v>
      </c>
      <c r="L443" t="s">
        <v>325</v>
      </c>
      <c r="M443" t="s">
        <v>340</v>
      </c>
      <c r="N443" t="s">
        <v>445</v>
      </c>
      <c r="O443" t="s">
        <v>339</v>
      </c>
      <c r="P443" t="s">
        <v>2348</v>
      </c>
      <c r="Q443" t="s">
        <v>415</v>
      </c>
      <c r="R443" t="s">
        <v>407</v>
      </c>
      <c r="S443" t="s">
        <v>1212</v>
      </c>
      <c r="T443" s="129">
        <v>4562.2</v>
      </c>
      <c r="U443" t="s">
        <v>1711</v>
      </c>
      <c r="V443" s="130">
        <v>4.3166986817121202E-2</v>
      </c>
      <c r="W443" s="130">
        <v>5.2325112951993602E-2</v>
      </c>
      <c r="X443" t="s">
        <v>412</v>
      </c>
      <c r="Y443" t="s">
        <v>339</v>
      </c>
      <c r="Z443" s="137">
        <v>45000</v>
      </c>
      <c r="AA443" s="167">
        <v>1</v>
      </c>
      <c r="AB443" s="166" t="s">
        <v>2429</v>
      </c>
      <c r="AD443" s="137">
        <v>39.816000000000003</v>
      </c>
      <c r="AH443" s="130">
        <v>3.4793070148241678E-5</v>
      </c>
      <c r="AI443" s="130">
        <v>1.1324055264324798E-2</v>
      </c>
      <c r="AJ443" s="130">
        <v>1.3700438459129691E-3</v>
      </c>
      <c r="AK443" s="181"/>
      <c r="AL443" s="4"/>
      <c r="AM443" s="159"/>
      <c r="AN443" s="4"/>
    </row>
    <row r="444" spans="1:40" x14ac:dyDescent="0.25">
      <c r="A444" t="s">
        <v>1213</v>
      </c>
      <c r="B444" s="2">
        <v>13499</v>
      </c>
      <c r="C444" t="s">
        <v>2351</v>
      </c>
      <c r="D444" t="s">
        <v>2352</v>
      </c>
      <c r="E444" t="s">
        <v>309</v>
      </c>
      <c r="F444" t="s">
        <v>2399</v>
      </c>
      <c r="G444" t="s">
        <v>2400</v>
      </c>
      <c r="H444" t="s">
        <v>312</v>
      </c>
      <c r="I444" t="s">
        <v>951</v>
      </c>
      <c r="J444" t="s">
        <v>204</v>
      </c>
      <c r="K444" t="s">
        <v>204</v>
      </c>
      <c r="L444" t="s">
        <v>325</v>
      </c>
      <c r="M444" t="s">
        <v>340</v>
      </c>
      <c r="N444" t="s">
        <v>464</v>
      </c>
      <c r="O444" t="s">
        <v>339</v>
      </c>
      <c r="P444" t="s">
        <v>1647</v>
      </c>
      <c r="Q444" t="s">
        <v>413</v>
      </c>
      <c r="R444" t="s">
        <v>407</v>
      </c>
      <c r="S444" t="s">
        <v>1212</v>
      </c>
      <c r="T444" s="129">
        <v>4664.1000000000004</v>
      </c>
      <c r="U444" t="s">
        <v>2401</v>
      </c>
      <c r="V444" s="130">
        <v>4.3251138247043699E-2</v>
      </c>
      <c r="W444" s="130">
        <v>5.8920956946611099E-2</v>
      </c>
      <c r="X444" t="s">
        <v>412</v>
      </c>
      <c r="Y444" t="s">
        <v>339</v>
      </c>
      <c r="Z444" s="137">
        <v>44444.44</v>
      </c>
      <c r="AA444" s="167">
        <v>1</v>
      </c>
      <c r="AB444" s="166" t="s">
        <v>2402</v>
      </c>
      <c r="AD444" s="137">
        <v>37.4133</v>
      </c>
      <c r="AH444" s="130">
        <v>2.5236691163005982E-5</v>
      </c>
      <c r="AI444" s="130">
        <v>1.0640704159653479E-2</v>
      </c>
      <c r="AJ444" s="130">
        <v>1.2873684302867109E-3</v>
      </c>
      <c r="AK444" s="181"/>
      <c r="AL444" s="4"/>
      <c r="AM444" s="159"/>
      <c r="AN444" s="4"/>
    </row>
    <row r="445" spans="1:40" x14ac:dyDescent="0.25">
      <c r="A445" t="s">
        <v>1213</v>
      </c>
      <c r="B445" s="2">
        <v>13499</v>
      </c>
      <c r="C445" t="s">
        <v>2421</v>
      </c>
      <c r="D445" t="s">
        <v>2422</v>
      </c>
      <c r="E445" t="s">
        <v>309</v>
      </c>
      <c r="F445" t="s">
        <v>2423</v>
      </c>
      <c r="G445" t="s">
        <v>2424</v>
      </c>
      <c r="H445" t="s">
        <v>312</v>
      </c>
      <c r="I445" t="s">
        <v>951</v>
      </c>
      <c r="J445" t="s">
        <v>204</v>
      </c>
      <c r="K445" t="s">
        <v>204</v>
      </c>
      <c r="L445" t="s">
        <v>325</v>
      </c>
      <c r="M445" t="s">
        <v>340</v>
      </c>
      <c r="N445" t="s">
        <v>484</v>
      </c>
      <c r="O445" t="s">
        <v>339</v>
      </c>
      <c r="Q445" t="s">
        <v>410</v>
      </c>
      <c r="R445" t="s">
        <v>410</v>
      </c>
      <c r="S445" t="s">
        <v>1212</v>
      </c>
      <c r="T445" s="129">
        <v>2365.3000000000002</v>
      </c>
      <c r="U445" t="s">
        <v>2425</v>
      </c>
      <c r="V445" s="130">
        <v>4.7574163132776702E-2</v>
      </c>
      <c r="W445" s="130">
        <v>4.9525485332011801E-2</v>
      </c>
      <c r="X445" t="s">
        <v>412</v>
      </c>
      <c r="Y445" t="s">
        <v>339</v>
      </c>
      <c r="Z445" s="137">
        <v>37000</v>
      </c>
      <c r="AA445" s="167">
        <v>1</v>
      </c>
      <c r="AB445" s="166" t="s">
        <v>2426</v>
      </c>
      <c r="AD445" s="137">
        <v>35.408999999999999</v>
      </c>
      <c r="AH445" s="130">
        <v>1.8410097583856704E-5</v>
      </c>
      <c r="AI445" s="130">
        <v>1.0070661865945267E-2</v>
      </c>
      <c r="AJ445" s="130">
        <v>1.2184017113706126E-3</v>
      </c>
      <c r="AK445" s="181"/>
      <c r="AL445" s="4"/>
      <c r="AM445" s="159"/>
      <c r="AN445" s="4"/>
    </row>
    <row r="446" spans="1:40" x14ac:dyDescent="0.25">
      <c r="A446" t="s">
        <v>1213</v>
      </c>
      <c r="B446" s="2">
        <v>13499</v>
      </c>
      <c r="C446" t="s">
        <v>2324</v>
      </c>
      <c r="D446" t="s">
        <v>2325</v>
      </c>
      <c r="E446" t="s">
        <v>309</v>
      </c>
      <c r="F446" t="s">
        <v>2925</v>
      </c>
      <c r="G446" t="s">
        <v>2926</v>
      </c>
      <c r="H446" t="s">
        <v>312</v>
      </c>
      <c r="I446" t="s">
        <v>951</v>
      </c>
      <c r="J446" t="s">
        <v>204</v>
      </c>
      <c r="K446" t="s">
        <v>204</v>
      </c>
      <c r="L446" t="s">
        <v>325</v>
      </c>
      <c r="M446" t="s">
        <v>340</v>
      </c>
      <c r="N446" t="s">
        <v>451</v>
      </c>
      <c r="O446" t="s">
        <v>339</v>
      </c>
      <c r="P446" t="s">
        <v>1619</v>
      </c>
      <c r="Q446" t="s">
        <v>413</v>
      </c>
      <c r="R446" t="s">
        <v>407</v>
      </c>
      <c r="S446" t="s">
        <v>1212</v>
      </c>
      <c r="T446" s="129">
        <v>3199.8</v>
      </c>
      <c r="U446" t="s">
        <v>2927</v>
      </c>
      <c r="V446" s="130">
        <v>4.5194258152246099E-2</v>
      </c>
      <c r="W446" s="130">
        <v>4.8073875132798802E-2</v>
      </c>
      <c r="X446" t="s">
        <v>412</v>
      </c>
      <c r="Y446" t="s">
        <v>339</v>
      </c>
      <c r="Z446" s="137">
        <v>26250</v>
      </c>
      <c r="AA446" s="167">
        <v>1</v>
      </c>
      <c r="AB446" s="166" t="s">
        <v>2928</v>
      </c>
      <c r="AD446" s="137">
        <v>25.441500000000001</v>
      </c>
      <c r="AH446" s="130">
        <v>3.8746520453603992E-5</v>
      </c>
      <c r="AI446" s="130">
        <v>7.2358085193720955E-3</v>
      </c>
      <c r="AJ446" s="130">
        <v>8.7542622327192081E-4</v>
      </c>
      <c r="AK446" s="181"/>
      <c r="AL446" s="4"/>
      <c r="AM446" s="159"/>
      <c r="AN446" s="4"/>
    </row>
    <row r="447" spans="1:40" x14ac:dyDescent="0.25">
      <c r="A447" t="s">
        <v>1213</v>
      </c>
      <c r="B447" s="2">
        <v>13499</v>
      </c>
      <c r="C447" t="s">
        <v>1958</v>
      </c>
      <c r="D447" t="s">
        <v>1959</v>
      </c>
      <c r="E447" t="s">
        <v>309</v>
      </c>
      <c r="F447" t="s">
        <v>2452</v>
      </c>
      <c r="G447" t="s">
        <v>2453</v>
      </c>
      <c r="H447" t="s">
        <v>312</v>
      </c>
      <c r="I447" t="s">
        <v>951</v>
      </c>
      <c r="J447" t="s">
        <v>204</v>
      </c>
      <c r="K447" t="s">
        <v>204</v>
      </c>
      <c r="L447" t="s">
        <v>325</v>
      </c>
      <c r="M447" t="s">
        <v>340</v>
      </c>
      <c r="N447" t="s">
        <v>464</v>
      </c>
      <c r="O447" t="s">
        <v>339</v>
      </c>
      <c r="P447" t="s">
        <v>1668</v>
      </c>
      <c r="Q447" t="s">
        <v>413</v>
      </c>
      <c r="R447" t="s">
        <v>407</v>
      </c>
      <c r="S447" t="s">
        <v>1212</v>
      </c>
      <c r="T447" s="129">
        <v>5511.1</v>
      </c>
      <c r="U447" t="s">
        <v>2219</v>
      </c>
      <c r="V447" s="130">
        <v>4.50838466086384E-2</v>
      </c>
      <c r="W447" s="130">
        <v>5.82312126243111E-2</v>
      </c>
      <c r="X447" t="s">
        <v>412</v>
      </c>
      <c r="Y447" t="s">
        <v>339</v>
      </c>
      <c r="Z447" s="137">
        <v>30000</v>
      </c>
      <c r="AA447" s="167">
        <v>1</v>
      </c>
      <c r="AB447" s="166" t="s">
        <v>2454</v>
      </c>
      <c r="AD447" s="137">
        <v>24.936</v>
      </c>
      <c r="AH447" s="130">
        <v>2.468449106339142E-5</v>
      </c>
      <c r="AI447" s="130">
        <v>7.0920394331726727E-3</v>
      </c>
      <c r="AJ447" s="130">
        <v>8.5803228203952661E-4</v>
      </c>
      <c r="AK447" s="181"/>
      <c r="AL447" s="4"/>
      <c r="AM447" s="159"/>
      <c r="AN447" s="4"/>
    </row>
    <row r="448" spans="1:40" x14ac:dyDescent="0.25">
      <c r="A448" t="s">
        <v>1213</v>
      </c>
      <c r="B448" s="2">
        <v>13499</v>
      </c>
      <c r="C448" t="s">
        <v>2191</v>
      </c>
      <c r="D448" t="s">
        <v>2192</v>
      </c>
      <c r="E448" t="s">
        <v>309</v>
      </c>
      <c r="F448" t="s">
        <v>2929</v>
      </c>
      <c r="G448" t="s">
        <v>2930</v>
      </c>
      <c r="H448" t="s">
        <v>312</v>
      </c>
      <c r="I448" t="s">
        <v>951</v>
      </c>
      <c r="J448" t="s">
        <v>204</v>
      </c>
      <c r="K448" t="s">
        <v>204</v>
      </c>
      <c r="L448" t="s">
        <v>325</v>
      </c>
      <c r="M448" t="s">
        <v>340</v>
      </c>
      <c r="N448" t="s">
        <v>484</v>
      </c>
      <c r="O448" t="s">
        <v>339</v>
      </c>
      <c r="P448" t="s">
        <v>1668</v>
      </c>
      <c r="Q448" t="s">
        <v>413</v>
      </c>
      <c r="R448" t="s">
        <v>407</v>
      </c>
      <c r="S448" t="s">
        <v>1212</v>
      </c>
      <c r="T448" s="129">
        <v>8138</v>
      </c>
      <c r="U448" t="s">
        <v>2931</v>
      </c>
      <c r="V448" s="130">
        <v>5.24798464691636E-2</v>
      </c>
      <c r="W448" s="130">
        <v>5.68779499995705E-2</v>
      </c>
      <c r="X448" t="s">
        <v>412</v>
      </c>
      <c r="Y448" t="s">
        <v>339</v>
      </c>
      <c r="Z448" s="137">
        <v>30000</v>
      </c>
      <c r="AA448" s="167">
        <v>1</v>
      </c>
      <c r="AB448" s="166" t="s">
        <v>2932</v>
      </c>
      <c r="AD448" s="137">
        <v>23.603999999999999</v>
      </c>
      <c r="AH448" s="130">
        <v>3.4796204430020774E-5</v>
      </c>
      <c r="AI448" s="130">
        <v>6.7132057579647004E-3</v>
      </c>
      <c r="AJ448" s="130">
        <v>8.1219898882182334E-4</v>
      </c>
      <c r="AK448" s="181"/>
      <c r="AL448" s="4"/>
      <c r="AM448" s="159"/>
      <c r="AN448" s="4"/>
    </row>
    <row r="449" spans="1:40" x14ac:dyDescent="0.25">
      <c r="A449" t="s">
        <v>1213</v>
      </c>
      <c r="B449" s="2">
        <v>13499</v>
      </c>
      <c r="C449" t="s">
        <v>2586</v>
      </c>
      <c r="D449" t="s">
        <v>2587</v>
      </c>
      <c r="E449" t="s">
        <v>309</v>
      </c>
      <c r="F449" t="s">
        <v>2588</v>
      </c>
      <c r="G449" t="s">
        <v>2589</v>
      </c>
      <c r="H449" t="s">
        <v>312</v>
      </c>
      <c r="I449" t="s">
        <v>951</v>
      </c>
      <c r="J449" t="s">
        <v>204</v>
      </c>
      <c r="K449" t="s">
        <v>204</v>
      </c>
      <c r="L449" t="s">
        <v>325</v>
      </c>
      <c r="M449" t="s">
        <v>340</v>
      </c>
      <c r="N449" t="s">
        <v>445</v>
      </c>
      <c r="O449" t="s">
        <v>339</v>
      </c>
      <c r="P449" t="s">
        <v>2348</v>
      </c>
      <c r="Q449" t="s">
        <v>415</v>
      </c>
      <c r="R449" t="s">
        <v>407</v>
      </c>
      <c r="S449" t="s">
        <v>1212</v>
      </c>
      <c r="T449" s="129">
        <v>2205</v>
      </c>
      <c r="U449" t="s">
        <v>1694</v>
      </c>
      <c r="V449" s="130">
        <v>3.7887689019441298E-2</v>
      </c>
      <c r="W449" s="130">
        <v>4.8296796301603002E-2</v>
      </c>
      <c r="X449" t="s">
        <v>412</v>
      </c>
      <c r="Y449" t="s">
        <v>339</v>
      </c>
      <c r="Z449" s="137">
        <v>25000</v>
      </c>
      <c r="AA449" s="167">
        <v>1</v>
      </c>
      <c r="AB449" s="166" t="s">
        <v>2590</v>
      </c>
      <c r="AD449" s="137">
        <v>23.565000000000001</v>
      </c>
      <c r="AH449" s="130">
        <v>8.3333333333333331E-5</v>
      </c>
      <c r="AI449" s="130">
        <v>6.7021137809878907E-3</v>
      </c>
      <c r="AJ449" s="130">
        <v>8.1085702302941313E-4</v>
      </c>
      <c r="AK449" s="181"/>
      <c r="AL449" s="4"/>
      <c r="AM449" s="159"/>
      <c r="AN449" s="4"/>
    </row>
    <row r="450" spans="1:40" x14ac:dyDescent="0.25">
      <c r="A450" t="s">
        <v>1213</v>
      </c>
      <c r="B450" s="2">
        <v>13499</v>
      </c>
      <c r="C450" t="s">
        <v>1809</v>
      </c>
      <c r="D450" t="s">
        <v>1810</v>
      </c>
      <c r="E450" t="s">
        <v>311</v>
      </c>
      <c r="F450" t="s">
        <v>1811</v>
      </c>
      <c r="G450" t="s">
        <v>1812</v>
      </c>
      <c r="H450" t="s">
        <v>312</v>
      </c>
      <c r="I450" t="s">
        <v>951</v>
      </c>
      <c r="J450" t="s">
        <v>204</v>
      </c>
      <c r="K450" t="s">
        <v>224</v>
      </c>
      <c r="L450" t="s">
        <v>325</v>
      </c>
      <c r="M450" t="s">
        <v>340</v>
      </c>
      <c r="N450" t="s">
        <v>465</v>
      </c>
      <c r="O450" t="s">
        <v>339</v>
      </c>
      <c r="P450" t="s">
        <v>1619</v>
      </c>
      <c r="Q450" t="s">
        <v>413</v>
      </c>
      <c r="R450" t="s">
        <v>407</v>
      </c>
      <c r="S450" t="s">
        <v>1212</v>
      </c>
      <c r="T450" s="129">
        <v>1409.4</v>
      </c>
      <c r="U450" t="s">
        <v>1813</v>
      </c>
      <c r="V450" s="130">
        <v>5.4368994099696102E-2</v>
      </c>
      <c r="W450" s="130">
        <v>4.6106923643350298E-2</v>
      </c>
      <c r="X450" t="s">
        <v>412</v>
      </c>
      <c r="Y450" t="s">
        <v>339</v>
      </c>
      <c r="Z450" s="137">
        <v>22500</v>
      </c>
      <c r="AA450" s="167">
        <v>1</v>
      </c>
      <c r="AB450" s="166" t="s">
        <v>1814</v>
      </c>
      <c r="AD450" s="137">
        <v>21.948799999999999</v>
      </c>
      <c r="AH450" s="130">
        <v>7.168128961789036E-5</v>
      </c>
      <c r="AI450" s="130">
        <v>6.2424508786822408E-3</v>
      </c>
      <c r="AJ450" s="130">
        <v>7.5524458421676131E-4</v>
      </c>
      <c r="AK450" s="181"/>
      <c r="AL450" s="4"/>
      <c r="AM450" s="159"/>
      <c r="AN450" s="4"/>
    </row>
    <row r="451" spans="1:40" x14ac:dyDescent="0.25">
      <c r="A451" t="s">
        <v>1213</v>
      </c>
      <c r="B451" s="2">
        <v>13499</v>
      </c>
      <c r="C451" t="s">
        <v>2447</v>
      </c>
      <c r="D451" t="s">
        <v>2448</v>
      </c>
      <c r="E451" t="s">
        <v>309</v>
      </c>
      <c r="F451" t="s">
        <v>2449</v>
      </c>
      <c r="G451" t="s">
        <v>2450</v>
      </c>
      <c r="H451" t="s">
        <v>312</v>
      </c>
      <c r="I451" t="s">
        <v>951</v>
      </c>
      <c r="J451" t="s">
        <v>204</v>
      </c>
      <c r="K451" t="s">
        <v>204</v>
      </c>
      <c r="L451" t="s">
        <v>325</v>
      </c>
      <c r="M451" t="s">
        <v>340</v>
      </c>
      <c r="N451" t="s">
        <v>451</v>
      </c>
      <c r="O451" t="s">
        <v>339</v>
      </c>
      <c r="P451" t="s">
        <v>1619</v>
      </c>
      <c r="Q451" t="s">
        <v>413</v>
      </c>
      <c r="R451" t="s">
        <v>407</v>
      </c>
      <c r="S451" t="s">
        <v>1212</v>
      </c>
      <c r="T451" s="129">
        <v>1321.6</v>
      </c>
      <c r="U451" t="s">
        <v>1694</v>
      </c>
      <c r="V451" s="130">
        <v>3.9004917465448E-2</v>
      </c>
      <c r="W451" s="130">
        <v>5.5743674640655203E-2</v>
      </c>
      <c r="X451" t="s">
        <v>412</v>
      </c>
      <c r="Y451" t="s">
        <v>339</v>
      </c>
      <c r="Z451" s="137">
        <v>20000</v>
      </c>
      <c r="AA451" s="167">
        <v>1</v>
      </c>
      <c r="AB451" s="166" t="s">
        <v>2451</v>
      </c>
      <c r="AD451" s="137">
        <v>19.777999999999999</v>
      </c>
      <c r="AH451" s="130">
        <v>2.602799620725245E-5</v>
      </c>
      <c r="AI451" s="130">
        <v>5.6250543755730319E-3</v>
      </c>
      <c r="AJ451" s="130">
        <v>6.8054870364845027E-4</v>
      </c>
      <c r="AK451" s="181"/>
      <c r="AL451" s="4"/>
      <c r="AM451" s="159"/>
      <c r="AN451" s="4"/>
    </row>
    <row r="452" spans="1:40" x14ac:dyDescent="0.25">
      <c r="A452" t="s">
        <v>1213</v>
      </c>
      <c r="B452" s="2">
        <v>13499</v>
      </c>
      <c r="C452" t="s">
        <v>2430</v>
      </c>
      <c r="D452" t="s">
        <v>2431</v>
      </c>
      <c r="E452" t="s">
        <v>309</v>
      </c>
      <c r="F452" t="s">
        <v>2469</v>
      </c>
      <c r="G452" t="s">
        <v>2470</v>
      </c>
      <c r="H452" t="s">
        <v>312</v>
      </c>
      <c r="I452" t="s">
        <v>951</v>
      </c>
      <c r="J452" t="s">
        <v>204</v>
      </c>
      <c r="K452" t="s">
        <v>204</v>
      </c>
      <c r="L452" t="s">
        <v>325</v>
      </c>
      <c r="M452" t="s">
        <v>340</v>
      </c>
      <c r="N452" t="s">
        <v>465</v>
      </c>
      <c r="O452" t="s">
        <v>339</v>
      </c>
      <c r="P452" t="s">
        <v>1991</v>
      </c>
      <c r="Q452" t="s">
        <v>415</v>
      </c>
      <c r="R452" t="s">
        <v>407</v>
      </c>
      <c r="S452" t="s">
        <v>1212</v>
      </c>
      <c r="T452" s="129">
        <v>973.4</v>
      </c>
      <c r="U452" t="s">
        <v>2471</v>
      </c>
      <c r="V452" s="130">
        <v>3.31604489397999E-2</v>
      </c>
      <c r="W452" s="130">
        <v>4.9781189025640098E-2</v>
      </c>
      <c r="X452" t="s">
        <v>412</v>
      </c>
      <c r="Y452" t="s">
        <v>339</v>
      </c>
      <c r="Z452" s="137">
        <v>17297.3</v>
      </c>
      <c r="AA452" s="167">
        <v>1</v>
      </c>
      <c r="AB452" s="166" t="s">
        <v>2472</v>
      </c>
      <c r="AD452" s="137">
        <v>17.674400000000002</v>
      </c>
      <c r="AH452" s="130">
        <v>8.4416822375757498E-5</v>
      </c>
      <c r="AI452" s="130">
        <v>5.0267702020238654E-3</v>
      </c>
      <c r="AJ452" s="130">
        <v>6.0816513336860005E-4</v>
      </c>
      <c r="AK452" s="181"/>
      <c r="AL452" s="4"/>
      <c r="AM452" s="159"/>
      <c r="AN452" s="4"/>
    </row>
    <row r="453" spans="1:40" x14ac:dyDescent="0.25">
      <c r="A453" t="s">
        <v>1213</v>
      </c>
      <c r="B453" s="2">
        <v>13499</v>
      </c>
      <c r="C453" t="s">
        <v>2357</v>
      </c>
      <c r="D453" t="s">
        <v>2358</v>
      </c>
      <c r="E453" t="s">
        <v>309</v>
      </c>
      <c r="F453" t="s">
        <v>2359</v>
      </c>
      <c r="G453" t="s">
        <v>2360</v>
      </c>
      <c r="H453" t="s">
        <v>312</v>
      </c>
      <c r="I453" t="s">
        <v>951</v>
      </c>
      <c r="J453" t="s">
        <v>204</v>
      </c>
      <c r="K453" t="s">
        <v>204</v>
      </c>
      <c r="L453" t="s">
        <v>325</v>
      </c>
      <c r="M453" t="s">
        <v>340</v>
      </c>
      <c r="N453" t="s">
        <v>445</v>
      </c>
      <c r="O453" t="s">
        <v>339</v>
      </c>
      <c r="P453" t="s">
        <v>1991</v>
      </c>
      <c r="Q453" t="s">
        <v>415</v>
      </c>
      <c r="R453" t="s">
        <v>407</v>
      </c>
      <c r="S453" t="s">
        <v>1212</v>
      </c>
      <c r="T453" s="129">
        <v>5215.3999999999996</v>
      </c>
      <c r="U453" t="s">
        <v>2361</v>
      </c>
      <c r="V453" s="130">
        <v>4.0709608756303403E-2</v>
      </c>
      <c r="W453" s="130">
        <v>5.5834154409169799E-2</v>
      </c>
      <c r="X453" t="s">
        <v>412</v>
      </c>
      <c r="Y453" t="s">
        <v>339</v>
      </c>
      <c r="Z453" s="137">
        <v>21297.84</v>
      </c>
      <c r="AA453" s="167">
        <v>1</v>
      </c>
      <c r="AB453" s="166" t="s">
        <v>2362</v>
      </c>
      <c r="AD453" s="137">
        <v>17.496200000000002</v>
      </c>
      <c r="AH453" s="130">
        <v>2.0304593750929561E-5</v>
      </c>
      <c r="AI453" s="130">
        <v>4.9760883995298259E-3</v>
      </c>
      <c r="AJ453" s="130">
        <v>6.0203338197866406E-4</v>
      </c>
      <c r="AK453" s="181"/>
      <c r="AL453" s="4"/>
      <c r="AM453" s="159"/>
      <c r="AN453" s="4"/>
    </row>
    <row r="454" spans="1:40" x14ac:dyDescent="0.25">
      <c r="A454" t="s">
        <v>1213</v>
      </c>
      <c r="B454" s="2">
        <v>13499</v>
      </c>
      <c r="C454" t="s">
        <v>2462</v>
      </c>
      <c r="D454" t="s">
        <v>2463</v>
      </c>
      <c r="E454" t="s">
        <v>309</v>
      </c>
      <c r="F454" t="s">
        <v>2464</v>
      </c>
      <c r="G454" t="s">
        <v>2465</v>
      </c>
      <c r="H454" t="s">
        <v>312</v>
      </c>
      <c r="I454" t="s">
        <v>951</v>
      </c>
      <c r="J454" t="s">
        <v>204</v>
      </c>
      <c r="K454" t="s">
        <v>204</v>
      </c>
      <c r="L454" t="s">
        <v>325</v>
      </c>
      <c r="M454" t="s">
        <v>340</v>
      </c>
      <c r="N454" t="s">
        <v>440</v>
      </c>
      <c r="O454" t="s">
        <v>339</v>
      </c>
      <c r="P454" t="s">
        <v>1773</v>
      </c>
      <c r="Q454" t="s">
        <v>415</v>
      </c>
      <c r="R454" t="s">
        <v>407</v>
      </c>
      <c r="S454" t="s">
        <v>1212</v>
      </c>
      <c r="T454" s="129">
        <v>1660</v>
      </c>
      <c r="U454" t="s">
        <v>1396</v>
      </c>
      <c r="V454" s="130">
        <v>4.1858308426141397E-2</v>
      </c>
      <c r="W454" s="130">
        <v>5.41360196232792E-2</v>
      </c>
      <c r="X454" t="s">
        <v>412</v>
      </c>
      <c r="Y454" t="s">
        <v>339</v>
      </c>
      <c r="Z454" s="137">
        <v>16666.66</v>
      </c>
      <c r="AA454" s="167">
        <v>1</v>
      </c>
      <c r="AB454" s="166" t="s">
        <v>1357</v>
      </c>
      <c r="AD454" s="137">
        <v>16.246700000000001</v>
      </c>
      <c r="AH454" s="130">
        <v>3.420540738451258E-5</v>
      </c>
      <c r="AI454" s="130">
        <v>4.6207185217727971E-3</v>
      </c>
      <c r="AJ454" s="130">
        <v>5.590388625525978E-4</v>
      </c>
      <c r="AK454" s="181"/>
      <c r="AL454" s="4"/>
      <c r="AM454" s="159"/>
      <c r="AN454" s="4"/>
    </row>
    <row r="455" spans="1:40" x14ac:dyDescent="0.25">
      <c r="A455" t="s">
        <v>1213</v>
      </c>
      <c r="B455" s="2">
        <v>13499</v>
      </c>
      <c r="C455" t="s">
        <v>2375</v>
      </c>
      <c r="D455" t="s">
        <v>2376</v>
      </c>
      <c r="E455" t="s">
        <v>309</v>
      </c>
      <c r="F455" t="s">
        <v>2494</v>
      </c>
      <c r="G455" t="s">
        <v>2495</v>
      </c>
      <c r="H455" t="s">
        <v>312</v>
      </c>
      <c r="I455" t="s">
        <v>951</v>
      </c>
      <c r="J455" t="s">
        <v>204</v>
      </c>
      <c r="K455" t="s">
        <v>204</v>
      </c>
      <c r="L455" t="s">
        <v>325</v>
      </c>
      <c r="M455" t="s">
        <v>340</v>
      </c>
      <c r="N455" t="s">
        <v>445</v>
      </c>
      <c r="O455" t="s">
        <v>339</v>
      </c>
      <c r="P455" t="s">
        <v>1668</v>
      </c>
      <c r="Q455" t="s">
        <v>413</v>
      </c>
      <c r="R455" t="s">
        <v>407</v>
      </c>
      <c r="S455" t="s">
        <v>1212</v>
      </c>
      <c r="T455" s="129">
        <v>2371.9</v>
      </c>
      <c r="U455" t="s">
        <v>2496</v>
      </c>
      <c r="V455" s="130">
        <v>6.4411821722949898E-4</v>
      </c>
      <c r="W455" s="130">
        <v>5.5524687374829899E-2</v>
      </c>
      <c r="X455" t="s">
        <v>412</v>
      </c>
      <c r="Y455" t="s">
        <v>339</v>
      </c>
      <c r="Z455" s="137">
        <v>10000</v>
      </c>
      <c r="AA455" s="167">
        <v>1</v>
      </c>
      <c r="AB455" s="166" t="s">
        <v>2497</v>
      </c>
      <c r="AD455" s="137">
        <v>10.176</v>
      </c>
      <c r="AH455" s="130">
        <v>2.5113387194316209E-5</v>
      </c>
      <c r="AI455" s="130">
        <v>2.8941527619491948E-3</v>
      </c>
      <c r="AJ455" s="130">
        <v>3.5014984368119279E-4</v>
      </c>
      <c r="AK455" s="181"/>
      <c r="AL455" s="4"/>
      <c r="AM455" s="159"/>
      <c r="AN455" s="4"/>
    </row>
    <row r="456" spans="1:40" x14ac:dyDescent="0.25">
      <c r="A456" t="s">
        <v>1213</v>
      </c>
      <c r="B456" s="2">
        <v>13499</v>
      </c>
      <c r="C456" t="s">
        <v>2442</v>
      </c>
      <c r="D456" t="s">
        <v>2443</v>
      </c>
      <c r="E456" t="s">
        <v>309</v>
      </c>
      <c r="F456" t="s">
        <v>2444</v>
      </c>
      <c r="G456" t="s">
        <v>2445</v>
      </c>
      <c r="H456" t="s">
        <v>312</v>
      </c>
      <c r="I456" t="s">
        <v>951</v>
      </c>
      <c r="J456" t="s">
        <v>204</v>
      </c>
      <c r="K456" t="s">
        <v>204</v>
      </c>
      <c r="L456" t="s">
        <v>325</v>
      </c>
      <c r="M456" t="s">
        <v>340</v>
      </c>
      <c r="N456" t="s">
        <v>446</v>
      </c>
      <c r="O456" t="s">
        <v>339</v>
      </c>
      <c r="P456" t="s">
        <v>1668</v>
      </c>
      <c r="Q456" t="s">
        <v>413</v>
      </c>
      <c r="R456" t="s">
        <v>407</v>
      </c>
      <c r="S456" t="s">
        <v>1212</v>
      </c>
      <c r="T456" s="129">
        <v>2872.8</v>
      </c>
      <c r="U456" t="s">
        <v>1921</v>
      </c>
      <c r="V456" s="130">
        <v>2.83951811313626E-2</v>
      </c>
      <c r="W456" s="130">
        <v>4.9880847901105502E-2</v>
      </c>
      <c r="X456" t="s">
        <v>412</v>
      </c>
      <c r="Y456" t="s">
        <v>339</v>
      </c>
      <c r="Z456" s="137">
        <v>9375</v>
      </c>
      <c r="AA456" s="167">
        <v>1</v>
      </c>
      <c r="AB456" s="166" t="s">
        <v>2446</v>
      </c>
      <c r="AD456" s="137">
        <v>8.3868999999999989</v>
      </c>
      <c r="AH456" s="130">
        <v>9.9999999893333335E-6</v>
      </c>
      <c r="AI456" s="130">
        <v>2.3853154283796875E-3</v>
      </c>
      <c r="AJ456" s="130">
        <v>2.8858802318885567E-4</v>
      </c>
      <c r="AK456" s="181"/>
      <c r="AL456" s="4"/>
      <c r="AM456" s="159"/>
      <c r="AN456" s="4"/>
    </row>
    <row r="457" spans="1:40" x14ac:dyDescent="0.25">
      <c r="A457" t="s">
        <v>1213</v>
      </c>
      <c r="B457" s="2">
        <v>13499</v>
      </c>
      <c r="C457" t="s">
        <v>1849</v>
      </c>
      <c r="D457" t="s">
        <v>1850</v>
      </c>
      <c r="E457" t="s">
        <v>309</v>
      </c>
      <c r="F457" t="s">
        <v>1851</v>
      </c>
      <c r="G457" t="s">
        <v>1852</v>
      </c>
      <c r="H457" t="s">
        <v>321</v>
      </c>
      <c r="I457" t="s">
        <v>754</v>
      </c>
      <c r="J457" t="s">
        <v>204</v>
      </c>
      <c r="K457" t="s">
        <v>204</v>
      </c>
      <c r="L457" t="s">
        <v>325</v>
      </c>
      <c r="M457" t="s">
        <v>340</v>
      </c>
      <c r="N457" t="s">
        <v>456</v>
      </c>
      <c r="O457" t="s">
        <v>339</v>
      </c>
      <c r="P457" t="s">
        <v>1647</v>
      </c>
      <c r="Q457" t="s">
        <v>413</v>
      </c>
      <c r="R457" t="s">
        <v>407</v>
      </c>
      <c r="S457" t="s">
        <v>1212</v>
      </c>
      <c r="T457" s="129">
        <v>5431</v>
      </c>
      <c r="U457" t="s">
        <v>1853</v>
      </c>
      <c r="V457" s="130">
        <v>2.0653215853114901E-2</v>
      </c>
      <c r="W457" s="130">
        <v>3.88488726472851E-2</v>
      </c>
      <c r="X457" t="s">
        <v>412</v>
      </c>
      <c r="Y457" t="s">
        <v>339</v>
      </c>
      <c r="Z457" s="137">
        <v>18200</v>
      </c>
      <c r="AA457" s="167">
        <v>1</v>
      </c>
      <c r="AB457" s="166" t="s">
        <v>1854</v>
      </c>
      <c r="AD457" s="137">
        <v>26.777699999999999</v>
      </c>
      <c r="AH457" s="130">
        <v>6.2672461399178751E-6</v>
      </c>
      <c r="AI457" s="130">
        <v>7.6158367151775699E-3</v>
      </c>
      <c r="AJ457" s="130">
        <v>9.2140403588265288E-4</v>
      </c>
      <c r="AK457" s="181"/>
      <c r="AL457" s="4"/>
      <c r="AM457" s="159"/>
      <c r="AN457" s="4"/>
    </row>
    <row r="458" spans="1:40" x14ac:dyDescent="0.25">
      <c r="A458" t="s">
        <v>1213</v>
      </c>
      <c r="B458" s="2">
        <v>13499</v>
      </c>
      <c r="C458" t="s">
        <v>2591</v>
      </c>
      <c r="D458" t="s">
        <v>2592</v>
      </c>
      <c r="E458" t="s">
        <v>309</v>
      </c>
      <c r="F458" t="s">
        <v>2611</v>
      </c>
      <c r="G458" t="s">
        <v>2612</v>
      </c>
      <c r="H458" t="s">
        <v>321</v>
      </c>
      <c r="I458" t="s">
        <v>754</v>
      </c>
      <c r="J458" t="s">
        <v>204</v>
      </c>
      <c r="K458" t="s">
        <v>204</v>
      </c>
      <c r="L458" t="s">
        <v>325</v>
      </c>
      <c r="M458" t="s">
        <v>340</v>
      </c>
      <c r="N458" t="s">
        <v>475</v>
      </c>
      <c r="O458" t="s">
        <v>339</v>
      </c>
      <c r="P458" t="s">
        <v>1668</v>
      </c>
      <c r="Q458" t="s">
        <v>413</v>
      </c>
      <c r="R458" t="s">
        <v>407</v>
      </c>
      <c r="S458" t="s">
        <v>1212</v>
      </c>
      <c r="T458" s="129">
        <v>2151.6999999999998</v>
      </c>
      <c r="U458" t="s">
        <v>2613</v>
      </c>
      <c r="V458" s="130">
        <v>6.4197767789077598E-3</v>
      </c>
      <c r="W458" s="130">
        <v>2.3652205439805601E-2</v>
      </c>
      <c r="X458" t="s">
        <v>412</v>
      </c>
      <c r="Y458" t="s">
        <v>339</v>
      </c>
      <c r="Z458" s="137">
        <v>21071.43</v>
      </c>
      <c r="AA458" s="167">
        <v>1</v>
      </c>
      <c r="AB458" s="166" t="s">
        <v>2614</v>
      </c>
      <c r="AD458" s="137">
        <v>25.667099999999998</v>
      </c>
      <c r="AH458" s="130">
        <v>4.1323979963297268E-5</v>
      </c>
      <c r="AI458" s="130">
        <v>7.2999713400379489E-3</v>
      </c>
      <c r="AJ458" s="130">
        <v>8.8318897924032449E-4</v>
      </c>
      <c r="AK458" s="181"/>
      <c r="AL458" s="4"/>
      <c r="AM458" s="159"/>
      <c r="AN458" s="4"/>
    </row>
    <row r="459" spans="1:40" x14ac:dyDescent="0.25">
      <c r="A459" t="s">
        <v>1213</v>
      </c>
      <c r="B459" s="2">
        <v>13499</v>
      </c>
      <c r="C459" t="s">
        <v>1609</v>
      </c>
      <c r="D459" t="s">
        <v>1610</v>
      </c>
      <c r="E459" t="s">
        <v>309</v>
      </c>
      <c r="F459" t="s">
        <v>2627</v>
      </c>
      <c r="G459" t="s">
        <v>2628</v>
      </c>
      <c r="H459" t="s">
        <v>312</v>
      </c>
      <c r="I459" t="s">
        <v>754</v>
      </c>
      <c r="J459" t="s">
        <v>204</v>
      </c>
      <c r="K459" t="s">
        <v>204</v>
      </c>
      <c r="L459" t="s">
        <v>325</v>
      </c>
      <c r="M459" t="s">
        <v>340</v>
      </c>
      <c r="N459" t="s">
        <v>448</v>
      </c>
      <c r="O459" t="s">
        <v>339</v>
      </c>
      <c r="P459" t="s">
        <v>1211</v>
      </c>
      <c r="Q459" t="s">
        <v>413</v>
      </c>
      <c r="R459" t="s">
        <v>407</v>
      </c>
      <c r="S459" t="s">
        <v>1212</v>
      </c>
      <c r="T459" s="129">
        <v>4665.2</v>
      </c>
      <c r="U459" t="s">
        <v>2629</v>
      </c>
      <c r="V459" s="130">
        <v>1.7567768832444802E-2</v>
      </c>
      <c r="W459" s="130">
        <v>2.2131096287965401E-2</v>
      </c>
      <c r="X459" t="s">
        <v>412</v>
      </c>
      <c r="Y459" t="s">
        <v>339</v>
      </c>
      <c r="Z459" s="137">
        <v>180000</v>
      </c>
      <c r="AA459" s="167">
        <v>1</v>
      </c>
      <c r="AB459" s="166" t="s">
        <v>2630</v>
      </c>
      <c r="AD459" s="137">
        <v>180.41399999999999</v>
      </c>
      <c r="AH459" s="130">
        <v>6.666666666666667E-5</v>
      </c>
      <c r="AI459" s="130">
        <v>5.1311485494723072E-2</v>
      </c>
      <c r="AJ459" s="130">
        <v>6.2079337556897318E-3</v>
      </c>
      <c r="AK459" s="181"/>
      <c r="AL459" s="4"/>
      <c r="AM459" s="159"/>
      <c r="AN459" s="4"/>
    </row>
    <row r="460" spans="1:40" x14ac:dyDescent="0.25">
      <c r="A460" t="s">
        <v>1213</v>
      </c>
      <c r="B460" s="2">
        <v>13499</v>
      </c>
      <c r="C460" t="s">
        <v>2873</v>
      </c>
      <c r="D460" t="s">
        <v>2874</v>
      </c>
      <c r="E460" t="s">
        <v>309</v>
      </c>
      <c r="F460" t="s">
        <v>2933</v>
      </c>
      <c r="G460" t="s">
        <v>2934</v>
      </c>
      <c r="H460" t="s">
        <v>312</v>
      </c>
      <c r="I460" t="s">
        <v>754</v>
      </c>
      <c r="J460" t="s">
        <v>204</v>
      </c>
      <c r="K460" t="s">
        <v>204</v>
      </c>
      <c r="L460" t="s">
        <v>325</v>
      </c>
      <c r="M460" t="s">
        <v>340</v>
      </c>
      <c r="N460" t="s">
        <v>464</v>
      </c>
      <c r="O460" t="s">
        <v>339</v>
      </c>
      <c r="P460" t="s">
        <v>1647</v>
      </c>
      <c r="Q460" t="s">
        <v>413</v>
      </c>
      <c r="R460" t="s">
        <v>407</v>
      </c>
      <c r="S460" t="s">
        <v>1212</v>
      </c>
      <c r="T460" s="129">
        <v>1960.4</v>
      </c>
      <c r="U460" t="s">
        <v>1376</v>
      </c>
      <c r="V460" s="130">
        <v>2.46042099606987E-2</v>
      </c>
      <c r="W460" s="130">
        <v>2.6219732784032501E-2</v>
      </c>
      <c r="X460" t="s">
        <v>412</v>
      </c>
      <c r="Y460" t="s">
        <v>339</v>
      </c>
      <c r="Z460" s="137">
        <v>125167</v>
      </c>
      <c r="AA460" s="167">
        <v>1</v>
      </c>
      <c r="AB460" s="166" t="s">
        <v>2935</v>
      </c>
      <c r="AD460" s="137">
        <v>139.98679999999999</v>
      </c>
      <c r="AH460" s="130">
        <v>1.5512467777116797E-4</v>
      </c>
      <c r="AI460" s="130">
        <v>3.981359904249504E-2</v>
      </c>
      <c r="AJ460" s="130">
        <v>4.8168588971531437E-3</v>
      </c>
      <c r="AK460" s="181"/>
      <c r="AL460" s="4"/>
      <c r="AM460" s="159"/>
      <c r="AN460" s="4"/>
    </row>
    <row r="461" spans="1:40" x14ac:dyDescent="0.25">
      <c r="A461" t="s">
        <v>1213</v>
      </c>
      <c r="B461" s="2">
        <v>13499</v>
      </c>
      <c r="C461" t="s">
        <v>2018</v>
      </c>
      <c r="D461" t="s">
        <v>2019</v>
      </c>
      <c r="E461" t="s">
        <v>309</v>
      </c>
      <c r="F461" t="s">
        <v>2636</v>
      </c>
      <c r="G461" t="s">
        <v>2637</v>
      </c>
      <c r="H461" t="s">
        <v>312</v>
      </c>
      <c r="I461" t="s">
        <v>754</v>
      </c>
      <c r="J461" t="s">
        <v>204</v>
      </c>
      <c r="K461" t="s">
        <v>204</v>
      </c>
      <c r="L461" t="s">
        <v>325</v>
      </c>
      <c r="M461" t="s">
        <v>340</v>
      </c>
      <c r="N461" t="s">
        <v>464</v>
      </c>
      <c r="O461" t="s">
        <v>339</v>
      </c>
      <c r="P461" t="s">
        <v>1668</v>
      </c>
      <c r="Q461" t="s">
        <v>413</v>
      </c>
      <c r="R461" t="s">
        <v>407</v>
      </c>
      <c r="S461" t="s">
        <v>1212</v>
      </c>
      <c r="T461" s="129">
        <v>4150.1000000000004</v>
      </c>
      <c r="U461" t="s">
        <v>2638</v>
      </c>
      <c r="V461" s="130">
        <v>2.9879690419237898E-2</v>
      </c>
      <c r="W461" s="130">
        <v>2.9183273028135E-2</v>
      </c>
      <c r="X461" t="s">
        <v>412</v>
      </c>
      <c r="Y461" t="s">
        <v>339</v>
      </c>
      <c r="Z461" s="137">
        <v>100806.27</v>
      </c>
      <c r="AA461" s="167">
        <v>1</v>
      </c>
      <c r="AB461" s="166" t="s">
        <v>2639</v>
      </c>
      <c r="AC461" s="2">
        <v>10.053799999999999</v>
      </c>
      <c r="AD461" s="137">
        <v>122.1403</v>
      </c>
      <c r="AH461" s="130">
        <v>8.5687739904692292E-5</v>
      </c>
      <c r="AI461" s="130">
        <v>3.4737881936940176E-2</v>
      </c>
      <c r="AJ461" s="130">
        <v>4.2027719096082933E-3</v>
      </c>
      <c r="AK461" s="181"/>
      <c r="AL461" s="4"/>
      <c r="AM461" s="159"/>
      <c r="AN461" s="4"/>
    </row>
    <row r="462" spans="1:40" x14ac:dyDescent="0.25">
      <c r="A462" t="s">
        <v>1213</v>
      </c>
      <c r="B462" s="2">
        <v>13499</v>
      </c>
      <c r="C462" t="s">
        <v>1609</v>
      </c>
      <c r="D462" t="s">
        <v>1610</v>
      </c>
      <c r="E462" t="s">
        <v>309</v>
      </c>
      <c r="F462" t="s">
        <v>2122</v>
      </c>
      <c r="G462" t="s">
        <v>2123</v>
      </c>
      <c r="H462" t="s">
        <v>312</v>
      </c>
      <c r="I462" t="s">
        <v>754</v>
      </c>
      <c r="J462" t="s">
        <v>204</v>
      </c>
      <c r="K462" t="s">
        <v>204</v>
      </c>
      <c r="L462" t="s">
        <v>325</v>
      </c>
      <c r="M462" t="s">
        <v>340</v>
      </c>
      <c r="N462" t="s">
        <v>448</v>
      </c>
      <c r="O462" t="s">
        <v>339</v>
      </c>
      <c r="P462" t="s">
        <v>1211</v>
      </c>
      <c r="Q462" t="s">
        <v>413</v>
      </c>
      <c r="R462" t="s">
        <v>407</v>
      </c>
      <c r="S462" t="s">
        <v>1212</v>
      </c>
      <c r="T462" s="129">
        <v>3686.7</v>
      </c>
      <c r="U462" t="s">
        <v>2124</v>
      </c>
      <c r="V462" s="130">
        <v>2.4045595737695401E-2</v>
      </c>
      <c r="W462" s="130">
        <v>2.4979242044686899E-2</v>
      </c>
      <c r="X462" t="s">
        <v>412</v>
      </c>
      <c r="Y462" t="s">
        <v>339</v>
      </c>
      <c r="Z462" s="137">
        <v>100000</v>
      </c>
      <c r="AA462" s="167">
        <v>1</v>
      </c>
      <c r="AB462" s="166" t="s">
        <v>2125</v>
      </c>
      <c r="AD462" s="137">
        <v>100.22</v>
      </c>
      <c r="AH462" s="130">
        <v>3.8418157284157978E-5</v>
      </c>
      <c r="AI462" s="130">
        <v>2.8503536733740988E-2</v>
      </c>
      <c r="AJ462" s="130">
        <v>3.4485079927013699E-3</v>
      </c>
      <c r="AK462" s="181"/>
      <c r="AL462" s="4"/>
      <c r="AM462" s="159"/>
      <c r="AN462" s="4"/>
    </row>
    <row r="463" spans="1:40" x14ac:dyDescent="0.25">
      <c r="A463" t="s">
        <v>1213</v>
      </c>
      <c r="B463" s="2">
        <v>13499</v>
      </c>
      <c r="C463" t="s">
        <v>2631</v>
      </c>
      <c r="D463" t="s">
        <v>2632</v>
      </c>
      <c r="E463" t="s">
        <v>309</v>
      </c>
      <c r="F463" t="s">
        <v>2640</v>
      </c>
      <c r="G463" t="s">
        <v>2641</v>
      </c>
      <c r="H463" t="s">
        <v>312</v>
      </c>
      <c r="I463" t="s">
        <v>754</v>
      </c>
      <c r="J463" t="s">
        <v>204</v>
      </c>
      <c r="K463" t="s">
        <v>204</v>
      </c>
      <c r="L463" t="s">
        <v>325</v>
      </c>
      <c r="M463" t="s">
        <v>340</v>
      </c>
      <c r="N463" t="s">
        <v>465</v>
      </c>
      <c r="O463" t="s">
        <v>339</v>
      </c>
      <c r="P463" t="s">
        <v>1668</v>
      </c>
      <c r="Q463" t="s">
        <v>413</v>
      </c>
      <c r="R463" t="s">
        <v>407</v>
      </c>
      <c r="S463" t="s">
        <v>1212</v>
      </c>
      <c r="T463" s="129">
        <v>3169.7</v>
      </c>
      <c r="U463" t="s">
        <v>2162</v>
      </c>
      <c r="V463" s="130">
        <v>2.82994561588761E-2</v>
      </c>
      <c r="W463" s="130">
        <v>2.94953626644608E-2</v>
      </c>
      <c r="X463" t="s">
        <v>412</v>
      </c>
      <c r="Y463" t="s">
        <v>339</v>
      </c>
      <c r="Z463" s="137">
        <v>94588</v>
      </c>
      <c r="AA463" s="167">
        <v>1</v>
      </c>
      <c r="AB463" s="166" t="s">
        <v>2642</v>
      </c>
      <c r="AD463" s="137">
        <v>96.94319999999999</v>
      </c>
      <c r="AH463" s="130">
        <v>1.3808406678510898E-4</v>
      </c>
      <c r="AI463" s="130">
        <v>2.7571583139956089E-2</v>
      </c>
      <c r="AJ463" s="130">
        <v>3.3357553386354761E-3</v>
      </c>
      <c r="AK463" s="181"/>
      <c r="AL463" s="4"/>
      <c r="AM463" s="159"/>
      <c r="AN463" s="4"/>
    </row>
    <row r="464" spans="1:40" x14ac:dyDescent="0.25">
      <c r="A464" t="s">
        <v>1213</v>
      </c>
      <c r="B464" s="2">
        <v>13499</v>
      </c>
      <c r="C464" t="s">
        <v>2351</v>
      </c>
      <c r="D464" t="s">
        <v>2352</v>
      </c>
      <c r="E464" t="s">
        <v>309</v>
      </c>
      <c r="F464" t="s">
        <v>2662</v>
      </c>
      <c r="G464" t="s">
        <v>2663</v>
      </c>
      <c r="H464" t="s">
        <v>312</v>
      </c>
      <c r="I464" t="s">
        <v>754</v>
      </c>
      <c r="J464" t="s">
        <v>204</v>
      </c>
      <c r="K464" t="s">
        <v>204</v>
      </c>
      <c r="L464" t="s">
        <v>325</v>
      </c>
      <c r="M464" t="s">
        <v>340</v>
      </c>
      <c r="N464" t="s">
        <v>464</v>
      </c>
      <c r="O464" t="s">
        <v>339</v>
      </c>
      <c r="P464" t="s">
        <v>1647</v>
      </c>
      <c r="Q464" t="s">
        <v>413</v>
      </c>
      <c r="R464" t="s">
        <v>407</v>
      </c>
      <c r="S464" t="s">
        <v>1212</v>
      </c>
      <c r="T464" s="129">
        <v>7318.4</v>
      </c>
      <c r="U464" t="s">
        <v>2355</v>
      </c>
      <c r="V464" s="130">
        <v>2.3072464700804499E-2</v>
      </c>
      <c r="W464" s="130">
        <v>4.1113489462136901E-2</v>
      </c>
      <c r="X464" t="s">
        <v>412</v>
      </c>
      <c r="Y464" t="s">
        <v>339</v>
      </c>
      <c r="Z464" s="137">
        <v>90000</v>
      </c>
      <c r="AA464" s="167">
        <v>1</v>
      </c>
      <c r="AB464" s="166" t="s">
        <v>2664</v>
      </c>
      <c r="AD464" s="137">
        <v>83.763000000000005</v>
      </c>
      <c r="AH464" s="130">
        <v>8.5675119945167929E-5</v>
      </c>
      <c r="AI464" s="130">
        <v>2.3823006859193242E-2</v>
      </c>
      <c r="AJ464" s="130">
        <v>2.8822328376835447E-3</v>
      </c>
      <c r="AK464" s="181"/>
      <c r="AL464" s="4"/>
      <c r="AM464" s="159"/>
      <c r="AN464" s="4"/>
    </row>
    <row r="465" spans="1:40" x14ac:dyDescent="0.25">
      <c r="A465" t="s">
        <v>1213</v>
      </c>
      <c r="B465" s="2">
        <v>13499</v>
      </c>
      <c r="C465" t="s">
        <v>1873</v>
      </c>
      <c r="D465" t="s">
        <v>1874</v>
      </c>
      <c r="E465" t="s">
        <v>309</v>
      </c>
      <c r="F465" t="s">
        <v>2772</v>
      </c>
      <c r="G465" t="s">
        <v>2773</v>
      </c>
      <c r="H465" t="s">
        <v>312</v>
      </c>
      <c r="I465" t="s">
        <v>754</v>
      </c>
      <c r="J465" t="s">
        <v>204</v>
      </c>
      <c r="K465" t="s">
        <v>204</v>
      </c>
      <c r="L465" t="s">
        <v>325</v>
      </c>
      <c r="M465" t="s">
        <v>340</v>
      </c>
      <c r="N465" t="s">
        <v>448</v>
      </c>
      <c r="O465" t="s">
        <v>339</v>
      </c>
      <c r="P465" t="s">
        <v>1211</v>
      </c>
      <c r="Q465" t="s">
        <v>413</v>
      </c>
      <c r="R465" t="s">
        <v>407</v>
      </c>
      <c r="S465" t="s">
        <v>1212</v>
      </c>
      <c r="T465" s="129">
        <v>3399.2</v>
      </c>
      <c r="U465" t="s">
        <v>2774</v>
      </c>
      <c r="V465" s="130">
        <v>2.26293906652924E-2</v>
      </c>
      <c r="W465" s="130">
        <v>2.36181116139885E-2</v>
      </c>
      <c r="X465" t="s">
        <v>412</v>
      </c>
      <c r="Y465" t="s">
        <v>339</v>
      </c>
      <c r="Z465" s="137">
        <v>80000</v>
      </c>
      <c r="AA465" s="167">
        <v>1</v>
      </c>
      <c r="AB465" s="166" t="s">
        <v>2775</v>
      </c>
      <c r="AD465" s="137">
        <v>82.176000000000002</v>
      </c>
      <c r="AH465" s="130">
        <v>2.5499999203125023E-5</v>
      </c>
      <c r="AI465" s="130">
        <v>2.3371648719136894E-2</v>
      </c>
      <c r="AJ465" s="130">
        <v>2.8276251527462361E-3</v>
      </c>
      <c r="AK465" s="181"/>
      <c r="AL465" s="4"/>
      <c r="AM465" s="159"/>
      <c r="AN465" s="4"/>
    </row>
    <row r="466" spans="1:40" x14ac:dyDescent="0.25">
      <c r="A466" t="s">
        <v>1213</v>
      </c>
      <c r="B466" s="2">
        <v>13499</v>
      </c>
      <c r="C466" t="s">
        <v>2142</v>
      </c>
      <c r="D466" t="s">
        <v>2143</v>
      </c>
      <c r="E466" t="s">
        <v>309</v>
      </c>
      <c r="F466" t="s">
        <v>2654</v>
      </c>
      <c r="G466" t="s">
        <v>2655</v>
      </c>
      <c r="H466" t="s">
        <v>312</v>
      </c>
      <c r="I466" t="s">
        <v>754</v>
      </c>
      <c r="J466" t="s">
        <v>204</v>
      </c>
      <c r="K466" t="s">
        <v>204</v>
      </c>
      <c r="L466" t="s">
        <v>325</v>
      </c>
      <c r="M466" t="s">
        <v>340</v>
      </c>
      <c r="N466" t="s">
        <v>464</v>
      </c>
      <c r="O466" t="s">
        <v>339</v>
      </c>
      <c r="P466" t="s">
        <v>1668</v>
      </c>
      <c r="Q466" t="s">
        <v>413</v>
      </c>
      <c r="R466" t="s">
        <v>407</v>
      </c>
      <c r="S466" t="s">
        <v>1212</v>
      </c>
      <c r="T466" s="129">
        <v>6064.6</v>
      </c>
      <c r="U466" t="s">
        <v>2656</v>
      </c>
      <c r="V466" s="130">
        <v>2.6539690226316099E-2</v>
      </c>
      <c r="W466" s="130">
        <v>3.6285279206037198E-2</v>
      </c>
      <c r="X466" t="s">
        <v>412</v>
      </c>
      <c r="Y466" t="s">
        <v>339</v>
      </c>
      <c r="Z466" s="137">
        <v>80000.899999999994</v>
      </c>
      <c r="AA466" s="167">
        <v>1</v>
      </c>
      <c r="AB466" s="166" t="s">
        <v>2657</v>
      </c>
      <c r="AD466" s="137">
        <v>72.720799999999997</v>
      </c>
      <c r="AH466" s="130">
        <v>2.2960790471425072E-5</v>
      </c>
      <c r="AI466" s="130">
        <v>2.0682498444492433E-2</v>
      </c>
      <c r="AJ466" s="130">
        <v>2.5022775896591277E-3</v>
      </c>
      <c r="AK466" s="181"/>
      <c r="AL466" s="4"/>
      <c r="AM466" s="159"/>
      <c r="AN466" s="4"/>
    </row>
    <row r="467" spans="1:40" x14ac:dyDescent="0.25">
      <c r="A467" t="s">
        <v>1213</v>
      </c>
      <c r="B467" s="2">
        <v>13499</v>
      </c>
      <c r="C467" t="s">
        <v>2701</v>
      </c>
      <c r="D467" t="s">
        <v>2702</v>
      </c>
      <c r="E467" t="s">
        <v>309</v>
      </c>
      <c r="F467" t="s">
        <v>2703</v>
      </c>
      <c r="G467" t="s">
        <v>2704</v>
      </c>
      <c r="H467" t="s">
        <v>312</v>
      </c>
      <c r="I467" t="s">
        <v>754</v>
      </c>
      <c r="J467" t="s">
        <v>204</v>
      </c>
      <c r="K467" t="s">
        <v>204</v>
      </c>
      <c r="L467" t="s">
        <v>325</v>
      </c>
      <c r="M467" t="s">
        <v>340</v>
      </c>
      <c r="N467" t="s">
        <v>436</v>
      </c>
      <c r="O467" t="s">
        <v>339</v>
      </c>
      <c r="P467" t="s">
        <v>1211</v>
      </c>
      <c r="Q467" t="s">
        <v>413</v>
      </c>
      <c r="R467" t="s">
        <v>407</v>
      </c>
      <c r="S467" t="s">
        <v>1212</v>
      </c>
      <c r="T467" s="129">
        <v>3512.9</v>
      </c>
      <c r="U467" t="s">
        <v>2705</v>
      </c>
      <c r="V467" s="130">
        <v>5.0000000000000001E-4</v>
      </c>
      <c r="W467" s="130">
        <v>2.5988943809270498E-2</v>
      </c>
      <c r="X467" t="s">
        <v>412</v>
      </c>
      <c r="Y467" t="s">
        <v>339</v>
      </c>
      <c r="Z467" s="137">
        <v>63455</v>
      </c>
      <c r="AA467" s="167">
        <v>1</v>
      </c>
      <c r="AB467" s="166" t="s">
        <v>2706</v>
      </c>
      <c r="AD467" s="137">
        <v>65.485600000000005</v>
      </c>
      <c r="AH467" s="130">
        <v>6.1425472237370413E-5</v>
      </c>
      <c r="AI467" s="130">
        <v>1.862473762852793E-2</v>
      </c>
      <c r="AJ467" s="130">
        <v>2.2533188486015252E-3</v>
      </c>
      <c r="AK467" s="181"/>
      <c r="AL467" s="4"/>
      <c r="AM467" s="159"/>
      <c r="AN467" s="4"/>
    </row>
    <row r="468" spans="1:40" x14ac:dyDescent="0.25">
      <c r="A468" t="s">
        <v>1213</v>
      </c>
      <c r="B468" s="2">
        <v>13499</v>
      </c>
      <c r="C468" t="s">
        <v>2615</v>
      </c>
      <c r="D468" t="s">
        <v>2616</v>
      </c>
      <c r="E468" t="s">
        <v>309</v>
      </c>
      <c r="F468" t="s">
        <v>2834</v>
      </c>
      <c r="G468" t="s">
        <v>2835</v>
      </c>
      <c r="H468" t="s">
        <v>312</v>
      </c>
      <c r="I468" t="s">
        <v>754</v>
      </c>
      <c r="J468" t="s">
        <v>204</v>
      </c>
      <c r="K468" t="s">
        <v>204</v>
      </c>
      <c r="L468" t="s">
        <v>325</v>
      </c>
      <c r="M468" t="s">
        <v>340</v>
      </c>
      <c r="N468" t="s">
        <v>465</v>
      </c>
      <c r="O468" t="s">
        <v>339</v>
      </c>
      <c r="P468" t="s">
        <v>1633</v>
      </c>
      <c r="Q468" t="s">
        <v>413</v>
      </c>
      <c r="R468" t="s">
        <v>407</v>
      </c>
      <c r="S468" t="s">
        <v>1212</v>
      </c>
      <c r="T468" s="129">
        <v>2460.9</v>
      </c>
      <c r="U468" t="s">
        <v>1742</v>
      </c>
      <c r="V468" s="130">
        <v>5.1538332356214203E-2</v>
      </c>
      <c r="W468" s="130">
        <v>5.7955839415788302E-2</v>
      </c>
      <c r="X468" t="s">
        <v>412</v>
      </c>
      <c r="Y468" t="s">
        <v>339</v>
      </c>
      <c r="Z468" s="137">
        <v>57350</v>
      </c>
      <c r="AA468" s="167">
        <v>1</v>
      </c>
      <c r="AB468" s="166" t="s">
        <v>2836</v>
      </c>
      <c r="AD468" s="137">
        <v>62.167400000000001</v>
      </c>
      <c r="AH468" s="130">
        <v>4.148274110158639E-5</v>
      </c>
      <c r="AI468" s="130">
        <v>1.7681009474567647E-2</v>
      </c>
      <c r="AJ468" s="130">
        <v>2.139141646232919E-3</v>
      </c>
      <c r="AK468" s="181"/>
      <c r="AL468" s="4"/>
      <c r="AM468" s="159"/>
      <c r="AN468" s="4"/>
    </row>
    <row r="469" spans="1:40" x14ac:dyDescent="0.25">
      <c r="A469" t="s">
        <v>1213</v>
      </c>
      <c r="B469" s="2">
        <v>13499</v>
      </c>
      <c r="C469" t="s">
        <v>1958</v>
      </c>
      <c r="D469" t="s">
        <v>1959</v>
      </c>
      <c r="E469" t="s">
        <v>309</v>
      </c>
      <c r="F469" t="s">
        <v>1960</v>
      </c>
      <c r="G469" t="s">
        <v>1961</v>
      </c>
      <c r="H469" t="s">
        <v>312</v>
      </c>
      <c r="I469" t="s">
        <v>754</v>
      </c>
      <c r="J469" t="s">
        <v>204</v>
      </c>
      <c r="K469" t="s">
        <v>204</v>
      </c>
      <c r="L469" t="s">
        <v>325</v>
      </c>
      <c r="M469" t="s">
        <v>340</v>
      </c>
      <c r="N469" t="s">
        <v>464</v>
      </c>
      <c r="O469" t="s">
        <v>339</v>
      </c>
      <c r="P469" t="s">
        <v>1668</v>
      </c>
      <c r="Q469" t="s">
        <v>413</v>
      </c>
      <c r="R469" t="s">
        <v>407</v>
      </c>
      <c r="S469" t="s">
        <v>1212</v>
      </c>
      <c r="T469" s="129">
        <v>3602.5</v>
      </c>
      <c r="U469" t="s">
        <v>1962</v>
      </c>
      <c r="V469" s="130">
        <v>1.35060140067336E-2</v>
      </c>
      <c r="W469" s="130">
        <v>2.50972591340538E-2</v>
      </c>
      <c r="X469" t="s">
        <v>412</v>
      </c>
      <c r="Y469" t="s">
        <v>339</v>
      </c>
      <c r="Z469" s="137">
        <v>40000</v>
      </c>
      <c r="AA469" s="167">
        <v>1</v>
      </c>
      <c r="AB469" s="166" t="s">
        <v>1963</v>
      </c>
      <c r="AD469" s="137">
        <v>42.067999999999998</v>
      </c>
      <c r="AH469" s="130">
        <v>1.692775614551607E-5</v>
      </c>
      <c r="AI469" s="130">
        <v>1.1964545832319056E-2</v>
      </c>
      <c r="AJ469" s="130">
        <v>1.4475337680798365E-3</v>
      </c>
      <c r="AK469" s="181"/>
      <c r="AL469" s="4"/>
      <c r="AM469" s="159"/>
      <c r="AN469" s="4"/>
    </row>
    <row r="470" spans="1:40" x14ac:dyDescent="0.25">
      <c r="A470" t="s">
        <v>1213</v>
      </c>
      <c r="B470" s="2">
        <v>13499</v>
      </c>
      <c r="C470" t="s">
        <v>2185</v>
      </c>
      <c r="D470" t="s">
        <v>2186</v>
      </c>
      <c r="E470" t="s">
        <v>309</v>
      </c>
      <c r="F470" t="s">
        <v>2736</v>
      </c>
      <c r="G470" t="s">
        <v>2737</v>
      </c>
      <c r="H470" t="s">
        <v>312</v>
      </c>
      <c r="I470" t="s">
        <v>754</v>
      </c>
      <c r="J470" t="s">
        <v>204</v>
      </c>
      <c r="K470" t="s">
        <v>204</v>
      </c>
      <c r="L470" t="s">
        <v>325</v>
      </c>
      <c r="M470" t="s">
        <v>340</v>
      </c>
      <c r="N470" t="s">
        <v>464</v>
      </c>
      <c r="O470" t="s">
        <v>339</v>
      </c>
      <c r="P470" t="s">
        <v>1668</v>
      </c>
      <c r="Q470" t="s">
        <v>413</v>
      </c>
      <c r="R470" t="s">
        <v>407</v>
      </c>
      <c r="S470" t="s">
        <v>1212</v>
      </c>
      <c r="T470" s="129">
        <v>1697.3</v>
      </c>
      <c r="U470" t="s">
        <v>2738</v>
      </c>
      <c r="V470" s="130">
        <v>1.20794114626183E-2</v>
      </c>
      <c r="W470" s="130">
        <v>1.73920544993874E-2</v>
      </c>
      <c r="X470" t="s">
        <v>412</v>
      </c>
      <c r="Y470" t="s">
        <v>339</v>
      </c>
      <c r="Z470" s="137">
        <v>36923.47</v>
      </c>
      <c r="AA470" s="167">
        <v>1</v>
      </c>
      <c r="AB470" s="166" t="s">
        <v>2739</v>
      </c>
      <c r="AD470" s="137">
        <v>41.575800000000001</v>
      </c>
      <c r="AH470" s="130">
        <v>7.5021960350743385E-5</v>
      </c>
      <c r="AI470" s="130">
        <v>1.1824559394678394E-2</v>
      </c>
      <c r="AJ470" s="130">
        <v>1.4305974715920337E-3</v>
      </c>
      <c r="AK470" s="181"/>
      <c r="AL470" s="4"/>
      <c r="AM470" s="159"/>
      <c r="AN470" s="4"/>
    </row>
    <row r="471" spans="1:40" x14ac:dyDescent="0.25">
      <c r="A471" t="s">
        <v>1213</v>
      </c>
      <c r="B471" s="2">
        <v>13499</v>
      </c>
      <c r="C471" t="s">
        <v>2018</v>
      </c>
      <c r="D471" t="s">
        <v>2019</v>
      </c>
      <c r="E471" t="s">
        <v>309</v>
      </c>
      <c r="F471" t="s">
        <v>2221</v>
      </c>
      <c r="G471" t="s">
        <v>2222</v>
      </c>
      <c r="H471" t="s">
        <v>312</v>
      </c>
      <c r="I471" t="s">
        <v>754</v>
      </c>
      <c r="J471" t="s">
        <v>204</v>
      </c>
      <c r="K471" t="s">
        <v>204</v>
      </c>
      <c r="L471" t="s">
        <v>325</v>
      </c>
      <c r="M471" t="s">
        <v>340</v>
      </c>
      <c r="N471" t="s">
        <v>464</v>
      </c>
      <c r="O471" t="s">
        <v>339</v>
      </c>
      <c r="P471" t="s">
        <v>1668</v>
      </c>
      <c r="Q471" t="s">
        <v>413</v>
      </c>
      <c r="R471" t="s">
        <v>407</v>
      </c>
      <c r="S471" t="s">
        <v>1212</v>
      </c>
      <c r="T471" s="129">
        <v>1017.1</v>
      </c>
      <c r="U471" t="s">
        <v>2223</v>
      </c>
      <c r="V471" s="130">
        <v>1.4048236967324899E-2</v>
      </c>
      <c r="W471" s="130">
        <v>2.5002845462560298E-2</v>
      </c>
      <c r="X471" t="s">
        <v>412</v>
      </c>
      <c r="Y471" t="s">
        <v>339</v>
      </c>
      <c r="Z471" s="137">
        <v>34920.69</v>
      </c>
      <c r="AA471" s="167">
        <v>1</v>
      </c>
      <c r="AB471" s="166" t="s">
        <v>2224</v>
      </c>
      <c r="AC471" s="2">
        <v>0.85010000000000008</v>
      </c>
      <c r="AD471" s="137">
        <v>40.813400000000001</v>
      </c>
      <c r="AH471" s="130">
        <v>4.5412293243309014E-5</v>
      </c>
      <c r="AI471" s="130">
        <v>1.1607725465265062E-2</v>
      </c>
      <c r="AJ471" s="130">
        <v>1.4043637608193783E-3</v>
      </c>
      <c r="AK471" s="181"/>
      <c r="AL471" s="4"/>
      <c r="AM471" s="159"/>
      <c r="AN471" s="4"/>
    </row>
    <row r="472" spans="1:40" x14ac:dyDescent="0.25">
      <c r="A472" t="s">
        <v>1213</v>
      </c>
      <c r="B472" s="2">
        <v>13499</v>
      </c>
      <c r="C472" t="s">
        <v>2024</v>
      </c>
      <c r="D472" t="s">
        <v>2025</v>
      </c>
      <c r="E472" t="s">
        <v>309</v>
      </c>
      <c r="F472" t="s">
        <v>2698</v>
      </c>
      <c r="G472" t="s">
        <v>2699</v>
      </c>
      <c r="H472" t="s">
        <v>312</v>
      </c>
      <c r="I472" t="s">
        <v>754</v>
      </c>
      <c r="J472" t="s">
        <v>204</v>
      </c>
      <c r="K472" t="s">
        <v>204</v>
      </c>
      <c r="L472" t="s">
        <v>325</v>
      </c>
      <c r="M472" t="s">
        <v>340</v>
      </c>
      <c r="N472" t="s">
        <v>464</v>
      </c>
      <c r="O472" t="s">
        <v>339</v>
      </c>
      <c r="P472" t="s">
        <v>1668</v>
      </c>
      <c r="Q472" t="s">
        <v>413</v>
      </c>
      <c r="R472" t="s">
        <v>407</v>
      </c>
      <c r="S472" t="s">
        <v>1212</v>
      </c>
      <c r="T472" s="129">
        <v>1215.5999999999999</v>
      </c>
      <c r="U472" t="s">
        <v>1750</v>
      </c>
      <c r="V472" s="130">
        <v>1.16765851535821E-2</v>
      </c>
      <c r="W472" s="130">
        <v>2.8581385872363699E-2</v>
      </c>
      <c r="X472" t="s">
        <v>412</v>
      </c>
      <c r="Y472" t="s">
        <v>339</v>
      </c>
      <c r="Z472" s="137">
        <v>26666.69</v>
      </c>
      <c r="AA472" s="167">
        <v>1</v>
      </c>
      <c r="AB472" s="166" t="s">
        <v>2700</v>
      </c>
      <c r="AD472" s="137">
        <v>38.024000000000001</v>
      </c>
      <c r="AH472" s="130">
        <v>2.7906692018297453E-5</v>
      </c>
      <c r="AI472" s="130">
        <v>1.0814393142723682E-2</v>
      </c>
      <c r="AJ472" s="130">
        <v>1.3083822382206835E-3</v>
      </c>
      <c r="AK472" s="181"/>
      <c r="AL472" s="4"/>
      <c r="AM472" s="159"/>
      <c r="AN472" s="4"/>
    </row>
    <row r="473" spans="1:40" x14ac:dyDescent="0.25">
      <c r="A473" t="s">
        <v>1213</v>
      </c>
      <c r="B473" s="2">
        <v>13499</v>
      </c>
      <c r="C473" t="s">
        <v>2024</v>
      </c>
      <c r="D473" t="s">
        <v>2025</v>
      </c>
      <c r="E473" t="s">
        <v>309</v>
      </c>
      <c r="F473" t="s">
        <v>2658</v>
      </c>
      <c r="G473" t="s">
        <v>2659</v>
      </c>
      <c r="H473" t="s">
        <v>312</v>
      </c>
      <c r="I473" t="s">
        <v>754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1668</v>
      </c>
      <c r="Q473" t="s">
        <v>413</v>
      </c>
      <c r="R473" t="s">
        <v>407</v>
      </c>
      <c r="S473" t="s">
        <v>1212</v>
      </c>
      <c r="T473" s="129">
        <v>4207.3</v>
      </c>
      <c r="U473" t="s">
        <v>2660</v>
      </c>
      <c r="V473" s="130">
        <v>1.39274312159122E-2</v>
      </c>
      <c r="W473" s="130">
        <v>3.42042445302006E-2</v>
      </c>
      <c r="X473" t="s">
        <v>412</v>
      </c>
      <c r="Y473" t="s">
        <v>339</v>
      </c>
      <c r="Z473" s="137">
        <v>37323.94</v>
      </c>
      <c r="AA473" s="167">
        <v>1</v>
      </c>
      <c r="AB473" s="166" t="s">
        <v>2661</v>
      </c>
      <c r="AD473" s="137">
        <v>37.491900000000001</v>
      </c>
      <c r="AH473" s="130">
        <v>2.3190961356621625E-5</v>
      </c>
      <c r="AI473" s="130">
        <v>1.0663058759406744E-2</v>
      </c>
      <c r="AJ473" s="130">
        <v>1.2900730074991069E-3</v>
      </c>
      <c r="AK473" s="181"/>
      <c r="AL473" s="4"/>
      <c r="AM473" s="159"/>
      <c r="AN473" s="4"/>
    </row>
    <row r="474" spans="1:40" x14ac:dyDescent="0.25">
      <c r="A474" t="s">
        <v>1213</v>
      </c>
      <c r="B474" s="2">
        <v>13499</v>
      </c>
      <c r="C474" t="s">
        <v>1980</v>
      </c>
      <c r="D474" t="s">
        <v>1981</v>
      </c>
      <c r="E474" t="s">
        <v>309</v>
      </c>
      <c r="F474" t="s">
        <v>2197</v>
      </c>
      <c r="G474" t="s">
        <v>2198</v>
      </c>
      <c r="H474" t="s">
        <v>312</v>
      </c>
      <c r="I474" t="s">
        <v>754</v>
      </c>
      <c r="J474" t="s">
        <v>204</v>
      </c>
      <c r="K474" t="s">
        <v>204</v>
      </c>
      <c r="L474" t="s">
        <v>325</v>
      </c>
      <c r="M474" t="s">
        <v>340</v>
      </c>
      <c r="N474" t="s">
        <v>464</v>
      </c>
      <c r="O474" t="s">
        <v>339</v>
      </c>
      <c r="P474" t="s">
        <v>1984</v>
      </c>
      <c r="Q474" t="s">
        <v>413</v>
      </c>
      <c r="R474" t="s">
        <v>407</v>
      </c>
      <c r="S474" t="s">
        <v>1212</v>
      </c>
      <c r="T474" s="129">
        <v>751.8</v>
      </c>
      <c r="U474" t="s">
        <v>2074</v>
      </c>
      <c r="V474" s="130">
        <v>2.4795659905671699E-2</v>
      </c>
      <c r="W474" s="130">
        <v>2.85879423773285E-2</v>
      </c>
      <c r="X474" t="s">
        <v>412</v>
      </c>
      <c r="Y474" t="s">
        <v>339</v>
      </c>
      <c r="Z474" s="137">
        <v>30000</v>
      </c>
      <c r="AA474" s="167">
        <v>1</v>
      </c>
      <c r="AB474" s="166" t="s">
        <v>2199</v>
      </c>
      <c r="AD474" s="137">
        <v>33.558</v>
      </c>
      <c r="AH474" s="130">
        <v>5.4956262600440586E-5</v>
      </c>
      <c r="AI474" s="130">
        <v>9.5442195740459007E-3</v>
      </c>
      <c r="AJ474" s="130">
        <v>1.1547099503000655E-3</v>
      </c>
      <c r="AK474" s="181"/>
      <c r="AL474" s="4"/>
      <c r="AM474" s="159"/>
      <c r="AN474" s="4"/>
    </row>
    <row r="475" spans="1:40" x14ac:dyDescent="0.25">
      <c r="A475" t="s">
        <v>1213</v>
      </c>
      <c r="B475" s="2">
        <v>13499</v>
      </c>
      <c r="C475" t="s">
        <v>1980</v>
      </c>
      <c r="D475" t="s">
        <v>1981</v>
      </c>
      <c r="E475" t="s">
        <v>309</v>
      </c>
      <c r="F475" t="s">
        <v>2715</v>
      </c>
      <c r="G475" t="s">
        <v>2716</v>
      </c>
      <c r="H475" t="s">
        <v>312</v>
      </c>
      <c r="I475" t="s">
        <v>754</v>
      </c>
      <c r="J475" t="s">
        <v>204</v>
      </c>
      <c r="K475" t="s">
        <v>204</v>
      </c>
      <c r="L475" t="s">
        <v>325</v>
      </c>
      <c r="M475" t="s">
        <v>340</v>
      </c>
      <c r="N475" t="s">
        <v>464</v>
      </c>
      <c r="O475" t="s">
        <v>339</v>
      </c>
      <c r="P475" t="s">
        <v>2149</v>
      </c>
      <c r="Q475" t="s">
        <v>415</v>
      </c>
      <c r="R475" t="s">
        <v>407</v>
      </c>
      <c r="S475" t="s">
        <v>1212</v>
      </c>
      <c r="T475" s="129">
        <v>5734</v>
      </c>
      <c r="U475" t="s">
        <v>1932</v>
      </c>
      <c r="V475" s="130">
        <v>1.75714404752251E-2</v>
      </c>
      <c r="W475" s="130">
        <v>3.15305018055436E-2</v>
      </c>
      <c r="X475" t="s">
        <v>412</v>
      </c>
      <c r="Y475" t="s">
        <v>339</v>
      </c>
      <c r="Z475" s="137">
        <v>30000</v>
      </c>
      <c r="AA475" s="167">
        <v>1</v>
      </c>
      <c r="AB475" s="166" t="s">
        <v>2717</v>
      </c>
      <c r="AD475" s="137">
        <v>32.493000000000002</v>
      </c>
      <c r="AH475" s="130">
        <v>9.106113541094372E-6</v>
      </c>
      <c r="AI475" s="130">
        <v>9.2413232796791662E-3</v>
      </c>
      <c r="AJ475" s="130">
        <v>1.1180639613534785E-3</v>
      </c>
      <c r="AK475" s="181"/>
      <c r="AL475" s="4"/>
      <c r="AM475" s="159"/>
      <c r="AN475" s="4"/>
    </row>
    <row r="476" spans="1:40" x14ac:dyDescent="0.25">
      <c r="A476" t="s">
        <v>1213</v>
      </c>
      <c r="B476" s="2">
        <v>13499</v>
      </c>
      <c r="C476" t="s">
        <v>2013</v>
      </c>
      <c r="D476" t="s">
        <v>2014</v>
      </c>
      <c r="E476" t="s">
        <v>309</v>
      </c>
      <c r="F476" t="s">
        <v>2756</v>
      </c>
      <c r="G476" t="s">
        <v>2757</v>
      </c>
      <c r="H476" t="s">
        <v>312</v>
      </c>
      <c r="I476" t="s">
        <v>754</v>
      </c>
      <c r="J476" t="s">
        <v>204</v>
      </c>
      <c r="K476" t="s">
        <v>204</v>
      </c>
      <c r="L476" t="s">
        <v>325</v>
      </c>
      <c r="M476" t="s">
        <v>340</v>
      </c>
      <c r="N476" t="s">
        <v>448</v>
      </c>
      <c r="O476" t="s">
        <v>339</v>
      </c>
      <c r="P476" t="s">
        <v>1647</v>
      </c>
      <c r="Q476" t="s">
        <v>413</v>
      </c>
      <c r="R476" t="s">
        <v>407</v>
      </c>
      <c r="S476" t="s">
        <v>1212</v>
      </c>
      <c r="T476" s="129">
        <v>2466.6</v>
      </c>
      <c r="U476" t="s">
        <v>1742</v>
      </c>
      <c r="V476" s="130">
        <v>9.17439343666996E-3</v>
      </c>
      <c r="W476" s="130">
        <v>2.55575257825848E-2</v>
      </c>
      <c r="X476" t="s">
        <v>412</v>
      </c>
      <c r="Y476" t="s">
        <v>339</v>
      </c>
      <c r="Z476" s="137">
        <v>25000</v>
      </c>
      <c r="AA476" s="167">
        <v>1</v>
      </c>
      <c r="AB476" s="166" t="s">
        <v>2758</v>
      </c>
      <c r="AD476" s="137">
        <v>26.9</v>
      </c>
      <c r="AH476" s="130">
        <v>2.9669857560947821E-5</v>
      </c>
      <c r="AI476" s="130">
        <v>7.6506200173381816E-3</v>
      </c>
      <c r="AJ476" s="130">
        <v>9.2561230297013414E-4</v>
      </c>
      <c r="AK476" s="181"/>
      <c r="AL476" s="4"/>
      <c r="AM476" s="159"/>
      <c r="AN476" s="4"/>
    </row>
    <row r="477" spans="1:40" x14ac:dyDescent="0.25">
      <c r="A477" t="s">
        <v>1213</v>
      </c>
      <c r="B477" s="2">
        <v>13499</v>
      </c>
      <c r="C477" t="s">
        <v>2577</v>
      </c>
      <c r="D477" t="s">
        <v>2578</v>
      </c>
      <c r="E477" t="s">
        <v>309</v>
      </c>
      <c r="F477" t="s">
        <v>2800</v>
      </c>
      <c r="G477" t="s">
        <v>2801</v>
      </c>
      <c r="H477" t="s">
        <v>312</v>
      </c>
      <c r="I477" t="s">
        <v>754</v>
      </c>
      <c r="J477" t="s">
        <v>204</v>
      </c>
      <c r="K477" t="s">
        <v>204</v>
      </c>
      <c r="L477" t="s">
        <v>325</v>
      </c>
      <c r="M477" t="s">
        <v>340</v>
      </c>
      <c r="N477" t="s">
        <v>440</v>
      </c>
      <c r="O477" t="s">
        <v>339</v>
      </c>
      <c r="P477" t="s">
        <v>1633</v>
      </c>
      <c r="Q477" t="s">
        <v>413</v>
      </c>
      <c r="R477" t="s">
        <v>407</v>
      </c>
      <c r="S477" t="s">
        <v>1212</v>
      </c>
      <c r="T477" s="129">
        <v>3060.4</v>
      </c>
      <c r="U477" t="s">
        <v>1786</v>
      </c>
      <c r="V477" s="130">
        <v>1.8247022746801001E-2</v>
      </c>
      <c r="W477" s="130">
        <v>2.9873017350434902E-2</v>
      </c>
      <c r="X477" t="s">
        <v>412</v>
      </c>
      <c r="Y477" t="s">
        <v>339</v>
      </c>
      <c r="Z477" s="137">
        <v>15876.29</v>
      </c>
      <c r="AA477" s="167">
        <v>1</v>
      </c>
      <c r="AB477" s="166" t="s">
        <v>2802</v>
      </c>
      <c r="AD477" s="137">
        <v>17.7989</v>
      </c>
      <c r="AH477" s="130">
        <v>1.888037699176252E-5</v>
      </c>
      <c r="AI477" s="130">
        <v>5.0621792054498351E-3</v>
      </c>
      <c r="AJ477" s="130">
        <v>6.1244910109052499E-4</v>
      </c>
      <c r="AK477" s="181"/>
      <c r="AL477" s="4"/>
      <c r="AM477" s="159"/>
      <c r="AN477" s="4"/>
    </row>
    <row r="478" spans="1:40" x14ac:dyDescent="0.25">
      <c r="A478" t="s">
        <v>1213</v>
      </c>
      <c r="B478" s="2">
        <v>13499</v>
      </c>
      <c r="C478" t="s">
        <v>1958</v>
      </c>
      <c r="D478" t="s">
        <v>1959</v>
      </c>
      <c r="E478" t="s">
        <v>309</v>
      </c>
      <c r="F478" t="s">
        <v>2217</v>
      </c>
      <c r="G478" t="s">
        <v>2218</v>
      </c>
      <c r="H478" t="s">
        <v>312</v>
      </c>
      <c r="I478" t="s">
        <v>754</v>
      </c>
      <c r="J478" t="s">
        <v>204</v>
      </c>
      <c r="K478" t="s">
        <v>204</v>
      </c>
      <c r="L478" t="s">
        <v>325</v>
      </c>
      <c r="M478" t="s">
        <v>340</v>
      </c>
      <c r="N478" t="s">
        <v>464</v>
      </c>
      <c r="O478" t="s">
        <v>339</v>
      </c>
      <c r="P478" t="s">
        <v>1668</v>
      </c>
      <c r="Q478" t="s">
        <v>413</v>
      </c>
      <c r="R478" t="s">
        <v>407</v>
      </c>
      <c r="S478" t="s">
        <v>1212</v>
      </c>
      <c r="T478" s="129">
        <v>5812.7</v>
      </c>
      <c r="U478" t="s">
        <v>2219</v>
      </c>
      <c r="V478" s="130">
        <v>1.9162310839891099E-2</v>
      </c>
      <c r="W478" s="130">
        <v>3.3877730582952202E-2</v>
      </c>
      <c r="X478" t="s">
        <v>412</v>
      </c>
      <c r="Y478" t="s">
        <v>339</v>
      </c>
      <c r="Z478" s="137">
        <v>15000</v>
      </c>
      <c r="AA478" s="167">
        <v>1</v>
      </c>
      <c r="AB478" s="166" t="s">
        <v>2220</v>
      </c>
      <c r="AD478" s="137">
        <v>14.788500000000001</v>
      </c>
      <c r="AH478" s="130">
        <v>5.7988652007393162E-6</v>
      </c>
      <c r="AI478" s="130">
        <v>4.205992346706532E-3</v>
      </c>
      <c r="AJ478" s="130">
        <v>5.0886310566817215E-4</v>
      </c>
      <c r="AK478" s="181"/>
      <c r="AL478" s="4"/>
      <c r="AM478" s="159"/>
      <c r="AN478" s="4"/>
    </row>
    <row r="479" spans="1:40" x14ac:dyDescent="0.25">
      <c r="A479" t="s">
        <v>1213</v>
      </c>
      <c r="B479" s="2">
        <v>13499</v>
      </c>
      <c r="C479" t="s">
        <v>1980</v>
      </c>
      <c r="D479" t="s">
        <v>1981</v>
      </c>
      <c r="E479" t="s">
        <v>309</v>
      </c>
      <c r="F479" t="s">
        <v>2665</v>
      </c>
      <c r="G479" t="s">
        <v>2666</v>
      </c>
      <c r="H479" t="s">
        <v>312</v>
      </c>
      <c r="I479" t="s">
        <v>754</v>
      </c>
      <c r="J479" t="s">
        <v>204</v>
      </c>
      <c r="K479" t="s">
        <v>204</v>
      </c>
      <c r="L479" t="s">
        <v>325</v>
      </c>
      <c r="M479" t="s">
        <v>340</v>
      </c>
      <c r="N479" t="s">
        <v>464</v>
      </c>
      <c r="O479" t="s">
        <v>339</v>
      </c>
      <c r="P479" t="s">
        <v>1984</v>
      </c>
      <c r="Q479" t="s">
        <v>413</v>
      </c>
      <c r="R479" t="s">
        <v>407</v>
      </c>
      <c r="S479" t="s">
        <v>1212</v>
      </c>
      <c r="T479" s="129">
        <v>10676.4</v>
      </c>
      <c r="U479" t="s">
        <v>2667</v>
      </c>
      <c r="V479" s="130">
        <v>2.29388576996323E-2</v>
      </c>
      <c r="W479" s="130">
        <v>3.6088584057092303E-2</v>
      </c>
      <c r="X479" t="s">
        <v>412</v>
      </c>
      <c r="Y479" t="s">
        <v>339</v>
      </c>
      <c r="Z479" s="137">
        <v>15000</v>
      </c>
      <c r="AA479" s="167">
        <v>1</v>
      </c>
      <c r="AB479" s="166" t="s">
        <v>2668</v>
      </c>
      <c r="AC479" s="2">
        <v>0.14180000000000001</v>
      </c>
      <c r="AD479" s="137">
        <v>13.611799999999999</v>
      </c>
      <c r="AH479" s="130">
        <v>3.4380328950987403E-6</v>
      </c>
      <c r="AI479" s="130">
        <v>3.8713274926395484E-3</v>
      </c>
      <c r="AJ479" s="130">
        <v>4.6837358905460491E-4</v>
      </c>
      <c r="AK479" s="181"/>
      <c r="AL479" s="4"/>
      <c r="AM479" s="159"/>
      <c r="AN479" s="4"/>
    </row>
    <row r="480" spans="1:40" x14ac:dyDescent="0.25">
      <c r="A480" t="s">
        <v>1213</v>
      </c>
      <c r="B480" s="2">
        <v>13499</v>
      </c>
      <c r="C480" t="s">
        <v>2013</v>
      </c>
      <c r="D480" t="s">
        <v>2014</v>
      </c>
      <c r="E480" t="s">
        <v>309</v>
      </c>
      <c r="F480" t="s">
        <v>2776</v>
      </c>
      <c r="G480" t="s">
        <v>2777</v>
      </c>
      <c r="H480" t="s">
        <v>312</v>
      </c>
      <c r="I480" t="s">
        <v>754</v>
      </c>
      <c r="J480" t="s">
        <v>204</v>
      </c>
      <c r="K480" t="s">
        <v>204</v>
      </c>
      <c r="L480" t="s">
        <v>325</v>
      </c>
      <c r="M480" t="s">
        <v>340</v>
      </c>
      <c r="N480" t="s">
        <v>448</v>
      </c>
      <c r="O480" t="s">
        <v>339</v>
      </c>
      <c r="P480" t="s">
        <v>1647</v>
      </c>
      <c r="Q480" t="s">
        <v>413</v>
      </c>
      <c r="R480" t="s">
        <v>407</v>
      </c>
      <c r="S480" t="s">
        <v>1212</v>
      </c>
      <c r="T480" s="129">
        <v>1487.6</v>
      </c>
      <c r="U480" t="s">
        <v>1672</v>
      </c>
      <c r="V480" s="130">
        <v>3.3620080753163999E-3</v>
      </c>
      <c r="W480" s="130">
        <v>2.30621199929711E-2</v>
      </c>
      <c r="X480" t="s">
        <v>412</v>
      </c>
      <c r="Y480" t="s">
        <v>339</v>
      </c>
      <c r="Z480" s="137">
        <v>12375</v>
      </c>
      <c r="AA480" s="167">
        <v>1</v>
      </c>
      <c r="AB480" s="166" t="s">
        <v>2778</v>
      </c>
      <c r="AD480" s="137">
        <v>13.5519</v>
      </c>
      <c r="AH480" s="130">
        <v>2.9589655251847228E-5</v>
      </c>
      <c r="AI480" s="130">
        <v>3.854291353641833E-3</v>
      </c>
      <c r="AJ480" s="130">
        <v>4.6631246723497996E-4</v>
      </c>
      <c r="AK480" s="181"/>
      <c r="AL480" s="4"/>
      <c r="AM480" s="159"/>
      <c r="AN480" s="4"/>
    </row>
    <row r="481" spans="1:40" x14ac:dyDescent="0.25">
      <c r="A481" t="s">
        <v>1213</v>
      </c>
      <c r="B481" s="2">
        <v>13499</v>
      </c>
      <c r="C481" t="s">
        <v>1917</v>
      </c>
      <c r="D481" t="s">
        <v>1918</v>
      </c>
      <c r="E481" t="s">
        <v>309</v>
      </c>
      <c r="F481" t="s">
        <v>2009</v>
      </c>
      <c r="G481" t="s">
        <v>2010</v>
      </c>
      <c r="H481" t="s">
        <v>312</v>
      </c>
      <c r="I481" t="s">
        <v>754</v>
      </c>
      <c r="J481" t="s">
        <v>204</v>
      </c>
      <c r="K481" t="s">
        <v>204</v>
      </c>
      <c r="L481" t="s">
        <v>325</v>
      </c>
      <c r="M481" t="s">
        <v>340</v>
      </c>
      <c r="N481" t="s">
        <v>465</v>
      </c>
      <c r="O481" t="s">
        <v>339</v>
      </c>
      <c r="P481" t="s">
        <v>1773</v>
      </c>
      <c r="Q481" t="s">
        <v>415</v>
      </c>
      <c r="R481" t="s">
        <v>407</v>
      </c>
      <c r="S481" t="s">
        <v>1212</v>
      </c>
      <c r="T481" s="129">
        <v>1715.3</v>
      </c>
      <c r="U481" t="s">
        <v>2011</v>
      </c>
      <c r="V481" s="130">
        <v>2.45202866971489E-2</v>
      </c>
      <c r="W481" s="130">
        <v>3.3452869061231301E-2</v>
      </c>
      <c r="X481" t="s">
        <v>412</v>
      </c>
      <c r="Y481" t="s">
        <v>339</v>
      </c>
      <c r="Z481" s="137">
        <v>10000</v>
      </c>
      <c r="AA481" s="167">
        <v>1</v>
      </c>
      <c r="AB481" s="166" t="s">
        <v>2012</v>
      </c>
      <c r="AD481" s="137">
        <v>11.371</v>
      </c>
      <c r="AH481" s="130">
        <v>7.7977944562204144E-6</v>
      </c>
      <c r="AI481" s="130">
        <v>3.2340223129052963E-3</v>
      </c>
      <c r="AJ481" s="130">
        <v>3.9126905193581402E-4</v>
      </c>
      <c r="AK481" s="181"/>
      <c r="AL481" s="4"/>
      <c r="AM481" s="159"/>
      <c r="AN481" s="4"/>
    </row>
    <row r="482" spans="1:40" x14ac:dyDescent="0.25">
      <c r="A482" t="s">
        <v>1213</v>
      </c>
      <c r="B482" s="2">
        <v>13499</v>
      </c>
      <c r="C482" t="s">
        <v>2811</v>
      </c>
      <c r="D482" t="s">
        <v>2812</v>
      </c>
      <c r="E482" t="s">
        <v>309</v>
      </c>
      <c r="F482" t="s">
        <v>2813</v>
      </c>
      <c r="G482" t="s">
        <v>2814</v>
      </c>
      <c r="H482" t="s">
        <v>312</v>
      </c>
      <c r="I482" t="s">
        <v>754</v>
      </c>
      <c r="J482" t="s">
        <v>204</v>
      </c>
      <c r="K482" t="s">
        <v>204</v>
      </c>
      <c r="L482" t="s">
        <v>325</v>
      </c>
      <c r="M482" t="s">
        <v>340</v>
      </c>
      <c r="N482" t="s">
        <v>477</v>
      </c>
      <c r="O482" t="s">
        <v>339</v>
      </c>
      <c r="P482" t="s">
        <v>2149</v>
      </c>
      <c r="Q482" t="s">
        <v>415</v>
      </c>
      <c r="R482" t="s">
        <v>407</v>
      </c>
      <c r="S482" t="s">
        <v>1212</v>
      </c>
      <c r="T482" s="129">
        <v>5722.7</v>
      </c>
      <c r="U482" t="s">
        <v>2660</v>
      </c>
      <c r="V482" s="130">
        <v>1.5629665964841499E-2</v>
      </c>
      <c r="W482" s="130">
        <v>2.8080468893050801E-2</v>
      </c>
      <c r="X482" t="s">
        <v>412</v>
      </c>
      <c r="Y482" t="s">
        <v>339</v>
      </c>
      <c r="Z482" s="137">
        <v>9636.17</v>
      </c>
      <c r="AA482" s="167">
        <v>1</v>
      </c>
      <c r="AB482" s="166" t="s">
        <v>2815</v>
      </c>
      <c r="AD482" s="137">
        <v>10.916799999999999</v>
      </c>
      <c r="AH482" s="130">
        <v>6.54777728738944E-6</v>
      </c>
      <c r="AI482" s="130">
        <v>3.1048434425753699E-3</v>
      </c>
      <c r="AJ482" s="130">
        <v>3.7564031186112861E-4</v>
      </c>
      <c r="AK482" s="181"/>
      <c r="AL482" s="4"/>
      <c r="AM482" s="159"/>
      <c r="AN482" s="4"/>
    </row>
    <row r="483" spans="1:40" x14ac:dyDescent="0.25">
      <c r="A483" t="s">
        <v>1213</v>
      </c>
      <c r="B483" s="2">
        <v>13499</v>
      </c>
      <c r="C483" t="s">
        <v>1958</v>
      </c>
      <c r="D483" t="s">
        <v>1959</v>
      </c>
      <c r="E483" t="s">
        <v>309</v>
      </c>
      <c r="F483" t="s">
        <v>2677</v>
      </c>
      <c r="G483" t="s">
        <v>2678</v>
      </c>
      <c r="H483" t="s">
        <v>312</v>
      </c>
      <c r="I483" t="s">
        <v>754</v>
      </c>
      <c r="J483" t="s">
        <v>204</v>
      </c>
      <c r="K483" t="s">
        <v>204</v>
      </c>
      <c r="L483" t="s">
        <v>325</v>
      </c>
      <c r="M483" t="s">
        <v>340</v>
      </c>
      <c r="N483" t="s">
        <v>464</v>
      </c>
      <c r="O483" t="s">
        <v>339</v>
      </c>
      <c r="P483" t="s">
        <v>1668</v>
      </c>
      <c r="Q483" t="s">
        <v>413</v>
      </c>
      <c r="R483" t="s">
        <v>407</v>
      </c>
      <c r="S483" t="s">
        <v>1212</v>
      </c>
      <c r="T483" s="129">
        <v>2434.5</v>
      </c>
      <c r="U483" t="s">
        <v>2679</v>
      </c>
      <c r="V483" s="130">
        <v>-2.1830467236045501E-3</v>
      </c>
      <c r="W483" s="130">
        <v>2.8047686368226701E-2</v>
      </c>
      <c r="X483" t="s">
        <v>412</v>
      </c>
      <c r="Y483" t="s">
        <v>339</v>
      </c>
      <c r="Z483" s="137">
        <v>6000</v>
      </c>
      <c r="AA483" s="167">
        <v>1</v>
      </c>
      <c r="AB483" s="166" t="s">
        <v>2680</v>
      </c>
      <c r="AC483" s="2">
        <v>2.556</v>
      </c>
      <c r="AD483" s="137">
        <v>9.4163999999999994</v>
      </c>
      <c r="AH483" s="130">
        <v>5.7026945802160983E-6</v>
      </c>
      <c r="AI483" s="130">
        <v>2.6781151796008646E-3</v>
      </c>
      <c r="AJ483" s="130">
        <v>3.2401247917055657E-4</v>
      </c>
      <c r="AK483" s="181"/>
      <c r="AL483" s="4"/>
      <c r="AM483" s="159"/>
      <c r="AN483" s="4"/>
    </row>
    <row r="484" spans="1:40" x14ac:dyDescent="0.25">
      <c r="A484" t="s">
        <v>1213</v>
      </c>
      <c r="B484" s="2">
        <v>13499</v>
      </c>
      <c r="C484" t="s">
        <v>2786</v>
      </c>
      <c r="D484" t="s">
        <v>2787</v>
      </c>
      <c r="E484" t="s">
        <v>309</v>
      </c>
      <c r="F484" t="s">
        <v>2936</v>
      </c>
      <c r="G484" t="s">
        <v>2937</v>
      </c>
      <c r="H484" t="s">
        <v>312</v>
      </c>
      <c r="I484" t="s">
        <v>754</v>
      </c>
      <c r="J484" t="s">
        <v>204</v>
      </c>
      <c r="K484" t="s">
        <v>204</v>
      </c>
      <c r="L484" t="s">
        <v>325</v>
      </c>
      <c r="M484" t="s">
        <v>340</v>
      </c>
      <c r="N484" t="s">
        <v>464</v>
      </c>
      <c r="O484" t="s">
        <v>339</v>
      </c>
      <c r="P484" t="s">
        <v>2348</v>
      </c>
      <c r="Q484" t="s">
        <v>415</v>
      </c>
      <c r="R484" t="s">
        <v>407</v>
      </c>
      <c r="S484" t="s">
        <v>1212</v>
      </c>
      <c r="T484" s="129">
        <v>539.70000000000005</v>
      </c>
      <c r="U484" t="s">
        <v>2938</v>
      </c>
      <c r="V484" s="130">
        <v>-2.5269812005758601E-2</v>
      </c>
      <c r="W484" s="130">
        <v>4.43508938789333E-3</v>
      </c>
      <c r="X484" t="s">
        <v>412</v>
      </c>
      <c r="Y484" t="s">
        <v>339</v>
      </c>
      <c r="Z484" s="137">
        <v>5000</v>
      </c>
      <c r="AA484" s="167">
        <v>1</v>
      </c>
      <c r="AB484" s="166" t="s">
        <v>2939</v>
      </c>
      <c r="AD484" s="137">
        <v>5.726</v>
      </c>
      <c r="AH484" s="130">
        <v>3.6168657575245384E-5</v>
      </c>
      <c r="AI484" s="130">
        <v>1.6285297479285662E-3</v>
      </c>
      <c r="AJ484" s="130">
        <v>1.9702810582925608E-4</v>
      </c>
      <c r="AK484" s="181"/>
      <c r="AL484" s="4"/>
      <c r="AM484" s="159"/>
      <c r="AN484" s="4"/>
    </row>
    <row r="485" spans="1:40" x14ac:dyDescent="0.25">
      <c r="A485" t="s">
        <v>1213</v>
      </c>
      <c r="B485" s="2">
        <v>13499</v>
      </c>
      <c r="C485" t="s">
        <v>2442</v>
      </c>
      <c r="D485" t="s">
        <v>2443</v>
      </c>
      <c r="E485" t="s">
        <v>309</v>
      </c>
      <c r="F485" t="s">
        <v>2893</v>
      </c>
      <c r="G485" t="s">
        <v>2894</v>
      </c>
      <c r="H485" t="s">
        <v>312</v>
      </c>
      <c r="I485" t="s">
        <v>755</v>
      </c>
      <c r="J485" t="s">
        <v>204</v>
      </c>
      <c r="K485" t="s">
        <v>204</v>
      </c>
      <c r="L485" t="s">
        <v>325</v>
      </c>
      <c r="M485" t="s">
        <v>340</v>
      </c>
      <c r="N485" t="s">
        <v>446</v>
      </c>
      <c r="O485" t="s">
        <v>339</v>
      </c>
      <c r="P485" t="s">
        <v>1668</v>
      </c>
      <c r="Q485" t="s">
        <v>413</v>
      </c>
      <c r="R485" t="s">
        <v>407</v>
      </c>
      <c r="S485" t="s">
        <v>1212</v>
      </c>
      <c r="T485" s="129">
        <v>2833.6</v>
      </c>
      <c r="U485" t="s">
        <v>1921</v>
      </c>
      <c r="V485" s="130">
        <v>5.4802956671147901E-2</v>
      </c>
      <c r="W485" s="130">
        <v>5.5540422986745497E-2</v>
      </c>
      <c r="X485" t="s">
        <v>412</v>
      </c>
      <c r="Y485" t="s">
        <v>339</v>
      </c>
      <c r="Z485" s="137">
        <v>93195.72</v>
      </c>
      <c r="AA485" s="167">
        <v>1</v>
      </c>
      <c r="AB485" s="166" t="s">
        <v>2895</v>
      </c>
      <c r="AD485" s="137">
        <v>97.193799999999996</v>
      </c>
      <c r="AH485" s="130">
        <v>7.4556576000000001E-4</v>
      </c>
      <c r="AI485" s="130">
        <v>2.7642856202273747E-2</v>
      </c>
      <c r="AJ485" s="130">
        <v>3.3443783290861943E-3</v>
      </c>
      <c r="AK485" s="181"/>
      <c r="AL485" s="4"/>
      <c r="AM485" s="159"/>
      <c r="AN485" s="4"/>
    </row>
    <row r="486" spans="1:40" x14ac:dyDescent="0.25">
      <c r="A486" t="s">
        <v>1213</v>
      </c>
      <c r="B486" s="2">
        <v>13499</v>
      </c>
      <c r="C486" t="s">
        <v>2551</v>
      </c>
      <c r="D486" t="s">
        <v>2552</v>
      </c>
      <c r="E486" t="s">
        <v>309</v>
      </c>
      <c r="F486" t="s">
        <v>2889</v>
      </c>
      <c r="G486" t="s">
        <v>2890</v>
      </c>
      <c r="H486" t="s">
        <v>312</v>
      </c>
      <c r="I486" t="s">
        <v>755</v>
      </c>
      <c r="J486" t="s">
        <v>204</v>
      </c>
      <c r="K486" t="s">
        <v>204</v>
      </c>
      <c r="L486" t="s">
        <v>325</v>
      </c>
      <c r="M486" t="s">
        <v>340</v>
      </c>
      <c r="N486" t="s">
        <v>454</v>
      </c>
      <c r="O486" t="s">
        <v>339</v>
      </c>
      <c r="P486" t="s">
        <v>1668</v>
      </c>
      <c r="Q486" t="s">
        <v>413</v>
      </c>
      <c r="R486" t="s">
        <v>407</v>
      </c>
      <c r="S486" t="s">
        <v>1212</v>
      </c>
      <c r="T486" s="129">
        <v>761.7</v>
      </c>
      <c r="U486" t="s">
        <v>2891</v>
      </c>
      <c r="V486" s="130">
        <v>6.26939195508706E-2</v>
      </c>
      <c r="W486" s="130">
        <v>7.2390640746354706E-2</v>
      </c>
      <c r="X486" t="s">
        <v>412</v>
      </c>
      <c r="Y486" t="s">
        <v>339</v>
      </c>
      <c r="Z486" s="137">
        <v>86188.42</v>
      </c>
      <c r="AA486" s="167">
        <v>1</v>
      </c>
      <c r="AB486" s="166" t="s">
        <v>2892</v>
      </c>
      <c r="AD486" s="137">
        <v>88.024199999999993</v>
      </c>
      <c r="AH486" s="130">
        <v>1.7109562361510925E-4</v>
      </c>
      <c r="AI486" s="130">
        <v>2.5034933328259464E-2</v>
      </c>
      <c r="AJ486" s="130">
        <v>3.028858084725044E-3</v>
      </c>
      <c r="AK486" s="181"/>
      <c r="AL486" s="4"/>
      <c r="AM486" s="159"/>
      <c r="AN486" s="4"/>
    </row>
    <row r="487" spans="1:40" x14ac:dyDescent="0.25">
      <c r="A487" t="s">
        <v>1213</v>
      </c>
      <c r="B487" s="2">
        <v>13499</v>
      </c>
      <c r="C487" t="s">
        <v>2883</v>
      </c>
      <c r="D487" t="s">
        <v>2884</v>
      </c>
      <c r="E487" t="s">
        <v>309</v>
      </c>
      <c r="F487" t="s">
        <v>2940</v>
      </c>
      <c r="G487" t="s">
        <v>2941</v>
      </c>
      <c r="H487" t="s">
        <v>312</v>
      </c>
      <c r="I487" t="s">
        <v>755</v>
      </c>
      <c r="J487" t="s">
        <v>204</v>
      </c>
      <c r="K487" t="s">
        <v>204</v>
      </c>
      <c r="L487" t="s">
        <v>325</v>
      </c>
      <c r="M487" t="s">
        <v>340</v>
      </c>
      <c r="N487" t="s">
        <v>454</v>
      </c>
      <c r="O487" t="s">
        <v>339</v>
      </c>
      <c r="P487" t="s">
        <v>1864</v>
      </c>
      <c r="Q487" t="s">
        <v>415</v>
      </c>
      <c r="R487" t="s">
        <v>407</v>
      </c>
      <c r="S487" t="s">
        <v>1212</v>
      </c>
      <c r="T487" s="129">
        <v>3298.5</v>
      </c>
      <c r="U487" t="s">
        <v>2887</v>
      </c>
      <c r="V487" s="130">
        <v>6.7601769520044E-2</v>
      </c>
      <c r="W487" s="130">
        <v>5.5671553086042103E-2</v>
      </c>
      <c r="X487" t="s">
        <v>412</v>
      </c>
      <c r="Y487" t="s">
        <v>339</v>
      </c>
      <c r="Z487" s="137">
        <v>29001.49</v>
      </c>
      <c r="AA487" s="167">
        <v>1</v>
      </c>
      <c r="AB487" s="166" t="s">
        <v>2942</v>
      </c>
      <c r="AD487" s="137">
        <v>29.407499999999999</v>
      </c>
      <c r="AH487" s="130">
        <v>2.4236536064517127E-5</v>
      </c>
      <c r="AI487" s="130">
        <v>8.3637772550138496E-3</v>
      </c>
      <c r="AJ487" s="130">
        <v>1.0118938215462536E-3</v>
      </c>
      <c r="AK487" s="181"/>
      <c r="AL487" s="4"/>
      <c r="AM487" s="159"/>
      <c r="AN487" s="4"/>
    </row>
    <row r="488" spans="1:40" x14ac:dyDescent="0.25">
      <c r="A488" t="s">
        <v>1213</v>
      </c>
      <c r="B488" s="2">
        <v>13500</v>
      </c>
      <c r="C488" t="s">
        <v>2615</v>
      </c>
      <c r="D488" t="s">
        <v>2616</v>
      </c>
      <c r="E488" t="s">
        <v>309</v>
      </c>
      <c r="F488" t="s">
        <v>2831</v>
      </c>
      <c r="G488" t="s">
        <v>2832</v>
      </c>
      <c r="H488" t="s">
        <v>312</v>
      </c>
      <c r="I488" t="s">
        <v>754</v>
      </c>
      <c r="J488" t="s">
        <v>204</v>
      </c>
      <c r="K488" t="s">
        <v>204</v>
      </c>
      <c r="L488" t="s">
        <v>325</v>
      </c>
      <c r="M488" t="s">
        <v>340</v>
      </c>
      <c r="N488" t="s">
        <v>465</v>
      </c>
      <c r="O488" t="s">
        <v>339</v>
      </c>
      <c r="P488" t="s">
        <v>1633</v>
      </c>
      <c r="Q488" t="s">
        <v>413</v>
      </c>
      <c r="R488" t="s">
        <v>407</v>
      </c>
      <c r="S488" t="s">
        <v>1212</v>
      </c>
      <c r="T488" s="129">
        <v>3774.1</v>
      </c>
      <c r="U488" t="s">
        <v>1911</v>
      </c>
      <c r="V488" s="130">
        <v>8.69119879424569E-2</v>
      </c>
      <c r="W488" s="130">
        <v>5.7284453307389897E-2</v>
      </c>
      <c r="X488" t="s">
        <v>412</v>
      </c>
      <c r="Y488" t="s">
        <v>339</v>
      </c>
      <c r="Z488" s="137">
        <v>52500</v>
      </c>
      <c r="AA488" s="167">
        <v>1</v>
      </c>
      <c r="AB488" s="166" t="s">
        <v>2833</v>
      </c>
      <c r="AD488" s="137">
        <v>50.305500000000002</v>
      </c>
      <c r="AH488" s="130">
        <v>4.5238003547534943E-5</v>
      </c>
      <c r="AI488" s="130">
        <v>1</v>
      </c>
      <c r="AJ488" s="130">
        <v>1.954350181837923E-4</v>
      </c>
      <c r="AK488" s="181"/>
      <c r="AL488" s="4"/>
      <c r="AM488" s="159"/>
      <c r="AN488" s="4"/>
    </row>
    <row r="489" spans="1:40" x14ac:dyDescent="0.25">
      <c r="A489" t="s">
        <v>1213</v>
      </c>
      <c r="B489" s="2">
        <v>141</v>
      </c>
      <c r="C489" t="s">
        <v>1873</v>
      </c>
      <c r="D489" t="s">
        <v>1874</v>
      </c>
      <c r="E489" t="s">
        <v>309</v>
      </c>
      <c r="F489" t="s">
        <v>2772</v>
      </c>
      <c r="G489" t="s">
        <v>2773</v>
      </c>
      <c r="H489" t="s">
        <v>312</v>
      </c>
      <c r="I489" t="s">
        <v>754</v>
      </c>
      <c r="J489" t="s">
        <v>204</v>
      </c>
      <c r="K489" t="s">
        <v>204</v>
      </c>
      <c r="L489" t="s">
        <v>325</v>
      </c>
      <c r="M489" t="s">
        <v>340</v>
      </c>
      <c r="N489" t="s">
        <v>448</v>
      </c>
      <c r="O489" t="s">
        <v>339</v>
      </c>
      <c r="P489" t="s">
        <v>1211</v>
      </c>
      <c r="Q489" t="s">
        <v>413</v>
      </c>
      <c r="R489" t="s">
        <v>407</v>
      </c>
      <c r="S489" t="s">
        <v>1212</v>
      </c>
      <c r="T489" s="129">
        <v>3399.2</v>
      </c>
      <c r="U489" t="s">
        <v>2774</v>
      </c>
      <c r="V489" s="130">
        <v>-1.0326225889921501E-2</v>
      </c>
      <c r="W489" s="130">
        <v>2.36181116139885E-2</v>
      </c>
      <c r="X489" t="s">
        <v>412</v>
      </c>
      <c r="Y489" t="s">
        <v>339</v>
      </c>
      <c r="Z489" s="137">
        <v>7465000</v>
      </c>
      <c r="AA489" s="167">
        <v>1</v>
      </c>
      <c r="AB489" s="166" t="s">
        <v>2775</v>
      </c>
      <c r="AD489" s="137">
        <v>7668.0479999999998</v>
      </c>
      <c r="AH489" s="130">
        <v>2.3794686756416039E-3</v>
      </c>
      <c r="AI489" s="130">
        <v>0.12559785794947601</v>
      </c>
      <c r="AJ489" s="130">
        <v>2.0396464068003068E-2</v>
      </c>
      <c r="AK489" s="181"/>
      <c r="AL489" s="4"/>
      <c r="AM489" s="159"/>
      <c r="AN489" s="4"/>
    </row>
    <row r="490" spans="1:40" x14ac:dyDescent="0.25">
      <c r="A490" t="s">
        <v>1213</v>
      </c>
      <c r="B490" s="2">
        <v>141</v>
      </c>
      <c r="C490" t="s">
        <v>455</v>
      </c>
      <c r="D490" t="s">
        <v>2606</v>
      </c>
      <c r="E490" t="s">
        <v>309</v>
      </c>
      <c r="F490" t="s">
        <v>2726</v>
      </c>
      <c r="G490" t="s">
        <v>2727</v>
      </c>
      <c r="H490" t="s">
        <v>312</v>
      </c>
      <c r="I490" t="s">
        <v>754</v>
      </c>
      <c r="J490" t="s">
        <v>204</v>
      </c>
      <c r="K490" t="s">
        <v>204</v>
      </c>
      <c r="L490" t="s">
        <v>325</v>
      </c>
      <c r="M490" t="s">
        <v>340</v>
      </c>
      <c r="N490" t="s">
        <v>440</v>
      </c>
      <c r="O490" t="s">
        <v>339</v>
      </c>
      <c r="P490" t="s">
        <v>2149</v>
      </c>
      <c r="Q490" t="s">
        <v>415</v>
      </c>
      <c r="R490" t="s">
        <v>407</v>
      </c>
      <c r="S490" t="s">
        <v>1212</v>
      </c>
      <c r="T490" s="129">
        <v>3633.5</v>
      </c>
      <c r="U490" t="s">
        <v>2728</v>
      </c>
      <c r="V490" s="130">
        <v>1.12091448507846E-2</v>
      </c>
      <c r="W490" s="130">
        <v>2.4318346344232199E-2</v>
      </c>
      <c r="X490" t="s">
        <v>412</v>
      </c>
      <c r="Y490" t="s">
        <v>339</v>
      </c>
      <c r="Z490" s="137">
        <v>5156421.7</v>
      </c>
      <c r="AA490" s="167">
        <v>1</v>
      </c>
      <c r="AB490" s="166" t="s">
        <v>2729</v>
      </c>
      <c r="AD490" s="137">
        <v>6241.8485000000001</v>
      </c>
      <c r="AH490" s="130">
        <v>2.018278632366202E-3</v>
      </c>
      <c r="AI490" s="130">
        <v>0.10223759700580251</v>
      </c>
      <c r="AJ490" s="130">
        <v>1.6602874505763244E-2</v>
      </c>
      <c r="AK490" s="181"/>
      <c r="AL490" s="4"/>
      <c r="AM490" s="159"/>
      <c r="AN490" s="4"/>
    </row>
    <row r="491" spans="1:40" x14ac:dyDescent="0.25">
      <c r="A491" t="s">
        <v>1213</v>
      </c>
      <c r="B491" s="2">
        <v>141</v>
      </c>
      <c r="C491" t="s">
        <v>2130</v>
      </c>
      <c r="D491" t="s">
        <v>2131</v>
      </c>
      <c r="E491" t="s">
        <v>309</v>
      </c>
      <c r="F491" t="s">
        <v>2132</v>
      </c>
      <c r="G491" t="s">
        <v>2133</v>
      </c>
      <c r="H491" t="s">
        <v>312</v>
      </c>
      <c r="I491" t="s">
        <v>754</v>
      </c>
      <c r="J491" t="s">
        <v>204</v>
      </c>
      <c r="K491" t="s">
        <v>204</v>
      </c>
      <c r="L491" t="s">
        <v>325</v>
      </c>
      <c r="M491" t="s">
        <v>340</v>
      </c>
      <c r="N491" t="s">
        <v>448</v>
      </c>
      <c r="O491" t="s">
        <v>339</v>
      </c>
      <c r="P491" t="s">
        <v>1255</v>
      </c>
      <c r="Q491" t="s">
        <v>415</v>
      </c>
      <c r="R491" t="s">
        <v>407</v>
      </c>
      <c r="S491" t="s">
        <v>1212</v>
      </c>
      <c r="T491" s="129">
        <v>3973.1</v>
      </c>
      <c r="U491" t="s">
        <v>2134</v>
      </c>
      <c r="V491" s="130">
        <v>-9.6391041696075094E-3</v>
      </c>
      <c r="W491" s="130">
        <v>2.5207408417462999E-2</v>
      </c>
      <c r="X491" t="s">
        <v>412</v>
      </c>
      <c r="Y491" t="s">
        <v>339</v>
      </c>
      <c r="Z491" s="137">
        <v>5015000.01</v>
      </c>
      <c r="AA491" s="167">
        <v>1</v>
      </c>
      <c r="AB491" s="166" t="s">
        <v>2135</v>
      </c>
      <c r="AD491" s="137">
        <v>5057.6274999999996</v>
      </c>
      <c r="AH491" s="130">
        <v>1.2981392389870752E-3</v>
      </c>
      <c r="AI491" s="130">
        <v>8.2840793420485045E-2</v>
      </c>
      <c r="AJ491" s="130">
        <v>1.3452930598907854E-2</v>
      </c>
      <c r="AK491" s="181"/>
      <c r="AL491" s="4"/>
      <c r="AM491" s="159"/>
      <c r="AN491" s="4"/>
    </row>
    <row r="492" spans="1:40" x14ac:dyDescent="0.25">
      <c r="A492" t="s">
        <v>1213</v>
      </c>
      <c r="B492" s="2">
        <v>141</v>
      </c>
      <c r="C492" t="s">
        <v>2685</v>
      </c>
      <c r="D492" t="s">
        <v>2686</v>
      </c>
      <c r="E492" t="s">
        <v>309</v>
      </c>
      <c r="F492" t="s">
        <v>2943</v>
      </c>
      <c r="G492" t="s">
        <v>2944</v>
      </c>
      <c r="H492" t="s">
        <v>312</v>
      </c>
      <c r="I492" t="s">
        <v>754</v>
      </c>
      <c r="J492" t="s">
        <v>204</v>
      </c>
      <c r="K492" t="s">
        <v>204</v>
      </c>
      <c r="L492" t="s">
        <v>325</v>
      </c>
      <c r="M492" t="s">
        <v>340</v>
      </c>
      <c r="N492" t="s">
        <v>448</v>
      </c>
      <c r="O492" t="s">
        <v>339</v>
      </c>
      <c r="P492" t="s">
        <v>1211</v>
      </c>
      <c r="Q492" t="s">
        <v>413</v>
      </c>
      <c r="R492" t="s">
        <v>407</v>
      </c>
      <c r="S492" t="s">
        <v>1212</v>
      </c>
      <c r="T492" s="129">
        <v>2423.8000000000002</v>
      </c>
      <c r="U492" t="s">
        <v>2945</v>
      </c>
      <c r="V492" s="130">
        <v>-1.1844712439775799E-2</v>
      </c>
      <c r="W492" s="130">
        <v>2.1100413707494398E-2</v>
      </c>
      <c r="X492" t="s">
        <v>412</v>
      </c>
      <c r="Y492" t="s">
        <v>339</v>
      </c>
      <c r="Z492" s="137">
        <v>4418000</v>
      </c>
      <c r="AA492" s="167">
        <v>1</v>
      </c>
      <c r="AB492" s="166" t="s">
        <v>2946</v>
      </c>
      <c r="AD492" s="137">
        <v>4660.5482000000002</v>
      </c>
      <c r="AH492" s="130">
        <v>9.463364270980372E-3</v>
      </c>
      <c r="AI492" s="130">
        <v>7.6336881405839677E-2</v>
      </c>
      <c r="AJ492" s="130">
        <v>1.2396727811106083E-2</v>
      </c>
      <c r="AK492" s="181"/>
      <c r="AL492" s="4"/>
      <c r="AM492" s="159"/>
      <c r="AN492" s="4"/>
    </row>
    <row r="493" spans="1:40" x14ac:dyDescent="0.25">
      <c r="A493" t="s">
        <v>1213</v>
      </c>
      <c r="B493" s="2">
        <v>141</v>
      </c>
      <c r="C493" t="s">
        <v>1609</v>
      </c>
      <c r="D493" t="s">
        <v>1610</v>
      </c>
      <c r="E493" t="s">
        <v>309</v>
      </c>
      <c r="F493" t="s">
        <v>2947</v>
      </c>
      <c r="G493" t="s">
        <v>2948</v>
      </c>
      <c r="H493" t="s">
        <v>312</v>
      </c>
      <c r="I493" t="s">
        <v>754</v>
      </c>
      <c r="J493" t="s">
        <v>204</v>
      </c>
      <c r="K493" t="s">
        <v>204</v>
      </c>
      <c r="L493" t="s">
        <v>325</v>
      </c>
      <c r="M493" t="s">
        <v>340</v>
      </c>
      <c r="N493" t="s">
        <v>448</v>
      </c>
      <c r="O493" t="s">
        <v>339</v>
      </c>
      <c r="P493" t="s">
        <v>1255</v>
      </c>
      <c r="Q493" t="s">
        <v>415</v>
      </c>
      <c r="R493" t="s">
        <v>407</v>
      </c>
      <c r="S493" t="s">
        <v>1212</v>
      </c>
      <c r="T493" s="129">
        <v>2414.8000000000002</v>
      </c>
      <c r="U493" t="s">
        <v>2949</v>
      </c>
      <c r="V493" s="130">
        <v>5.0000000000000001E-3</v>
      </c>
      <c r="W493" s="130">
        <v>2.3169646674394299E-2</v>
      </c>
      <c r="X493" t="s">
        <v>412</v>
      </c>
      <c r="Y493" t="s">
        <v>339</v>
      </c>
      <c r="Z493" s="137">
        <v>3913899</v>
      </c>
      <c r="AA493" s="167">
        <v>1</v>
      </c>
      <c r="AB493" s="166" t="s">
        <v>2950</v>
      </c>
      <c r="AD493" s="137">
        <v>4237.9697999999999</v>
      </c>
      <c r="AH493" s="130">
        <v>5.1280044587695061E-3</v>
      </c>
      <c r="AI493" s="130">
        <v>6.941530998952658E-2</v>
      </c>
      <c r="AJ493" s="130">
        <v>1.1272699225015564E-2</v>
      </c>
      <c r="AK493" s="181"/>
      <c r="AL493" s="4"/>
      <c r="AM493" s="159"/>
      <c r="AN493" s="4"/>
    </row>
    <row r="494" spans="1:40" x14ac:dyDescent="0.25">
      <c r="A494" t="s">
        <v>1213</v>
      </c>
      <c r="B494" s="2">
        <v>141</v>
      </c>
      <c r="C494" t="s">
        <v>1609</v>
      </c>
      <c r="D494" t="s">
        <v>1610</v>
      </c>
      <c r="E494" t="s">
        <v>309</v>
      </c>
      <c r="F494" t="s">
        <v>2669</v>
      </c>
      <c r="G494" t="s">
        <v>2670</v>
      </c>
      <c r="H494" t="s">
        <v>312</v>
      </c>
      <c r="I494" t="s">
        <v>754</v>
      </c>
      <c r="J494" t="s">
        <v>204</v>
      </c>
      <c r="K494" t="s">
        <v>204</v>
      </c>
      <c r="L494" t="s">
        <v>325</v>
      </c>
      <c r="M494" t="s">
        <v>340</v>
      </c>
      <c r="N494" t="s">
        <v>448</v>
      </c>
      <c r="O494" t="s">
        <v>339</v>
      </c>
      <c r="P494" t="s">
        <v>1211</v>
      </c>
      <c r="Q494" t="s">
        <v>413</v>
      </c>
      <c r="R494" t="s">
        <v>407</v>
      </c>
      <c r="S494" t="s">
        <v>1212</v>
      </c>
      <c r="T494" s="129">
        <v>1977</v>
      </c>
      <c r="U494" t="s">
        <v>2671</v>
      </c>
      <c r="V494" s="130">
        <v>3.48559998529822E-3</v>
      </c>
      <c r="W494" s="130">
        <v>2.1960627158879899E-2</v>
      </c>
      <c r="X494" t="s">
        <v>412</v>
      </c>
      <c r="Y494" t="s">
        <v>339</v>
      </c>
      <c r="Z494" s="137">
        <v>3050000</v>
      </c>
      <c r="AA494" s="167">
        <v>1</v>
      </c>
      <c r="AB494" s="166" t="s">
        <v>2672</v>
      </c>
      <c r="AD494" s="137">
        <v>3293.085</v>
      </c>
      <c r="AH494" s="130">
        <v>1.0166666666666666E-3</v>
      </c>
      <c r="AI494" s="130">
        <v>5.3938684531650065E-2</v>
      </c>
      <c r="AJ494" s="130">
        <v>8.7593726428655486E-3</v>
      </c>
      <c r="AK494" s="181"/>
      <c r="AL494" s="4"/>
      <c r="AM494" s="159"/>
      <c r="AN494" s="4"/>
    </row>
    <row r="495" spans="1:40" x14ac:dyDescent="0.25">
      <c r="A495" t="s">
        <v>1213</v>
      </c>
      <c r="B495" s="2">
        <v>141</v>
      </c>
      <c r="C495" t="s">
        <v>1980</v>
      </c>
      <c r="D495" t="s">
        <v>1981</v>
      </c>
      <c r="E495" t="s">
        <v>309</v>
      </c>
      <c r="F495" t="s">
        <v>2147</v>
      </c>
      <c r="G495" t="s">
        <v>2148</v>
      </c>
      <c r="H495" t="s">
        <v>312</v>
      </c>
      <c r="I495" t="s">
        <v>754</v>
      </c>
      <c r="J495" t="s">
        <v>204</v>
      </c>
      <c r="K495" t="s">
        <v>204</v>
      </c>
      <c r="L495" t="s">
        <v>325</v>
      </c>
      <c r="M495" t="s">
        <v>340</v>
      </c>
      <c r="N495" t="s">
        <v>464</v>
      </c>
      <c r="O495" t="s">
        <v>339</v>
      </c>
      <c r="P495" t="s">
        <v>2149</v>
      </c>
      <c r="Q495" t="s">
        <v>415</v>
      </c>
      <c r="R495" t="s">
        <v>407</v>
      </c>
      <c r="S495" t="s">
        <v>1212</v>
      </c>
      <c r="T495" s="129">
        <v>2802.3</v>
      </c>
      <c r="U495" t="s">
        <v>1742</v>
      </c>
      <c r="V495" s="130">
        <v>1.0339698983538301E-2</v>
      </c>
      <c r="W495" s="130">
        <v>2.6395447117089899E-2</v>
      </c>
      <c r="X495" t="s">
        <v>412</v>
      </c>
      <c r="Y495" t="s">
        <v>339</v>
      </c>
      <c r="Z495" s="137">
        <v>2854054.49</v>
      </c>
      <c r="AA495" s="167">
        <v>1</v>
      </c>
      <c r="AB495" s="166" t="s">
        <v>2150</v>
      </c>
      <c r="AD495" s="137">
        <v>3162.2923999999998</v>
      </c>
      <c r="AH495" s="130">
        <v>1.0999500557056063E-3</v>
      </c>
      <c r="AI495" s="130">
        <v>5.1796383075576415E-2</v>
      </c>
      <c r="AJ495" s="130">
        <v>8.4114735991635912E-3</v>
      </c>
      <c r="AK495" s="181"/>
      <c r="AL495" s="4"/>
      <c r="AM495" s="159"/>
      <c r="AN495" s="4"/>
    </row>
    <row r="496" spans="1:40" x14ac:dyDescent="0.25">
      <c r="A496" t="s">
        <v>1213</v>
      </c>
      <c r="B496" s="2">
        <v>141</v>
      </c>
      <c r="C496" t="s">
        <v>1884</v>
      </c>
      <c r="D496" t="s">
        <v>1885</v>
      </c>
      <c r="E496" t="s">
        <v>309</v>
      </c>
      <c r="F496" t="s">
        <v>2151</v>
      </c>
      <c r="G496" t="s">
        <v>2152</v>
      </c>
      <c r="H496" t="s">
        <v>312</v>
      </c>
      <c r="I496" t="s">
        <v>754</v>
      </c>
      <c r="J496" t="s">
        <v>204</v>
      </c>
      <c r="K496" t="s">
        <v>204</v>
      </c>
      <c r="L496" t="s">
        <v>325</v>
      </c>
      <c r="M496" t="s">
        <v>340</v>
      </c>
      <c r="N496" t="s">
        <v>448</v>
      </c>
      <c r="O496" t="s">
        <v>339</v>
      </c>
      <c r="P496" t="s">
        <v>1211</v>
      </c>
      <c r="Q496" t="s">
        <v>413</v>
      </c>
      <c r="R496" t="s">
        <v>407</v>
      </c>
      <c r="S496" t="s">
        <v>1212</v>
      </c>
      <c r="T496" s="129">
        <v>3264.2</v>
      </c>
      <c r="U496" t="s">
        <v>2153</v>
      </c>
      <c r="V496" s="130">
        <v>1.7500000000000002E-2</v>
      </c>
      <c r="W496" s="130">
        <v>2.4365553179978999E-2</v>
      </c>
      <c r="X496" t="s">
        <v>412</v>
      </c>
      <c r="Y496" t="s">
        <v>339</v>
      </c>
      <c r="Z496" s="137">
        <v>2333689.2000000002</v>
      </c>
      <c r="AA496" s="167">
        <v>1</v>
      </c>
      <c r="AB496" s="166" t="s">
        <v>2154</v>
      </c>
      <c r="AD496" s="137">
        <v>2602.2967999999996</v>
      </c>
      <c r="AH496" s="130">
        <v>8.9743820182409115E-4</v>
      </c>
      <c r="AI496" s="130">
        <v>4.2624003374623624E-2</v>
      </c>
      <c r="AJ496" s="130">
        <v>6.9219250030098083E-3</v>
      </c>
      <c r="AK496" s="181"/>
      <c r="AL496" s="4"/>
      <c r="AM496" s="159"/>
      <c r="AN496" s="4"/>
    </row>
    <row r="497" spans="1:40" x14ac:dyDescent="0.25">
      <c r="A497" t="s">
        <v>1213</v>
      </c>
      <c r="B497" s="2">
        <v>141</v>
      </c>
      <c r="C497" t="s">
        <v>1958</v>
      </c>
      <c r="D497" t="s">
        <v>1959</v>
      </c>
      <c r="E497" t="s">
        <v>309</v>
      </c>
      <c r="F497" t="s">
        <v>1960</v>
      </c>
      <c r="G497" t="s">
        <v>1961</v>
      </c>
      <c r="H497" t="s">
        <v>312</v>
      </c>
      <c r="I497" t="s">
        <v>754</v>
      </c>
      <c r="J497" t="s">
        <v>204</v>
      </c>
      <c r="K497" t="s">
        <v>204</v>
      </c>
      <c r="L497" t="s">
        <v>325</v>
      </c>
      <c r="M497" t="s">
        <v>340</v>
      </c>
      <c r="N497" t="s">
        <v>464</v>
      </c>
      <c r="O497" t="s">
        <v>339</v>
      </c>
      <c r="P497" t="s">
        <v>1668</v>
      </c>
      <c r="Q497" t="s">
        <v>413</v>
      </c>
      <c r="R497" t="s">
        <v>407</v>
      </c>
      <c r="S497" t="s">
        <v>1212</v>
      </c>
      <c r="T497" s="129">
        <v>3602.5</v>
      </c>
      <c r="U497" t="s">
        <v>1962</v>
      </c>
      <c r="V497" s="130">
        <v>1.23251874625679E-2</v>
      </c>
      <c r="W497" s="130">
        <v>2.50972591340538E-2</v>
      </c>
      <c r="X497" t="s">
        <v>412</v>
      </c>
      <c r="Y497" t="s">
        <v>339</v>
      </c>
      <c r="Z497" s="137">
        <v>1542000</v>
      </c>
      <c r="AA497" s="167">
        <v>1</v>
      </c>
      <c r="AB497" s="166" t="s">
        <v>1963</v>
      </c>
      <c r="AD497" s="137">
        <v>1621.7213999999999</v>
      </c>
      <c r="AH497" s="130">
        <v>6.5256499940964446E-4</v>
      </c>
      <c r="AI497" s="130">
        <v>2.6562788082550522E-2</v>
      </c>
      <c r="AJ497" s="130">
        <v>4.3136639550784795E-3</v>
      </c>
      <c r="AK497" s="181"/>
      <c r="AL497" s="4"/>
      <c r="AM497" s="159"/>
      <c r="AN497" s="4"/>
    </row>
    <row r="498" spans="1:40" x14ac:dyDescent="0.25">
      <c r="A498" t="s">
        <v>1213</v>
      </c>
      <c r="B498" s="2">
        <v>141</v>
      </c>
      <c r="C498" t="s">
        <v>2018</v>
      </c>
      <c r="D498" t="s">
        <v>2019</v>
      </c>
      <c r="E498" t="s">
        <v>309</v>
      </c>
      <c r="F498" t="s">
        <v>2179</v>
      </c>
      <c r="G498" t="s">
        <v>2180</v>
      </c>
      <c r="H498" t="s">
        <v>312</v>
      </c>
      <c r="I498" t="s">
        <v>754</v>
      </c>
      <c r="J498" t="s">
        <v>204</v>
      </c>
      <c r="K498" t="s">
        <v>204</v>
      </c>
      <c r="L498" t="s">
        <v>325</v>
      </c>
      <c r="M498" t="s">
        <v>340</v>
      </c>
      <c r="N498" t="s">
        <v>464</v>
      </c>
      <c r="O498" t="s">
        <v>339</v>
      </c>
      <c r="P498" t="s">
        <v>1668</v>
      </c>
      <c r="Q498" t="s">
        <v>413</v>
      </c>
      <c r="R498" t="s">
        <v>407</v>
      </c>
      <c r="S498" t="s">
        <v>1212</v>
      </c>
      <c r="T498" s="129">
        <v>2598.8000000000002</v>
      </c>
      <c r="U498" t="s">
        <v>2162</v>
      </c>
      <c r="V498" s="130">
        <v>2.0590973077108201E-3</v>
      </c>
      <c r="W498" s="130">
        <v>2.1205317786931601E-2</v>
      </c>
      <c r="X498" t="s">
        <v>412</v>
      </c>
      <c r="Y498" t="s">
        <v>339</v>
      </c>
      <c r="Z498" s="137">
        <v>1195819.52</v>
      </c>
      <c r="AA498" s="167">
        <v>1</v>
      </c>
      <c r="AB498" s="166" t="s">
        <v>2181</v>
      </c>
      <c r="AD498" s="137">
        <v>1374.9533000000001</v>
      </c>
      <c r="AH498" s="130">
        <v>1.273337308065716E-3</v>
      </c>
      <c r="AI498" s="130">
        <v>2.252088005455408E-2</v>
      </c>
      <c r="AJ498" s="130">
        <v>3.6572783032438301E-3</v>
      </c>
      <c r="AK498" s="181"/>
      <c r="AL498" s="4"/>
      <c r="AM498" s="159"/>
      <c r="AN498" s="4"/>
    </row>
    <row r="499" spans="1:40" x14ac:dyDescent="0.25">
      <c r="A499" t="s">
        <v>1213</v>
      </c>
      <c r="B499" s="2">
        <v>141</v>
      </c>
      <c r="C499" t="s">
        <v>2535</v>
      </c>
      <c r="D499" t="s">
        <v>2536</v>
      </c>
      <c r="E499" t="s">
        <v>309</v>
      </c>
      <c r="F499" t="s">
        <v>2779</v>
      </c>
      <c r="G499" t="s">
        <v>2780</v>
      </c>
      <c r="H499" t="s">
        <v>312</v>
      </c>
      <c r="I499" t="s">
        <v>754</v>
      </c>
      <c r="J499" t="s">
        <v>204</v>
      </c>
      <c r="K499" t="s">
        <v>204</v>
      </c>
      <c r="L499" t="s">
        <v>325</v>
      </c>
      <c r="M499" t="s">
        <v>340</v>
      </c>
      <c r="N499" t="s">
        <v>464</v>
      </c>
      <c r="O499" t="s">
        <v>339</v>
      </c>
      <c r="P499" t="s">
        <v>1211</v>
      </c>
      <c r="Q499" t="s">
        <v>413</v>
      </c>
      <c r="R499" t="s">
        <v>407</v>
      </c>
      <c r="S499" t="s">
        <v>1212</v>
      </c>
      <c r="T499" s="129">
        <v>1711.3</v>
      </c>
      <c r="U499" t="s">
        <v>1672</v>
      </c>
      <c r="V499" s="130">
        <v>9.4252320225702308E-3</v>
      </c>
      <c r="W499" s="130">
        <v>2.1955381954907999E-2</v>
      </c>
      <c r="X499" t="s">
        <v>412</v>
      </c>
      <c r="Y499" t="s">
        <v>339</v>
      </c>
      <c r="Z499" s="137">
        <v>1201250</v>
      </c>
      <c r="AA499" s="167">
        <v>1</v>
      </c>
      <c r="AB499" s="166" t="s">
        <v>2781</v>
      </c>
      <c r="AD499" s="137">
        <v>1344.6793</v>
      </c>
      <c r="AH499" s="130">
        <v>1.0121312079191915E-3</v>
      </c>
      <c r="AI499" s="130">
        <v>2.20250107601049E-2</v>
      </c>
      <c r="AJ499" s="130">
        <v>3.5767516094627363E-3</v>
      </c>
      <c r="AK499" s="181"/>
      <c r="AL499" s="4"/>
      <c r="AM499" s="159"/>
      <c r="AN499" s="4"/>
    </row>
    <row r="500" spans="1:40" x14ac:dyDescent="0.25">
      <c r="A500" t="s">
        <v>1213</v>
      </c>
      <c r="B500" s="2">
        <v>141</v>
      </c>
      <c r="C500" t="s">
        <v>2685</v>
      </c>
      <c r="D500" t="s">
        <v>2686</v>
      </c>
      <c r="E500" t="s">
        <v>309</v>
      </c>
      <c r="F500" t="s">
        <v>2687</v>
      </c>
      <c r="G500" t="s">
        <v>2688</v>
      </c>
      <c r="H500" t="s">
        <v>312</v>
      </c>
      <c r="I500" t="s">
        <v>754</v>
      </c>
      <c r="J500" t="s">
        <v>204</v>
      </c>
      <c r="K500" t="s">
        <v>204</v>
      </c>
      <c r="L500" t="s">
        <v>325</v>
      </c>
      <c r="M500" t="s">
        <v>340</v>
      </c>
      <c r="N500" t="s">
        <v>448</v>
      </c>
      <c r="O500" t="s">
        <v>339</v>
      </c>
      <c r="P500" t="s">
        <v>1211</v>
      </c>
      <c r="Q500" t="s">
        <v>413</v>
      </c>
      <c r="R500" t="s">
        <v>407</v>
      </c>
      <c r="S500" t="s">
        <v>1212</v>
      </c>
      <c r="T500" s="129">
        <v>1196.2</v>
      </c>
      <c r="U500" t="s">
        <v>2689</v>
      </c>
      <c r="V500" s="130">
        <v>-2.0178227984908701E-3</v>
      </c>
      <c r="W500" s="130">
        <v>2.19711175668236E-2</v>
      </c>
      <c r="X500" t="s">
        <v>412</v>
      </c>
      <c r="Y500" t="s">
        <v>339</v>
      </c>
      <c r="Z500" s="137">
        <v>1171087</v>
      </c>
      <c r="AA500" s="167">
        <v>1</v>
      </c>
      <c r="AB500" s="166" t="s">
        <v>2690</v>
      </c>
      <c r="AD500" s="137">
        <v>1290.3036999999999</v>
      </c>
      <c r="AH500" s="130">
        <v>7.8072466666666664E-4</v>
      </c>
      <c r="AI500" s="130">
        <v>2.1134372244968121E-2</v>
      </c>
      <c r="AJ500" s="130">
        <v>3.4321163683197352E-3</v>
      </c>
      <c r="AK500" s="181"/>
      <c r="AL500" s="4"/>
      <c r="AM500" s="159"/>
      <c r="AN500" s="4"/>
    </row>
    <row r="501" spans="1:40" x14ac:dyDescent="0.25">
      <c r="A501" t="s">
        <v>1213</v>
      </c>
      <c r="B501" s="2">
        <v>141</v>
      </c>
      <c r="C501" t="s">
        <v>1884</v>
      </c>
      <c r="D501" t="s">
        <v>1885</v>
      </c>
      <c r="E501" t="s">
        <v>309</v>
      </c>
      <c r="F501" t="s">
        <v>2749</v>
      </c>
      <c r="G501" t="s">
        <v>2750</v>
      </c>
      <c r="H501" t="s">
        <v>312</v>
      </c>
      <c r="I501" t="s">
        <v>754</v>
      </c>
      <c r="J501" t="s">
        <v>204</v>
      </c>
      <c r="K501" t="s">
        <v>204</v>
      </c>
      <c r="L501" t="s">
        <v>325</v>
      </c>
      <c r="M501" t="s">
        <v>340</v>
      </c>
      <c r="N501" t="s">
        <v>448</v>
      </c>
      <c r="O501" t="s">
        <v>339</v>
      </c>
      <c r="P501" t="s">
        <v>1211</v>
      </c>
      <c r="Q501" t="s">
        <v>413</v>
      </c>
      <c r="R501" t="s">
        <v>407</v>
      </c>
      <c r="S501" t="s">
        <v>1212</v>
      </c>
      <c r="T501" s="129">
        <v>3809.2</v>
      </c>
      <c r="U501" t="s">
        <v>2475</v>
      </c>
      <c r="V501" s="130">
        <v>-1.1005479804277799E-2</v>
      </c>
      <c r="W501" s="130">
        <v>2.5228389233350398E-2</v>
      </c>
      <c r="X501" t="s">
        <v>412</v>
      </c>
      <c r="Y501" t="s">
        <v>339</v>
      </c>
      <c r="Z501" s="137">
        <v>1062400</v>
      </c>
      <c r="AA501" s="167">
        <v>1</v>
      </c>
      <c r="AB501" s="166" t="s">
        <v>2751</v>
      </c>
      <c r="AD501" s="137">
        <v>1072.7053000000001</v>
      </c>
      <c r="AH501" s="130">
        <v>9.445572113835315E-4</v>
      </c>
      <c r="AI501" s="130">
        <v>1.7570245764117552E-2</v>
      </c>
      <c r="AJ501" s="130">
        <v>2.8533200505534723E-3</v>
      </c>
      <c r="AK501" s="181"/>
      <c r="AL501" s="4"/>
      <c r="AM501" s="159"/>
      <c r="AN501" s="4"/>
    </row>
    <row r="502" spans="1:40" x14ac:dyDescent="0.25">
      <c r="A502" t="s">
        <v>1213</v>
      </c>
      <c r="B502" s="2">
        <v>141</v>
      </c>
      <c r="C502" t="s">
        <v>1873</v>
      </c>
      <c r="D502" t="s">
        <v>1874</v>
      </c>
      <c r="E502" t="s">
        <v>309</v>
      </c>
      <c r="F502" t="s">
        <v>2730</v>
      </c>
      <c r="G502" t="s">
        <v>2731</v>
      </c>
      <c r="H502" t="s">
        <v>312</v>
      </c>
      <c r="I502" t="s">
        <v>754</v>
      </c>
      <c r="J502" t="s">
        <v>204</v>
      </c>
      <c r="K502" t="s">
        <v>204</v>
      </c>
      <c r="L502" t="s">
        <v>325</v>
      </c>
      <c r="M502" t="s">
        <v>340</v>
      </c>
      <c r="N502" t="s">
        <v>448</v>
      </c>
      <c r="O502" t="s">
        <v>339</v>
      </c>
      <c r="P502" t="s">
        <v>1211</v>
      </c>
      <c r="Q502" t="s">
        <v>413</v>
      </c>
      <c r="R502" t="s">
        <v>407</v>
      </c>
      <c r="S502" t="s">
        <v>1212</v>
      </c>
      <c r="T502" s="129">
        <v>1991.7</v>
      </c>
      <c r="U502" t="s">
        <v>1796</v>
      </c>
      <c r="V502" s="130">
        <v>1.6183875095919901E-2</v>
      </c>
      <c r="W502" s="130">
        <v>2.09483027923104E-2</v>
      </c>
      <c r="X502" t="s">
        <v>412</v>
      </c>
      <c r="Y502" t="s">
        <v>339</v>
      </c>
      <c r="Z502" s="137">
        <v>704043.5</v>
      </c>
      <c r="AA502" s="167">
        <v>1</v>
      </c>
      <c r="AB502" s="166" t="s">
        <v>2732</v>
      </c>
      <c r="AD502" s="137">
        <v>779.7281999999999</v>
      </c>
      <c r="AH502" s="130">
        <v>4.628978111020232E-4</v>
      </c>
      <c r="AI502" s="130">
        <v>1.2771463050674775E-2</v>
      </c>
      <c r="AJ502" s="130">
        <v>2.0740217346199067E-3</v>
      </c>
      <c r="AK502" s="181"/>
      <c r="AL502" s="4"/>
      <c r="AM502" s="159"/>
      <c r="AN502" s="4"/>
    </row>
    <row r="503" spans="1:40" x14ac:dyDescent="0.25">
      <c r="A503" t="s">
        <v>1213</v>
      </c>
      <c r="B503" s="2">
        <v>141</v>
      </c>
      <c r="C503" t="s">
        <v>2951</v>
      </c>
      <c r="D503" t="s">
        <v>2952</v>
      </c>
      <c r="E503" t="s">
        <v>311</v>
      </c>
      <c r="F503" t="s">
        <v>2953</v>
      </c>
      <c r="G503" t="s">
        <v>2954</v>
      </c>
      <c r="H503" t="s">
        <v>312</v>
      </c>
      <c r="I503" t="s">
        <v>755</v>
      </c>
      <c r="J503" t="s">
        <v>204</v>
      </c>
      <c r="K503" t="s">
        <v>204</v>
      </c>
      <c r="L503" t="s">
        <v>325</v>
      </c>
      <c r="M503" t="s">
        <v>340</v>
      </c>
      <c r="N503" t="s">
        <v>465</v>
      </c>
      <c r="O503" t="s">
        <v>339</v>
      </c>
      <c r="P503" t="s">
        <v>2348</v>
      </c>
      <c r="Q503" t="s">
        <v>415</v>
      </c>
      <c r="R503" t="s">
        <v>407</v>
      </c>
      <c r="S503" t="s">
        <v>1212</v>
      </c>
      <c r="T503" s="129">
        <v>3157.2</v>
      </c>
      <c r="U503" t="s">
        <v>1905</v>
      </c>
      <c r="V503" s="130">
        <v>4.2999999999999997E-2</v>
      </c>
      <c r="W503" s="130">
        <v>7.0426311858892102E-2</v>
      </c>
      <c r="X503" t="s">
        <v>412</v>
      </c>
      <c r="Y503" t="s">
        <v>339</v>
      </c>
      <c r="Z503" s="137">
        <v>3447824.45</v>
      </c>
      <c r="AA503" s="167">
        <v>1</v>
      </c>
      <c r="AB503" s="166" t="s">
        <v>2955</v>
      </c>
      <c r="AD503" s="137">
        <v>3126.1423999999997</v>
      </c>
      <c r="AH503" s="130">
        <v>3.062453083592325E-3</v>
      </c>
      <c r="AI503" s="130">
        <v>5.1204268555052605E-2</v>
      </c>
      <c r="AJ503" s="130">
        <v>8.3153171619505858E-3</v>
      </c>
      <c r="AK503" s="181"/>
      <c r="AL503" s="4"/>
      <c r="AM503" s="159"/>
      <c r="AN503" s="4"/>
    </row>
    <row r="504" spans="1:40" x14ac:dyDescent="0.25">
      <c r="A504" t="s">
        <v>1213</v>
      </c>
      <c r="B504" s="2">
        <v>141</v>
      </c>
      <c r="C504" t="s">
        <v>2883</v>
      </c>
      <c r="D504" t="s">
        <v>2884</v>
      </c>
      <c r="E504" t="s">
        <v>309</v>
      </c>
      <c r="F504" t="s">
        <v>2885</v>
      </c>
      <c r="G504" t="s">
        <v>2886</v>
      </c>
      <c r="H504" t="s">
        <v>312</v>
      </c>
      <c r="I504" t="s">
        <v>755</v>
      </c>
      <c r="J504" t="s">
        <v>204</v>
      </c>
      <c r="K504" t="s">
        <v>204</v>
      </c>
      <c r="L504" t="s">
        <v>325</v>
      </c>
      <c r="M504" t="s">
        <v>340</v>
      </c>
      <c r="N504" t="s">
        <v>454</v>
      </c>
      <c r="O504" t="s">
        <v>339</v>
      </c>
      <c r="P504" t="s">
        <v>1864</v>
      </c>
      <c r="Q504" t="s">
        <v>415</v>
      </c>
      <c r="R504" t="s">
        <v>407</v>
      </c>
      <c r="S504" t="s">
        <v>1212</v>
      </c>
      <c r="T504" s="129">
        <v>3146.2</v>
      </c>
      <c r="U504" t="s">
        <v>2887</v>
      </c>
      <c r="V504" s="130">
        <v>3.8694595002271397E-2</v>
      </c>
      <c r="W504" s="130">
        <v>5.7596542943715703E-2</v>
      </c>
      <c r="X504" t="s">
        <v>412</v>
      </c>
      <c r="Y504" t="s">
        <v>339</v>
      </c>
      <c r="Z504" s="137">
        <v>1250524.47</v>
      </c>
      <c r="AA504" s="167">
        <v>1</v>
      </c>
      <c r="AB504" s="166" t="s">
        <v>2888</v>
      </c>
      <c r="AD504" s="137">
        <v>1244.8971000000001</v>
      </c>
      <c r="AH504" s="130">
        <v>8.8949632067491288E-4</v>
      </c>
      <c r="AI504" s="130">
        <v>2.0390640372558264E-2</v>
      </c>
      <c r="AJ504" s="130">
        <v>3.3113380313361659E-3</v>
      </c>
      <c r="AK504" s="181"/>
      <c r="AL504" s="4"/>
      <c r="AM504" s="159"/>
      <c r="AN504" s="4"/>
    </row>
    <row r="505" spans="1:40" x14ac:dyDescent="0.25">
      <c r="A505" t="s">
        <v>1213</v>
      </c>
      <c r="B505" s="2">
        <v>141</v>
      </c>
      <c r="C505" t="s">
        <v>2956</v>
      </c>
      <c r="D505" t="s">
        <v>2957</v>
      </c>
      <c r="E505" t="s">
        <v>80</v>
      </c>
      <c r="F505" t="s">
        <v>2958</v>
      </c>
      <c r="G505" t="s">
        <v>2959</v>
      </c>
      <c r="H505" t="s">
        <v>321</v>
      </c>
      <c r="I505" t="s">
        <v>755</v>
      </c>
      <c r="J505" t="s">
        <v>205</v>
      </c>
      <c r="K505" t="s">
        <v>297</v>
      </c>
      <c r="L505" t="s">
        <v>325</v>
      </c>
      <c r="M505" t="s">
        <v>314</v>
      </c>
      <c r="N505" t="s">
        <v>486</v>
      </c>
      <c r="O505" t="s">
        <v>339</v>
      </c>
      <c r="P505" t="s">
        <v>2249</v>
      </c>
      <c r="Q505" t="s">
        <v>431</v>
      </c>
      <c r="R505" t="s">
        <v>407</v>
      </c>
      <c r="S505" t="s">
        <v>1215</v>
      </c>
      <c r="T505" s="129">
        <v>1499.3</v>
      </c>
      <c r="U505" t="s">
        <v>2960</v>
      </c>
      <c r="V505" s="130">
        <v>4.4999999999999998E-2</v>
      </c>
      <c r="W505" s="130">
        <v>8.2167700949906997E-2</v>
      </c>
      <c r="X505" t="s">
        <v>412</v>
      </c>
      <c r="Y505" t="s">
        <v>339</v>
      </c>
      <c r="Z505" s="137">
        <v>449000</v>
      </c>
      <c r="AA505" s="11" t="s">
        <v>1216</v>
      </c>
      <c r="AB505" s="166" t="s">
        <v>2961</v>
      </c>
      <c r="AD505" s="137">
        <v>1633.9083000000001</v>
      </c>
      <c r="AH505" s="130">
        <v>3.9932301852627571E-4</v>
      </c>
      <c r="AI505" s="130">
        <v>2.6762401926262048E-2</v>
      </c>
      <c r="AJ505" s="130">
        <v>4.3460802451108782E-3</v>
      </c>
      <c r="AK505" s="181"/>
      <c r="AL505" s="4"/>
      <c r="AM505" s="159"/>
      <c r="AN505" s="4"/>
    </row>
    <row r="506" spans="1:40" x14ac:dyDescent="0.25">
      <c r="A506" t="s">
        <v>1213</v>
      </c>
      <c r="B506" s="2">
        <v>141</v>
      </c>
      <c r="C506" t="s">
        <v>2285</v>
      </c>
      <c r="D506" t="s">
        <v>2286</v>
      </c>
      <c r="E506" t="s">
        <v>309</v>
      </c>
      <c r="F506" t="s">
        <v>2962</v>
      </c>
      <c r="G506" t="s">
        <v>2963</v>
      </c>
      <c r="H506" t="s">
        <v>321</v>
      </c>
      <c r="I506" t="s">
        <v>755</v>
      </c>
      <c r="J506" t="s">
        <v>205</v>
      </c>
      <c r="K506" t="s">
        <v>204</v>
      </c>
      <c r="L506" t="s">
        <v>325</v>
      </c>
      <c r="M506" t="s">
        <v>344</v>
      </c>
      <c r="N506" t="s">
        <v>534</v>
      </c>
      <c r="O506" t="s">
        <v>339</v>
      </c>
      <c r="P506" t="s">
        <v>2057</v>
      </c>
      <c r="Q506" t="s">
        <v>433</v>
      </c>
      <c r="R506" t="s">
        <v>407</v>
      </c>
      <c r="S506" t="s">
        <v>1215</v>
      </c>
      <c r="T506" s="129">
        <v>12965</v>
      </c>
      <c r="U506" t="s">
        <v>2964</v>
      </c>
      <c r="V506" s="130">
        <v>5.4438555495227803E-2</v>
      </c>
      <c r="W506" s="130">
        <v>6.8902580105066003E-2</v>
      </c>
      <c r="X506" t="s">
        <v>412</v>
      </c>
      <c r="Y506" t="s">
        <v>339</v>
      </c>
      <c r="Z506" s="137">
        <v>525000</v>
      </c>
      <c r="AA506" s="11" t="s">
        <v>1216</v>
      </c>
      <c r="AB506" s="166" t="s">
        <v>2965</v>
      </c>
      <c r="AD506" s="137">
        <v>1390.0686000000001</v>
      </c>
      <c r="AH506" s="130">
        <v>2.6249999999999998E-4</v>
      </c>
      <c r="AI506" s="130">
        <v>2.2768459269272571E-2</v>
      </c>
      <c r="AJ506" s="130">
        <v>3.6974839296727577E-3</v>
      </c>
      <c r="AK506" s="181"/>
      <c r="AL506" s="4"/>
      <c r="AM506" s="159"/>
      <c r="AN506" s="4"/>
    </row>
    <row r="507" spans="1:40" x14ac:dyDescent="0.25">
      <c r="A507" t="s">
        <v>1213</v>
      </c>
      <c r="B507" s="2">
        <v>141</v>
      </c>
      <c r="C507" t="s">
        <v>2966</v>
      </c>
      <c r="D507" t="s">
        <v>2967</v>
      </c>
      <c r="E507" t="s">
        <v>80</v>
      </c>
      <c r="F507" t="s">
        <v>2968</v>
      </c>
      <c r="G507" t="s">
        <v>2969</v>
      </c>
      <c r="H507" t="s">
        <v>321</v>
      </c>
      <c r="I507" t="s">
        <v>755</v>
      </c>
      <c r="J507" t="s">
        <v>205</v>
      </c>
      <c r="K507" t="s">
        <v>299</v>
      </c>
      <c r="L507" t="s">
        <v>325</v>
      </c>
      <c r="M507" t="s">
        <v>314</v>
      </c>
      <c r="N507" t="s">
        <v>486</v>
      </c>
      <c r="O507" t="s">
        <v>339</v>
      </c>
      <c r="P507" t="s">
        <v>2970</v>
      </c>
      <c r="Q507" t="s">
        <v>431</v>
      </c>
      <c r="R507" t="s">
        <v>407</v>
      </c>
      <c r="S507" t="s">
        <v>1215</v>
      </c>
      <c r="T507" s="129">
        <v>1168.2</v>
      </c>
      <c r="U507" t="s">
        <v>2971</v>
      </c>
      <c r="V507" s="130">
        <v>9.9866767552295996E-2</v>
      </c>
      <c r="W507" s="130">
        <v>0.91754773413062096</v>
      </c>
      <c r="X507" t="s">
        <v>412</v>
      </c>
      <c r="Y507" t="s">
        <v>339</v>
      </c>
      <c r="Z507" s="137">
        <v>825000</v>
      </c>
      <c r="AA507" s="11" t="s">
        <v>1216</v>
      </c>
      <c r="AB507" s="166" t="s">
        <v>2972</v>
      </c>
      <c r="AD507" s="137">
        <v>1386.7517</v>
      </c>
      <c r="AH507" s="130">
        <v>4.2056217693178227E-3</v>
      </c>
      <c r="AI507" s="130">
        <v>2.2714130509850015E-2</v>
      </c>
      <c r="AJ507" s="130">
        <v>3.688661210818212E-3</v>
      </c>
      <c r="AK507" s="181"/>
      <c r="AL507" s="4"/>
      <c r="AM507" s="159"/>
      <c r="AN507" s="4"/>
    </row>
    <row r="508" spans="1:40" x14ac:dyDescent="0.25">
      <c r="A508" t="s">
        <v>1213</v>
      </c>
      <c r="B508" s="2">
        <v>141</v>
      </c>
      <c r="C508" t="s">
        <v>2973</v>
      </c>
      <c r="D508" t="s">
        <v>2974</v>
      </c>
      <c r="E508" t="s">
        <v>80</v>
      </c>
      <c r="F508" t="s">
        <v>2975</v>
      </c>
      <c r="G508" t="s">
        <v>2976</v>
      </c>
      <c r="H508" t="s">
        <v>321</v>
      </c>
      <c r="I508" t="s">
        <v>755</v>
      </c>
      <c r="J508" t="s">
        <v>205</v>
      </c>
      <c r="K508" t="s">
        <v>293</v>
      </c>
      <c r="L508" t="s">
        <v>325</v>
      </c>
      <c r="M508" t="s">
        <v>314</v>
      </c>
      <c r="N508" t="s">
        <v>568</v>
      </c>
      <c r="O508" t="s">
        <v>339</v>
      </c>
      <c r="P508" t="s">
        <v>2040</v>
      </c>
      <c r="Q508" t="s">
        <v>433</v>
      </c>
      <c r="R508" t="s">
        <v>407</v>
      </c>
      <c r="S508" t="s">
        <v>1217</v>
      </c>
      <c r="T508" s="129">
        <v>5015.7</v>
      </c>
      <c r="U508" t="s">
        <v>2977</v>
      </c>
      <c r="V508" s="130">
        <v>6.1249999999999999E-2</v>
      </c>
      <c r="W508" s="130">
        <v>9.7858728631734504E-2</v>
      </c>
      <c r="X508" t="s">
        <v>411</v>
      </c>
      <c r="Y508" t="s">
        <v>338</v>
      </c>
      <c r="Z508" s="137">
        <v>392000</v>
      </c>
      <c r="AA508" s="11" t="s">
        <v>1218</v>
      </c>
      <c r="AB508" s="166" t="s">
        <v>2978</v>
      </c>
      <c r="AD508" s="137">
        <v>1267.3385000000001</v>
      </c>
      <c r="AH508" s="130">
        <v>9.5719717040795643E-4</v>
      </c>
      <c r="AI508" s="130">
        <v>2.0758216549622802E-2</v>
      </c>
      <c r="AJ508" s="130">
        <v>3.3710305643948639E-3</v>
      </c>
      <c r="AK508" s="181"/>
      <c r="AL508" s="4"/>
      <c r="AM508" s="159"/>
      <c r="AN508" s="4"/>
    </row>
    <row r="509" spans="1:40" x14ac:dyDescent="0.25">
      <c r="A509" t="s">
        <v>1213</v>
      </c>
      <c r="B509" s="2">
        <v>141</v>
      </c>
      <c r="C509" t="s">
        <v>2252</v>
      </c>
      <c r="D509" t="s">
        <v>2253</v>
      </c>
      <c r="E509" t="s">
        <v>80</v>
      </c>
      <c r="F509" t="s">
        <v>2979</v>
      </c>
      <c r="G509" t="s">
        <v>2980</v>
      </c>
      <c r="H509" t="s">
        <v>321</v>
      </c>
      <c r="I509" t="s">
        <v>755</v>
      </c>
      <c r="J509" t="s">
        <v>205</v>
      </c>
      <c r="K509" t="s">
        <v>224</v>
      </c>
      <c r="L509" t="s">
        <v>325</v>
      </c>
      <c r="M509" t="s">
        <v>344</v>
      </c>
      <c r="N509" t="s">
        <v>537</v>
      </c>
      <c r="O509" t="s">
        <v>339</v>
      </c>
      <c r="P509" t="s">
        <v>2040</v>
      </c>
      <c r="Q509" t="s">
        <v>423</v>
      </c>
      <c r="R509" t="s">
        <v>407</v>
      </c>
      <c r="S509" t="s">
        <v>1215</v>
      </c>
      <c r="T509" s="129">
        <v>41.1</v>
      </c>
      <c r="U509" t="s">
        <v>1847</v>
      </c>
      <c r="V509" s="130">
        <v>3.7832614377736697E-2</v>
      </c>
      <c r="W509" s="130">
        <v>7.9904395436048201E-2</v>
      </c>
      <c r="X509" t="s">
        <v>412</v>
      </c>
      <c r="Y509" t="s">
        <v>339</v>
      </c>
      <c r="Z509" s="137">
        <v>325000</v>
      </c>
      <c r="AA509" s="11" t="s">
        <v>1216</v>
      </c>
      <c r="AB509" s="166" t="s">
        <v>2981</v>
      </c>
      <c r="AD509" s="137">
        <v>1245.9838</v>
      </c>
      <c r="AH509" s="130">
        <v>8.1249999999999996E-4</v>
      </c>
      <c r="AI509" s="130">
        <v>2.040843984280593E-2</v>
      </c>
      <c r="AJ509" s="130">
        <v>3.3142285762965905E-3</v>
      </c>
      <c r="AK509" s="181"/>
      <c r="AL509" s="4"/>
      <c r="AM509" s="159"/>
      <c r="AN509" s="4"/>
    </row>
    <row r="510" spans="1:40" x14ac:dyDescent="0.25">
      <c r="A510" t="s">
        <v>1213</v>
      </c>
      <c r="B510" s="2">
        <v>141</v>
      </c>
      <c r="C510" t="s">
        <v>2982</v>
      </c>
      <c r="D510" t="s">
        <v>2983</v>
      </c>
      <c r="E510" t="s">
        <v>80</v>
      </c>
      <c r="F510" t="s">
        <v>2984</v>
      </c>
      <c r="G510" t="s">
        <v>2985</v>
      </c>
      <c r="H510" t="s">
        <v>321</v>
      </c>
      <c r="I510" t="s">
        <v>755</v>
      </c>
      <c r="J510" t="s">
        <v>205</v>
      </c>
      <c r="K510" t="s">
        <v>224</v>
      </c>
      <c r="L510" t="s">
        <v>325</v>
      </c>
      <c r="M510" t="s">
        <v>314</v>
      </c>
      <c r="N510" t="s">
        <v>537</v>
      </c>
      <c r="O510" t="s">
        <v>339</v>
      </c>
      <c r="P510" t="s">
        <v>2040</v>
      </c>
      <c r="Q510" t="s">
        <v>433</v>
      </c>
      <c r="R510" t="s">
        <v>407</v>
      </c>
      <c r="S510" t="s">
        <v>1215</v>
      </c>
      <c r="T510" s="129">
        <v>1016.8</v>
      </c>
      <c r="U510" t="s">
        <v>2986</v>
      </c>
      <c r="V510" s="130">
        <v>2.6614336524632101E-2</v>
      </c>
      <c r="W510" s="130">
        <v>6.2251661468743898E-2</v>
      </c>
      <c r="X510" t="s">
        <v>412</v>
      </c>
      <c r="Y510" t="s">
        <v>339</v>
      </c>
      <c r="Z510" s="137">
        <v>335000</v>
      </c>
      <c r="AA510" s="11" t="s">
        <v>1216</v>
      </c>
      <c r="AB510" s="166" t="s">
        <v>2987</v>
      </c>
      <c r="AD510" s="137">
        <v>1241.9575</v>
      </c>
      <c r="AH510" s="130">
        <v>2.6800000000000001E-4</v>
      </c>
      <c r="AI510" s="130">
        <v>2.0342491552515888E-2</v>
      </c>
      <c r="AJ510" s="130">
        <v>3.3035189037336384E-3</v>
      </c>
      <c r="AK510" s="181"/>
      <c r="AL510" s="4"/>
      <c r="AM510" s="159"/>
      <c r="AN510" s="4"/>
    </row>
    <row r="511" spans="1:40" x14ac:dyDescent="0.25">
      <c r="A511" t="s">
        <v>1213</v>
      </c>
      <c r="B511" s="2">
        <v>141</v>
      </c>
      <c r="C511" t="s">
        <v>2956</v>
      </c>
      <c r="D511" t="s">
        <v>2957</v>
      </c>
      <c r="E511" t="s">
        <v>80</v>
      </c>
      <c r="F511" t="s">
        <v>2988</v>
      </c>
      <c r="G511" t="s">
        <v>2989</v>
      </c>
      <c r="H511" t="s">
        <v>321</v>
      </c>
      <c r="I511" t="s">
        <v>755</v>
      </c>
      <c r="J511" t="s">
        <v>205</v>
      </c>
      <c r="K511" t="s">
        <v>297</v>
      </c>
      <c r="L511" t="s">
        <v>325</v>
      </c>
      <c r="M511" t="s">
        <v>314</v>
      </c>
      <c r="N511" t="s">
        <v>486</v>
      </c>
      <c r="O511" t="s">
        <v>339</v>
      </c>
      <c r="P511" t="s">
        <v>2249</v>
      </c>
      <c r="Q511" t="s">
        <v>431</v>
      </c>
      <c r="R511" t="s">
        <v>407</v>
      </c>
      <c r="S511" t="s">
        <v>1215</v>
      </c>
      <c r="T511" s="129">
        <v>4503.8</v>
      </c>
      <c r="U511" t="s">
        <v>2990</v>
      </c>
      <c r="V511" s="130">
        <v>6.8400000000000002E-2</v>
      </c>
      <c r="W511" s="130">
        <v>0.100074827309847</v>
      </c>
      <c r="X511" t="s">
        <v>412</v>
      </c>
      <c r="Y511" t="s">
        <v>339</v>
      </c>
      <c r="Z511" s="137">
        <v>325000</v>
      </c>
      <c r="AA511" s="11" t="s">
        <v>1216</v>
      </c>
      <c r="AB511" s="166" t="s">
        <v>2991</v>
      </c>
      <c r="AD511" s="137">
        <v>1106.6908999999998</v>
      </c>
      <c r="AH511" s="130">
        <v>1.3856096128052499E-4</v>
      </c>
      <c r="AI511" s="130">
        <v>1.812690875854947E-2</v>
      </c>
      <c r="AJ511" s="130">
        <v>2.9437193372075883E-3</v>
      </c>
      <c r="AK511" s="181"/>
      <c r="AL511" s="4"/>
      <c r="AM511" s="159"/>
      <c r="AN511" s="4"/>
    </row>
    <row r="512" spans="1:40" x14ac:dyDescent="0.25">
      <c r="A512" t="s">
        <v>1213</v>
      </c>
      <c r="B512" s="2">
        <v>141</v>
      </c>
      <c r="C512" t="s">
        <v>2992</v>
      </c>
      <c r="D512" t="s">
        <v>2993</v>
      </c>
      <c r="E512" t="s">
        <v>80</v>
      </c>
      <c r="F512" t="s">
        <v>2994</v>
      </c>
      <c r="G512" t="s">
        <v>2995</v>
      </c>
      <c r="H512" t="s">
        <v>321</v>
      </c>
      <c r="I512" t="s">
        <v>755</v>
      </c>
      <c r="J512" t="s">
        <v>205</v>
      </c>
      <c r="K512" t="s">
        <v>224</v>
      </c>
      <c r="L512" t="s">
        <v>325</v>
      </c>
      <c r="M512" t="s">
        <v>314</v>
      </c>
      <c r="N512" t="s">
        <v>564</v>
      </c>
      <c r="O512" t="s">
        <v>339</v>
      </c>
      <c r="P512" t="s">
        <v>2970</v>
      </c>
      <c r="Q512" t="s">
        <v>431</v>
      </c>
      <c r="R512" t="s">
        <v>407</v>
      </c>
      <c r="S512" t="s">
        <v>1215</v>
      </c>
      <c r="T512" s="129">
        <v>4763.3999999999996</v>
      </c>
      <c r="U512" t="s">
        <v>2996</v>
      </c>
      <c r="V512" s="130">
        <v>3.81211005961892E-2</v>
      </c>
      <c r="W512" s="130">
        <v>6.2707994214296001E-2</v>
      </c>
      <c r="X512" t="s">
        <v>412</v>
      </c>
      <c r="Y512" t="s">
        <v>339</v>
      </c>
      <c r="Z512" s="137">
        <v>285000</v>
      </c>
      <c r="AA512" s="11" t="s">
        <v>1216</v>
      </c>
      <c r="AB512" s="166" t="s">
        <v>2997</v>
      </c>
      <c r="AD512" s="137">
        <v>971.0988000000001</v>
      </c>
      <c r="AH512" s="130">
        <v>8.1428571428571433E-4</v>
      </c>
      <c r="AI512" s="130">
        <v>1.590599447699162E-2</v>
      </c>
      <c r="AJ512" s="130">
        <v>2.5830539637572559E-3</v>
      </c>
      <c r="AK512" s="181"/>
      <c r="AL512" s="4"/>
      <c r="AM512" s="159"/>
      <c r="AN512" s="4"/>
    </row>
    <row r="513" spans="1:40" x14ac:dyDescent="0.25">
      <c r="A513" t="s">
        <v>1213</v>
      </c>
      <c r="B513" s="2">
        <v>141</v>
      </c>
      <c r="C513" t="s">
        <v>2998</v>
      </c>
      <c r="D513" t="s">
        <v>2999</v>
      </c>
      <c r="E513" t="s">
        <v>80</v>
      </c>
      <c r="F513" t="s">
        <v>3000</v>
      </c>
      <c r="G513" t="s">
        <v>3001</v>
      </c>
      <c r="H513" t="s">
        <v>321</v>
      </c>
      <c r="I513" t="s">
        <v>755</v>
      </c>
      <c r="J513" t="s">
        <v>205</v>
      </c>
      <c r="K513" t="s">
        <v>224</v>
      </c>
      <c r="L513" t="s">
        <v>325</v>
      </c>
      <c r="M513" t="s">
        <v>314</v>
      </c>
      <c r="N513" t="s">
        <v>537</v>
      </c>
      <c r="O513" t="s">
        <v>339</v>
      </c>
      <c r="P513" t="s">
        <v>2040</v>
      </c>
      <c r="Q513" t="s">
        <v>423</v>
      </c>
      <c r="R513" t="s">
        <v>407</v>
      </c>
      <c r="S513" t="s">
        <v>1215</v>
      </c>
      <c r="T513" s="129">
        <v>607.1</v>
      </c>
      <c r="U513" t="s">
        <v>3002</v>
      </c>
      <c r="V513" s="130">
        <v>4.6794156963748799E-2</v>
      </c>
      <c r="W513" s="130">
        <v>6.1328505569696101E-2</v>
      </c>
      <c r="X513" t="s">
        <v>412</v>
      </c>
      <c r="Y513" t="s">
        <v>339</v>
      </c>
      <c r="Z513" s="137">
        <v>235000</v>
      </c>
      <c r="AA513" s="11" t="s">
        <v>1216</v>
      </c>
      <c r="AB513" s="166" t="s">
        <v>3003</v>
      </c>
      <c r="AD513" s="137">
        <v>883.95980000000009</v>
      </c>
      <c r="AH513" s="130">
        <v>6.5277777777777773E-4</v>
      </c>
      <c r="AI513" s="130">
        <v>1.4478711843411419E-2</v>
      </c>
      <c r="AJ513" s="130">
        <v>2.3512704013145432E-3</v>
      </c>
      <c r="AK513" s="181"/>
      <c r="AL513" s="4"/>
      <c r="AM513" s="159"/>
      <c r="AN513" s="4"/>
    </row>
    <row r="514" spans="1:40" x14ac:dyDescent="0.25">
      <c r="A514" t="s">
        <v>1213</v>
      </c>
      <c r="B514" s="2">
        <v>141</v>
      </c>
      <c r="C514" t="s">
        <v>3004</v>
      </c>
      <c r="D514" t="s">
        <v>3005</v>
      </c>
      <c r="E514" t="s">
        <v>80</v>
      </c>
      <c r="F514" t="s">
        <v>3006</v>
      </c>
      <c r="G514" t="s">
        <v>3007</v>
      </c>
      <c r="H514" t="s">
        <v>321</v>
      </c>
      <c r="I514" t="s">
        <v>755</v>
      </c>
      <c r="J514" t="s">
        <v>205</v>
      </c>
      <c r="K514" t="s">
        <v>224</v>
      </c>
      <c r="L514" t="s">
        <v>325</v>
      </c>
      <c r="M514" t="s">
        <v>314</v>
      </c>
      <c r="N514" t="s">
        <v>537</v>
      </c>
      <c r="O514" t="s">
        <v>339</v>
      </c>
      <c r="P514" t="s">
        <v>2040</v>
      </c>
      <c r="Q514" t="s">
        <v>433</v>
      </c>
      <c r="R514" t="s">
        <v>407</v>
      </c>
      <c r="S514" t="s">
        <v>1215</v>
      </c>
      <c r="T514" s="129">
        <v>1032.4000000000001</v>
      </c>
      <c r="U514" t="s">
        <v>3008</v>
      </c>
      <c r="V514" s="130">
        <v>3.4029736594056698E-2</v>
      </c>
      <c r="W514" s="130">
        <v>6.3880297302007297E-2</v>
      </c>
      <c r="X514" t="s">
        <v>412</v>
      </c>
      <c r="Y514" t="s">
        <v>339</v>
      </c>
      <c r="Z514" s="137">
        <v>200000</v>
      </c>
      <c r="AA514" s="11" t="s">
        <v>1216</v>
      </c>
      <c r="AB514" s="166" t="s">
        <v>3009</v>
      </c>
      <c r="AD514" s="137">
        <v>744.8821999999999</v>
      </c>
      <c r="AH514" s="130">
        <v>4.0000000000000002E-4</v>
      </c>
      <c r="AI514" s="130">
        <v>1.2200707239273042E-2</v>
      </c>
      <c r="AJ514" s="130">
        <v>1.9813338449622474E-3</v>
      </c>
      <c r="AK514" s="181"/>
      <c r="AL514" s="4"/>
      <c r="AM514" s="159"/>
      <c r="AN514" s="4"/>
    </row>
    <row r="515" spans="1:40" x14ac:dyDescent="0.25">
      <c r="A515" t="s">
        <v>1213</v>
      </c>
      <c r="B515" s="2">
        <v>141</v>
      </c>
      <c r="C515" t="s">
        <v>2956</v>
      </c>
      <c r="D515" t="s">
        <v>2957</v>
      </c>
      <c r="E515" t="s">
        <v>80</v>
      </c>
      <c r="F515" t="s">
        <v>3010</v>
      </c>
      <c r="G515" t="s">
        <v>3011</v>
      </c>
      <c r="H515" t="s">
        <v>321</v>
      </c>
      <c r="I515" t="s">
        <v>755</v>
      </c>
      <c r="J515" t="s">
        <v>205</v>
      </c>
      <c r="K515" t="s">
        <v>297</v>
      </c>
      <c r="L515" t="s">
        <v>325</v>
      </c>
      <c r="M515" t="s">
        <v>314</v>
      </c>
      <c r="N515" t="s">
        <v>486</v>
      </c>
      <c r="O515" t="s">
        <v>339</v>
      </c>
      <c r="P515" t="s">
        <v>2249</v>
      </c>
      <c r="Q515" t="s">
        <v>431</v>
      </c>
      <c r="R515" t="s">
        <v>407</v>
      </c>
      <c r="S515" t="s">
        <v>1215</v>
      </c>
      <c r="T515" s="129">
        <v>5235.8999999999996</v>
      </c>
      <c r="U515" t="s">
        <v>3012</v>
      </c>
      <c r="V515" s="130">
        <v>5.9499999999999997E-2</v>
      </c>
      <c r="W515" s="130">
        <v>0.10343962565779601</v>
      </c>
      <c r="X515" t="s">
        <v>412</v>
      </c>
      <c r="Y515" t="s">
        <v>339</v>
      </c>
      <c r="Z515" s="137">
        <v>128628.22</v>
      </c>
      <c r="AA515" s="11" t="s">
        <v>1216</v>
      </c>
      <c r="AB515" s="166" t="s">
        <v>3013</v>
      </c>
      <c r="AD515" s="137">
        <v>400.89179999999999</v>
      </c>
      <c r="AH515" s="130">
        <v>3.4052222955534533E-5</v>
      </c>
      <c r="AI515" s="130">
        <v>6.5663583938845643E-3</v>
      </c>
      <c r="AJ515" s="130">
        <v>1.0663437675216786E-3</v>
      </c>
      <c r="AK515" s="181"/>
      <c r="AL515" s="4"/>
      <c r="AM515" s="159"/>
      <c r="AN515" s="4"/>
    </row>
    <row r="516" spans="1:40" x14ac:dyDescent="0.25">
      <c r="A516" t="s">
        <v>1213</v>
      </c>
      <c r="B516" s="2">
        <v>143</v>
      </c>
      <c r="C516" t="s">
        <v>2130</v>
      </c>
      <c r="D516" t="s">
        <v>2131</v>
      </c>
      <c r="E516" t="s">
        <v>309</v>
      </c>
      <c r="F516" t="s">
        <v>2403</v>
      </c>
      <c r="G516" t="s">
        <v>2404</v>
      </c>
      <c r="H516" t="s">
        <v>312</v>
      </c>
      <c r="I516" t="s">
        <v>951</v>
      </c>
      <c r="J516" t="s">
        <v>204</v>
      </c>
      <c r="K516" t="s">
        <v>204</v>
      </c>
      <c r="L516" t="s">
        <v>325</v>
      </c>
      <c r="M516" t="s">
        <v>340</v>
      </c>
      <c r="N516" t="s">
        <v>448</v>
      </c>
      <c r="O516" t="s">
        <v>339</v>
      </c>
      <c r="P516" t="s">
        <v>1211</v>
      </c>
      <c r="Q516" t="s">
        <v>413</v>
      </c>
      <c r="R516" t="s">
        <v>407</v>
      </c>
      <c r="S516" t="s">
        <v>1212</v>
      </c>
      <c r="T516" s="129">
        <v>3141.5</v>
      </c>
      <c r="U516" t="s">
        <v>2405</v>
      </c>
      <c r="V516" s="130">
        <v>7.5426131001127203E-3</v>
      </c>
      <c r="W516" s="130">
        <v>5.0908907879590598E-2</v>
      </c>
      <c r="X516" t="s">
        <v>412</v>
      </c>
      <c r="Y516" t="s">
        <v>339</v>
      </c>
      <c r="Z516" s="137">
        <v>6125525.25</v>
      </c>
      <c r="AA516" s="167">
        <v>1</v>
      </c>
      <c r="AB516" s="166" t="s">
        <v>2406</v>
      </c>
      <c r="AD516" s="137">
        <v>5774.5326999999997</v>
      </c>
      <c r="AH516" s="130">
        <v>2.6824531465803737E-3</v>
      </c>
      <c r="AI516" s="130">
        <v>1.4991186010070476E-2</v>
      </c>
      <c r="AJ516" s="130">
        <v>2.2389864537105107E-3</v>
      </c>
      <c r="AK516" s="181"/>
      <c r="AL516" s="4"/>
      <c r="AM516" s="159"/>
      <c r="AN516" s="4"/>
    </row>
    <row r="517" spans="1:40" x14ac:dyDescent="0.25">
      <c r="A517" t="s">
        <v>1213</v>
      </c>
      <c r="B517" s="2">
        <v>143</v>
      </c>
      <c r="C517" t="s">
        <v>2591</v>
      </c>
      <c r="D517" t="s">
        <v>2592</v>
      </c>
      <c r="E517" t="s">
        <v>309</v>
      </c>
      <c r="F517" t="s">
        <v>3014</v>
      </c>
      <c r="G517" t="s">
        <v>3015</v>
      </c>
      <c r="H517" t="s">
        <v>312</v>
      </c>
      <c r="I517" t="s">
        <v>951</v>
      </c>
      <c r="J517" t="s">
        <v>204</v>
      </c>
      <c r="K517" t="s">
        <v>204</v>
      </c>
      <c r="L517" t="s">
        <v>325</v>
      </c>
      <c r="M517" t="s">
        <v>340</v>
      </c>
      <c r="N517" t="s">
        <v>475</v>
      </c>
      <c r="O517" t="s">
        <v>339</v>
      </c>
      <c r="P517" t="s">
        <v>1668</v>
      </c>
      <c r="Q517" t="s">
        <v>413</v>
      </c>
      <c r="R517" t="s">
        <v>407</v>
      </c>
      <c r="S517" t="s">
        <v>1212</v>
      </c>
      <c r="T517" s="129">
        <v>3481.6</v>
      </c>
      <c r="U517" t="s">
        <v>3016</v>
      </c>
      <c r="V517" s="130">
        <v>3.3670545026063599E-2</v>
      </c>
      <c r="W517" s="130">
        <v>5.3751808432340301E-2</v>
      </c>
      <c r="X517" t="s">
        <v>412</v>
      </c>
      <c r="Y517" t="s">
        <v>339</v>
      </c>
      <c r="Z517" s="137">
        <v>4787234.04</v>
      </c>
      <c r="AA517" s="167">
        <v>1</v>
      </c>
      <c r="AB517" s="166" t="s">
        <v>3017</v>
      </c>
      <c r="AD517" s="137">
        <v>4550.2659999999996</v>
      </c>
      <c r="AH517" s="130">
        <v>6.2216634305721262E-3</v>
      </c>
      <c r="AI517" s="130">
        <v>1.1812883837561322E-2</v>
      </c>
      <c r="AJ517" s="130">
        <v>1.7642958251460781E-3</v>
      </c>
      <c r="AK517" s="181"/>
      <c r="AL517" s="4"/>
      <c r="AM517" s="159"/>
      <c r="AN517" s="4"/>
    </row>
    <row r="518" spans="1:40" x14ac:dyDescent="0.25">
      <c r="A518" t="s">
        <v>1213</v>
      </c>
      <c r="B518" s="2">
        <v>143</v>
      </c>
      <c r="C518" t="s">
        <v>1609</v>
      </c>
      <c r="D518" t="s">
        <v>1610</v>
      </c>
      <c r="E518" t="s">
        <v>309</v>
      </c>
      <c r="F518" t="s">
        <v>2669</v>
      </c>
      <c r="G518" t="s">
        <v>2670</v>
      </c>
      <c r="H518" t="s">
        <v>312</v>
      </c>
      <c r="I518" t="s">
        <v>754</v>
      </c>
      <c r="J518" t="s">
        <v>204</v>
      </c>
      <c r="K518" t="s">
        <v>204</v>
      </c>
      <c r="L518" t="s">
        <v>325</v>
      </c>
      <c r="M518" t="s">
        <v>340</v>
      </c>
      <c r="N518" t="s">
        <v>448</v>
      </c>
      <c r="O518" t="s">
        <v>339</v>
      </c>
      <c r="P518" t="s">
        <v>1211</v>
      </c>
      <c r="Q518" t="s">
        <v>413</v>
      </c>
      <c r="R518" t="s">
        <v>407</v>
      </c>
      <c r="S518" t="s">
        <v>1212</v>
      </c>
      <c r="T518" s="129">
        <v>1977</v>
      </c>
      <c r="U518" t="s">
        <v>2671</v>
      </c>
      <c r="V518" s="130">
        <v>2.0107677269073998E-3</v>
      </c>
      <c r="W518" s="130">
        <v>2.1960627158879899E-2</v>
      </c>
      <c r="X518" t="s">
        <v>412</v>
      </c>
      <c r="Y518" t="s">
        <v>339</v>
      </c>
      <c r="Z518" s="137">
        <v>33200000</v>
      </c>
      <c r="AA518" s="167">
        <v>1</v>
      </c>
      <c r="AB518" s="166" t="s">
        <v>2672</v>
      </c>
      <c r="AD518" s="137">
        <v>35846.04</v>
      </c>
      <c r="AH518" s="130">
        <v>1.1066666666666667E-2</v>
      </c>
      <c r="AI518" s="130">
        <v>9.3059418187107446E-2</v>
      </c>
      <c r="AJ518" s="130">
        <v>1.3898752011425118E-2</v>
      </c>
      <c r="AK518" s="181"/>
      <c r="AL518" s="4"/>
      <c r="AM518" s="159"/>
      <c r="AN518" s="4"/>
    </row>
    <row r="519" spans="1:40" x14ac:dyDescent="0.25">
      <c r="A519" t="s">
        <v>1213</v>
      </c>
      <c r="B519" s="2">
        <v>143</v>
      </c>
      <c r="C519" t="s">
        <v>1884</v>
      </c>
      <c r="D519" t="s">
        <v>1885</v>
      </c>
      <c r="E519" t="s">
        <v>309</v>
      </c>
      <c r="F519" t="s">
        <v>2151</v>
      </c>
      <c r="G519" t="s">
        <v>2152</v>
      </c>
      <c r="H519" t="s">
        <v>312</v>
      </c>
      <c r="I519" t="s">
        <v>754</v>
      </c>
      <c r="J519" t="s">
        <v>204</v>
      </c>
      <c r="K519" t="s">
        <v>204</v>
      </c>
      <c r="L519" t="s">
        <v>325</v>
      </c>
      <c r="M519" t="s">
        <v>340</v>
      </c>
      <c r="N519" t="s">
        <v>448</v>
      </c>
      <c r="O519" t="s">
        <v>339</v>
      </c>
      <c r="P519" t="s">
        <v>1211</v>
      </c>
      <c r="Q519" t="s">
        <v>413</v>
      </c>
      <c r="R519" t="s">
        <v>407</v>
      </c>
      <c r="S519" t="s">
        <v>1212</v>
      </c>
      <c r="T519" s="129">
        <v>3264.2</v>
      </c>
      <c r="U519" t="s">
        <v>2153</v>
      </c>
      <c r="V519" s="130">
        <v>1.7500000000000002E-2</v>
      </c>
      <c r="W519" s="130">
        <v>2.4365553179978999E-2</v>
      </c>
      <c r="X519" t="s">
        <v>412</v>
      </c>
      <c r="Y519" t="s">
        <v>339</v>
      </c>
      <c r="Z519" s="137">
        <v>30627624.510000002</v>
      </c>
      <c r="AA519" s="167">
        <v>1</v>
      </c>
      <c r="AB519" s="166" t="s">
        <v>2154</v>
      </c>
      <c r="AD519" s="137">
        <v>34152.864099999999</v>
      </c>
      <c r="AH519" s="130">
        <v>1.1778089501548818E-2</v>
      </c>
      <c r="AI519" s="130">
        <v>8.8663787201301705E-2</v>
      </c>
      <c r="AJ519" s="130">
        <v>1.3242249035201761E-2</v>
      </c>
      <c r="AK519" s="181"/>
      <c r="AL519" s="4"/>
      <c r="AM519" s="159"/>
      <c r="AN519" s="4"/>
    </row>
    <row r="520" spans="1:40" x14ac:dyDescent="0.25">
      <c r="A520" t="s">
        <v>1213</v>
      </c>
      <c r="B520" s="2">
        <v>143</v>
      </c>
      <c r="C520" t="s">
        <v>455</v>
      </c>
      <c r="D520" t="s">
        <v>2606</v>
      </c>
      <c r="E520" t="s">
        <v>309</v>
      </c>
      <c r="F520" t="s">
        <v>2726</v>
      </c>
      <c r="G520" t="s">
        <v>2727</v>
      </c>
      <c r="H520" t="s">
        <v>312</v>
      </c>
      <c r="I520" t="s">
        <v>754</v>
      </c>
      <c r="J520" t="s">
        <v>204</v>
      </c>
      <c r="K520" t="s">
        <v>204</v>
      </c>
      <c r="L520" t="s">
        <v>325</v>
      </c>
      <c r="M520" t="s">
        <v>340</v>
      </c>
      <c r="N520" t="s">
        <v>440</v>
      </c>
      <c r="O520" t="s">
        <v>339</v>
      </c>
      <c r="P520" t="s">
        <v>2149</v>
      </c>
      <c r="Q520" t="s">
        <v>415</v>
      </c>
      <c r="R520" t="s">
        <v>407</v>
      </c>
      <c r="S520" t="s">
        <v>1212</v>
      </c>
      <c r="T520" s="129">
        <v>3633.5</v>
      </c>
      <c r="U520" t="s">
        <v>2728</v>
      </c>
      <c r="V520" s="130">
        <v>1.10489822867393E-2</v>
      </c>
      <c r="W520" s="130">
        <v>2.4318346344232199E-2</v>
      </c>
      <c r="X520" t="s">
        <v>412</v>
      </c>
      <c r="Y520" t="s">
        <v>339</v>
      </c>
      <c r="Z520" s="137">
        <v>27441353.73</v>
      </c>
      <c r="AA520" s="167">
        <v>1</v>
      </c>
      <c r="AB520" s="166" t="s">
        <v>2729</v>
      </c>
      <c r="AD520" s="137">
        <v>33217.758699999998</v>
      </c>
      <c r="AH520" s="130">
        <v>1.0740839500474055E-2</v>
      </c>
      <c r="AI520" s="130">
        <v>8.6236172757206284E-2</v>
      </c>
      <c r="AJ520" s="130">
        <v>1.2879676264007383E-2</v>
      </c>
      <c r="AK520" s="181"/>
      <c r="AL520" s="4"/>
      <c r="AM520" s="159"/>
      <c r="AN520" s="4"/>
    </row>
    <row r="521" spans="1:40" x14ac:dyDescent="0.25">
      <c r="A521" t="s">
        <v>1213</v>
      </c>
      <c r="B521" s="2">
        <v>143</v>
      </c>
      <c r="C521" t="s">
        <v>2685</v>
      </c>
      <c r="D521" t="s">
        <v>2686</v>
      </c>
      <c r="E521" t="s">
        <v>309</v>
      </c>
      <c r="F521" t="s">
        <v>2943</v>
      </c>
      <c r="G521" t="s">
        <v>2944</v>
      </c>
      <c r="H521" t="s">
        <v>312</v>
      </c>
      <c r="I521" t="s">
        <v>754</v>
      </c>
      <c r="J521" t="s">
        <v>204</v>
      </c>
      <c r="K521" t="s">
        <v>204</v>
      </c>
      <c r="L521" t="s">
        <v>325</v>
      </c>
      <c r="M521" t="s">
        <v>340</v>
      </c>
      <c r="N521" t="s">
        <v>448</v>
      </c>
      <c r="O521" t="s">
        <v>339</v>
      </c>
      <c r="P521" t="s">
        <v>1211</v>
      </c>
      <c r="Q521" t="s">
        <v>413</v>
      </c>
      <c r="R521" t="s">
        <v>407</v>
      </c>
      <c r="S521" t="s">
        <v>1212</v>
      </c>
      <c r="T521" s="129">
        <v>2423.8000000000002</v>
      </c>
      <c r="U521" t="s">
        <v>2945</v>
      </c>
      <c r="V521" s="130">
        <v>-1.1844712439775799E-2</v>
      </c>
      <c r="W521" s="130">
        <v>2.1100413707494398E-2</v>
      </c>
      <c r="X521" t="s">
        <v>412</v>
      </c>
      <c r="Y521" t="s">
        <v>339</v>
      </c>
      <c r="Z521" s="137">
        <v>26208000</v>
      </c>
      <c r="AA521" s="167">
        <v>1</v>
      </c>
      <c r="AB521" s="166" t="s">
        <v>2946</v>
      </c>
      <c r="AD521" s="137">
        <v>27646.819199999998</v>
      </c>
      <c r="AH521" s="130">
        <v>5.6137585064249346E-2</v>
      </c>
      <c r="AI521" s="130">
        <v>7.1773532291883602E-2</v>
      </c>
      <c r="AJ521" s="130">
        <v>1.0719629949793801E-2</v>
      </c>
      <c r="AK521" s="181"/>
      <c r="AL521" s="4"/>
      <c r="AM521" s="159"/>
      <c r="AN521" s="4"/>
    </row>
    <row r="522" spans="1:40" x14ac:dyDescent="0.25">
      <c r="A522" t="s">
        <v>1213</v>
      </c>
      <c r="B522" s="2">
        <v>143</v>
      </c>
      <c r="C522" t="s">
        <v>1873</v>
      </c>
      <c r="D522" t="s">
        <v>1874</v>
      </c>
      <c r="E522" t="s">
        <v>309</v>
      </c>
      <c r="F522" t="s">
        <v>2772</v>
      </c>
      <c r="G522" t="s">
        <v>2773</v>
      </c>
      <c r="H522" t="s">
        <v>312</v>
      </c>
      <c r="I522" t="s">
        <v>754</v>
      </c>
      <c r="J522" t="s">
        <v>204</v>
      </c>
      <c r="K522" t="s">
        <v>204</v>
      </c>
      <c r="L522" t="s">
        <v>325</v>
      </c>
      <c r="M522" t="s">
        <v>340</v>
      </c>
      <c r="N522" t="s">
        <v>448</v>
      </c>
      <c r="O522" t="s">
        <v>339</v>
      </c>
      <c r="P522" t="s">
        <v>1211</v>
      </c>
      <c r="Q522" t="s">
        <v>413</v>
      </c>
      <c r="R522" t="s">
        <v>407</v>
      </c>
      <c r="S522" t="s">
        <v>1212</v>
      </c>
      <c r="T522" s="129">
        <v>3399.2</v>
      </c>
      <c r="U522" t="s">
        <v>2774</v>
      </c>
      <c r="V522" s="130">
        <v>-1.0326225889921501E-2</v>
      </c>
      <c r="W522" s="130">
        <v>2.36181116139885E-2</v>
      </c>
      <c r="X522" t="s">
        <v>412</v>
      </c>
      <c r="Y522" t="s">
        <v>339</v>
      </c>
      <c r="Z522" s="137">
        <v>26000000</v>
      </c>
      <c r="AA522" s="167">
        <v>1</v>
      </c>
      <c r="AB522" s="166" t="s">
        <v>2775</v>
      </c>
      <c r="AD522" s="137">
        <v>26707.200000000001</v>
      </c>
      <c r="AH522" s="130">
        <v>8.2874997410156328E-3</v>
      </c>
      <c r="AI522" s="130">
        <v>6.9334199632838558E-2</v>
      </c>
      <c r="AJ522" s="130">
        <v>1.0355307021906268E-2</v>
      </c>
      <c r="AK522" s="181"/>
      <c r="AL522" s="4"/>
      <c r="AM522" s="159"/>
      <c r="AN522" s="4"/>
    </row>
    <row r="523" spans="1:40" x14ac:dyDescent="0.25">
      <c r="A523" t="s">
        <v>1213</v>
      </c>
      <c r="B523" s="2">
        <v>143</v>
      </c>
      <c r="C523" t="s">
        <v>2130</v>
      </c>
      <c r="D523" t="s">
        <v>2131</v>
      </c>
      <c r="E523" t="s">
        <v>309</v>
      </c>
      <c r="F523" t="s">
        <v>2132</v>
      </c>
      <c r="G523" t="s">
        <v>2133</v>
      </c>
      <c r="H523" t="s">
        <v>312</v>
      </c>
      <c r="I523" t="s">
        <v>754</v>
      </c>
      <c r="J523" t="s">
        <v>204</v>
      </c>
      <c r="K523" t="s">
        <v>204</v>
      </c>
      <c r="L523" t="s">
        <v>325</v>
      </c>
      <c r="M523" t="s">
        <v>340</v>
      </c>
      <c r="N523" t="s">
        <v>448</v>
      </c>
      <c r="O523" t="s">
        <v>339</v>
      </c>
      <c r="P523" t="s">
        <v>1255</v>
      </c>
      <c r="Q523" t="s">
        <v>415</v>
      </c>
      <c r="R523" t="s">
        <v>407</v>
      </c>
      <c r="S523" t="s">
        <v>1212</v>
      </c>
      <c r="T523" s="129">
        <v>3973.1</v>
      </c>
      <c r="U523" t="s">
        <v>2134</v>
      </c>
      <c r="V523" s="130">
        <v>-9.6391041696075094E-3</v>
      </c>
      <c r="W523" s="130">
        <v>2.5207408417462999E-2</v>
      </c>
      <c r="X523" t="s">
        <v>412</v>
      </c>
      <c r="Y523" t="s">
        <v>339</v>
      </c>
      <c r="Z523" s="137">
        <v>24358450.039999999</v>
      </c>
      <c r="AA523" s="167">
        <v>1</v>
      </c>
      <c r="AB523" s="166" t="s">
        <v>2135</v>
      </c>
      <c r="AD523" s="137">
        <v>24565.496899999998</v>
      </c>
      <c r="AH523" s="130">
        <v>6.3052162980614416E-3</v>
      </c>
      <c r="AI523" s="130">
        <v>6.3774153267451339E-2</v>
      </c>
      <c r="AJ523" s="130">
        <v>9.5248945057956891E-3</v>
      </c>
      <c r="AK523" s="181"/>
      <c r="AL523" s="4"/>
      <c r="AM523" s="159"/>
      <c r="AN523" s="4"/>
    </row>
    <row r="524" spans="1:40" x14ac:dyDescent="0.25">
      <c r="A524" t="s">
        <v>1213</v>
      </c>
      <c r="B524" s="2">
        <v>143</v>
      </c>
      <c r="C524" t="s">
        <v>1609</v>
      </c>
      <c r="D524" t="s">
        <v>1610</v>
      </c>
      <c r="E524" t="s">
        <v>309</v>
      </c>
      <c r="F524" t="s">
        <v>2947</v>
      </c>
      <c r="G524" t="s">
        <v>2948</v>
      </c>
      <c r="H524" t="s">
        <v>312</v>
      </c>
      <c r="I524" t="s">
        <v>754</v>
      </c>
      <c r="J524" t="s">
        <v>204</v>
      </c>
      <c r="K524" t="s">
        <v>204</v>
      </c>
      <c r="L524" t="s">
        <v>325</v>
      </c>
      <c r="M524" t="s">
        <v>340</v>
      </c>
      <c r="N524" t="s">
        <v>448</v>
      </c>
      <c r="O524" t="s">
        <v>339</v>
      </c>
      <c r="P524" t="s">
        <v>1255</v>
      </c>
      <c r="Q524" t="s">
        <v>415</v>
      </c>
      <c r="R524" t="s">
        <v>407</v>
      </c>
      <c r="S524" t="s">
        <v>1212</v>
      </c>
      <c r="T524" s="129">
        <v>2414.8000000000002</v>
      </c>
      <c r="U524" t="s">
        <v>2949</v>
      </c>
      <c r="V524" s="130">
        <v>5.0000000000000001E-3</v>
      </c>
      <c r="W524" s="130">
        <v>2.3169646674394299E-2</v>
      </c>
      <c r="X524" t="s">
        <v>412</v>
      </c>
      <c r="Y524" t="s">
        <v>339</v>
      </c>
      <c r="Z524" s="137">
        <v>20595337</v>
      </c>
      <c r="AA524" s="167">
        <v>1</v>
      </c>
      <c r="AB524" s="166" t="s">
        <v>2950</v>
      </c>
      <c r="AD524" s="137">
        <v>22300.6309</v>
      </c>
      <c r="AH524" s="130">
        <v>2.6984084148788862E-2</v>
      </c>
      <c r="AI524" s="130">
        <v>5.7894365368097292E-2</v>
      </c>
      <c r="AJ524" s="130">
        <v>8.6467274649424074E-3</v>
      </c>
      <c r="AK524" s="181"/>
      <c r="AL524" s="4"/>
      <c r="AM524" s="159"/>
      <c r="AN524" s="4"/>
    </row>
    <row r="525" spans="1:40" x14ac:dyDescent="0.25">
      <c r="A525" t="s">
        <v>1213</v>
      </c>
      <c r="B525" s="2">
        <v>143</v>
      </c>
      <c r="C525" t="s">
        <v>1980</v>
      </c>
      <c r="D525" t="s">
        <v>1981</v>
      </c>
      <c r="E525" t="s">
        <v>309</v>
      </c>
      <c r="F525" t="s">
        <v>2147</v>
      </c>
      <c r="G525" t="s">
        <v>2148</v>
      </c>
      <c r="H525" t="s">
        <v>312</v>
      </c>
      <c r="I525" t="s">
        <v>754</v>
      </c>
      <c r="J525" t="s">
        <v>204</v>
      </c>
      <c r="K525" t="s">
        <v>204</v>
      </c>
      <c r="L525" t="s">
        <v>325</v>
      </c>
      <c r="M525" t="s">
        <v>340</v>
      </c>
      <c r="N525" t="s">
        <v>464</v>
      </c>
      <c r="O525" t="s">
        <v>339</v>
      </c>
      <c r="P525" t="s">
        <v>2149</v>
      </c>
      <c r="Q525" t="s">
        <v>415</v>
      </c>
      <c r="R525" t="s">
        <v>407</v>
      </c>
      <c r="S525" t="s">
        <v>1212</v>
      </c>
      <c r="T525" s="129">
        <v>2802.3</v>
      </c>
      <c r="U525" t="s">
        <v>1742</v>
      </c>
      <c r="V525" s="130">
        <v>8.6409820058626005E-3</v>
      </c>
      <c r="W525" s="130">
        <v>2.6395447117089899E-2</v>
      </c>
      <c r="X525" t="s">
        <v>412</v>
      </c>
      <c r="Y525" t="s">
        <v>339</v>
      </c>
      <c r="Z525" s="137">
        <v>18400000.010000002</v>
      </c>
      <c r="AA525" s="167">
        <v>1</v>
      </c>
      <c r="AB525" s="166" t="s">
        <v>2150</v>
      </c>
      <c r="AD525" s="137">
        <v>20387.2</v>
      </c>
      <c r="AH525" s="130">
        <v>7.0913435979922928E-3</v>
      </c>
      <c r="AI525" s="130">
        <v>5.2926933364583567E-2</v>
      </c>
      <c r="AJ525" s="130">
        <v>7.9048239919200618E-3</v>
      </c>
      <c r="AK525" s="181"/>
      <c r="AL525" s="4"/>
      <c r="AM525" s="159"/>
      <c r="AN525" s="4"/>
    </row>
    <row r="526" spans="1:40" x14ac:dyDescent="0.25">
      <c r="A526" t="s">
        <v>1213</v>
      </c>
      <c r="B526" s="2">
        <v>143</v>
      </c>
      <c r="C526" t="s">
        <v>2018</v>
      </c>
      <c r="D526" t="s">
        <v>2019</v>
      </c>
      <c r="E526" t="s">
        <v>309</v>
      </c>
      <c r="F526" t="s">
        <v>2179</v>
      </c>
      <c r="G526" t="s">
        <v>2180</v>
      </c>
      <c r="H526" t="s">
        <v>312</v>
      </c>
      <c r="I526" t="s">
        <v>754</v>
      </c>
      <c r="J526" t="s">
        <v>204</v>
      </c>
      <c r="K526" t="s">
        <v>204</v>
      </c>
      <c r="L526" t="s">
        <v>325</v>
      </c>
      <c r="M526" t="s">
        <v>340</v>
      </c>
      <c r="N526" t="s">
        <v>464</v>
      </c>
      <c r="O526" t="s">
        <v>339</v>
      </c>
      <c r="P526" t="s">
        <v>1668</v>
      </c>
      <c r="Q526" t="s">
        <v>413</v>
      </c>
      <c r="R526" t="s">
        <v>407</v>
      </c>
      <c r="S526" t="s">
        <v>1212</v>
      </c>
      <c r="T526" s="129">
        <v>2598.8000000000002</v>
      </c>
      <c r="U526" t="s">
        <v>2162</v>
      </c>
      <c r="V526" s="130">
        <v>1.02327179469904E-2</v>
      </c>
      <c r="W526" s="130">
        <v>2.1205317786931601E-2</v>
      </c>
      <c r="X526" t="s">
        <v>412</v>
      </c>
      <c r="Y526" t="s">
        <v>339</v>
      </c>
      <c r="Z526" s="137">
        <v>17470040.870000001</v>
      </c>
      <c r="AA526" s="167">
        <v>1</v>
      </c>
      <c r="AB526" s="166" t="s">
        <v>2181</v>
      </c>
      <c r="AD526" s="137">
        <v>20087.053</v>
      </c>
      <c r="AH526" s="130">
        <v>1.8602518558322113E-2</v>
      </c>
      <c r="AI526" s="130">
        <v>5.21477258094225E-2</v>
      </c>
      <c r="AJ526" s="130">
        <v>7.7884465979325178E-3</v>
      </c>
      <c r="AK526" s="181"/>
      <c r="AL526" s="4"/>
      <c r="AM526" s="159"/>
      <c r="AN526" s="4"/>
    </row>
    <row r="527" spans="1:40" x14ac:dyDescent="0.25">
      <c r="A527" t="s">
        <v>1213</v>
      </c>
      <c r="B527" s="2">
        <v>143</v>
      </c>
      <c r="C527" t="s">
        <v>2685</v>
      </c>
      <c r="D527" t="s">
        <v>2686</v>
      </c>
      <c r="E527" t="s">
        <v>309</v>
      </c>
      <c r="F527" t="s">
        <v>2687</v>
      </c>
      <c r="G527" t="s">
        <v>2688</v>
      </c>
      <c r="H527" t="s">
        <v>312</v>
      </c>
      <c r="I527" t="s">
        <v>754</v>
      </c>
      <c r="J527" t="s">
        <v>204</v>
      </c>
      <c r="K527" t="s">
        <v>204</v>
      </c>
      <c r="L527" t="s">
        <v>325</v>
      </c>
      <c r="M527" t="s">
        <v>340</v>
      </c>
      <c r="N527" t="s">
        <v>448</v>
      </c>
      <c r="O527" t="s">
        <v>339</v>
      </c>
      <c r="P527" t="s">
        <v>1211</v>
      </c>
      <c r="Q527" t="s">
        <v>413</v>
      </c>
      <c r="R527" t="s">
        <v>407</v>
      </c>
      <c r="S527" t="s">
        <v>1212</v>
      </c>
      <c r="T527" s="129">
        <v>1196.2</v>
      </c>
      <c r="U527" t="s">
        <v>2689</v>
      </c>
      <c r="V527" s="130">
        <v>-2.7580977090830498E-3</v>
      </c>
      <c r="W527" s="130">
        <v>2.19711175668236E-2</v>
      </c>
      <c r="X527" t="s">
        <v>412</v>
      </c>
      <c r="Y527" t="s">
        <v>339</v>
      </c>
      <c r="Z527" s="137">
        <v>14891344</v>
      </c>
      <c r="AA527" s="167">
        <v>1</v>
      </c>
      <c r="AB527" s="166" t="s">
        <v>2690</v>
      </c>
      <c r="AD527" s="137">
        <v>16407.282800000001</v>
      </c>
      <c r="AH527" s="130">
        <v>9.9275626666666672E-3</v>
      </c>
      <c r="AI527" s="130">
        <v>4.2594724309835491E-2</v>
      </c>
      <c r="AJ527" s="130">
        <v>6.3616721629089507E-3</v>
      </c>
      <c r="AK527" s="181"/>
      <c r="AL527" s="4"/>
      <c r="AM527" s="159"/>
      <c r="AN527" s="4"/>
    </row>
    <row r="528" spans="1:40" x14ac:dyDescent="0.25">
      <c r="A528" t="s">
        <v>1213</v>
      </c>
      <c r="B528" s="2">
        <v>143</v>
      </c>
      <c r="C528" t="s">
        <v>2535</v>
      </c>
      <c r="D528" t="s">
        <v>2536</v>
      </c>
      <c r="E528" t="s">
        <v>309</v>
      </c>
      <c r="F528" t="s">
        <v>2779</v>
      </c>
      <c r="G528" t="s">
        <v>2780</v>
      </c>
      <c r="H528" t="s">
        <v>312</v>
      </c>
      <c r="I528" t="s">
        <v>754</v>
      </c>
      <c r="J528" t="s">
        <v>204</v>
      </c>
      <c r="K528" t="s">
        <v>204</v>
      </c>
      <c r="L528" t="s">
        <v>325</v>
      </c>
      <c r="M528" t="s">
        <v>340</v>
      </c>
      <c r="N528" t="s">
        <v>464</v>
      </c>
      <c r="O528" t="s">
        <v>339</v>
      </c>
      <c r="P528" t="s">
        <v>1211</v>
      </c>
      <c r="Q528" t="s">
        <v>413</v>
      </c>
      <c r="R528" t="s">
        <v>407</v>
      </c>
      <c r="S528" t="s">
        <v>1212</v>
      </c>
      <c r="T528" s="129">
        <v>1711.3</v>
      </c>
      <c r="U528" t="s">
        <v>1672</v>
      </c>
      <c r="V528" s="130">
        <v>8.81045323635243E-3</v>
      </c>
      <c r="W528" s="130">
        <v>2.1955381954907999E-2</v>
      </c>
      <c r="X528" t="s">
        <v>412</v>
      </c>
      <c r="Y528" t="s">
        <v>339</v>
      </c>
      <c r="Z528" s="137">
        <v>13866650.310000001</v>
      </c>
      <c r="AA528" s="167">
        <v>1</v>
      </c>
      <c r="AB528" s="166" t="s">
        <v>2781</v>
      </c>
      <c r="AD528" s="137">
        <v>15522.3284</v>
      </c>
      <c r="AH528" s="130">
        <v>1.1683554237713492E-2</v>
      </c>
      <c r="AI528" s="130">
        <v>4.0297306196534245E-2</v>
      </c>
      <c r="AJ528" s="130">
        <v>6.0185446724798962E-3</v>
      </c>
      <c r="AK528" s="181"/>
      <c r="AL528" s="4"/>
      <c r="AM528" s="159"/>
      <c r="AN528" s="4"/>
    </row>
    <row r="529" spans="1:40" x14ac:dyDescent="0.25">
      <c r="A529" t="s">
        <v>1213</v>
      </c>
      <c r="B529" s="2">
        <v>143</v>
      </c>
      <c r="C529" t="s">
        <v>1884</v>
      </c>
      <c r="D529" t="s">
        <v>1885</v>
      </c>
      <c r="E529" t="s">
        <v>309</v>
      </c>
      <c r="F529" t="s">
        <v>2749</v>
      </c>
      <c r="G529" t="s">
        <v>2750</v>
      </c>
      <c r="H529" t="s">
        <v>312</v>
      </c>
      <c r="I529" t="s">
        <v>754</v>
      </c>
      <c r="J529" t="s">
        <v>204</v>
      </c>
      <c r="K529" t="s">
        <v>204</v>
      </c>
      <c r="L529" t="s">
        <v>325</v>
      </c>
      <c r="M529" t="s">
        <v>340</v>
      </c>
      <c r="N529" t="s">
        <v>448</v>
      </c>
      <c r="O529" t="s">
        <v>339</v>
      </c>
      <c r="P529" t="s">
        <v>1211</v>
      </c>
      <c r="Q529" t="s">
        <v>413</v>
      </c>
      <c r="R529" t="s">
        <v>407</v>
      </c>
      <c r="S529" t="s">
        <v>1212</v>
      </c>
      <c r="T529" s="129">
        <v>3809.2</v>
      </c>
      <c r="U529" t="s">
        <v>2475</v>
      </c>
      <c r="V529" s="130">
        <v>-1.1005479804277799E-2</v>
      </c>
      <c r="W529" s="130">
        <v>2.5228389233350398E-2</v>
      </c>
      <c r="X529" t="s">
        <v>412</v>
      </c>
      <c r="Y529" t="s">
        <v>339</v>
      </c>
      <c r="Z529" s="137">
        <v>11314400</v>
      </c>
      <c r="AA529" s="167">
        <v>1</v>
      </c>
      <c r="AB529" s="166" t="s">
        <v>2751</v>
      </c>
      <c r="AD529" s="137">
        <v>11424.1497</v>
      </c>
      <c r="AH529" s="130">
        <v>1.0059392048642535E-2</v>
      </c>
      <c r="AI529" s="130">
        <v>2.96580800658711E-2</v>
      </c>
      <c r="AJ529" s="130">
        <v>4.429538761372153E-3</v>
      </c>
      <c r="AK529" s="181"/>
      <c r="AL529" s="4"/>
      <c r="AM529" s="159"/>
      <c r="AN529" s="4"/>
    </row>
    <row r="530" spans="1:40" x14ac:dyDescent="0.25">
      <c r="A530" t="s">
        <v>1213</v>
      </c>
      <c r="B530" s="2">
        <v>143</v>
      </c>
      <c r="C530" t="s">
        <v>1609</v>
      </c>
      <c r="D530" t="s">
        <v>1610</v>
      </c>
      <c r="E530" t="s">
        <v>309</v>
      </c>
      <c r="F530" t="s">
        <v>2722</v>
      </c>
      <c r="G530" t="s">
        <v>2723</v>
      </c>
      <c r="H530" t="s">
        <v>312</v>
      </c>
      <c r="I530" t="s">
        <v>754</v>
      </c>
      <c r="J530" t="s">
        <v>204</v>
      </c>
      <c r="K530" t="s">
        <v>204</v>
      </c>
      <c r="L530" t="s">
        <v>325</v>
      </c>
      <c r="M530" t="s">
        <v>340</v>
      </c>
      <c r="N530" t="s">
        <v>448</v>
      </c>
      <c r="O530" t="s">
        <v>339</v>
      </c>
      <c r="P530" t="s">
        <v>1255</v>
      </c>
      <c r="Q530" t="s">
        <v>415</v>
      </c>
      <c r="R530" t="s">
        <v>407</v>
      </c>
      <c r="S530" t="s">
        <v>1212</v>
      </c>
      <c r="T530" s="129">
        <v>246.6</v>
      </c>
      <c r="U530" t="s">
        <v>2724</v>
      </c>
      <c r="V530" s="130">
        <v>-3.0001849770580402E-4</v>
      </c>
      <c r="W530" s="130">
        <v>2.5417216576337501E-2</v>
      </c>
      <c r="X530" t="s">
        <v>412</v>
      </c>
      <c r="Y530" t="s">
        <v>339</v>
      </c>
      <c r="Z530" s="137">
        <v>7150000</v>
      </c>
      <c r="AA530" s="167">
        <v>1</v>
      </c>
      <c r="AB530" s="166" t="s">
        <v>2725</v>
      </c>
      <c r="AD530" s="137">
        <v>8218.2099999999991</v>
      </c>
      <c r="AH530" s="130">
        <v>2.858455290760873E-3</v>
      </c>
      <c r="AI530" s="130">
        <v>2.1335183499752504E-2</v>
      </c>
      <c r="AJ530" s="130">
        <v>3.1864848325732498E-3</v>
      </c>
      <c r="AK530" s="181"/>
      <c r="AL530" s="4"/>
      <c r="AM530" s="159"/>
      <c r="AN530" s="4"/>
    </row>
    <row r="531" spans="1:40" x14ac:dyDescent="0.25">
      <c r="A531" t="s">
        <v>1213</v>
      </c>
      <c r="B531" s="2">
        <v>143</v>
      </c>
      <c r="C531" t="s">
        <v>1958</v>
      </c>
      <c r="D531" t="s">
        <v>1959</v>
      </c>
      <c r="E531" t="s">
        <v>309</v>
      </c>
      <c r="F531" t="s">
        <v>1960</v>
      </c>
      <c r="G531" t="s">
        <v>1961</v>
      </c>
      <c r="H531" t="s">
        <v>312</v>
      </c>
      <c r="I531" t="s">
        <v>754</v>
      </c>
      <c r="J531" t="s">
        <v>204</v>
      </c>
      <c r="K531" t="s">
        <v>204</v>
      </c>
      <c r="L531" t="s">
        <v>325</v>
      </c>
      <c r="M531" t="s">
        <v>340</v>
      </c>
      <c r="N531" t="s">
        <v>464</v>
      </c>
      <c r="O531" t="s">
        <v>339</v>
      </c>
      <c r="P531" t="s">
        <v>1668</v>
      </c>
      <c r="Q531" t="s">
        <v>413</v>
      </c>
      <c r="R531" t="s">
        <v>407</v>
      </c>
      <c r="S531" t="s">
        <v>1212</v>
      </c>
      <c r="T531" s="129">
        <v>3602.5</v>
      </c>
      <c r="U531" t="s">
        <v>1962</v>
      </c>
      <c r="V531" s="130">
        <v>1.23251874625679E-2</v>
      </c>
      <c r="W531" s="130">
        <v>2.50972591340538E-2</v>
      </c>
      <c r="X531" t="s">
        <v>412</v>
      </c>
      <c r="Y531" t="s">
        <v>339</v>
      </c>
      <c r="Z531" s="137">
        <v>4240000</v>
      </c>
      <c r="AA531" s="167">
        <v>1</v>
      </c>
      <c r="AB531" s="166" t="s">
        <v>1963</v>
      </c>
      <c r="AD531" s="137">
        <v>4459.2079999999996</v>
      </c>
      <c r="AH531" s="130">
        <v>1.7943421514247035E-3</v>
      </c>
      <c r="AI531" s="130">
        <v>1.1576489398976706E-2</v>
      </c>
      <c r="AJ531" s="130">
        <v>1.7289894827814446E-3</v>
      </c>
      <c r="AK531" s="181"/>
      <c r="AL531" s="4"/>
      <c r="AM531" s="159"/>
      <c r="AN531" s="4"/>
    </row>
    <row r="532" spans="1:40" x14ac:dyDescent="0.25">
      <c r="A532" t="s">
        <v>1213</v>
      </c>
      <c r="B532" s="2">
        <v>143</v>
      </c>
      <c r="C532" t="s">
        <v>2951</v>
      </c>
      <c r="D532" t="s">
        <v>2952</v>
      </c>
      <c r="E532" t="s">
        <v>311</v>
      </c>
      <c r="F532" t="s">
        <v>2953</v>
      </c>
      <c r="G532" t="s">
        <v>2954</v>
      </c>
      <c r="H532" t="s">
        <v>312</v>
      </c>
      <c r="I532" t="s">
        <v>755</v>
      </c>
      <c r="J532" t="s">
        <v>204</v>
      </c>
      <c r="K532" t="s">
        <v>204</v>
      </c>
      <c r="L532" t="s">
        <v>325</v>
      </c>
      <c r="M532" t="s">
        <v>340</v>
      </c>
      <c r="N532" t="s">
        <v>465</v>
      </c>
      <c r="O532" t="s">
        <v>339</v>
      </c>
      <c r="P532" t="s">
        <v>2348</v>
      </c>
      <c r="Q532" t="s">
        <v>415</v>
      </c>
      <c r="R532" t="s">
        <v>407</v>
      </c>
      <c r="S532" t="s">
        <v>1212</v>
      </c>
      <c r="T532" s="129">
        <v>3157.2</v>
      </c>
      <c r="U532" t="s">
        <v>1905</v>
      </c>
      <c r="V532" s="130">
        <v>4.2999999999999997E-2</v>
      </c>
      <c r="W532" s="130">
        <v>7.0426311858892102E-2</v>
      </c>
      <c r="X532" t="s">
        <v>412</v>
      </c>
      <c r="Y532" t="s">
        <v>339</v>
      </c>
      <c r="Z532" s="137">
        <v>10685594.970000001</v>
      </c>
      <c r="AA532" s="167">
        <v>1</v>
      </c>
      <c r="AB532" s="166" t="s">
        <v>2955</v>
      </c>
      <c r="AD532" s="137">
        <v>9688.6290000000008</v>
      </c>
      <c r="AH532" s="130">
        <v>9.491241140741704E-3</v>
      </c>
      <c r="AI532" s="130">
        <v>2.5152518319198906E-2</v>
      </c>
      <c r="AJ532" s="130">
        <v>3.7566172386601631E-3</v>
      </c>
      <c r="AK532" s="181"/>
      <c r="AL532" s="4"/>
      <c r="AM532" s="159"/>
      <c r="AN532" s="4"/>
    </row>
    <row r="533" spans="1:40" x14ac:dyDescent="0.25">
      <c r="A533" t="s">
        <v>1213</v>
      </c>
      <c r="B533" s="2">
        <v>143</v>
      </c>
      <c r="C533" t="s">
        <v>2883</v>
      </c>
      <c r="D533" t="s">
        <v>2884</v>
      </c>
      <c r="E533" t="s">
        <v>309</v>
      </c>
      <c r="F533" t="s">
        <v>2885</v>
      </c>
      <c r="G533" t="s">
        <v>2886</v>
      </c>
      <c r="H533" t="s">
        <v>312</v>
      </c>
      <c r="I533" t="s">
        <v>755</v>
      </c>
      <c r="J533" t="s">
        <v>204</v>
      </c>
      <c r="K533" t="s">
        <v>204</v>
      </c>
      <c r="L533" t="s">
        <v>325</v>
      </c>
      <c r="M533" t="s">
        <v>340</v>
      </c>
      <c r="N533" t="s">
        <v>454</v>
      </c>
      <c r="O533" t="s">
        <v>339</v>
      </c>
      <c r="P533" t="s">
        <v>1864</v>
      </c>
      <c r="Q533" t="s">
        <v>415</v>
      </c>
      <c r="R533" t="s">
        <v>407</v>
      </c>
      <c r="S533" t="s">
        <v>1212</v>
      </c>
      <c r="T533" s="129">
        <v>3146.2</v>
      </c>
      <c r="U533" t="s">
        <v>2887</v>
      </c>
      <c r="V533" s="130">
        <v>4.1119836535225801E-2</v>
      </c>
      <c r="W533" s="130">
        <v>5.7596542943715703E-2</v>
      </c>
      <c r="X533" t="s">
        <v>412</v>
      </c>
      <c r="Y533" t="s">
        <v>339</v>
      </c>
      <c r="Z533" s="137">
        <v>5656801.75</v>
      </c>
      <c r="AA533" s="167">
        <v>1</v>
      </c>
      <c r="AB533" s="166" t="s">
        <v>2888</v>
      </c>
      <c r="AD533" s="137">
        <v>5631.3460999999998</v>
      </c>
      <c r="AH533" s="130">
        <v>4.0236752371686163E-3</v>
      </c>
      <c r="AI533" s="130">
        <v>1.4619461220158114E-2</v>
      </c>
      <c r="AJ533" s="130">
        <v>2.1834680465235767E-3</v>
      </c>
      <c r="AK533" s="181"/>
      <c r="AL533" s="4"/>
      <c r="AM533" s="159"/>
      <c r="AN533" s="4"/>
    </row>
    <row r="534" spans="1:40" x14ac:dyDescent="0.25">
      <c r="A534" t="s">
        <v>1213</v>
      </c>
      <c r="B534" s="2">
        <v>143</v>
      </c>
      <c r="C534" t="s">
        <v>2956</v>
      </c>
      <c r="D534" t="s">
        <v>2957</v>
      </c>
      <c r="E534" t="s">
        <v>80</v>
      </c>
      <c r="F534" t="s">
        <v>2988</v>
      </c>
      <c r="G534" t="s">
        <v>2989</v>
      </c>
      <c r="H534" t="s">
        <v>321</v>
      </c>
      <c r="I534" t="s">
        <v>755</v>
      </c>
      <c r="J534" t="s">
        <v>205</v>
      </c>
      <c r="K534" t="s">
        <v>297</v>
      </c>
      <c r="L534" t="s">
        <v>325</v>
      </c>
      <c r="M534" t="s">
        <v>314</v>
      </c>
      <c r="N534" t="s">
        <v>486</v>
      </c>
      <c r="O534" t="s">
        <v>339</v>
      </c>
      <c r="P534" t="s">
        <v>2249</v>
      </c>
      <c r="Q534" t="s">
        <v>431</v>
      </c>
      <c r="R534" t="s">
        <v>407</v>
      </c>
      <c r="S534" t="s">
        <v>1215</v>
      </c>
      <c r="T534" s="129">
        <v>4503.8</v>
      </c>
      <c r="U534" t="s">
        <v>2990</v>
      </c>
      <c r="V534" s="130">
        <v>6.8400000000000002E-2</v>
      </c>
      <c r="W534" s="130">
        <v>0.100074827309847</v>
      </c>
      <c r="X534" t="s">
        <v>412</v>
      </c>
      <c r="Y534" t="s">
        <v>339</v>
      </c>
      <c r="Z534" s="137">
        <v>2850000</v>
      </c>
      <c r="AA534" s="11" t="s">
        <v>1216</v>
      </c>
      <c r="AB534" s="166" t="s">
        <v>2991</v>
      </c>
      <c r="AD534" s="137">
        <v>9704.828300000001</v>
      </c>
      <c r="AH534" s="130">
        <v>1.2150730450753728E-3</v>
      </c>
      <c r="AI534" s="130">
        <v>2.5194573102182979E-2</v>
      </c>
      <c r="AJ534" s="130">
        <v>3.7628982686835261E-3</v>
      </c>
      <c r="AK534" s="181"/>
      <c r="AL534" s="4"/>
      <c r="AM534" s="159"/>
      <c r="AN534" s="4"/>
    </row>
    <row r="535" spans="1:40" x14ac:dyDescent="0.25">
      <c r="A535" t="s">
        <v>1213</v>
      </c>
      <c r="B535" s="2">
        <v>143</v>
      </c>
      <c r="C535" t="s">
        <v>2252</v>
      </c>
      <c r="D535" t="s">
        <v>2253</v>
      </c>
      <c r="E535" t="s">
        <v>80</v>
      </c>
      <c r="F535" t="s">
        <v>2979</v>
      </c>
      <c r="G535" t="s">
        <v>2980</v>
      </c>
      <c r="H535" t="s">
        <v>321</v>
      </c>
      <c r="I535" t="s">
        <v>755</v>
      </c>
      <c r="J535" t="s">
        <v>205</v>
      </c>
      <c r="K535" t="s">
        <v>224</v>
      </c>
      <c r="L535" t="s">
        <v>325</v>
      </c>
      <c r="M535" t="s">
        <v>344</v>
      </c>
      <c r="N535" t="s">
        <v>537</v>
      </c>
      <c r="O535" t="s">
        <v>339</v>
      </c>
      <c r="P535" t="s">
        <v>2040</v>
      </c>
      <c r="Q535" t="s">
        <v>423</v>
      </c>
      <c r="R535" t="s">
        <v>407</v>
      </c>
      <c r="S535" t="s">
        <v>1215</v>
      </c>
      <c r="T535" s="129">
        <v>41.1</v>
      </c>
      <c r="U535" t="s">
        <v>1847</v>
      </c>
      <c r="V535" s="130">
        <v>3.7832614377736697E-2</v>
      </c>
      <c r="W535" s="130">
        <v>7.9904395436048201E-2</v>
      </c>
      <c r="X535" t="s">
        <v>412</v>
      </c>
      <c r="Y535" t="s">
        <v>339</v>
      </c>
      <c r="Z535" s="137">
        <v>1675000</v>
      </c>
      <c r="AA535" s="11" t="s">
        <v>1216</v>
      </c>
      <c r="AB535" s="166" t="s">
        <v>2981</v>
      </c>
      <c r="AD535" s="137">
        <v>6421.6088</v>
      </c>
      <c r="AH535" s="130">
        <v>4.1875000000000002E-3</v>
      </c>
      <c r="AI535" s="130">
        <v>1.6671051495596424E-2</v>
      </c>
      <c r="AJ535" s="130">
        <v>2.4898802831661527E-3</v>
      </c>
      <c r="AK535" s="181"/>
      <c r="AL535" s="4"/>
      <c r="AM535" s="159"/>
      <c r="AN535" s="4"/>
    </row>
    <row r="536" spans="1:40" x14ac:dyDescent="0.25">
      <c r="A536" t="s">
        <v>1213</v>
      </c>
      <c r="B536" s="2">
        <v>143</v>
      </c>
      <c r="C536" t="s">
        <v>3004</v>
      </c>
      <c r="D536" t="s">
        <v>3005</v>
      </c>
      <c r="E536" t="s">
        <v>80</v>
      </c>
      <c r="F536" t="s">
        <v>3006</v>
      </c>
      <c r="G536" t="s">
        <v>3007</v>
      </c>
      <c r="H536" t="s">
        <v>321</v>
      </c>
      <c r="I536" t="s">
        <v>755</v>
      </c>
      <c r="J536" t="s">
        <v>205</v>
      </c>
      <c r="K536" t="s">
        <v>224</v>
      </c>
      <c r="L536" t="s">
        <v>325</v>
      </c>
      <c r="M536" t="s">
        <v>314</v>
      </c>
      <c r="N536" t="s">
        <v>537</v>
      </c>
      <c r="O536" t="s">
        <v>339</v>
      </c>
      <c r="P536" t="s">
        <v>2040</v>
      </c>
      <c r="Q536" t="s">
        <v>433</v>
      </c>
      <c r="R536" t="s">
        <v>407</v>
      </c>
      <c r="S536" t="s">
        <v>1215</v>
      </c>
      <c r="T536" s="129">
        <v>1032.4000000000001</v>
      </c>
      <c r="U536" t="s">
        <v>3008</v>
      </c>
      <c r="V536" s="130">
        <v>3.3970922430461702E-2</v>
      </c>
      <c r="W536" s="130">
        <v>6.3880297302007297E-2</v>
      </c>
      <c r="X536" t="s">
        <v>412</v>
      </c>
      <c r="Y536" t="s">
        <v>339</v>
      </c>
      <c r="Z536" s="137">
        <v>1700000</v>
      </c>
      <c r="AA536" s="11" t="s">
        <v>1216</v>
      </c>
      <c r="AB536" s="166" t="s">
        <v>3009</v>
      </c>
      <c r="AD536" s="137">
        <v>6331.4985999999999</v>
      </c>
      <c r="AH536" s="130">
        <v>3.3999999999999998E-3</v>
      </c>
      <c r="AI536" s="130">
        <v>1.6437117627734761E-2</v>
      </c>
      <c r="AJ536" s="130">
        <v>2.454941435709086E-3</v>
      </c>
      <c r="AK536" s="181"/>
      <c r="AL536" s="4"/>
      <c r="AM536" s="159"/>
      <c r="AN536" s="4"/>
    </row>
    <row r="537" spans="1:40" x14ac:dyDescent="0.25">
      <c r="A537" t="s">
        <v>1213</v>
      </c>
      <c r="B537" s="2">
        <v>143</v>
      </c>
      <c r="C537" t="s">
        <v>2992</v>
      </c>
      <c r="D537" t="s">
        <v>2993</v>
      </c>
      <c r="E537" t="s">
        <v>80</v>
      </c>
      <c r="F537" t="s">
        <v>2994</v>
      </c>
      <c r="G537" t="s">
        <v>2995</v>
      </c>
      <c r="H537" t="s">
        <v>321</v>
      </c>
      <c r="I537" t="s">
        <v>755</v>
      </c>
      <c r="J537" t="s">
        <v>205</v>
      </c>
      <c r="K537" t="s">
        <v>224</v>
      </c>
      <c r="L537" t="s">
        <v>325</v>
      </c>
      <c r="M537" t="s">
        <v>314</v>
      </c>
      <c r="N537" t="s">
        <v>564</v>
      </c>
      <c r="O537" t="s">
        <v>339</v>
      </c>
      <c r="P537" t="s">
        <v>2970</v>
      </c>
      <c r="Q537" t="s">
        <v>431</v>
      </c>
      <c r="R537" t="s">
        <v>407</v>
      </c>
      <c r="S537" t="s">
        <v>1215</v>
      </c>
      <c r="T537" s="129">
        <v>4763.3999999999996</v>
      </c>
      <c r="U537" t="s">
        <v>2996</v>
      </c>
      <c r="V537" s="130">
        <v>3.81211005961892E-2</v>
      </c>
      <c r="W537" s="130">
        <v>6.2707994214296001E-2</v>
      </c>
      <c r="X537" t="s">
        <v>412</v>
      </c>
      <c r="Y537" t="s">
        <v>339</v>
      </c>
      <c r="Z537" s="137">
        <v>1750000</v>
      </c>
      <c r="AA537" s="11" t="s">
        <v>1216</v>
      </c>
      <c r="AB537" s="166" t="s">
        <v>2997</v>
      </c>
      <c r="AD537" s="137">
        <v>5962.8876</v>
      </c>
      <c r="AH537" s="130">
        <v>5.0000000000000001E-3</v>
      </c>
      <c r="AI537" s="130">
        <v>1.5480171610898093E-2</v>
      </c>
      <c r="AJ537" s="130">
        <v>2.3120181761891105E-3</v>
      </c>
      <c r="AK537" s="181"/>
      <c r="AL537" s="4"/>
      <c r="AM537" s="159"/>
      <c r="AN537" s="4"/>
    </row>
    <row r="538" spans="1:40" x14ac:dyDescent="0.25">
      <c r="A538" t="s">
        <v>1213</v>
      </c>
      <c r="B538" s="2">
        <v>143</v>
      </c>
      <c r="C538" t="s">
        <v>2973</v>
      </c>
      <c r="D538" t="s">
        <v>2974</v>
      </c>
      <c r="E538" t="s">
        <v>80</v>
      </c>
      <c r="F538" t="s">
        <v>2975</v>
      </c>
      <c r="G538" t="s">
        <v>2976</v>
      </c>
      <c r="H538" t="s">
        <v>321</v>
      </c>
      <c r="I538" t="s">
        <v>755</v>
      </c>
      <c r="J538" t="s">
        <v>205</v>
      </c>
      <c r="K538" t="s">
        <v>293</v>
      </c>
      <c r="L538" t="s">
        <v>325</v>
      </c>
      <c r="M538" t="s">
        <v>314</v>
      </c>
      <c r="N538" t="s">
        <v>568</v>
      </c>
      <c r="O538" t="s">
        <v>339</v>
      </c>
      <c r="P538" t="s">
        <v>2040</v>
      </c>
      <c r="Q538" t="s">
        <v>433</v>
      </c>
      <c r="R538" t="s">
        <v>407</v>
      </c>
      <c r="S538" t="s">
        <v>1217</v>
      </c>
      <c r="T538" s="129">
        <v>5015.7</v>
      </c>
      <c r="U538" t="s">
        <v>2977</v>
      </c>
      <c r="V538" s="130">
        <v>6.1249999999999999E-2</v>
      </c>
      <c r="W538" s="130">
        <v>9.7858728631734504E-2</v>
      </c>
      <c r="X538" t="s">
        <v>411</v>
      </c>
      <c r="Y538" t="s">
        <v>338</v>
      </c>
      <c r="Z538" s="137">
        <v>1568000</v>
      </c>
      <c r="AA538" s="11" t="s">
        <v>1218</v>
      </c>
      <c r="AB538" s="166" t="s">
        <v>2978</v>
      </c>
      <c r="AD538" s="137">
        <v>5069.3539000000001</v>
      </c>
      <c r="AH538" s="130">
        <v>3.8287886816318257E-3</v>
      </c>
      <c r="AI538" s="130">
        <v>1.3160480893246342E-2</v>
      </c>
      <c r="AJ538" s="130">
        <v>1.9655641938203152E-3</v>
      </c>
      <c r="AK538" s="181"/>
      <c r="AL538" s="4"/>
      <c r="AM538" s="159"/>
      <c r="AN538" s="4"/>
    </row>
    <row r="539" spans="1:40" x14ac:dyDescent="0.25">
      <c r="A539" t="s">
        <v>1213</v>
      </c>
      <c r="B539" s="2">
        <v>143</v>
      </c>
      <c r="C539" t="s">
        <v>2998</v>
      </c>
      <c r="D539" t="s">
        <v>2999</v>
      </c>
      <c r="E539" t="s">
        <v>80</v>
      </c>
      <c r="F539" t="s">
        <v>3000</v>
      </c>
      <c r="G539" t="s">
        <v>3001</v>
      </c>
      <c r="H539" t="s">
        <v>321</v>
      </c>
      <c r="I539" t="s">
        <v>755</v>
      </c>
      <c r="J539" t="s">
        <v>205</v>
      </c>
      <c r="K539" t="s">
        <v>224</v>
      </c>
      <c r="L539" t="s">
        <v>325</v>
      </c>
      <c r="M539" t="s">
        <v>314</v>
      </c>
      <c r="N539" t="s">
        <v>537</v>
      </c>
      <c r="O539" t="s">
        <v>339</v>
      </c>
      <c r="P539" t="s">
        <v>2040</v>
      </c>
      <c r="Q539" t="s">
        <v>423</v>
      </c>
      <c r="R539" t="s">
        <v>407</v>
      </c>
      <c r="S539" t="s">
        <v>1215</v>
      </c>
      <c r="T539" s="129">
        <v>607.1</v>
      </c>
      <c r="U539" t="s">
        <v>3002</v>
      </c>
      <c r="V539" s="130">
        <v>4.6571852141418901E-2</v>
      </c>
      <c r="W539" s="130">
        <v>6.1328505569696101E-2</v>
      </c>
      <c r="X539" t="s">
        <v>412</v>
      </c>
      <c r="Y539" t="s">
        <v>339</v>
      </c>
      <c r="Z539" s="137">
        <v>1315000</v>
      </c>
      <c r="AA539" s="11" t="s">
        <v>1216</v>
      </c>
      <c r="AB539" s="166" t="s">
        <v>3003</v>
      </c>
      <c r="AD539" s="137">
        <v>4946.4133000000002</v>
      </c>
      <c r="AH539" s="130">
        <v>3.6527777777777778E-3</v>
      </c>
      <c r="AI539" s="130">
        <v>1.2841316469293963E-2</v>
      </c>
      <c r="AJ539" s="130">
        <v>1.9178958624917833E-3</v>
      </c>
      <c r="AK539" s="181"/>
      <c r="AL539" s="4"/>
      <c r="AM539" s="159"/>
      <c r="AN539" s="4"/>
    </row>
    <row r="540" spans="1:40" x14ac:dyDescent="0.25">
      <c r="A540" t="s">
        <v>1213</v>
      </c>
      <c r="B540" s="2">
        <v>143</v>
      </c>
      <c r="C540" t="s">
        <v>2982</v>
      </c>
      <c r="D540" t="s">
        <v>2983</v>
      </c>
      <c r="E540" t="s">
        <v>80</v>
      </c>
      <c r="F540" t="s">
        <v>2984</v>
      </c>
      <c r="G540" t="s">
        <v>2985</v>
      </c>
      <c r="H540" t="s">
        <v>321</v>
      </c>
      <c r="I540" t="s">
        <v>755</v>
      </c>
      <c r="J540" t="s">
        <v>205</v>
      </c>
      <c r="K540" t="s">
        <v>224</v>
      </c>
      <c r="L540" t="s">
        <v>325</v>
      </c>
      <c r="M540" t="s">
        <v>314</v>
      </c>
      <c r="N540" t="s">
        <v>537</v>
      </c>
      <c r="O540" t="s">
        <v>339</v>
      </c>
      <c r="P540" t="s">
        <v>2040</v>
      </c>
      <c r="Q540" t="s">
        <v>433</v>
      </c>
      <c r="R540" t="s">
        <v>407</v>
      </c>
      <c r="S540" t="s">
        <v>1215</v>
      </c>
      <c r="T540" s="129">
        <v>1016.8</v>
      </c>
      <c r="U540" t="s">
        <v>2986</v>
      </c>
      <c r="V540" s="130">
        <v>2.6398069719075799E-2</v>
      </c>
      <c r="W540" s="130">
        <v>6.2251661468743898E-2</v>
      </c>
      <c r="X540" t="s">
        <v>412</v>
      </c>
      <c r="Y540" t="s">
        <v>339</v>
      </c>
      <c r="Z540" s="137">
        <v>1250000</v>
      </c>
      <c r="AA540" s="11" t="s">
        <v>1216</v>
      </c>
      <c r="AB540" s="166" t="s">
        <v>2987</v>
      </c>
      <c r="AD540" s="137">
        <v>4634.1695999999993</v>
      </c>
      <c r="AH540" s="130">
        <v>1E-3</v>
      </c>
      <c r="AI540" s="130">
        <v>1.203070483535644E-2</v>
      </c>
      <c r="AJ540" s="130">
        <v>1.796828158683222E-3</v>
      </c>
      <c r="AK540" s="181"/>
      <c r="AL540" s="4"/>
      <c r="AM540" s="159"/>
      <c r="AN540" s="4"/>
    </row>
    <row r="541" spans="1:40" x14ac:dyDescent="0.25">
      <c r="A541" t="s">
        <v>1213</v>
      </c>
      <c r="B541" s="2">
        <v>143</v>
      </c>
      <c r="C541" t="s">
        <v>2285</v>
      </c>
      <c r="D541" t="s">
        <v>2286</v>
      </c>
      <c r="E541" t="s">
        <v>309</v>
      </c>
      <c r="F541" t="s">
        <v>2962</v>
      </c>
      <c r="G541" t="s">
        <v>2963</v>
      </c>
      <c r="H541" t="s">
        <v>321</v>
      </c>
      <c r="I541" t="s">
        <v>755</v>
      </c>
      <c r="J541" t="s">
        <v>205</v>
      </c>
      <c r="K541" t="s">
        <v>204</v>
      </c>
      <c r="L541" t="s">
        <v>325</v>
      </c>
      <c r="M541" t="s">
        <v>344</v>
      </c>
      <c r="N541" t="s">
        <v>534</v>
      </c>
      <c r="O541" t="s">
        <v>339</v>
      </c>
      <c r="P541" t="s">
        <v>2057</v>
      </c>
      <c r="Q541" t="s">
        <v>433</v>
      </c>
      <c r="R541" t="s">
        <v>407</v>
      </c>
      <c r="S541" t="s">
        <v>1215</v>
      </c>
      <c r="T541" s="129">
        <v>12965</v>
      </c>
      <c r="U541" t="s">
        <v>2964</v>
      </c>
      <c r="V541" s="130">
        <v>6.0855087343559197E-2</v>
      </c>
      <c r="W541" s="130">
        <v>6.8902580105066003E-2</v>
      </c>
      <c r="X541" t="s">
        <v>412</v>
      </c>
      <c r="Y541" t="s">
        <v>339</v>
      </c>
      <c r="Z541" s="137">
        <v>1700000</v>
      </c>
      <c r="AA541" s="11" t="s">
        <v>1216</v>
      </c>
      <c r="AB541" s="166" t="s">
        <v>2965</v>
      </c>
      <c r="AD541" s="137">
        <v>4501.1747000000005</v>
      </c>
      <c r="AH541" s="130">
        <v>8.4999999999999995E-4</v>
      </c>
      <c r="AI541" s="130">
        <v>1.1685438579562148E-2</v>
      </c>
      <c r="AJ541" s="130">
        <v>1.7452614267964011E-3</v>
      </c>
      <c r="AK541" s="181"/>
      <c r="AL541" s="4"/>
      <c r="AM541" s="159"/>
      <c r="AN541" s="4"/>
    </row>
    <row r="542" spans="1:40" x14ac:dyDescent="0.25">
      <c r="A542" t="s">
        <v>1213</v>
      </c>
      <c r="B542" s="2">
        <v>143</v>
      </c>
      <c r="C542" t="s">
        <v>2966</v>
      </c>
      <c r="D542" t="s">
        <v>2967</v>
      </c>
      <c r="E542" t="s">
        <v>80</v>
      </c>
      <c r="F542" t="s">
        <v>2968</v>
      </c>
      <c r="G542" t="s">
        <v>2969</v>
      </c>
      <c r="H542" t="s">
        <v>321</v>
      </c>
      <c r="I542" t="s">
        <v>755</v>
      </c>
      <c r="J542" t="s">
        <v>205</v>
      </c>
      <c r="K542" t="s">
        <v>299</v>
      </c>
      <c r="L542" t="s">
        <v>325</v>
      </c>
      <c r="M542" t="s">
        <v>314</v>
      </c>
      <c r="N542" t="s">
        <v>486</v>
      </c>
      <c r="O542" t="s">
        <v>339</v>
      </c>
      <c r="P542" t="s">
        <v>2970</v>
      </c>
      <c r="Q542" t="s">
        <v>431</v>
      </c>
      <c r="R542" t="s">
        <v>407</v>
      </c>
      <c r="S542" t="s">
        <v>1215</v>
      </c>
      <c r="T542" s="129">
        <v>1168.2</v>
      </c>
      <c r="U542" t="s">
        <v>2971</v>
      </c>
      <c r="V542" s="130">
        <v>6.5108986332416199E-2</v>
      </c>
      <c r="W542" s="130">
        <v>0.91754773413062096</v>
      </c>
      <c r="X542" t="s">
        <v>412</v>
      </c>
      <c r="Y542" t="s">
        <v>339</v>
      </c>
      <c r="Z542" s="137">
        <v>2500000</v>
      </c>
      <c r="AA542" s="11" t="s">
        <v>1216</v>
      </c>
      <c r="AB542" s="166" t="s">
        <v>2972</v>
      </c>
      <c r="AD542" s="137">
        <v>4202.2780000000002</v>
      </c>
      <c r="AH542" s="130">
        <v>1.274430839187219E-2</v>
      </c>
      <c r="AI542" s="130">
        <v>1.0909476911270576E-2</v>
      </c>
      <c r="AJ542" s="130">
        <v>1.6293688174500594E-3</v>
      </c>
      <c r="AK542" s="181"/>
      <c r="AL542" s="4"/>
      <c r="AM542" s="159"/>
      <c r="AN542" s="4"/>
    </row>
    <row r="543" spans="1:40" x14ac:dyDescent="0.25">
      <c r="A543" t="s">
        <v>1213</v>
      </c>
      <c r="B543" s="2">
        <v>143</v>
      </c>
      <c r="C543" t="s">
        <v>2252</v>
      </c>
      <c r="D543" t="s">
        <v>2253</v>
      </c>
      <c r="E543" t="s">
        <v>80</v>
      </c>
      <c r="F543" t="s">
        <v>3018</v>
      </c>
      <c r="G543" t="s">
        <v>3019</v>
      </c>
      <c r="H543" t="s">
        <v>321</v>
      </c>
      <c r="I543" t="s">
        <v>755</v>
      </c>
      <c r="J543" t="s">
        <v>205</v>
      </c>
      <c r="K543" t="s">
        <v>224</v>
      </c>
      <c r="L543" t="s">
        <v>325</v>
      </c>
      <c r="M543" t="s">
        <v>314</v>
      </c>
      <c r="N543" t="s">
        <v>537</v>
      </c>
      <c r="O543" t="s">
        <v>339</v>
      </c>
      <c r="P543" t="s">
        <v>2040</v>
      </c>
      <c r="Q543" t="s">
        <v>423</v>
      </c>
      <c r="R543" t="s">
        <v>407</v>
      </c>
      <c r="S543" t="s">
        <v>1215</v>
      </c>
      <c r="T543" s="129">
        <v>498.3</v>
      </c>
      <c r="U543" t="s">
        <v>3020</v>
      </c>
      <c r="V543" s="130">
        <v>3.1818988023995999E-2</v>
      </c>
      <c r="W543" s="130">
        <v>6.7132323764562296E-2</v>
      </c>
      <c r="X543" t="s">
        <v>412</v>
      </c>
      <c r="Y543" t="s">
        <v>339</v>
      </c>
      <c r="Z543" s="137">
        <v>675000</v>
      </c>
      <c r="AA543" s="11" t="s">
        <v>1216</v>
      </c>
      <c r="AB543" s="166" t="s">
        <v>3021</v>
      </c>
      <c r="AD543" s="137">
        <v>2549.3592999999996</v>
      </c>
      <c r="AH543" s="130">
        <v>1.4361702127659575E-3</v>
      </c>
      <c r="AI543" s="130">
        <v>6.6183570962898963E-3</v>
      </c>
      <c r="AJ543" s="130">
        <v>9.8847495284612539E-4</v>
      </c>
      <c r="AK543" s="181"/>
      <c r="AL543" s="4"/>
      <c r="AM543" s="159"/>
      <c r="AN543" s="4"/>
    </row>
    <row r="544" spans="1:40" x14ac:dyDescent="0.25">
      <c r="A544" t="s">
        <v>1213</v>
      </c>
      <c r="B544" s="2">
        <v>143</v>
      </c>
      <c r="C544" t="s">
        <v>2956</v>
      </c>
      <c r="D544" t="s">
        <v>2957</v>
      </c>
      <c r="E544" t="s">
        <v>80</v>
      </c>
      <c r="F544" t="s">
        <v>3010</v>
      </c>
      <c r="G544" t="s">
        <v>3011</v>
      </c>
      <c r="H544" t="s">
        <v>321</v>
      </c>
      <c r="I544" t="s">
        <v>755</v>
      </c>
      <c r="J544" t="s">
        <v>205</v>
      </c>
      <c r="K544" t="s">
        <v>297</v>
      </c>
      <c r="L544" t="s">
        <v>325</v>
      </c>
      <c r="M544" t="s">
        <v>314</v>
      </c>
      <c r="N544" t="s">
        <v>486</v>
      </c>
      <c r="O544" t="s">
        <v>339</v>
      </c>
      <c r="P544" t="s">
        <v>2249</v>
      </c>
      <c r="Q544" t="s">
        <v>431</v>
      </c>
      <c r="R544" t="s">
        <v>407</v>
      </c>
      <c r="S544" t="s">
        <v>1215</v>
      </c>
      <c r="T544" s="129">
        <v>5235.8999999999996</v>
      </c>
      <c r="U544" t="s">
        <v>3012</v>
      </c>
      <c r="V544" s="130">
        <v>5.9499999999999997E-2</v>
      </c>
      <c r="W544" s="130">
        <v>0.10343962565779601</v>
      </c>
      <c r="X544" t="s">
        <v>412</v>
      </c>
      <c r="Y544" t="s">
        <v>339</v>
      </c>
      <c r="Z544" s="137">
        <v>703371.78</v>
      </c>
      <c r="AA544" s="11" t="s">
        <v>1216</v>
      </c>
      <c r="AB544" s="166" t="s">
        <v>3013</v>
      </c>
      <c r="AD544" s="137">
        <v>2192.1779999999999</v>
      </c>
      <c r="AH544" s="130">
        <v>1.8620620477521329E-4</v>
      </c>
      <c r="AI544" s="130">
        <v>5.6910835685776403E-3</v>
      </c>
      <c r="AJ544" s="130">
        <v>8.4998338413118694E-4</v>
      </c>
      <c r="AK544" s="181"/>
      <c r="AL544" s="4"/>
      <c r="AM544" s="159"/>
      <c r="AN544" s="4"/>
    </row>
    <row r="545" spans="1:40" x14ac:dyDescent="0.25">
      <c r="A545" t="s">
        <v>1213</v>
      </c>
      <c r="B545" s="2">
        <v>143</v>
      </c>
      <c r="C545" t="s">
        <v>2956</v>
      </c>
      <c r="D545" t="s">
        <v>2957</v>
      </c>
      <c r="E545" t="s">
        <v>80</v>
      </c>
      <c r="F545" t="s">
        <v>2958</v>
      </c>
      <c r="G545" t="s">
        <v>2959</v>
      </c>
      <c r="H545" t="s">
        <v>321</v>
      </c>
      <c r="I545" t="s">
        <v>755</v>
      </c>
      <c r="J545" t="s">
        <v>205</v>
      </c>
      <c r="K545" t="s">
        <v>297</v>
      </c>
      <c r="L545" t="s">
        <v>325</v>
      </c>
      <c r="M545" t="s">
        <v>314</v>
      </c>
      <c r="N545" t="s">
        <v>486</v>
      </c>
      <c r="O545" t="s">
        <v>339</v>
      </c>
      <c r="P545" t="s">
        <v>2249</v>
      </c>
      <c r="Q545" t="s">
        <v>431</v>
      </c>
      <c r="R545" t="s">
        <v>407</v>
      </c>
      <c r="S545" t="s">
        <v>1215</v>
      </c>
      <c r="T545" s="129">
        <v>1499.3</v>
      </c>
      <c r="U545" t="s">
        <v>2960</v>
      </c>
      <c r="V545" s="130">
        <v>4.4999999999999998E-2</v>
      </c>
      <c r="W545" s="130">
        <v>8.2167700949906997E-2</v>
      </c>
      <c r="X545" t="s">
        <v>412</v>
      </c>
      <c r="Y545" t="s">
        <v>339</v>
      </c>
      <c r="Z545" s="137">
        <v>575000</v>
      </c>
      <c r="AA545" s="11" t="s">
        <v>1216</v>
      </c>
      <c r="AB545" s="166" t="s">
        <v>2961</v>
      </c>
      <c r="AD545" s="137">
        <v>2092.4214999999999</v>
      </c>
      <c r="AH545" s="130">
        <v>5.1138248474968495E-4</v>
      </c>
      <c r="AI545" s="130">
        <v>5.4321070721394787E-3</v>
      </c>
      <c r="AJ545" s="130">
        <v>8.1130433185574091E-4</v>
      </c>
      <c r="AK545" s="181"/>
      <c r="AL545" s="4"/>
      <c r="AM545" s="159"/>
      <c r="AN545" s="4"/>
    </row>
    <row r="546" spans="1:40" x14ac:dyDescent="0.25">
      <c r="A546" t="s">
        <v>1213</v>
      </c>
      <c r="B546" s="2">
        <v>14425</v>
      </c>
      <c r="C546" t="s">
        <v>1964</v>
      </c>
      <c r="D546" t="s">
        <v>1965</v>
      </c>
      <c r="E546" t="s">
        <v>309</v>
      </c>
      <c r="F546" t="s">
        <v>3022</v>
      </c>
      <c r="G546" t="s">
        <v>3023</v>
      </c>
      <c r="H546" t="s">
        <v>321</v>
      </c>
      <c r="I546" t="s">
        <v>951</v>
      </c>
      <c r="J546" t="s">
        <v>204</v>
      </c>
      <c r="K546" t="s">
        <v>204</v>
      </c>
      <c r="L546" t="s">
        <v>325</v>
      </c>
      <c r="M546" t="s">
        <v>340</v>
      </c>
      <c r="N546" t="s">
        <v>464</v>
      </c>
      <c r="O546" t="s">
        <v>339</v>
      </c>
      <c r="P546" t="s">
        <v>1640</v>
      </c>
      <c r="Q546" t="s">
        <v>413</v>
      </c>
      <c r="R546" t="s">
        <v>407</v>
      </c>
      <c r="S546" t="s">
        <v>1212</v>
      </c>
      <c r="T546" s="129">
        <v>3142.7</v>
      </c>
      <c r="U546" t="s">
        <v>1921</v>
      </c>
      <c r="V546" s="130">
        <v>7.7867428549950504E-2</v>
      </c>
      <c r="W546" s="130">
        <v>7.5836739755868604E-2</v>
      </c>
      <c r="X546" t="s">
        <v>412</v>
      </c>
      <c r="Y546" t="s">
        <v>339</v>
      </c>
      <c r="Z546" s="137">
        <v>662927.43000000005</v>
      </c>
      <c r="AA546" s="167">
        <v>1</v>
      </c>
      <c r="AB546" s="166" t="s">
        <v>3024</v>
      </c>
      <c r="AD546" s="137">
        <v>592.85599999999999</v>
      </c>
      <c r="AH546" s="130">
        <v>5.3810291713838481E-4</v>
      </c>
      <c r="AI546" s="130">
        <v>1.4565280502733013E-2</v>
      </c>
      <c r="AJ546" s="130">
        <v>1.6919028555114656E-3</v>
      </c>
      <c r="AK546" s="181"/>
      <c r="AL546" s="4"/>
      <c r="AM546" s="159"/>
      <c r="AN546" s="4"/>
    </row>
    <row r="547" spans="1:40" x14ac:dyDescent="0.25">
      <c r="A547" t="s">
        <v>1213</v>
      </c>
      <c r="B547" s="2">
        <v>14425</v>
      </c>
      <c r="C547" t="s">
        <v>2566</v>
      </c>
      <c r="D547" t="s">
        <v>2567</v>
      </c>
      <c r="E547" t="s">
        <v>309</v>
      </c>
      <c r="F547" t="s">
        <v>2568</v>
      </c>
      <c r="G547" t="s">
        <v>2569</v>
      </c>
      <c r="H547" t="s">
        <v>312</v>
      </c>
      <c r="I547" t="s">
        <v>951</v>
      </c>
      <c r="J547" t="s">
        <v>204</v>
      </c>
      <c r="K547" t="s">
        <v>204</v>
      </c>
      <c r="L547" t="s">
        <v>325</v>
      </c>
      <c r="M547" t="s">
        <v>340</v>
      </c>
      <c r="N547" t="s">
        <v>476</v>
      </c>
      <c r="O547" t="s">
        <v>339</v>
      </c>
      <c r="P547" t="s">
        <v>2348</v>
      </c>
      <c r="Q547" t="s">
        <v>415</v>
      </c>
      <c r="R547" t="s">
        <v>407</v>
      </c>
      <c r="S547" t="s">
        <v>1212</v>
      </c>
      <c r="T547" s="129">
        <v>2661.5</v>
      </c>
      <c r="U547" t="s">
        <v>2570</v>
      </c>
      <c r="V547" s="130">
        <v>3.6270717843532002E-2</v>
      </c>
      <c r="W547" s="130">
        <v>3.7572976781129502E-2</v>
      </c>
      <c r="X547" t="s">
        <v>412</v>
      </c>
      <c r="Y547" t="s">
        <v>339</v>
      </c>
      <c r="Z547" s="137">
        <v>1090831</v>
      </c>
      <c r="AA547" s="167">
        <v>1</v>
      </c>
      <c r="AB547" s="166" t="s">
        <v>2571</v>
      </c>
      <c r="AD547" s="137">
        <v>1079.5953999999999</v>
      </c>
      <c r="AH547" s="130">
        <v>2.6755912448331934E-3</v>
      </c>
      <c r="AI547" s="130">
        <v>2.6523489397864319E-2</v>
      </c>
      <c r="AJ547" s="130">
        <v>3.0809682959387148E-3</v>
      </c>
      <c r="AK547" s="181"/>
      <c r="AL547" s="4"/>
      <c r="AM547" s="159"/>
      <c r="AN547" s="4"/>
    </row>
    <row r="548" spans="1:40" x14ac:dyDescent="0.25">
      <c r="A548" t="s">
        <v>1213</v>
      </c>
      <c r="B548" s="2">
        <v>14425</v>
      </c>
      <c r="C548" t="s">
        <v>2482</v>
      </c>
      <c r="D548" t="s">
        <v>2483</v>
      </c>
      <c r="E548" t="s">
        <v>309</v>
      </c>
      <c r="F548" t="s">
        <v>2484</v>
      </c>
      <c r="G548" t="s">
        <v>2485</v>
      </c>
      <c r="H548" t="s">
        <v>312</v>
      </c>
      <c r="I548" t="s">
        <v>951</v>
      </c>
      <c r="J548" t="s">
        <v>204</v>
      </c>
      <c r="K548" t="s">
        <v>204</v>
      </c>
      <c r="L548" t="s">
        <v>325</v>
      </c>
      <c r="M548" t="s">
        <v>340</v>
      </c>
      <c r="N548" t="s">
        <v>478</v>
      </c>
      <c r="O548" t="s">
        <v>339</v>
      </c>
      <c r="P548" t="s">
        <v>1991</v>
      </c>
      <c r="Q548" t="s">
        <v>415</v>
      </c>
      <c r="R548" t="s">
        <v>407</v>
      </c>
      <c r="S548" t="s">
        <v>1212</v>
      </c>
      <c r="T548" s="129">
        <v>2814.9</v>
      </c>
      <c r="U548" t="s">
        <v>1832</v>
      </c>
      <c r="V548" s="130">
        <v>4.2010419341325399E-2</v>
      </c>
      <c r="W548" s="130">
        <v>4.3119779981374402E-2</v>
      </c>
      <c r="X548" t="s">
        <v>412</v>
      </c>
      <c r="Y548" t="s">
        <v>339</v>
      </c>
      <c r="Z548" s="137">
        <v>1011020</v>
      </c>
      <c r="AA548" s="167">
        <v>1</v>
      </c>
      <c r="AB548" s="166" t="s">
        <v>2075</v>
      </c>
      <c r="AD548" s="137">
        <v>1005.2571999999999</v>
      </c>
      <c r="AH548" s="130">
        <v>3.604336526429496E-3</v>
      </c>
      <c r="AI548" s="130">
        <v>2.4697149215647612E-2</v>
      </c>
      <c r="AJ548" s="130">
        <v>2.8688206363829669E-3</v>
      </c>
      <c r="AK548" s="181"/>
      <c r="AL548" s="4"/>
      <c r="AM548" s="159"/>
      <c r="AN548" s="4"/>
    </row>
    <row r="549" spans="1:40" x14ac:dyDescent="0.25">
      <c r="A549" t="s">
        <v>1213</v>
      </c>
      <c r="B549" s="2">
        <v>14425</v>
      </c>
      <c r="C549" t="s">
        <v>2442</v>
      </c>
      <c r="D549" t="s">
        <v>2443</v>
      </c>
      <c r="E549" t="s">
        <v>309</v>
      </c>
      <c r="F549" t="s">
        <v>2444</v>
      </c>
      <c r="G549" t="s">
        <v>2445</v>
      </c>
      <c r="H549" t="s">
        <v>312</v>
      </c>
      <c r="I549" t="s">
        <v>951</v>
      </c>
      <c r="J549" t="s">
        <v>204</v>
      </c>
      <c r="K549" t="s">
        <v>204</v>
      </c>
      <c r="L549" t="s">
        <v>325</v>
      </c>
      <c r="M549" t="s">
        <v>340</v>
      </c>
      <c r="N549" t="s">
        <v>446</v>
      </c>
      <c r="O549" t="s">
        <v>339</v>
      </c>
      <c r="P549" t="s">
        <v>1668</v>
      </c>
      <c r="Q549" t="s">
        <v>413</v>
      </c>
      <c r="R549" t="s">
        <v>407</v>
      </c>
      <c r="S549" t="s">
        <v>1212</v>
      </c>
      <c r="T549" s="129">
        <v>2872.8</v>
      </c>
      <c r="U549" t="s">
        <v>1921</v>
      </c>
      <c r="V549" s="130">
        <v>4.6897471084353597E-2</v>
      </c>
      <c r="W549" s="130">
        <v>4.9880847901105502E-2</v>
      </c>
      <c r="X549" t="s">
        <v>412</v>
      </c>
      <c r="Y549" t="s">
        <v>339</v>
      </c>
      <c r="Z549" s="137">
        <v>1059307.5</v>
      </c>
      <c r="AA549" s="167">
        <v>1</v>
      </c>
      <c r="AB549" s="166" t="s">
        <v>2446</v>
      </c>
      <c r="AD549" s="137">
        <v>947.65650000000005</v>
      </c>
      <c r="AH549" s="130">
        <v>1.1299279987947435E-3</v>
      </c>
      <c r="AI549" s="130">
        <v>2.3282015772359915E-2</v>
      </c>
      <c r="AJ549" s="130">
        <v>2.7044387480163841E-3</v>
      </c>
      <c r="AK549" s="181"/>
      <c r="AL549" s="4"/>
      <c r="AM549" s="159"/>
      <c r="AN549" s="4"/>
    </row>
    <row r="550" spans="1:40" x14ac:dyDescent="0.25">
      <c r="A550" t="s">
        <v>1213</v>
      </c>
      <c r="B550" s="2">
        <v>14425</v>
      </c>
      <c r="C550" t="s">
        <v>2301</v>
      </c>
      <c r="D550" t="s">
        <v>2302</v>
      </c>
      <c r="E550" t="s">
        <v>309</v>
      </c>
      <c r="F550" t="s">
        <v>2520</v>
      </c>
      <c r="G550" t="s">
        <v>2521</v>
      </c>
      <c r="H550" t="s">
        <v>312</v>
      </c>
      <c r="I550" t="s">
        <v>951</v>
      </c>
      <c r="J550" t="s">
        <v>204</v>
      </c>
      <c r="K550" t="s">
        <v>204</v>
      </c>
      <c r="L550" t="s">
        <v>325</v>
      </c>
      <c r="M550" t="s">
        <v>340</v>
      </c>
      <c r="N550" t="s">
        <v>445</v>
      </c>
      <c r="O550" t="s">
        <v>339</v>
      </c>
      <c r="P550" t="s">
        <v>1647</v>
      </c>
      <c r="Q550" t="s">
        <v>413</v>
      </c>
      <c r="R550" t="s">
        <v>407</v>
      </c>
      <c r="S550" t="s">
        <v>1212</v>
      </c>
      <c r="T550" s="129">
        <v>84.9</v>
      </c>
      <c r="U550" t="s">
        <v>2522</v>
      </c>
      <c r="V550" s="130">
        <v>5.5752828531607297E-2</v>
      </c>
      <c r="W550" s="130">
        <v>5.4438930152654302E-2</v>
      </c>
      <c r="X550" t="s">
        <v>412</v>
      </c>
      <c r="Y550" t="s">
        <v>339</v>
      </c>
      <c r="Z550" s="137">
        <v>759448</v>
      </c>
      <c r="AA550" s="167">
        <v>1</v>
      </c>
      <c r="AB550" s="166" t="s">
        <v>2523</v>
      </c>
      <c r="AD550" s="137">
        <v>770.61189999999999</v>
      </c>
      <c r="AH550" s="130">
        <v>1.6654275030327822E-3</v>
      </c>
      <c r="AI550" s="130">
        <v>1.8932385743323916E-2</v>
      </c>
      <c r="AJ550" s="130">
        <v>2.1991857619744356E-3</v>
      </c>
      <c r="AK550" s="181"/>
      <c r="AL550" s="4"/>
      <c r="AM550" s="159"/>
      <c r="AN550" s="4"/>
    </row>
    <row r="551" spans="1:40" x14ac:dyDescent="0.25">
      <c r="A551" t="s">
        <v>1213</v>
      </c>
      <c r="B551" s="2">
        <v>14425</v>
      </c>
      <c r="C551" t="s">
        <v>2476</v>
      </c>
      <c r="D551" t="s">
        <v>2477</v>
      </c>
      <c r="E551" t="s">
        <v>309</v>
      </c>
      <c r="F551" t="s">
        <v>3025</v>
      </c>
      <c r="G551" t="s">
        <v>3026</v>
      </c>
      <c r="H551" t="s">
        <v>312</v>
      </c>
      <c r="I551" t="s">
        <v>951</v>
      </c>
      <c r="J551" t="s">
        <v>204</v>
      </c>
      <c r="K551" t="s">
        <v>204</v>
      </c>
      <c r="L551" t="s">
        <v>325</v>
      </c>
      <c r="M551" t="s">
        <v>340</v>
      </c>
      <c r="N551" t="s">
        <v>462</v>
      </c>
      <c r="O551" t="s">
        <v>339</v>
      </c>
      <c r="P551" t="s">
        <v>1647</v>
      </c>
      <c r="Q551" t="s">
        <v>413</v>
      </c>
      <c r="R551" t="s">
        <v>407</v>
      </c>
      <c r="S551" t="s">
        <v>1212</v>
      </c>
      <c r="T551" s="129">
        <v>3402.1</v>
      </c>
      <c r="U551" t="s">
        <v>3027</v>
      </c>
      <c r="V551" s="130">
        <v>4.8973427613973303E-2</v>
      </c>
      <c r="W551" s="130">
        <v>5.29099531948563E-2</v>
      </c>
      <c r="X551" t="s">
        <v>412</v>
      </c>
      <c r="Y551" t="s">
        <v>339</v>
      </c>
      <c r="Z551" s="137">
        <v>779389</v>
      </c>
      <c r="AA551" s="167">
        <v>1</v>
      </c>
      <c r="AB551" s="166" t="s">
        <v>3028</v>
      </c>
      <c r="AD551" s="137">
        <v>764.03499999999997</v>
      </c>
      <c r="AH551" s="130">
        <v>3.2605851953654424E-3</v>
      </c>
      <c r="AI551" s="130">
        <v>1.8770804527415794E-2</v>
      </c>
      <c r="AJ551" s="130">
        <v>2.1804164893510442E-3</v>
      </c>
      <c r="AK551" s="181"/>
      <c r="AL551" s="4"/>
      <c r="AM551" s="159"/>
      <c r="AN551" s="4"/>
    </row>
    <row r="552" spans="1:40" x14ac:dyDescent="0.25">
      <c r="A552" t="s">
        <v>1213</v>
      </c>
      <c r="B552" s="2">
        <v>14425</v>
      </c>
      <c r="C552" t="s">
        <v>1769</v>
      </c>
      <c r="D552" t="s">
        <v>1770</v>
      </c>
      <c r="E552" t="s">
        <v>309</v>
      </c>
      <c r="F552" t="s">
        <v>2080</v>
      </c>
      <c r="G552" t="s">
        <v>2081</v>
      </c>
      <c r="H552" t="s">
        <v>312</v>
      </c>
      <c r="I552" t="s">
        <v>951</v>
      </c>
      <c r="J552" t="s">
        <v>204</v>
      </c>
      <c r="K552" t="s">
        <v>204</v>
      </c>
      <c r="L552" t="s">
        <v>325</v>
      </c>
      <c r="M552" t="s">
        <v>340</v>
      </c>
      <c r="N552" t="s">
        <v>441</v>
      </c>
      <c r="O552" t="s">
        <v>339</v>
      </c>
      <c r="P552" t="s">
        <v>1773</v>
      </c>
      <c r="Q552" t="s">
        <v>415</v>
      </c>
      <c r="R552" t="s">
        <v>407</v>
      </c>
      <c r="S552" t="s">
        <v>1212</v>
      </c>
      <c r="T552" s="129">
        <v>4009.1</v>
      </c>
      <c r="U552" t="s">
        <v>2082</v>
      </c>
      <c r="V552" s="130">
        <v>5.8641975109392903E-2</v>
      </c>
      <c r="W552" s="130">
        <v>5.6809762347936298E-2</v>
      </c>
      <c r="X552" t="s">
        <v>412</v>
      </c>
      <c r="Y552" t="s">
        <v>339</v>
      </c>
      <c r="Z552" s="137">
        <v>860762</v>
      </c>
      <c r="AA552" s="167">
        <v>1</v>
      </c>
      <c r="AB552" s="166" t="s">
        <v>2083</v>
      </c>
      <c r="AD552" s="137">
        <v>727.25780000000009</v>
      </c>
      <c r="AH552" s="130">
        <v>2.230126693784491E-3</v>
      </c>
      <c r="AI552" s="130">
        <v>1.7867262631736047E-2</v>
      </c>
      <c r="AJ552" s="130">
        <v>2.075461070669752E-3</v>
      </c>
      <c r="AK552" s="181"/>
      <c r="AL552" s="4"/>
      <c r="AM552" s="159"/>
      <c r="AN552" s="4"/>
    </row>
    <row r="553" spans="1:40" x14ac:dyDescent="0.25">
      <c r="A553" t="s">
        <v>1213</v>
      </c>
      <c r="B553" s="2">
        <v>14425</v>
      </c>
      <c r="C553" t="s">
        <v>2462</v>
      </c>
      <c r="D553" t="s">
        <v>2463</v>
      </c>
      <c r="E553" t="s">
        <v>309</v>
      </c>
      <c r="F553" t="s">
        <v>2464</v>
      </c>
      <c r="G553" t="s">
        <v>2465</v>
      </c>
      <c r="H553" t="s">
        <v>312</v>
      </c>
      <c r="I553" t="s">
        <v>951</v>
      </c>
      <c r="J553" t="s">
        <v>204</v>
      </c>
      <c r="K553" t="s">
        <v>204</v>
      </c>
      <c r="L553" t="s">
        <v>325</v>
      </c>
      <c r="M553" t="s">
        <v>340</v>
      </c>
      <c r="N553" t="s">
        <v>440</v>
      </c>
      <c r="O553" t="s">
        <v>339</v>
      </c>
      <c r="P553" t="s">
        <v>1773</v>
      </c>
      <c r="Q553" t="s">
        <v>415</v>
      </c>
      <c r="R553" t="s">
        <v>407</v>
      </c>
      <c r="S553" t="s">
        <v>1212</v>
      </c>
      <c r="T553" s="129">
        <v>1660</v>
      </c>
      <c r="U553" t="s">
        <v>1396</v>
      </c>
      <c r="V553" s="130">
        <v>5.18207732346435E-2</v>
      </c>
      <c r="W553" s="130">
        <v>5.4137330924272198E-2</v>
      </c>
      <c r="X553" t="s">
        <v>412</v>
      </c>
      <c r="Y553" t="s">
        <v>339</v>
      </c>
      <c r="Z553" s="137">
        <v>722600.4</v>
      </c>
      <c r="AA553" s="167">
        <v>1</v>
      </c>
      <c r="AB553" s="166" t="s">
        <v>1357</v>
      </c>
      <c r="AD553" s="137">
        <v>704.39089999999999</v>
      </c>
      <c r="AH553" s="130">
        <v>1.4830110566971273E-3</v>
      </c>
      <c r="AI553" s="130">
        <v>1.7305468852592466E-2</v>
      </c>
      <c r="AJ553" s="130">
        <v>2.0102031102093784E-3</v>
      </c>
      <c r="AK553" s="181"/>
      <c r="AL553" s="4"/>
      <c r="AM553" s="159"/>
      <c r="AN553" s="4"/>
    </row>
    <row r="554" spans="1:40" x14ac:dyDescent="0.25">
      <c r="A554" t="s">
        <v>1213</v>
      </c>
      <c r="B554" s="2">
        <v>14425</v>
      </c>
      <c r="C554" t="s">
        <v>1884</v>
      </c>
      <c r="D554" t="s">
        <v>1885</v>
      </c>
      <c r="E554" t="s">
        <v>309</v>
      </c>
      <c r="F554" t="s">
        <v>2455</v>
      </c>
      <c r="G554" t="s">
        <v>2456</v>
      </c>
      <c r="H554" t="s">
        <v>312</v>
      </c>
      <c r="I554" t="s">
        <v>951</v>
      </c>
      <c r="J554" t="s">
        <v>204</v>
      </c>
      <c r="K554" t="s">
        <v>204</v>
      </c>
      <c r="L554" t="s">
        <v>325</v>
      </c>
      <c r="M554" t="s">
        <v>340</v>
      </c>
      <c r="N554" t="s">
        <v>448</v>
      </c>
      <c r="O554" t="s">
        <v>339</v>
      </c>
      <c r="P554" t="s">
        <v>1211</v>
      </c>
      <c r="Q554" t="s">
        <v>413</v>
      </c>
      <c r="R554" t="s">
        <v>407</v>
      </c>
      <c r="S554" t="s">
        <v>1212</v>
      </c>
      <c r="T554" s="129">
        <v>903.1</v>
      </c>
      <c r="U554" t="s">
        <v>2457</v>
      </c>
      <c r="V554" s="130">
        <v>4.2963232295743899E-2</v>
      </c>
      <c r="W554" s="130">
        <v>4.50001856052872E-2</v>
      </c>
      <c r="X554" t="s">
        <v>412</v>
      </c>
      <c r="Y554" t="s">
        <v>339</v>
      </c>
      <c r="Z554" s="137">
        <v>571771</v>
      </c>
      <c r="AA554" s="167">
        <v>1</v>
      </c>
      <c r="AB554" s="166" t="s">
        <v>2458</v>
      </c>
      <c r="AD554" s="137">
        <v>570.11289999999997</v>
      </c>
      <c r="AH554" s="130">
        <v>4.7415759781136726E-4</v>
      </c>
      <c r="AI554" s="130">
        <v>1.4006528240798063E-2</v>
      </c>
      <c r="AJ554" s="130">
        <v>1.626998197663383E-3</v>
      </c>
      <c r="AK554" s="181"/>
      <c r="AL554" s="4"/>
      <c r="AM554" s="159"/>
      <c r="AN554" s="4"/>
    </row>
    <row r="555" spans="1:40" x14ac:dyDescent="0.25">
      <c r="A555" t="s">
        <v>1213</v>
      </c>
      <c r="B555" s="2">
        <v>14425</v>
      </c>
      <c r="C555" t="s">
        <v>2416</v>
      </c>
      <c r="D555" t="s">
        <v>2417</v>
      </c>
      <c r="E555" t="s">
        <v>309</v>
      </c>
      <c r="F555" t="s">
        <v>3029</v>
      </c>
      <c r="G555" t="s">
        <v>3030</v>
      </c>
      <c r="H555" t="s">
        <v>312</v>
      </c>
      <c r="I555" t="s">
        <v>951</v>
      </c>
      <c r="J555" t="s">
        <v>204</v>
      </c>
      <c r="K555" t="s">
        <v>204</v>
      </c>
      <c r="L555" t="s">
        <v>325</v>
      </c>
      <c r="M555" t="s">
        <v>340</v>
      </c>
      <c r="N555" t="s">
        <v>445</v>
      </c>
      <c r="O555" t="s">
        <v>339</v>
      </c>
      <c r="P555" t="s">
        <v>1864</v>
      </c>
      <c r="Q555" t="s">
        <v>415</v>
      </c>
      <c r="R555" t="s">
        <v>407</v>
      </c>
      <c r="S555" t="s">
        <v>1212</v>
      </c>
      <c r="T555" s="129">
        <v>4917.8</v>
      </c>
      <c r="U555" t="s">
        <v>1641</v>
      </c>
      <c r="V555" s="130">
        <v>4.9096689907312002E-2</v>
      </c>
      <c r="W555" s="130">
        <v>4.8330890127420097E-2</v>
      </c>
      <c r="X555" t="s">
        <v>412</v>
      </c>
      <c r="Y555" t="s">
        <v>339</v>
      </c>
      <c r="Z555" s="137">
        <v>524344</v>
      </c>
      <c r="AA555" s="167">
        <v>1</v>
      </c>
      <c r="AB555" s="166" t="s">
        <v>3031</v>
      </c>
      <c r="AD555" s="137">
        <v>511.6549</v>
      </c>
      <c r="AH555" s="130">
        <v>8.5927887593532763E-4</v>
      </c>
      <c r="AI555" s="130">
        <v>1.2570332659360469E-2</v>
      </c>
      <c r="AJ555" s="130">
        <v>1.4601697315139485E-3</v>
      </c>
      <c r="AK555" s="181"/>
      <c r="AL555" s="4"/>
      <c r="AM555" s="159"/>
      <c r="AN555" s="4"/>
    </row>
    <row r="556" spans="1:40" x14ac:dyDescent="0.25">
      <c r="A556" t="s">
        <v>1213</v>
      </c>
      <c r="B556" s="2">
        <v>14425</v>
      </c>
      <c r="C556" t="s">
        <v>3032</v>
      </c>
      <c r="D556" t="s">
        <v>3033</v>
      </c>
      <c r="E556" t="s">
        <v>309</v>
      </c>
      <c r="F556" t="s">
        <v>3034</v>
      </c>
      <c r="G556" t="s">
        <v>3035</v>
      </c>
      <c r="H556" t="s">
        <v>312</v>
      </c>
      <c r="I556" t="s">
        <v>951</v>
      </c>
      <c r="J556" t="s">
        <v>204</v>
      </c>
      <c r="K556" t="s">
        <v>204</v>
      </c>
      <c r="L556" t="s">
        <v>325</v>
      </c>
      <c r="M556" t="s">
        <v>340</v>
      </c>
      <c r="N556" t="s">
        <v>478</v>
      </c>
      <c r="O556" t="s">
        <v>339</v>
      </c>
      <c r="P556" t="s">
        <v>1864</v>
      </c>
      <c r="Q556" t="s">
        <v>415</v>
      </c>
      <c r="R556" t="s">
        <v>407</v>
      </c>
      <c r="S556" t="s">
        <v>1212</v>
      </c>
      <c r="T556" s="129">
        <v>3363.2</v>
      </c>
      <c r="U556" t="s">
        <v>3036</v>
      </c>
      <c r="V556" s="130">
        <v>5.5921158044621E-2</v>
      </c>
      <c r="W556" s="130">
        <v>5.3631168740987403E-2</v>
      </c>
      <c r="X556" t="s">
        <v>412</v>
      </c>
      <c r="Y556" t="s">
        <v>339</v>
      </c>
      <c r="Z556" s="137">
        <v>431956.71</v>
      </c>
      <c r="AA556" s="167">
        <v>1</v>
      </c>
      <c r="AB556" s="166" t="s">
        <v>3037</v>
      </c>
      <c r="AD556" s="137">
        <v>387.20600000000002</v>
      </c>
      <c r="AH556" s="130">
        <v>7.660097138737391E-4</v>
      </c>
      <c r="AI556" s="130">
        <v>9.5128732817770911E-3</v>
      </c>
      <c r="AJ556" s="130">
        <v>1.1050152770169697E-3</v>
      </c>
      <c r="AK556" s="181"/>
      <c r="AL556" s="4"/>
      <c r="AM556" s="159"/>
      <c r="AN556" s="4"/>
    </row>
    <row r="557" spans="1:40" x14ac:dyDescent="0.25">
      <c r="A557" t="s">
        <v>1213</v>
      </c>
      <c r="B557" s="2">
        <v>14425</v>
      </c>
      <c r="C557" t="s">
        <v>2363</v>
      </c>
      <c r="D557" t="s">
        <v>2364</v>
      </c>
      <c r="E557" t="s">
        <v>309</v>
      </c>
      <c r="F557" t="s">
        <v>3038</v>
      </c>
      <c r="G557" t="s">
        <v>3039</v>
      </c>
      <c r="H557" t="s">
        <v>312</v>
      </c>
      <c r="I557" t="s">
        <v>951</v>
      </c>
      <c r="J557" t="s">
        <v>204</v>
      </c>
      <c r="K557" t="s">
        <v>204</v>
      </c>
      <c r="L557" t="s">
        <v>325</v>
      </c>
      <c r="M557" t="s">
        <v>340</v>
      </c>
      <c r="N557" t="s">
        <v>459</v>
      </c>
      <c r="O557" t="s">
        <v>339</v>
      </c>
      <c r="P557" t="s">
        <v>1984</v>
      </c>
      <c r="Q557" t="s">
        <v>413</v>
      </c>
      <c r="R557" t="s">
        <v>407</v>
      </c>
      <c r="S557" t="s">
        <v>1212</v>
      </c>
      <c r="T557" s="129">
        <v>1939.2</v>
      </c>
      <c r="U557" t="s">
        <v>1664</v>
      </c>
      <c r="V557" s="130">
        <v>4.5323148905301203E-2</v>
      </c>
      <c r="W557" s="130">
        <v>4.8058139520883197E-2</v>
      </c>
      <c r="X557" t="s">
        <v>412</v>
      </c>
      <c r="Y557" t="s">
        <v>339</v>
      </c>
      <c r="Z557" s="137">
        <v>390787.5</v>
      </c>
      <c r="AA557" s="167">
        <v>1</v>
      </c>
      <c r="AB557" s="166" t="s">
        <v>3040</v>
      </c>
      <c r="AD557" s="137">
        <v>375.11690000000004</v>
      </c>
      <c r="AH557" s="130">
        <v>1.0799196500815768E-3</v>
      </c>
      <c r="AI557" s="130">
        <v>9.2158683893148602E-3</v>
      </c>
      <c r="AJ557" s="130">
        <v>1.0705151913122395E-3</v>
      </c>
      <c r="AK557" s="181"/>
      <c r="AL557" s="4"/>
      <c r="AM557" s="159"/>
      <c r="AN557" s="4"/>
    </row>
    <row r="558" spans="1:40" x14ac:dyDescent="0.25">
      <c r="A558" t="s">
        <v>1213</v>
      </c>
      <c r="B558" s="2">
        <v>14425</v>
      </c>
      <c r="C558" t="s">
        <v>3041</v>
      </c>
      <c r="D558" t="s">
        <v>3042</v>
      </c>
      <c r="E558" t="s">
        <v>309</v>
      </c>
      <c r="F558" t="s">
        <v>3043</v>
      </c>
      <c r="G558" t="s">
        <v>3044</v>
      </c>
      <c r="H558" t="s">
        <v>312</v>
      </c>
      <c r="I558" t="s">
        <v>951</v>
      </c>
      <c r="J558" t="s">
        <v>204</v>
      </c>
      <c r="K558" t="s">
        <v>204</v>
      </c>
      <c r="L558" t="s">
        <v>325</v>
      </c>
      <c r="M558" t="s">
        <v>340</v>
      </c>
      <c r="N558" t="s">
        <v>462</v>
      </c>
      <c r="O558" t="s">
        <v>339</v>
      </c>
      <c r="P558" t="s">
        <v>1647</v>
      </c>
      <c r="Q558" t="s">
        <v>413</v>
      </c>
      <c r="R558" t="s">
        <v>407</v>
      </c>
      <c r="S558" t="s">
        <v>1212</v>
      </c>
      <c r="T558" s="129">
        <v>2240.6999999999998</v>
      </c>
      <c r="U558" t="s">
        <v>1742</v>
      </c>
      <c r="V558" s="130">
        <v>6.0379663981299E-2</v>
      </c>
      <c r="W558" s="130">
        <v>5.4189782963990803E-2</v>
      </c>
      <c r="X558" t="s">
        <v>412</v>
      </c>
      <c r="Y558" t="s">
        <v>339</v>
      </c>
      <c r="Z558" s="137">
        <v>387033.26</v>
      </c>
      <c r="AA558" s="167">
        <v>1</v>
      </c>
      <c r="AB558" s="166" t="s">
        <v>3045</v>
      </c>
      <c r="AD558" s="137">
        <v>356.84469999999999</v>
      </c>
      <c r="AH558" s="130">
        <v>3.8139122518842015E-3</v>
      </c>
      <c r="AI558" s="130">
        <v>8.7669571555548248E-3</v>
      </c>
      <c r="AJ558" s="130">
        <v>1.0183696663340377E-3</v>
      </c>
      <c r="AK558" s="181"/>
      <c r="AL558" s="4"/>
      <c r="AM558" s="159"/>
      <c r="AN558" s="4"/>
    </row>
    <row r="559" spans="1:40" x14ac:dyDescent="0.25">
      <c r="A559" t="s">
        <v>1213</v>
      </c>
      <c r="B559" s="2">
        <v>14425</v>
      </c>
      <c r="C559" t="s">
        <v>2191</v>
      </c>
      <c r="D559" t="s">
        <v>2192</v>
      </c>
      <c r="E559" t="s">
        <v>309</v>
      </c>
      <c r="F559" t="s">
        <v>2512</v>
      </c>
      <c r="G559" t="s">
        <v>2513</v>
      </c>
      <c r="H559" t="s">
        <v>312</v>
      </c>
      <c r="I559" t="s">
        <v>951</v>
      </c>
      <c r="J559" t="s">
        <v>204</v>
      </c>
      <c r="K559" t="s">
        <v>204</v>
      </c>
      <c r="L559" t="s">
        <v>325</v>
      </c>
      <c r="M559" t="s">
        <v>340</v>
      </c>
      <c r="N559" t="s">
        <v>484</v>
      </c>
      <c r="O559" t="s">
        <v>339</v>
      </c>
      <c r="P559" t="s">
        <v>1668</v>
      </c>
      <c r="Q559" t="s">
        <v>413</v>
      </c>
      <c r="R559" t="s">
        <v>407</v>
      </c>
      <c r="S559" t="s">
        <v>1212</v>
      </c>
      <c r="T559" s="129">
        <v>906</v>
      </c>
      <c r="U559" t="s">
        <v>2514</v>
      </c>
      <c r="V559" s="130">
        <v>4.9358284209122097E-2</v>
      </c>
      <c r="W559" s="130">
        <v>4.7879802585839903E-2</v>
      </c>
      <c r="X559" t="s">
        <v>412</v>
      </c>
      <c r="Y559" t="s">
        <v>339</v>
      </c>
      <c r="Z559" s="137">
        <v>269650</v>
      </c>
      <c r="AA559" s="167">
        <v>1</v>
      </c>
      <c r="AB559" s="166" t="s">
        <v>2398</v>
      </c>
      <c r="AD559" s="137">
        <v>267.6816</v>
      </c>
      <c r="AH559" s="130">
        <v>2.5319702869188164E-4</v>
      </c>
      <c r="AI559" s="130">
        <v>6.5763989728034756E-3</v>
      </c>
      <c r="AJ559" s="130">
        <v>7.6391444702908961E-4</v>
      </c>
      <c r="AK559" s="181"/>
      <c r="AL559" s="4"/>
      <c r="AM559" s="159"/>
      <c r="AN559" s="4"/>
    </row>
    <row r="560" spans="1:40" x14ac:dyDescent="0.25">
      <c r="A560" t="s">
        <v>1213</v>
      </c>
      <c r="B560" s="2">
        <v>14425</v>
      </c>
      <c r="C560" t="s">
        <v>3046</v>
      </c>
      <c r="D560" t="s">
        <v>3047</v>
      </c>
      <c r="E560" t="s">
        <v>309</v>
      </c>
      <c r="F560" t="s">
        <v>3048</v>
      </c>
      <c r="G560" t="s">
        <v>3049</v>
      </c>
      <c r="H560" t="s">
        <v>312</v>
      </c>
      <c r="I560" t="s">
        <v>951</v>
      </c>
      <c r="J560" t="s">
        <v>204</v>
      </c>
      <c r="K560" t="s">
        <v>204</v>
      </c>
      <c r="L560" t="s">
        <v>325</v>
      </c>
      <c r="M560" t="s">
        <v>340</v>
      </c>
      <c r="N560" t="s">
        <v>447</v>
      </c>
      <c r="O560" t="s">
        <v>339</v>
      </c>
      <c r="P560" t="s">
        <v>1894</v>
      </c>
      <c r="Q560" t="s">
        <v>415</v>
      </c>
      <c r="R560" t="s">
        <v>407</v>
      </c>
      <c r="S560" t="s">
        <v>1212</v>
      </c>
      <c r="T560" s="129">
        <v>2138.5</v>
      </c>
      <c r="U560" t="s">
        <v>1627</v>
      </c>
      <c r="V560" s="130">
        <v>6.9332686830758702E-2</v>
      </c>
      <c r="W560" s="130">
        <v>6.7769616047143599E-2</v>
      </c>
      <c r="X560" t="s">
        <v>412</v>
      </c>
      <c r="Y560" t="s">
        <v>339</v>
      </c>
      <c r="Z560" s="137">
        <v>252296</v>
      </c>
      <c r="AA560" s="167">
        <v>1</v>
      </c>
      <c r="AB560" s="166" t="s">
        <v>1699</v>
      </c>
      <c r="AD560" s="137">
        <v>252.8006</v>
      </c>
      <c r="AH560" s="130">
        <v>1.5768500000000001E-3</v>
      </c>
      <c r="AI560" s="130">
        <v>6.2108027080087025E-3</v>
      </c>
      <c r="AJ560" s="130">
        <v>7.2144678811551506E-4</v>
      </c>
      <c r="AK560" s="181"/>
      <c r="AL560" s="4"/>
      <c r="AM560" s="159"/>
      <c r="AN560" s="4"/>
    </row>
    <row r="561" spans="1:40" x14ac:dyDescent="0.25">
      <c r="A561" t="s">
        <v>1213</v>
      </c>
      <c r="B561" s="2">
        <v>14425</v>
      </c>
      <c r="C561" t="s">
        <v>2351</v>
      </c>
      <c r="D561" t="s">
        <v>2352</v>
      </c>
      <c r="E561" t="s">
        <v>309</v>
      </c>
      <c r="F561" t="s">
        <v>3050</v>
      </c>
      <c r="G561" t="s">
        <v>3051</v>
      </c>
      <c r="H561" t="s">
        <v>312</v>
      </c>
      <c r="I561" t="s">
        <v>951</v>
      </c>
      <c r="J561" t="s">
        <v>204</v>
      </c>
      <c r="K561" t="s">
        <v>204</v>
      </c>
      <c r="L561" t="s">
        <v>325</v>
      </c>
      <c r="M561" t="s">
        <v>340</v>
      </c>
      <c r="N561" t="s">
        <v>464</v>
      </c>
      <c r="O561" t="s">
        <v>339</v>
      </c>
      <c r="P561" t="s">
        <v>1647</v>
      </c>
      <c r="Q561" t="s">
        <v>413</v>
      </c>
      <c r="R561" t="s">
        <v>407</v>
      </c>
      <c r="S561" t="s">
        <v>1212</v>
      </c>
      <c r="T561" s="129">
        <v>1565.6</v>
      </c>
      <c r="U561" t="s">
        <v>3052</v>
      </c>
      <c r="V561" s="130">
        <v>-9.0831125485900492E-3</v>
      </c>
      <c r="W561" s="130">
        <v>6.3888165107965106E-2</v>
      </c>
      <c r="X561" t="s">
        <v>412</v>
      </c>
      <c r="Y561" t="s">
        <v>339</v>
      </c>
      <c r="Z561" s="137">
        <v>185343.75</v>
      </c>
      <c r="AA561" s="167">
        <v>1</v>
      </c>
      <c r="AB561" s="166" t="s">
        <v>3053</v>
      </c>
      <c r="AD561" s="137">
        <v>187.7903</v>
      </c>
      <c r="AH561" s="130">
        <v>1.7659569800374152E-4</v>
      </c>
      <c r="AI561" s="130">
        <v>4.6136302832262529E-3</v>
      </c>
      <c r="AJ561" s="130">
        <v>5.3591925325433964E-4</v>
      </c>
      <c r="AK561" s="181"/>
      <c r="AL561" s="4"/>
      <c r="AM561" s="159"/>
      <c r="AN561" s="4"/>
    </row>
    <row r="562" spans="1:40" x14ac:dyDescent="0.25">
      <c r="A562" t="s">
        <v>1213</v>
      </c>
      <c r="B562" s="2">
        <v>14425</v>
      </c>
      <c r="C562" t="s">
        <v>3054</v>
      </c>
      <c r="D562" t="s">
        <v>3055</v>
      </c>
      <c r="E562" t="s">
        <v>309</v>
      </c>
      <c r="F562" t="s">
        <v>3056</v>
      </c>
      <c r="G562" t="s">
        <v>3057</v>
      </c>
      <c r="H562" t="s">
        <v>312</v>
      </c>
      <c r="I562" t="s">
        <v>951</v>
      </c>
      <c r="J562" t="s">
        <v>204</v>
      </c>
      <c r="K562" t="s">
        <v>204</v>
      </c>
      <c r="L562" t="s">
        <v>325</v>
      </c>
      <c r="M562" t="s">
        <v>340</v>
      </c>
      <c r="N562" t="s">
        <v>440</v>
      </c>
      <c r="O562" t="s">
        <v>339</v>
      </c>
      <c r="P562" t="s">
        <v>1773</v>
      </c>
      <c r="Q562" t="s">
        <v>415</v>
      </c>
      <c r="R562" t="s">
        <v>407</v>
      </c>
      <c r="S562" t="s">
        <v>1212</v>
      </c>
      <c r="T562" s="129">
        <v>4454.3</v>
      </c>
      <c r="U562" t="s">
        <v>2660</v>
      </c>
      <c r="V562" s="130">
        <v>6.7099822925869398E-2</v>
      </c>
      <c r="W562" s="130">
        <v>6.22437936627862E-2</v>
      </c>
      <c r="X562" t="s">
        <v>412</v>
      </c>
      <c r="Y562" t="s">
        <v>339</v>
      </c>
      <c r="Z562" s="137">
        <v>186825.60000000001</v>
      </c>
      <c r="AA562" s="167">
        <v>1</v>
      </c>
      <c r="AB562" s="166" t="s">
        <v>3058</v>
      </c>
      <c r="AD562" s="137">
        <v>154.29929999999999</v>
      </c>
      <c r="AH562" s="130">
        <v>6.6962580645161293E-4</v>
      </c>
      <c r="AI562" s="130">
        <v>3.7908237175222179E-3</v>
      </c>
      <c r="AJ562" s="130">
        <v>4.4034204979526273E-4</v>
      </c>
      <c r="AK562" s="181"/>
      <c r="AL562" s="4"/>
      <c r="AM562" s="159"/>
      <c r="AN562" s="4"/>
    </row>
    <row r="563" spans="1:40" x14ac:dyDescent="0.25">
      <c r="A563" t="s">
        <v>1213</v>
      </c>
      <c r="B563" s="2">
        <v>14425</v>
      </c>
      <c r="C563" t="s">
        <v>455</v>
      </c>
      <c r="D563" t="s">
        <v>2606</v>
      </c>
      <c r="E563" t="s">
        <v>309</v>
      </c>
      <c r="F563" t="s">
        <v>2607</v>
      </c>
      <c r="G563" t="s">
        <v>2608</v>
      </c>
      <c r="H563" t="s">
        <v>321</v>
      </c>
      <c r="I563" t="s">
        <v>754</v>
      </c>
      <c r="J563" t="s">
        <v>204</v>
      </c>
      <c r="K563" t="s">
        <v>204</v>
      </c>
      <c r="L563" t="s">
        <v>325</v>
      </c>
      <c r="M563" t="s">
        <v>340</v>
      </c>
      <c r="N563" t="s">
        <v>440</v>
      </c>
      <c r="O563" t="s">
        <v>339</v>
      </c>
      <c r="P563" t="s">
        <v>2149</v>
      </c>
      <c r="Q563" t="s">
        <v>415</v>
      </c>
      <c r="R563" t="s">
        <v>407</v>
      </c>
      <c r="S563" t="s">
        <v>1212</v>
      </c>
      <c r="T563" s="129">
        <v>1132.5</v>
      </c>
      <c r="U563" t="s">
        <v>2609</v>
      </c>
      <c r="V563" s="130">
        <v>1.7670050309896101E-2</v>
      </c>
      <c r="W563" s="130">
        <v>2.65973874700066E-2</v>
      </c>
      <c r="X563" t="s">
        <v>412</v>
      </c>
      <c r="Y563" t="s">
        <v>339</v>
      </c>
      <c r="Z563" s="137">
        <v>1250833</v>
      </c>
      <c r="AA563" s="167">
        <v>1</v>
      </c>
      <c r="AB563" s="166" t="s">
        <v>2610</v>
      </c>
      <c r="AD563" s="137">
        <v>1492.1187</v>
      </c>
      <c r="AH563" s="130">
        <v>4.2320720250287503E-4</v>
      </c>
      <c r="AI563" s="130">
        <v>3.6658357862403908E-2</v>
      </c>
      <c r="AJ563" s="130">
        <v>4.2582345279326781E-3</v>
      </c>
      <c r="AK563" s="181"/>
      <c r="AL563" s="4"/>
      <c r="AM563" s="159"/>
      <c r="AN563" s="4"/>
    </row>
    <row r="564" spans="1:40" x14ac:dyDescent="0.25">
      <c r="A564" t="s">
        <v>1213</v>
      </c>
      <c r="B564" s="2">
        <v>14425</v>
      </c>
      <c r="C564" t="s">
        <v>1884</v>
      </c>
      <c r="D564" t="s">
        <v>1885</v>
      </c>
      <c r="E564" t="s">
        <v>309</v>
      </c>
      <c r="F564" t="s">
        <v>3059</v>
      </c>
      <c r="G564" t="s">
        <v>3060</v>
      </c>
      <c r="H564" t="s">
        <v>321</v>
      </c>
      <c r="I564" t="s">
        <v>754</v>
      </c>
      <c r="J564" t="s">
        <v>204</v>
      </c>
      <c r="K564" t="s">
        <v>204</v>
      </c>
      <c r="L564" t="s">
        <v>325</v>
      </c>
      <c r="M564" t="s">
        <v>340</v>
      </c>
      <c r="N564" t="s">
        <v>448</v>
      </c>
      <c r="O564" t="s">
        <v>339</v>
      </c>
      <c r="P564" t="s">
        <v>1647</v>
      </c>
      <c r="Q564" t="s">
        <v>413</v>
      </c>
      <c r="R564" t="s">
        <v>407</v>
      </c>
      <c r="S564" t="s">
        <v>1212</v>
      </c>
      <c r="T564" s="129">
        <v>4935.3999999999996</v>
      </c>
      <c r="U564" t="s">
        <v>3061</v>
      </c>
      <c r="V564" s="130">
        <v>3.7100000000000001E-2</v>
      </c>
      <c r="W564" s="130">
        <v>3.3633828598260501E-2</v>
      </c>
      <c r="X564" t="s">
        <v>411</v>
      </c>
      <c r="Y564" t="s">
        <v>339</v>
      </c>
      <c r="Z564" s="137">
        <v>950000</v>
      </c>
      <c r="AA564" s="167">
        <v>1</v>
      </c>
      <c r="AB564" s="166" t="s">
        <v>3062</v>
      </c>
      <c r="AD564" s="137">
        <v>1001.395</v>
      </c>
      <c r="AH564" s="130">
        <v>2.4729923207080567E-3</v>
      </c>
      <c r="AI564" s="130">
        <v>2.4602262723214956E-2</v>
      </c>
      <c r="AJ564" s="130">
        <v>2.8577986222538087E-3</v>
      </c>
      <c r="AK564" s="181"/>
      <c r="AL564" s="4"/>
      <c r="AM564" s="159"/>
      <c r="AN564" s="4"/>
    </row>
    <row r="565" spans="1:40" x14ac:dyDescent="0.25">
      <c r="A565" t="s">
        <v>1213</v>
      </c>
      <c r="B565" s="2">
        <v>14425</v>
      </c>
      <c r="C565" t="s">
        <v>1849</v>
      </c>
      <c r="D565" t="s">
        <v>1850</v>
      </c>
      <c r="E565" t="s">
        <v>309</v>
      </c>
      <c r="F565" t="s">
        <v>1851</v>
      </c>
      <c r="G565" t="s">
        <v>1852</v>
      </c>
      <c r="H565" t="s">
        <v>321</v>
      </c>
      <c r="I565" t="s">
        <v>754</v>
      </c>
      <c r="J565" t="s">
        <v>204</v>
      </c>
      <c r="K565" t="s">
        <v>204</v>
      </c>
      <c r="L565" t="s">
        <v>325</v>
      </c>
      <c r="M565" t="s">
        <v>340</v>
      </c>
      <c r="N565" t="s">
        <v>456</v>
      </c>
      <c r="O565" t="s">
        <v>339</v>
      </c>
      <c r="P565" t="s">
        <v>1647</v>
      </c>
      <c r="Q565" t="s">
        <v>413</v>
      </c>
      <c r="R565" t="s">
        <v>407</v>
      </c>
      <c r="S565" t="s">
        <v>1212</v>
      </c>
      <c r="T565" s="129">
        <v>5431</v>
      </c>
      <c r="U565" t="s">
        <v>1853</v>
      </c>
      <c r="V565" s="130">
        <v>2.9891145973353801E-2</v>
      </c>
      <c r="W565" s="130">
        <v>3.8850183948278098E-2</v>
      </c>
      <c r="X565" t="s">
        <v>412</v>
      </c>
      <c r="Y565" t="s">
        <v>339</v>
      </c>
      <c r="Z565" s="137">
        <v>658468.43999999994</v>
      </c>
      <c r="AA565" s="167">
        <v>1</v>
      </c>
      <c r="AB565" s="166" t="s">
        <v>1854</v>
      </c>
      <c r="AD565" s="137">
        <v>968.80459999999994</v>
      </c>
      <c r="AH565" s="130">
        <v>2.2674636202460135E-4</v>
      </c>
      <c r="AI565" s="130">
        <v>2.380158208964412E-2</v>
      </c>
      <c r="AJ565" s="130">
        <v>2.7647915668773584E-3</v>
      </c>
      <c r="AK565" s="181"/>
      <c r="AL565" s="4"/>
      <c r="AM565" s="159"/>
      <c r="AN565" s="4"/>
    </row>
    <row r="566" spans="1:40" x14ac:dyDescent="0.25">
      <c r="A566" t="s">
        <v>1213</v>
      </c>
      <c r="B566" s="2">
        <v>14425</v>
      </c>
      <c r="C566" t="s">
        <v>2591</v>
      </c>
      <c r="D566" t="s">
        <v>2592</v>
      </c>
      <c r="E566" t="s">
        <v>309</v>
      </c>
      <c r="F566" t="s">
        <v>2611</v>
      </c>
      <c r="G566" t="s">
        <v>2612</v>
      </c>
      <c r="H566" t="s">
        <v>321</v>
      </c>
      <c r="I566" t="s">
        <v>754</v>
      </c>
      <c r="J566" t="s">
        <v>204</v>
      </c>
      <c r="K566" t="s">
        <v>204</v>
      </c>
      <c r="L566" t="s">
        <v>325</v>
      </c>
      <c r="M566" t="s">
        <v>340</v>
      </c>
      <c r="N566" t="s">
        <v>475</v>
      </c>
      <c r="O566" t="s">
        <v>339</v>
      </c>
      <c r="P566" t="s">
        <v>1668</v>
      </c>
      <c r="Q566" t="s">
        <v>413</v>
      </c>
      <c r="R566" t="s">
        <v>407</v>
      </c>
      <c r="S566" t="s">
        <v>1212</v>
      </c>
      <c r="T566" s="129">
        <v>2151.6999999999998</v>
      </c>
      <c r="U566" t="s">
        <v>2613</v>
      </c>
      <c r="V566" s="130">
        <v>1.9660699418307E-2</v>
      </c>
      <c r="W566" s="130">
        <v>2.3652205439805601E-2</v>
      </c>
      <c r="X566" t="s">
        <v>412</v>
      </c>
      <c r="Y566" t="s">
        <v>339</v>
      </c>
      <c r="Z566" s="137">
        <v>622620.67000000004</v>
      </c>
      <c r="AA566" s="167">
        <v>1</v>
      </c>
      <c r="AB566" s="166" t="s">
        <v>2614</v>
      </c>
      <c r="AD566" s="137">
        <v>758.41419999999994</v>
      </c>
      <c r="AH566" s="130">
        <v>1.221044992761038E-3</v>
      </c>
      <c r="AI566" s="130">
        <v>1.8632712767106777E-2</v>
      </c>
      <c r="AJ566" s="130">
        <v>2.1643757516841252E-3</v>
      </c>
      <c r="AK566" s="181"/>
      <c r="AL566" s="4"/>
      <c r="AM566" s="159"/>
      <c r="AN566" s="4"/>
    </row>
    <row r="567" spans="1:40" x14ac:dyDescent="0.25">
      <c r="A567" t="s">
        <v>1213</v>
      </c>
      <c r="B567" s="2">
        <v>14425</v>
      </c>
      <c r="C567" t="s">
        <v>2763</v>
      </c>
      <c r="D567" t="s">
        <v>2764</v>
      </c>
      <c r="E567" t="s">
        <v>309</v>
      </c>
      <c r="F567" t="s">
        <v>3063</v>
      </c>
      <c r="G567" t="s">
        <v>3064</v>
      </c>
      <c r="H567" t="s">
        <v>321</v>
      </c>
      <c r="I567" t="s">
        <v>754</v>
      </c>
      <c r="J567" t="s">
        <v>204</v>
      </c>
      <c r="K567" t="s">
        <v>204</v>
      </c>
      <c r="L567" t="s">
        <v>325</v>
      </c>
      <c r="M567" t="s">
        <v>340</v>
      </c>
      <c r="N567" t="s">
        <v>447</v>
      </c>
      <c r="O567" t="s">
        <v>339</v>
      </c>
      <c r="P567" t="s">
        <v>1640</v>
      </c>
      <c r="Q567" t="s">
        <v>413</v>
      </c>
      <c r="R567" t="s">
        <v>407</v>
      </c>
      <c r="S567" t="s">
        <v>1212</v>
      </c>
      <c r="T567" s="129">
        <v>742.9</v>
      </c>
      <c r="U567" t="s">
        <v>2074</v>
      </c>
      <c r="V567" s="130">
        <v>4.3161119987939402E-2</v>
      </c>
      <c r="W567" s="130">
        <v>3.6321995633840198E-2</v>
      </c>
      <c r="X567" t="s">
        <v>412</v>
      </c>
      <c r="Y567" t="s">
        <v>339</v>
      </c>
      <c r="Z567" s="137">
        <v>401181.5</v>
      </c>
      <c r="AA567" s="167">
        <v>1</v>
      </c>
      <c r="AB567" s="166" t="s">
        <v>3065</v>
      </c>
      <c r="AD567" s="137">
        <v>462.7629</v>
      </c>
      <c r="AH567" s="130">
        <v>9.2229925645963978E-4</v>
      </c>
      <c r="AI567" s="130">
        <v>1.1369154473865807E-2</v>
      </c>
      <c r="AJ567" s="130">
        <v>1.3206408840169734E-3</v>
      </c>
      <c r="AK567" s="181"/>
      <c r="AL567" s="4"/>
      <c r="AM567" s="159"/>
      <c r="AN567" s="4"/>
    </row>
    <row r="568" spans="1:40" x14ac:dyDescent="0.25">
      <c r="A568" t="s">
        <v>1213</v>
      </c>
      <c r="B568" s="2">
        <v>14425</v>
      </c>
      <c r="C568" t="s">
        <v>1964</v>
      </c>
      <c r="D568" t="s">
        <v>1965</v>
      </c>
      <c r="E568" t="s">
        <v>309</v>
      </c>
      <c r="F568" t="s">
        <v>3066</v>
      </c>
      <c r="G568" t="s">
        <v>3067</v>
      </c>
      <c r="H568" t="s">
        <v>321</v>
      </c>
      <c r="I568" t="s">
        <v>754</v>
      </c>
      <c r="J568" t="s">
        <v>204</v>
      </c>
      <c r="K568" t="s">
        <v>204</v>
      </c>
      <c r="L568" t="s">
        <v>325</v>
      </c>
      <c r="M568" t="s">
        <v>340</v>
      </c>
      <c r="N568" t="s">
        <v>464</v>
      </c>
      <c r="O568" t="s">
        <v>339</v>
      </c>
      <c r="Q568" t="s">
        <v>410</v>
      </c>
      <c r="R568" t="s">
        <v>410</v>
      </c>
      <c r="S568" t="s">
        <v>1212</v>
      </c>
      <c r="T568" s="129">
        <v>988.1</v>
      </c>
      <c r="U568" t="s">
        <v>1807</v>
      </c>
      <c r="V568" s="130">
        <v>4.9500000000000002E-2</v>
      </c>
      <c r="W568" s="130">
        <v>4.1420333894490798E-2</v>
      </c>
      <c r="X568" t="s">
        <v>412</v>
      </c>
      <c r="Y568" t="s">
        <v>339</v>
      </c>
      <c r="Z568" s="137">
        <v>309568.12</v>
      </c>
      <c r="AA568" s="167">
        <v>1</v>
      </c>
      <c r="AB568" s="166" t="s">
        <v>3068</v>
      </c>
      <c r="AD568" s="137">
        <v>428.00890000000004</v>
      </c>
      <c r="AH568" s="130">
        <v>7.0491725569885521E-4</v>
      </c>
      <c r="AI568" s="130">
        <v>1.0515318536316078E-2</v>
      </c>
      <c r="AJ568" s="130">
        <v>1.2214593089963186E-3</v>
      </c>
      <c r="AK568" s="181"/>
      <c r="AL568" s="4"/>
      <c r="AM568" s="159"/>
      <c r="AN568" s="4"/>
    </row>
    <row r="569" spans="1:40" x14ac:dyDescent="0.25">
      <c r="A569" t="s">
        <v>1213</v>
      </c>
      <c r="B569" s="2">
        <v>14425</v>
      </c>
      <c r="C569" t="s">
        <v>1884</v>
      </c>
      <c r="D569" t="s">
        <v>1885</v>
      </c>
      <c r="E569" t="s">
        <v>309</v>
      </c>
      <c r="F569" t="s">
        <v>2151</v>
      </c>
      <c r="G569" t="s">
        <v>2152</v>
      </c>
      <c r="H569" t="s">
        <v>312</v>
      </c>
      <c r="I569" t="s">
        <v>754</v>
      </c>
      <c r="J569" t="s">
        <v>204</v>
      </c>
      <c r="K569" t="s">
        <v>204</v>
      </c>
      <c r="L569" t="s">
        <v>325</v>
      </c>
      <c r="M569" t="s">
        <v>340</v>
      </c>
      <c r="N569" t="s">
        <v>448</v>
      </c>
      <c r="O569" t="s">
        <v>339</v>
      </c>
      <c r="P569" t="s">
        <v>1211</v>
      </c>
      <c r="Q569" t="s">
        <v>413</v>
      </c>
      <c r="R569" t="s">
        <v>407</v>
      </c>
      <c r="S569" t="s">
        <v>1212</v>
      </c>
      <c r="T569" s="129">
        <v>3264.2</v>
      </c>
      <c r="U569" t="s">
        <v>2153</v>
      </c>
      <c r="V569" s="130">
        <v>1.9791380153086201E-2</v>
      </c>
      <c r="W569" s="130">
        <v>2.4365553179978999E-2</v>
      </c>
      <c r="X569" t="s">
        <v>412</v>
      </c>
      <c r="Y569" t="s">
        <v>339</v>
      </c>
      <c r="Z569" s="137">
        <v>2090127</v>
      </c>
      <c r="AA569" s="167">
        <v>1</v>
      </c>
      <c r="AB569" s="166" t="s">
        <v>2154</v>
      </c>
      <c r="AD569" s="137">
        <v>2330.7006000000001</v>
      </c>
      <c r="AH569" s="130">
        <v>8.037744771085979E-4</v>
      </c>
      <c r="AI569" s="130">
        <v>5.7260629911628017E-2</v>
      </c>
      <c r="AJ569" s="130">
        <v>6.6513942685614827E-3</v>
      </c>
      <c r="AK569" s="181"/>
      <c r="AL569" s="4"/>
      <c r="AM569" s="159"/>
      <c r="AN569" s="4"/>
    </row>
    <row r="570" spans="1:40" x14ac:dyDescent="0.25">
      <c r="A570" t="s">
        <v>1213</v>
      </c>
      <c r="B570" s="2">
        <v>14425</v>
      </c>
      <c r="C570" t="s">
        <v>1873</v>
      </c>
      <c r="D570" t="s">
        <v>1874</v>
      </c>
      <c r="E570" t="s">
        <v>309</v>
      </c>
      <c r="F570" t="s">
        <v>2003</v>
      </c>
      <c r="G570" t="s">
        <v>2004</v>
      </c>
      <c r="H570" t="s">
        <v>312</v>
      </c>
      <c r="I570" t="s">
        <v>754</v>
      </c>
      <c r="J570" t="s">
        <v>204</v>
      </c>
      <c r="K570" t="s">
        <v>204</v>
      </c>
      <c r="L570" t="s">
        <v>325</v>
      </c>
      <c r="M570" t="s">
        <v>340</v>
      </c>
      <c r="N570" t="s">
        <v>448</v>
      </c>
      <c r="O570" t="s">
        <v>339</v>
      </c>
      <c r="P570" t="s">
        <v>1211</v>
      </c>
      <c r="Q570" t="s">
        <v>413</v>
      </c>
      <c r="R570" t="s">
        <v>407</v>
      </c>
      <c r="S570" t="s">
        <v>1212</v>
      </c>
      <c r="T570" s="129">
        <v>2854.1</v>
      </c>
      <c r="U570" t="s">
        <v>1801</v>
      </c>
      <c r="V570" s="130">
        <v>1.2068172467946701E-2</v>
      </c>
      <c r="W570" s="130">
        <v>1.6122715138196599E-2</v>
      </c>
      <c r="X570" t="s">
        <v>412</v>
      </c>
      <c r="Y570" t="s">
        <v>339</v>
      </c>
      <c r="Z570" s="137">
        <v>1600000</v>
      </c>
      <c r="AA570" s="167">
        <v>1</v>
      </c>
      <c r="AB570" s="166" t="s">
        <v>2005</v>
      </c>
      <c r="AD570" s="137">
        <v>1621.28</v>
      </c>
      <c r="AH570" s="130">
        <v>1.3028679380486295E-3</v>
      </c>
      <c r="AI570" s="130">
        <v>3.9831591437838161E-2</v>
      </c>
      <c r="AJ570" s="130">
        <v>4.6268373122370842E-3</v>
      </c>
      <c r="AK570" s="181"/>
      <c r="AL570" s="4"/>
      <c r="AM570" s="159"/>
      <c r="AN570" s="4"/>
    </row>
    <row r="571" spans="1:40" x14ac:dyDescent="0.25">
      <c r="A571" t="s">
        <v>1213</v>
      </c>
      <c r="B571" s="2">
        <v>14425</v>
      </c>
      <c r="C571" t="s">
        <v>1609</v>
      </c>
      <c r="D571" t="s">
        <v>1610</v>
      </c>
      <c r="E571" t="s">
        <v>309</v>
      </c>
      <c r="F571" t="s">
        <v>2122</v>
      </c>
      <c r="G571" t="s">
        <v>2123</v>
      </c>
      <c r="H571" t="s">
        <v>312</v>
      </c>
      <c r="I571" t="s">
        <v>754</v>
      </c>
      <c r="J571" t="s">
        <v>204</v>
      </c>
      <c r="K571" t="s">
        <v>204</v>
      </c>
      <c r="L571" t="s">
        <v>325</v>
      </c>
      <c r="M571" t="s">
        <v>340</v>
      </c>
      <c r="N571" t="s">
        <v>448</v>
      </c>
      <c r="O571" t="s">
        <v>339</v>
      </c>
      <c r="P571" t="s">
        <v>1211</v>
      </c>
      <c r="Q571" t="s">
        <v>413</v>
      </c>
      <c r="R571" t="s">
        <v>407</v>
      </c>
      <c r="S571" t="s">
        <v>1212</v>
      </c>
      <c r="T571" s="129">
        <v>3686.7</v>
      </c>
      <c r="U571" t="s">
        <v>2124</v>
      </c>
      <c r="V571" s="130">
        <v>1.8223419328927602E-2</v>
      </c>
      <c r="W571" s="130">
        <v>2.4979242044686899E-2</v>
      </c>
      <c r="X571" t="s">
        <v>412</v>
      </c>
      <c r="Y571" t="s">
        <v>339</v>
      </c>
      <c r="Z571" s="137">
        <v>1471338.77</v>
      </c>
      <c r="AA571" s="167">
        <v>1</v>
      </c>
      <c r="AB571" s="166" t="s">
        <v>2125</v>
      </c>
      <c r="AD571" s="137">
        <v>1474.5756999999999</v>
      </c>
      <c r="AH571" s="130">
        <v>5.6526124284139538E-4</v>
      </c>
      <c r="AI571" s="130">
        <v>3.6227361607226519E-2</v>
      </c>
      <c r="AJ571" s="130">
        <v>4.2081700067095858E-3</v>
      </c>
      <c r="AK571" s="181"/>
      <c r="AL571" s="4"/>
      <c r="AM571" s="159"/>
      <c r="AN571" s="4"/>
    </row>
    <row r="572" spans="1:40" x14ac:dyDescent="0.25">
      <c r="A572" t="s">
        <v>1213</v>
      </c>
      <c r="B572" s="2">
        <v>14425</v>
      </c>
      <c r="C572" t="s">
        <v>2307</v>
      </c>
      <c r="D572" t="s">
        <v>2308</v>
      </c>
      <c r="E572" t="s">
        <v>309</v>
      </c>
      <c r="F572" t="s">
        <v>3069</v>
      </c>
      <c r="G572" t="s">
        <v>3070</v>
      </c>
      <c r="H572" t="s">
        <v>312</v>
      </c>
      <c r="I572" t="s">
        <v>754</v>
      </c>
      <c r="J572" t="s">
        <v>204</v>
      </c>
      <c r="K572" t="s">
        <v>204</v>
      </c>
      <c r="L572" t="s">
        <v>325</v>
      </c>
      <c r="M572" t="s">
        <v>340</v>
      </c>
      <c r="N572" t="s">
        <v>440</v>
      </c>
      <c r="O572" t="s">
        <v>339</v>
      </c>
      <c r="P572" t="s">
        <v>1647</v>
      </c>
      <c r="Q572" t="s">
        <v>413</v>
      </c>
      <c r="R572" t="s">
        <v>407</v>
      </c>
      <c r="S572" t="s">
        <v>1212</v>
      </c>
      <c r="T572" s="129">
        <v>3341.1</v>
      </c>
      <c r="U572" t="s">
        <v>3071</v>
      </c>
      <c r="V572" s="130">
        <v>2.0215783657802799E-2</v>
      </c>
      <c r="W572" s="130">
        <v>2.54460651981827E-2</v>
      </c>
      <c r="X572" t="s">
        <v>412</v>
      </c>
      <c r="Y572" t="s">
        <v>339</v>
      </c>
      <c r="Z572" s="137">
        <v>1038595.4</v>
      </c>
      <c r="AA572" s="167">
        <v>1</v>
      </c>
      <c r="AB572" s="166" t="s">
        <v>2852</v>
      </c>
      <c r="AD572" s="137">
        <v>1125.6297</v>
      </c>
      <c r="AH572" s="130">
        <v>9.3156686162583578E-4</v>
      </c>
      <c r="AI572" s="130">
        <v>2.7654459637259658E-2</v>
      </c>
      <c r="AJ572" s="130">
        <v>3.212341789032268E-3</v>
      </c>
      <c r="AK572" s="181"/>
      <c r="AL572" s="4"/>
      <c r="AM572" s="159"/>
      <c r="AN572" s="4"/>
    </row>
    <row r="573" spans="1:40" x14ac:dyDescent="0.25">
      <c r="A573" t="s">
        <v>1213</v>
      </c>
      <c r="B573" s="2">
        <v>14425</v>
      </c>
      <c r="C573" t="s">
        <v>2685</v>
      </c>
      <c r="D573" t="s">
        <v>2686</v>
      </c>
      <c r="E573" t="s">
        <v>309</v>
      </c>
      <c r="F573" t="s">
        <v>3072</v>
      </c>
      <c r="G573" t="s">
        <v>3073</v>
      </c>
      <c r="H573" t="s">
        <v>312</v>
      </c>
      <c r="I573" t="s">
        <v>754</v>
      </c>
      <c r="J573" t="s">
        <v>204</v>
      </c>
      <c r="K573" t="s">
        <v>204</v>
      </c>
      <c r="L573" t="s">
        <v>325</v>
      </c>
      <c r="M573" t="s">
        <v>340</v>
      </c>
      <c r="N573" t="s">
        <v>448</v>
      </c>
      <c r="O573" t="s">
        <v>339</v>
      </c>
      <c r="P573" t="s">
        <v>1647</v>
      </c>
      <c r="Q573" t="s">
        <v>413</v>
      </c>
      <c r="R573" t="s">
        <v>407</v>
      </c>
      <c r="S573" t="s">
        <v>1212</v>
      </c>
      <c r="T573" s="129">
        <v>3685.7</v>
      </c>
      <c r="U573" t="s">
        <v>1832</v>
      </c>
      <c r="V573" s="130">
        <v>2.7074701031446099E-2</v>
      </c>
      <c r="W573" s="130">
        <v>3.3817410737275698E-2</v>
      </c>
      <c r="X573" t="s">
        <v>411</v>
      </c>
      <c r="Y573" t="s">
        <v>339</v>
      </c>
      <c r="Z573" s="137">
        <v>887326</v>
      </c>
      <c r="AA573" s="167">
        <v>1</v>
      </c>
      <c r="AB573" s="166" t="s">
        <v>3074</v>
      </c>
      <c r="AD573" s="137">
        <v>897.61900000000003</v>
      </c>
      <c r="AH573" s="130">
        <v>9.7728509279145317E-4</v>
      </c>
      <c r="AI573" s="130">
        <v>2.2052694953888813E-2</v>
      </c>
      <c r="AJ573" s="130">
        <v>2.5616408525195771E-3</v>
      </c>
      <c r="AK573" s="181"/>
      <c r="AL573" s="4"/>
      <c r="AM573" s="159"/>
      <c r="AN573" s="4"/>
    </row>
    <row r="574" spans="1:40" x14ac:dyDescent="0.25">
      <c r="A574" t="s">
        <v>1213</v>
      </c>
      <c r="B574" s="2">
        <v>14425</v>
      </c>
      <c r="C574" t="s">
        <v>2130</v>
      </c>
      <c r="D574" t="s">
        <v>2131</v>
      </c>
      <c r="E574" t="s">
        <v>309</v>
      </c>
      <c r="F574" t="s">
        <v>2132</v>
      </c>
      <c r="G574" t="s">
        <v>2133</v>
      </c>
      <c r="H574" t="s">
        <v>312</v>
      </c>
      <c r="I574" t="s">
        <v>754</v>
      </c>
      <c r="J574" t="s">
        <v>204</v>
      </c>
      <c r="K574" t="s">
        <v>204</v>
      </c>
      <c r="L574" t="s">
        <v>325</v>
      </c>
      <c r="M574" t="s">
        <v>340</v>
      </c>
      <c r="N574" t="s">
        <v>448</v>
      </c>
      <c r="O574" t="s">
        <v>339</v>
      </c>
      <c r="P574" t="s">
        <v>1255</v>
      </c>
      <c r="Q574" t="s">
        <v>415</v>
      </c>
      <c r="R574" t="s">
        <v>407</v>
      </c>
      <c r="S574" t="s">
        <v>1212</v>
      </c>
      <c r="T574" s="129">
        <v>3973.1</v>
      </c>
      <c r="U574" t="s">
        <v>2134</v>
      </c>
      <c r="V574" s="130">
        <v>2.7035362001657098E-2</v>
      </c>
      <c r="W574" s="130">
        <v>2.5207408417462999E-2</v>
      </c>
      <c r="X574" t="s">
        <v>412</v>
      </c>
      <c r="Y574" t="s">
        <v>339</v>
      </c>
      <c r="Z574" s="137">
        <v>867301.28</v>
      </c>
      <c r="AA574" s="167">
        <v>1</v>
      </c>
      <c r="AB574" s="166" t="s">
        <v>2135</v>
      </c>
      <c r="AD574" s="137">
        <v>874.67330000000004</v>
      </c>
      <c r="AH574" s="130">
        <v>2.2450205809505395E-4</v>
      </c>
      <c r="AI574" s="130">
        <v>2.1488965217103553E-2</v>
      </c>
      <c r="AJ574" s="130">
        <v>2.4961580112365178E-3</v>
      </c>
      <c r="AK574" s="181"/>
      <c r="AL574" s="4"/>
      <c r="AM574" s="159"/>
      <c r="AN574" s="4"/>
    </row>
    <row r="575" spans="1:40" x14ac:dyDescent="0.25">
      <c r="A575" t="s">
        <v>1213</v>
      </c>
      <c r="B575" s="2">
        <v>14425</v>
      </c>
      <c r="C575" t="s">
        <v>1873</v>
      </c>
      <c r="D575" t="s">
        <v>1874</v>
      </c>
      <c r="E575" t="s">
        <v>309</v>
      </c>
      <c r="F575" t="s">
        <v>1875</v>
      </c>
      <c r="G575" t="s">
        <v>1876</v>
      </c>
      <c r="H575" t="s">
        <v>312</v>
      </c>
      <c r="I575" t="s">
        <v>754</v>
      </c>
      <c r="J575" t="s">
        <v>204</v>
      </c>
      <c r="K575" t="s">
        <v>204</v>
      </c>
      <c r="L575" t="s">
        <v>325</v>
      </c>
      <c r="M575" t="s">
        <v>340</v>
      </c>
      <c r="N575" t="s">
        <v>448</v>
      </c>
      <c r="O575" t="s">
        <v>339</v>
      </c>
      <c r="P575" t="s">
        <v>1647</v>
      </c>
      <c r="Q575" t="s">
        <v>413</v>
      </c>
      <c r="R575" t="s">
        <v>407</v>
      </c>
      <c r="S575" t="s">
        <v>1212</v>
      </c>
      <c r="T575" s="129">
        <v>665.8</v>
      </c>
      <c r="U575" t="s">
        <v>1447</v>
      </c>
      <c r="V575" s="130">
        <v>2.4199999999999999E-2</v>
      </c>
      <c r="W575" s="130">
        <v>3.3754468289613399E-2</v>
      </c>
      <c r="X575" t="s">
        <v>411</v>
      </c>
      <c r="Y575" t="s">
        <v>339</v>
      </c>
      <c r="Z575" s="137">
        <v>750000</v>
      </c>
      <c r="AA575" s="167">
        <v>1</v>
      </c>
      <c r="AB575" s="166" t="s">
        <v>1877</v>
      </c>
      <c r="AD575" s="137">
        <v>853.05</v>
      </c>
      <c r="AH575" s="130">
        <v>5.2041772195815842E-4</v>
      </c>
      <c r="AI575" s="130">
        <v>2.0957724190792362E-2</v>
      </c>
      <c r="AJ575" s="130">
        <v>2.4344490582773148E-3</v>
      </c>
      <c r="AK575" s="181"/>
      <c r="AL575" s="4"/>
      <c r="AM575" s="159"/>
      <c r="AN575" s="4"/>
    </row>
    <row r="576" spans="1:40" x14ac:dyDescent="0.25">
      <c r="A576" t="s">
        <v>1213</v>
      </c>
      <c r="B576" s="2">
        <v>14425</v>
      </c>
      <c r="C576" t="s">
        <v>1884</v>
      </c>
      <c r="D576" t="s">
        <v>1885</v>
      </c>
      <c r="E576" t="s">
        <v>309</v>
      </c>
      <c r="F576" t="s">
        <v>1934</v>
      </c>
      <c r="G576" t="s">
        <v>1935</v>
      </c>
      <c r="H576" t="s">
        <v>312</v>
      </c>
      <c r="I576" t="s">
        <v>754</v>
      </c>
      <c r="J576" t="s">
        <v>204</v>
      </c>
      <c r="K576" t="s">
        <v>204</v>
      </c>
      <c r="L576" t="s">
        <v>325</v>
      </c>
      <c r="M576" t="s">
        <v>340</v>
      </c>
      <c r="N576" t="s">
        <v>448</v>
      </c>
      <c r="O576" t="s">
        <v>339</v>
      </c>
      <c r="P576" t="s">
        <v>1647</v>
      </c>
      <c r="Q576" t="s">
        <v>413</v>
      </c>
      <c r="R576" t="s">
        <v>407</v>
      </c>
      <c r="S576" t="s">
        <v>1212</v>
      </c>
      <c r="T576" s="129">
        <v>1854.3</v>
      </c>
      <c r="U576" t="s">
        <v>1936</v>
      </c>
      <c r="V576" s="130">
        <v>2.6521332012414599E-2</v>
      </c>
      <c r="W576" s="130">
        <v>2.6424295738935101E-2</v>
      </c>
      <c r="X576" t="s">
        <v>411</v>
      </c>
      <c r="Y576" t="s">
        <v>339</v>
      </c>
      <c r="Z576" s="137">
        <v>742181</v>
      </c>
      <c r="AA576" s="167">
        <v>1</v>
      </c>
      <c r="AB576" s="166" t="s">
        <v>1937</v>
      </c>
      <c r="AD576" s="137">
        <v>842.67230000000006</v>
      </c>
      <c r="AH576" s="130">
        <v>7.0272309804478533E-4</v>
      </c>
      <c r="AI576" s="130">
        <v>2.0702764957060714E-2</v>
      </c>
      <c r="AJ576" s="130">
        <v>2.4048329959221373E-3</v>
      </c>
      <c r="AK576" s="181"/>
      <c r="AL576" s="4"/>
      <c r="AM576" s="159"/>
      <c r="AN576" s="4"/>
    </row>
    <row r="577" spans="1:40" x14ac:dyDescent="0.25">
      <c r="A577" t="s">
        <v>1213</v>
      </c>
      <c r="B577" s="2">
        <v>14425</v>
      </c>
      <c r="C577" t="s">
        <v>2577</v>
      </c>
      <c r="D577" t="s">
        <v>2578</v>
      </c>
      <c r="E577" t="s">
        <v>309</v>
      </c>
      <c r="F577" t="s">
        <v>2800</v>
      </c>
      <c r="G577" t="s">
        <v>2801</v>
      </c>
      <c r="H577" t="s">
        <v>312</v>
      </c>
      <c r="I577" t="s">
        <v>754</v>
      </c>
      <c r="J577" t="s">
        <v>204</v>
      </c>
      <c r="K577" t="s">
        <v>204</v>
      </c>
      <c r="L577" t="s">
        <v>325</v>
      </c>
      <c r="M577" t="s">
        <v>340</v>
      </c>
      <c r="N577" t="s">
        <v>440</v>
      </c>
      <c r="O577" t="s">
        <v>339</v>
      </c>
      <c r="P577" t="s">
        <v>1633</v>
      </c>
      <c r="Q577" t="s">
        <v>413</v>
      </c>
      <c r="R577" t="s">
        <v>407</v>
      </c>
      <c r="S577" t="s">
        <v>1212</v>
      </c>
      <c r="T577" s="129">
        <v>3060.4</v>
      </c>
      <c r="U577" t="s">
        <v>1786</v>
      </c>
      <c r="V577" s="130">
        <v>3.7932175132125899E-2</v>
      </c>
      <c r="W577" s="130">
        <v>2.9873017350434902E-2</v>
      </c>
      <c r="X577" t="s">
        <v>412</v>
      </c>
      <c r="Y577" t="s">
        <v>339</v>
      </c>
      <c r="Z577" s="137">
        <v>710265.74</v>
      </c>
      <c r="AA577" s="167">
        <v>1</v>
      </c>
      <c r="AB577" s="166" t="s">
        <v>2802</v>
      </c>
      <c r="AD577" s="137">
        <v>796.27890000000002</v>
      </c>
      <c r="AH577" s="130">
        <v>8.4466112268881345E-4</v>
      </c>
      <c r="AI577" s="130">
        <v>1.9562972352321122E-2</v>
      </c>
      <c r="AJ577" s="130">
        <v>2.2724346969475368E-3</v>
      </c>
      <c r="AK577" s="181"/>
      <c r="AL577" s="4"/>
      <c r="AM577" s="159"/>
      <c r="AN577" s="4"/>
    </row>
    <row r="578" spans="1:40" x14ac:dyDescent="0.25">
      <c r="A578" t="s">
        <v>1213</v>
      </c>
      <c r="B578" s="2">
        <v>14425</v>
      </c>
      <c r="C578" t="s">
        <v>2130</v>
      </c>
      <c r="D578" t="s">
        <v>2131</v>
      </c>
      <c r="E578" t="s">
        <v>309</v>
      </c>
      <c r="F578" t="s">
        <v>2281</v>
      </c>
      <c r="G578" t="s">
        <v>2282</v>
      </c>
      <c r="H578" t="s">
        <v>312</v>
      </c>
      <c r="I578" t="s">
        <v>754</v>
      </c>
      <c r="J578" t="s">
        <v>204</v>
      </c>
      <c r="K578" t="s">
        <v>204</v>
      </c>
      <c r="L578" t="s">
        <v>325</v>
      </c>
      <c r="M578" t="s">
        <v>340</v>
      </c>
      <c r="N578" t="s">
        <v>448</v>
      </c>
      <c r="O578" t="s">
        <v>339</v>
      </c>
      <c r="P578" t="s">
        <v>1647</v>
      </c>
      <c r="Q578" t="s">
        <v>413</v>
      </c>
      <c r="R578" t="s">
        <v>407</v>
      </c>
      <c r="S578" t="s">
        <v>1212</v>
      </c>
      <c r="T578" s="129">
        <v>1317</v>
      </c>
      <c r="U578" t="s">
        <v>2283</v>
      </c>
      <c r="V578" s="130">
        <v>2.6122696510553E-2</v>
      </c>
      <c r="W578" s="130">
        <v>2.4688133224248499E-2</v>
      </c>
      <c r="X578" t="s">
        <v>411</v>
      </c>
      <c r="Y578" t="s">
        <v>339</v>
      </c>
      <c r="Z578" s="137">
        <v>700366</v>
      </c>
      <c r="AA578" s="167">
        <v>1</v>
      </c>
      <c r="AB578" s="166" t="s">
        <v>2284</v>
      </c>
      <c r="AD578" s="137">
        <v>787.77170000000001</v>
      </c>
      <c r="AH578" s="130">
        <v>5.2593849735290809E-4</v>
      </c>
      <c r="AI578" s="130">
        <v>1.9353967544588974E-2</v>
      </c>
      <c r="AJ578" s="130">
        <v>2.2481567003136034E-3</v>
      </c>
      <c r="AK578" s="181"/>
      <c r="AL578" s="4"/>
      <c r="AM578" s="159"/>
      <c r="AN578" s="4"/>
    </row>
    <row r="579" spans="1:40" x14ac:dyDescent="0.25">
      <c r="A579" t="s">
        <v>1213</v>
      </c>
      <c r="B579" s="2">
        <v>14425</v>
      </c>
      <c r="C579" t="s">
        <v>1994</v>
      </c>
      <c r="D579" t="s">
        <v>1995</v>
      </c>
      <c r="E579" t="s">
        <v>309</v>
      </c>
      <c r="F579" t="s">
        <v>1996</v>
      </c>
      <c r="G579" t="s">
        <v>1997</v>
      </c>
      <c r="H579" t="s">
        <v>312</v>
      </c>
      <c r="I579" t="s">
        <v>754</v>
      </c>
      <c r="J579" t="s">
        <v>204</v>
      </c>
      <c r="K579" t="s">
        <v>204</v>
      </c>
      <c r="L579" t="s">
        <v>325</v>
      </c>
      <c r="M579" t="s">
        <v>340</v>
      </c>
      <c r="N579" t="s">
        <v>464</v>
      </c>
      <c r="O579" t="s">
        <v>339</v>
      </c>
      <c r="P579" t="s">
        <v>1668</v>
      </c>
      <c r="Q579" t="s">
        <v>413</v>
      </c>
      <c r="R579" t="s">
        <v>407</v>
      </c>
      <c r="S579" t="s">
        <v>1212</v>
      </c>
      <c r="T579" s="129">
        <v>5180.8999999999996</v>
      </c>
      <c r="U579" t="s">
        <v>1998</v>
      </c>
      <c r="V579" s="130">
        <v>3.0604775869983201E-2</v>
      </c>
      <c r="W579" s="130">
        <v>3.2765747340917202E-2</v>
      </c>
      <c r="X579" t="s">
        <v>412</v>
      </c>
      <c r="Y579" t="s">
        <v>339</v>
      </c>
      <c r="Z579" s="137">
        <v>693705.06</v>
      </c>
      <c r="AA579" s="167">
        <v>1</v>
      </c>
      <c r="AB579" s="166" t="s">
        <v>1999</v>
      </c>
      <c r="AD579" s="137">
        <v>680.66340000000002</v>
      </c>
      <c r="AH579" s="130">
        <v>2.8492527793184068E-4</v>
      </c>
      <c r="AI579" s="130">
        <v>1.6722531860930753E-2</v>
      </c>
      <c r="AJ579" s="130">
        <v>1.9424891543682497E-3</v>
      </c>
      <c r="AK579" s="181"/>
      <c r="AL579" s="4"/>
      <c r="AM579" s="159"/>
      <c r="AN579" s="4"/>
    </row>
    <row r="580" spans="1:40" x14ac:dyDescent="0.25">
      <c r="A580" t="s">
        <v>1213</v>
      </c>
      <c r="B580" s="2">
        <v>14425</v>
      </c>
      <c r="C580" t="s">
        <v>2024</v>
      </c>
      <c r="D580" t="s">
        <v>2025</v>
      </c>
      <c r="E580" t="s">
        <v>309</v>
      </c>
      <c r="F580" t="s">
        <v>2698</v>
      </c>
      <c r="G580" t="s">
        <v>2699</v>
      </c>
      <c r="H580" t="s">
        <v>312</v>
      </c>
      <c r="I580" t="s">
        <v>754</v>
      </c>
      <c r="J580" t="s">
        <v>204</v>
      </c>
      <c r="K580" t="s">
        <v>204</v>
      </c>
      <c r="L580" t="s">
        <v>325</v>
      </c>
      <c r="M580" t="s">
        <v>340</v>
      </c>
      <c r="N580" t="s">
        <v>464</v>
      </c>
      <c r="O580" t="s">
        <v>339</v>
      </c>
      <c r="P580" t="s">
        <v>1668</v>
      </c>
      <c r="Q580" t="s">
        <v>413</v>
      </c>
      <c r="R580" t="s">
        <v>407</v>
      </c>
      <c r="S580" t="s">
        <v>1212</v>
      </c>
      <c r="T580" s="129">
        <v>1215.5999999999999</v>
      </c>
      <c r="U580" t="s">
        <v>1750</v>
      </c>
      <c r="V580" s="130">
        <v>3.1206549151984099E-2</v>
      </c>
      <c r="W580" s="130">
        <v>2.8580074571370701E-2</v>
      </c>
      <c r="X580" t="s">
        <v>412</v>
      </c>
      <c r="Y580" t="s">
        <v>339</v>
      </c>
      <c r="Z580" s="137">
        <v>449047.51</v>
      </c>
      <c r="AA580" s="167">
        <v>1</v>
      </c>
      <c r="AB580" s="166" t="s">
        <v>2700</v>
      </c>
      <c r="AD580" s="137">
        <v>640.29680000000008</v>
      </c>
      <c r="AH580" s="130">
        <v>4.6992823493104493E-4</v>
      </c>
      <c r="AI580" s="130">
        <v>1.5730805620593098E-2</v>
      </c>
      <c r="AJ580" s="130">
        <v>1.8272902429845594E-3</v>
      </c>
      <c r="AK580" s="181"/>
      <c r="AL580" s="4"/>
      <c r="AM580" s="159"/>
      <c r="AN580" s="4"/>
    </row>
    <row r="581" spans="1:40" x14ac:dyDescent="0.25">
      <c r="A581" t="s">
        <v>1213</v>
      </c>
      <c r="B581" s="2">
        <v>14425</v>
      </c>
      <c r="C581" t="s">
        <v>2375</v>
      </c>
      <c r="D581" t="s">
        <v>2376</v>
      </c>
      <c r="E581" t="s">
        <v>309</v>
      </c>
      <c r="F581" t="s">
        <v>2651</v>
      </c>
      <c r="G581" t="s">
        <v>2652</v>
      </c>
      <c r="H581" t="s">
        <v>312</v>
      </c>
      <c r="I581" t="s">
        <v>754</v>
      </c>
      <c r="J581" t="s">
        <v>204</v>
      </c>
      <c r="K581" t="s">
        <v>204</v>
      </c>
      <c r="L581" t="s">
        <v>325</v>
      </c>
      <c r="M581" t="s">
        <v>340</v>
      </c>
      <c r="N581" t="s">
        <v>445</v>
      </c>
      <c r="O581" t="s">
        <v>339</v>
      </c>
      <c r="P581" t="s">
        <v>1668</v>
      </c>
      <c r="Q581" t="s">
        <v>413</v>
      </c>
      <c r="R581" t="s">
        <v>407</v>
      </c>
      <c r="S581" t="s">
        <v>1212</v>
      </c>
      <c r="T581" s="129">
        <v>4804.8999999999996</v>
      </c>
      <c r="U581" t="s">
        <v>2653</v>
      </c>
      <c r="V581" s="130">
        <v>3.7245151532888099E-2</v>
      </c>
      <c r="W581" s="130">
        <v>2.8378134218454001E-2</v>
      </c>
      <c r="X581" t="s">
        <v>412</v>
      </c>
      <c r="Y581" t="s">
        <v>339</v>
      </c>
      <c r="Z581" s="137">
        <v>612697.13</v>
      </c>
      <c r="AA581" s="167">
        <v>1</v>
      </c>
      <c r="AB581" s="166" t="s">
        <v>1654</v>
      </c>
      <c r="AD581" s="137">
        <v>619.3143</v>
      </c>
      <c r="AH581" s="130">
        <v>7.182882569740785E-4</v>
      </c>
      <c r="AI581" s="130">
        <v>1.5215307762515257E-2</v>
      </c>
      <c r="AJ581" s="130">
        <v>1.7674100163093305E-3</v>
      </c>
      <c r="AK581" s="181"/>
      <c r="AL581" s="4"/>
      <c r="AM581" s="159"/>
      <c r="AN581" s="4"/>
    </row>
    <row r="582" spans="1:40" x14ac:dyDescent="0.25">
      <c r="A582" t="s">
        <v>1213</v>
      </c>
      <c r="B582" s="2">
        <v>14425</v>
      </c>
      <c r="C582" t="s">
        <v>2024</v>
      </c>
      <c r="D582" t="s">
        <v>2025</v>
      </c>
      <c r="E582" t="s">
        <v>309</v>
      </c>
      <c r="F582" t="s">
        <v>2658</v>
      </c>
      <c r="G582" t="s">
        <v>2659</v>
      </c>
      <c r="H582" t="s">
        <v>312</v>
      </c>
      <c r="I582" t="s">
        <v>754</v>
      </c>
      <c r="J582" t="s">
        <v>204</v>
      </c>
      <c r="K582" t="s">
        <v>204</v>
      </c>
      <c r="L582" t="s">
        <v>325</v>
      </c>
      <c r="M582" t="s">
        <v>340</v>
      </c>
      <c r="N582" t="s">
        <v>464</v>
      </c>
      <c r="O582" t="s">
        <v>339</v>
      </c>
      <c r="P582" t="s">
        <v>1668</v>
      </c>
      <c r="Q582" t="s">
        <v>413</v>
      </c>
      <c r="R582" t="s">
        <v>407</v>
      </c>
      <c r="S582" t="s">
        <v>1212</v>
      </c>
      <c r="T582" s="129">
        <v>4207.3</v>
      </c>
      <c r="U582" t="s">
        <v>2660</v>
      </c>
      <c r="V582" s="130">
        <v>3.52860678493973E-2</v>
      </c>
      <c r="W582" s="130">
        <v>3.4202933229207602E-2</v>
      </c>
      <c r="X582" t="s">
        <v>412</v>
      </c>
      <c r="Y582" t="s">
        <v>339</v>
      </c>
      <c r="Z582" s="137">
        <v>585116.57999999996</v>
      </c>
      <c r="AA582" s="167">
        <v>1</v>
      </c>
      <c r="AB582" s="166" t="s">
        <v>2661</v>
      </c>
      <c r="AD582" s="137">
        <v>587.74959999999999</v>
      </c>
      <c r="AH582" s="130">
        <v>3.6355797367316009E-4</v>
      </c>
      <c r="AI582" s="130">
        <v>1.4439826516673741E-2</v>
      </c>
      <c r="AJ582" s="130">
        <v>1.6773301215906083E-3</v>
      </c>
      <c r="AK582" s="181"/>
      <c r="AL582" s="4"/>
      <c r="AM582" s="159"/>
      <c r="AN582" s="4"/>
    </row>
    <row r="583" spans="1:40" x14ac:dyDescent="0.25">
      <c r="A583" t="s">
        <v>1213</v>
      </c>
      <c r="B583" s="2">
        <v>14425</v>
      </c>
      <c r="C583" t="s">
        <v>2763</v>
      </c>
      <c r="D583" t="s">
        <v>2764</v>
      </c>
      <c r="E583" t="s">
        <v>309</v>
      </c>
      <c r="F583" t="s">
        <v>2765</v>
      </c>
      <c r="G583" t="s">
        <v>2766</v>
      </c>
      <c r="H583" t="s">
        <v>312</v>
      </c>
      <c r="I583" t="s">
        <v>754</v>
      </c>
      <c r="J583" t="s">
        <v>204</v>
      </c>
      <c r="K583" t="s">
        <v>204</v>
      </c>
      <c r="L583" t="s">
        <v>325</v>
      </c>
      <c r="M583" t="s">
        <v>340</v>
      </c>
      <c r="N583" t="s">
        <v>447</v>
      </c>
      <c r="O583" t="s">
        <v>339</v>
      </c>
      <c r="P583" t="s">
        <v>1640</v>
      </c>
      <c r="Q583" t="s">
        <v>413</v>
      </c>
      <c r="R583" t="s">
        <v>407</v>
      </c>
      <c r="S583" t="s">
        <v>1212</v>
      </c>
      <c r="T583" s="129">
        <v>3098.5</v>
      </c>
      <c r="U583" t="s">
        <v>2767</v>
      </c>
      <c r="V583" s="130">
        <v>3.5783732890975598E-2</v>
      </c>
      <c r="W583" s="130">
        <v>2.9566172918080901E-2</v>
      </c>
      <c r="X583" t="s">
        <v>412</v>
      </c>
      <c r="Y583" t="s">
        <v>339</v>
      </c>
      <c r="Z583" s="137">
        <v>506251.31</v>
      </c>
      <c r="AA583" s="167">
        <v>1</v>
      </c>
      <c r="AB583" s="166" t="s">
        <v>2768</v>
      </c>
      <c r="AD583" s="137">
        <v>579.5059</v>
      </c>
      <c r="AH583" s="130">
        <v>3.5493548937448621E-4</v>
      </c>
      <c r="AI583" s="130">
        <v>1.4237295374405838E-2</v>
      </c>
      <c r="AJ583" s="130">
        <v>1.6538041058802506E-3</v>
      </c>
      <c r="AK583" s="181"/>
      <c r="AL583" s="4"/>
      <c r="AM583" s="159"/>
      <c r="AN583" s="4"/>
    </row>
    <row r="584" spans="1:40" x14ac:dyDescent="0.25">
      <c r="A584" t="s">
        <v>1213</v>
      </c>
      <c r="B584" s="2">
        <v>14425</v>
      </c>
      <c r="C584" t="s">
        <v>1964</v>
      </c>
      <c r="D584" t="s">
        <v>1965</v>
      </c>
      <c r="E584" t="s">
        <v>309</v>
      </c>
      <c r="F584" t="s">
        <v>1966</v>
      </c>
      <c r="G584" t="s">
        <v>1967</v>
      </c>
      <c r="H584" t="s">
        <v>312</v>
      </c>
      <c r="I584" t="s">
        <v>754</v>
      </c>
      <c r="J584" t="s">
        <v>204</v>
      </c>
      <c r="K584" t="s">
        <v>204</v>
      </c>
      <c r="L584" t="s">
        <v>325</v>
      </c>
      <c r="M584" t="s">
        <v>340</v>
      </c>
      <c r="N584" t="s">
        <v>464</v>
      </c>
      <c r="O584" t="s">
        <v>339</v>
      </c>
      <c r="P584" t="s">
        <v>1640</v>
      </c>
      <c r="Q584" t="s">
        <v>413</v>
      </c>
      <c r="R584" t="s">
        <v>407</v>
      </c>
      <c r="S584" t="s">
        <v>1212</v>
      </c>
      <c r="T584" s="129">
        <v>4294.8999999999996</v>
      </c>
      <c r="U584" t="s">
        <v>1921</v>
      </c>
      <c r="V584" s="130">
        <v>3.8113958832917898E-2</v>
      </c>
      <c r="W584" s="130">
        <v>3.8427945028543103E-2</v>
      </c>
      <c r="X584" t="s">
        <v>412</v>
      </c>
      <c r="Y584" t="s">
        <v>339</v>
      </c>
      <c r="Z584" s="137">
        <v>530255.64</v>
      </c>
      <c r="AA584" s="167">
        <v>1</v>
      </c>
      <c r="AB584" s="166" t="s">
        <v>1968</v>
      </c>
      <c r="AD584" s="137">
        <v>543.61810000000003</v>
      </c>
      <c r="AH584" s="130">
        <v>3.0773856318697806E-4</v>
      </c>
      <c r="AI584" s="130">
        <v>1.3355604249367074E-2</v>
      </c>
      <c r="AJ584" s="130">
        <v>1.551386872525061E-3</v>
      </c>
      <c r="AK584" s="181"/>
      <c r="AL584" s="4"/>
      <c r="AM584" s="159"/>
      <c r="AN584" s="4"/>
    </row>
    <row r="585" spans="1:40" x14ac:dyDescent="0.25">
      <c r="A585" t="s">
        <v>1213</v>
      </c>
      <c r="B585" s="2">
        <v>14425</v>
      </c>
      <c r="C585" t="s">
        <v>3075</v>
      </c>
      <c r="D585" t="s">
        <v>3076</v>
      </c>
      <c r="E585" t="s">
        <v>309</v>
      </c>
      <c r="F585" t="s">
        <v>3077</v>
      </c>
      <c r="G585" t="s">
        <v>3078</v>
      </c>
      <c r="H585" t="s">
        <v>312</v>
      </c>
      <c r="I585" t="s">
        <v>754</v>
      </c>
      <c r="J585" t="s">
        <v>204</v>
      </c>
      <c r="K585" t="s">
        <v>204</v>
      </c>
      <c r="L585" t="s">
        <v>325</v>
      </c>
      <c r="M585" t="s">
        <v>340</v>
      </c>
      <c r="N585" t="s">
        <v>447</v>
      </c>
      <c r="O585" t="s">
        <v>339</v>
      </c>
      <c r="P585" t="s">
        <v>1640</v>
      </c>
      <c r="Q585" t="s">
        <v>413</v>
      </c>
      <c r="R585" t="s">
        <v>407</v>
      </c>
      <c r="S585" t="s">
        <v>1212</v>
      </c>
      <c r="T585" s="129">
        <v>5728.8</v>
      </c>
      <c r="U585" t="s">
        <v>1932</v>
      </c>
      <c r="V585" s="130">
        <v>4.0302514902457703E-2</v>
      </c>
      <c r="W585" s="130">
        <v>4.0599459472894298E-2</v>
      </c>
      <c r="X585" t="s">
        <v>412</v>
      </c>
      <c r="Y585" t="s">
        <v>339</v>
      </c>
      <c r="Z585" s="137">
        <v>535391</v>
      </c>
      <c r="AA585" s="167">
        <v>1</v>
      </c>
      <c r="AB585" s="166" t="s">
        <v>2173</v>
      </c>
      <c r="AD585" s="137">
        <v>543.20769999999993</v>
      </c>
      <c r="AH585" s="130">
        <v>1.5296885714285715E-3</v>
      </c>
      <c r="AI585" s="130">
        <v>1.3345521546116498E-2</v>
      </c>
      <c r="AJ585" s="130">
        <v>1.5502156658038638E-3</v>
      </c>
      <c r="AK585" s="181"/>
      <c r="AL585" s="4"/>
      <c r="AM585" s="159"/>
      <c r="AN585" s="4"/>
    </row>
    <row r="586" spans="1:40" x14ac:dyDescent="0.25">
      <c r="A586" t="s">
        <v>1213</v>
      </c>
      <c r="B586" s="2">
        <v>14425</v>
      </c>
      <c r="C586" t="s">
        <v>1609</v>
      </c>
      <c r="D586" t="s">
        <v>1610</v>
      </c>
      <c r="E586" t="s">
        <v>309</v>
      </c>
      <c r="F586" t="s">
        <v>2669</v>
      </c>
      <c r="G586" t="s">
        <v>2670</v>
      </c>
      <c r="H586" t="s">
        <v>312</v>
      </c>
      <c r="I586" t="s">
        <v>754</v>
      </c>
      <c r="J586" t="s">
        <v>204</v>
      </c>
      <c r="K586" t="s">
        <v>204</v>
      </c>
      <c r="L586" t="s">
        <v>325</v>
      </c>
      <c r="M586" t="s">
        <v>340</v>
      </c>
      <c r="N586" t="s">
        <v>448</v>
      </c>
      <c r="O586" t="s">
        <v>339</v>
      </c>
      <c r="P586" t="s">
        <v>1211</v>
      </c>
      <c r="Q586" t="s">
        <v>413</v>
      </c>
      <c r="R586" t="s">
        <v>407</v>
      </c>
      <c r="S586" t="s">
        <v>1212</v>
      </c>
      <c r="T586" s="129">
        <v>1977</v>
      </c>
      <c r="U586" t="s">
        <v>2671</v>
      </c>
      <c r="V586" s="130">
        <v>1.9900355890812699E-2</v>
      </c>
      <c r="W586" s="130">
        <v>2.1960627158879899E-2</v>
      </c>
      <c r="X586" t="s">
        <v>412</v>
      </c>
      <c r="Y586" t="s">
        <v>339</v>
      </c>
      <c r="Z586" s="137">
        <v>500616</v>
      </c>
      <c r="AA586" s="167">
        <v>1</v>
      </c>
      <c r="AB586" s="166" t="s">
        <v>2672</v>
      </c>
      <c r="AD586" s="137">
        <v>540.51509999999996</v>
      </c>
      <c r="AH586" s="130">
        <v>1.6687200000000001E-4</v>
      </c>
      <c r="AI586" s="130">
        <v>1.327936977522836E-2</v>
      </c>
      <c r="AJ586" s="130">
        <v>1.5425314766774148E-3</v>
      </c>
      <c r="AK586" s="181"/>
      <c r="AL586" s="4"/>
      <c r="AM586" s="159"/>
      <c r="AN586" s="4"/>
    </row>
    <row r="587" spans="1:40" x14ac:dyDescent="0.25">
      <c r="A587" t="s">
        <v>1213</v>
      </c>
      <c r="B587" s="2">
        <v>14425</v>
      </c>
      <c r="C587" t="s">
        <v>1994</v>
      </c>
      <c r="D587" t="s">
        <v>1995</v>
      </c>
      <c r="E587" t="s">
        <v>309</v>
      </c>
      <c r="F587" t="s">
        <v>2006</v>
      </c>
      <c r="G587" t="s">
        <v>2007</v>
      </c>
      <c r="H587" t="s">
        <v>312</v>
      </c>
      <c r="I587" t="s">
        <v>754</v>
      </c>
      <c r="J587" t="s">
        <v>204</v>
      </c>
      <c r="K587" t="s">
        <v>204</v>
      </c>
      <c r="L587" t="s">
        <v>325</v>
      </c>
      <c r="M587" t="s">
        <v>340</v>
      </c>
      <c r="N587" t="s">
        <v>464</v>
      </c>
      <c r="O587" t="s">
        <v>339</v>
      </c>
      <c r="P587" t="s">
        <v>1668</v>
      </c>
      <c r="Q587" t="s">
        <v>413</v>
      </c>
      <c r="R587" t="s">
        <v>407</v>
      </c>
      <c r="S587" t="s">
        <v>1212</v>
      </c>
      <c r="T587" s="129">
        <v>2439.6</v>
      </c>
      <c r="U587" t="s">
        <v>1318</v>
      </c>
      <c r="V587" s="130">
        <v>2.6319618685226E-2</v>
      </c>
      <c r="W587" s="130">
        <v>2.7449733115434301E-2</v>
      </c>
      <c r="X587" t="s">
        <v>412</v>
      </c>
      <c r="Y587" t="s">
        <v>339</v>
      </c>
      <c r="Z587" s="137">
        <v>441645.93</v>
      </c>
      <c r="AA587" s="167">
        <v>1</v>
      </c>
      <c r="AB587" s="166" t="s">
        <v>2008</v>
      </c>
      <c r="AD587" s="137">
        <v>499.41320000000002</v>
      </c>
      <c r="AH587" s="130">
        <v>2.0935480898779925E-4</v>
      </c>
      <c r="AI587" s="130">
        <v>1.226957869156676E-2</v>
      </c>
      <c r="AJ587" s="130">
        <v>1.4252341532515801E-3</v>
      </c>
      <c r="AK587" s="181"/>
      <c r="AL587" s="4"/>
      <c r="AM587" s="159"/>
      <c r="AN587" s="4"/>
    </row>
    <row r="588" spans="1:40" x14ac:dyDescent="0.25">
      <c r="A588" t="s">
        <v>1213</v>
      </c>
      <c r="B588" s="2">
        <v>14425</v>
      </c>
      <c r="C588" t="s">
        <v>1861</v>
      </c>
      <c r="D588" t="s">
        <v>1862</v>
      </c>
      <c r="E588" t="s">
        <v>309</v>
      </c>
      <c r="F588" t="s">
        <v>2840</v>
      </c>
      <c r="G588" t="s">
        <v>2841</v>
      </c>
      <c r="H588" t="s">
        <v>312</v>
      </c>
      <c r="I588" t="s">
        <v>754</v>
      </c>
      <c r="J588" t="s">
        <v>204</v>
      </c>
      <c r="K588" t="s">
        <v>204</v>
      </c>
      <c r="L588" t="s">
        <v>325</v>
      </c>
      <c r="M588" t="s">
        <v>340</v>
      </c>
      <c r="N588" t="s">
        <v>443</v>
      </c>
      <c r="O588" t="s">
        <v>339</v>
      </c>
      <c r="P588" t="s">
        <v>1864</v>
      </c>
      <c r="Q588" t="s">
        <v>415</v>
      </c>
      <c r="R588" t="s">
        <v>407</v>
      </c>
      <c r="S588" t="s">
        <v>1212</v>
      </c>
      <c r="T588" s="129">
        <v>1044.2</v>
      </c>
      <c r="U588" t="s">
        <v>1807</v>
      </c>
      <c r="V588" s="130">
        <v>3.07263363935039E-2</v>
      </c>
      <c r="W588" s="130">
        <v>2.9075746346711801E-2</v>
      </c>
      <c r="X588" t="s">
        <v>412</v>
      </c>
      <c r="Y588" t="s">
        <v>339</v>
      </c>
      <c r="Z588" s="137">
        <v>371427.27</v>
      </c>
      <c r="AA588" s="167">
        <v>1</v>
      </c>
      <c r="AB588" s="166" t="s">
        <v>2842</v>
      </c>
      <c r="AD588" s="137">
        <v>417.18709999999999</v>
      </c>
      <c r="AH588" s="130">
        <v>1.0071238340563992E-3</v>
      </c>
      <c r="AI588" s="130">
        <v>1.024944865805816E-2</v>
      </c>
      <c r="AJ588" s="130">
        <v>1.1905758662686173E-3</v>
      </c>
      <c r="AK588" s="181"/>
      <c r="AL588" s="4"/>
      <c r="AM588" s="159"/>
      <c r="AN588" s="4"/>
    </row>
    <row r="589" spans="1:40" x14ac:dyDescent="0.25">
      <c r="A589" t="s">
        <v>1213</v>
      </c>
      <c r="B589" s="2">
        <v>14425</v>
      </c>
      <c r="C589" t="s">
        <v>1884</v>
      </c>
      <c r="D589" t="s">
        <v>1885</v>
      </c>
      <c r="E589" t="s">
        <v>309</v>
      </c>
      <c r="F589" t="s">
        <v>2759</v>
      </c>
      <c r="G589" t="s">
        <v>2760</v>
      </c>
      <c r="H589" t="s">
        <v>312</v>
      </c>
      <c r="I589" t="s">
        <v>754</v>
      </c>
      <c r="J589" t="s">
        <v>204</v>
      </c>
      <c r="K589" t="s">
        <v>204</v>
      </c>
      <c r="L589" t="s">
        <v>325</v>
      </c>
      <c r="M589" t="s">
        <v>340</v>
      </c>
      <c r="N589" t="s">
        <v>448</v>
      </c>
      <c r="O589" t="s">
        <v>339</v>
      </c>
      <c r="P589" t="s">
        <v>1211</v>
      </c>
      <c r="Q589" t="s">
        <v>413</v>
      </c>
      <c r="R589" t="s">
        <v>407</v>
      </c>
      <c r="S589" t="s">
        <v>1212</v>
      </c>
      <c r="T589" s="129">
        <v>2296.6999999999998</v>
      </c>
      <c r="U589" t="s">
        <v>2761</v>
      </c>
      <c r="V589" s="130">
        <v>6.0000000000000001E-3</v>
      </c>
      <c r="W589" s="130">
        <v>2.15646142590043E-2</v>
      </c>
      <c r="X589" t="s">
        <v>412</v>
      </c>
      <c r="Y589" t="s">
        <v>339</v>
      </c>
      <c r="Z589" s="137">
        <v>371264</v>
      </c>
      <c r="AA589" s="167">
        <v>1</v>
      </c>
      <c r="AB589" s="166" t="s">
        <v>2762</v>
      </c>
      <c r="AD589" s="137">
        <v>410.91500000000002</v>
      </c>
      <c r="AH589" s="130">
        <v>4.1731092172497749E-4</v>
      </c>
      <c r="AI589" s="130">
        <v>1.0095355765616839E-2</v>
      </c>
      <c r="AJ589" s="130">
        <v>1.1726764372334832E-3</v>
      </c>
      <c r="AK589" s="181"/>
      <c r="AL589" s="4"/>
      <c r="AM589" s="159"/>
      <c r="AN589" s="4"/>
    </row>
    <row r="590" spans="1:40" x14ac:dyDescent="0.25">
      <c r="A590" t="s">
        <v>1213</v>
      </c>
      <c r="B590" s="2">
        <v>14425</v>
      </c>
      <c r="C590" t="s">
        <v>1980</v>
      </c>
      <c r="D590" t="s">
        <v>1981</v>
      </c>
      <c r="E590" t="s">
        <v>309</v>
      </c>
      <c r="F590" t="s">
        <v>2718</v>
      </c>
      <c r="G590" t="s">
        <v>2719</v>
      </c>
      <c r="H590" t="s">
        <v>312</v>
      </c>
      <c r="I590" t="s">
        <v>754</v>
      </c>
      <c r="J590" t="s">
        <v>204</v>
      </c>
      <c r="K590" t="s">
        <v>204</v>
      </c>
      <c r="L590" t="s">
        <v>325</v>
      </c>
      <c r="M590" t="s">
        <v>340</v>
      </c>
      <c r="N590" t="s">
        <v>464</v>
      </c>
      <c r="O590" t="s">
        <v>339</v>
      </c>
      <c r="P590" t="s">
        <v>2149</v>
      </c>
      <c r="Q590" t="s">
        <v>415</v>
      </c>
      <c r="R590" t="s">
        <v>407</v>
      </c>
      <c r="S590" t="s">
        <v>1212</v>
      </c>
      <c r="T590" s="129">
        <v>3147.2</v>
      </c>
      <c r="U590" t="s">
        <v>2720</v>
      </c>
      <c r="V590" s="130">
        <v>2.5561459685563701E-2</v>
      </c>
      <c r="W590" s="130">
        <v>2.7727728925942999E-2</v>
      </c>
      <c r="X590" t="s">
        <v>412</v>
      </c>
      <c r="Y590" t="s">
        <v>339</v>
      </c>
      <c r="Z590" s="137">
        <v>319471.71999999997</v>
      </c>
      <c r="AA590" s="167">
        <v>1</v>
      </c>
      <c r="AB590" s="166" t="s">
        <v>2721</v>
      </c>
      <c r="AC590" s="2">
        <v>33.286499999999997</v>
      </c>
      <c r="AD590" s="137">
        <v>384.7054</v>
      </c>
      <c r="AH590" s="130">
        <v>1.2052513824210237E-4</v>
      </c>
      <c r="AI590" s="130">
        <v>9.4514385650412668E-3</v>
      </c>
      <c r="AJ590" s="130">
        <v>1.0978790208595014E-3</v>
      </c>
      <c r="AK590" s="181"/>
      <c r="AL590" s="4"/>
      <c r="AM590" s="159"/>
      <c r="AN590" s="4"/>
    </row>
    <row r="591" spans="1:40" x14ac:dyDescent="0.25">
      <c r="A591" t="s">
        <v>1213</v>
      </c>
      <c r="B591" s="2">
        <v>14425</v>
      </c>
      <c r="C591" t="s">
        <v>3079</v>
      </c>
      <c r="D591" t="s">
        <v>3080</v>
      </c>
      <c r="E591" t="s">
        <v>309</v>
      </c>
      <c r="F591" t="s">
        <v>3081</v>
      </c>
      <c r="G591" t="s">
        <v>3082</v>
      </c>
      <c r="H591" t="s">
        <v>312</v>
      </c>
      <c r="I591" t="s">
        <v>754</v>
      </c>
      <c r="J591" t="s">
        <v>204</v>
      </c>
      <c r="K591" t="s">
        <v>204</v>
      </c>
      <c r="L591" t="s">
        <v>325</v>
      </c>
      <c r="M591" t="s">
        <v>340</v>
      </c>
      <c r="N591" t="s">
        <v>464</v>
      </c>
      <c r="O591" t="s">
        <v>339</v>
      </c>
      <c r="P591" t="s">
        <v>1640</v>
      </c>
      <c r="Q591" t="s">
        <v>413</v>
      </c>
      <c r="R591" t="s">
        <v>407</v>
      </c>
      <c r="S591" t="s">
        <v>1212</v>
      </c>
      <c r="T591" s="129">
        <v>4502.5</v>
      </c>
      <c r="U591" t="s">
        <v>3083</v>
      </c>
      <c r="V591" s="130">
        <v>3.7881659863447902E-2</v>
      </c>
      <c r="W591" s="130">
        <v>2.9136066192388201E-2</v>
      </c>
      <c r="X591" t="s">
        <v>412</v>
      </c>
      <c r="Y591" t="s">
        <v>339</v>
      </c>
      <c r="Z591" s="137">
        <v>273704</v>
      </c>
      <c r="AA591" s="167">
        <v>1</v>
      </c>
      <c r="AB591" s="166" t="s">
        <v>3084</v>
      </c>
      <c r="AD591" s="137">
        <v>294.25920000000002</v>
      </c>
      <c r="AH591" s="130">
        <v>6.5445763542675418E-4</v>
      </c>
      <c r="AI591" s="130">
        <v>7.2293571938376513E-3</v>
      </c>
      <c r="AJ591" s="130">
        <v>8.3976206826028498E-4</v>
      </c>
      <c r="AK591" s="181"/>
      <c r="AL591" s="4"/>
      <c r="AM591" s="159"/>
      <c r="AN591" s="4"/>
    </row>
    <row r="592" spans="1:40" x14ac:dyDescent="0.25">
      <c r="A592" t="s">
        <v>1213</v>
      </c>
      <c r="B592" s="2">
        <v>14425</v>
      </c>
      <c r="C592" t="s">
        <v>3085</v>
      </c>
      <c r="D592" t="s">
        <v>3086</v>
      </c>
      <c r="E592" t="s">
        <v>309</v>
      </c>
      <c r="F592" t="s">
        <v>3087</v>
      </c>
      <c r="G592" t="s">
        <v>3088</v>
      </c>
      <c r="H592" t="s">
        <v>312</v>
      </c>
      <c r="I592" t="s">
        <v>754</v>
      </c>
      <c r="J592" t="s">
        <v>204</v>
      </c>
      <c r="K592" t="s">
        <v>204</v>
      </c>
      <c r="L592" t="s">
        <v>325</v>
      </c>
      <c r="M592" t="s">
        <v>340</v>
      </c>
      <c r="N592" t="s">
        <v>464</v>
      </c>
      <c r="O592" t="s">
        <v>339</v>
      </c>
      <c r="P592" t="s">
        <v>1864</v>
      </c>
      <c r="Q592" t="s">
        <v>415</v>
      </c>
      <c r="R592" t="s">
        <v>407</v>
      </c>
      <c r="S592" t="s">
        <v>1212</v>
      </c>
      <c r="T592" s="129">
        <v>6648.1</v>
      </c>
      <c r="U592" t="s">
        <v>3089</v>
      </c>
      <c r="V592" s="130">
        <v>3.7048456383943197E-2</v>
      </c>
      <c r="W592" s="130">
        <v>3.6738989349603297E-2</v>
      </c>
      <c r="X592" t="s">
        <v>412</v>
      </c>
      <c r="Y592" t="s">
        <v>339</v>
      </c>
      <c r="Z592" s="137">
        <v>331426.71999999997</v>
      </c>
      <c r="AA592" s="167">
        <v>1</v>
      </c>
      <c r="AB592" s="166" t="s">
        <v>2429</v>
      </c>
      <c r="AD592" s="137">
        <v>293.24640000000005</v>
      </c>
      <c r="AH592" s="130">
        <v>1.5064850909090909E-3</v>
      </c>
      <c r="AI592" s="130">
        <v>7.204474733184192E-3</v>
      </c>
      <c r="AJ592" s="130">
        <v>8.3687172184891028E-4</v>
      </c>
      <c r="AK592" s="181"/>
      <c r="AL592" s="4"/>
      <c r="AM592" s="159"/>
      <c r="AN592" s="4"/>
    </row>
    <row r="593" spans="1:40" x14ac:dyDescent="0.25">
      <c r="A593" t="s">
        <v>1213</v>
      </c>
      <c r="B593" s="2">
        <v>14425</v>
      </c>
      <c r="C593" t="s">
        <v>2185</v>
      </c>
      <c r="D593" t="s">
        <v>2186</v>
      </c>
      <c r="E593" t="s">
        <v>309</v>
      </c>
      <c r="F593" t="s">
        <v>3090</v>
      </c>
      <c r="G593" t="s">
        <v>3091</v>
      </c>
      <c r="H593" t="s">
        <v>312</v>
      </c>
      <c r="I593" t="s">
        <v>754</v>
      </c>
      <c r="J593" t="s">
        <v>204</v>
      </c>
      <c r="K593" t="s">
        <v>204</v>
      </c>
      <c r="L593" t="s">
        <v>325</v>
      </c>
      <c r="M593" t="s">
        <v>340</v>
      </c>
      <c r="N593" t="s">
        <v>464</v>
      </c>
      <c r="O593" t="s">
        <v>339</v>
      </c>
      <c r="P593" t="s">
        <v>1647</v>
      </c>
      <c r="Q593" t="s">
        <v>413</v>
      </c>
      <c r="R593" t="s">
        <v>407</v>
      </c>
      <c r="S593" t="s">
        <v>1212</v>
      </c>
      <c r="T593" s="129">
        <v>5574.9</v>
      </c>
      <c r="U593" t="s">
        <v>3092</v>
      </c>
      <c r="V593" s="130">
        <v>3.2781482952832799E-2</v>
      </c>
      <c r="W593" s="130">
        <v>3.55325924360749E-2</v>
      </c>
      <c r="X593" t="s">
        <v>412</v>
      </c>
      <c r="Y593" t="s">
        <v>339</v>
      </c>
      <c r="Z593" s="137">
        <v>289120.26</v>
      </c>
      <c r="AA593" s="167">
        <v>1</v>
      </c>
      <c r="AB593" s="166" t="s">
        <v>3093</v>
      </c>
      <c r="AD593" s="137">
        <v>285.67970000000003</v>
      </c>
      <c r="AH593" s="130">
        <v>5.5233089848445369E-4</v>
      </c>
      <c r="AI593" s="130">
        <v>7.0185761204012726E-3</v>
      </c>
      <c r="AJ593" s="130">
        <v>8.1527774061771982E-4</v>
      </c>
      <c r="AK593" s="181"/>
      <c r="AL593" s="4"/>
      <c r="AM593" s="159"/>
      <c r="AN593" s="4"/>
    </row>
    <row r="594" spans="1:40" x14ac:dyDescent="0.25">
      <c r="A594" t="s">
        <v>1213</v>
      </c>
      <c r="B594" s="2">
        <v>14425</v>
      </c>
      <c r="C594" t="s">
        <v>1873</v>
      </c>
      <c r="D594" t="s">
        <v>1874</v>
      </c>
      <c r="E594" t="s">
        <v>309</v>
      </c>
      <c r="F594" t="s">
        <v>2730</v>
      </c>
      <c r="G594" t="s">
        <v>2731</v>
      </c>
      <c r="H594" t="s">
        <v>312</v>
      </c>
      <c r="I594" t="s">
        <v>754</v>
      </c>
      <c r="J594" t="s">
        <v>204</v>
      </c>
      <c r="K594" t="s">
        <v>204</v>
      </c>
      <c r="L594" t="s">
        <v>325</v>
      </c>
      <c r="M594" t="s">
        <v>340</v>
      </c>
      <c r="N594" t="s">
        <v>448</v>
      </c>
      <c r="O594" t="s">
        <v>339</v>
      </c>
      <c r="P594" t="s">
        <v>1211</v>
      </c>
      <c r="Q594" t="s">
        <v>413</v>
      </c>
      <c r="R594" t="s">
        <v>407</v>
      </c>
      <c r="S594" t="s">
        <v>1212</v>
      </c>
      <c r="T594" s="129">
        <v>1991.7</v>
      </c>
      <c r="U594" t="s">
        <v>1796</v>
      </c>
      <c r="V594" s="130">
        <v>2.2087874505892099E-2</v>
      </c>
      <c r="W594" s="130">
        <v>2.09483027923104E-2</v>
      </c>
      <c r="X594" t="s">
        <v>412</v>
      </c>
      <c r="Y594" t="s">
        <v>339</v>
      </c>
      <c r="Z594" s="137">
        <v>255258</v>
      </c>
      <c r="AA594" s="167">
        <v>1</v>
      </c>
      <c r="AB594" s="166" t="s">
        <v>2732</v>
      </c>
      <c r="AD594" s="137">
        <v>282.69819999999999</v>
      </c>
      <c r="AH594" s="130">
        <v>1.6782822292412363E-4</v>
      </c>
      <c r="AI594" s="130">
        <v>6.9453266570933207E-3</v>
      </c>
      <c r="AJ594" s="130">
        <v>8.0676908360200687E-4</v>
      </c>
      <c r="AK594" s="181"/>
      <c r="AL594" s="4"/>
      <c r="AM594" s="159"/>
      <c r="AN594" s="4"/>
    </row>
    <row r="595" spans="1:40" x14ac:dyDescent="0.25">
      <c r="A595" t="s">
        <v>1213</v>
      </c>
      <c r="B595" s="2">
        <v>14425</v>
      </c>
      <c r="C595" t="s">
        <v>1884</v>
      </c>
      <c r="D595" t="s">
        <v>1885</v>
      </c>
      <c r="E595" t="s">
        <v>309</v>
      </c>
      <c r="F595" t="s">
        <v>1886</v>
      </c>
      <c r="G595" t="s">
        <v>1887</v>
      </c>
      <c r="H595" t="s">
        <v>312</v>
      </c>
      <c r="I595" t="s">
        <v>754</v>
      </c>
      <c r="J595" t="s">
        <v>204</v>
      </c>
      <c r="K595" t="s">
        <v>204</v>
      </c>
      <c r="L595" t="s">
        <v>325</v>
      </c>
      <c r="M595" t="s">
        <v>340</v>
      </c>
      <c r="N595" t="s">
        <v>448</v>
      </c>
      <c r="O595" t="s">
        <v>339</v>
      </c>
      <c r="P595" t="s">
        <v>1647</v>
      </c>
      <c r="Q595" t="s">
        <v>413</v>
      </c>
      <c r="R595" t="s">
        <v>407</v>
      </c>
      <c r="S595" t="s">
        <v>1212</v>
      </c>
      <c r="T595" s="129">
        <v>758.9</v>
      </c>
      <c r="U595" t="s">
        <v>1888</v>
      </c>
      <c r="V595" s="130">
        <v>2.0199999999999999E-2</v>
      </c>
      <c r="W595" s="130">
        <v>3.53699911129471E-2</v>
      </c>
      <c r="X595" t="s">
        <v>411</v>
      </c>
      <c r="Y595" t="s">
        <v>339</v>
      </c>
      <c r="Z595" s="137">
        <v>250000</v>
      </c>
      <c r="AA595" s="167">
        <v>1</v>
      </c>
      <c r="AB595" s="166" t="s">
        <v>1889</v>
      </c>
      <c r="AD595" s="137">
        <v>282.02499999999998</v>
      </c>
      <c r="AH595" s="130">
        <v>2.3758612497030174E-4</v>
      </c>
      <c r="AI595" s="130">
        <v>6.9287874859717668E-3</v>
      </c>
      <c r="AJ595" s="130">
        <v>8.048478936295172E-4</v>
      </c>
      <c r="AK595" s="181"/>
      <c r="AL595" s="4"/>
      <c r="AM595" s="159"/>
      <c r="AN595" s="4"/>
    </row>
    <row r="596" spans="1:40" x14ac:dyDescent="0.25">
      <c r="A596" t="s">
        <v>1213</v>
      </c>
      <c r="B596" s="2">
        <v>14425</v>
      </c>
      <c r="C596" t="s">
        <v>3075</v>
      </c>
      <c r="D596" t="s">
        <v>3076</v>
      </c>
      <c r="E596" t="s">
        <v>309</v>
      </c>
      <c r="F596" t="s">
        <v>3094</v>
      </c>
      <c r="G596" t="s">
        <v>3095</v>
      </c>
      <c r="H596" t="s">
        <v>312</v>
      </c>
      <c r="I596" t="s">
        <v>754</v>
      </c>
      <c r="J596" t="s">
        <v>204</v>
      </c>
      <c r="K596" t="s">
        <v>204</v>
      </c>
      <c r="L596" t="s">
        <v>325</v>
      </c>
      <c r="M596" t="s">
        <v>340</v>
      </c>
      <c r="N596" t="s">
        <v>447</v>
      </c>
      <c r="O596" t="s">
        <v>339</v>
      </c>
      <c r="P596" t="s">
        <v>1640</v>
      </c>
      <c r="Q596" t="s">
        <v>413</v>
      </c>
      <c r="R596" t="s">
        <v>407</v>
      </c>
      <c r="S596" t="s">
        <v>1212</v>
      </c>
      <c r="T596" s="129">
        <v>3504.3</v>
      </c>
      <c r="U596" t="s">
        <v>2140</v>
      </c>
      <c r="V596" s="130">
        <v>3.8502573423194901E-2</v>
      </c>
      <c r="W596" s="130">
        <v>3.8737412062883003E-2</v>
      </c>
      <c r="X596" t="s">
        <v>412</v>
      </c>
      <c r="Y596" t="s">
        <v>339</v>
      </c>
      <c r="Z596" s="137">
        <v>212743</v>
      </c>
      <c r="AA596" s="167">
        <v>1</v>
      </c>
      <c r="AB596" s="166" t="s">
        <v>2822</v>
      </c>
      <c r="AD596" s="137">
        <v>211.50910000000002</v>
      </c>
      <c r="AH596" s="130">
        <v>1.3823825066164856E-4</v>
      </c>
      <c r="AI596" s="130">
        <v>5.1963535333716913E-3</v>
      </c>
      <c r="AJ596" s="130">
        <v>6.0360838088281167E-4</v>
      </c>
      <c r="AK596" s="181"/>
      <c r="AL596" s="4"/>
      <c r="AM596" s="159"/>
      <c r="AN596" s="4"/>
    </row>
    <row r="597" spans="1:40" x14ac:dyDescent="0.25">
      <c r="A597" t="s">
        <v>1213</v>
      </c>
      <c r="B597" s="2">
        <v>14425</v>
      </c>
      <c r="C597" t="s">
        <v>2185</v>
      </c>
      <c r="D597" t="s">
        <v>2186</v>
      </c>
      <c r="E597" t="s">
        <v>309</v>
      </c>
      <c r="F597" t="s">
        <v>2740</v>
      </c>
      <c r="G597" t="s">
        <v>2741</v>
      </c>
      <c r="H597" t="s">
        <v>312</v>
      </c>
      <c r="I597" t="s">
        <v>754</v>
      </c>
      <c r="J597" t="s">
        <v>204</v>
      </c>
      <c r="K597" t="s">
        <v>204</v>
      </c>
      <c r="L597" t="s">
        <v>325</v>
      </c>
      <c r="M597" t="s">
        <v>340</v>
      </c>
      <c r="N597" t="s">
        <v>464</v>
      </c>
      <c r="O597" t="s">
        <v>339</v>
      </c>
      <c r="P597" t="s">
        <v>2348</v>
      </c>
      <c r="Q597" t="s">
        <v>415</v>
      </c>
      <c r="R597" t="s">
        <v>407</v>
      </c>
      <c r="S597" t="s">
        <v>1212</v>
      </c>
      <c r="T597" s="129">
        <v>4462.3999999999996</v>
      </c>
      <c r="U597" t="s">
        <v>2002</v>
      </c>
      <c r="V597" s="130">
        <v>3.4145017603499299E-2</v>
      </c>
      <c r="W597" s="130">
        <v>3.46068139350411E-2</v>
      </c>
      <c r="X597" t="s">
        <v>412</v>
      </c>
      <c r="Y597" t="s">
        <v>339</v>
      </c>
      <c r="Z597" s="137">
        <v>204061</v>
      </c>
      <c r="AA597" s="167">
        <v>1</v>
      </c>
      <c r="AB597" s="166" t="s">
        <v>2742</v>
      </c>
      <c r="AD597" s="137">
        <v>210.6318</v>
      </c>
      <c r="AH597" s="130">
        <v>1.7184084210526316E-4</v>
      </c>
      <c r="AI597" s="130">
        <v>5.1748000354142655E-3</v>
      </c>
      <c r="AJ597" s="130">
        <v>6.0110472674902498E-4</v>
      </c>
      <c r="AK597" s="181"/>
      <c r="AL597" s="4"/>
      <c r="AM597" s="159"/>
      <c r="AN597" s="4"/>
    </row>
    <row r="598" spans="1:40" x14ac:dyDescent="0.25">
      <c r="A598" t="s">
        <v>1213</v>
      </c>
      <c r="B598" s="2">
        <v>14425</v>
      </c>
      <c r="C598" t="s">
        <v>2535</v>
      </c>
      <c r="D598" t="s">
        <v>2536</v>
      </c>
      <c r="E598" t="s">
        <v>309</v>
      </c>
      <c r="F598" t="s">
        <v>2779</v>
      </c>
      <c r="G598" t="s">
        <v>2780</v>
      </c>
      <c r="H598" t="s">
        <v>312</v>
      </c>
      <c r="I598" t="s">
        <v>754</v>
      </c>
      <c r="J598" t="s">
        <v>204</v>
      </c>
      <c r="K598" t="s">
        <v>204</v>
      </c>
      <c r="L598" t="s">
        <v>325</v>
      </c>
      <c r="M598" t="s">
        <v>340</v>
      </c>
      <c r="N598" t="s">
        <v>464</v>
      </c>
      <c r="O598" t="s">
        <v>339</v>
      </c>
      <c r="P598" t="s">
        <v>1211</v>
      </c>
      <c r="Q598" t="s">
        <v>413</v>
      </c>
      <c r="R598" t="s">
        <v>407</v>
      </c>
      <c r="S598" t="s">
        <v>1212</v>
      </c>
      <c r="T598" s="129">
        <v>1711.3</v>
      </c>
      <c r="U598" t="s">
        <v>1672</v>
      </c>
      <c r="V598" s="130">
        <v>1.9079894872551101E-2</v>
      </c>
      <c r="W598" s="130">
        <v>2.1955381954907999E-2</v>
      </c>
      <c r="X598" t="s">
        <v>412</v>
      </c>
      <c r="Y598" t="s">
        <v>339</v>
      </c>
      <c r="Z598" s="137">
        <v>158583.94</v>
      </c>
      <c r="AA598" s="167">
        <v>1</v>
      </c>
      <c r="AB598" s="166" t="s">
        <v>2781</v>
      </c>
      <c r="AD598" s="137">
        <v>177.5189</v>
      </c>
      <c r="AH598" s="130">
        <v>1.336172776264596E-4</v>
      </c>
      <c r="AI598" s="130">
        <v>4.3612826268716372E-3</v>
      </c>
      <c r="AJ598" s="130">
        <v>5.0660655170438405E-4</v>
      </c>
      <c r="AK598" s="181"/>
      <c r="AL598" s="4"/>
      <c r="AM598" s="159"/>
      <c r="AN598" s="4"/>
    </row>
    <row r="599" spans="1:40" x14ac:dyDescent="0.25">
      <c r="A599" t="s">
        <v>1213</v>
      </c>
      <c r="B599" s="2">
        <v>14425</v>
      </c>
      <c r="C599" t="s">
        <v>2344</v>
      </c>
      <c r="D599" t="s">
        <v>2345</v>
      </c>
      <c r="E599" t="s">
        <v>309</v>
      </c>
      <c r="F599" t="s">
        <v>3096</v>
      </c>
      <c r="G599" t="s">
        <v>3097</v>
      </c>
      <c r="H599" t="s">
        <v>312</v>
      </c>
      <c r="I599" t="s">
        <v>754</v>
      </c>
      <c r="J599" t="s">
        <v>204</v>
      </c>
      <c r="K599" t="s">
        <v>204</v>
      </c>
      <c r="L599" t="s">
        <v>325</v>
      </c>
      <c r="M599" t="s">
        <v>340</v>
      </c>
      <c r="N599" t="s">
        <v>445</v>
      </c>
      <c r="O599" t="s">
        <v>339</v>
      </c>
      <c r="P599" t="s">
        <v>2348</v>
      </c>
      <c r="Q599" t="s">
        <v>415</v>
      </c>
      <c r="R599" t="s">
        <v>407</v>
      </c>
      <c r="S599" t="s">
        <v>1212</v>
      </c>
      <c r="T599" s="129">
        <v>5401.2</v>
      </c>
      <c r="U599" t="s">
        <v>3098</v>
      </c>
      <c r="V599" s="130">
        <v>2.2359262660741501E-2</v>
      </c>
      <c r="W599" s="130">
        <v>2.6015169829129801E-2</v>
      </c>
      <c r="X599" t="s">
        <v>412</v>
      </c>
      <c r="Y599" t="s">
        <v>339</v>
      </c>
      <c r="Z599" s="137">
        <v>176860</v>
      </c>
      <c r="AA599" s="167">
        <v>1</v>
      </c>
      <c r="AB599" s="166" t="s">
        <v>1823</v>
      </c>
      <c r="AD599" s="137">
        <v>174.0479</v>
      </c>
      <c r="AH599" s="130">
        <v>5.8953333333333332E-4</v>
      </c>
      <c r="AI599" s="130">
        <v>4.2760071322743218E-3</v>
      </c>
      <c r="AJ599" s="130">
        <v>4.9670095099952434E-4</v>
      </c>
      <c r="AK599" s="181"/>
      <c r="AL599" s="4"/>
      <c r="AM599" s="159"/>
      <c r="AN599" s="4"/>
    </row>
    <row r="600" spans="1:40" x14ac:dyDescent="0.25">
      <c r="A600" t="s">
        <v>1213</v>
      </c>
      <c r="B600" s="2">
        <v>14425</v>
      </c>
      <c r="C600" t="s">
        <v>1873</v>
      </c>
      <c r="D600" t="s">
        <v>1874</v>
      </c>
      <c r="E600" t="s">
        <v>309</v>
      </c>
      <c r="F600" t="s">
        <v>2772</v>
      </c>
      <c r="G600" t="s">
        <v>2773</v>
      </c>
      <c r="H600" t="s">
        <v>312</v>
      </c>
      <c r="I600" t="s">
        <v>754</v>
      </c>
      <c r="J600" t="s">
        <v>204</v>
      </c>
      <c r="K600" t="s">
        <v>204</v>
      </c>
      <c r="L600" t="s">
        <v>325</v>
      </c>
      <c r="M600" t="s">
        <v>340</v>
      </c>
      <c r="N600" t="s">
        <v>448</v>
      </c>
      <c r="O600" t="s">
        <v>339</v>
      </c>
      <c r="P600" t="s">
        <v>1211</v>
      </c>
      <c r="Q600" t="s">
        <v>413</v>
      </c>
      <c r="R600" t="s">
        <v>407</v>
      </c>
      <c r="S600" t="s">
        <v>1212</v>
      </c>
      <c r="T600" s="129">
        <v>3399.2</v>
      </c>
      <c r="U600" t="s">
        <v>2774</v>
      </c>
      <c r="V600" s="130">
        <v>1.8008760619590999E-2</v>
      </c>
      <c r="W600" s="130">
        <v>2.36181116139885E-2</v>
      </c>
      <c r="X600" t="s">
        <v>412</v>
      </c>
      <c r="Y600" t="s">
        <v>339</v>
      </c>
      <c r="Z600" s="137">
        <v>150520</v>
      </c>
      <c r="AA600" s="167">
        <v>1</v>
      </c>
      <c r="AB600" s="166" t="s">
        <v>2775</v>
      </c>
      <c r="AD600" s="137">
        <v>154.61410000000001</v>
      </c>
      <c r="AH600" s="130">
        <v>4.7978248500679737E-5</v>
      </c>
      <c r="AI600" s="130">
        <v>3.7985577208927844E-3</v>
      </c>
      <c r="AJ600" s="130">
        <v>4.4124043155898784E-4</v>
      </c>
      <c r="AK600" s="181"/>
      <c r="AL600" s="4"/>
      <c r="AM600" s="159"/>
      <c r="AN600" s="4"/>
    </row>
    <row r="601" spans="1:40" x14ac:dyDescent="0.25">
      <c r="A601" t="s">
        <v>1213</v>
      </c>
      <c r="B601" s="2">
        <v>14425</v>
      </c>
      <c r="C601" t="s">
        <v>2018</v>
      </c>
      <c r="D601" t="s">
        <v>2019</v>
      </c>
      <c r="E601" t="s">
        <v>309</v>
      </c>
      <c r="F601" t="s">
        <v>2870</v>
      </c>
      <c r="G601" t="s">
        <v>2871</v>
      </c>
      <c r="H601" t="s">
        <v>312</v>
      </c>
      <c r="I601" t="s">
        <v>754</v>
      </c>
      <c r="J601" t="s">
        <v>204</v>
      </c>
      <c r="K601" t="s">
        <v>204</v>
      </c>
      <c r="L601" t="s">
        <v>325</v>
      </c>
      <c r="M601" t="s">
        <v>340</v>
      </c>
      <c r="N601" t="s">
        <v>464</v>
      </c>
      <c r="O601" t="s">
        <v>339</v>
      </c>
      <c r="P601" t="s">
        <v>1668</v>
      </c>
      <c r="Q601" t="s">
        <v>413</v>
      </c>
      <c r="R601" t="s">
        <v>407</v>
      </c>
      <c r="S601" t="s">
        <v>1212</v>
      </c>
      <c r="T601" s="129">
        <v>1015.8</v>
      </c>
      <c r="U601" t="s">
        <v>2223</v>
      </c>
      <c r="V601" s="130">
        <v>2.1653540418962901E-2</v>
      </c>
      <c r="W601" s="130">
        <v>2.7449733115434301E-2</v>
      </c>
      <c r="X601" t="s">
        <v>412</v>
      </c>
      <c r="Y601" t="s">
        <v>339</v>
      </c>
      <c r="Z601" s="137">
        <v>127996.24</v>
      </c>
      <c r="AA601" s="167">
        <v>1</v>
      </c>
      <c r="AB601" s="166" t="s">
        <v>2872</v>
      </c>
      <c r="AC601" s="2">
        <v>3.5196000000000001</v>
      </c>
      <c r="AD601" s="137">
        <v>150.40799999999999</v>
      </c>
      <c r="AH601" s="130">
        <v>1.5890195188067454E-4</v>
      </c>
      <c r="AI601" s="130">
        <v>3.6952222965696002E-3</v>
      </c>
      <c r="AJ601" s="130">
        <v>4.2923698957549305E-4</v>
      </c>
      <c r="AK601" s="181"/>
      <c r="AL601" s="4"/>
      <c r="AM601" s="159"/>
      <c r="AN601" s="4"/>
    </row>
    <row r="602" spans="1:40" x14ac:dyDescent="0.25">
      <c r="A602" t="s">
        <v>1213</v>
      </c>
      <c r="B602" s="2">
        <v>14425</v>
      </c>
      <c r="C602" t="s">
        <v>455</v>
      </c>
      <c r="D602" t="s">
        <v>2606</v>
      </c>
      <c r="E602" t="s">
        <v>309</v>
      </c>
      <c r="F602" t="s">
        <v>2694</v>
      </c>
      <c r="G602" t="s">
        <v>2695</v>
      </c>
      <c r="H602" t="s">
        <v>312</v>
      </c>
      <c r="I602" t="s">
        <v>754</v>
      </c>
      <c r="J602" t="s">
        <v>204</v>
      </c>
      <c r="K602" t="s">
        <v>204</v>
      </c>
      <c r="L602" t="s">
        <v>325</v>
      </c>
      <c r="M602" t="s">
        <v>340</v>
      </c>
      <c r="N602" t="s">
        <v>440</v>
      </c>
      <c r="O602" t="s">
        <v>339</v>
      </c>
      <c r="P602" t="s">
        <v>2149</v>
      </c>
      <c r="Q602" t="s">
        <v>415</v>
      </c>
      <c r="R602" t="s">
        <v>407</v>
      </c>
      <c r="S602" t="s">
        <v>1212</v>
      </c>
      <c r="T602" s="129">
        <v>6127.9</v>
      </c>
      <c r="U602" t="s">
        <v>2696</v>
      </c>
      <c r="V602" s="130">
        <v>6.5344822776314199E-3</v>
      </c>
      <c r="W602" s="130">
        <v>4.6566992557045403E-3</v>
      </c>
      <c r="X602" t="s">
        <v>412</v>
      </c>
      <c r="Y602" t="s">
        <v>339</v>
      </c>
      <c r="Z602" s="137">
        <v>135956</v>
      </c>
      <c r="AA602" s="167">
        <v>1</v>
      </c>
      <c r="AB602" s="166" t="s">
        <v>2697</v>
      </c>
      <c r="AD602" s="137">
        <v>149.4836</v>
      </c>
      <c r="AH602" s="130">
        <v>3.495778509843287E-5</v>
      </c>
      <c r="AI602" s="130">
        <v>3.6725116462654351E-3</v>
      </c>
      <c r="AJ602" s="130">
        <v>4.2659892063525329E-4</v>
      </c>
      <c r="AK602" s="181"/>
      <c r="AL602" s="4"/>
      <c r="AM602" s="159"/>
      <c r="AN602" s="4"/>
    </row>
    <row r="603" spans="1:40" x14ac:dyDescent="0.25">
      <c r="A603" t="s">
        <v>1213</v>
      </c>
      <c r="B603" s="2">
        <v>14425</v>
      </c>
      <c r="C603" t="s">
        <v>455</v>
      </c>
      <c r="D603" t="s">
        <v>2606</v>
      </c>
      <c r="E603" t="s">
        <v>309</v>
      </c>
      <c r="F603" t="s">
        <v>2726</v>
      </c>
      <c r="G603" t="s">
        <v>2727</v>
      </c>
      <c r="H603" t="s">
        <v>312</v>
      </c>
      <c r="I603" t="s">
        <v>754</v>
      </c>
      <c r="J603" t="s">
        <v>204</v>
      </c>
      <c r="K603" t="s">
        <v>204</v>
      </c>
      <c r="L603" t="s">
        <v>325</v>
      </c>
      <c r="M603" t="s">
        <v>340</v>
      </c>
      <c r="N603" t="s">
        <v>440</v>
      </c>
      <c r="O603" t="s">
        <v>339</v>
      </c>
      <c r="P603" t="s">
        <v>2149</v>
      </c>
      <c r="Q603" t="s">
        <v>415</v>
      </c>
      <c r="R603" t="s">
        <v>407</v>
      </c>
      <c r="S603" t="s">
        <v>1212</v>
      </c>
      <c r="T603" s="129">
        <v>3633.5</v>
      </c>
      <c r="U603" t="s">
        <v>2728</v>
      </c>
      <c r="V603" s="130">
        <v>1.9878735393773099E-2</v>
      </c>
      <c r="W603" s="130">
        <v>2.4318346344232199E-2</v>
      </c>
      <c r="X603" t="s">
        <v>412</v>
      </c>
      <c r="Y603" t="s">
        <v>339</v>
      </c>
      <c r="Z603" s="137">
        <v>122634.02</v>
      </c>
      <c r="AA603" s="167">
        <v>1</v>
      </c>
      <c r="AB603" s="166" t="s">
        <v>2729</v>
      </c>
      <c r="AD603" s="137">
        <v>148.4485</v>
      </c>
      <c r="AH603" s="130">
        <v>4.8000267737444643E-5</v>
      </c>
      <c r="AI603" s="130">
        <v>3.6470813194265754E-3</v>
      </c>
      <c r="AJ603" s="130">
        <v>4.2364493409258538E-4</v>
      </c>
      <c r="AK603" s="181"/>
      <c r="AL603" s="4"/>
      <c r="AM603" s="159"/>
      <c r="AN603" s="4"/>
    </row>
    <row r="604" spans="1:40" x14ac:dyDescent="0.25">
      <c r="A604" t="s">
        <v>1213</v>
      </c>
      <c r="B604" s="2">
        <v>14425</v>
      </c>
      <c r="C604" t="s">
        <v>3099</v>
      </c>
      <c r="D604" t="s">
        <v>3100</v>
      </c>
      <c r="E604" t="s">
        <v>309</v>
      </c>
      <c r="F604" t="s">
        <v>3101</v>
      </c>
      <c r="G604" t="s">
        <v>3102</v>
      </c>
      <c r="H604" t="s">
        <v>312</v>
      </c>
      <c r="I604" t="s">
        <v>754</v>
      </c>
      <c r="J604" t="s">
        <v>204</v>
      </c>
      <c r="K604" t="s">
        <v>204</v>
      </c>
      <c r="L604" t="s">
        <v>325</v>
      </c>
      <c r="M604" t="s">
        <v>340</v>
      </c>
      <c r="N604" t="s">
        <v>447</v>
      </c>
      <c r="O604" t="s">
        <v>339</v>
      </c>
      <c r="P604" t="s">
        <v>1864</v>
      </c>
      <c r="Q604" t="s">
        <v>415</v>
      </c>
      <c r="R604" t="s">
        <v>407</v>
      </c>
      <c r="S604" t="s">
        <v>1212</v>
      </c>
      <c r="T604" s="129">
        <v>4361.8</v>
      </c>
      <c r="U604" t="s">
        <v>1921</v>
      </c>
      <c r="V604" s="130">
        <v>2.41321416032311E-2</v>
      </c>
      <c r="W604" s="130">
        <v>3.1475427163838998E-2</v>
      </c>
      <c r="X604" t="s">
        <v>412</v>
      </c>
      <c r="Y604" t="s">
        <v>339</v>
      </c>
      <c r="Z604" s="137">
        <v>138529.22</v>
      </c>
      <c r="AA604" s="167">
        <v>1</v>
      </c>
      <c r="AB604" s="166" t="s">
        <v>3103</v>
      </c>
      <c r="AD604" s="137">
        <v>136.47900000000001</v>
      </c>
      <c r="AH604" s="130">
        <v>8.4866304034189306E-4</v>
      </c>
      <c r="AI604" s="130">
        <v>3.3530147586133888E-3</v>
      </c>
      <c r="AJ604" s="130">
        <v>3.8948616496644944E-4</v>
      </c>
      <c r="AK604" s="181"/>
      <c r="AL604" s="4"/>
      <c r="AM604" s="159"/>
      <c r="AN604" s="4"/>
    </row>
    <row r="605" spans="1:40" x14ac:dyDescent="0.25">
      <c r="A605" t="s">
        <v>1213</v>
      </c>
      <c r="B605" s="2">
        <v>14425</v>
      </c>
      <c r="C605" t="s">
        <v>1884</v>
      </c>
      <c r="D605" t="s">
        <v>1885</v>
      </c>
      <c r="E605" t="s">
        <v>309</v>
      </c>
      <c r="F605" t="s">
        <v>2749</v>
      </c>
      <c r="G605" t="s">
        <v>2750</v>
      </c>
      <c r="H605" t="s">
        <v>312</v>
      </c>
      <c r="I605" t="s">
        <v>754</v>
      </c>
      <c r="J605" t="s">
        <v>204</v>
      </c>
      <c r="K605" t="s">
        <v>204</v>
      </c>
      <c r="L605" t="s">
        <v>325</v>
      </c>
      <c r="M605" t="s">
        <v>340</v>
      </c>
      <c r="N605" t="s">
        <v>448</v>
      </c>
      <c r="O605" t="s">
        <v>339</v>
      </c>
      <c r="P605" t="s">
        <v>1211</v>
      </c>
      <c r="Q605" t="s">
        <v>413</v>
      </c>
      <c r="R605" t="s">
        <v>407</v>
      </c>
      <c r="S605" t="s">
        <v>1212</v>
      </c>
      <c r="T605" s="129">
        <v>3809.2</v>
      </c>
      <c r="U605" t="s">
        <v>2475</v>
      </c>
      <c r="V605" s="130">
        <v>1.8902673243283898E-2</v>
      </c>
      <c r="W605" s="130">
        <v>2.5228389233350398E-2</v>
      </c>
      <c r="X605" t="s">
        <v>412</v>
      </c>
      <c r="Y605" t="s">
        <v>339</v>
      </c>
      <c r="Z605" s="137">
        <v>134219.56</v>
      </c>
      <c r="AA605" s="167">
        <v>1</v>
      </c>
      <c r="AB605" s="166" t="s">
        <v>2751</v>
      </c>
      <c r="AD605" s="137">
        <v>135.5215</v>
      </c>
      <c r="AH605" s="130">
        <v>1.1933175198298624E-4</v>
      </c>
      <c r="AI605" s="130">
        <v>3.3294909078277562E-3</v>
      </c>
      <c r="AJ605" s="130">
        <v>3.8675363466541131E-4</v>
      </c>
      <c r="AK605" s="181"/>
      <c r="AL605" s="4"/>
      <c r="AM605" s="159"/>
      <c r="AN605" s="4"/>
    </row>
    <row r="606" spans="1:40" x14ac:dyDescent="0.25">
      <c r="A606" t="s">
        <v>1213</v>
      </c>
      <c r="B606" s="2">
        <v>14425</v>
      </c>
      <c r="C606" t="s">
        <v>2024</v>
      </c>
      <c r="D606" t="s">
        <v>2025</v>
      </c>
      <c r="E606" t="s">
        <v>309</v>
      </c>
      <c r="F606" t="s">
        <v>2026</v>
      </c>
      <c r="G606" t="s">
        <v>2027</v>
      </c>
      <c r="H606" t="s">
        <v>312</v>
      </c>
      <c r="I606" t="s">
        <v>754</v>
      </c>
      <c r="J606" t="s">
        <v>204</v>
      </c>
      <c r="K606" t="s">
        <v>204</v>
      </c>
      <c r="L606" t="s">
        <v>325</v>
      </c>
      <c r="M606" t="s">
        <v>340</v>
      </c>
      <c r="N606" t="s">
        <v>464</v>
      </c>
      <c r="O606" t="s">
        <v>339</v>
      </c>
      <c r="P606" t="s">
        <v>1668</v>
      </c>
      <c r="Q606" t="s">
        <v>413</v>
      </c>
      <c r="R606" t="s">
        <v>407</v>
      </c>
      <c r="S606" t="s">
        <v>1212</v>
      </c>
      <c r="T606" s="129">
        <v>5375.8</v>
      </c>
      <c r="U606" t="s">
        <v>2028</v>
      </c>
      <c r="V606" s="130">
        <v>3.0680778762101801E-2</v>
      </c>
      <c r="W606" s="130">
        <v>3.5314916471242602E-2</v>
      </c>
      <c r="X606" t="s">
        <v>412</v>
      </c>
      <c r="Y606" t="s">
        <v>339</v>
      </c>
      <c r="Z606" s="137">
        <v>136552</v>
      </c>
      <c r="AA606" s="167">
        <v>1</v>
      </c>
      <c r="AB606" s="166" t="s">
        <v>2029</v>
      </c>
      <c r="AD606" s="137">
        <v>128.35890000000001</v>
      </c>
      <c r="AH606" s="130">
        <v>9.7500858609046205E-5</v>
      </c>
      <c r="AI606" s="130">
        <v>3.1535202199560377E-3</v>
      </c>
      <c r="AJ606" s="130">
        <v>3.6631288110487313E-4</v>
      </c>
      <c r="AK606" s="181"/>
      <c r="AL606" s="4"/>
      <c r="AM606" s="159"/>
      <c r="AN606" s="4"/>
    </row>
    <row r="607" spans="1:40" x14ac:dyDescent="0.25">
      <c r="A607" t="s">
        <v>1213</v>
      </c>
      <c r="B607" s="2">
        <v>14425</v>
      </c>
      <c r="C607" t="s">
        <v>2018</v>
      </c>
      <c r="D607" t="s">
        <v>2019</v>
      </c>
      <c r="E607" t="s">
        <v>309</v>
      </c>
      <c r="F607" t="s">
        <v>2020</v>
      </c>
      <c r="G607" t="s">
        <v>2021</v>
      </c>
      <c r="H607" t="s">
        <v>312</v>
      </c>
      <c r="I607" t="s">
        <v>754</v>
      </c>
      <c r="J607" t="s">
        <v>204</v>
      </c>
      <c r="K607" t="s">
        <v>204</v>
      </c>
      <c r="L607" t="s">
        <v>325</v>
      </c>
      <c r="M607" t="s">
        <v>340</v>
      </c>
      <c r="N607" t="s">
        <v>464</v>
      </c>
      <c r="O607" t="s">
        <v>339</v>
      </c>
      <c r="P607" t="s">
        <v>1668</v>
      </c>
      <c r="Q607" t="s">
        <v>413</v>
      </c>
      <c r="R607" t="s">
        <v>407</v>
      </c>
      <c r="S607" t="s">
        <v>1212</v>
      </c>
      <c r="T607" s="129">
        <v>5552.2</v>
      </c>
      <c r="U607" t="s">
        <v>2022</v>
      </c>
      <c r="V607" s="130">
        <v>2.6927835320234E-2</v>
      </c>
      <c r="W607" s="130">
        <v>3.2159926282167101E-2</v>
      </c>
      <c r="X607" t="s">
        <v>412</v>
      </c>
      <c r="Y607" t="s">
        <v>339</v>
      </c>
      <c r="Z607" s="137">
        <v>100739.41</v>
      </c>
      <c r="AA607" s="167">
        <v>1</v>
      </c>
      <c r="AB607" s="166" t="s">
        <v>2023</v>
      </c>
      <c r="AC607" s="2">
        <v>2.6943000000000001</v>
      </c>
      <c r="AD607" s="137">
        <v>97.983699999999999</v>
      </c>
      <c r="AH607" s="130">
        <v>8.116299907893958E-5</v>
      </c>
      <c r="AI607" s="130">
        <v>2.407262598667536E-3</v>
      </c>
      <c r="AJ607" s="130">
        <v>2.7962760235804106E-4</v>
      </c>
      <c r="AK607" s="181"/>
      <c r="AL607" s="4"/>
      <c r="AM607" s="159"/>
      <c r="AN607" s="4"/>
    </row>
    <row r="608" spans="1:40" x14ac:dyDescent="0.25">
      <c r="A608" t="s">
        <v>1213</v>
      </c>
      <c r="B608" s="2">
        <v>14425</v>
      </c>
      <c r="C608" t="s">
        <v>2883</v>
      </c>
      <c r="D608" t="s">
        <v>2884</v>
      </c>
      <c r="E608" t="s">
        <v>309</v>
      </c>
      <c r="F608" t="s">
        <v>2885</v>
      </c>
      <c r="G608" t="s">
        <v>2886</v>
      </c>
      <c r="H608" t="s">
        <v>312</v>
      </c>
      <c r="I608" t="s">
        <v>755</v>
      </c>
      <c r="J608" t="s">
        <v>204</v>
      </c>
      <c r="K608" t="s">
        <v>204</v>
      </c>
      <c r="L608" t="s">
        <v>325</v>
      </c>
      <c r="M608" t="s">
        <v>340</v>
      </c>
      <c r="N608" t="s">
        <v>454</v>
      </c>
      <c r="O608" t="s">
        <v>339</v>
      </c>
      <c r="P608" t="s">
        <v>1864</v>
      </c>
      <c r="Q608" t="s">
        <v>415</v>
      </c>
      <c r="R608" t="s">
        <v>407</v>
      </c>
      <c r="S608" t="s">
        <v>1212</v>
      </c>
      <c r="T608" s="129">
        <v>3146.2</v>
      </c>
      <c r="U608" t="s">
        <v>2887</v>
      </c>
      <c r="V608" s="130">
        <v>7.9598663873960696E-2</v>
      </c>
      <c r="W608" s="130">
        <v>5.7596542943715703E-2</v>
      </c>
      <c r="X608" t="s">
        <v>412</v>
      </c>
      <c r="Y608" t="s">
        <v>339</v>
      </c>
      <c r="Z608" s="137">
        <v>748230.91</v>
      </c>
      <c r="AA608" s="167">
        <v>1</v>
      </c>
      <c r="AB608" s="166" t="s">
        <v>2888</v>
      </c>
      <c r="AD608" s="137">
        <v>744.86390000000006</v>
      </c>
      <c r="AH608" s="130">
        <v>5.3221560827213714E-4</v>
      </c>
      <c r="AI608" s="130">
        <v>1.8299809127106201E-2</v>
      </c>
      <c r="AJ608" s="130">
        <v>2.125705667780046E-3</v>
      </c>
      <c r="AK608" s="181"/>
      <c r="AL608" s="4"/>
      <c r="AM608" s="159"/>
      <c r="AN608" s="4"/>
    </row>
    <row r="609" spans="1:40" x14ac:dyDescent="0.25">
      <c r="A609" t="s">
        <v>1213</v>
      </c>
      <c r="B609" s="2">
        <v>14425</v>
      </c>
      <c r="C609" t="s">
        <v>2551</v>
      </c>
      <c r="D609" t="s">
        <v>2552</v>
      </c>
      <c r="E609" t="s">
        <v>309</v>
      </c>
      <c r="F609" t="s">
        <v>2889</v>
      </c>
      <c r="G609" t="s">
        <v>2890</v>
      </c>
      <c r="H609" t="s">
        <v>312</v>
      </c>
      <c r="I609" t="s">
        <v>755</v>
      </c>
      <c r="J609" t="s">
        <v>204</v>
      </c>
      <c r="K609" t="s">
        <v>204</v>
      </c>
      <c r="L609" t="s">
        <v>325</v>
      </c>
      <c r="M609" t="s">
        <v>340</v>
      </c>
      <c r="N609" t="s">
        <v>454</v>
      </c>
      <c r="O609" t="s">
        <v>339</v>
      </c>
      <c r="P609" t="s">
        <v>1668</v>
      </c>
      <c r="Q609" t="s">
        <v>413</v>
      </c>
      <c r="R609" t="s">
        <v>407</v>
      </c>
      <c r="S609" t="s">
        <v>1212</v>
      </c>
      <c r="T609" s="129">
        <v>761.7</v>
      </c>
      <c r="U609" t="s">
        <v>2891</v>
      </c>
      <c r="V609" s="130">
        <v>6.7559529665850604E-2</v>
      </c>
      <c r="W609" s="130">
        <v>7.2390640746354706E-2</v>
      </c>
      <c r="X609" t="s">
        <v>412</v>
      </c>
      <c r="Y609" t="s">
        <v>339</v>
      </c>
      <c r="Z609" s="137">
        <v>683269.65</v>
      </c>
      <c r="AA609" s="167">
        <v>1</v>
      </c>
      <c r="AB609" s="166" t="s">
        <v>2892</v>
      </c>
      <c r="AD609" s="137">
        <v>697.82330000000002</v>
      </c>
      <c r="AH609" s="130">
        <v>1.3563822943270967E-3</v>
      </c>
      <c r="AI609" s="130">
        <v>1.714411611899485E-2</v>
      </c>
      <c r="AJ609" s="130">
        <v>1.991460378089172E-3</v>
      </c>
      <c r="AK609" s="181"/>
      <c r="AL609" s="4"/>
      <c r="AM609" s="159"/>
      <c r="AN609" s="4"/>
    </row>
    <row r="610" spans="1:40" x14ac:dyDescent="0.25">
      <c r="A610" t="s">
        <v>1213</v>
      </c>
      <c r="B610" s="2">
        <v>14425</v>
      </c>
      <c r="C610" t="s">
        <v>2883</v>
      </c>
      <c r="D610" t="s">
        <v>2884</v>
      </c>
      <c r="E610" t="s">
        <v>309</v>
      </c>
      <c r="F610" t="s">
        <v>2940</v>
      </c>
      <c r="G610" t="s">
        <v>2941</v>
      </c>
      <c r="H610" t="s">
        <v>312</v>
      </c>
      <c r="I610" t="s">
        <v>755</v>
      </c>
      <c r="J610" t="s">
        <v>204</v>
      </c>
      <c r="K610" t="s">
        <v>204</v>
      </c>
      <c r="L610" t="s">
        <v>325</v>
      </c>
      <c r="M610" t="s">
        <v>340</v>
      </c>
      <c r="N610" t="s">
        <v>454</v>
      </c>
      <c r="O610" t="s">
        <v>339</v>
      </c>
      <c r="P610" t="s">
        <v>1864</v>
      </c>
      <c r="Q610" t="s">
        <v>415</v>
      </c>
      <c r="R610" t="s">
        <v>407</v>
      </c>
      <c r="S610" t="s">
        <v>1212</v>
      </c>
      <c r="T610" s="129">
        <v>3298.5</v>
      </c>
      <c r="U610" t="s">
        <v>2887</v>
      </c>
      <c r="V610" s="130">
        <v>6.6743707747457998E-2</v>
      </c>
      <c r="W610" s="130">
        <v>5.5671553086042103E-2</v>
      </c>
      <c r="X610" t="s">
        <v>412</v>
      </c>
      <c r="Y610" t="s">
        <v>339</v>
      </c>
      <c r="Z610" s="137">
        <v>621563.93999999994</v>
      </c>
      <c r="AA610" s="167">
        <v>1</v>
      </c>
      <c r="AB610" s="166" t="s">
        <v>2942</v>
      </c>
      <c r="AD610" s="137">
        <v>630.26580000000001</v>
      </c>
      <c r="AH610" s="130">
        <v>5.1944078901509396E-4</v>
      </c>
      <c r="AI610" s="130">
        <v>1.5484364109125024E-2</v>
      </c>
      <c r="AJ610" s="130">
        <v>1.7986635991728485E-3</v>
      </c>
      <c r="AK610" s="181"/>
      <c r="AL610" s="4"/>
      <c r="AM610" s="159"/>
      <c r="AN610" s="4"/>
    </row>
    <row r="611" spans="1:40" x14ac:dyDescent="0.25">
      <c r="A611" t="s">
        <v>1213</v>
      </c>
      <c r="B611" s="2">
        <v>14425</v>
      </c>
      <c r="C611" t="s">
        <v>2442</v>
      </c>
      <c r="D611" t="s">
        <v>2443</v>
      </c>
      <c r="E611" t="s">
        <v>309</v>
      </c>
      <c r="F611" t="s">
        <v>3104</v>
      </c>
      <c r="G611" t="s">
        <v>3105</v>
      </c>
      <c r="H611" t="s">
        <v>312</v>
      </c>
      <c r="I611" t="s">
        <v>755</v>
      </c>
      <c r="J611" t="s">
        <v>204</v>
      </c>
      <c r="K611" t="s">
        <v>204</v>
      </c>
      <c r="L611" t="s">
        <v>325</v>
      </c>
      <c r="M611" t="s">
        <v>340</v>
      </c>
      <c r="N611" t="s">
        <v>446</v>
      </c>
      <c r="O611" t="s">
        <v>339</v>
      </c>
      <c r="P611" t="s">
        <v>1668</v>
      </c>
      <c r="Q611" t="s">
        <v>413</v>
      </c>
      <c r="R611" t="s">
        <v>407</v>
      </c>
      <c r="S611" t="s">
        <v>1212</v>
      </c>
      <c r="T611" s="129">
        <v>5171.8999999999996</v>
      </c>
      <c r="U611" t="s">
        <v>2028</v>
      </c>
      <c r="V611" s="130">
        <v>6.0840908993390001E-2</v>
      </c>
      <c r="W611" s="130">
        <v>5.7790615490674602E-2</v>
      </c>
      <c r="X611" t="s">
        <v>412</v>
      </c>
      <c r="Y611" t="s">
        <v>339</v>
      </c>
      <c r="Z611" s="137">
        <v>602918.92000000004</v>
      </c>
      <c r="AA611" s="167">
        <v>1</v>
      </c>
      <c r="AB611" s="166" t="s">
        <v>3106</v>
      </c>
      <c r="AD611" s="137">
        <v>585.31369999999993</v>
      </c>
      <c r="AH611" s="130">
        <v>3.8363382540086534E-3</v>
      </c>
      <c r="AI611" s="130">
        <v>1.4379981348915284E-2</v>
      </c>
      <c r="AJ611" s="130">
        <v>1.6703785074284165E-3</v>
      </c>
      <c r="AK611" s="181"/>
      <c r="AL611" s="4"/>
      <c r="AM611" s="159"/>
      <c r="AN611" s="4"/>
    </row>
    <row r="612" spans="1:40" x14ac:dyDescent="0.25">
      <c r="A612" t="s">
        <v>1213</v>
      </c>
      <c r="B612" s="2">
        <v>14425</v>
      </c>
      <c r="C612" t="s">
        <v>3107</v>
      </c>
      <c r="D612" t="s">
        <v>3108</v>
      </c>
      <c r="E612" t="s">
        <v>309</v>
      </c>
      <c r="F612" t="s">
        <v>3109</v>
      </c>
      <c r="G612" t="s">
        <v>3110</v>
      </c>
      <c r="H612" t="s">
        <v>312</v>
      </c>
      <c r="I612" t="s">
        <v>755</v>
      </c>
      <c r="J612" t="s">
        <v>204</v>
      </c>
      <c r="K612" t="s">
        <v>204</v>
      </c>
      <c r="L612" t="s">
        <v>325</v>
      </c>
      <c r="M612" t="s">
        <v>340</v>
      </c>
      <c r="N612" t="s">
        <v>440</v>
      </c>
      <c r="O612" t="s">
        <v>339</v>
      </c>
      <c r="P612" t="s">
        <v>1619</v>
      </c>
      <c r="Q612" t="s">
        <v>413</v>
      </c>
      <c r="R612" t="s">
        <v>407</v>
      </c>
      <c r="S612" t="s">
        <v>1212</v>
      </c>
      <c r="T612" s="129">
        <v>731.7</v>
      </c>
      <c r="U612" t="s">
        <v>3111</v>
      </c>
      <c r="V612" s="130">
        <v>4.6416268189844803E-2</v>
      </c>
      <c r="W612" s="130">
        <v>7.7672561146020502E-2</v>
      </c>
      <c r="X612" t="s">
        <v>412</v>
      </c>
      <c r="Y612" t="s">
        <v>339</v>
      </c>
      <c r="Z612" s="137">
        <v>337703.04</v>
      </c>
      <c r="AA612" s="167">
        <v>1</v>
      </c>
      <c r="AB612" s="166" t="s">
        <v>3112</v>
      </c>
      <c r="AD612" s="137">
        <v>344.65969999999999</v>
      </c>
      <c r="AH612" s="130">
        <v>9.1796515297559928E-4</v>
      </c>
      <c r="AI612" s="130">
        <v>8.4675961928154728E-3</v>
      </c>
      <c r="AJ612" s="130">
        <v>9.8359589952657159E-4</v>
      </c>
      <c r="AK612" s="181"/>
      <c r="AL612" s="4"/>
      <c r="AM612" s="159"/>
      <c r="AN612" s="4"/>
    </row>
    <row r="613" spans="1:40" x14ac:dyDescent="0.25">
      <c r="A613" t="s">
        <v>1213</v>
      </c>
      <c r="B613" s="2">
        <v>14425</v>
      </c>
      <c r="C613" t="s">
        <v>2551</v>
      </c>
      <c r="D613" t="s">
        <v>2552</v>
      </c>
      <c r="E613" t="s">
        <v>309</v>
      </c>
      <c r="F613" t="s">
        <v>3113</v>
      </c>
      <c r="G613" t="s">
        <v>3114</v>
      </c>
      <c r="H613" t="s">
        <v>312</v>
      </c>
      <c r="I613" t="s">
        <v>755</v>
      </c>
      <c r="J613" t="s">
        <v>204</v>
      </c>
      <c r="K613" t="s">
        <v>204</v>
      </c>
      <c r="L613" t="s">
        <v>325</v>
      </c>
      <c r="M613" t="s">
        <v>340</v>
      </c>
      <c r="N613" t="s">
        <v>454</v>
      </c>
      <c r="O613" t="s">
        <v>339</v>
      </c>
      <c r="P613" t="s">
        <v>1668</v>
      </c>
      <c r="Q613" t="s">
        <v>413</v>
      </c>
      <c r="R613" t="s">
        <v>407</v>
      </c>
      <c r="S613" t="s">
        <v>1212</v>
      </c>
      <c r="T613" s="129">
        <v>3451.9</v>
      </c>
      <c r="U613" t="s">
        <v>2555</v>
      </c>
      <c r="V613" s="130">
        <v>6.01733858510584E-2</v>
      </c>
      <c r="W613" s="130">
        <v>5.4375987704992003E-2</v>
      </c>
      <c r="X613" t="s">
        <v>412</v>
      </c>
      <c r="Y613" t="s">
        <v>339</v>
      </c>
      <c r="Z613" s="137">
        <v>330648.82</v>
      </c>
      <c r="AA613" s="167">
        <v>1</v>
      </c>
      <c r="AB613" s="166" t="s">
        <v>3115</v>
      </c>
      <c r="AD613" s="137">
        <v>339.84090000000003</v>
      </c>
      <c r="AH613" s="130">
        <v>1.8907276190859585E-3</v>
      </c>
      <c r="AI613" s="130">
        <v>8.3492079607885225E-3</v>
      </c>
      <c r="AJ613" s="130">
        <v>9.6984392353216715E-4</v>
      </c>
      <c r="AK613" s="181"/>
      <c r="AL613" s="4"/>
      <c r="AM613" s="159"/>
      <c r="AN613" s="4"/>
    </row>
    <row r="614" spans="1:40" x14ac:dyDescent="0.25">
      <c r="A614" t="s">
        <v>1213</v>
      </c>
      <c r="B614" s="2">
        <v>14425</v>
      </c>
      <c r="C614" t="s">
        <v>2951</v>
      </c>
      <c r="D614" t="s">
        <v>2952</v>
      </c>
      <c r="E614" t="s">
        <v>311</v>
      </c>
      <c r="F614" t="s">
        <v>2953</v>
      </c>
      <c r="G614" t="s">
        <v>2954</v>
      </c>
      <c r="H614" t="s">
        <v>312</v>
      </c>
      <c r="I614" t="s">
        <v>755</v>
      </c>
      <c r="J614" t="s">
        <v>204</v>
      </c>
      <c r="K614" t="s">
        <v>204</v>
      </c>
      <c r="L614" t="s">
        <v>325</v>
      </c>
      <c r="M614" t="s">
        <v>340</v>
      </c>
      <c r="N614" t="s">
        <v>465</v>
      </c>
      <c r="O614" t="s">
        <v>339</v>
      </c>
      <c r="P614" t="s">
        <v>2348</v>
      </c>
      <c r="Q614" t="s">
        <v>415</v>
      </c>
      <c r="R614" t="s">
        <v>407</v>
      </c>
      <c r="S614" t="s">
        <v>1212</v>
      </c>
      <c r="T614" s="129">
        <v>3157.2</v>
      </c>
      <c r="U614" t="s">
        <v>1905</v>
      </c>
      <c r="V614" s="130">
        <v>8.4538533145188999E-2</v>
      </c>
      <c r="W614" s="130">
        <v>7.0426311858892102E-2</v>
      </c>
      <c r="X614" t="s">
        <v>412</v>
      </c>
      <c r="Y614" t="s">
        <v>339</v>
      </c>
      <c r="Z614" s="137">
        <v>340043.97</v>
      </c>
      <c r="AA614" s="167">
        <v>1</v>
      </c>
      <c r="AB614" s="166" t="s">
        <v>2955</v>
      </c>
      <c r="AD614" s="137">
        <v>308.31790000000001</v>
      </c>
      <c r="AH614" s="130">
        <v>3.0203646374265836E-4</v>
      </c>
      <c r="AI614" s="130">
        <v>7.5747512001457136E-3</v>
      </c>
      <c r="AJ614" s="130">
        <v>8.7988303300514552E-4</v>
      </c>
      <c r="AK614" s="181"/>
      <c r="AL614" s="4"/>
      <c r="AM614" s="159"/>
      <c r="AN614" s="4"/>
    </row>
    <row r="615" spans="1:40" x14ac:dyDescent="0.25">
      <c r="A615" t="s">
        <v>1213</v>
      </c>
      <c r="B615" s="2">
        <v>14425</v>
      </c>
      <c r="C615" t="s">
        <v>3116</v>
      </c>
      <c r="D615" t="s">
        <v>3117</v>
      </c>
      <c r="E615" t="s">
        <v>80</v>
      </c>
      <c r="F615" t="s">
        <v>3118</v>
      </c>
      <c r="G615" t="s">
        <v>3119</v>
      </c>
      <c r="H615" t="s">
        <v>321</v>
      </c>
      <c r="I615" t="s">
        <v>755</v>
      </c>
      <c r="J615" t="s">
        <v>205</v>
      </c>
      <c r="K615" t="s">
        <v>224</v>
      </c>
      <c r="L615" t="s">
        <v>325</v>
      </c>
      <c r="M615" t="s">
        <v>314</v>
      </c>
      <c r="N615" t="s">
        <v>546</v>
      </c>
      <c r="O615" t="s">
        <v>339</v>
      </c>
      <c r="P615" t="s">
        <v>2040</v>
      </c>
      <c r="Q615" t="s">
        <v>433</v>
      </c>
      <c r="R615" t="s">
        <v>407</v>
      </c>
      <c r="S615" t="s">
        <v>1215</v>
      </c>
      <c r="T615" s="129">
        <v>3150.8</v>
      </c>
      <c r="U615" t="s">
        <v>1569</v>
      </c>
      <c r="V615" s="130">
        <v>5.37308276164528E-2</v>
      </c>
      <c r="W615" s="130">
        <v>5.5760721553563701E-2</v>
      </c>
      <c r="X615" t="s">
        <v>412</v>
      </c>
      <c r="Y615" t="s">
        <v>339</v>
      </c>
      <c r="Z615" s="137">
        <v>232000</v>
      </c>
      <c r="AA615" s="11" t="s">
        <v>1216</v>
      </c>
      <c r="AB615" s="166" t="s">
        <v>3120</v>
      </c>
      <c r="AD615" s="137">
        <v>921.35619999999994</v>
      </c>
      <c r="AH615" s="130">
        <v>2.32E-4</v>
      </c>
      <c r="AI615" s="130">
        <v>2.2635870255057179E-2</v>
      </c>
      <c r="AJ615" s="130">
        <v>2.6293824903909093E-3</v>
      </c>
      <c r="AK615" s="181"/>
      <c r="AL615" s="4"/>
      <c r="AM615" s="159"/>
      <c r="AN615" s="4"/>
    </row>
    <row r="616" spans="1:40" x14ac:dyDescent="0.25">
      <c r="A616" t="s">
        <v>1213</v>
      </c>
      <c r="B616" s="2">
        <v>35011</v>
      </c>
      <c r="C616" t="s">
        <v>1707</v>
      </c>
      <c r="D616" t="s">
        <v>1708</v>
      </c>
      <c r="E616" t="s">
        <v>309</v>
      </c>
      <c r="F616" t="s">
        <v>1709</v>
      </c>
      <c r="G616" t="s">
        <v>1710</v>
      </c>
      <c r="H616" t="s">
        <v>312</v>
      </c>
      <c r="I616" t="s">
        <v>951</v>
      </c>
      <c r="J616" t="s">
        <v>204</v>
      </c>
      <c r="K616" t="s">
        <v>204</v>
      </c>
      <c r="L616" t="s">
        <v>325</v>
      </c>
      <c r="M616" t="s">
        <v>340</v>
      </c>
      <c r="N616" t="s">
        <v>440</v>
      </c>
      <c r="O616" t="s">
        <v>339</v>
      </c>
      <c r="P616" t="s">
        <v>1626</v>
      </c>
      <c r="Q616" t="s">
        <v>415</v>
      </c>
      <c r="R616" t="s">
        <v>407</v>
      </c>
      <c r="S616" t="s">
        <v>1212</v>
      </c>
      <c r="T616" s="129">
        <v>3272.1</v>
      </c>
      <c r="U616" t="s">
        <v>1711</v>
      </c>
      <c r="V616" s="130">
        <v>7.2499999999999995E-2</v>
      </c>
      <c r="W616" s="130">
        <v>5.6720593880414602E-2</v>
      </c>
      <c r="X616" t="s">
        <v>412</v>
      </c>
      <c r="Y616" t="s">
        <v>339</v>
      </c>
      <c r="Z616" s="137">
        <v>82800</v>
      </c>
      <c r="AA616" s="167">
        <v>1</v>
      </c>
      <c r="AB616" s="166" t="s">
        <v>1712</v>
      </c>
      <c r="AD616" s="137">
        <v>86.575699999999998</v>
      </c>
      <c r="AH616" s="130">
        <v>1.15E-4</v>
      </c>
      <c r="AI616" s="130">
        <v>4.386707524828589E-2</v>
      </c>
      <c r="AJ616" s="130">
        <v>1.2967051954168446E-3</v>
      </c>
      <c r="AK616" s="181"/>
      <c r="AL616" s="4"/>
      <c r="AM616" s="159"/>
      <c r="AN616" s="4"/>
    </row>
    <row r="617" spans="1:40" x14ac:dyDescent="0.25">
      <c r="A617" t="s">
        <v>1213</v>
      </c>
      <c r="B617" s="2">
        <v>35011</v>
      </c>
      <c r="C617" t="s">
        <v>3107</v>
      </c>
      <c r="D617" t="s">
        <v>3108</v>
      </c>
      <c r="E617" t="s">
        <v>309</v>
      </c>
      <c r="F617" t="s">
        <v>3121</v>
      </c>
      <c r="G617" t="s">
        <v>3122</v>
      </c>
      <c r="H617" t="s">
        <v>312</v>
      </c>
      <c r="I617" t="s">
        <v>951</v>
      </c>
      <c r="J617" t="s">
        <v>204</v>
      </c>
      <c r="K617" t="s">
        <v>204</v>
      </c>
      <c r="L617" t="s">
        <v>325</v>
      </c>
      <c r="M617" t="s">
        <v>340</v>
      </c>
      <c r="N617" t="s">
        <v>440</v>
      </c>
      <c r="O617" t="s">
        <v>339</v>
      </c>
      <c r="P617" t="s">
        <v>1619</v>
      </c>
      <c r="Q617" t="s">
        <v>413</v>
      </c>
      <c r="R617" t="s">
        <v>407</v>
      </c>
      <c r="S617" t="s">
        <v>1212</v>
      </c>
      <c r="T617" s="129">
        <v>2445.6999999999998</v>
      </c>
      <c r="U617" t="s">
        <v>3123</v>
      </c>
      <c r="V617" s="130">
        <v>5.7131828657705198E-2</v>
      </c>
      <c r="W617" s="130">
        <v>6.1997269076108599E-2</v>
      </c>
      <c r="X617" t="s">
        <v>412</v>
      </c>
      <c r="Y617" t="s">
        <v>339</v>
      </c>
      <c r="Z617" s="137">
        <v>67226.399999999994</v>
      </c>
      <c r="AA617" s="167">
        <v>1</v>
      </c>
      <c r="AB617" s="166" t="s">
        <v>3124</v>
      </c>
      <c r="AD617" s="137">
        <v>62.271800000000006</v>
      </c>
      <c r="AH617" s="130">
        <v>9.5529330660858449E-5</v>
      </c>
      <c r="AI617" s="130">
        <v>3.1552522664514519E-2</v>
      </c>
      <c r="AJ617" s="130">
        <v>9.3268857875776555E-4</v>
      </c>
      <c r="AK617" s="181"/>
      <c r="AL617" s="4"/>
      <c r="AM617" s="159"/>
      <c r="AN617" s="4"/>
    </row>
    <row r="618" spans="1:40" x14ac:dyDescent="0.25">
      <c r="A618" t="s">
        <v>1213</v>
      </c>
      <c r="B618" s="2">
        <v>35011</v>
      </c>
      <c r="C618" t="s">
        <v>2476</v>
      </c>
      <c r="D618" t="s">
        <v>2477</v>
      </c>
      <c r="E618" t="s">
        <v>309</v>
      </c>
      <c r="F618" t="s">
        <v>3025</v>
      </c>
      <c r="G618" t="s">
        <v>3026</v>
      </c>
      <c r="H618" t="s">
        <v>312</v>
      </c>
      <c r="I618" t="s">
        <v>951</v>
      </c>
      <c r="J618" t="s">
        <v>204</v>
      </c>
      <c r="K618" t="s">
        <v>204</v>
      </c>
      <c r="L618" t="s">
        <v>325</v>
      </c>
      <c r="M618" t="s">
        <v>340</v>
      </c>
      <c r="N618" t="s">
        <v>462</v>
      </c>
      <c r="O618" t="s">
        <v>339</v>
      </c>
      <c r="P618" t="s">
        <v>1647</v>
      </c>
      <c r="Q618" t="s">
        <v>413</v>
      </c>
      <c r="R618" t="s">
        <v>407</v>
      </c>
      <c r="S618" t="s">
        <v>1212</v>
      </c>
      <c r="T618" s="129">
        <v>3402.1</v>
      </c>
      <c r="U618" t="s">
        <v>3027</v>
      </c>
      <c r="V618" s="130">
        <v>4.8973427613973303E-2</v>
      </c>
      <c r="W618" s="130">
        <v>5.29099531948563E-2</v>
      </c>
      <c r="X618" t="s">
        <v>412</v>
      </c>
      <c r="Y618" t="s">
        <v>339</v>
      </c>
      <c r="Z618" s="137">
        <v>54137.2</v>
      </c>
      <c r="AA618" s="167">
        <v>1</v>
      </c>
      <c r="AB618" s="166" t="s">
        <v>3028</v>
      </c>
      <c r="AD618" s="137">
        <v>53.070699999999995</v>
      </c>
      <c r="AH618" s="130">
        <v>2.2648376207328822E-4</v>
      </c>
      <c r="AI618" s="130">
        <v>2.6890413711690528E-2</v>
      </c>
      <c r="AJ618" s="130">
        <v>7.9487722784116947E-4</v>
      </c>
      <c r="AK618" s="181"/>
      <c r="AL618" s="4"/>
      <c r="AM618" s="159"/>
      <c r="AN618" s="4"/>
    </row>
    <row r="619" spans="1:40" x14ac:dyDescent="0.25">
      <c r="A619" t="s">
        <v>1213</v>
      </c>
      <c r="B619" s="2">
        <v>35011</v>
      </c>
      <c r="C619" t="s">
        <v>2272</v>
      </c>
      <c r="D619" t="s">
        <v>2273</v>
      </c>
      <c r="E619" t="s">
        <v>309</v>
      </c>
      <c r="F619" t="s">
        <v>3125</v>
      </c>
      <c r="G619" t="s">
        <v>3126</v>
      </c>
      <c r="H619" t="s">
        <v>312</v>
      </c>
      <c r="I619" t="s">
        <v>951</v>
      </c>
      <c r="J619" t="s">
        <v>204</v>
      </c>
      <c r="K619" t="s">
        <v>204</v>
      </c>
      <c r="L619" t="s">
        <v>325</v>
      </c>
      <c r="M619" t="s">
        <v>340</v>
      </c>
      <c r="N619" t="s">
        <v>441</v>
      </c>
      <c r="O619" t="s">
        <v>339</v>
      </c>
      <c r="P619" t="s">
        <v>1773</v>
      </c>
      <c r="Q619" t="s">
        <v>415</v>
      </c>
      <c r="R619" t="s">
        <v>407</v>
      </c>
      <c r="S619" t="s">
        <v>1212</v>
      </c>
      <c r="T619" s="129">
        <v>2878.2</v>
      </c>
      <c r="U619" t="s">
        <v>3127</v>
      </c>
      <c r="V619" s="130">
        <v>1.9781244908570899E-2</v>
      </c>
      <c r="W619" s="130">
        <v>5.0334558044671698E-2</v>
      </c>
      <c r="X619" t="s">
        <v>412</v>
      </c>
      <c r="Y619" t="s">
        <v>339</v>
      </c>
      <c r="Z619" s="137">
        <v>55969.35</v>
      </c>
      <c r="AA619" s="167">
        <v>1</v>
      </c>
      <c r="AB619" s="166" t="s">
        <v>3128</v>
      </c>
      <c r="AD619" s="137">
        <v>51.055199999999999</v>
      </c>
      <c r="AH619" s="130">
        <v>1.1559009683758013E-4</v>
      </c>
      <c r="AI619" s="130">
        <v>2.586917922946376E-2</v>
      </c>
      <c r="AJ619" s="130">
        <v>7.6468966572659639E-4</v>
      </c>
      <c r="AK619" s="181"/>
      <c r="AL619" s="4"/>
      <c r="AM619" s="159"/>
      <c r="AN619" s="4"/>
    </row>
    <row r="620" spans="1:40" x14ac:dyDescent="0.25">
      <c r="A620" t="s">
        <v>1213</v>
      </c>
      <c r="B620" s="2">
        <v>35011</v>
      </c>
      <c r="C620" t="s">
        <v>1788</v>
      </c>
      <c r="D620" t="s">
        <v>1789</v>
      </c>
      <c r="E620" t="s">
        <v>309</v>
      </c>
      <c r="F620" t="s">
        <v>3129</v>
      </c>
      <c r="G620" t="s">
        <v>3130</v>
      </c>
      <c r="H620" t="s">
        <v>312</v>
      </c>
      <c r="I620" t="s">
        <v>951</v>
      </c>
      <c r="J620" t="s">
        <v>204</v>
      </c>
      <c r="K620" t="s">
        <v>204</v>
      </c>
      <c r="L620" t="s">
        <v>325</v>
      </c>
      <c r="M620" t="s">
        <v>340</v>
      </c>
      <c r="N620" t="s">
        <v>441</v>
      </c>
      <c r="O620" t="s">
        <v>339</v>
      </c>
      <c r="Q620" t="s">
        <v>410</v>
      </c>
      <c r="R620" t="s">
        <v>410</v>
      </c>
      <c r="S620" t="s">
        <v>1212</v>
      </c>
      <c r="T620" s="129">
        <v>2907.5</v>
      </c>
      <c r="U620" t="s">
        <v>1911</v>
      </c>
      <c r="V620" s="130">
        <v>5.1008566755056099E-2</v>
      </c>
      <c r="W620" s="130">
        <v>6.3337418690919606E-2</v>
      </c>
      <c r="X620" t="s">
        <v>412</v>
      </c>
      <c r="Y620" t="s">
        <v>339</v>
      </c>
      <c r="Z620" s="137">
        <v>49000</v>
      </c>
      <c r="AA620" s="167">
        <v>1</v>
      </c>
      <c r="AB620" s="166" t="s">
        <v>2576</v>
      </c>
      <c r="AD620" s="137">
        <v>48.5884</v>
      </c>
      <c r="AH620" s="130">
        <v>2.2272727272727272E-4</v>
      </c>
      <c r="AI620" s="130">
        <v>2.4619275373965376E-2</v>
      </c>
      <c r="AJ620" s="130">
        <v>7.2774266586342145E-4</v>
      </c>
      <c r="AK620" s="181"/>
      <c r="AL620" s="4"/>
      <c r="AM620" s="159"/>
      <c r="AN620" s="4"/>
    </row>
    <row r="621" spans="1:40" x14ac:dyDescent="0.25">
      <c r="A621" t="s">
        <v>1213</v>
      </c>
      <c r="B621" s="2">
        <v>35011</v>
      </c>
      <c r="C621" t="s">
        <v>2301</v>
      </c>
      <c r="D621" t="s">
        <v>2302</v>
      </c>
      <c r="E621" t="s">
        <v>309</v>
      </c>
      <c r="F621" t="s">
        <v>2520</v>
      </c>
      <c r="G621" t="s">
        <v>2521</v>
      </c>
      <c r="H621" t="s">
        <v>312</v>
      </c>
      <c r="I621" t="s">
        <v>951</v>
      </c>
      <c r="J621" t="s">
        <v>204</v>
      </c>
      <c r="K621" t="s">
        <v>204</v>
      </c>
      <c r="L621" t="s">
        <v>325</v>
      </c>
      <c r="M621" t="s">
        <v>340</v>
      </c>
      <c r="N621" t="s">
        <v>445</v>
      </c>
      <c r="O621" t="s">
        <v>339</v>
      </c>
      <c r="P621" t="s">
        <v>1647</v>
      </c>
      <c r="Q621" t="s">
        <v>413</v>
      </c>
      <c r="R621" t="s">
        <v>407</v>
      </c>
      <c r="S621" t="s">
        <v>1212</v>
      </c>
      <c r="T621" s="129">
        <v>84.9</v>
      </c>
      <c r="U621" t="s">
        <v>2522</v>
      </c>
      <c r="V621" s="130">
        <v>4.7732208952413598E-2</v>
      </c>
      <c r="W621" s="130">
        <v>5.44428640556332E-2</v>
      </c>
      <c r="X621" t="s">
        <v>412</v>
      </c>
      <c r="Y621" t="s">
        <v>339</v>
      </c>
      <c r="Z621" s="137">
        <v>28468</v>
      </c>
      <c r="AA621" s="167">
        <v>1</v>
      </c>
      <c r="AB621" s="166" t="s">
        <v>2523</v>
      </c>
      <c r="AD621" s="137">
        <v>28.886500000000002</v>
      </c>
      <c r="AH621" s="130">
        <v>6.242875108807614E-5</v>
      </c>
      <c r="AI621" s="130">
        <v>1.4636511967672343E-2</v>
      </c>
      <c r="AJ621" s="130">
        <v>4.3265344233322617E-4</v>
      </c>
      <c r="AK621" s="181"/>
      <c r="AL621" s="4"/>
      <c r="AM621" s="159"/>
      <c r="AN621" s="4"/>
    </row>
    <row r="622" spans="1:40" x14ac:dyDescent="0.25">
      <c r="A622" t="s">
        <v>1213</v>
      </c>
      <c r="B622" s="2">
        <v>35011</v>
      </c>
      <c r="C622" t="s">
        <v>3131</v>
      </c>
      <c r="D622" t="s">
        <v>3132</v>
      </c>
      <c r="E622" t="s">
        <v>309</v>
      </c>
      <c r="F622" t="s">
        <v>3133</v>
      </c>
      <c r="G622" t="s">
        <v>3134</v>
      </c>
      <c r="H622" t="s">
        <v>312</v>
      </c>
      <c r="I622" t="s">
        <v>951</v>
      </c>
      <c r="J622" t="s">
        <v>204</v>
      </c>
      <c r="K622" t="s">
        <v>204</v>
      </c>
      <c r="L622" t="s">
        <v>325</v>
      </c>
      <c r="M622" t="s">
        <v>340</v>
      </c>
      <c r="N622" t="s">
        <v>447</v>
      </c>
      <c r="O622" t="s">
        <v>339</v>
      </c>
      <c r="P622" t="s">
        <v>1864</v>
      </c>
      <c r="Q622" t="s">
        <v>415</v>
      </c>
      <c r="R622" t="s">
        <v>407</v>
      </c>
      <c r="S622" t="s">
        <v>1212</v>
      </c>
      <c r="T622" s="129">
        <v>989.8</v>
      </c>
      <c r="U622" t="s">
        <v>1822</v>
      </c>
      <c r="V622" s="130">
        <v>5.2382810195684103E-2</v>
      </c>
      <c r="W622" s="130">
        <v>5.4971318355798403E-2</v>
      </c>
      <c r="X622" t="s">
        <v>412</v>
      </c>
      <c r="Y622" t="s">
        <v>339</v>
      </c>
      <c r="Z622" s="137">
        <v>20331.3</v>
      </c>
      <c r="AA622" s="167">
        <v>1</v>
      </c>
      <c r="AB622" s="166" t="s">
        <v>3135</v>
      </c>
      <c r="AD622" s="137">
        <v>20.0853</v>
      </c>
      <c r="AH622" s="130">
        <v>1.9485735973179835E-4</v>
      </c>
      <c r="AI622" s="130">
        <v>1.0177028502043836E-2</v>
      </c>
      <c r="AJ622" s="130">
        <v>3.0083167518721711E-4</v>
      </c>
      <c r="AK622" s="181"/>
      <c r="AL622" s="4"/>
      <c r="AM622" s="159"/>
      <c r="AN622" s="4"/>
    </row>
    <row r="623" spans="1:40" x14ac:dyDescent="0.25">
      <c r="A623" t="s">
        <v>1213</v>
      </c>
      <c r="B623" s="2">
        <v>35011</v>
      </c>
      <c r="C623" t="s">
        <v>2351</v>
      </c>
      <c r="D623" t="s">
        <v>2352</v>
      </c>
      <c r="E623" t="s">
        <v>309</v>
      </c>
      <c r="F623" t="s">
        <v>3050</v>
      </c>
      <c r="G623" t="s">
        <v>3051</v>
      </c>
      <c r="H623" t="s">
        <v>312</v>
      </c>
      <c r="I623" t="s">
        <v>951</v>
      </c>
      <c r="J623" t="s">
        <v>204</v>
      </c>
      <c r="K623" t="s">
        <v>204</v>
      </c>
      <c r="L623" t="s">
        <v>325</v>
      </c>
      <c r="M623" t="s">
        <v>340</v>
      </c>
      <c r="N623" t="s">
        <v>464</v>
      </c>
      <c r="O623" t="s">
        <v>339</v>
      </c>
      <c r="P623" t="s">
        <v>1647</v>
      </c>
      <c r="Q623" t="s">
        <v>413</v>
      </c>
      <c r="R623" t="s">
        <v>407</v>
      </c>
      <c r="S623" t="s">
        <v>1212</v>
      </c>
      <c r="T623" s="129">
        <v>1565.6</v>
      </c>
      <c r="U623" t="s">
        <v>3052</v>
      </c>
      <c r="V623" s="130">
        <v>-9.0831125485900492E-3</v>
      </c>
      <c r="W623" s="130">
        <v>6.3886853806972205E-2</v>
      </c>
      <c r="X623" t="s">
        <v>412</v>
      </c>
      <c r="Y623" t="s">
        <v>339</v>
      </c>
      <c r="Z623" s="137">
        <v>14993.25</v>
      </c>
      <c r="AA623" s="167">
        <v>1</v>
      </c>
      <c r="AB623" s="166" t="s">
        <v>3053</v>
      </c>
      <c r="AD623" s="137">
        <v>15.1912</v>
      </c>
      <c r="AH623" s="130">
        <v>1.4285582595013845E-5</v>
      </c>
      <c r="AI623" s="130">
        <v>7.6972350614752244E-3</v>
      </c>
      <c r="AJ623" s="130">
        <v>2.2752929476303827E-4</v>
      </c>
      <c r="AK623" s="181"/>
      <c r="AL623" s="4"/>
      <c r="AM623" s="159"/>
      <c r="AN623" s="4"/>
    </row>
    <row r="624" spans="1:40" x14ac:dyDescent="0.25">
      <c r="A624" t="s">
        <v>1213</v>
      </c>
      <c r="B624" s="2">
        <v>35011</v>
      </c>
      <c r="C624" t="s">
        <v>3136</v>
      </c>
      <c r="D624" t="s">
        <v>3137</v>
      </c>
      <c r="E624" t="s">
        <v>309</v>
      </c>
      <c r="F624" t="s">
        <v>3138</v>
      </c>
      <c r="G624" t="s">
        <v>3139</v>
      </c>
      <c r="H624" t="s">
        <v>312</v>
      </c>
      <c r="I624" t="s">
        <v>951</v>
      </c>
      <c r="J624" t="s">
        <v>204</v>
      </c>
      <c r="K624" t="s">
        <v>204</v>
      </c>
      <c r="L624" t="s">
        <v>325</v>
      </c>
      <c r="M624" t="s">
        <v>340</v>
      </c>
      <c r="N624" t="s">
        <v>447</v>
      </c>
      <c r="O624" t="s">
        <v>339</v>
      </c>
      <c r="P624" t="s">
        <v>1640</v>
      </c>
      <c r="Q624" t="s">
        <v>413</v>
      </c>
      <c r="R624" t="s">
        <v>407</v>
      </c>
      <c r="S624" t="s">
        <v>1212</v>
      </c>
      <c r="T624" s="129">
        <v>2.7</v>
      </c>
      <c r="U624" t="s">
        <v>3140</v>
      </c>
      <c r="V624" s="130">
        <v>3.7996099699362199E-2</v>
      </c>
      <c r="W624" s="130">
        <v>0.32398340576171802</v>
      </c>
      <c r="X624" t="s">
        <v>412</v>
      </c>
      <c r="Y624" t="s">
        <v>339</v>
      </c>
      <c r="Z624" s="137">
        <v>7654.15</v>
      </c>
      <c r="AA624" s="167">
        <v>1</v>
      </c>
      <c r="AB624" s="166" t="s">
        <v>3141</v>
      </c>
      <c r="AD624" s="137">
        <v>7.8079999999999998</v>
      </c>
      <c r="AH624" s="130">
        <v>1.7228369765609405E-4</v>
      </c>
      <c r="AI624" s="130">
        <v>3.9562385696981506E-3</v>
      </c>
      <c r="AJ624" s="130">
        <v>1.1694591167977531E-4</v>
      </c>
      <c r="AK624" s="181"/>
      <c r="AL624" s="4"/>
      <c r="AM624" s="159"/>
      <c r="AN624" s="4"/>
    </row>
    <row r="625" spans="1:40" x14ac:dyDescent="0.25">
      <c r="A625" t="s">
        <v>1213</v>
      </c>
      <c r="B625" s="2">
        <v>35011</v>
      </c>
      <c r="C625" t="s">
        <v>2442</v>
      </c>
      <c r="D625" t="s">
        <v>2443</v>
      </c>
      <c r="E625" t="s">
        <v>309</v>
      </c>
      <c r="F625" t="s">
        <v>2444</v>
      </c>
      <c r="G625" t="s">
        <v>2445</v>
      </c>
      <c r="H625" t="s">
        <v>312</v>
      </c>
      <c r="I625" t="s">
        <v>951</v>
      </c>
      <c r="J625" t="s">
        <v>204</v>
      </c>
      <c r="K625" t="s">
        <v>204</v>
      </c>
      <c r="L625" t="s">
        <v>325</v>
      </c>
      <c r="M625" t="s">
        <v>340</v>
      </c>
      <c r="N625" t="s">
        <v>446</v>
      </c>
      <c r="O625" t="s">
        <v>339</v>
      </c>
      <c r="P625" t="s">
        <v>1668</v>
      </c>
      <c r="Q625" t="s">
        <v>413</v>
      </c>
      <c r="R625" t="s">
        <v>407</v>
      </c>
      <c r="S625" t="s">
        <v>1212</v>
      </c>
      <c r="T625" s="129">
        <v>2872.8</v>
      </c>
      <c r="U625" t="s">
        <v>1921</v>
      </c>
      <c r="V625" s="130">
        <v>4.8868523534536003E-2</v>
      </c>
      <c r="W625" s="130">
        <v>4.9880847901105502E-2</v>
      </c>
      <c r="X625" t="s">
        <v>412</v>
      </c>
      <c r="Y625" t="s">
        <v>339</v>
      </c>
      <c r="Z625" s="137">
        <v>8483.58</v>
      </c>
      <c r="AA625" s="167">
        <v>1</v>
      </c>
      <c r="AB625" s="166" t="s">
        <v>2446</v>
      </c>
      <c r="AD625" s="137">
        <v>7.5893999999999995</v>
      </c>
      <c r="AH625" s="130">
        <v>9.0491519903475717E-6</v>
      </c>
      <c r="AI625" s="130">
        <v>3.8454760503159767E-3</v>
      </c>
      <c r="AJ625" s="130">
        <v>1.1367178561763405E-4</v>
      </c>
      <c r="AK625" s="181"/>
      <c r="AL625" s="4"/>
      <c r="AM625" s="159"/>
      <c r="AN625" s="4"/>
    </row>
    <row r="626" spans="1:40" x14ac:dyDescent="0.25">
      <c r="A626" t="s">
        <v>1213</v>
      </c>
      <c r="B626" s="2">
        <v>35011</v>
      </c>
      <c r="C626" t="s">
        <v>3075</v>
      </c>
      <c r="D626" t="s">
        <v>3076</v>
      </c>
      <c r="E626" t="s">
        <v>309</v>
      </c>
      <c r="F626" t="s">
        <v>3142</v>
      </c>
      <c r="G626" t="s">
        <v>3143</v>
      </c>
      <c r="H626" t="s">
        <v>312</v>
      </c>
      <c r="I626" t="s">
        <v>951</v>
      </c>
      <c r="J626" t="s">
        <v>204</v>
      </c>
      <c r="K626" t="s">
        <v>204</v>
      </c>
      <c r="L626" t="s">
        <v>325</v>
      </c>
      <c r="M626" t="s">
        <v>340</v>
      </c>
      <c r="N626" t="s">
        <v>447</v>
      </c>
      <c r="O626" t="s">
        <v>339</v>
      </c>
      <c r="P626" t="s">
        <v>1640</v>
      </c>
      <c r="Q626" t="s">
        <v>413</v>
      </c>
      <c r="R626" t="s">
        <v>407</v>
      </c>
      <c r="S626" t="s">
        <v>1212</v>
      </c>
      <c r="T626" s="129">
        <v>850.2</v>
      </c>
      <c r="U626" t="s">
        <v>3144</v>
      </c>
      <c r="V626" s="130">
        <v>3.8253447295592199E-2</v>
      </c>
      <c r="W626" s="130">
        <v>5.4883461189269699E-2</v>
      </c>
      <c r="X626" t="s">
        <v>412</v>
      </c>
      <c r="Y626" t="s">
        <v>339</v>
      </c>
      <c r="Z626" s="137">
        <v>1906.83</v>
      </c>
      <c r="AA626" s="167">
        <v>1</v>
      </c>
      <c r="AB626" s="166" t="s">
        <v>3145</v>
      </c>
      <c r="AD626" s="137">
        <v>1.8975</v>
      </c>
      <c r="AH626" s="130">
        <v>1.5797152116857984E-5</v>
      </c>
      <c r="AI626" s="130">
        <v>9.6144501613758216E-4</v>
      </c>
      <c r="AJ626" s="130">
        <v>2.8420193059986379E-5</v>
      </c>
      <c r="AK626" s="181"/>
      <c r="AL626" s="4"/>
      <c r="AM626" s="159"/>
      <c r="AN626" s="4"/>
    </row>
    <row r="627" spans="1:40" x14ac:dyDescent="0.25">
      <c r="A627" t="s">
        <v>1213</v>
      </c>
      <c r="B627" s="2">
        <v>35011</v>
      </c>
      <c r="C627" t="s">
        <v>2191</v>
      </c>
      <c r="D627" t="s">
        <v>2192</v>
      </c>
      <c r="E627" t="s">
        <v>309</v>
      </c>
      <c r="F627" t="s">
        <v>2512</v>
      </c>
      <c r="G627" t="s">
        <v>2513</v>
      </c>
      <c r="H627" t="s">
        <v>312</v>
      </c>
      <c r="I627" t="s">
        <v>951</v>
      </c>
      <c r="J627" t="s">
        <v>204</v>
      </c>
      <c r="K627" t="s">
        <v>204</v>
      </c>
      <c r="L627" t="s">
        <v>325</v>
      </c>
      <c r="M627" t="s">
        <v>340</v>
      </c>
      <c r="N627" t="s">
        <v>484</v>
      </c>
      <c r="O627" t="s">
        <v>339</v>
      </c>
      <c r="P627" t="s">
        <v>1668</v>
      </c>
      <c r="Q627" t="s">
        <v>413</v>
      </c>
      <c r="R627" t="s">
        <v>407</v>
      </c>
      <c r="S627" t="s">
        <v>1212</v>
      </c>
      <c r="T627" s="129">
        <v>906</v>
      </c>
      <c r="U627" t="s">
        <v>2514</v>
      </c>
      <c r="V627" s="130">
        <v>3.0658486645221399E-2</v>
      </c>
      <c r="W627" s="130">
        <v>4.7875868682860999E-2</v>
      </c>
      <c r="X627" t="s">
        <v>412</v>
      </c>
      <c r="Y627" t="s">
        <v>339</v>
      </c>
      <c r="Z627" s="137">
        <v>622.61</v>
      </c>
      <c r="AA627" s="167">
        <v>1</v>
      </c>
      <c r="AB627" s="166" t="s">
        <v>2398</v>
      </c>
      <c r="AD627" s="137">
        <v>0.61809999999999998</v>
      </c>
      <c r="AH627" s="130">
        <v>5.8462081228945835E-7</v>
      </c>
      <c r="AI627" s="130">
        <v>3.1318533042141739E-4</v>
      </c>
      <c r="AJ627" s="130">
        <v>9.257718751187131E-6</v>
      </c>
      <c r="AK627" s="181"/>
      <c r="AL627" s="4"/>
      <c r="AM627" s="159"/>
      <c r="AN627" s="4"/>
    </row>
    <row r="628" spans="1:40" x14ac:dyDescent="0.25">
      <c r="A628" t="s">
        <v>1213</v>
      </c>
      <c r="B628" s="2">
        <v>35011</v>
      </c>
      <c r="C628" t="s">
        <v>1884</v>
      </c>
      <c r="D628" t="s">
        <v>1885</v>
      </c>
      <c r="E628" t="s">
        <v>309</v>
      </c>
      <c r="F628" t="s">
        <v>3059</v>
      </c>
      <c r="G628" t="s">
        <v>3060</v>
      </c>
      <c r="H628" t="s">
        <v>321</v>
      </c>
      <c r="I628" t="s">
        <v>754</v>
      </c>
      <c r="J628" t="s">
        <v>204</v>
      </c>
      <c r="K628" t="s">
        <v>204</v>
      </c>
      <c r="L628" t="s">
        <v>325</v>
      </c>
      <c r="M628" t="s">
        <v>340</v>
      </c>
      <c r="N628" t="s">
        <v>448</v>
      </c>
      <c r="O628" t="s">
        <v>339</v>
      </c>
      <c r="P628" t="s">
        <v>1647</v>
      </c>
      <c r="Q628" t="s">
        <v>413</v>
      </c>
      <c r="R628" t="s">
        <v>407</v>
      </c>
      <c r="S628" t="s">
        <v>1212</v>
      </c>
      <c r="T628" s="129">
        <v>4935.3999999999996</v>
      </c>
      <c r="U628" t="s">
        <v>3061</v>
      </c>
      <c r="V628" s="130">
        <v>3.7100000000000001E-2</v>
      </c>
      <c r="W628" s="130">
        <v>3.3633828598260501E-2</v>
      </c>
      <c r="X628" t="s">
        <v>411</v>
      </c>
      <c r="Y628" t="s">
        <v>339</v>
      </c>
      <c r="Z628" s="137">
        <v>100000</v>
      </c>
      <c r="AA628" s="167">
        <v>1</v>
      </c>
      <c r="AB628" s="166" t="s">
        <v>3062</v>
      </c>
      <c r="AD628" s="137">
        <v>105.41</v>
      </c>
      <c r="AH628" s="130">
        <v>2.6031498112716388E-4</v>
      </c>
      <c r="AI628" s="130">
        <v>5.3410234071706211E-2</v>
      </c>
      <c r="AJ628" s="130">
        <v>1.5787997630846715E-3</v>
      </c>
      <c r="AK628" s="181"/>
      <c r="AL628" s="4"/>
      <c r="AM628" s="159"/>
      <c r="AN628" s="4"/>
    </row>
    <row r="629" spans="1:40" x14ac:dyDescent="0.25">
      <c r="A629" t="s">
        <v>1213</v>
      </c>
      <c r="B629" s="2">
        <v>35011</v>
      </c>
      <c r="C629" t="s">
        <v>455</v>
      </c>
      <c r="D629" t="s">
        <v>2606</v>
      </c>
      <c r="E629" t="s">
        <v>309</v>
      </c>
      <c r="F629" t="s">
        <v>2607</v>
      </c>
      <c r="G629" t="s">
        <v>2608</v>
      </c>
      <c r="H629" t="s">
        <v>321</v>
      </c>
      <c r="I629" t="s">
        <v>754</v>
      </c>
      <c r="J629" t="s">
        <v>204</v>
      </c>
      <c r="K629" t="s">
        <v>204</v>
      </c>
      <c r="L629" t="s">
        <v>325</v>
      </c>
      <c r="M629" t="s">
        <v>340</v>
      </c>
      <c r="N629" t="s">
        <v>440</v>
      </c>
      <c r="O629" t="s">
        <v>339</v>
      </c>
      <c r="P629" t="s">
        <v>2149</v>
      </c>
      <c r="Q629" t="s">
        <v>415</v>
      </c>
      <c r="R629" t="s">
        <v>407</v>
      </c>
      <c r="S629" t="s">
        <v>1212</v>
      </c>
      <c r="T629" s="129">
        <v>1132.5</v>
      </c>
      <c r="U629" t="s">
        <v>2609</v>
      </c>
      <c r="V629" s="130">
        <v>1.9079209452273399E-2</v>
      </c>
      <c r="W629" s="130">
        <v>2.65973874700066E-2</v>
      </c>
      <c r="X629" t="s">
        <v>412</v>
      </c>
      <c r="Y629" t="s">
        <v>339</v>
      </c>
      <c r="Z629" s="137">
        <v>88306</v>
      </c>
      <c r="AA629" s="167">
        <v>1</v>
      </c>
      <c r="AB629" s="166" t="s">
        <v>2610</v>
      </c>
      <c r="AD629" s="137">
        <v>105.3402</v>
      </c>
      <c r="AH629" s="130">
        <v>2.9877477828150425E-5</v>
      </c>
      <c r="AI629" s="130">
        <v>5.3374867082443281E-2</v>
      </c>
      <c r="AJ629" s="130">
        <v>1.5777543193557719E-3</v>
      </c>
      <c r="AK629" s="181"/>
      <c r="AL629" s="4"/>
      <c r="AM629" s="159"/>
      <c r="AN629" s="4"/>
    </row>
    <row r="630" spans="1:40" x14ac:dyDescent="0.25">
      <c r="A630" t="s">
        <v>1213</v>
      </c>
      <c r="B630" s="2">
        <v>35011</v>
      </c>
      <c r="C630" t="s">
        <v>1849</v>
      </c>
      <c r="D630" t="s">
        <v>1850</v>
      </c>
      <c r="E630" t="s">
        <v>309</v>
      </c>
      <c r="F630" t="s">
        <v>1851</v>
      </c>
      <c r="G630" t="s">
        <v>1852</v>
      </c>
      <c r="H630" t="s">
        <v>321</v>
      </c>
      <c r="I630" t="s">
        <v>754</v>
      </c>
      <c r="J630" t="s">
        <v>204</v>
      </c>
      <c r="K630" t="s">
        <v>204</v>
      </c>
      <c r="L630" t="s">
        <v>325</v>
      </c>
      <c r="M630" t="s">
        <v>340</v>
      </c>
      <c r="N630" t="s">
        <v>456</v>
      </c>
      <c r="O630" t="s">
        <v>339</v>
      </c>
      <c r="P630" t="s">
        <v>1647</v>
      </c>
      <c r="Q630" t="s">
        <v>413</v>
      </c>
      <c r="R630" t="s">
        <v>407</v>
      </c>
      <c r="S630" t="s">
        <v>1212</v>
      </c>
      <c r="T630" s="129">
        <v>5431</v>
      </c>
      <c r="U630" t="s">
        <v>1853</v>
      </c>
      <c r="V630" s="130">
        <v>5.7331660143136599E-2</v>
      </c>
      <c r="W630" s="130">
        <v>3.8850183948278098E-2</v>
      </c>
      <c r="X630" t="s">
        <v>412</v>
      </c>
      <c r="Y630" t="s">
        <v>339</v>
      </c>
      <c r="Z630" s="137">
        <v>64171.839999999997</v>
      </c>
      <c r="AA630" s="167">
        <v>1</v>
      </c>
      <c r="AB630" s="166" t="s">
        <v>1854</v>
      </c>
      <c r="AD630" s="137">
        <v>94.415999999999997</v>
      </c>
      <c r="AH630" s="130">
        <v>2.209784156766085E-5</v>
      </c>
      <c r="AI630" s="130">
        <v>4.7839679917599978E-2</v>
      </c>
      <c r="AJ630" s="130">
        <v>1.4141348869310534E-3</v>
      </c>
      <c r="AK630" s="181"/>
      <c r="AL630" s="4"/>
      <c r="AM630" s="159"/>
      <c r="AN630" s="4"/>
    </row>
    <row r="631" spans="1:40" x14ac:dyDescent="0.25">
      <c r="A631" t="s">
        <v>1213</v>
      </c>
      <c r="B631" s="2">
        <v>35011</v>
      </c>
      <c r="C631" t="s">
        <v>2763</v>
      </c>
      <c r="D631" t="s">
        <v>2764</v>
      </c>
      <c r="E631" t="s">
        <v>309</v>
      </c>
      <c r="F631" t="s">
        <v>3063</v>
      </c>
      <c r="G631" t="s">
        <v>3064</v>
      </c>
      <c r="H631" t="s">
        <v>321</v>
      </c>
      <c r="I631" t="s">
        <v>754</v>
      </c>
      <c r="J631" t="s">
        <v>204</v>
      </c>
      <c r="K631" t="s">
        <v>204</v>
      </c>
      <c r="L631" t="s">
        <v>325</v>
      </c>
      <c r="M631" t="s">
        <v>340</v>
      </c>
      <c r="N631" t="s">
        <v>447</v>
      </c>
      <c r="O631" t="s">
        <v>339</v>
      </c>
      <c r="P631" t="s">
        <v>1640</v>
      </c>
      <c r="Q631" t="s">
        <v>413</v>
      </c>
      <c r="R631" t="s">
        <v>407</v>
      </c>
      <c r="S631" t="s">
        <v>1212</v>
      </c>
      <c r="T631" s="129">
        <v>742.9</v>
      </c>
      <c r="U631" t="s">
        <v>2074</v>
      </c>
      <c r="V631" s="130">
        <v>5.0202367686195501E-2</v>
      </c>
      <c r="W631" s="130">
        <v>3.63206843328472E-2</v>
      </c>
      <c r="X631" t="s">
        <v>412</v>
      </c>
      <c r="Y631" t="s">
        <v>339</v>
      </c>
      <c r="Z631" s="137">
        <v>16748</v>
      </c>
      <c r="AA631" s="167">
        <v>1</v>
      </c>
      <c r="AB631" s="166" t="s">
        <v>3065</v>
      </c>
      <c r="AD631" s="137">
        <v>19.3188</v>
      </c>
      <c r="AH631" s="130">
        <v>3.8502941803612696E-5</v>
      </c>
      <c r="AI631" s="130">
        <v>9.7886503176594052E-3</v>
      </c>
      <c r="AJ631" s="130">
        <v>2.8935126518432933E-4</v>
      </c>
      <c r="AK631" s="181"/>
      <c r="AL631" s="4"/>
      <c r="AM631" s="159"/>
      <c r="AN631" s="4"/>
    </row>
    <row r="632" spans="1:40" x14ac:dyDescent="0.25">
      <c r="A632" t="s">
        <v>1213</v>
      </c>
      <c r="B632" s="2">
        <v>35011</v>
      </c>
      <c r="C632" t="s">
        <v>2164</v>
      </c>
      <c r="D632" t="s">
        <v>2165</v>
      </c>
      <c r="E632" t="s">
        <v>309</v>
      </c>
      <c r="F632" t="s">
        <v>2166</v>
      </c>
      <c r="G632" t="s">
        <v>2167</v>
      </c>
      <c r="H632" t="s">
        <v>312</v>
      </c>
      <c r="I632" t="s">
        <v>754</v>
      </c>
      <c r="J632" t="s">
        <v>204</v>
      </c>
      <c r="K632" t="s">
        <v>204</v>
      </c>
      <c r="L632" t="s">
        <v>325</v>
      </c>
      <c r="M632" t="s">
        <v>340</v>
      </c>
      <c r="N632" t="s">
        <v>440</v>
      </c>
      <c r="O632" t="s">
        <v>339</v>
      </c>
      <c r="P632" t="s">
        <v>1626</v>
      </c>
      <c r="Q632" t="s">
        <v>415</v>
      </c>
      <c r="R632" t="s">
        <v>407</v>
      </c>
      <c r="S632" t="s">
        <v>1212</v>
      </c>
      <c r="T632" s="129">
        <v>3694.4</v>
      </c>
      <c r="U632" t="s">
        <v>2168</v>
      </c>
      <c r="V632" s="130">
        <v>1.7999999999999999E-2</v>
      </c>
      <c r="W632" s="130">
        <v>3.5377858918904902E-2</v>
      </c>
      <c r="X632" t="s">
        <v>412</v>
      </c>
      <c r="Y632" t="s">
        <v>339</v>
      </c>
      <c r="Z632" s="137">
        <v>120870</v>
      </c>
      <c r="AA632" s="167">
        <v>1</v>
      </c>
      <c r="AB632" s="166" t="s">
        <v>2169</v>
      </c>
      <c r="AD632" s="137">
        <v>129.25839999999999</v>
      </c>
      <c r="AH632" s="130">
        <v>1.2148284755814778E-4</v>
      </c>
      <c r="AI632" s="130">
        <v>6.5493989182565507E-2</v>
      </c>
      <c r="AJ632" s="130">
        <v>1.9359940356389689E-3</v>
      </c>
      <c r="AK632" s="181"/>
      <c r="AL632" s="4"/>
      <c r="AM632" s="159"/>
      <c r="AN632" s="4"/>
    </row>
    <row r="633" spans="1:40" x14ac:dyDescent="0.25">
      <c r="A633" t="s">
        <v>1213</v>
      </c>
      <c r="B633" s="2">
        <v>35011</v>
      </c>
      <c r="C633" t="s">
        <v>1873</v>
      </c>
      <c r="D633" t="s">
        <v>1874</v>
      </c>
      <c r="E633" t="s">
        <v>309</v>
      </c>
      <c r="F633" t="s">
        <v>2772</v>
      </c>
      <c r="G633" t="s">
        <v>2773</v>
      </c>
      <c r="H633" t="s">
        <v>312</v>
      </c>
      <c r="I633" t="s">
        <v>754</v>
      </c>
      <c r="J633" t="s">
        <v>204</v>
      </c>
      <c r="K633" t="s">
        <v>204</v>
      </c>
      <c r="L633" t="s">
        <v>325</v>
      </c>
      <c r="M633" t="s">
        <v>340</v>
      </c>
      <c r="N633" t="s">
        <v>448</v>
      </c>
      <c r="O633" t="s">
        <v>339</v>
      </c>
      <c r="P633" t="s">
        <v>1211</v>
      </c>
      <c r="Q633" t="s">
        <v>413</v>
      </c>
      <c r="R633" t="s">
        <v>407</v>
      </c>
      <c r="S633" t="s">
        <v>1212</v>
      </c>
      <c r="T633" s="129">
        <v>3399.2</v>
      </c>
      <c r="U633" t="s">
        <v>2774</v>
      </c>
      <c r="V633" s="130">
        <v>1.48953374087807E-2</v>
      </c>
      <c r="W633" s="130">
        <v>2.36181116139885E-2</v>
      </c>
      <c r="X633" t="s">
        <v>412</v>
      </c>
      <c r="Y633" t="s">
        <v>339</v>
      </c>
      <c r="Z633" s="137">
        <v>119914</v>
      </c>
      <c r="AA633" s="167">
        <v>1</v>
      </c>
      <c r="AB633" s="166" t="s">
        <v>2775</v>
      </c>
      <c r="AD633" s="137">
        <v>123.17569999999999</v>
      </c>
      <c r="AH633" s="130">
        <v>3.8222586305544175E-5</v>
      </c>
      <c r="AI633" s="130">
        <v>6.2411943543745969E-2</v>
      </c>
      <c r="AJ633" s="130">
        <v>1.8448891564157913E-3</v>
      </c>
      <c r="AK633" s="181"/>
      <c r="AL633" s="4"/>
      <c r="AM633" s="159"/>
      <c r="AN633" s="4"/>
    </row>
    <row r="634" spans="1:40" x14ac:dyDescent="0.25">
      <c r="A634" t="s">
        <v>1213</v>
      </c>
      <c r="B634" s="2">
        <v>35011</v>
      </c>
      <c r="C634" t="s">
        <v>455</v>
      </c>
      <c r="D634" t="s">
        <v>2606</v>
      </c>
      <c r="E634" t="s">
        <v>309</v>
      </c>
      <c r="F634" t="s">
        <v>2726</v>
      </c>
      <c r="G634" t="s">
        <v>2727</v>
      </c>
      <c r="H634" t="s">
        <v>312</v>
      </c>
      <c r="I634" t="s">
        <v>754</v>
      </c>
      <c r="J634" t="s">
        <v>204</v>
      </c>
      <c r="K634" t="s">
        <v>204</v>
      </c>
      <c r="L634" t="s">
        <v>325</v>
      </c>
      <c r="M634" t="s">
        <v>340</v>
      </c>
      <c r="N634" t="s">
        <v>440</v>
      </c>
      <c r="O634" t="s">
        <v>339</v>
      </c>
      <c r="P634" t="s">
        <v>2149</v>
      </c>
      <c r="Q634" t="s">
        <v>415</v>
      </c>
      <c r="R634" t="s">
        <v>407</v>
      </c>
      <c r="S634" t="s">
        <v>1212</v>
      </c>
      <c r="T634" s="129">
        <v>3633.5</v>
      </c>
      <c r="U634" t="s">
        <v>2728</v>
      </c>
      <c r="V634" s="130">
        <v>1.7399922305345199E-2</v>
      </c>
      <c r="W634" s="130">
        <v>2.4318346344232199E-2</v>
      </c>
      <c r="X634" t="s">
        <v>412</v>
      </c>
      <c r="Y634" t="s">
        <v>339</v>
      </c>
      <c r="Z634" s="137">
        <v>93413.28</v>
      </c>
      <c r="AA634" s="167">
        <v>1</v>
      </c>
      <c r="AB634" s="166" t="s">
        <v>2729</v>
      </c>
      <c r="AD634" s="137">
        <v>113.07680000000001</v>
      </c>
      <c r="AH634" s="130">
        <v>3.6562957409639537E-5</v>
      </c>
      <c r="AI634" s="130">
        <v>5.7294927958253576E-2</v>
      </c>
      <c r="AJ634" s="130">
        <v>1.6936308229804839E-3</v>
      </c>
      <c r="AK634" s="181"/>
      <c r="AL634" s="4"/>
      <c r="AM634" s="159"/>
      <c r="AN634" s="4"/>
    </row>
    <row r="635" spans="1:40" x14ac:dyDescent="0.25">
      <c r="A635" t="s">
        <v>1213</v>
      </c>
      <c r="B635" s="2">
        <v>35011</v>
      </c>
      <c r="C635" t="s">
        <v>2710</v>
      </c>
      <c r="D635" t="s">
        <v>2711</v>
      </c>
      <c r="E635" t="s">
        <v>309</v>
      </c>
      <c r="F635" t="s">
        <v>2752</v>
      </c>
      <c r="G635" t="s">
        <v>2753</v>
      </c>
      <c r="H635" t="s">
        <v>312</v>
      </c>
      <c r="I635" t="s">
        <v>754</v>
      </c>
      <c r="J635" t="s">
        <v>204</v>
      </c>
      <c r="K635" t="s">
        <v>204</v>
      </c>
      <c r="L635" t="s">
        <v>325</v>
      </c>
      <c r="M635" t="s">
        <v>340</v>
      </c>
      <c r="N635" t="s">
        <v>477</v>
      </c>
      <c r="O635" t="s">
        <v>339</v>
      </c>
      <c r="P635" t="s">
        <v>1211</v>
      </c>
      <c r="Q635" t="s">
        <v>413</v>
      </c>
      <c r="R635" t="s">
        <v>407</v>
      </c>
      <c r="S635" t="s">
        <v>1212</v>
      </c>
      <c r="T635" s="129">
        <v>11897.1</v>
      </c>
      <c r="U635" t="s">
        <v>2754</v>
      </c>
      <c r="V635" s="130">
        <v>6.0073392784592101E-3</v>
      </c>
      <c r="W635" s="130">
        <v>3.01116741311547E-2</v>
      </c>
      <c r="X635" t="s">
        <v>412</v>
      </c>
      <c r="Y635" t="s">
        <v>339</v>
      </c>
      <c r="Z635" s="137">
        <v>112901.88</v>
      </c>
      <c r="AA635" s="167">
        <v>1</v>
      </c>
      <c r="AB635" s="166" t="s">
        <v>2755</v>
      </c>
      <c r="AD635" s="137">
        <v>109.87610000000001</v>
      </c>
      <c r="AH635" s="130">
        <v>2.4794645850141373E-5</v>
      </c>
      <c r="AI635" s="130">
        <v>5.5673164025103875E-2</v>
      </c>
      <c r="AJ635" s="130">
        <v>1.6456916862600103E-3</v>
      </c>
      <c r="AK635" s="181"/>
      <c r="AL635" s="4"/>
      <c r="AM635" s="159"/>
      <c r="AN635" s="4"/>
    </row>
    <row r="636" spans="1:40" x14ac:dyDescent="0.25">
      <c r="A636" t="s">
        <v>1213</v>
      </c>
      <c r="B636" s="2">
        <v>35011</v>
      </c>
      <c r="C636" t="s">
        <v>3079</v>
      </c>
      <c r="D636" t="s">
        <v>3080</v>
      </c>
      <c r="E636" t="s">
        <v>309</v>
      </c>
      <c r="F636" t="s">
        <v>3081</v>
      </c>
      <c r="G636" t="s">
        <v>3082</v>
      </c>
      <c r="H636" t="s">
        <v>312</v>
      </c>
      <c r="I636" t="s">
        <v>754</v>
      </c>
      <c r="J636" t="s">
        <v>204</v>
      </c>
      <c r="K636" t="s">
        <v>204</v>
      </c>
      <c r="L636" t="s">
        <v>325</v>
      </c>
      <c r="M636" t="s">
        <v>340</v>
      </c>
      <c r="N636" t="s">
        <v>464</v>
      </c>
      <c r="O636" t="s">
        <v>339</v>
      </c>
      <c r="P636" t="s">
        <v>1640</v>
      </c>
      <c r="Q636" t="s">
        <v>413</v>
      </c>
      <c r="R636" t="s">
        <v>407</v>
      </c>
      <c r="S636" t="s">
        <v>1212</v>
      </c>
      <c r="T636" s="129">
        <v>4502.5</v>
      </c>
      <c r="U636" t="s">
        <v>3083</v>
      </c>
      <c r="V636" s="130">
        <v>3.9379949549436202E-2</v>
      </c>
      <c r="W636" s="130">
        <v>2.9136066192388201E-2</v>
      </c>
      <c r="X636" t="s">
        <v>412</v>
      </c>
      <c r="Y636" t="s">
        <v>339</v>
      </c>
      <c r="Z636" s="137">
        <v>74000</v>
      </c>
      <c r="AA636" s="167">
        <v>1</v>
      </c>
      <c r="AB636" s="166" t="s">
        <v>3084</v>
      </c>
      <c r="AD636" s="137">
        <v>79.557400000000001</v>
      </c>
      <c r="AH636" s="130">
        <v>1.7694248173786211E-4</v>
      </c>
      <c r="AI636" s="130">
        <v>4.0310970080033773E-2</v>
      </c>
      <c r="AJ636" s="130">
        <v>1.1915871764693335E-3</v>
      </c>
      <c r="AK636" s="181"/>
      <c r="AL636" s="4"/>
      <c r="AM636" s="159"/>
      <c r="AN636" s="4"/>
    </row>
    <row r="637" spans="1:40" x14ac:dyDescent="0.25">
      <c r="A637" t="s">
        <v>1213</v>
      </c>
      <c r="B637" s="2">
        <v>35011</v>
      </c>
      <c r="C637" t="s">
        <v>2792</v>
      </c>
      <c r="D637" t="s">
        <v>2793</v>
      </c>
      <c r="E637" t="s">
        <v>309</v>
      </c>
      <c r="F637" t="s">
        <v>2853</v>
      </c>
      <c r="G637" t="s">
        <v>2854</v>
      </c>
      <c r="H637" t="s">
        <v>312</v>
      </c>
      <c r="I637" t="s">
        <v>754</v>
      </c>
      <c r="J637" t="s">
        <v>204</v>
      </c>
      <c r="K637" t="s">
        <v>204</v>
      </c>
      <c r="L637" t="s">
        <v>325</v>
      </c>
      <c r="M637" t="s">
        <v>340</v>
      </c>
      <c r="N637" t="s">
        <v>464</v>
      </c>
      <c r="O637" t="s">
        <v>339</v>
      </c>
      <c r="P637" t="s">
        <v>1647</v>
      </c>
      <c r="Q637" t="s">
        <v>413</v>
      </c>
      <c r="R637" t="s">
        <v>407</v>
      </c>
      <c r="S637" t="s">
        <v>1212</v>
      </c>
      <c r="T637" s="129">
        <v>1479.7</v>
      </c>
      <c r="U637" t="s">
        <v>2425</v>
      </c>
      <c r="V637" s="130">
        <v>1.5551479868152701E-2</v>
      </c>
      <c r="W637" s="130">
        <v>1.9044293750524199E-2</v>
      </c>
      <c r="X637" t="s">
        <v>412</v>
      </c>
      <c r="Y637" t="s">
        <v>339</v>
      </c>
      <c r="Z637" s="137">
        <v>66288.600000000006</v>
      </c>
      <c r="AA637" s="167">
        <v>1</v>
      </c>
      <c r="AB637" s="166" t="s">
        <v>2855</v>
      </c>
      <c r="AD637" s="137">
        <v>75.893799999999999</v>
      </c>
      <c r="AH637" s="130">
        <v>3.3798310833961486E-5</v>
      </c>
      <c r="AI637" s="130">
        <v>3.8454659165081652E-2</v>
      </c>
      <c r="AJ637" s="130">
        <v>1.13671486063557E-3</v>
      </c>
      <c r="AK637" s="181"/>
      <c r="AL637" s="4"/>
      <c r="AM637" s="159"/>
      <c r="AN637" s="4"/>
    </row>
    <row r="638" spans="1:40" x14ac:dyDescent="0.25">
      <c r="A638" t="s">
        <v>1213</v>
      </c>
      <c r="B638" s="2">
        <v>35011</v>
      </c>
      <c r="C638" t="s">
        <v>2130</v>
      </c>
      <c r="D638" t="s">
        <v>2131</v>
      </c>
      <c r="E638" t="s">
        <v>309</v>
      </c>
      <c r="F638" t="s">
        <v>2132</v>
      </c>
      <c r="G638" t="s">
        <v>2133</v>
      </c>
      <c r="H638" t="s">
        <v>312</v>
      </c>
      <c r="I638" t="s">
        <v>754</v>
      </c>
      <c r="J638" t="s">
        <v>204</v>
      </c>
      <c r="K638" t="s">
        <v>204</v>
      </c>
      <c r="L638" t="s">
        <v>325</v>
      </c>
      <c r="M638" t="s">
        <v>340</v>
      </c>
      <c r="N638" t="s">
        <v>448</v>
      </c>
      <c r="O638" t="s">
        <v>339</v>
      </c>
      <c r="P638" t="s">
        <v>1255</v>
      </c>
      <c r="Q638" t="s">
        <v>415</v>
      </c>
      <c r="R638" t="s">
        <v>407</v>
      </c>
      <c r="S638" t="s">
        <v>1212</v>
      </c>
      <c r="T638" s="129">
        <v>3973.1</v>
      </c>
      <c r="U638" t="s">
        <v>2134</v>
      </c>
      <c r="V638" s="130">
        <v>2.7035362001657098E-2</v>
      </c>
      <c r="W638" s="130">
        <v>2.5207408417462999E-2</v>
      </c>
      <c r="X638" t="s">
        <v>412</v>
      </c>
      <c r="Y638" t="s">
        <v>339</v>
      </c>
      <c r="Z638" s="137">
        <v>70310.11</v>
      </c>
      <c r="AA638" s="167">
        <v>1</v>
      </c>
      <c r="AB638" s="166" t="s">
        <v>2135</v>
      </c>
      <c r="AD638" s="137">
        <v>70.907699999999991</v>
      </c>
      <c r="AH638" s="130">
        <v>1.8199862912562097E-5</v>
      </c>
      <c r="AI638" s="130">
        <v>3.5928250208579093E-2</v>
      </c>
      <c r="AJ638" s="130">
        <v>1.0620345314569675E-3</v>
      </c>
      <c r="AK638" s="181"/>
      <c r="AL638" s="4"/>
      <c r="AM638" s="159"/>
      <c r="AN638" s="4"/>
    </row>
    <row r="639" spans="1:40" x14ac:dyDescent="0.25">
      <c r="A639" t="s">
        <v>1213</v>
      </c>
      <c r="B639" s="2">
        <v>35011</v>
      </c>
      <c r="C639" t="s">
        <v>3146</v>
      </c>
      <c r="D639" t="s">
        <v>3147</v>
      </c>
      <c r="E639" t="s">
        <v>309</v>
      </c>
      <c r="F639" t="s">
        <v>3148</v>
      </c>
      <c r="G639" t="s">
        <v>3149</v>
      </c>
      <c r="H639" t="s">
        <v>312</v>
      </c>
      <c r="I639" t="s">
        <v>754</v>
      </c>
      <c r="J639" t="s">
        <v>204</v>
      </c>
      <c r="K639" t="s">
        <v>204</v>
      </c>
      <c r="L639" t="s">
        <v>325</v>
      </c>
      <c r="M639" t="s">
        <v>340</v>
      </c>
      <c r="N639" t="s">
        <v>464</v>
      </c>
      <c r="O639" t="s">
        <v>339</v>
      </c>
      <c r="P639" t="s">
        <v>1640</v>
      </c>
      <c r="Q639" t="s">
        <v>413</v>
      </c>
      <c r="R639" t="s">
        <v>407</v>
      </c>
      <c r="S639" t="s">
        <v>1212</v>
      </c>
      <c r="T639" s="129">
        <v>1699.4</v>
      </c>
      <c r="U639" t="s">
        <v>1738</v>
      </c>
      <c r="V639" s="130">
        <v>2.2883194837789798E-2</v>
      </c>
      <c r="W639" s="130">
        <v>2.39878984940049E-2</v>
      </c>
      <c r="X639" t="s">
        <v>412</v>
      </c>
      <c r="Y639" t="s">
        <v>339</v>
      </c>
      <c r="Z639" s="137">
        <v>54083.92</v>
      </c>
      <c r="AA639" s="167">
        <v>1</v>
      </c>
      <c r="AB639" s="166" t="s">
        <v>3150</v>
      </c>
      <c r="AC639" s="2">
        <v>1.0347</v>
      </c>
      <c r="AD639" s="137">
        <v>63.577300000000001</v>
      </c>
      <c r="AH639" s="130">
        <v>1.5489213841846851E-4</v>
      </c>
      <c r="AI639" s="130">
        <v>3.2214006969424981E-2</v>
      </c>
      <c r="AJ639" s="130">
        <v>9.5224197113711305E-4</v>
      </c>
      <c r="AK639" s="181"/>
      <c r="AL639" s="4"/>
      <c r="AM639" s="159"/>
      <c r="AN639" s="4"/>
    </row>
    <row r="640" spans="1:40" x14ac:dyDescent="0.25">
      <c r="A640" t="s">
        <v>1213</v>
      </c>
      <c r="B640" s="2">
        <v>35011</v>
      </c>
      <c r="C640" t="s">
        <v>1884</v>
      </c>
      <c r="D640" t="s">
        <v>1885</v>
      </c>
      <c r="E640" t="s">
        <v>309</v>
      </c>
      <c r="F640" t="s">
        <v>1934</v>
      </c>
      <c r="G640" t="s">
        <v>1935</v>
      </c>
      <c r="H640" t="s">
        <v>312</v>
      </c>
      <c r="I640" t="s">
        <v>754</v>
      </c>
      <c r="J640" t="s">
        <v>204</v>
      </c>
      <c r="K640" t="s">
        <v>204</v>
      </c>
      <c r="L640" t="s">
        <v>325</v>
      </c>
      <c r="M640" t="s">
        <v>340</v>
      </c>
      <c r="N640" t="s">
        <v>448</v>
      </c>
      <c r="O640" t="s">
        <v>339</v>
      </c>
      <c r="P640" t="s">
        <v>1647</v>
      </c>
      <c r="Q640" t="s">
        <v>413</v>
      </c>
      <c r="R640" t="s">
        <v>407</v>
      </c>
      <c r="S640" t="s">
        <v>1212</v>
      </c>
      <c r="T640" s="129">
        <v>1854.3</v>
      </c>
      <c r="U640" t="s">
        <v>1936</v>
      </c>
      <c r="V640" s="130">
        <v>2.6521332012414599E-2</v>
      </c>
      <c r="W640" s="130">
        <v>2.6425607039928099E-2</v>
      </c>
      <c r="X640" t="s">
        <v>411</v>
      </c>
      <c r="Y640" t="s">
        <v>339</v>
      </c>
      <c r="Z640" s="137">
        <v>49431</v>
      </c>
      <c r="AA640" s="167">
        <v>1</v>
      </c>
      <c r="AB640" s="166" t="s">
        <v>1937</v>
      </c>
      <c r="AD640" s="137">
        <v>56.124000000000002</v>
      </c>
      <c r="AH640" s="130">
        <v>4.6803010935946598E-5</v>
      </c>
      <c r="AI640" s="130">
        <v>2.8437491481267806E-2</v>
      </c>
      <c r="AJ640" s="130">
        <v>8.4060865101379481E-4</v>
      </c>
      <c r="AK640" s="181"/>
      <c r="AL640" s="4"/>
      <c r="AM640" s="159"/>
      <c r="AN640" s="4"/>
    </row>
    <row r="641" spans="1:40" x14ac:dyDescent="0.25">
      <c r="A641" t="s">
        <v>1213</v>
      </c>
      <c r="B641" s="2">
        <v>35011</v>
      </c>
      <c r="C641" t="s">
        <v>2130</v>
      </c>
      <c r="D641" t="s">
        <v>2131</v>
      </c>
      <c r="E641" t="s">
        <v>309</v>
      </c>
      <c r="F641" t="s">
        <v>2281</v>
      </c>
      <c r="G641" t="s">
        <v>2282</v>
      </c>
      <c r="H641" t="s">
        <v>312</v>
      </c>
      <c r="I641" t="s">
        <v>754</v>
      </c>
      <c r="J641" t="s">
        <v>204</v>
      </c>
      <c r="K641" t="s">
        <v>204</v>
      </c>
      <c r="L641" t="s">
        <v>325</v>
      </c>
      <c r="M641" t="s">
        <v>340</v>
      </c>
      <c r="N641" t="s">
        <v>448</v>
      </c>
      <c r="O641" t="s">
        <v>339</v>
      </c>
      <c r="P641" t="s">
        <v>1647</v>
      </c>
      <c r="Q641" t="s">
        <v>413</v>
      </c>
      <c r="R641" t="s">
        <v>407</v>
      </c>
      <c r="S641" t="s">
        <v>1212</v>
      </c>
      <c r="T641" s="129">
        <v>1317</v>
      </c>
      <c r="U641" t="s">
        <v>2283</v>
      </c>
      <c r="V641" s="130">
        <v>2.6122696510553E-2</v>
      </c>
      <c r="W641" s="130">
        <v>2.4688133224248499E-2</v>
      </c>
      <c r="X641" t="s">
        <v>411</v>
      </c>
      <c r="Y641" t="s">
        <v>339</v>
      </c>
      <c r="Z641" s="137">
        <v>48021</v>
      </c>
      <c r="AA641" s="167">
        <v>1</v>
      </c>
      <c r="AB641" s="166" t="s">
        <v>2284</v>
      </c>
      <c r="AD641" s="137">
        <v>54.014000000000003</v>
      </c>
      <c r="AH641" s="130">
        <v>3.6061277362670374E-5</v>
      </c>
      <c r="AI641" s="130">
        <v>2.7368374757130626E-2</v>
      </c>
      <c r="AJ641" s="130">
        <v>8.0900569588516699E-4</v>
      </c>
      <c r="AK641" s="181"/>
      <c r="AL641" s="4"/>
      <c r="AM641" s="159"/>
      <c r="AN641" s="4"/>
    </row>
    <row r="642" spans="1:40" x14ac:dyDescent="0.25">
      <c r="A642" t="s">
        <v>1213</v>
      </c>
      <c r="B642" s="2">
        <v>35011</v>
      </c>
      <c r="C642" t="s">
        <v>2685</v>
      </c>
      <c r="D642" t="s">
        <v>2686</v>
      </c>
      <c r="E642" t="s">
        <v>309</v>
      </c>
      <c r="F642" t="s">
        <v>3072</v>
      </c>
      <c r="G642" t="s">
        <v>3073</v>
      </c>
      <c r="H642" t="s">
        <v>312</v>
      </c>
      <c r="I642" t="s">
        <v>754</v>
      </c>
      <c r="J642" t="s">
        <v>204</v>
      </c>
      <c r="K642" t="s">
        <v>204</v>
      </c>
      <c r="L642" t="s">
        <v>325</v>
      </c>
      <c r="M642" t="s">
        <v>340</v>
      </c>
      <c r="N642" t="s">
        <v>448</v>
      </c>
      <c r="O642" t="s">
        <v>339</v>
      </c>
      <c r="P642" t="s">
        <v>1647</v>
      </c>
      <c r="Q642" t="s">
        <v>413</v>
      </c>
      <c r="R642" t="s">
        <v>407</v>
      </c>
      <c r="S642" t="s">
        <v>1212</v>
      </c>
      <c r="T642" s="129">
        <v>3685.7</v>
      </c>
      <c r="U642" t="s">
        <v>1832</v>
      </c>
      <c r="V642" s="130">
        <v>2.7074701031446099E-2</v>
      </c>
      <c r="W642" s="130">
        <v>3.3817410737275698E-2</v>
      </c>
      <c r="X642" t="s">
        <v>411</v>
      </c>
      <c r="Y642" t="s">
        <v>339</v>
      </c>
      <c r="Z642" s="137">
        <v>52317</v>
      </c>
      <c r="AA642" s="167">
        <v>1</v>
      </c>
      <c r="AB642" s="166" t="s">
        <v>3074</v>
      </c>
      <c r="AD642" s="137">
        <v>52.923900000000003</v>
      </c>
      <c r="AH642" s="130">
        <v>5.7621014373038163E-5</v>
      </c>
      <c r="AI642" s="130">
        <v>2.6816031562352457E-2</v>
      </c>
      <c r="AJ642" s="130">
        <v>7.9267850091563276E-4</v>
      </c>
      <c r="AK642" s="181"/>
      <c r="AL642" s="4"/>
      <c r="AM642" s="159"/>
      <c r="AN642" s="4"/>
    </row>
    <row r="643" spans="1:40" x14ac:dyDescent="0.25">
      <c r="A643" t="s">
        <v>1213</v>
      </c>
      <c r="B643" s="2">
        <v>35011</v>
      </c>
      <c r="C643" t="s">
        <v>1964</v>
      </c>
      <c r="D643" t="s">
        <v>1965</v>
      </c>
      <c r="E643" t="s">
        <v>309</v>
      </c>
      <c r="F643" t="s">
        <v>1966</v>
      </c>
      <c r="G643" t="s">
        <v>1967</v>
      </c>
      <c r="H643" t="s">
        <v>312</v>
      </c>
      <c r="I643" t="s">
        <v>754</v>
      </c>
      <c r="J643" t="s">
        <v>204</v>
      </c>
      <c r="K643" t="s">
        <v>204</v>
      </c>
      <c r="L643" t="s">
        <v>325</v>
      </c>
      <c r="M643" t="s">
        <v>340</v>
      </c>
      <c r="N643" t="s">
        <v>464</v>
      </c>
      <c r="O643" t="s">
        <v>339</v>
      </c>
      <c r="P643" t="s">
        <v>1640</v>
      </c>
      <c r="Q643" t="s">
        <v>413</v>
      </c>
      <c r="R643" t="s">
        <v>407</v>
      </c>
      <c r="S643" t="s">
        <v>1212</v>
      </c>
      <c r="T643" s="129">
        <v>4294.8999999999996</v>
      </c>
      <c r="U643" t="s">
        <v>1921</v>
      </c>
      <c r="V643" s="130">
        <v>3.5404084938764201E-2</v>
      </c>
      <c r="W643" s="130">
        <v>3.8427945028543103E-2</v>
      </c>
      <c r="X643" t="s">
        <v>412</v>
      </c>
      <c r="Y643" t="s">
        <v>339</v>
      </c>
      <c r="Z643" s="137">
        <v>50615</v>
      </c>
      <c r="AA643" s="167">
        <v>1</v>
      </c>
      <c r="AB643" s="166" t="s">
        <v>1968</v>
      </c>
      <c r="AD643" s="137">
        <v>51.890500000000003</v>
      </c>
      <c r="AH643" s="130">
        <v>2.9374864123479938E-5</v>
      </c>
      <c r="AI643" s="130">
        <v>2.6292417712720534E-2</v>
      </c>
      <c r="AJ643" s="130">
        <v>7.7720054175453145E-4</v>
      </c>
      <c r="AK643" s="181"/>
      <c r="AL643" s="4"/>
      <c r="AM643" s="159"/>
      <c r="AN643" s="4"/>
    </row>
    <row r="644" spans="1:40" x14ac:dyDescent="0.25">
      <c r="A644" t="s">
        <v>1213</v>
      </c>
      <c r="B644" s="2">
        <v>35011</v>
      </c>
      <c r="C644" t="s">
        <v>2024</v>
      </c>
      <c r="D644" t="s">
        <v>2025</v>
      </c>
      <c r="E644" t="s">
        <v>309</v>
      </c>
      <c r="F644" t="s">
        <v>2658</v>
      </c>
      <c r="G644" t="s">
        <v>2659</v>
      </c>
      <c r="H644" t="s">
        <v>312</v>
      </c>
      <c r="I644" t="s">
        <v>754</v>
      </c>
      <c r="J644" t="s">
        <v>204</v>
      </c>
      <c r="K644" t="s">
        <v>204</v>
      </c>
      <c r="L644" t="s">
        <v>325</v>
      </c>
      <c r="M644" t="s">
        <v>340</v>
      </c>
      <c r="N644" t="s">
        <v>464</v>
      </c>
      <c r="O644" t="s">
        <v>339</v>
      </c>
      <c r="P644" t="s">
        <v>1668</v>
      </c>
      <c r="Q644" t="s">
        <v>413</v>
      </c>
      <c r="R644" t="s">
        <v>407</v>
      </c>
      <c r="S644" t="s">
        <v>1212</v>
      </c>
      <c r="T644" s="129">
        <v>4207.3</v>
      </c>
      <c r="U644" t="s">
        <v>2660</v>
      </c>
      <c r="V644" s="130">
        <v>3.52860678493973E-2</v>
      </c>
      <c r="W644" s="130">
        <v>3.42042445302006E-2</v>
      </c>
      <c r="X644" t="s">
        <v>412</v>
      </c>
      <c r="Y644" t="s">
        <v>339</v>
      </c>
      <c r="Z644" s="137">
        <v>47636.74</v>
      </c>
      <c r="AA644" s="167">
        <v>1</v>
      </c>
      <c r="AB644" s="166" t="s">
        <v>2661</v>
      </c>
      <c r="AD644" s="137">
        <v>47.851099999999995</v>
      </c>
      <c r="AH644" s="130">
        <v>2.95987453761696E-5</v>
      </c>
      <c r="AI644" s="130">
        <v>2.4245692548986064E-2</v>
      </c>
      <c r="AJ644" s="130">
        <v>7.1669960481302454E-4</v>
      </c>
      <c r="AK644" s="181"/>
      <c r="AL644" s="4"/>
      <c r="AM644" s="159"/>
      <c r="AN644" s="4"/>
    </row>
    <row r="645" spans="1:40" x14ac:dyDescent="0.25">
      <c r="A645" t="s">
        <v>1213</v>
      </c>
      <c r="B645" s="2">
        <v>35011</v>
      </c>
      <c r="C645" t="s">
        <v>1994</v>
      </c>
      <c r="D645" t="s">
        <v>1995</v>
      </c>
      <c r="E645" t="s">
        <v>309</v>
      </c>
      <c r="F645" t="s">
        <v>1996</v>
      </c>
      <c r="G645" t="s">
        <v>1997</v>
      </c>
      <c r="H645" t="s">
        <v>312</v>
      </c>
      <c r="I645" t="s">
        <v>754</v>
      </c>
      <c r="J645" t="s">
        <v>204</v>
      </c>
      <c r="K645" t="s">
        <v>204</v>
      </c>
      <c r="L645" t="s">
        <v>325</v>
      </c>
      <c r="M645" t="s">
        <v>340</v>
      </c>
      <c r="N645" t="s">
        <v>464</v>
      </c>
      <c r="O645" t="s">
        <v>339</v>
      </c>
      <c r="P645" t="s">
        <v>1668</v>
      </c>
      <c r="Q645" t="s">
        <v>413</v>
      </c>
      <c r="R645" t="s">
        <v>407</v>
      </c>
      <c r="S645" t="s">
        <v>1212</v>
      </c>
      <c r="T645" s="129">
        <v>5180.8999999999996</v>
      </c>
      <c r="U645" t="s">
        <v>1998</v>
      </c>
      <c r="V645" s="130">
        <v>2.6025660237073599E-2</v>
      </c>
      <c r="W645" s="130">
        <v>3.2765747340917202E-2</v>
      </c>
      <c r="X645" t="s">
        <v>412</v>
      </c>
      <c r="Y645" t="s">
        <v>339</v>
      </c>
      <c r="Z645" s="137">
        <v>44792.02</v>
      </c>
      <c r="AA645" s="167">
        <v>1</v>
      </c>
      <c r="AB645" s="166" t="s">
        <v>1999</v>
      </c>
      <c r="AD645" s="137">
        <v>43.9499</v>
      </c>
      <c r="AH645" s="130">
        <v>1.8397413372807986E-5</v>
      </c>
      <c r="AI645" s="130">
        <v>2.226899199723063E-2</v>
      </c>
      <c r="AJ645" s="130">
        <v>6.5826858654392383E-4</v>
      </c>
      <c r="AK645" s="181"/>
      <c r="AL645" s="4"/>
      <c r="AM645" s="159"/>
      <c r="AN645" s="4"/>
    </row>
    <row r="646" spans="1:40" x14ac:dyDescent="0.25">
      <c r="A646" t="s">
        <v>1213</v>
      </c>
      <c r="B646" s="2">
        <v>35011</v>
      </c>
      <c r="C646" t="s">
        <v>1873</v>
      </c>
      <c r="D646" t="s">
        <v>1874</v>
      </c>
      <c r="E646" t="s">
        <v>309</v>
      </c>
      <c r="F646" t="s">
        <v>2730</v>
      </c>
      <c r="G646" t="s">
        <v>2731</v>
      </c>
      <c r="H646" t="s">
        <v>312</v>
      </c>
      <c r="I646" t="s">
        <v>754</v>
      </c>
      <c r="J646" t="s">
        <v>204</v>
      </c>
      <c r="K646" t="s">
        <v>204</v>
      </c>
      <c r="L646" t="s">
        <v>325</v>
      </c>
      <c r="M646" t="s">
        <v>340</v>
      </c>
      <c r="N646" t="s">
        <v>448</v>
      </c>
      <c r="O646" t="s">
        <v>339</v>
      </c>
      <c r="P646" t="s">
        <v>1211</v>
      </c>
      <c r="Q646" t="s">
        <v>413</v>
      </c>
      <c r="R646" t="s">
        <v>407</v>
      </c>
      <c r="S646" t="s">
        <v>1212</v>
      </c>
      <c r="T646" s="129">
        <v>1991.7</v>
      </c>
      <c r="U646" t="s">
        <v>1796</v>
      </c>
      <c r="V646" s="130">
        <v>1.6245977431535399E-2</v>
      </c>
      <c r="W646" s="130">
        <v>2.09483027923104E-2</v>
      </c>
      <c r="X646" t="s">
        <v>412</v>
      </c>
      <c r="Y646" t="s">
        <v>339</v>
      </c>
      <c r="Z646" s="137">
        <v>25641</v>
      </c>
      <c r="AA646" s="167">
        <v>1</v>
      </c>
      <c r="AB646" s="166" t="s">
        <v>2732</v>
      </c>
      <c r="AD646" s="137">
        <v>28.397400000000001</v>
      </c>
      <c r="AH646" s="130">
        <v>1.685856452686088E-5</v>
      </c>
      <c r="AI646" s="130">
        <v>1.4388689697636563E-2</v>
      </c>
      <c r="AJ646" s="130">
        <v>4.253278473790025E-4</v>
      </c>
      <c r="AK646" s="181"/>
      <c r="AL646" s="4"/>
      <c r="AM646" s="159"/>
      <c r="AN646" s="4"/>
    </row>
    <row r="647" spans="1:40" x14ac:dyDescent="0.25">
      <c r="A647" t="s">
        <v>1213</v>
      </c>
      <c r="B647" s="2">
        <v>35011</v>
      </c>
      <c r="C647" t="s">
        <v>3075</v>
      </c>
      <c r="D647" t="s">
        <v>3076</v>
      </c>
      <c r="E647" t="s">
        <v>309</v>
      </c>
      <c r="F647" t="s">
        <v>3077</v>
      </c>
      <c r="G647" t="s">
        <v>3078</v>
      </c>
      <c r="H647" t="s">
        <v>312</v>
      </c>
      <c r="I647" t="s">
        <v>754</v>
      </c>
      <c r="J647" t="s">
        <v>204</v>
      </c>
      <c r="K647" t="s">
        <v>204</v>
      </c>
      <c r="L647" t="s">
        <v>325</v>
      </c>
      <c r="M647" t="s">
        <v>340</v>
      </c>
      <c r="N647" t="s">
        <v>447</v>
      </c>
      <c r="O647" t="s">
        <v>339</v>
      </c>
      <c r="P647" t="s">
        <v>1640</v>
      </c>
      <c r="Q647" t="s">
        <v>413</v>
      </c>
      <c r="R647" t="s">
        <v>407</v>
      </c>
      <c r="S647" t="s">
        <v>1212</v>
      </c>
      <c r="T647" s="129">
        <v>5728.8</v>
      </c>
      <c r="U647" t="s">
        <v>1932</v>
      </c>
      <c r="V647" s="130">
        <v>4.0392273916005701E-2</v>
      </c>
      <c r="W647" s="130">
        <v>4.0599459472894298E-2</v>
      </c>
      <c r="X647" t="s">
        <v>412</v>
      </c>
      <c r="Y647" t="s">
        <v>339</v>
      </c>
      <c r="Z647" s="137">
        <v>25000</v>
      </c>
      <c r="AA647" s="167">
        <v>1</v>
      </c>
      <c r="AB647" s="166" t="s">
        <v>2173</v>
      </c>
      <c r="AD647" s="137">
        <v>25.364999999999998</v>
      </c>
      <c r="AH647" s="130">
        <v>7.1428571428571434E-5</v>
      </c>
      <c r="AI647" s="130">
        <v>1.285220175722254E-2</v>
      </c>
      <c r="AJ647" s="130">
        <v>3.7990945821689303E-4</v>
      </c>
      <c r="AK647" s="181"/>
      <c r="AL647" s="4"/>
      <c r="AM647" s="159"/>
      <c r="AN647" s="4"/>
    </row>
    <row r="648" spans="1:40" x14ac:dyDescent="0.25">
      <c r="A648" t="s">
        <v>1213</v>
      </c>
      <c r="B648" s="2">
        <v>35011</v>
      </c>
      <c r="C648" t="s">
        <v>2344</v>
      </c>
      <c r="D648" t="s">
        <v>2345</v>
      </c>
      <c r="E648" t="s">
        <v>309</v>
      </c>
      <c r="F648" t="s">
        <v>3096</v>
      </c>
      <c r="G648" t="s">
        <v>3097</v>
      </c>
      <c r="H648" t="s">
        <v>312</v>
      </c>
      <c r="I648" t="s">
        <v>754</v>
      </c>
      <c r="J648" t="s">
        <v>204</v>
      </c>
      <c r="K648" t="s">
        <v>204</v>
      </c>
      <c r="L648" t="s">
        <v>325</v>
      </c>
      <c r="M648" t="s">
        <v>340</v>
      </c>
      <c r="N648" t="s">
        <v>445</v>
      </c>
      <c r="O648" t="s">
        <v>339</v>
      </c>
      <c r="P648" t="s">
        <v>2348</v>
      </c>
      <c r="Q648" t="s">
        <v>415</v>
      </c>
      <c r="R648" t="s">
        <v>407</v>
      </c>
      <c r="S648" t="s">
        <v>1212</v>
      </c>
      <c r="T648" s="129">
        <v>5401.2</v>
      </c>
      <c r="U648" t="s">
        <v>3098</v>
      </c>
      <c r="V648" s="130">
        <v>2.2359262660741501E-2</v>
      </c>
      <c r="W648" s="130">
        <v>2.6015169829129801E-2</v>
      </c>
      <c r="X648" t="s">
        <v>412</v>
      </c>
      <c r="Y648" t="s">
        <v>339</v>
      </c>
      <c r="Z648" s="137">
        <v>12258</v>
      </c>
      <c r="AA648" s="167">
        <v>1</v>
      </c>
      <c r="AB648" s="166" t="s">
        <v>1823</v>
      </c>
      <c r="AD648" s="137">
        <v>12.0631</v>
      </c>
      <c r="AH648" s="130">
        <v>4.0859999999999998E-5</v>
      </c>
      <c r="AI648" s="130">
        <v>6.1122568506820915E-3</v>
      </c>
      <c r="AJ648" s="130">
        <v>1.8067753934225122E-4</v>
      </c>
      <c r="AK648" s="181"/>
      <c r="AL648" s="4"/>
      <c r="AM648" s="159"/>
      <c r="AN648" s="4"/>
    </row>
    <row r="649" spans="1:40" x14ac:dyDescent="0.25">
      <c r="A649" t="s">
        <v>1213</v>
      </c>
      <c r="B649" s="2">
        <v>35011</v>
      </c>
      <c r="C649" t="s">
        <v>2786</v>
      </c>
      <c r="D649" t="s">
        <v>2787</v>
      </c>
      <c r="E649" t="s">
        <v>309</v>
      </c>
      <c r="F649" t="s">
        <v>3151</v>
      </c>
      <c r="G649" t="s">
        <v>3152</v>
      </c>
      <c r="H649" t="s">
        <v>312</v>
      </c>
      <c r="I649" t="s">
        <v>754</v>
      </c>
      <c r="J649" t="s">
        <v>204</v>
      </c>
      <c r="K649" t="s">
        <v>204</v>
      </c>
      <c r="L649" t="s">
        <v>325</v>
      </c>
      <c r="M649" t="s">
        <v>340</v>
      </c>
      <c r="N649" t="s">
        <v>464</v>
      </c>
      <c r="O649" t="s">
        <v>339</v>
      </c>
      <c r="P649" t="s">
        <v>2348</v>
      </c>
      <c r="Q649" t="s">
        <v>415</v>
      </c>
      <c r="R649" t="s">
        <v>407</v>
      </c>
      <c r="S649" t="s">
        <v>1212</v>
      </c>
      <c r="T649" s="129">
        <v>3162.2</v>
      </c>
      <c r="U649" t="s">
        <v>3153</v>
      </c>
      <c r="V649" s="130">
        <v>6.3086390401785597E-3</v>
      </c>
      <c r="W649" s="130">
        <v>2.9908422477245001E-2</v>
      </c>
      <c r="X649" t="s">
        <v>412</v>
      </c>
      <c r="Y649" t="s">
        <v>339</v>
      </c>
      <c r="Z649" s="137">
        <v>4913</v>
      </c>
      <c r="AA649" s="167">
        <v>1</v>
      </c>
      <c r="AB649" s="166" t="s">
        <v>3154</v>
      </c>
      <c r="AD649" s="137">
        <v>5.4588000000000001</v>
      </c>
      <c r="AH649" s="130">
        <v>4.2904828846616386E-6</v>
      </c>
      <c r="AI649" s="130">
        <v>2.7659215041327188E-3</v>
      </c>
      <c r="AJ649" s="130">
        <v>8.1760289789646194E-5</v>
      </c>
      <c r="AK649" s="181"/>
      <c r="AL649" s="4"/>
      <c r="AM649" s="159"/>
      <c r="AN649" s="4"/>
    </row>
    <row r="650" spans="1:40" x14ac:dyDescent="0.25">
      <c r="A650" t="s">
        <v>1213</v>
      </c>
      <c r="B650" s="2">
        <v>35011</v>
      </c>
      <c r="C650" t="s">
        <v>2142</v>
      </c>
      <c r="D650" t="s">
        <v>2143</v>
      </c>
      <c r="E650" t="s">
        <v>309</v>
      </c>
      <c r="F650" t="s">
        <v>2209</v>
      </c>
      <c r="G650" t="s">
        <v>2210</v>
      </c>
      <c r="H650" t="s">
        <v>312</v>
      </c>
      <c r="I650" t="s">
        <v>754</v>
      </c>
      <c r="J650" t="s">
        <v>204</v>
      </c>
      <c r="K650" t="s">
        <v>204</v>
      </c>
      <c r="L650" t="s">
        <v>325</v>
      </c>
      <c r="M650" t="s">
        <v>340</v>
      </c>
      <c r="N650" t="s">
        <v>464</v>
      </c>
      <c r="O650" t="s">
        <v>339</v>
      </c>
      <c r="P650" t="s">
        <v>1668</v>
      </c>
      <c r="Q650" t="s">
        <v>413</v>
      </c>
      <c r="R650" t="s">
        <v>407</v>
      </c>
      <c r="S650" t="s">
        <v>1212</v>
      </c>
      <c r="T650" s="129">
        <v>3716.1</v>
      </c>
      <c r="U650" t="s">
        <v>2140</v>
      </c>
      <c r="V650" s="130">
        <v>4.4317543268065099E-2</v>
      </c>
      <c r="W650" s="130">
        <v>2.59273126626011E-2</v>
      </c>
      <c r="X650" t="s">
        <v>412</v>
      </c>
      <c r="Y650" t="s">
        <v>339</v>
      </c>
      <c r="Z650" s="137">
        <v>2781</v>
      </c>
      <c r="AA650" s="167">
        <v>1</v>
      </c>
      <c r="AB650" s="166" t="s">
        <v>2211</v>
      </c>
      <c r="AD650" s="137">
        <v>3.1684000000000001</v>
      </c>
      <c r="AH650" s="130">
        <v>2.0197525040600675E-6</v>
      </c>
      <c r="AI650" s="130">
        <v>1.605397833533763E-3</v>
      </c>
      <c r="AJ650" s="130">
        <v>4.7455356886039973E-5</v>
      </c>
      <c r="AK650" s="181"/>
      <c r="AL650" s="4"/>
      <c r="AM650" s="159"/>
      <c r="AN650" s="4"/>
    </row>
    <row r="651" spans="1:40" x14ac:dyDescent="0.25">
      <c r="A651" t="s">
        <v>1213</v>
      </c>
      <c r="B651" s="2">
        <v>35011</v>
      </c>
      <c r="C651" t="s">
        <v>2572</v>
      </c>
      <c r="D651" t="s">
        <v>2573</v>
      </c>
      <c r="E651" t="s">
        <v>309</v>
      </c>
      <c r="F651" t="s">
        <v>2896</v>
      </c>
      <c r="G651" t="s">
        <v>2897</v>
      </c>
      <c r="H651" t="s">
        <v>312</v>
      </c>
      <c r="I651" t="s">
        <v>755</v>
      </c>
      <c r="J651" t="s">
        <v>204</v>
      </c>
      <c r="K651" t="s">
        <v>204</v>
      </c>
      <c r="L651" t="s">
        <v>325</v>
      </c>
      <c r="M651" t="s">
        <v>340</v>
      </c>
      <c r="N651" t="s">
        <v>451</v>
      </c>
      <c r="O651" t="s">
        <v>339</v>
      </c>
      <c r="P651" t="s">
        <v>1619</v>
      </c>
      <c r="Q651" t="s">
        <v>413</v>
      </c>
      <c r="R651" t="s">
        <v>407</v>
      </c>
      <c r="S651" t="s">
        <v>1212</v>
      </c>
      <c r="T651" s="129">
        <v>1237.5999999999999</v>
      </c>
      <c r="U651" t="s">
        <v>1694</v>
      </c>
      <c r="V651" s="130">
        <v>5.4471881404479401E-2</v>
      </c>
      <c r="W651" s="130">
        <v>5.4900508102178197E-2</v>
      </c>
      <c r="X651" t="s">
        <v>412</v>
      </c>
      <c r="Y651" t="s">
        <v>339</v>
      </c>
      <c r="Z651" s="137">
        <v>18931.55</v>
      </c>
      <c r="AA651" s="167">
        <v>1</v>
      </c>
      <c r="AB651" s="166" t="s">
        <v>2898</v>
      </c>
      <c r="AD651" s="137">
        <v>20.711099999999998</v>
      </c>
      <c r="AH651" s="130">
        <v>1.1982149135479289E-4</v>
      </c>
      <c r="AI651" s="130">
        <v>1.0494115348472768E-2</v>
      </c>
      <c r="AJ651" s="130">
        <v>3.1020472225806793E-4</v>
      </c>
      <c r="AK651" s="181"/>
      <c r="AL651" s="4"/>
      <c r="AM651" s="159"/>
      <c r="AN651" s="4"/>
    </row>
    <row r="652" spans="1:40" x14ac:dyDescent="0.25">
      <c r="A652" t="s">
        <v>1213</v>
      </c>
      <c r="B652" s="2">
        <v>35011</v>
      </c>
      <c r="C652" t="s">
        <v>2551</v>
      </c>
      <c r="D652" t="s">
        <v>2552</v>
      </c>
      <c r="E652" t="s">
        <v>309</v>
      </c>
      <c r="F652" t="s">
        <v>2889</v>
      </c>
      <c r="G652" t="s">
        <v>2890</v>
      </c>
      <c r="H652" t="s">
        <v>312</v>
      </c>
      <c r="I652" t="s">
        <v>755</v>
      </c>
      <c r="J652" t="s">
        <v>204</v>
      </c>
      <c r="K652" t="s">
        <v>204</v>
      </c>
      <c r="L652" t="s">
        <v>325</v>
      </c>
      <c r="M652" t="s">
        <v>340</v>
      </c>
      <c r="N652" t="s">
        <v>454</v>
      </c>
      <c r="O652" t="s">
        <v>339</v>
      </c>
      <c r="P652" t="s">
        <v>1668</v>
      </c>
      <c r="Q652" t="s">
        <v>413</v>
      </c>
      <c r="R652" t="s">
        <v>407</v>
      </c>
      <c r="S652" t="s">
        <v>1212</v>
      </c>
      <c r="T652" s="129">
        <v>761.7</v>
      </c>
      <c r="U652" t="s">
        <v>2891</v>
      </c>
      <c r="V652" s="130">
        <v>5.8270551654100097E-2</v>
      </c>
      <c r="W652" s="130">
        <v>7.2389329445361805E-2</v>
      </c>
      <c r="X652" t="s">
        <v>412</v>
      </c>
      <c r="Y652" t="s">
        <v>339</v>
      </c>
      <c r="Z652" s="137">
        <v>18409.2</v>
      </c>
      <c r="AA652" s="167">
        <v>1</v>
      </c>
      <c r="AB652" s="166" t="s">
        <v>2892</v>
      </c>
      <c r="AD652" s="137">
        <v>18.801299999999998</v>
      </c>
      <c r="AH652" s="130">
        <v>3.6544741790779654E-5</v>
      </c>
      <c r="AI652" s="130">
        <v>9.5264380405309726E-3</v>
      </c>
      <c r="AJ652" s="130">
        <v>2.8160030344069663E-4</v>
      </c>
      <c r="AK652" s="181"/>
      <c r="AL652" s="4"/>
      <c r="AM652" s="159"/>
      <c r="AN652" s="4"/>
    </row>
    <row r="653" spans="1:40" x14ac:dyDescent="0.25">
      <c r="A653" t="s">
        <v>1213</v>
      </c>
      <c r="B653" s="2">
        <v>35011</v>
      </c>
      <c r="C653" t="s">
        <v>3116</v>
      </c>
      <c r="D653" t="s">
        <v>3117</v>
      </c>
      <c r="E653" t="s">
        <v>80</v>
      </c>
      <c r="F653" t="s">
        <v>3118</v>
      </c>
      <c r="G653" t="s">
        <v>3119</v>
      </c>
      <c r="H653" t="s">
        <v>321</v>
      </c>
      <c r="I653" t="s">
        <v>755</v>
      </c>
      <c r="J653" t="s">
        <v>205</v>
      </c>
      <c r="K653" t="s">
        <v>224</v>
      </c>
      <c r="L653" t="s">
        <v>325</v>
      </c>
      <c r="M653" t="s">
        <v>314</v>
      </c>
      <c r="N653" t="s">
        <v>546</v>
      </c>
      <c r="O653" t="s">
        <v>339</v>
      </c>
      <c r="P653" t="s">
        <v>2040</v>
      </c>
      <c r="Q653" t="s">
        <v>433</v>
      </c>
      <c r="R653" t="s">
        <v>407</v>
      </c>
      <c r="S653" t="s">
        <v>1215</v>
      </c>
      <c r="T653" s="129">
        <v>3150.8</v>
      </c>
      <c r="U653" t="s">
        <v>1569</v>
      </c>
      <c r="V653" s="130">
        <v>5.37308276164528E-2</v>
      </c>
      <c r="W653" s="130">
        <v>5.5760721553563701E-2</v>
      </c>
      <c r="X653" t="s">
        <v>412</v>
      </c>
      <c r="Y653" t="s">
        <v>339</v>
      </c>
      <c r="Z653" s="137">
        <v>20000</v>
      </c>
      <c r="AA653" s="11" t="s">
        <v>1216</v>
      </c>
      <c r="AB653" s="166" t="s">
        <v>3120</v>
      </c>
      <c r="AD653" s="137">
        <v>79.427300000000002</v>
      </c>
      <c r="AH653" s="130">
        <v>2.0000000000000002E-5</v>
      </c>
      <c r="AI653" s="130">
        <v>4.0245049660218489E-2</v>
      </c>
      <c r="AJ653" s="130">
        <v>1.1896385771981324E-3</v>
      </c>
      <c r="AK653" s="181"/>
      <c r="AL653" s="4"/>
      <c r="AM653" s="159"/>
      <c r="AN653" s="4"/>
    </row>
    <row r="654" spans="1:40" x14ac:dyDescent="0.25">
      <c r="A654" t="s">
        <v>1213</v>
      </c>
      <c r="B654" s="2">
        <v>35012</v>
      </c>
      <c r="C654" t="s">
        <v>1707</v>
      </c>
      <c r="D654" t="s">
        <v>1708</v>
      </c>
      <c r="E654" t="s">
        <v>309</v>
      </c>
      <c r="F654" t="s">
        <v>1709</v>
      </c>
      <c r="G654" t="s">
        <v>1710</v>
      </c>
      <c r="H654" t="s">
        <v>312</v>
      </c>
      <c r="I654" t="s">
        <v>951</v>
      </c>
      <c r="J654" t="s">
        <v>204</v>
      </c>
      <c r="K654" t="s">
        <v>204</v>
      </c>
      <c r="L654" t="s">
        <v>325</v>
      </c>
      <c r="M654" t="s">
        <v>340</v>
      </c>
      <c r="N654" t="s">
        <v>440</v>
      </c>
      <c r="O654" t="s">
        <v>339</v>
      </c>
      <c r="P654" t="s">
        <v>1626</v>
      </c>
      <c r="Q654" t="s">
        <v>415</v>
      </c>
      <c r="R654" t="s">
        <v>407</v>
      </c>
      <c r="S654" t="s">
        <v>1212</v>
      </c>
      <c r="T654" s="129">
        <v>3272.1</v>
      </c>
      <c r="U654" t="s">
        <v>1711</v>
      </c>
      <c r="V654" s="130">
        <v>7.2499999999999995E-2</v>
      </c>
      <c r="W654" s="130">
        <v>5.6720593880414602E-2</v>
      </c>
      <c r="X654" t="s">
        <v>412</v>
      </c>
      <c r="Y654" t="s">
        <v>339</v>
      </c>
      <c r="Z654" s="137">
        <v>4140000</v>
      </c>
      <c r="AA654" s="167">
        <v>1</v>
      </c>
      <c r="AB654" s="166" t="s">
        <v>1712</v>
      </c>
      <c r="AD654" s="137">
        <v>4328.7839999999997</v>
      </c>
      <c r="AH654" s="130">
        <v>5.7499999999999999E-3</v>
      </c>
      <c r="AI654" s="130">
        <v>2.7533111549636429E-2</v>
      </c>
      <c r="AJ654" s="130">
        <v>2.4200407235809135E-3</v>
      </c>
      <c r="AK654" s="181"/>
      <c r="AL654" s="4"/>
      <c r="AM654" s="159"/>
      <c r="AN654" s="4"/>
    </row>
    <row r="655" spans="1:40" x14ac:dyDescent="0.25">
      <c r="A655" t="s">
        <v>1213</v>
      </c>
      <c r="B655" s="2">
        <v>35012</v>
      </c>
      <c r="C655" t="s">
        <v>2462</v>
      </c>
      <c r="D655" t="s">
        <v>2463</v>
      </c>
      <c r="E655" t="s">
        <v>309</v>
      </c>
      <c r="F655" t="s">
        <v>2464</v>
      </c>
      <c r="G655" t="s">
        <v>2465</v>
      </c>
      <c r="H655" t="s">
        <v>312</v>
      </c>
      <c r="I655" t="s">
        <v>951</v>
      </c>
      <c r="J655" t="s">
        <v>204</v>
      </c>
      <c r="K655" t="s">
        <v>204</v>
      </c>
      <c r="L655" t="s">
        <v>325</v>
      </c>
      <c r="M655" t="s">
        <v>340</v>
      </c>
      <c r="N655" t="s">
        <v>440</v>
      </c>
      <c r="O655" t="s">
        <v>339</v>
      </c>
      <c r="P655" t="s">
        <v>1773</v>
      </c>
      <c r="Q655" t="s">
        <v>415</v>
      </c>
      <c r="R655" t="s">
        <v>407</v>
      </c>
      <c r="S655" t="s">
        <v>1212</v>
      </c>
      <c r="T655" s="129">
        <v>1660</v>
      </c>
      <c r="U655" t="s">
        <v>1396</v>
      </c>
      <c r="V655" s="130">
        <v>4.9641548979059001E-2</v>
      </c>
      <c r="W655" s="130">
        <v>5.4137330924272198E-2</v>
      </c>
      <c r="X655" t="s">
        <v>412</v>
      </c>
      <c r="Y655" t="s">
        <v>339</v>
      </c>
      <c r="Z655" s="137">
        <v>2940196.34</v>
      </c>
      <c r="AA655" s="167">
        <v>1</v>
      </c>
      <c r="AB655" s="166" t="s">
        <v>1357</v>
      </c>
      <c r="AD655" s="137">
        <v>2866.1034</v>
      </c>
      <c r="AH655" s="130">
        <v>6.034239229704863E-3</v>
      </c>
      <c r="AI655" s="130">
        <v>1.8229771830840312E-2</v>
      </c>
      <c r="AJ655" s="130">
        <v>1.6023176360829546E-3</v>
      </c>
      <c r="AK655" s="181"/>
      <c r="AL655" s="4"/>
      <c r="AM655" s="159"/>
      <c r="AN655" s="4"/>
    </row>
    <row r="656" spans="1:40" x14ac:dyDescent="0.25">
      <c r="A656" t="s">
        <v>1213</v>
      </c>
      <c r="B656" s="2">
        <v>35012</v>
      </c>
      <c r="C656" t="s">
        <v>2476</v>
      </c>
      <c r="D656" t="s">
        <v>2477</v>
      </c>
      <c r="E656" t="s">
        <v>309</v>
      </c>
      <c r="F656" t="s">
        <v>3025</v>
      </c>
      <c r="G656" t="s">
        <v>3026</v>
      </c>
      <c r="H656" t="s">
        <v>312</v>
      </c>
      <c r="I656" t="s">
        <v>951</v>
      </c>
      <c r="J656" t="s">
        <v>204</v>
      </c>
      <c r="K656" t="s">
        <v>204</v>
      </c>
      <c r="L656" t="s">
        <v>325</v>
      </c>
      <c r="M656" t="s">
        <v>340</v>
      </c>
      <c r="N656" t="s">
        <v>462</v>
      </c>
      <c r="O656" t="s">
        <v>339</v>
      </c>
      <c r="P656" t="s">
        <v>1647</v>
      </c>
      <c r="Q656" t="s">
        <v>413</v>
      </c>
      <c r="R656" t="s">
        <v>407</v>
      </c>
      <c r="S656" t="s">
        <v>1212</v>
      </c>
      <c r="T656" s="129">
        <v>3402.1</v>
      </c>
      <c r="U656" t="s">
        <v>3027</v>
      </c>
      <c r="V656" s="130">
        <v>4.8973427613973303E-2</v>
      </c>
      <c r="W656" s="130">
        <v>5.29099531948563E-2</v>
      </c>
      <c r="X656" t="s">
        <v>412</v>
      </c>
      <c r="Y656" t="s">
        <v>339</v>
      </c>
      <c r="Z656" s="137">
        <v>2648989.2000000002</v>
      </c>
      <c r="AA656" s="167">
        <v>1</v>
      </c>
      <c r="AB656" s="166" t="s">
        <v>3028</v>
      </c>
      <c r="AD656" s="137">
        <v>2596.8041000000003</v>
      </c>
      <c r="AH656" s="130">
        <v>1.1082084771792965E-2</v>
      </c>
      <c r="AI656" s="130">
        <v>1.6516901041459506E-2</v>
      </c>
      <c r="AJ656" s="130">
        <v>1.4517637454679844E-3</v>
      </c>
      <c r="AK656" s="181"/>
      <c r="AL656" s="4"/>
      <c r="AM656" s="159"/>
      <c r="AN656" s="4"/>
    </row>
    <row r="657" spans="1:40" x14ac:dyDescent="0.25">
      <c r="A657" t="s">
        <v>1213</v>
      </c>
      <c r="B657" s="2">
        <v>35012</v>
      </c>
      <c r="C657" t="s">
        <v>1884</v>
      </c>
      <c r="D657" t="s">
        <v>1885</v>
      </c>
      <c r="E657" t="s">
        <v>309</v>
      </c>
      <c r="F657" t="s">
        <v>2455</v>
      </c>
      <c r="G657" t="s">
        <v>2456</v>
      </c>
      <c r="H657" t="s">
        <v>312</v>
      </c>
      <c r="I657" t="s">
        <v>951</v>
      </c>
      <c r="J657" t="s">
        <v>204</v>
      </c>
      <c r="K657" t="s">
        <v>204</v>
      </c>
      <c r="L657" t="s">
        <v>325</v>
      </c>
      <c r="M657" t="s">
        <v>340</v>
      </c>
      <c r="N657" t="s">
        <v>448</v>
      </c>
      <c r="O657" t="s">
        <v>339</v>
      </c>
      <c r="P657" t="s">
        <v>1211</v>
      </c>
      <c r="Q657" t="s">
        <v>413</v>
      </c>
      <c r="R657" t="s">
        <v>407</v>
      </c>
      <c r="S657" t="s">
        <v>1212</v>
      </c>
      <c r="T657" s="129">
        <v>903.1</v>
      </c>
      <c r="U657" t="s">
        <v>2457</v>
      </c>
      <c r="V657" s="130">
        <v>3.9206857818364797E-2</v>
      </c>
      <c r="W657" s="130">
        <v>4.50001856052872E-2</v>
      </c>
      <c r="X657" t="s">
        <v>412</v>
      </c>
      <c r="Y657" t="s">
        <v>339</v>
      </c>
      <c r="Z657" s="137">
        <v>2524000</v>
      </c>
      <c r="AA657" s="167">
        <v>1</v>
      </c>
      <c r="AB657" s="166" t="s">
        <v>2458</v>
      </c>
      <c r="AD657" s="137">
        <v>2516.6803999999997</v>
      </c>
      <c r="AH657" s="130">
        <v>2.0930998194659944E-3</v>
      </c>
      <c r="AI657" s="130">
        <v>1.6007276451766507E-2</v>
      </c>
      <c r="AJ657" s="130">
        <v>1.4069699611340973E-3</v>
      </c>
      <c r="AK657" s="181"/>
      <c r="AL657" s="4"/>
      <c r="AM657" s="159"/>
      <c r="AN657" s="4"/>
    </row>
    <row r="658" spans="1:40" x14ac:dyDescent="0.25">
      <c r="A658" t="s">
        <v>1213</v>
      </c>
      <c r="B658" s="2">
        <v>35012</v>
      </c>
      <c r="C658" t="s">
        <v>2301</v>
      </c>
      <c r="D658" t="s">
        <v>2302</v>
      </c>
      <c r="E658" t="s">
        <v>309</v>
      </c>
      <c r="F658" t="s">
        <v>2520</v>
      </c>
      <c r="G658" t="s">
        <v>2521</v>
      </c>
      <c r="H658" t="s">
        <v>312</v>
      </c>
      <c r="I658" t="s">
        <v>951</v>
      </c>
      <c r="J658" t="s">
        <v>204</v>
      </c>
      <c r="K658" t="s">
        <v>204</v>
      </c>
      <c r="L658" t="s">
        <v>325</v>
      </c>
      <c r="M658" t="s">
        <v>340</v>
      </c>
      <c r="N658" t="s">
        <v>445</v>
      </c>
      <c r="O658" t="s">
        <v>339</v>
      </c>
      <c r="P658" t="s">
        <v>1647</v>
      </c>
      <c r="Q658" t="s">
        <v>413</v>
      </c>
      <c r="R658" t="s">
        <v>407</v>
      </c>
      <c r="S658" t="s">
        <v>1212</v>
      </c>
      <c r="T658" s="129">
        <v>84.9</v>
      </c>
      <c r="U658" t="s">
        <v>2522</v>
      </c>
      <c r="V658" s="130">
        <v>4.8484250239865599E-2</v>
      </c>
      <c r="W658" s="130">
        <v>5.4438930152654302E-2</v>
      </c>
      <c r="X658" t="s">
        <v>412</v>
      </c>
      <c r="Y658" t="s">
        <v>339</v>
      </c>
      <c r="Z658" s="137">
        <v>2364993</v>
      </c>
      <c r="AA658" s="167">
        <v>1</v>
      </c>
      <c r="AB658" s="166" t="s">
        <v>2523</v>
      </c>
      <c r="AD658" s="137">
        <v>2399.7583999999997</v>
      </c>
      <c r="AH658" s="130">
        <v>5.1862989785739231E-3</v>
      </c>
      <c r="AI658" s="130">
        <v>1.5263597287223627E-2</v>
      </c>
      <c r="AJ658" s="130">
        <v>1.3416037979153903E-3</v>
      </c>
      <c r="AK658" s="181"/>
      <c r="AL658" s="4"/>
      <c r="AM658" s="159"/>
      <c r="AN658" s="4"/>
    </row>
    <row r="659" spans="1:40" x14ac:dyDescent="0.25">
      <c r="A659" t="s">
        <v>1213</v>
      </c>
      <c r="B659" s="2">
        <v>35012</v>
      </c>
      <c r="C659" t="s">
        <v>3155</v>
      </c>
      <c r="D659" t="s">
        <v>3156</v>
      </c>
      <c r="E659" t="s">
        <v>309</v>
      </c>
      <c r="F659" t="s">
        <v>3157</v>
      </c>
      <c r="G659" t="s">
        <v>3158</v>
      </c>
      <c r="H659" t="s">
        <v>312</v>
      </c>
      <c r="I659" t="s">
        <v>951</v>
      </c>
      <c r="J659" t="s">
        <v>204</v>
      </c>
      <c r="K659" t="s">
        <v>204</v>
      </c>
      <c r="L659" t="s">
        <v>325</v>
      </c>
      <c r="M659" t="s">
        <v>340</v>
      </c>
      <c r="N659" t="s">
        <v>447</v>
      </c>
      <c r="O659" t="s">
        <v>339</v>
      </c>
      <c r="P659" t="s">
        <v>1626</v>
      </c>
      <c r="Q659" t="s">
        <v>415</v>
      </c>
      <c r="R659" t="s">
        <v>407</v>
      </c>
      <c r="S659" t="s">
        <v>1212</v>
      </c>
      <c r="T659" s="129">
        <v>2495.1999999999998</v>
      </c>
      <c r="U659" t="s">
        <v>1627</v>
      </c>
      <c r="V659" s="130">
        <v>4.7035324746369997E-2</v>
      </c>
      <c r="W659" s="130">
        <v>6.2537525085210502E-2</v>
      </c>
      <c r="X659" t="s">
        <v>412</v>
      </c>
      <c r="Y659" t="s">
        <v>339</v>
      </c>
      <c r="Z659" s="137">
        <v>2486816</v>
      </c>
      <c r="AA659" s="167">
        <v>1</v>
      </c>
      <c r="AB659" s="166" t="s">
        <v>3159</v>
      </c>
      <c r="AD659" s="137">
        <v>2389.8302000000003</v>
      </c>
      <c r="AH659" s="130">
        <v>3.5525942857142856E-3</v>
      </c>
      <c r="AI659" s="130">
        <v>1.5200449244242714E-2</v>
      </c>
      <c r="AJ659" s="130">
        <v>1.3360533596602465E-3</v>
      </c>
      <c r="AK659" s="181"/>
      <c r="AL659" s="4"/>
      <c r="AM659" s="159"/>
      <c r="AN659" s="4"/>
    </row>
    <row r="660" spans="1:40" x14ac:dyDescent="0.25">
      <c r="A660" t="s">
        <v>1213</v>
      </c>
      <c r="B660" s="2">
        <v>35012</v>
      </c>
      <c r="C660" t="s">
        <v>2351</v>
      </c>
      <c r="D660" t="s">
        <v>2352</v>
      </c>
      <c r="E660" t="s">
        <v>309</v>
      </c>
      <c r="F660" t="s">
        <v>2353</v>
      </c>
      <c r="G660" t="s">
        <v>2354</v>
      </c>
      <c r="H660" t="s">
        <v>312</v>
      </c>
      <c r="I660" t="s">
        <v>951</v>
      </c>
      <c r="J660" t="s">
        <v>204</v>
      </c>
      <c r="K660" t="s">
        <v>204</v>
      </c>
      <c r="L660" t="s">
        <v>325</v>
      </c>
      <c r="M660" t="s">
        <v>340</v>
      </c>
      <c r="N660" t="s">
        <v>464</v>
      </c>
      <c r="O660" t="s">
        <v>339</v>
      </c>
      <c r="P660" t="s">
        <v>1647</v>
      </c>
      <c r="Q660" t="s">
        <v>413</v>
      </c>
      <c r="R660" t="s">
        <v>407</v>
      </c>
      <c r="S660" t="s">
        <v>1212</v>
      </c>
      <c r="T660" s="129">
        <v>6784.5</v>
      </c>
      <c r="U660" t="s">
        <v>2355</v>
      </c>
      <c r="V660" s="130">
        <v>4.4635643929242803E-2</v>
      </c>
      <c r="W660" s="130">
        <v>6.1016415933370198E-2</v>
      </c>
      <c r="X660" t="s">
        <v>412</v>
      </c>
      <c r="Y660" t="s">
        <v>339</v>
      </c>
      <c r="Z660" s="137">
        <v>2654000</v>
      </c>
      <c r="AA660" s="167">
        <v>1</v>
      </c>
      <c r="AB660" s="166" t="s">
        <v>2356</v>
      </c>
      <c r="AD660" s="137">
        <v>2382.2303999999999</v>
      </c>
      <c r="AH660" s="130">
        <v>2.9567703244537382E-3</v>
      </c>
      <c r="AI660" s="130">
        <v>1.5152110925408848E-2</v>
      </c>
      <c r="AJ660" s="130">
        <v>1.3318046317285521E-3</v>
      </c>
      <c r="AK660" s="181"/>
      <c r="AL660" s="4"/>
      <c r="AM660" s="159"/>
      <c r="AN660" s="4"/>
    </row>
    <row r="661" spans="1:40" x14ac:dyDescent="0.25">
      <c r="A661" t="s">
        <v>1213</v>
      </c>
      <c r="B661" s="2">
        <v>35012</v>
      </c>
      <c r="C661" t="s">
        <v>1788</v>
      </c>
      <c r="D661" t="s">
        <v>1789</v>
      </c>
      <c r="E661" t="s">
        <v>309</v>
      </c>
      <c r="F661" t="s">
        <v>3129</v>
      </c>
      <c r="G661" t="s">
        <v>3130</v>
      </c>
      <c r="H661" t="s">
        <v>312</v>
      </c>
      <c r="I661" t="s">
        <v>951</v>
      </c>
      <c r="J661" t="s">
        <v>204</v>
      </c>
      <c r="K661" t="s">
        <v>204</v>
      </c>
      <c r="L661" t="s">
        <v>325</v>
      </c>
      <c r="M661" t="s">
        <v>340</v>
      </c>
      <c r="N661" t="s">
        <v>441</v>
      </c>
      <c r="O661" t="s">
        <v>339</v>
      </c>
      <c r="Q661" t="s">
        <v>410</v>
      </c>
      <c r="R661" t="s">
        <v>410</v>
      </c>
      <c r="S661" t="s">
        <v>1212</v>
      </c>
      <c r="T661" s="129">
        <v>2907.5</v>
      </c>
      <c r="U661" t="s">
        <v>1911</v>
      </c>
      <c r="V661" s="130">
        <v>5.1003321551084203E-2</v>
      </c>
      <c r="W661" s="130">
        <v>6.3337418690919606E-2</v>
      </c>
      <c r="X661" t="s">
        <v>412</v>
      </c>
      <c r="Y661" t="s">
        <v>339</v>
      </c>
      <c r="Z661" s="137">
        <v>2385000</v>
      </c>
      <c r="AA661" s="167">
        <v>1</v>
      </c>
      <c r="AB661" s="166" t="s">
        <v>2576</v>
      </c>
      <c r="AD661" s="137">
        <v>2364.9659999999999</v>
      </c>
      <c r="AH661" s="130">
        <v>1.084090909090909E-2</v>
      </c>
      <c r="AI661" s="130">
        <v>1.5042301184142584E-2</v>
      </c>
      <c r="AJ661" s="130">
        <v>1.322152833193862E-3</v>
      </c>
      <c r="AK661" s="181"/>
      <c r="AL661" s="4"/>
      <c r="AM661" s="159"/>
      <c r="AN661" s="4"/>
    </row>
    <row r="662" spans="1:40" x14ac:dyDescent="0.25">
      <c r="A662" t="s">
        <v>1213</v>
      </c>
      <c r="B662" s="2">
        <v>35012</v>
      </c>
      <c r="C662" t="s">
        <v>3107</v>
      </c>
      <c r="D662" t="s">
        <v>3108</v>
      </c>
      <c r="E662" t="s">
        <v>309</v>
      </c>
      <c r="F662" t="s">
        <v>3121</v>
      </c>
      <c r="G662" t="s">
        <v>3122</v>
      </c>
      <c r="H662" t="s">
        <v>312</v>
      </c>
      <c r="I662" t="s">
        <v>951</v>
      </c>
      <c r="J662" t="s">
        <v>204</v>
      </c>
      <c r="K662" t="s">
        <v>204</v>
      </c>
      <c r="L662" t="s">
        <v>325</v>
      </c>
      <c r="M662" t="s">
        <v>340</v>
      </c>
      <c r="N662" t="s">
        <v>440</v>
      </c>
      <c r="O662" t="s">
        <v>339</v>
      </c>
      <c r="P662" t="s">
        <v>1619</v>
      </c>
      <c r="Q662" t="s">
        <v>413</v>
      </c>
      <c r="R662" t="s">
        <v>407</v>
      </c>
      <c r="S662" t="s">
        <v>1212</v>
      </c>
      <c r="T662" s="129">
        <v>2445.6999999999998</v>
      </c>
      <c r="U662" t="s">
        <v>3123</v>
      </c>
      <c r="V662" s="130">
        <v>5.7124155024494097E-2</v>
      </c>
      <c r="W662" s="130">
        <v>6.1997269076108599E-2</v>
      </c>
      <c r="X662" t="s">
        <v>412</v>
      </c>
      <c r="Y662" t="s">
        <v>339</v>
      </c>
      <c r="Z662" s="137">
        <v>2361819.2000000002</v>
      </c>
      <c r="AA662" s="167">
        <v>1</v>
      </c>
      <c r="AB662" s="166" t="s">
        <v>3124</v>
      </c>
      <c r="AD662" s="137">
        <v>2187.7530999999999</v>
      </c>
      <c r="AH662" s="130">
        <v>3.3561667338718741E-3</v>
      </c>
      <c r="AI662" s="130">
        <v>1.3915143408717762E-2</v>
      </c>
      <c r="AJ662" s="130">
        <v>1.223080568386038E-3</v>
      </c>
      <c r="AK662" s="181"/>
      <c r="AL662" s="4"/>
      <c r="AM662" s="159"/>
      <c r="AN662" s="4"/>
    </row>
    <row r="663" spans="1:40" x14ac:dyDescent="0.25">
      <c r="A663" t="s">
        <v>1213</v>
      </c>
      <c r="B663" s="2">
        <v>35012</v>
      </c>
      <c r="C663" t="s">
        <v>1769</v>
      </c>
      <c r="D663" t="s">
        <v>1770</v>
      </c>
      <c r="E663" t="s">
        <v>309</v>
      </c>
      <c r="F663" t="s">
        <v>2080</v>
      </c>
      <c r="G663" t="s">
        <v>2081</v>
      </c>
      <c r="H663" t="s">
        <v>312</v>
      </c>
      <c r="I663" t="s">
        <v>951</v>
      </c>
      <c r="J663" t="s">
        <v>204</v>
      </c>
      <c r="K663" t="s">
        <v>204</v>
      </c>
      <c r="L663" t="s">
        <v>325</v>
      </c>
      <c r="M663" t="s">
        <v>340</v>
      </c>
      <c r="N663" t="s">
        <v>441</v>
      </c>
      <c r="O663" t="s">
        <v>339</v>
      </c>
      <c r="P663" t="s">
        <v>1773</v>
      </c>
      <c r="Q663" t="s">
        <v>415</v>
      </c>
      <c r="R663" t="s">
        <v>407</v>
      </c>
      <c r="S663" t="s">
        <v>1212</v>
      </c>
      <c r="T663" s="129">
        <v>4009.1</v>
      </c>
      <c r="U663" t="s">
        <v>2082</v>
      </c>
      <c r="V663" s="130">
        <v>2.9419307206868799E-2</v>
      </c>
      <c r="W663" s="130">
        <v>5.6809762347936298E-2</v>
      </c>
      <c r="X663" t="s">
        <v>412</v>
      </c>
      <c r="Y663" t="s">
        <v>339</v>
      </c>
      <c r="Z663" s="137">
        <v>2317000</v>
      </c>
      <c r="AA663" s="167">
        <v>1</v>
      </c>
      <c r="AB663" s="166" t="s">
        <v>2083</v>
      </c>
      <c r="AD663" s="137">
        <v>1957.6333</v>
      </c>
      <c r="AH663" s="130">
        <v>6.0030572324273907E-3</v>
      </c>
      <c r="AI663" s="130">
        <v>1.2451472751281395E-2</v>
      </c>
      <c r="AJ663" s="130">
        <v>1.0944302852343964E-3</v>
      </c>
      <c r="AK663" s="181"/>
      <c r="AL663" s="4"/>
      <c r="AM663" s="159"/>
      <c r="AN663" s="4"/>
    </row>
    <row r="664" spans="1:40" x14ac:dyDescent="0.25">
      <c r="A664" t="s">
        <v>1213</v>
      </c>
      <c r="B664" s="2">
        <v>35012</v>
      </c>
      <c r="C664" t="s">
        <v>2577</v>
      </c>
      <c r="D664" t="s">
        <v>2578</v>
      </c>
      <c r="E664" t="s">
        <v>309</v>
      </c>
      <c r="F664" t="s">
        <v>2579</v>
      </c>
      <c r="G664" t="s">
        <v>2580</v>
      </c>
      <c r="H664" t="s">
        <v>312</v>
      </c>
      <c r="I664" t="s">
        <v>951</v>
      </c>
      <c r="J664" t="s">
        <v>204</v>
      </c>
      <c r="K664" t="s">
        <v>204</v>
      </c>
      <c r="L664" t="s">
        <v>325</v>
      </c>
      <c r="M664" t="s">
        <v>340</v>
      </c>
      <c r="N664" t="s">
        <v>440</v>
      </c>
      <c r="O664" t="s">
        <v>339</v>
      </c>
      <c r="P664" t="s">
        <v>1633</v>
      </c>
      <c r="Q664" t="s">
        <v>413</v>
      </c>
      <c r="R664" t="s">
        <v>407</v>
      </c>
      <c r="S664" t="s">
        <v>1212</v>
      </c>
      <c r="T664" s="129">
        <v>3356.3</v>
      </c>
      <c r="U664" t="s">
        <v>2581</v>
      </c>
      <c r="V664" s="130">
        <v>2.17875354278084E-2</v>
      </c>
      <c r="W664" s="130">
        <v>4.9492702807187698E-2</v>
      </c>
      <c r="X664" t="s">
        <v>412</v>
      </c>
      <c r="Y664" t="s">
        <v>339</v>
      </c>
      <c r="Z664" s="137">
        <v>2039505.6</v>
      </c>
      <c r="AA664" s="167">
        <v>1</v>
      </c>
      <c r="AB664" s="166" t="s">
        <v>2582</v>
      </c>
      <c r="AD664" s="137">
        <v>1843.3052</v>
      </c>
      <c r="AH664" s="130">
        <v>2.5234265080803556E-3</v>
      </c>
      <c r="AI664" s="130">
        <v>1.1724292016331813E-2</v>
      </c>
      <c r="AJ664" s="130">
        <v>1.0305142622012234E-3</v>
      </c>
      <c r="AK664" s="181"/>
      <c r="AL664" s="4"/>
      <c r="AM664" s="159"/>
      <c r="AN664" s="4"/>
    </row>
    <row r="665" spans="1:40" x14ac:dyDescent="0.25">
      <c r="A665" t="s">
        <v>1213</v>
      </c>
      <c r="B665" s="2">
        <v>35012</v>
      </c>
      <c r="C665" t="s">
        <v>3131</v>
      </c>
      <c r="D665" t="s">
        <v>3132</v>
      </c>
      <c r="E665" t="s">
        <v>309</v>
      </c>
      <c r="F665" t="s">
        <v>3160</v>
      </c>
      <c r="G665" t="s">
        <v>3161</v>
      </c>
      <c r="H665" t="s">
        <v>312</v>
      </c>
      <c r="I665" t="s">
        <v>951</v>
      </c>
      <c r="J665" t="s">
        <v>204</v>
      </c>
      <c r="K665" t="s">
        <v>204</v>
      </c>
      <c r="L665" t="s">
        <v>325</v>
      </c>
      <c r="M665" t="s">
        <v>340</v>
      </c>
      <c r="N665" t="s">
        <v>447</v>
      </c>
      <c r="O665" t="s">
        <v>339</v>
      </c>
      <c r="P665" t="s">
        <v>1864</v>
      </c>
      <c r="Q665" t="s">
        <v>415</v>
      </c>
      <c r="R665" t="s">
        <v>407</v>
      </c>
      <c r="S665" t="s">
        <v>1212</v>
      </c>
      <c r="T665" s="129">
        <v>2335</v>
      </c>
      <c r="U665" t="s">
        <v>1627</v>
      </c>
      <c r="V665" s="130">
        <v>2.57168686400806E-2</v>
      </c>
      <c r="W665" s="130">
        <v>5.4963450549840601E-2</v>
      </c>
      <c r="X665" t="s">
        <v>412</v>
      </c>
      <c r="Y665" t="s">
        <v>339</v>
      </c>
      <c r="Z665" s="137">
        <v>1838890.21</v>
      </c>
      <c r="AA665" s="167">
        <v>1</v>
      </c>
      <c r="AB665" s="166" t="s">
        <v>3162</v>
      </c>
      <c r="AD665" s="137">
        <v>1720.6496000000002</v>
      </c>
      <c r="AH665" s="130">
        <v>6.8613629661713974E-3</v>
      </c>
      <c r="AI665" s="130">
        <v>1.0944144446716979E-2</v>
      </c>
      <c r="AJ665" s="130">
        <v>9.6194268483093862E-4</v>
      </c>
      <c r="AK665" s="181"/>
      <c r="AL665" s="4"/>
      <c r="AM665" s="159"/>
      <c r="AN665" s="4"/>
    </row>
    <row r="666" spans="1:40" x14ac:dyDescent="0.25">
      <c r="A666" t="s">
        <v>1213</v>
      </c>
      <c r="B666" s="2">
        <v>35012</v>
      </c>
      <c r="C666" t="s">
        <v>2272</v>
      </c>
      <c r="D666" t="s">
        <v>2273</v>
      </c>
      <c r="E666" t="s">
        <v>309</v>
      </c>
      <c r="F666" t="s">
        <v>3125</v>
      </c>
      <c r="G666" t="s">
        <v>3126</v>
      </c>
      <c r="H666" t="s">
        <v>312</v>
      </c>
      <c r="I666" t="s">
        <v>951</v>
      </c>
      <c r="J666" t="s">
        <v>204</v>
      </c>
      <c r="K666" t="s">
        <v>204</v>
      </c>
      <c r="L666" t="s">
        <v>325</v>
      </c>
      <c r="M666" t="s">
        <v>340</v>
      </c>
      <c r="N666" t="s">
        <v>441</v>
      </c>
      <c r="O666" t="s">
        <v>339</v>
      </c>
      <c r="P666" t="s">
        <v>1773</v>
      </c>
      <c r="Q666" t="s">
        <v>415</v>
      </c>
      <c r="R666" t="s">
        <v>407</v>
      </c>
      <c r="S666" t="s">
        <v>1212</v>
      </c>
      <c r="T666" s="129">
        <v>2878.2</v>
      </c>
      <c r="U666" t="s">
        <v>3127</v>
      </c>
      <c r="V666" s="130">
        <v>1.9781244908570899E-2</v>
      </c>
      <c r="W666" s="130">
        <v>5.0334558044671698E-2</v>
      </c>
      <c r="X666" t="s">
        <v>412</v>
      </c>
      <c r="Y666" t="s">
        <v>339</v>
      </c>
      <c r="Z666" s="137">
        <v>1838798.7</v>
      </c>
      <c r="AA666" s="167">
        <v>1</v>
      </c>
      <c r="AB666" s="166" t="s">
        <v>3128</v>
      </c>
      <c r="AD666" s="137">
        <v>1677.3522</v>
      </c>
      <c r="AH666" s="130">
        <v>3.7975591961996427E-3</v>
      </c>
      <c r="AI666" s="130">
        <v>1.0668752525103605E-2</v>
      </c>
      <c r="AJ666" s="130">
        <v>9.3773693300197873E-4</v>
      </c>
      <c r="AK666" s="181"/>
      <c r="AL666" s="4"/>
      <c r="AM666" s="159"/>
      <c r="AN666" s="4"/>
    </row>
    <row r="667" spans="1:40" x14ac:dyDescent="0.25">
      <c r="A667" t="s">
        <v>1213</v>
      </c>
      <c r="B667" s="2">
        <v>35012</v>
      </c>
      <c r="C667" t="s">
        <v>3136</v>
      </c>
      <c r="D667" t="s">
        <v>3137</v>
      </c>
      <c r="E667" t="s">
        <v>309</v>
      </c>
      <c r="F667" t="s">
        <v>3163</v>
      </c>
      <c r="G667" t="s">
        <v>3164</v>
      </c>
      <c r="H667" t="s">
        <v>312</v>
      </c>
      <c r="I667" t="s">
        <v>951</v>
      </c>
      <c r="J667" t="s">
        <v>204</v>
      </c>
      <c r="K667" t="s">
        <v>204</v>
      </c>
      <c r="L667" t="s">
        <v>325</v>
      </c>
      <c r="M667" t="s">
        <v>340</v>
      </c>
      <c r="N667" t="s">
        <v>447</v>
      </c>
      <c r="O667" t="s">
        <v>339</v>
      </c>
      <c r="P667" t="s">
        <v>1640</v>
      </c>
      <c r="Q667" t="s">
        <v>413</v>
      </c>
      <c r="R667" t="s">
        <v>407</v>
      </c>
      <c r="S667" t="s">
        <v>1212</v>
      </c>
      <c r="T667" s="129">
        <v>87.7</v>
      </c>
      <c r="U667" t="s">
        <v>3165</v>
      </c>
      <c r="V667" s="130">
        <v>1.68177046644684E-2</v>
      </c>
      <c r="W667" s="130">
        <v>6.0292577785253203E-2</v>
      </c>
      <c r="X667" t="s">
        <v>412</v>
      </c>
      <c r="Y667" t="s">
        <v>339</v>
      </c>
      <c r="Z667" s="137">
        <v>1581600</v>
      </c>
      <c r="AA667" s="167">
        <v>1</v>
      </c>
      <c r="AB667" s="166" t="s">
        <v>3166</v>
      </c>
      <c r="AD667" s="137">
        <v>1600.2628999999999</v>
      </c>
      <c r="AH667" s="130">
        <v>7.0907295973401691E-3</v>
      </c>
      <c r="AI667" s="130">
        <v>1.0178428153136005E-2</v>
      </c>
      <c r="AJ667" s="130">
        <v>8.9463955384137697E-4</v>
      </c>
      <c r="AK667" s="181"/>
      <c r="AL667" s="4"/>
      <c r="AM667" s="159"/>
      <c r="AN667" s="4"/>
    </row>
    <row r="668" spans="1:40" x14ac:dyDescent="0.25">
      <c r="A668" t="s">
        <v>1213</v>
      </c>
      <c r="B668" s="2">
        <v>35012</v>
      </c>
      <c r="C668" t="s">
        <v>2351</v>
      </c>
      <c r="D668" t="s">
        <v>2352</v>
      </c>
      <c r="E668" t="s">
        <v>309</v>
      </c>
      <c r="F668" t="s">
        <v>3050</v>
      </c>
      <c r="G668" t="s">
        <v>3051</v>
      </c>
      <c r="H668" t="s">
        <v>312</v>
      </c>
      <c r="I668" t="s">
        <v>951</v>
      </c>
      <c r="J668" t="s">
        <v>204</v>
      </c>
      <c r="K668" t="s">
        <v>204</v>
      </c>
      <c r="L668" t="s">
        <v>325</v>
      </c>
      <c r="M668" t="s">
        <v>340</v>
      </c>
      <c r="N668" t="s">
        <v>464</v>
      </c>
      <c r="O668" t="s">
        <v>339</v>
      </c>
      <c r="P668" t="s">
        <v>1647</v>
      </c>
      <c r="Q668" t="s">
        <v>413</v>
      </c>
      <c r="R668" t="s">
        <v>407</v>
      </c>
      <c r="S668" t="s">
        <v>1212</v>
      </c>
      <c r="T668" s="129">
        <v>1565.6</v>
      </c>
      <c r="U668" t="s">
        <v>3052</v>
      </c>
      <c r="V668" s="130">
        <v>-9.0831125485900492E-3</v>
      </c>
      <c r="W668" s="130">
        <v>6.3888165107965106E-2</v>
      </c>
      <c r="X668" t="s">
        <v>412</v>
      </c>
      <c r="Y668" t="s">
        <v>339</v>
      </c>
      <c r="Z668" s="137">
        <v>740430.75</v>
      </c>
      <c r="AA668" s="167">
        <v>1</v>
      </c>
      <c r="AB668" s="166" t="s">
        <v>3053</v>
      </c>
      <c r="AD668" s="137">
        <v>750.20440000000008</v>
      </c>
      <c r="AH668" s="130">
        <v>7.0548310973358324E-4</v>
      </c>
      <c r="AI668" s="130">
        <v>4.7716544485074961E-3</v>
      </c>
      <c r="AJ668" s="130">
        <v>4.1940766714384115E-4</v>
      </c>
      <c r="AK668" s="181"/>
      <c r="AL668" s="4"/>
      <c r="AM668" s="159"/>
      <c r="AN668" s="4"/>
    </row>
    <row r="669" spans="1:40" x14ac:dyDescent="0.25">
      <c r="A669" t="s">
        <v>1213</v>
      </c>
      <c r="B669" s="2">
        <v>35012</v>
      </c>
      <c r="C669" t="s">
        <v>3131</v>
      </c>
      <c r="D669" t="s">
        <v>3132</v>
      </c>
      <c r="E669" t="s">
        <v>309</v>
      </c>
      <c r="F669" t="s">
        <v>3133</v>
      </c>
      <c r="G669" t="s">
        <v>3134</v>
      </c>
      <c r="H669" t="s">
        <v>312</v>
      </c>
      <c r="I669" t="s">
        <v>951</v>
      </c>
      <c r="J669" t="s">
        <v>204</v>
      </c>
      <c r="K669" t="s">
        <v>204</v>
      </c>
      <c r="L669" t="s">
        <v>325</v>
      </c>
      <c r="M669" t="s">
        <v>340</v>
      </c>
      <c r="N669" t="s">
        <v>447</v>
      </c>
      <c r="O669" t="s">
        <v>339</v>
      </c>
      <c r="P669" t="s">
        <v>1864</v>
      </c>
      <c r="Q669" t="s">
        <v>415</v>
      </c>
      <c r="R669" t="s">
        <v>407</v>
      </c>
      <c r="S669" t="s">
        <v>1212</v>
      </c>
      <c r="T669" s="129">
        <v>989.8</v>
      </c>
      <c r="U669" t="s">
        <v>1822</v>
      </c>
      <c r="V669" s="130">
        <v>5.2382810195684103E-2</v>
      </c>
      <c r="W669" s="130">
        <v>5.4971318355798403E-2</v>
      </c>
      <c r="X669" t="s">
        <v>412</v>
      </c>
      <c r="Y669" t="s">
        <v>339</v>
      </c>
      <c r="Z669" s="137">
        <v>713474.7</v>
      </c>
      <c r="AA669" s="167">
        <v>1</v>
      </c>
      <c r="AB669" s="166" t="s">
        <v>3135</v>
      </c>
      <c r="AD669" s="137">
        <v>704.84169999999995</v>
      </c>
      <c r="AH669" s="130">
        <v>6.8380180449571304E-3</v>
      </c>
      <c r="AI669" s="130">
        <v>4.4831262430593388E-3</v>
      </c>
      <c r="AJ669" s="130">
        <v>3.9404729311464862E-4</v>
      </c>
      <c r="AK669" s="181"/>
      <c r="AL669" s="4"/>
      <c r="AM669" s="159"/>
      <c r="AN669" s="4"/>
    </row>
    <row r="670" spans="1:40" x14ac:dyDescent="0.25">
      <c r="A670" t="s">
        <v>1213</v>
      </c>
      <c r="B670" s="2">
        <v>35012</v>
      </c>
      <c r="C670" t="s">
        <v>3167</v>
      </c>
      <c r="D670" t="s">
        <v>3168</v>
      </c>
      <c r="E670" t="s">
        <v>309</v>
      </c>
      <c r="F670" t="s">
        <v>3169</v>
      </c>
      <c r="G670" t="s">
        <v>3170</v>
      </c>
      <c r="H670" t="s">
        <v>312</v>
      </c>
      <c r="I670" t="s">
        <v>951</v>
      </c>
      <c r="J670" t="s">
        <v>204</v>
      </c>
      <c r="K670" t="s">
        <v>204</v>
      </c>
      <c r="L670" t="s">
        <v>325</v>
      </c>
      <c r="M670" t="s">
        <v>340</v>
      </c>
      <c r="N670" t="s">
        <v>447</v>
      </c>
      <c r="O670" t="s">
        <v>339</v>
      </c>
      <c r="P670" t="s">
        <v>1773</v>
      </c>
      <c r="Q670" t="s">
        <v>415</v>
      </c>
      <c r="R670" t="s">
        <v>407</v>
      </c>
      <c r="S670" t="s">
        <v>1212</v>
      </c>
      <c r="T670" s="129">
        <v>1960.9</v>
      </c>
      <c r="U670" t="s">
        <v>1376</v>
      </c>
      <c r="V670" s="130">
        <v>5.34045928089193E-2</v>
      </c>
      <c r="W670" s="130">
        <v>4.2451016474961897E-2</v>
      </c>
      <c r="X670" t="s">
        <v>412</v>
      </c>
      <c r="Y670" t="s">
        <v>339</v>
      </c>
      <c r="Z670" s="137">
        <v>712973.14</v>
      </c>
      <c r="AA670" s="167">
        <v>1</v>
      </c>
      <c r="AB670" s="166" t="s">
        <v>3171</v>
      </c>
      <c r="AD670" s="137">
        <v>677.25319999999999</v>
      </c>
      <c r="AH670" s="130">
        <v>2.7979885275793951E-3</v>
      </c>
      <c r="AI670" s="130">
        <v>4.3076503477531411E-3</v>
      </c>
      <c r="AJ670" s="130">
        <v>3.7862372531766175E-4</v>
      </c>
      <c r="AK670" s="181"/>
      <c r="AL670" s="4"/>
      <c r="AM670" s="159"/>
      <c r="AN670" s="4"/>
    </row>
    <row r="671" spans="1:40" x14ac:dyDescent="0.25">
      <c r="A671" t="s">
        <v>1213</v>
      </c>
      <c r="B671" s="2">
        <v>35012</v>
      </c>
      <c r="C671" t="s">
        <v>2572</v>
      </c>
      <c r="D671" t="s">
        <v>2573</v>
      </c>
      <c r="E671" t="s">
        <v>309</v>
      </c>
      <c r="F671" t="s">
        <v>3172</v>
      </c>
      <c r="G671" t="s">
        <v>3173</v>
      </c>
      <c r="H671" t="s">
        <v>312</v>
      </c>
      <c r="I671" t="s">
        <v>951</v>
      </c>
      <c r="J671" t="s">
        <v>204</v>
      </c>
      <c r="K671" t="s">
        <v>204</v>
      </c>
      <c r="L671" t="s">
        <v>325</v>
      </c>
      <c r="M671" t="s">
        <v>340</v>
      </c>
      <c r="N671" t="s">
        <v>451</v>
      </c>
      <c r="O671" t="s">
        <v>339</v>
      </c>
      <c r="P671" t="s">
        <v>1619</v>
      </c>
      <c r="Q671" t="s">
        <v>413</v>
      </c>
      <c r="R671" t="s">
        <v>407</v>
      </c>
      <c r="S671" t="s">
        <v>1212</v>
      </c>
      <c r="T671" s="129">
        <v>3875.6</v>
      </c>
      <c r="U671" t="s">
        <v>3174</v>
      </c>
      <c r="V671" s="130">
        <v>4.7532537551836E-2</v>
      </c>
      <c r="W671" s="130">
        <v>4.9684152752160697E-2</v>
      </c>
      <c r="X671" t="s">
        <v>412</v>
      </c>
      <c r="Y671" t="s">
        <v>339</v>
      </c>
      <c r="Z671" s="137">
        <v>670100</v>
      </c>
      <c r="AA671" s="167">
        <v>1</v>
      </c>
      <c r="AB671" s="166" t="s">
        <v>3175</v>
      </c>
      <c r="AD671" s="137">
        <v>610.9301999999999</v>
      </c>
      <c r="AH671" s="130">
        <v>8.9346666666666663E-4</v>
      </c>
      <c r="AI671" s="130">
        <v>3.8858047307608078E-3</v>
      </c>
      <c r="AJ671" s="130">
        <v>3.4154533080547146E-4</v>
      </c>
      <c r="AK671" s="181"/>
      <c r="AL671" s="4"/>
      <c r="AM671" s="159"/>
      <c r="AN671" s="4"/>
    </row>
    <row r="672" spans="1:40" x14ac:dyDescent="0.25">
      <c r="A672" t="s">
        <v>1213</v>
      </c>
      <c r="B672" s="2">
        <v>35012</v>
      </c>
      <c r="C672" t="s">
        <v>2535</v>
      </c>
      <c r="D672" t="s">
        <v>2536</v>
      </c>
      <c r="E672" t="s">
        <v>309</v>
      </c>
      <c r="F672" t="s">
        <v>2537</v>
      </c>
      <c r="G672" t="s">
        <v>2538</v>
      </c>
      <c r="H672" t="s">
        <v>312</v>
      </c>
      <c r="I672" t="s">
        <v>951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1211</v>
      </c>
      <c r="Q672" t="s">
        <v>413</v>
      </c>
      <c r="R672" t="s">
        <v>407</v>
      </c>
      <c r="S672" t="s">
        <v>1212</v>
      </c>
      <c r="T672" s="129">
        <v>504.1</v>
      </c>
      <c r="U672" t="s">
        <v>2539</v>
      </c>
      <c r="V672" s="130">
        <v>9.7981127142871796E-4</v>
      </c>
      <c r="W672" s="130">
        <v>4.4360270720719901E-2</v>
      </c>
      <c r="X672" t="s">
        <v>412</v>
      </c>
      <c r="Y672" t="s">
        <v>339</v>
      </c>
      <c r="Z672" s="137">
        <v>594099.5</v>
      </c>
      <c r="AA672" s="167">
        <v>1</v>
      </c>
      <c r="AB672" s="166" t="s">
        <v>2540</v>
      </c>
      <c r="AD672" s="137">
        <v>585.90089999999998</v>
      </c>
      <c r="AH672" s="130">
        <v>5.7040008929010767E-3</v>
      </c>
      <c r="AI672" s="130">
        <v>3.7266065566524871E-3</v>
      </c>
      <c r="AJ672" s="130">
        <v>3.2755250388624344E-4</v>
      </c>
      <c r="AK672" s="181"/>
      <c r="AL672" s="4"/>
      <c r="AM672" s="159"/>
      <c r="AN672" s="4"/>
    </row>
    <row r="673" spans="1:40" x14ac:dyDescent="0.25">
      <c r="A673" t="s">
        <v>1213</v>
      </c>
      <c r="B673" s="2">
        <v>35012</v>
      </c>
      <c r="C673" t="s">
        <v>2476</v>
      </c>
      <c r="D673" t="s">
        <v>2477</v>
      </c>
      <c r="E673" t="s">
        <v>309</v>
      </c>
      <c r="F673" t="s">
        <v>2548</v>
      </c>
      <c r="G673" t="s">
        <v>2549</v>
      </c>
      <c r="H673" t="s">
        <v>312</v>
      </c>
      <c r="I673" t="s">
        <v>951</v>
      </c>
      <c r="J673" t="s">
        <v>204</v>
      </c>
      <c r="K673" t="s">
        <v>204</v>
      </c>
      <c r="L673" t="s">
        <v>325</v>
      </c>
      <c r="M673" t="s">
        <v>340</v>
      </c>
      <c r="N673" t="s">
        <v>462</v>
      </c>
      <c r="O673" t="s">
        <v>339</v>
      </c>
      <c r="P673" t="s">
        <v>1647</v>
      </c>
      <c r="Q673" t="s">
        <v>413</v>
      </c>
      <c r="R673" t="s">
        <v>407</v>
      </c>
      <c r="S673" t="s">
        <v>1212</v>
      </c>
      <c r="T673" s="129">
        <v>1148.9000000000001</v>
      </c>
      <c r="U673" t="s">
        <v>1774</v>
      </c>
      <c r="V673" s="130">
        <v>2.0730057690881001E-2</v>
      </c>
      <c r="W673" s="130">
        <v>4.0345067080258999E-2</v>
      </c>
      <c r="X673" t="s">
        <v>412</v>
      </c>
      <c r="Y673" t="s">
        <v>339</v>
      </c>
      <c r="Z673" s="137">
        <v>412125.4</v>
      </c>
      <c r="AA673" s="167">
        <v>1</v>
      </c>
      <c r="AB673" s="166" t="s">
        <v>2550</v>
      </c>
      <c r="AD673" s="137">
        <v>405.44900000000001</v>
      </c>
      <c r="AH673" s="130">
        <v>1.8301465596373277E-3</v>
      </c>
      <c r="AI673" s="130">
        <v>2.5788472108306958E-3</v>
      </c>
      <c r="AJ673" s="130">
        <v>2.266694506667826E-4</v>
      </c>
      <c r="AK673" s="181"/>
      <c r="AL673" s="4"/>
      <c r="AM673" s="159"/>
      <c r="AN673" s="4"/>
    </row>
    <row r="674" spans="1:40" x14ac:dyDescent="0.25">
      <c r="A674" t="s">
        <v>1213</v>
      </c>
      <c r="B674" s="2">
        <v>35012</v>
      </c>
      <c r="C674" t="s">
        <v>2442</v>
      </c>
      <c r="D674" t="s">
        <v>2443</v>
      </c>
      <c r="E674" t="s">
        <v>309</v>
      </c>
      <c r="F674" t="s">
        <v>2444</v>
      </c>
      <c r="G674" t="s">
        <v>2445</v>
      </c>
      <c r="H674" t="s">
        <v>312</v>
      </c>
      <c r="I674" t="s">
        <v>951</v>
      </c>
      <c r="J674" t="s">
        <v>204</v>
      </c>
      <c r="K674" t="s">
        <v>204</v>
      </c>
      <c r="L674" t="s">
        <v>325</v>
      </c>
      <c r="M674" t="s">
        <v>340</v>
      </c>
      <c r="N674" t="s">
        <v>446</v>
      </c>
      <c r="O674" t="s">
        <v>339</v>
      </c>
      <c r="P674" t="s">
        <v>1668</v>
      </c>
      <c r="Q674" t="s">
        <v>413</v>
      </c>
      <c r="R674" t="s">
        <v>407</v>
      </c>
      <c r="S674" t="s">
        <v>1212</v>
      </c>
      <c r="T674" s="129">
        <v>2872.8</v>
      </c>
      <c r="U674" t="s">
        <v>1921</v>
      </c>
      <c r="V674" s="130">
        <v>4.8868523534536003E-2</v>
      </c>
      <c r="W674" s="130">
        <v>4.9880847901105502E-2</v>
      </c>
      <c r="X674" t="s">
        <v>412</v>
      </c>
      <c r="Y674" t="s">
        <v>339</v>
      </c>
      <c r="Z674" s="137">
        <v>420957.14</v>
      </c>
      <c r="AA674" s="167">
        <v>1</v>
      </c>
      <c r="AB674" s="166" t="s">
        <v>2446</v>
      </c>
      <c r="AD674" s="137">
        <v>376.5883</v>
      </c>
      <c r="AH674" s="130">
        <v>4.4902094885437767E-4</v>
      </c>
      <c r="AI674" s="130">
        <v>2.3952795224219895E-3</v>
      </c>
      <c r="AJ674" s="130">
        <v>2.1053464945908741E-4</v>
      </c>
      <c r="AK674" s="181"/>
      <c r="AL674" s="4"/>
      <c r="AM674" s="159"/>
      <c r="AN674" s="4"/>
    </row>
    <row r="675" spans="1:40" x14ac:dyDescent="0.25">
      <c r="A675" t="s">
        <v>1213</v>
      </c>
      <c r="B675" s="2">
        <v>35012</v>
      </c>
      <c r="C675" t="s">
        <v>3099</v>
      </c>
      <c r="D675" t="s">
        <v>3100</v>
      </c>
      <c r="E675" t="s">
        <v>309</v>
      </c>
      <c r="F675" t="s">
        <v>3176</v>
      </c>
      <c r="G675" t="s">
        <v>3177</v>
      </c>
      <c r="H675" t="s">
        <v>312</v>
      </c>
      <c r="I675" t="s">
        <v>951</v>
      </c>
      <c r="J675" t="s">
        <v>204</v>
      </c>
      <c r="K675" t="s">
        <v>204</v>
      </c>
      <c r="L675" t="s">
        <v>325</v>
      </c>
      <c r="M675" t="s">
        <v>340</v>
      </c>
      <c r="N675" t="s">
        <v>447</v>
      </c>
      <c r="O675" t="s">
        <v>339</v>
      </c>
      <c r="P675" t="s">
        <v>1773</v>
      </c>
      <c r="Q675" t="s">
        <v>415</v>
      </c>
      <c r="R675" t="s">
        <v>407</v>
      </c>
      <c r="S675" t="s">
        <v>1212</v>
      </c>
      <c r="T675" s="129">
        <v>1620.4</v>
      </c>
      <c r="U675" t="s">
        <v>1672</v>
      </c>
      <c r="V675" s="130">
        <v>2.8184061671495099E-2</v>
      </c>
      <c r="W675" s="130">
        <v>5.6489804905652703E-2</v>
      </c>
      <c r="X675" t="s">
        <v>412</v>
      </c>
      <c r="Y675" t="s">
        <v>339</v>
      </c>
      <c r="Z675" s="137">
        <v>363821.24</v>
      </c>
      <c r="AA675" s="167">
        <v>1</v>
      </c>
      <c r="AB675" s="166" t="s">
        <v>3178</v>
      </c>
      <c r="AD675" s="137">
        <v>348.90459999999996</v>
      </c>
      <c r="AH675" s="130">
        <v>1.1755007189667066E-3</v>
      </c>
      <c r="AI675" s="130">
        <v>2.2191981101346886E-3</v>
      </c>
      <c r="AJ675" s="130">
        <v>1.9505785935373748E-4</v>
      </c>
      <c r="AK675" s="181"/>
      <c r="AL675" s="4"/>
      <c r="AM675" s="159"/>
      <c r="AN675" s="4"/>
    </row>
    <row r="676" spans="1:40" x14ac:dyDescent="0.25">
      <c r="A676" t="s">
        <v>1213</v>
      </c>
      <c r="B676" s="2">
        <v>35012</v>
      </c>
      <c r="C676" t="s">
        <v>3179</v>
      </c>
      <c r="D676" t="s">
        <v>3180</v>
      </c>
      <c r="E676" t="s">
        <v>309</v>
      </c>
      <c r="F676" t="s">
        <v>3181</v>
      </c>
      <c r="G676" t="s">
        <v>3182</v>
      </c>
      <c r="H676" t="s">
        <v>312</v>
      </c>
      <c r="I676" t="s">
        <v>951</v>
      </c>
      <c r="J676" t="s">
        <v>204</v>
      </c>
      <c r="K676" t="s">
        <v>204</v>
      </c>
      <c r="L676" t="s">
        <v>325</v>
      </c>
      <c r="M676" t="s">
        <v>340</v>
      </c>
      <c r="N676" t="s">
        <v>463</v>
      </c>
      <c r="O676" t="s">
        <v>339</v>
      </c>
      <c r="P676" t="s">
        <v>1619</v>
      </c>
      <c r="Q676" t="s">
        <v>413</v>
      </c>
      <c r="R676" t="s">
        <v>407</v>
      </c>
      <c r="S676" t="s">
        <v>1212</v>
      </c>
      <c r="T676" s="129">
        <v>5853.9</v>
      </c>
      <c r="U676" t="s">
        <v>3183</v>
      </c>
      <c r="V676" s="130">
        <v>2.24038468945023E-2</v>
      </c>
      <c r="W676" s="130">
        <v>5.5936435886621103E-2</v>
      </c>
      <c r="X676" t="s">
        <v>412</v>
      </c>
      <c r="Y676" t="s">
        <v>339</v>
      </c>
      <c r="Z676" s="137">
        <v>358673</v>
      </c>
      <c r="AA676" s="167">
        <v>1</v>
      </c>
      <c r="AB676" s="166" t="s">
        <v>3184</v>
      </c>
      <c r="AD676" s="137">
        <v>289.37740000000002</v>
      </c>
      <c r="AH676" s="130">
        <v>3.6382721868887424E-4</v>
      </c>
      <c r="AI676" s="130">
        <v>1.8405769920937988E-3</v>
      </c>
      <c r="AJ676" s="130">
        <v>1.6177871025303261E-4</v>
      </c>
      <c r="AK676" s="181"/>
      <c r="AL676" s="4"/>
      <c r="AM676" s="159"/>
      <c r="AN676" s="4"/>
    </row>
    <row r="677" spans="1:40" x14ac:dyDescent="0.25">
      <c r="A677" t="s">
        <v>1213</v>
      </c>
      <c r="B677" s="2">
        <v>35012</v>
      </c>
      <c r="C677" t="s">
        <v>3075</v>
      </c>
      <c r="D677" t="s">
        <v>3076</v>
      </c>
      <c r="E677" t="s">
        <v>309</v>
      </c>
      <c r="F677" t="s">
        <v>3142</v>
      </c>
      <c r="G677" t="s">
        <v>3143</v>
      </c>
      <c r="H677" t="s">
        <v>312</v>
      </c>
      <c r="I677" t="s">
        <v>951</v>
      </c>
      <c r="J677" t="s">
        <v>204</v>
      </c>
      <c r="K677" t="s">
        <v>204</v>
      </c>
      <c r="L677" t="s">
        <v>325</v>
      </c>
      <c r="M677" t="s">
        <v>340</v>
      </c>
      <c r="N677" t="s">
        <v>447</v>
      </c>
      <c r="O677" t="s">
        <v>339</v>
      </c>
      <c r="P677" t="s">
        <v>1640</v>
      </c>
      <c r="Q677" t="s">
        <v>413</v>
      </c>
      <c r="R677" t="s">
        <v>407</v>
      </c>
      <c r="S677" t="s">
        <v>1212</v>
      </c>
      <c r="T677" s="129">
        <v>850.2</v>
      </c>
      <c r="U677" t="s">
        <v>3144</v>
      </c>
      <c r="V677" s="130">
        <v>4.1557134875053602E-2</v>
      </c>
      <c r="W677" s="130">
        <v>5.48821498882767E-2</v>
      </c>
      <c r="X677" t="s">
        <v>412</v>
      </c>
      <c r="Y677" t="s">
        <v>339</v>
      </c>
      <c r="Z677" s="137">
        <v>66915.5</v>
      </c>
      <c r="AA677" s="167">
        <v>1</v>
      </c>
      <c r="AB677" s="166" t="s">
        <v>3145</v>
      </c>
      <c r="AD677" s="137">
        <v>66.587600000000009</v>
      </c>
      <c r="AH677" s="130">
        <v>5.543621258715304E-4</v>
      </c>
      <c r="AI677" s="130">
        <v>4.2352859801333845E-4</v>
      </c>
      <c r="AJ677" s="130">
        <v>3.722632122219923E-5</v>
      </c>
      <c r="AK677" s="181"/>
      <c r="AL677" s="4"/>
      <c r="AM677" s="159"/>
      <c r="AN677" s="4"/>
    </row>
    <row r="678" spans="1:40" x14ac:dyDescent="0.25">
      <c r="A678" t="s">
        <v>1213</v>
      </c>
      <c r="B678" s="2">
        <v>35012</v>
      </c>
      <c r="C678" t="s">
        <v>2191</v>
      </c>
      <c r="D678" t="s">
        <v>2192</v>
      </c>
      <c r="E678" t="s">
        <v>309</v>
      </c>
      <c r="F678" t="s">
        <v>2512</v>
      </c>
      <c r="G678" t="s">
        <v>2513</v>
      </c>
      <c r="H678" t="s">
        <v>312</v>
      </c>
      <c r="I678" t="s">
        <v>951</v>
      </c>
      <c r="J678" t="s">
        <v>204</v>
      </c>
      <c r="K678" t="s">
        <v>204</v>
      </c>
      <c r="L678" t="s">
        <v>325</v>
      </c>
      <c r="M678" t="s">
        <v>340</v>
      </c>
      <c r="N678" t="s">
        <v>484</v>
      </c>
      <c r="O678" t="s">
        <v>339</v>
      </c>
      <c r="P678" t="s">
        <v>1668</v>
      </c>
      <c r="Q678" t="s">
        <v>413</v>
      </c>
      <c r="R678" t="s">
        <v>407</v>
      </c>
      <c r="S678" t="s">
        <v>1212</v>
      </c>
      <c r="T678" s="129">
        <v>906</v>
      </c>
      <c r="U678" t="s">
        <v>2514</v>
      </c>
      <c r="V678" s="130">
        <v>3.06597979462143E-2</v>
      </c>
      <c r="W678" s="130">
        <v>4.7878491284846898E-2</v>
      </c>
      <c r="X678" t="s">
        <v>412</v>
      </c>
      <c r="Y678" t="s">
        <v>339</v>
      </c>
      <c r="Z678" s="137">
        <v>21742.81</v>
      </c>
      <c r="AA678" s="167">
        <v>1</v>
      </c>
      <c r="AB678" s="166" t="s">
        <v>2398</v>
      </c>
      <c r="AD678" s="137">
        <v>21.584099999999999</v>
      </c>
      <c r="AH678" s="130">
        <v>2.0416150148014579E-5</v>
      </c>
      <c r="AI678" s="130">
        <v>1.3728507428379603E-4</v>
      </c>
      <c r="AJ678" s="130">
        <v>1.2066760776662175E-5</v>
      </c>
      <c r="AK678" s="181"/>
      <c r="AL678" s="4"/>
      <c r="AM678" s="159"/>
      <c r="AN678" s="4"/>
    </row>
    <row r="679" spans="1:40" x14ac:dyDescent="0.25">
      <c r="A679" t="s">
        <v>1213</v>
      </c>
      <c r="B679" s="2">
        <v>35012</v>
      </c>
      <c r="C679" t="s">
        <v>455</v>
      </c>
      <c r="D679" t="s">
        <v>2606</v>
      </c>
      <c r="E679" t="s">
        <v>309</v>
      </c>
      <c r="F679" t="s">
        <v>2607</v>
      </c>
      <c r="G679" t="s">
        <v>2608</v>
      </c>
      <c r="H679" t="s">
        <v>321</v>
      </c>
      <c r="I679" t="s">
        <v>754</v>
      </c>
      <c r="J679" t="s">
        <v>204</v>
      </c>
      <c r="K679" t="s">
        <v>204</v>
      </c>
      <c r="L679" t="s">
        <v>325</v>
      </c>
      <c r="M679" t="s">
        <v>340</v>
      </c>
      <c r="N679" t="s">
        <v>440</v>
      </c>
      <c r="O679" t="s">
        <v>339</v>
      </c>
      <c r="P679" t="s">
        <v>2149</v>
      </c>
      <c r="Q679" t="s">
        <v>415</v>
      </c>
      <c r="R679" t="s">
        <v>407</v>
      </c>
      <c r="S679" t="s">
        <v>1212</v>
      </c>
      <c r="T679" s="129">
        <v>1132.5</v>
      </c>
      <c r="U679" t="s">
        <v>2609</v>
      </c>
      <c r="V679" s="130">
        <v>1.9079362481175002E-2</v>
      </c>
      <c r="W679" s="130">
        <v>2.65973874700066E-2</v>
      </c>
      <c r="X679" t="s">
        <v>412</v>
      </c>
      <c r="Y679" t="s">
        <v>339</v>
      </c>
      <c r="Z679" s="137">
        <v>4369251</v>
      </c>
      <c r="AA679" s="167">
        <v>1</v>
      </c>
      <c r="AB679" s="166" t="s">
        <v>2610</v>
      </c>
      <c r="AD679" s="137">
        <v>5212.0794999999998</v>
      </c>
      <c r="AH679" s="130">
        <v>1.478293659299754E-3</v>
      </c>
      <c r="AI679" s="130">
        <v>3.3151288278434145E-2</v>
      </c>
      <c r="AJ679" s="130">
        <v>2.9138540164030465E-3</v>
      </c>
      <c r="AK679" s="181"/>
      <c r="AL679" s="4"/>
      <c r="AM679" s="159"/>
      <c r="AN679" s="4"/>
    </row>
    <row r="680" spans="1:40" x14ac:dyDescent="0.25">
      <c r="A680" t="s">
        <v>1213</v>
      </c>
      <c r="B680" s="2">
        <v>35012</v>
      </c>
      <c r="C680" t="s">
        <v>1884</v>
      </c>
      <c r="D680" t="s">
        <v>1885</v>
      </c>
      <c r="E680" t="s">
        <v>309</v>
      </c>
      <c r="F680" t="s">
        <v>3059</v>
      </c>
      <c r="G680" t="s">
        <v>3060</v>
      </c>
      <c r="H680" t="s">
        <v>321</v>
      </c>
      <c r="I680" t="s">
        <v>754</v>
      </c>
      <c r="J680" t="s">
        <v>204</v>
      </c>
      <c r="K680" t="s">
        <v>204</v>
      </c>
      <c r="L680" t="s">
        <v>325</v>
      </c>
      <c r="M680" t="s">
        <v>340</v>
      </c>
      <c r="N680" t="s">
        <v>448</v>
      </c>
      <c r="O680" t="s">
        <v>339</v>
      </c>
      <c r="P680" t="s">
        <v>1647</v>
      </c>
      <c r="Q680" t="s">
        <v>413</v>
      </c>
      <c r="R680" t="s">
        <v>407</v>
      </c>
      <c r="S680" t="s">
        <v>1212</v>
      </c>
      <c r="T680" s="129">
        <v>4935.3999999999996</v>
      </c>
      <c r="U680" t="s">
        <v>3061</v>
      </c>
      <c r="V680" s="130">
        <v>3.7100000000000001E-2</v>
      </c>
      <c r="W680" s="130">
        <v>3.3633828598260501E-2</v>
      </c>
      <c r="X680" t="s">
        <v>411</v>
      </c>
      <c r="Y680" t="s">
        <v>339</v>
      </c>
      <c r="Z680" s="137">
        <v>4650000</v>
      </c>
      <c r="AA680" s="167">
        <v>1</v>
      </c>
      <c r="AB680" s="166" t="s">
        <v>3062</v>
      </c>
      <c r="AD680" s="137">
        <v>4901.5649999999996</v>
      </c>
      <c r="AH680" s="130">
        <v>1.2104646622413119E-2</v>
      </c>
      <c r="AI680" s="130">
        <v>3.1176269343259837E-2</v>
      </c>
      <c r="AJ680" s="130">
        <v>2.7402584442371993E-3</v>
      </c>
      <c r="AK680" s="181"/>
      <c r="AL680" s="4"/>
      <c r="AM680" s="159"/>
      <c r="AN680" s="4"/>
    </row>
    <row r="681" spans="1:40" x14ac:dyDescent="0.25">
      <c r="A681" t="s">
        <v>1213</v>
      </c>
      <c r="B681" s="2">
        <v>35012</v>
      </c>
      <c r="C681" t="s">
        <v>1849</v>
      </c>
      <c r="D681" t="s">
        <v>1850</v>
      </c>
      <c r="E681" t="s">
        <v>309</v>
      </c>
      <c r="F681" t="s">
        <v>1851</v>
      </c>
      <c r="G681" t="s">
        <v>1852</v>
      </c>
      <c r="H681" t="s">
        <v>321</v>
      </c>
      <c r="I681" t="s">
        <v>754</v>
      </c>
      <c r="J681" t="s">
        <v>204</v>
      </c>
      <c r="K681" t="s">
        <v>204</v>
      </c>
      <c r="L681" t="s">
        <v>325</v>
      </c>
      <c r="M681" t="s">
        <v>340</v>
      </c>
      <c r="N681" t="s">
        <v>456</v>
      </c>
      <c r="O681" t="s">
        <v>339</v>
      </c>
      <c r="P681" t="s">
        <v>1647</v>
      </c>
      <c r="Q681" t="s">
        <v>413</v>
      </c>
      <c r="R681" t="s">
        <v>407</v>
      </c>
      <c r="S681" t="s">
        <v>1212</v>
      </c>
      <c r="T681" s="129">
        <v>5431</v>
      </c>
      <c r="U681" t="s">
        <v>1853</v>
      </c>
      <c r="V681" s="130">
        <v>4.3511601005720102E-2</v>
      </c>
      <c r="W681" s="130">
        <v>3.8850183948278098E-2</v>
      </c>
      <c r="X681" t="s">
        <v>412</v>
      </c>
      <c r="Y681" t="s">
        <v>339</v>
      </c>
      <c r="Z681" s="137">
        <v>1909422.72</v>
      </c>
      <c r="AA681" s="167">
        <v>1</v>
      </c>
      <c r="AB681" s="166" t="s">
        <v>1854</v>
      </c>
      <c r="AD681" s="137">
        <v>2809.3335999999999</v>
      </c>
      <c r="AH681" s="130">
        <v>6.575177017248071E-4</v>
      </c>
      <c r="AI681" s="130">
        <v>1.786868907964493E-2</v>
      </c>
      <c r="AJ681" s="130">
        <v>1.57058003312805E-3</v>
      </c>
      <c r="AK681" s="181"/>
      <c r="AL681" s="4"/>
      <c r="AM681" s="159"/>
      <c r="AN681" s="4"/>
    </row>
    <row r="682" spans="1:40" x14ac:dyDescent="0.25">
      <c r="A682" t="s">
        <v>1213</v>
      </c>
      <c r="B682" s="2">
        <v>35012</v>
      </c>
      <c r="C682" t="s">
        <v>2591</v>
      </c>
      <c r="D682" t="s">
        <v>2592</v>
      </c>
      <c r="E682" t="s">
        <v>309</v>
      </c>
      <c r="F682" t="s">
        <v>2611</v>
      </c>
      <c r="G682" t="s">
        <v>2612</v>
      </c>
      <c r="H682" t="s">
        <v>321</v>
      </c>
      <c r="I682" t="s">
        <v>754</v>
      </c>
      <c r="J682" t="s">
        <v>204</v>
      </c>
      <c r="K682" t="s">
        <v>204</v>
      </c>
      <c r="L682" t="s">
        <v>325</v>
      </c>
      <c r="M682" t="s">
        <v>340</v>
      </c>
      <c r="N682" t="s">
        <v>475</v>
      </c>
      <c r="O682" t="s">
        <v>339</v>
      </c>
      <c r="P682" t="s">
        <v>1668</v>
      </c>
      <c r="Q682" t="s">
        <v>413</v>
      </c>
      <c r="R682" t="s">
        <v>407</v>
      </c>
      <c r="S682" t="s">
        <v>1212</v>
      </c>
      <c r="T682" s="129">
        <v>2151.6999999999998</v>
      </c>
      <c r="U682" t="s">
        <v>2613</v>
      </c>
      <c r="V682" s="130">
        <v>3.7753164958150001E-3</v>
      </c>
      <c r="W682" s="130">
        <v>2.3652205439805601E-2</v>
      </c>
      <c r="X682" t="s">
        <v>412</v>
      </c>
      <c r="Y682" t="s">
        <v>339</v>
      </c>
      <c r="Z682" s="137">
        <v>1062031.48</v>
      </c>
      <c r="AA682" s="167">
        <v>1</v>
      </c>
      <c r="AB682" s="166" t="s">
        <v>2614</v>
      </c>
      <c r="AD682" s="137">
        <v>1293.6605</v>
      </c>
      <c r="AH682" s="130">
        <v>2.0827901855693201E-3</v>
      </c>
      <c r="AI682" s="130">
        <v>8.2282920223920725E-3</v>
      </c>
      <c r="AJ682" s="130">
        <v>7.2323107193337588E-4</v>
      </c>
      <c r="AK682" s="181"/>
      <c r="AL682" s="4"/>
      <c r="AM682" s="159"/>
      <c r="AN682" s="4"/>
    </row>
    <row r="683" spans="1:40" x14ac:dyDescent="0.25">
      <c r="A683" t="s">
        <v>1213</v>
      </c>
      <c r="B683" s="2">
        <v>35012</v>
      </c>
      <c r="C683" t="s">
        <v>1953</v>
      </c>
      <c r="D683" t="s">
        <v>1954</v>
      </c>
      <c r="E683" t="s">
        <v>309</v>
      </c>
      <c r="F683" t="s">
        <v>3185</v>
      </c>
      <c r="G683" t="s">
        <v>3186</v>
      </c>
      <c r="H683" t="s">
        <v>321</v>
      </c>
      <c r="I683" t="s">
        <v>754</v>
      </c>
      <c r="J683" t="s">
        <v>204</v>
      </c>
      <c r="K683" t="s">
        <v>204</v>
      </c>
      <c r="L683" t="s">
        <v>325</v>
      </c>
      <c r="M683" t="s">
        <v>340</v>
      </c>
      <c r="N683" t="s">
        <v>465</v>
      </c>
      <c r="O683" t="s">
        <v>339</v>
      </c>
      <c r="P683" t="s">
        <v>1773</v>
      </c>
      <c r="Q683" t="s">
        <v>415</v>
      </c>
      <c r="R683" t="s">
        <v>407</v>
      </c>
      <c r="S683" t="s">
        <v>1212</v>
      </c>
      <c r="T683" s="129">
        <v>991.5</v>
      </c>
      <c r="U683" t="s">
        <v>3187</v>
      </c>
      <c r="V683" s="130">
        <v>9.7838861382004202E-3</v>
      </c>
      <c r="W683" s="130">
        <v>3.4730076228379897E-2</v>
      </c>
      <c r="X683" t="s">
        <v>412</v>
      </c>
      <c r="Y683" t="s">
        <v>339</v>
      </c>
      <c r="Z683" s="137">
        <v>469665.2</v>
      </c>
      <c r="AA683" s="167">
        <v>1</v>
      </c>
      <c r="AB683" s="166" t="s">
        <v>3188</v>
      </c>
      <c r="AC683" s="2">
        <v>560.75390000000004</v>
      </c>
      <c r="AD683" s="137">
        <v>1102.8415</v>
      </c>
      <c r="AH683" s="130">
        <v>3.2769381905662959E-3</v>
      </c>
      <c r="AI683" s="130">
        <v>7.0145930222132516E-3</v>
      </c>
      <c r="AJ683" s="130">
        <v>6.1655220996359721E-4</v>
      </c>
      <c r="AK683" s="181"/>
      <c r="AL683" s="4"/>
      <c r="AM683" s="159"/>
      <c r="AN683" s="4"/>
    </row>
    <row r="684" spans="1:40" x14ac:dyDescent="0.25">
      <c r="A684" t="s">
        <v>1213</v>
      </c>
      <c r="B684" s="2">
        <v>35012</v>
      </c>
      <c r="C684" t="s">
        <v>2763</v>
      </c>
      <c r="D684" t="s">
        <v>2764</v>
      </c>
      <c r="E684" t="s">
        <v>309</v>
      </c>
      <c r="F684" t="s">
        <v>3063</v>
      </c>
      <c r="G684" t="s">
        <v>3064</v>
      </c>
      <c r="H684" t="s">
        <v>321</v>
      </c>
      <c r="I684" t="s">
        <v>754</v>
      </c>
      <c r="J684" t="s">
        <v>204</v>
      </c>
      <c r="K684" t="s">
        <v>204</v>
      </c>
      <c r="L684" t="s">
        <v>325</v>
      </c>
      <c r="M684" t="s">
        <v>340</v>
      </c>
      <c r="N684" t="s">
        <v>447</v>
      </c>
      <c r="O684" t="s">
        <v>339</v>
      </c>
      <c r="P684" t="s">
        <v>1640</v>
      </c>
      <c r="Q684" t="s">
        <v>413</v>
      </c>
      <c r="R684" t="s">
        <v>407</v>
      </c>
      <c r="S684" t="s">
        <v>1212</v>
      </c>
      <c r="T684" s="129">
        <v>742.9</v>
      </c>
      <c r="U684" t="s">
        <v>2074</v>
      </c>
      <c r="V684" s="130">
        <v>5.0029801500932697E-2</v>
      </c>
      <c r="W684" s="130">
        <v>3.6321995633840198E-2</v>
      </c>
      <c r="X684" t="s">
        <v>412</v>
      </c>
      <c r="Y684" t="s">
        <v>339</v>
      </c>
      <c r="Z684" s="137">
        <v>823852</v>
      </c>
      <c r="AA684" s="167">
        <v>1</v>
      </c>
      <c r="AB684" s="166" t="s">
        <v>3065</v>
      </c>
      <c r="AD684" s="137">
        <v>950.31330000000003</v>
      </c>
      <c r="AH684" s="130">
        <v>1.8940008126815098E-3</v>
      </c>
      <c r="AI684" s="130">
        <v>6.0444416020764983E-3</v>
      </c>
      <c r="AJ684" s="130">
        <v>5.3128012073611574E-4</v>
      </c>
      <c r="AK684" s="181"/>
      <c r="AL684" s="4"/>
      <c r="AM684" s="159"/>
      <c r="AN684" s="4"/>
    </row>
    <row r="685" spans="1:40" x14ac:dyDescent="0.25">
      <c r="A685" t="s">
        <v>1213</v>
      </c>
      <c r="B685" s="2">
        <v>35012</v>
      </c>
      <c r="C685" t="s">
        <v>1873</v>
      </c>
      <c r="D685" t="s">
        <v>1874</v>
      </c>
      <c r="E685" t="s">
        <v>309</v>
      </c>
      <c r="F685" t="s">
        <v>2772</v>
      </c>
      <c r="G685" t="s">
        <v>2773</v>
      </c>
      <c r="H685" t="s">
        <v>312</v>
      </c>
      <c r="I685" t="s">
        <v>754</v>
      </c>
      <c r="J685" t="s">
        <v>204</v>
      </c>
      <c r="K685" t="s">
        <v>204</v>
      </c>
      <c r="L685" t="s">
        <v>325</v>
      </c>
      <c r="M685" t="s">
        <v>340</v>
      </c>
      <c r="N685" t="s">
        <v>448</v>
      </c>
      <c r="O685" t="s">
        <v>339</v>
      </c>
      <c r="P685" t="s">
        <v>1211</v>
      </c>
      <c r="Q685" t="s">
        <v>413</v>
      </c>
      <c r="R685" t="s">
        <v>407</v>
      </c>
      <c r="S685" t="s">
        <v>1212</v>
      </c>
      <c r="T685" s="129">
        <v>3399.2</v>
      </c>
      <c r="U685" t="s">
        <v>2774</v>
      </c>
      <c r="V685" s="130">
        <v>1.48953374087807E-2</v>
      </c>
      <c r="W685" s="130">
        <v>2.36181116139885E-2</v>
      </c>
      <c r="X685" t="s">
        <v>412</v>
      </c>
      <c r="Y685" t="s">
        <v>339</v>
      </c>
      <c r="Z685" s="137">
        <v>5991455</v>
      </c>
      <c r="AA685" s="167">
        <v>1</v>
      </c>
      <c r="AB685" s="166" t="s">
        <v>2775</v>
      </c>
      <c r="AD685" s="137">
        <v>6154.4225999999999</v>
      </c>
      <c r="AH685" s="130">
        <v>1.909776221569493E-3</v>
      </c>
      <c r="AI685" s="130">
        <v>3.9145035642666276E-2</v>
      </c>
      <c r="AJ685" s="130">
        <v>3.4406783341757704E-3</v>
      </c>
      <c r="AK685" s="181"/>
      <c r="AL685" s="4"/>
      <c r="AM685" s="159"/>
      <c r="AN685" s="4"/>
    </row>
    <row r="686" spans="1:40" x14ac:dyDescent="0.25">
      <c r="A686" t="s">
        <v>1213</v>
      </c>
      <c r="B686" s="2">
        <v>35012</v>
      </c>
      <c r="C686" t="s">
        <v>455</v>
      </c>
      <c r="D686" t="s">
        <v>2606</v>
      </c>
      <c r="E686" t="s">
        <v>309</v>
      </c>
      <c r="F686" t="s">
        <v>2726</v>
      </c>
      <c r="G686" t="s">
        <v>2727</v>
      </c>
      <c r="H686" t="s">
        <v>312</v>
      </c>
      <c r="I686" t="s">
        <v>754</v>
      </c>
      <c r="J686" t="s">
        <v>204</v>
      </c>
      <c r="K686" t="s">
        <v>204</v>
      </c>
      <c r="L686" t="s">
        <v>325</v>
      </c>
      <c r="M686" t="s">
        <v>340</v>
      </c>
      <c r="N686" t="s">
        <v>440</v>
      </c>
      <c r="O686" t="s">
        <v>339</v>
      </c>
      <c r="P686" t="s">
        <v>2149</v>
      </c>
      <c r="Q686" t="s">
        <v>415</v>
      </c>
      <c r="R686" t="s">
        <v>407</v>
      </c>
      <c r="S686" t="s">
        <v>1212</v>
      </c>
      <c r="T686" s="129">
        <v>3633.5</v>
      </c>
      <c r="U686" t="s">
        <v>2728</v>
      </c>
      <c r="V686" s="130">
        <v>1.2289562709125399E-2</v>
      </c>
      <c r="W686" s="130">
        <v>2.4318346344232199E-2</v>
      </c>
      <c r="X686" t="s">
        <v>412</v>
      </c>
      <c r="Y686" t="s">
        <v>339</v>
      </c>
      <c r="Z686" s="137">
        <v>4847897.99</v>
      </c>
      <c r="AA686" s="167">
        <v>1</v>
      </c>
      <c r="AB686" s="166" t="s">
        <v>2729</v>
      </c>
      <c r="AD686" s="137">
        <v>5868.3805000000002</v>
      </c>
      <c r="AH686" s="130">
        <v>1.8975191507529454E-3</v>
      </c>
      <c r="AI686" s="130">
        <v>3.7325672734470287E-2</v>
      </c>
      <c r="AJ686" s="130">
        <v>3.2807642496063844E-3</v>
      </c>
      <c r="AK686" s="181"/>
      <c r="AL686" s="4"/>
      <c r="AM686" s="159"/>
      <c r="AN686" s="4"/>
    </row>
    <row r="687" spans="1:40" x14ac:dyDescent="0.25">
      <c r="A687" t="s">
        <v>1213</v>
      </c>
      <c r="B687" s="2">
        <v>35012</v>
      </c>
      <c r="C687" t="s">
        <v>2164</v>
      </c>
      <c r="D687" t="s">
        <v>2165</v>
      </c>
      <c r="E687" t="s">
        <v>309</v>
      </c>
      <c r="F687" t="s">
        <v>2166</v>
      </c>
      <c r="G687" t="s">
        <v>2167</v>
      </c>
      <c r="H687" t="s">
        <v>312</v>
      </c>
      <c r="I687" t="s">
        <v>754</v>
      </c>
      <c r="J687" t="s">
        <v>204</v>
      </c>
      <c r="K687" t="s">
        <v>204</v>
      </c>
      <c r="L687" t="s">
        <v>325</v>
      </c>
      <c r="M687" t="s">
        <v>340</v>
      </c>
      <c r="N687" t="s">
        <v>440</v>
      </c>
      <c r="O687" t="s">
        <v>339</v>
      </c>
      <c r="P687" t="s">
        <v>1626</v>
      </c>
      <c r="Q687" t="s">
        <v>415</v>
      </c>
      <c r="R687" t="s">
        <v>407</v>
      </c>
      <c r="S687" t="s">
        <v>1212</v>
      </c>
      <c r="T687" s="129">
        <v>3694.4</v>
      </c>
      <c r="U687" t="s">
        <v>2168</v>
      </c>
      <c r="V687" s="130">
        <v>1.7999999999999999E-2</v>
      </c>
      <c r="W687" s="130">
        <v>3.5377858918904902E-2</v>
      </c>
      <c r="X687" t="s">
        <v>412</v>
      </c>
      <c r="Y687" t="s">
        <v>339</v>
      </c>
      <c r="Z687" s="137">
        <v>4213860</v>
      </c>
      <c r="AA687" s="167">
        <v>1</v>
      </c>
      <c r="AB687" s="166" t="s">
        <v>2169</v>
      </c>
      <c r="AD687" s="137">
        <v>4506.3019000000004</v>
      </c>
      <c r="AH687" s="130">
        <v>4.2352255482036617E-3</v>
      </c>
      <c r="AI687" s="130">
        <v>2.8662209269170884E-2</v>
      </c>
      <c r="AJ687" s="130">
        <v>2.5192835010363294E-3</v>
      </c>
      <c r="AK687" s="181"/>
      <c r="AL687" s="4"/>
      <c r="AM687" s="159"/>
      <c r="AN687" s="4"/>
    </row>
    <row r="688" spans="1:40" x14ac:dyDescent="0.25">
      <c r="A688" t="s">
        <v>1213</v>
      </c>
      <c r="B688" s="2">
        <v>35012</v>
      </c>
      <c r="C688" t="s">
        <v>1884</v>
      </c>
      <c r="D688" t="s">
        <v>1885</v>
      </c>
      <c r="E688" t="s">
        <v>309</v>
      </c>
      <c r="F688" t="s">
        <v>2749</v>
      </c>
      <c r="G688" t="s">
        <v>2750</v>
      </c>
      <c r="H688" t="s">
        <v>312</v>
      </c>
      <c r="I688" t="s">
        <v>754</v>
      </c>
      <c r="J688" t="s">
        <v>204</v>
      </c>
      <c r="K688" t="s">
        <v>204</v>
      </c>
      <c r="L688" t="s">
        <v>325</v>
      </c>
      <c r="M688" t="s">
        <v>340</v>
      </c>
      <c r="N688" t="s">
        <v>448</v>
      </c>
      <c r="O688" t="s">
        <v>339</v>
      </c>
      <c r="P688" t="s">
        <v>1211</v>
      </c>
      <c r="Q688" t="s">
        <v>413</v>
      </c>
      <c r="R688" t="s">
        <v>407</v>
      </c>
      <c r="S688" t="s">
        <v>1212</v>
      </c>
      <c r="T688" s="129">
        <v>3809.2</v>
      </c>
      <c r="U688" t="s">
        <v>2475</v>
      </c>
      <c r="V688" s="130">
        <v>-5.3196786987784999E-3</v>
      </c>
      <c r="W688" s="130">
        <v>2.5228389233350398E-2</v>
      </c>
      <c r="X688" t="s">
        <v>412</v>
      </c>
      <c r="Y688" t="s">
        <v>339</v>
      </c>
      <c r="Z688" s="137">
        <v>4115200</v>
      </c>
      <c r="AA688" s="167">
        <v>1</v>
      </c>
      <c r="AB688" s="166" t="s">
        <v>2751</v>
      </c>
      <c r="AD688" s="137">
        <v>4155.1174000000001</v>
      </c>
      <c r="AH688" s="130">
        <v>3.6587366681904258E-3</v>
      </c>
      <c r="AI688" s="130">
        <v>2.6428509917804932E-2</v>
      </c>
      <c r="AJ688" s="130">
        <v>2.3229510456653983E-3</v>
      </c>
      <c r="AK688" s="181"/>
      <c r="AL688" s="4"/>
      <c r="AM688" s="159"/>
      <c r="AN688" s="4"/>
    </row>
    <row r="689" spans="1:40" x14ac:dyDescent="0.25">
      <c r="A689" t="s">
        <v>1213</v>
      </c>
      <c r="B689" s="2">
        <v>35012</v>
      </c>
      <c r="C689" t="s">
        <v>2710</v>
      </c>
      <c r="D689" t="s">
        <v>2711</v>
      </c>
      <c r="E689" t="s">
        <v>309</v>
      </c>
      <c r="F689" t="s">
        <v>2752</v>
      </c>
      <c r="G689" t="s">
        <v>2753</v>
      </c>
      <c r="H689" t="s">
        <v>312</v>
      </c>
      <c r="I689" t="s">
        <v>754</v>
      </c>
      <c r="J689" t="s">
        <v>204</v>
      </c>
      <c r="K689" t="s">
        <v>204</v>
      </c>
      <c r="L689" t="s">
        <v>325</v>
      </c>
      <c r="M689" t="s">
        <v>340</v>
      </c>
      <c r="N689" t="s">
        <v>477</v>
      </c>
      <c r="O689" t="s">
        <v>339</v>
      </c>
      <c r="P689" t="s">
        <v>1211</v>
      </c>
      <c r="Q689" t="s">
        <v>413</v>
      </c>
      <c r="R689" t="s">
        <v>407</v>
      </c>
      <c r="S689" t="s">
        <v>1212</v>
      </c>
      <c r="T689" s="129">
        <v>11897.1</v>
      </c>
      <c r="U689" t="s">
        <v>2754</v>
      </c>
      <c r="V689" s="130">
        <v>6.0073392784592101E-3</v>
      </c>
      <c r="W689" s="130">
        <v>3.01116741311547E-2</v>
      </c>
      <c r="X689" t="s">
        <v>412</v>
      </c>
      <c r="Y689" t="s">
        <v>339</v>
      </c>
      <c r="Z689" s="137">
        <v>4111387.28</v>
      </c>
      <c r="AA689" s="167">
        <v>1</v>
      </c>
      <c r="AB689" s="166" t="s">
        <v>2755</v>
      </c>
      <c r="AD689" s="137">
        <v>4001.2021</v>
      </c>
      <c r="AH689" s="130">
        <v>9.0291137366690466E-4</v>
      </c>
      <c r="AI689" s="130">
        <v>2.5449535886276502E-2</v>
      </c>
      <c r="AJ689" s="130">
        <v>2.2369034872789842E-3</v>
      </c>
      <c r="AK689" s="181"/>
      <c r="AL689" s="4"/>
      <c r="AM689" s="159"/>
      <c r="AN689" s="4"/>
    </row>
    <row r="690" spans="1:40" x14ac:dyDescent="0.25">
      <c r="A690" t="s">
        <v>1213</v>
      </c>
      <c r="B690" s="2">
        <v>35012</v>
      </c>
      <c r="C690" t="s">
        <v>3079</v>
      </c>
      <c r="D690" t="s">
        <v>3080</v>
      </c>
      <c r="E690" t="s">
        <v>309</v>
      </c>
      <c r="F690" t="s">
        <v>3081</v>
      </c>
      <c r="G690" t="s">
        <v>3082</v>
      </c>
      <c r="H690" t="s">
        <v>312</v>
      </c>
      <c r="I690" t="s">
        <v>754</v>
      </c>
      <c r="J690" t="s">
        <v>204</v>
      </c>
      <c r="K690" t="s">
        <v>204</v>
      </c>
      <c r="L690" t="s">
        <v>325</v>
      </c>
      <c r="M690" t="s">
        <v>340</v>
      </c>
      <c r="N690" t="s">
        <v>464</v>
      </c>
      <c r="O690" t="s">
        <v>339</v>
      </c>
      <c r="P690" t="s">
        <v>1640</v>
      </c>
      <c r="Q690" t="s">
        <v>413</v>
      </c>
      <c r="R690" t="s">
        <v>407</v>
      </c>
      <c r="S690" t="s">
        <v>1212</v>
      </c>
      <c r="T690" s="129">
        <v>4502.5</v>
      </c>
      <c r="U690" t="s">
        <v>3083</v>
      </c>
      <c r="V690" s="130">
        <v>3.9379949549436202E-2</v>
      </c>
      <c r="W690" s="130">
        <v>2.9136066192388201E-2</v>
      </c>
      <c r="X690" t="s">
        <v>412</v>
      </c>
      <c r="Y690" t="s">
        <v>339</v>
      </c>
      <c r="Z690" s="137">
        <v>3691000</v>
      </c>
      <c r="AA690" s="167">
        <v>1</v>
      </c>
      <c r="AB690" s="166" t="s">
        <v>3084</v>
      </c>
      <c r="AD690" s="137">
        <v>3968.1941000000002</v>
      </c>
      <c r="AH690" s="130">
        <v>8.8256040553303921E-3</v>
      </c>
      <c r="AI690" s="130">
        <v>2.5239589410307642E-2</v>
      </c>
      <c r="AJ690" s="130">
        <v>2.2184501054045461E-3</v>
      </c>
      <c r="AK690" s="181"/>
      <c r="AL690" s="4"/>
      <c r="AM690" s="159"/>
      <c r="AN690" s="4"/>
    </row>
    <row r="691" spans="1:40" x14ac:dyDescent="0.25">
      <c r="A691" t="s">
        <v>1213</v>
      </c>
      <c r="B691" s="2">
        <v>35012</v>
      </c>
      <c r="C691" t="s">
        <v>2130</v>
      </c>
      <c r="D691" t="s">
        <v>2131</v>
      </c>
      <c r="E691" t="s">
        <v>309</v>
      </c>
      <c r="F691" t="s">
        <v>2132</v>
      </c>
      <c r="G691" t="s">
        <v>2133</v>
      </c>
      <c r="H691" t="s">
        <v>312</v>
      </c>
      <c r="I691" t="s">
        <v>754</v>
      </c>
      <c r="J691" t="s">
        <v>204</v>
      </c>
      <c r="K691" t="s">
        <v>204</v>
      </c>
      <c r="L691" t="s">
        <v>325</v>
      </c>
      <c r="M691" t="s">
        <v>340</v>
      </c>
      <c r="N691" t="s">
        <v>448</v>
      </c>
      <c r="O691" t="s">
        <v>339</v>
      </c>
      <c r="P691" t="s">
        <v>1255</v>
      </c>
      <c r="Q691" t="s">
        <v>415</v>
      </c>
      <c r="R691" t="s">
        <v>407</v>
      </c>
      <c r="S691" t="s">
        <v>1212</v>
      </c>
      <c r="T691" s="129">
        <v>3973.1</v>
      </c>
      <c r="U691" t="s">
        <v>2134</v>
      </c>
      <c r="V691" s="130">
        <v>2.7035362001657098E-2</v>
      </c>
      <c r="W691" s="130">
        <v>2.5207408417462999E-2</v>
      </c>
      <c r="X691" t="s">
        <v>412</v>
      </c>
      <c r="Y691" t="s">
        <v>339</v>
      </c>
      <c r="Z691" s="137">
        <v>3493975.06</v>
      </c>
      <c r="AA691" s="167">
        <v>1</v>
      </c>
      <c r="AB691" s="166" t="s">
        <v>2135</v>
      </c>
      <c r="AD691" s="137">
        <v>3523.6738</v>
      </c>
      <c r="AH691" s="130">
        <v>9.0441996338664417E-4</v>
      </c>
      <c r="AI691" s="130">
        <v>2.2412230270655985E-2</v>
      </c>
      <c r="AJ691" s="130">
        <v>1.96993753733499E-3</v>
      </c>
      <c r="AK691" s="181"/>
      <c r="AL691" s="4"/>
      <c r="AM691" s="159"/>
      <c r="AN691" s="4"/>
    </row>
    <row r="692" spans="1:40" x14ac:dyDescent="0.25">
      <c r="A692" t="s">
        <v>1213</v>
      </c>
      <c r="B692" s="2">
        <v>35012</v>
      </c>
      <c r="C692" t="s">
        <v>1609</v>
      </c>
      <c r="D692" t="s">
        <v>1610</v>
      </c>
      <c r="E692" t="s">
        <v>309</v>
      </c>
      <c r="F692" t="s">
        <v>2122</v>
      </c>
      <c r="G692" t="s">
        <v>2123</v>
      </c>
      <c r="H692" t="s">
        <v>312</v>
      </c>
      <c r="I692" t="s">
        <v>754</v>
      </c>
      <c r="J692" t="s">
        <v>204</v>
      </c>
      <c r="K692" t="s">
        <v>204</v>
      </c>
      <c r="L692" t="s">
        <v>325</v>
      </c>
      <c r="M692" t="s">
        <v>340</v>
      </c>
      <c r="N692" t="s">
        <v>448</v>
      </c>
      <c r="O692" t="s">
        <v>339</v>
      </c>
      <c r="P692" t="s">
        <v>1211</v>
      </c>
      <c r="Q692" t="s">
        <v>413</v>
      </c>
      <c r="R692" t="s">
        <v>407</v>
      </c>
      <c r="S692" t="s">
        <v>1212</v>
      </c>
      <c r="T692" s="129">
        <v>3686.7</v>
      </c>
      <c r="U692" t="s">
        <v>2124</v>
      </c>
      <c r="V692" s="130">
        <v>-3.5887613880637801E-3</v>
      </c>
      <c r="W692" s="130">
        <v>2.4979242044686899E-2</v>
      </c>
      <c r="X692" t="s">
        <v>412</v>
      </c>
      <c r="Y692" t="s">
        <v>339</v>
      </c>
      <c r="Z692" s="137">
        <v>3453432</v>
      </c>
      <c r="AA692" s="167">
        <v>1</v>
      </c>
      <c r="AB692" s="166" t="s">
        <v>2125</v>
      </c>
      <c r="AD692" s="137">
        <v>3461.0296000000003</v>
      </c>
      <c r="AH692" s="130">
        <v>1.3267449374614426E-3</v>
      </c>
      <c r="AI692" s="130">
        <v>2.2013783559861978E-2</v>
      </c>
      <c r="AJ692" s="130">
        <v>1.9349158048816851E-3</v>
      </c>
      <c r="AK692" s="181"/>
      <c r="AL692" s="4"/>
      <c r="AM692" s="159"/>
      <c r="AN692" s="4"/>
    </row>
    <row r="693" spans="1:40" x14ac:dyDescent="0.25">
      <c r="A693" t="s">
        <v>1213</v>
      </c>
      <c r="B693" s="2">
        <v>35012</v>
      </c>
      <c r="C693" t="s">
        <v>455</v>
      </c>
      <c r="D693" t="s">
        <v>2606</v>
      </c>
      <c r="E693" t="s">
        <v>309</v>
      </c>
      <c r="F693" t="s">
        <v>2694</v>
      </c>
      <c r="G693" t="s">
        <v>2695</v>
      </c>
      <c r="H693" t="s">
        <v>312</v>
      </c>
      <c r="I693" t="s">
        <v>754</v>
      </c>
      <c r="J693" t="s">
        <v>204</v>
      </c>
      <c r="K693" t="s">
        <v>204</v>
      </c>
      <c r="L693" t="s">
        <v>325</v>
      </c>
      <c r="M693" t="s">
        <v>340</v>
      </c>
      <c r="N693" t="s">
        <v>440</v>
      </c>
      <c r="O693" t="s">
        <v>339</v>
      </c>
      <c r="P693" t="s">
        <v>2149</v>
      </c>
      <c r="Q693" t="s">
        <v>415</v>
      </c>
      <c r="R693" t="s">
        <v>407</v>
      </c>
      <c r="S693" t="s">
        <v>1212</v>
      </c>
      <c r="T693" s="129">
        <v>6127.9</v>
      </c>
      <c r="U693" t="s">
        <v>2696</v>
      </c>
      <c r="V693" s="130">
        <v>6.8072328841682801E-3</v>
      </c>
      <c r="W693" s="130">
        <v>4.6566992557045403E-3</v>
      </c>
      <c r="X693" t="s">
        <v>412</v>
      </c>
      <c r="Y693" t="s">
        <v>339</v>
      </c>
      <c r="Z693" s="137">
        <v>3030000</v>
      </c>
      <c r="AA693" s="167">
        <v>1</v>
      </c>
      <c r="AB693" s="166" t="s">
        <v>2697</v>
      </c>
      <c r="AD693" s="137">
        <v>3331.4850000000001</v>
      </c>
      <c r="AH693" s="130">
        <v>7.7909094742601717E-4</v>
      </c>
      <c r="AI693" s="130">
        <v>2.1189818695259578E-2</v>
      </c>
      <c r="AJ693" s="130">
        <v>1.8624928779072739E-3</v>
      </c>
      <c r="AK693" s="181"/>
      <c r="AL693" s="4"/>
      <c r="AM693" s="159"/>
      <c r="AN693" s="4"/>
    </row>
    <row r="694" spans="1:40" x14ac:dyDescent="0.25">
      <c r="A694" t="s">
        <v>1213</v>
      </c>
      <c r="B694" s="2">
        <v>35012</v>
      </c>
      <c r="C694" t="s">
        <v>1884</v>
      </c>
      <c r="D694" t="s">
        <v>1885</v>
      </c>
      <c r="E694" t="s">
        <v>309</v>
      </c>
      <c r="F694" t="s">
        <v>1934</v>
      </c>
      <c r="G694" t="s">
        <v>1935</v>
      </c>
      <c r="H694" t="s">
        <v>312</v>
      </c>
      <c r="I694" t="s">
        <v>754</v>
      </c>
      <c r="J694" t="s">
        <v>204</v>
      </c>
      <c r="K694" t="s">
        <v>204</v>
      </c>
      <c r="L694" t="s">
        <v>325</v>
      </c>
      <c r="M694" t="s">
        <v>340</v>
      </c>
      <c r="N694" t="s">
        <v>448</v>
      </c>
      <c r="O694" t="s">
        <v>339</v>
      </c>
      <c r="P694" t="s">
        <v>1647</v>
      </c>
      <c r="Q694" t="s">
        <v>413</v>
      </c>
      <c r="R694" t="s">
        <v>407</v>
      </c>
      <c r="S694" t="s">
        <v>1212</v>
      </c>
      <c r="T694" s="129">
        <v>1854.3</v>
      </c>
      <c r="U694" t="s">
        <v>1936</v>
      </c>
      <c r="V694" s="130">
        <v>2.6521332012414599E-2</v>
      </c>
      <c r="W694" s="130">
        <v>2.6424295738935101E-2</v>
      </c>
      <c r="X694" t="s">
        <v>411</v>
      </c>
      <c r="Y694" t="s">
        <v>339</v>
      </c>
      <c r="Z694" s="137">
        <v>2426667</v>
      </c>
      <c r="AA694" s="167">
        <v>1</v>
      </c>
      <c r="AB694" s="166" t="s">
        <v>1937</v>
      </c>
      <c r="AD694" s="137">
        <v>2755.2377000000001</v>
      </c>
      <c r="AH694" s="130">
        <v>2.297653742366141E-3</v>
      </c>
      <c r="AI694" s="130">
        <v>1.7524613595842096E-2</v>
      </c>
      <c r="AJ694" s="130">
        <v>1.540337294987556E-3</v>
      </c>
      <c r="AK694" s="181"/>
      <c r="AL694" s="4"/>
      <c r="AM694" s="159"/>
      <c r="AN694" s="4"/>
    </row>
    <row r="695" spans="1:40" x14ac:dyDescent="0.25">
      <c r="A695" t="s">
        <v>1213</v>
      </c>
      <c r="B695" s="2">
        <v>35012</v>
      </c>
      <c r="C695" t="s">
        <v>2685</v>
      </c>
      <c r="D695" t="s">
        <v>2686</v>
      </c>
      <c r="E695" t="s">
        <v>309</v>
      </c>
      <c r="F695" t="s">
        <v>3072</v>
      </c>
      <c r="G695" t="s">
        <v>3073</v>
      </c>
      <c r="H695" t="s">
        <v>312</v>
      </c>
      <c r="I695" t="s">
        <v>754</v>
      </c>
      <c r="J695" t="s">
        <v>204</v>
      </c>
      <c r="K695" t="s">
        <v>204</v>
      </c>
      <c r="L695" t="s">
        <v>325</v>
      </c>
      <c r="M695" t="s">
        <v>340</v>
      </c>
      <c r="N695" t="s">
        <v>448</v>
      </c>
      <c r="O695" t="s">
        <v>339</v>
      </c>
      <c r="P695" t="s">
        <v>1647</v>
      </c>
      <c r="Q695" t="s">
        <v>413</v>
      </c>
      <c r="R695" t="s">
        <v>407</v>
      </c>
      <c r="S695" t="s">
        <v>1212</v>
      </c>
      <c r="T695" s="129">
        <v>3685.7</v>
      </c>
      <c r="U695" t="s">
        <v>1832</v>
      </c>
      <c r="V695" s="130">
        <v>2.7074701031446099E-2</v>
      </c>
      <c r="W695" s="130">
        <v>3.3817410737275698E-2</v>
      </c>
      <c r="X695" t="s">
        <v>411</v>
      </c>
      <c r="Y695" t="s">
        <v>339</v>
      </c>
      <c r="Z695" s="137">
        <v>2665774</v>
      </c>
      <c r="AA695" s="167">
        <v>1</v>
      </c>
      <c r="AB695" s="166" t="s">
        <v>3074</v>
      </c>
      <c r="AD695" s="137">
        <v>2696.6970000000001</v>
      </c>
      <c r="AH695" s="130">
        <v>2.9360361253372982E-3</v>
      </c>
      <c r="AI695" s="130">
        <v>1.7152267083913156E-2</v>
      </c>
      <c r="AJ695" s="130">
        <v>1.5076096564666842E-3</v>
      </c>
      <c r="AK695" s="181"/>
      <c r="AL695" s="4"/>
      <c r="AM695" s="159"/>
      <c r="AN695" s="4"/>
    </row>
    <row r="696" spans="1:40" x14ac:dyDescent="0.25">
      <c r="A696" t="s">
        <v>1213</v>
      </c>
      <c r="B696" s="2">
        <v>35012</v>
      </c>
      <c r="C696" t="s">
        <v>2018</v>
      </c>
      <c r="D696" t="s">
        <v>2019</v>
      </c>
      <c r="E696" t="s">
        <v>309</v>
      </c>
      <c r="F696" t="s">
        <v>2020</v>
      </c>
      <c r="G696" t="s">
        <v>2021</v>
      </c>
      <c r="H696" t="s">
        <v>312</v>
      </c>
      <c r="I696" t="s">
        <v>754</v>
      </c>
      <c r="J696" t="s">
        <v>204</v>
      </c>
      <c r="K696" t="s">
        <v>204</v>
      </c>
      <c r="L696" t="s">
        <v>325</v>
      </c>
      <c r="M696" t="s">
        <v>340</v>
      </c>
      <c r="N696" t="s">
        <v>464</v>
      </c>
      <c r="O696" t="s">
        <v>339</v>
      </c>
      <c r="P696" t="s">
        <v>1668</v>
      </c>
      <c r="Q696" t="s">
        <v>413</v>
      </c>
      <c r="R696" t="s">
        <v>407</v>
      </c>
      <c r="S696" t="s">
        <v>1212</v>
      </c>
      <c r="T696" s="129">
        <v>5552.2</v>
      </c>
      <c r="U696" t="s">
        <v>2022</v>
      </c>
      <c r="V696" s="130">
        <v>3.2562297952171701E-3</v>
      </c>
      <c r="W696" s="130">
        <v>3.2159926282167101E-2</v>
      </c>
      <c r="X696" t="s">
        <v>412</v>
      </c>
      <c r="Y696" t="s">
        <v>339</v>
      </c>
      <c r="Z696" s="137">
        <v>2752640</v>
      </c>
      <c r="AA696" s="167">
        <v>1</v>
      </c>
      <c r="AB696" s="166" t="s">
        <v>2023</v>
      </c>
      <c r="AC696" s="2">
        <v>73.620899999999992</v>
      </c>
      <c r="AD696" s="137">
        <v>2677.3431</v>
      </c>
      <c r="AH696" s="130">
        <v>2.2177270820292897E-3</v>
      </c>
      <c r="AI696" s="130">
        <v>1.7029167135377835E-2</v>
      </c>
      <c r="AJ696" s="130">
        <v>1.4967897065315263E-3</v>
      </c>
      <c r="AK696" s="181"/>
      <c r="AL696" s="4"/>
      <c r="AM696" s="159"/>
      <c r="AN696" s="4"/>
    </row>
    <row r="697" spans="1:40" x14ac:dyDescent="0.25">
      <c r="A697" t="s">
        <v>1213</v>
      </c>
      <c r="B697" s="2">
        <v>35012</v>
      </c>
      <c r="C697" t="s">
        <v>2130</v>
      </c>
      <c r="D697" t="s">
        <v>2131</v>
      </c>
      <c r="E697" t="s">
        <v>309</v>
      </c>
      <c r="F697" t="s">
        <v>2281</v>
      </c>
      <c r="G697" t="s">
        <v>2282</v>
      </c>
      <c r="H697" t="s">
        <v>312</v>
      </c>
      <c r="I697" t="s">
        <v>754</v>
      </c>
      <c r="J697" t="s">
        <v>204</v>
      </c>
      <c r="K697" t="s">
        <v>204</v>
      </c>
      <c r="L697" t="s">
        <v>325</v>
      </c>
      <c r="M697" t="s">
        <v>340</v>
      </c>
      <c r="N697" t="s">
        <v>448</v>
      </c>
      <c r="O697" t="s">
        <v>339</v>
      </c>
      <c r="P697" t="s">
        <v>1647</v>
      </c>
      <c r="Q697" t="s">
        <v>413</v>
      </c>
      <c r="R697" t="s">
        <v>407</v>
      </c>
      <c r="S697" t="s">
        <v>1212</v>
      </c>
      <c r="T697" s="129">
        <v>1317</v>
      </c>
      <c r="U697" t="s">
        <v>2283</v>
      </c>
      <c r="V697" s="130">
        <v>2.6122696510553E-2</v>
      </c>
      <c r="W697" s="130">
        <v>2.4688133224248499E-2</v>
      </c>
      <c r="X697" t="s">
        <v>411</v>
      </c>
      <c r="Y697" t="s">
        <v>339</v>
      </c>
      <c r="Z697" s="137">
        <v>2348592</v>
      </c>
      <c r="AA697" s="167">
        <v>1</v>
      </c>
      <c r="AB697" s="166" t="s">
        <v>2284</v>
      </c>
      <c r="AD697" s="137">
        <v>2641.6962999999996</v>
      </c>
      <c r="AH697" s="130">
        <v>1.7636706341756468E-3</v>
      </c>
      <c r="AI697" s="130">
        <v>1.6802436644600845E-2</v>
      </c>
      <c r="AJ697" s="130">
        <v>1.4768610827735967E-3</v>
      </c>
      <c r="AK697" s="181"/>
      <c r="AL697" s="4"/>
      <c r="AM697" s="159"/>
      <c r="AN697" s="4"/>
    </row>
    <row r="698" spans="1:40" x14ac:dyDescent="0.25">
      <c r="A698" t="s">
        <v>1213</v>
      </c>
      <c r="B698" s="2">
        <v>35012</v>
      </c>
      <c r="C698" t="s">
        <v>2792</v>
      </c>
      <c r="D698" t="s">
        <v>2793</v>
      </c>
      <c r="E698" t="s">
        <v>309</v>
      </c>
      <c r="F698" t="s">
        <v>2853</v>
      </c>
      <c r="G698" t="s">
        <v>2854</v>
      </c>
      <c r="H698" t="s">
        <v>312</v>
      </c>
      <c r="I698" t="s">
        <v>754</v>
      </c>
      <c r="J698" t="s">
        <v>204</v>
      </c>
      <c r="K698" t="s">
        <v>204</v>
      </c>
      <c r="L698" t="s">
        <v>325</v>
      </c>
      <c r="M698" t="s">
        <v>340</v>
      </c>
      <c r="N698" t="s">
        <v>464</v>
      </c>
      <c r="O698" t="s">
        <v>339</v>
      </c>
      <c r="P698" t="s">
        <v>1647</v>
      </c>
      <c r="Q698" t="s">
        <v>413</v>
      </c>
      <c r="R698" t="s">
        <v>407</v>
      </c>
      <c r="S698" t="s">
        <v>1212</v>
      </c>
      <c r="T698" s="129">
        <v>1479.7</v>
      </c>
      <c r="U698" t="s">
        <v>2425</v>
      </c>
      <c r="V698" s="130">
        <v>1.55864466909847E-2</v>
      </c>
      <c r="W698" s="130">
        <v>1.9044293750524199E-2</v>
      </c>
      <c r="X698" t="s">
        <v>412</v>
      </c>
      <c r="Y698" t="s">
        <v>339</v>
      </c>
      <c r="Z698" s="137">
        <v>2304163.4</v>
      </c>
      <c r="AA698" s="167">
        <v>1</v>
      </c>
      <c r="AB698" s="166" t="s">
        <v>2855</v>
      </c>
      <c r="AD698" s="137">
        <v>2638.0367000000001</v>
      </c>
      <c r="AH698" s="130">
        <v>1.1748148370223166E-3</v>
      </c>
      <c r="AI698" s="130">
        <v>1.6779159859474344E-2</v>
      </c>
      <c r="AJ698" s="130">
        <v>1.4748151546256421E-3</v>
      </c>
      <c r="AK698" s="181"/>
      <c r="AL698" s="4"/>
      <c r="AM698" s="159"/>
      <c r="AN698" s="4"/>
    </row>
    <row r="699" spans="1:40" x14ac:dyDescent="0.25">
      <c r="A699" t="s">
        <v>1213</v>
      </c>
      <c r="B699" s="2">
        <v>35012</v>
      </c>
      <c r="C699" t="s">
        <v>1964</v>
      </c>
      <c r="D699" t="s">
        <v>1965</v>
      </c>
      <c r="E699" t="s">
        <v>309</v>
      </c>
      <c r="F699" t="s">
        <v>1966</v>
      </c>
      <c r="G699" t="s">
        <v>1967</v>
      </c>
      <c r="H699" t="s">
        <v>312</v>
      </c>
      <c r="I699" t="s">
        <v>754</v>
      </c>
      <c r="J699" t="s">
        <v>204</v>
      </c>
      <c r="K699" t="s">
        <v>204</v>
      </c>
      <c r="L699" t="s">
        <v>325</v>
      </c>
      <c r="M699" t="s">
        <v>340</v>
      </c>
      <c r="N699" t="s">
        <v>464</v>
      </c>
      <c r="O699" t="s">
        <v>339</v>
      </c>
      <c r="P699" t="s">
        <v>1640</v>
      </c>
      <c r="Q699" t="s">
        <v>413</v>
      </c>
      <c r="R699" t="s">
        <v>407</v>
      </c>
      <c r="S699" t="s">
        <v>1212</v>
      </c>
      <c r="T699" s="129">
        <v>4294.8999999999996</v>
      </c>
      <c r="U699" t="s">
        <v>1921</v>
      </c>
      <c r="V699" s="130">
        <v>3.5409330142736103E-2</v>
      </c>
      <c r="W699" s="130">
        <v>3.8427945028543103E-2</v>
      </c>
      <c r="X699" t="s">
        <v>412</v>
      </c>
      <c r="Y699" t="s">
        <v>339</v>
      </c>
      <c r="Z699" s="137">
        <v>2515470</v>
      </c>
      <c r="AA699" s="167">
        <v>1</v>
      </c>
      <c r="AB699" s="166" t="s">
        <v>1968</v>
      </c>
      <c r="AD699" s="137">
        <v>2578.8597999999997</v>
      </c>
      <c r="AH699" s="130">
        <v>1.4598753226650219E-3</v>
      </c>
      <c r="AI699" s="130">
        <v>1.6402766814946897E-2</v>
      </c>
      <c r="AJ699" s="130">
        <v>1.4417318434936299E-3</v>
      </c>
      <c r="AK699" s="181"/>
      <c r="AL699" s="4"/>
      <c r="AM699" s="159"/>
      <c r="AN699" s="4"/>
    </row>
    <row r="700" spans="1:40" x14ac:dyDescent="0.25">
      <c r="A700" t="s">
        <v>1213</v>
      </c>
      <c r="B700" s="2">
        <v>35012</v>
      </c>
      <c r="C700" t="s">
        <v>1609</v>
      </c>
      <c r="D700" t="s">
        <v>1610</v>
      </c>
      <c r="E700" t="s">
        <v>309</v>
      </c>
      <c r="F700" t="s">
        <v>2669</v>
      </c>
      <c r="G700" t="s">
        <v>2670</v>
      </c>
      <c r="H700" t="s">
        <v>312</v>
      </c>
      <c r="I700" t="s">
        <v>754</v>
      </c>
      <c r="J700" t="s">
        <v>204</v>
      </c>
      <c r="K700" t="s">
        <v>204</v>
      </c>
      <c r="L700" t="s">
        <v>325</v>
      </c>
      <c r="M700" t="s">
        <v>340</v>
      </c>
      <c r="N700" t="s">
        <v>448</v>
      </c>
      <c r="O700" t="s">
        <v>339</v>
      </c>
      <c r="P700" t="s">
        <v>1211</v>
      </c>
      <c r="Q700" t="s">
        <v>413</v>
      </c>
      <c r="R700" t="s">
        <v>407</v>
      </c>
      <c r="S700" t="s">
        <v>1212</v>
      </c>
      <c r="T700" s="129">
        <v>1977</v>
      </c>
      <c r="U700" t="s">
        <v>2671</v>
      </c>
      <c r="V700" s="130">
        <v>4.6239927155513499E-5</v>
      </c>
      <c r="W700" s="130">
        <v>2.1960627158879899E-2</v>
      </c>
      <c r="X700" t="s">
        <v>412</v>
      </c>
      <c r="Y700" t="s">
        <v>339</v>
      </c>
      <c r="Z700" s="137">
        <v>2221574</v>
      </c>
      <c r="AA700" s="167">
        <v>1</v>
      </c>
      <c r="AB700" s="166" t="s">
        <v>2672</v>
      </c>
      <c r="AD700" s="137">
        <v>2398.6333999999997</v>
      </c>
      <c r="AH700" s="130">
        <v>7.4052466666666664E-4</v>
      </c>
      <c r="AI700" s="130">
        <v>1.5256441755671731E-2</v>
      </c>
      <c r="AJ700" s="130">
        <v>1.3409748578218147E-3</v>
      </c>
      <c r="AK700" s="181"/>
      <c r="AL700" s="4"/>
      <c r="AM700" s="159"/>
      <c r="AN700" s="4"/>
    </row>
    <row r="701" spans="1:40" x14ac:dyDescent="0.25">
      <c r="A701" t="s">
        <v>1213</v>
      </c>
      <c r="B701" s="2">
        <v>35012</v>
      </c>
      <c r="C701" t="s">
        <v>2024</v>
      </c>
      <c r="D701" t="s">
        <v>2025</v>
      </c>
      <c r="E701" t="s">
        <v>309</v>
      </c>
      <c r="F701" t="s">
        <v>2658</v>
      </c>
      <c r="G701" t="s">
        <v>2659</v>
      </c>
      <c r="H701" t="s">
        <v>312</v>
      </c>
      <c r="I701" t="s">
        <v>754</v>
      </c>
      <c r="J701" t="s">
        <v>204</v>
      </c>
      <c r="K701" t="s">
        <v>204</v>
      </c>
      <c r="L701" t="s">
        <v>325</v>
      </c>
      <c r="M701" t="s">
        <v>340</v>
      </c>
      <c r="N701" t="s">
        <v>464</v>
      </c>
      <c r="O701" t="s">
        <v>339</v>
      </c>
      <c r="P701" t="s">
        <v>1668</v>
      </c>
      <c r="Q701" t="s">
        <v>413</v>
      </c>
      <c r="R701" t="s">
        <v>407</v>
      </c>
      <c r="S701" t="s">
        <v>1212</v>
      </c>
      <c r="T701" s="129">
        <v>4207.3</v>
      </c>
      <c r="U701" t="s">
        <v>2660</v>
      </c>
      <c r="V701" s="130">
        <v>3.52860678493973E-2</v>
      </c>
      <c r="W701" s="130">
        <v>3.4202933229207602E-2</v>
      </c>
      <c r="X701" t="s">
        <v>412</v>
      </c>
      <c r="Y701" t="s">
        <v>339</v>
      </c>
      <c r="Z701" s="137">
        <v>2355341.37</v>
      </c>
      <c r="AA701" s="167">
        <v>1</v>
      </c>
      <c r="AB701" s="166" t="s">
        <v>2661</v>
      </c>
      <c r="AD701" s="137">
        <v>2365.9404</v>
      </c>
      <c r="AH701" s="130">
        <v>1.4634743998978199E-3</v>
      </c>
      <c r="AI701" s="130">
        <v>1.5048498828537401E-2</v>
      </c>
      <c r="AJ701" s="130">
        <v>1.3226975791735777E-3</v>
      </c>
      <c r="AK701" s="181"/>
      <c r="AL701" s="4"/>
      <c r="AM701" s="159"/>
      <c r="AN701" s="4"/>
    </row>
    <row r="702" spans="1:40" x14ac:dyDescent="0.25">
      <c r="A702" t="s">
        <v>1213</v>
      </c>
      <c r="B702" s="2">
        <v>35012</v>
      </c>
      <c r="C702" t="s">
        <v>1980</v>
      </c>
      <c r="D702" t="s">
        <v>1981</v>
      </c>
      <c r="E702" t="s">
        <v>309</v>
      </c>
      <c r="F702" t="s">
        <v>2718</v>
      </c>
      <c r="G702" t="s">
        <v>2719</v>
      </c>
      <c r="H702" t="s">
        <v>312</v>
      </c>
      <c r="I702" t="s">
        <v>754</v>
      </c>
      <c r="J702" t="s">
        <v>204</v>
      </c>
      <c r="K702" t="s">
        <v>204</v>
      </c>
      <c r="L702" t="s">
        <v>325</v>
      </c>
      <c r="M702" t="s">
        <v>340</v>
      </c>
      <c r="N702" t="s">
        <v>464</v>
      </c>
      <c r="O702" t="s">
        <v>339</v>
      </c>
      <c r="P702" t="s">
        <v>2149</v>
      </c>
      <c r="Q702" t="s">
        <v>415</v>
      </c>
      <c r="R702" t="s">
        <v>407</v>
      </c>
      <c r="S702" t="s">
        <v>1212</v>
      </c>
      <c r="T702" s="129">
        <v>3147.2</v>
      </c>
      <c r="U702" t="s">
        <v>2720</v>
      </c>
      <c r="V702" s="130">
        <v>2.2019437968727501E-3</v>
      </c>
      <c r="W702" s="130">
        <v>2.7727728925942999E-2</v>
      </c>
      <c r="X702" t="s">
        <v>412</v>
      </c>
      <c r="Y702" t="s">
        <v>339</v>
      </c>
      <c r="Z702" s="137">
        <v>1963620</v>
      </c>
      <c r="AA702" s="167">
        <v>1</v>
      </c>
      <c r="AB702" s="166" t="s">
        <v>2721</v>
      </c>
      <c r="AC702" s="2">
        <v>204.59389999999999</v>
      </c>
      <c r="AD702" s="137">
        <v>2364.5758999999998</v>
      </c>
      <c r="AH702" s="130">
        <v>7.4080288532254763E-4</v>
      </c>
      <c r="AI702" s="130">
        <v>1.5039819963824011E-2</v>
      </c>
      <c r="AJ702" s="130">
        <v>1.321934744722303E-3</v>
      </c>
      <c r="AK702" s="181"/>
      <c r="AL702" s="4"/>
      <c r="AM702" s="159"/>
      <c r="AN702" s="4"/>
    </row>
    <row r="703" spans="1:40" x14ac:dyDescent="0.25">
      <c r="A703" t="s">
        <v>1213</v>
      </c>
      <c r="B703" s="2">
        <v>35012</v>
      </c>
      <c r="C703" t="s">
        <v>2204</v>
      </c>
      <c r="D703" t="s">
        <v>2205</v>
      </c>
      <c r="E703" t="s">
        <v>309</v>
      </c>
      <c r="F703" t="s">
        <v>3189</v>
      </c>
      <c r="G703" t="s">
        <v>3190</v>
      </c>
      <c r="H703" t="s">
        <v>312</v>
      </c>
      <c r="I703" t="s">
        <v>754</v>
      </c>
      <c r="J703" t="s">
        <v>204</v>
      </c>
      <c r="K703" t="s">
        <v>204</v>
      </c>
      <c r="L703" t="s">
        <v>325</v>
      </c>
      <c r="M703" t="s">
        <v>340</v>
      </c>
      <c r="N703" t="s">
        <v>464</v>
      </c>
      <c r="O703" t="s">
        <v>339</v>
      </c>
      <c r="P703" t="s">
        <v>1633</v>
      </c>
      <c r="Q703" t="s">
        <v>413</v>
      </c>
      <c r="R703" t="s">
        <v>407</v>
      </c>
      <c r="S703" t="s">
        <v>1212</v>
      </c>
      <c r="T703" s="129">
        <v>2256</v>
      </c>
      <c r="U703" t="s">
        <v>1706</v>
      </c>
      <c r="V703" s="130">
        <v>9.6107944071289406E-3</v>
      </c>
      <c r="W703" s="130">
        <v>3.8346644366979203E-2</v>
      </c>
      <c r="X703" t="s">
        <v>412</v>
      </c>
      <c r="Y703" t="s">
        <v>339</v>
      </c>
      <c r="Z703" s="137">
        <v>2075750</v>
      </c>
      <c r="AA703" s="167">
        <v>1</v>
      </c>
      <c r="AB703" s="166" t="s">
        <v>3191</v>
      </c>
      <c r="AD703" s="137">
        <v>2325.8779</v>
      </c>
      <c r="AH703" s="130">
        <v>3.4605967114036558E-3</v>
      </c>
      <c r="AI703" s="130">
        <v>1.4793682399383784E-2</v>
      </c>
      <c r="AJ703" s="130">
        <v>1.3003003236190245E-3</v>
      </c>
      <c r="AK703" s="181"/>
      <c r="AL703" s="4"/>
      <c r="AM703" s="159"/>
      <c r="AN703" s="4"/>
    </row>
    <row r="704" spans="1:40" x14ac:dyDescent="0.25">
      <c r="A704" t="s">
        <v>1213</v>
      </c>
      <c r="B704" s="2">
        <v>35012</v>
      </c>
      <c r="C704" t="s">
        <v>2185</v>
      </c>
      <c r="D704" t="s">
        <v>2186</v>
      </c>
      <c r="E704" t="s">
        <v>309</v>
      </c>
      <c r="F704" t="s">
        <v>3090</v>
      </c>
      <c r="G704" t="s">
        <v>3091</v>
      </c>
      <c r="H704" t="s">
        <v>312</v>
      </c>
      <c r="I704" t="s">
        <v>754</v>
      </c>
      <c r="J704" t="s">
        <v>204</v>
      </c>
      <c r="K704" t="s">
        <v>204</v>
      </c>
      <c r="L704" t="s">
        <v>325</v>
      </c>
      <c r="M704" t="s">
        <v>340</v>
      </c>
      <c r="N704" t="s">
        <v>464</v>
      </c>
      <c r="O704" t="s">
        <v>339</v>
      </c>
      <c r="P704" t="s">
        <v>1647</v>
      </c>
      <c r="Q704" t="s">
        <v>413</v>
      </c>
      <c r="R704" t="s">
        <v>407</v>
      </c>
      <c r="S704" t="s">
        <v>1212</v>
      </c>
      <c r="T704" s="129">
        <v>5574.9</v>
      </c>
      <c r="U704" t="s">
        <v>3092</v>
      </c>
      <c r="V704" s="130">
        <v>1.8774165745973199E-2</v>
      </c>
      <c r="W704" s="130">
        <v>3.55325924360749E-2</v>
      </c>
      <c r="X704" t="s">
        <v>412</v>
      </c>
      <c r="Y704" t="s">
        <v>339</v>
      </c>
      <c r="Z704" s="137">
        <v>2353120</v>
      </c>
      <c r="AA704" s="167">
        <v>1</v>
      </c>
      <c r="AB704" s="166" t="s">
        <v>3093</v>
      </c>
      <c r="AD704" s="137">
        <v>2325.1178999999997</v>
      </c>
      <c r="AH704" s="130">
        <v>4.4953642606773304E-3</v>
      </c>
      <c r="AI704" s="130">
        <v>1.4788848440290946E-2</v>
      </c>
      <c r="AJ704" s="130">
        <v>1.2998754396446978E-3</v>
      </c>
      <c r="AK704" s="181"/>
      <c r="AL704" s="4"/>
      <c r="AM704" s="159"/>
      <c r="AN704" s="4"/>
    </row>
    <row r="705" spans="1:40" x14ac:dyDescent="0.25">
      <c r="A705" t="s">
        <v>1213</v>
      </c>
      <c r="B705" s="2">
        <v>35012</v>
      </c>
      <c r="C705" t="s">
        <v>1884</v>
      </c>
      <c r="D705" t="s">
        <v>1885</v>
      </c>
      <c r="E705" t="s">
        <v>309</v>
      </c>
      <c r="F705" t="s">
        <v>2170</v>
      </c>
      <c r="G705" t="s">
        <v>2171</v>
      </c>
      <c r="H705" t="s">
        <v>312</v>
      </c>
      <c r="I705" t="s">
        <v>754</v>
      </c>
      <c r="J705" t="s">
        <v>204</v>
      </c>
      <c r="K705" t="s">
        <v>204</v>
      </c>
      <c r="L705" t="s">
        <v>325</v>
      </c>
      <c r="M705" t="s">
        <v>340</v>
      </c>
      <c r="N705" t="s">
        <v>448</v>
      </c>
      <c r="O705" t="s">
        <v>339</v>
      </c>
      <c r="P705" t="s">
        <v>1211</v>
      </c>
      <c r="Q705" t="s">
        <v>413</v>
      </c>
      <c r="R705" t="s">
        <v>407</v>
      </c>
      <c r="S705" t="s">
        <v>1212</v>
      </c>
      <c r="T705" s="129">
        <v>4216.8</v>
      </c>
      <c r="U705" t="s">
        <v>2172</v>
      </c>
      <c r="V705" s="130">
        <v>1.24222237360474E-2</v>
      </c>
      <c r="W705" s="130">
        <v>2.1412503343820201E-2</v>
      </c>
      <c r="X705" t="s">
        <v>412</v>
      </c>
      <c r="Y705" t="s">
        <v>339</v>
      </c>
      <c r="Z705" s="137">
        <v>2268900</v>
      </c>
      <c r="AA705" s="167">
        <v>1</v>
      </c>
      <c r="AB705" s="166" t="s">
        <v>2173</v>
      </c>
      <c r="AD705" s="137">
        <v>2302.0259000000001</v>
      </c>
      <c r="AH705" s="130">
        <v>1.2604999999999999E-3</v>
      </c>
      <c r="AI705" s="130">
        <v>1.4641972409538616E-2</v>
      </c>
      <c r="AJ705" s="130">
        <v>1.2869656755195001E-3</v>
      </c>
      <c r="AK705" s="181"/>
      <c r="AL705" s="4"/>
      <c r="AM705" s="159"/>
      <c r="AN705" s="4"/>
    </row>
    <row r="706" spans="1:40" x14ac:dyDescent="0.25">
      <c r="A706" t="s">
        <v>1213</v>
      </c>
      <c r="B706" s="2">
        <v>35012</v>
      </c>
      <c r="C706" t="s">
        <v>2763</v>
      </c>
      <c r="D706" t="s">
        <v>2764</v>
      </c>
      <c r="E706" t="s">
        <v>309</v>
      </c>
      <c r="F706" t="s">
        <v>2765</v>
      </c>
      <c r="G706" t="s">
        <v>2766</v>
      </c>
      <c r="H706" t="s">
        <v>312</v>
      </c>
      <c r="I706" t="s">
        <v>754</v>
      </c>
      <c r="J706" t="s">
        <v>204</v>
      </c>
      <c r="K706" t="s">
        <v>204</v>
      </c>
      <c r="L706" t="s">
        <v>325</v>
      </c>
      <c r="M706" t="s">
        <v>340</v>
      </c>
      <c r="N706" t="s">
        <v>447</v>
      </c>
      <c r="O706" t="s">
        <v>339</v>
      </c>
      <c r="P706" t="s">
        <v>1640</v>
      </c>
      <c r="Q706" t="s">
        <v>413</v>
      </c>
      <c r="R706" t="s">
        <v>407</v>
      </c>
      <c r="S706" t="s">
        <v>1212</v>
      </c>
      <c r="T706" s="129">
        <v>3098.5</v>
      </c>
      <c r="U706" t="s">
        <v>2767</v>
      </c>
      <c r="V706" s="130">
        <v>3.3454979233823699E-2</v>
      </c>
      <c r="W706" s="130">
        <v>2.9566172918080901E-2</v>
      </c>
      <c r="X706" t="s">
        <v>412</v>
      </c>
      <c r="Y706" t="s">
        <v>339</v>
      </c>
      <c r="Z706" s="137">
        <v>1952749.18</v>
      </c>
      <c r="AA706" s="167">
        <v>1</v>
      </c>
      <c r="AB706" s="166" t="s">
        <v>2768</v>
      </c>
      <c r="AD706" s="137">
        <v>2235.3119999999999</v>
      </c>
      <c r="AH706" s="130">
        <v>1.3690828490476928E-3</v>
      </c>
      <c r="AI706" s="130">
        <v>1.4217640483849717E-2</v>
      </c>
      <c r="AJ706" s="130">
        <v>1.2496687452894621E-3</v>
      </c>
      <c r="AK706" s="181"/>
      <c r="AL706" s="4"/>
      <c r="AM706" s="159"/>
      <c r="AN706" s="4"/>
    </row>
    <row r="707" spans="1:40" x14ac:dyDescent="0.25">
      <c r="A707" t="s">
        <v>1213</v>
      </c>
      <c r="B707" s="2">
        <v>35012</v>
      </c>
      <c r="C707" t="s">
        <v>2763</v>
      </c>
      <c r="D707" t="s">
        <v>2764</v>
      </c>
      <c r="E707" t="s">
        <v>309</v>
      </c>
      <c r="F707" t="s">
        <v>3192</v>
      </c>
      <c r="G707" t="s">
        <v>3193</v>
      </c>
      <c r="H707" t="s">
        <v>312</v>
      </c>
      <c r="I707" t="s">
        <v>754</v>
      </c>
      <c r="J707" t="s">
        <v>204</v>
      </c>
      <c r="K707" t="s">
        <v>204</v>
      </c>
      <c r="L707" t="s">
        <v>325</v>
      </c>
      <c r="M707" t="s">
        <v>340</v>
      </c>
      <c r="N707" t="s">
        <v>447</v>
      </c>
      <c r="O707" t="s">
        <v>339</v>
      </c>
      <c r="P707" t="s">
        <v>1640</v>
      </c>
      <c r="Q707" t="s">
        <v>413</v>
      </c>
      <c r="R707" t="s">
        <v>407</v>
      </c>
      <c r="S707" t="s">
        <v>1212</v>
      </c>
      <c r="T707" s="129">
        <v>4298.7</v>
      </c>
      <c r="U707" t="s">
        <v>3194</v>
      </c>
      <c r="V707" s="130">
        <v>1.1582991100549399E-2</v>
      </c>
      <c r="W707" s="130">
        <v>4.1354768844842599E-2</v>
      </c>
      <c r="X707" t="s">
        <v>412</v>
      </c>
      <c r="Y707" t="s">
        <v>339</v>
      </c>
      <c r="Z707" s="137">
        <v>1996787.24</v>
      </c>
      <c r="AA707" s="167">
        <v>1</v>
      </c>
      <c r="AB707" s="166" t="s">
        <v>3195</v>
      </c>
      <c r="AD707" s="137">
        <v>2193.2710999999999</v>
      </c>
      <c r="AH707" s="130">
        <v>5.4193833485071431E-3</v>
      </c>
      <c r="AI707" s="130">
        <v>1.3950240495920748E-2</v>
      </c>
      <c r="AJ707" s="130">
        <v>1.2261654496627935E-3</v>
      </c>
      <c r="AK707" s="181"/>
      <c r="AL707" s="4"/>
      <c r="AM707" s="159"/>
      <c r="AN707" s="4"/>
    </row>
    <row r="708" spans="1:40" x14ac:dyDescent="0.25">
      <c r="A708" t="s">
        <v>1213</v>
      </c>
      <c r="B708" s="2">
        <v>35012</v>
      </c>
      <c r="C708" t="s">
        <v>2185</v>
      </c>
      <c r="D708" t="s">
        <v>2186</v>
      </c>
      <c r="E708" t="s">
        <v>309</v>
      </c>
      <c r="F708" t="s">
        <v>2740</v>
      </c>
      <c r="G708" t="s">
        <v>2741</v>
      </c>
      <c r="H708" t="s">
        <v>312</v>
      </c>
      <c r="I708" t="s">
        <v>754</v>
      </c>
      <c r="J708" t="s">
        <v>204</v>
      </c>
      <c r="K708" t="s">
        <v>204</v>
      </c>
      <c r="L708" t="s">
        <v>325</v>
      </c>
      <c r="M708" t="s">
        <v>340</v>
      </c>
      <c r="N708" t="s">
        <v>464</v>
      </c>
      <c r="O708" t="s">
        <v>339</v>
      </c>
      <c r="P708" t="s">
        <v>2348</v>
      </c>
      <c r="Q708" t="s">
        <v>415</v>
      </c>
      <c r="R708" t="s">
        <v>407</v>
      </c>
      <c r="S708" t="s">
        <v>1212</v>
      </c>
      <c r="T708" s="129">
        <v>4462.3999999999996</v>
      </c>
      <c r="U708" t="s">
        <v>2002</v>
      </c>
      <c r="V708" s="130">
        <v>1.78495008110966E-3</v>
      </c>
      <c r="W708" s="130">
        <v>3.46068139350411E-2</v>
      </c>
      <c r="X708" t="s">
        <v>412</v>
      </c>
      <c r="Y708" t="s">
        <v>339</v>
      </c>
      <c r="Z708" s="137">
        <v>2118500</v>
      </c>
      <c r="AA708" s="167">
        <v>1</v>
      </c>
      <c r="AB708" s="166" t="s">
        <v>2742</v>
      </c>
      <c r="AD708" s="137">
        <v>2186.7157000000002</v>
      </c>
      <c r="AH708" s="130">
        <v>1.784E-3</v>
      </c>
      <c r="AI708" s="130">
        <v>1.3908545054556042E-2</v>
      </c>
      <c r="AJ708" s="130">
        <v>1.2225006017610822E-3</v>
      </c>
      <c r="AK708" s="181"/>
      <c r="AL708" s="4"/>
      <c r="AM708" s="159"/>
      <c r="AN708" s="4"/>
    </row>
    <row r="709" spans="1:40" x14ac:dyDescent="0.25">
      <c r="A709" t="s">
        <v>1213</v>
      </c>
      <c r="B709" s="2">
        <v>35012</v>
      </c>
      <c r="C709" t="s">
        <v>1994</v>
      </c>
      <c r="D709" t="s">
        <v>1995</v>
      </c>
      <c r="E709" t="s">
        <v>309</v>
      </c>
      <c r="F709" t="s">
        <v>1996</v>
      </c>
      <c r="G709" t="s">
        <v>1997</v>
      </c>
      <c r="H709" t="s">
        <v>312</v>
      </c>
      <c r="I709" t="s">
        <v>754</v>
      </c>
      <c r="J709" t="s">
        <v>204</v>
      </c>
      <c r="K709" t="s">
        <v>204</v>
      </c>
      <c r="L709" t="s">
        <v>325</v>
      </c>
      <c r="M709" t="s">
        <v>340</v>
      </c>
      <c r="N709" t="s">
        <v>464</v>
      </c>
      <c r="O709" t="s">
        <v>339</v>
      </c>
      <c r="P709" t="s">
        <v>1668</v>
      </c>
      <c r="Q709" t="s">
        <v>413</v>
      </c>
      <c r="R709" t="s">
        <v>407</v>
      </c>
      <c r="S709" t="s">
        <v>1212</v>
      </c>
      <c r="T709" s="129">
        <v>5180.8999999999996</v>
      </c>
      <c r="U709" t="s">
        <v>1998</v>
      </c>
      <c r="V709" s="130">
        <v>2.6025660237073599E-2</v>
      </c>
      <c r="W709" s="130">
        <v>3.2765747340917202E-2</v>
      </c>
      <c r="X709" t="s">
        <v>412</v>
      </c>
      <c r="Y709" t="s">
        <v>339</v>
      </c>
      <c r="Z709" s="137">
        <v>2210195.81</v>
      </c>
      <c r="AA709" s="167">
        <v>1</v>
      </c>
      <c r="AB709" s="166" t="s">
        <v>1999</v>
      </c>
      <c r="AD709" s="137">
        <v>2168.6441</v>
      </c>
      <c r="AH709" s="130">
        <v>9.0779308348715193E-4</v>
      </c>
      <c r="AI709" s="130">
        <v>1.3793601139895386E-2</v>
      </c>
      <c r="AJ709" s="130">
        <v>1.2123975317210281E-3</v>
      </c>
      <c r="AK709" s="181"/>
      <c r="AL709" s="4"/>
      <c r="AM709" s="159"/>
      <c r="AN709" s="4"/>
    </row>
    <row r="710" spans="1:40" x14ac:dyDescent="0.25">
      <c r="A710" t="s">
        <v>1213</v>
      </c>
      <c r="B710" s="2">
        <v>35012</v>
      </c>
      <c r="C710" t="s">
        <v>2024</v>
      </c>
      <c r="D710" t="s">
        <v>2025</v>
      </c>
      <c r="E710" t="s">
        <v>309</v>
      </c>
      <c r="F710" t="s">
        <v>2026</v>
      </c>
      <c r="G710" t="s">
        <v>2027</v>
      </c>
      <c r="H710" t="s">
        <v>312</v>
      </c>
      <c r="I710" t="s">
        <v>754</v>
      </c>
      <c r="J710" t="s">
        <v>204</v>
      </c>
      <c r="K710" t="s">
        <v>204</v>
      </c>
      <c r="L710" t="s">
        <v>325</v>
      </c>
      <c r="M710" t="s">
        <v>340</v>
      </c>
      <c r="N710" t="s">
        <v>464</v>
      </c>
      <c r="O710" t="s">
        <v>339</v>
      </c>
      <c r="P710" t="s">
        <v>1668</v>
      </c>
      <c r="Q710" t="s">
        <v>413</v>
      </c>
      <c r="R710" t="s">
        <v>407</v>
      </c>
      <c r="S710" t="s">
        <v>1212</v>
      </c>
      <c r="T710" s="129">
        <v>5375.8</v>
      </c>
      <c r="U710" t="s">
        <v>2028</v>
      </c>
      <c r="V710" s="130">
        <v>9.2312536677906006E-3</v>
      </c>
      <c r="W710" s="130">
        <v>3.5314916471242602E-2</v>
      </c>
      <c r="X710" t="s">
        <v>412</v>
      </c>
      <c r="Y710" t="s">
        <v>339</v>
      </c>
      <c r="Z710" s="137">
        <v>2268271</v>
      </c>
      <c r="AA710" s="167">
        <v>1</v>
      </c>
      <c r="AB710" s="166" t="s">
        <v>2029</v>
      </c>
      <c r="AD710" s="137">
        <v>2132.1747</v>
      </c>
      <c r="AH710" s="130">
        <v>1.6195908522614083E-3</v>
      </c>
      <c r="AI710" s="130">
        <v>1.3561638524447651E-2</v>
      </c>
      <c r="AJ710" s="130">
        <v>1.1920090269666765E-3</v>
      </c>
      <c r="AK710" s="181"/>
      <c r="AL710" s="4"/>
      <c r="AM710" s="159"/>
      <c r="AN710" s="4"/>
    </row>
    <row r="711" spans="1:40" x14ac:dyDescent="0.25">
      <c r="A711" t="s">
        <v>1213</v>
      </c>
      <c r="B711" s="2">
        <v>35012</v>
      </c>
      <c r="C711" t="s">
        <v>2535</v>
      </c>
      <c r="D711" t="s">
        <v>2536</v>
      </c>
      <c r="E711" t="s">
        <v>309</v>
      </c>
      <c r="F711" t="s">
        <v>2779</v>
      </c>
      <c r="G711" t="s">
        <v>2780</v>
      </c>
      <c r="H711" t="s">
        <v>312</v>
      </c>
      <c r="I711" t="s">
        <v>754</v>
      </c>
      <c r="J711" t="s">
        <v>204</v>
      </c>
      <c r="K711" t="s">
        <v>204</v>
      </c>
      <c r="L711" t="s">
        <v>325</v>
      </c>
      <c r="M711" t="s">
        <v>340</v>
      </c>
      <c r="N711" t="s">
        <v>464</v>
      </c>
      <c r="O711" t="s">
        <v>339</v>
      </c>
      <c r="P711" t="s">
        <v>1211</v>
      </c>
      <c r="Q711" t="s">
        <v>413</v>
      </c>
      <c r="R711" t="s">
        <v>407</v>
      </c>
      <c r="S711" t="s">
        <v>1212</v>
      </c>
      <c r="T711" s="129">
        <v>1711.3</v>
      </c>
      <c r="U711" t="s">
        <v>1672</v>
      </c>
      <c r="V711" s="130">
        <v>-1.2257969987395901E-3</v>
      </c>
      <c r="W711" s="130">
        <v>2.1955381954907999E-2</v>
      </c>
      <c r="X711" t="s">
        <v>412</v>
      </c>
      <c r="Y711" t="s">
        <v>339</v>
      </c>
      <c r="Z711" s="137">
        <v>1874279.38</v>
      </c>
      <c r="AA711" s="167">
        <v>1</v>
      </c>
      <c r="AB711" s="166" t="s">
        <v>2781</v>
      </c>
      <c r="AD711" s="137">
        <v>2098.0682999999999</v>
      </c>
      <c r="AH711" s="130">
        <v>1.5792022084140966E-3</v>
      </c>
      <c r="AI711" s="130">
        <v>1.334470570549514E-2</v>
      </c>
      <c r="AJ711" s="130">
        <v>1.1729415759377639E-3</v>
      </c>
      <c r="AK711" s="181"/>
      <c r="AL711" s="4"/>
      <c r="AM711" s="159"/>
      <c r="AN711" s="4"/>
    </row>
    <row r="712" spans="1:40" x14ac:dyDescent="0.25">
      <c r="A712" t="s">
        <v>1213</v>
      </c>
      <c r="B712" s="2">
        <v>35012</v>
      </c>
      <c r="C712" t="s">
        <v>3075</v>
      </c>
      <c r="D712" t="s">
        <v>3076</v>
      </c>
      <c r="E712" t="s">
        <v>309</v>
      </c>
      <c r="F712" t="s">
        <v>3094</v>
      </c>
      <c r="G712" t="s">
        <v>3095</v>
      </c>
      <c r="H712" t="s">
        <v>312</v>
      </c>
      <c r="I712" t="s">
        <v>754</v>
      </c>
      <c r="J712" t="s">
        <v>204</v>
      </c>
      <c r="K712" t="s">
        <v>204</v>
      </c>
      <c r="L712" t="s">
        <v>325</v>
      </c>
      <c r="M712" t="s">
        <v>340</v>
      </c>
      <c r="N712" t="s">
        <v>447</v>
      </c>
      <c r="O712" t="s">
        <v>339</v>
      </c>
      <c r="P712" t="s">
        <v>1640</v>
      </c>
      <c r="Q712" t="s">
        <v>413</v>
      </c>
      <c r="R712" t="s">
        <v>407</v>
      </c>
      <c r="S712" t="s">
        <v>1212</v>
      </c>
      <c r="T712" s="129">
        <v>3504.3</v>
      </c>
      <c r="U712" t="s">
        <v>2140</v>
      </c>
      <c r="V712" s="130">
        <v>2.6582765424248101E-3</v>
      </c>
      <c r="W712" s="130">
        <v>3.8737412062883003E-2</v>
      </c>
      <c r="X712" t="s">
        <v>412</v>
      </c>
      <c r="Y712" t="s">
        <v>339</v>
      </c>
      <c r="Z712" s="137">
        <v>2047000</v>
      </c>
      <c r="AA712" s="167">
        <v>1</v>
      </c>
      <c r="AB712" s="166" t="s">
        <v>2822</v>
      </c>
      <c r="AD712" s="137">
        <v>2035.1273999999999</v>
      </c>
      <c r="AH712" s="130">
        <v>1.3301199057284827E-3</v>
      </c>
      <c r="AI712" s="130">
        <v>1.2944371842513177E-2</v>
      </c>
      <c r="AJ712" s="130">
        <v>1.1377539710171131E-3</v>
      </c>
      <c r="AK712" s="181"/>
      <c r="AL712" s="4"/>
      <c r="AM712" s="159"/>
      <c r="AN712" s="4"/>
    </row>
    <row r="713" spans="1:40" x14ac:dyDescent="0.25">
      <c r="A713" t="s">
        <v>1213</v>
      </c>
      <c r="B713" s="2">
        <v>35012</v>
      </c>
      <c r="C713" t="s">
        <v>2307</v>
      </c>
      <c r="D713" t="s">
        <v>2308</v>
      </c>
      <c r="E713" t="s">
        <v>309</v>
      </c>
      <c r="F713" t="s">
        <v>3069</v>
      </c>
      <c r="G713" t="s">
        <v>3070</v>
      </c>
      <c r="H713" t="s">
        <v>312</v>
      </c>
      <c r="I713" t="s">
        <v>754</v>
      </c>
      <c r="J713" t="s">
        <v>204</v>
      </c>
      <c r="K713" t="s">
        <v>204</v>
      </c>
      <c r="L713" t="s">
        <v>325</v>
      </c>
      <c r="M713" t="s">
        <v>340</v>
      </c>
      <c r="N713" t="s">
        <v>440</v>
      </c>
      <c r="O713" t="s">
        <v>339</v>
      </c>
      <c r="P713" t="s">
        <v>1647</v>
      </c>
      <c r="Q713" t="s">
        <v>413</v>
      </c>
      <c r="R713" t="s">
        <v>407</v>
      </c>
      <c r="S713" t="s">
        <v>1212</v>
      </c>
      <c r="T713" s="129">
        <v>3341.1</v>
      </c>
      <c r="U713" t="s">
        <v>3071</v>
      </c>
      <c r="V713" s="130">
        <v>1.0237173620791599E-2</v>
      </c>
      <c r="W713" s="130">
        <v>2.54460651981827E-2</v>
      </c>
      <c r="X713" t="s">
        <v>412</v>
      </c>
      <c r="Y713" t="s">
        <v>339</v>
      </c>
      <c r="Z713" s="137">
        <v>1579269.1200000001</v>
      </c>
      <c r="AA713" s="167">
        <v>1</v>
      </c>
      <c r="AB713" s="166" t="s">
        <v>2852</v>
      </c>
      <c r="AD713" s="137">
        <v>1711.6118999999999</v>
      </c>
      <c r="AH713" s="130">
        <v>1.4165234871837439E-3</v>
      </c>
      <c r="AI713" s="130">
        <v>1.0886660404488917E-2</v>
      </c>
      <c r="AJ713" s="130">
        <v>9.5689008760097569E-4</v>
      </c>
      <c r="AK713" s="181"/>
      <c r="AL713" s="4"/>
      <c r="AM713" s="159"/>
      <c r="AN713" s="4"/>
    </row>
    <row r="714" spans="1:40" x14ac:dyDescent="0.25">
      <c r="A714" t="s">
        <v>1213</v>
      </c>
      <c r="B714" s="2">
        <v>35012</v>
      </c>
      <c r="C714" t="s">
        <v>1873</v>
      </c>
      <c r="D714" t="s">
        <v>1874</v>
      </c>
      <c r="E714" t="s">
        <v>309</v>
      </c>
      <c r="F714" t="s">
        <v>2730</v>
      </c>
      <c r="G714" t="s">
        <v>2731</v>
      </c>
      <c r="H714" t="s">
        <v>312</v>
      </c>
      <c r="I714" t="s">
        <v>754</v>
      </c>
      <c r="J714" t="s">
        <v>204</v>
      </c>
      <c r="K714" t="s">
        <v>204</v>
      </c>
      <c r="L714" t="s">
        <v>325</v>
      </c>
      <c r="M714" t="s">
        <v>340</v>
      </c>
      <c r="N714" t="s">
        <v>448</v>
      </c>
      <c r="O714" t="s">
        <v>339</v>
      </c>
      <c r="P714" t="s">
        <v>1211</v>
      </c>
      <c r="Q714" t="s">
        <v>413</v>
      </c>
      <c r="R714" t="s">
        <v>407</v>
      </c>
      <c r="S714" t="s">
        <v>1212</v>
      </c>
      <c r="T714" s="129">
        <v>1991.7</v>
      </c>
      <c r="U714" t="s">
        <v>1796</v>
      </c>
      <c r="V714" s="130">
        <v>1.6245977431535399E-2</v>
      </c>
      <c r="W714" s="130">
        <v>2.09483027923104E-2</v>
      </c>
      <c r="X714" t="s">
        <v>412</v>
      </c>
      <c r="Y714" t="s">
        <v>339</v>
      </c>
      <c r="Z714" s="137">
        <v>1272255</v>
      </c>
      <c r="AA714" s="167">
        <v>1</v>
      </c>
      <c r="AB714" s="166" t="s">
        <v>2732</v>
      </c>
      <c r="AD714" s="137">
        <v>1409.0223999999998</v>
      </c>
      <c r="AH714" s="130">
        <v>8.3648816396089806E-4</v>
      </c>
      <c r="AI714" s="130">
        <v>8.9620482138024083E-3</v>
      </c>
      <c r="AJ714" s="130">
        <v>7.8772504898320527E-4</v>
      </c>
      <c r="AK714" s="181"/>
      <c r="AL714" s="4"/>
      <c r="AM714" s="159"/>
      <c r="AN714" s="4"/>
    </row>
    <row r="715" spans="1:40" x14ac:dyDescent="0.25">
      <c r="A715" t="s">
        <v>1213</v>
      </c>
      <c r="B715" s="2">
        <v>35012</v>
      </c>
      <c r="C715" t="s">
        <v>1994</v>
      </c>
      <c r="D715" t="s">
        <v>1995</v>
      </c>
      <c r="E715" t="s">
        <v>309</v>
      </c>
      <c r="F715" t="s">
        <v>2006</v>
      </c>
      <c r="G715" t="s">
        <v>2007</v>
      </c>
      <c r="H715" t="s">
        <v>312</v>
      </c>
      <c r="I715" t="s">
        <v>754</v>
      </c>
      <c r="J715" t="s">
        <v>204</v>
      </c>
      <c r="K715" t="s">
        <v>204</v>
      </c>
      <c r="L715" t="s">
        <v>325</v>
      </c>
      <c r="M715" t="s">
        <v>340</v>
      </c>
      <c r="N715" t="s">
        <v>464</v>
      </c>
      <c r="O715" t="s">
        <v>339</v>
      </c>
      <c r="P715" t="s">
        <v>1668</v>
      </c>
      <c r="Q715" t="s">
        <v>413</v>
      </c>
      <c r="R715" t="s">
        <v>407</v>
      </c>
      <c r="S715" t="s">
        <v>1212</v>
      </c>
      <c r="T715" s="129">
        <v>2439.6</v>
      </c>
      <c r="U715" t="s">
        <v>1318</v>
      </c>
      <c r="V715" s="130">
        <v>4.4896827102934101E-3</v>
      </c>
      <c r="W715" s="130">
        <v>2.7449733115434301E-2</v>
      </c>
      <c r="X715" t="s">
        <v>412</v>
      </c>
      <c r="Y715" t="s">
        <v>339</v>
      </c>
      <c r="Z715" s="137">
        <v>1169373.5</v>
      </c>
      <c r="AA715" s="167">
        <v>1</v>
      </c>
      <c r="AB715" s="166" t="s">
        <v>2008</v>
      </c>
      <c r="AD715" s="137">
        <v>1322.3276000000001</v>
      </c>
      <c r="AH715" s="130">
        <v>5.5432179739071583E-4</v>
      </c>
      <c r="AI715" s="130">
        <v>8.4106283233266032E-3</v>
      </c>
      <c r="AJ715" s="130">
        <v>7.3925763953919005E-4</v>
      </c>
      <c r="AK715" s="181"/>
      <c r="AL715" s="4"/>
      <c r="AM715" s="159"/>
      <c r="AN715" s="4"/>
    </row>
    <row r="716" spans="1:40" x14ac:dyDescent="0.25">
      <c r="A716" t="s">
        <v>1213</v>
      </c>
      <c r="B716" s="2">
        <v>35012</v>
      </c>
      <c r="C716" t="s">
        <v>3075</v>
      </c>
      <c r="D716" t="s">
        <v>3076</v>
      </c>
      <c r="E716" t="s">
        <v>309</v>
      </c>
      <c r="F716" t="s">
        <v>3077</v>
      </c>
      <c r="G716" t="s">
        <v>3078</v>
      </c>
      <c r="H716" t="s">
        <v>312</v>
      </c>
      <c r="I716" t="s">
        <v>754</v>
      </c>
      <c r="J716" t="s">
        <v>204</v>
      </c>
      <c r="K716" t="s">
        <v>204</v>
      </c>
      <c r="L716" t="s">
        <v>325</v>
      </c>
      <c r="M716" t="s">
        <v>340</v>
      </c>
      <c r="N716" t="s">
        <v>447</v>
      </c>
      <c r="O716" t="s">
        <v>339</v>
      </c>
      <c r="P716" t="s">
        <v>1640</v>
      </c>
      <c r="Q716" t="s">
        <v>413</v>
      </c>
      <c r="R716" t="s">
        <v>407</v>
      </c>
      <c r="S716" t="s">
        <v>1212</v>
      </c>
      <c r="T716" s="129">
        <v>5728.8</v>
      </c>
      <c r="U716" t="s">
        <v>1932</v>
      </c>
      <c r="V716" s="130">
        <v>4.0394896517991698E-2</v>
      </c>
      <c r="W716" s="130">
        <v>4.0599459472894298E-2</v>
      </c>
      <c r="X716" t="s">
        <v>412</v>
      </c>
      <c r="Y716" t="s">
        <v>339</v>
      </c>
      <c r="Z716" s="137">
        <v>1247000</v>
      </c>
      <c r="AA716" s="167">
        <v>1</v>
      </c>
      <c r="AB716" s="166" t="s">
        <v>2173</v>
      </c>
      <c r="AD716" s="137">
        <v>1265.2061999999999</v>
      </c>
      <c r="AH716" s="130">
        <v>3.5628571428571428E-3</v>
      </c>
      <c r="AI716" s="130">
        <v>8.0473092300035343E-3</v>
      </c>
      <c r="AJ716" s="130">
        <v>7.0732347184037313E-4</v>
      </c>
      <c r="AK716" s="181"/>
      <c r="AL716" s="4"/>
      <c r="AM716" s="159"/>
      <c r="AN716" s="4"/>
    </row>
    <row r="717" spans="1:40" x14ac:dyDescent="0.25">
      <c r="A717" t="s">
        <v>1213</v>
      </c>
      <c r="B717" s="2">
        <v>35012</v>
      </c>
      <c r="C717" t="s">
        <v>1884</v>
      </c>
      <c r="D717" t="s">
        <v>1885</v>
      </c>
      <c r="E717" t="s">
        <v>309</v>
      </c>
      <c r="F717" t="s">
        <v>2151</v>
      </c>
      <c r="G717" t="s">
        <v>2152</v>
      </c>
      <c r="H717" t="s">
        <v>312</v>
      </c>
      <c r="I717" t="s">
        <v>754</v>
      </c>
      <c r="J717" t="s">
        <v>204</v>
      </c>
      <c r="K717" t="s">
        <v>204</v>
      </c>
      <c r="L717" t="s">
        <v>325</v>
      </c>
      <c r="M717" t="s">
        <v>340</v>
      </c>
      <c r="N717" t="s">
        <v>448</v>
      </c>
      <c r="O717" t="s">
        <v>339</v>
      </c>
      <c r="P717" t="s">
        <v>1211</v>
      </c>
      <c r="Q717" t="s">
        <v>413</v>
      </c>
      <c r="R717" t="s">
        <v>407</v>
      </c>
      <c r="S717" t="s">
        <v>1212</v>
      </c>
      <c r="T717" s="129">
        <v>3264.2</v>
      </c>
      <c r="U717" t="s">
        <v>2153</v>
      </c>
      <c r="V717" s="130">
        <v>1.7500000000000002E-2</v>
      </c>
      <c r="W717" s="130">
        <v>2.4365553179978999E-2</v>
      </c>
      <c r="X717" t="s">
        <v>412</v>
      </c>
      <c r="Y717" t="s">
        <v>339</v>
      </c>
      <c r="Z717" s="137">
        <v>997716.26</v>
      </c>
      <c r="AA717" s="167">
        <v>1</v>
      </c>
      <c r="AB717" s="166" t="s">
        <v>2154</v>
      </c>
      <c r="AD717" s="137">
        <v>1112.5534</v>
      </c>
      <c r="AH717" s="130">
        <v>3.8367949181281611E-4</v>
      </c>
      <c r="AI717" s="130">
        <v>7.0763652949944562E-3</v>
      </c>
      <c r="AJ717" s="130">
        <v>6.2198172400341654E-4</v>
      </c>
      <c r="AK717" s="181"/>
      <c r="AL717" s="4"/>
      <c r="AM717" s="159"/>
      <c r="AN717" s="4"/>
    </row>
    <row r="718" spans="1:40" x14ac:dyDescent="0.25">
      <c r="A718" t="s">
        <v>1213</v>
      </c>
      <c r="B718" s="2">
        <v>35012</v>
      </c>
      <c r="C718" t="s">
        <v>2344</v>
      </c>
      <c r="D718" t="s">
        <v>2345</v>
      </c>
      <c r="E718" t="s">
        <v>309</v>
      </c>
      <c r="F718" t="s">
        <v>3096</v>
      </c>
      <c r="G718" t="s">
        <v>3097</v>
      </c>
      <c r="H718" t="s">
        <v>312</v>
      </c>
      <c r="I718" t="s">
        <v>754</v>
      </c>
      <c r="J718" t="s">
        <v>204</v>
      </c>
      <c r="K718" t="s">
        <v>204</v>
      </c>
      <c r="L718" t="s">
        <v>325</v>
      </c>
      <c r="M718" t="s">
        <v>340</v>
      </c>
      <c r="N718" t="s">
        <v>445</v>
      </c>
      <c r="O718" t="s">
        <v>339</v>
      </c>
      <c r="P718" t="s">
        <v>2348</v>
      </c>
      <c r="Q718" t="s">
        <v>415</v>
      </c>
      <c r="R718" t="s">
        <v>407</v>
      </c>
      <c r="S718" t="s">
        <v>1212</v>
      </c>
      <c r="T718" s="129">
        <v>5401.2</v>
      </c>
      <c r="U718" t="s">
        <v>3098</v>
      </c>
      <c r="V718" s="130">
        <v>2.2359262660741501E-2</v>
      </c>
      <c r="W718" s="130">
        <v>2.6015169829129801E-2</v>
      </c>
      <c r="X718" t="s">
        <v>412</v>
      </c>
      <c r="Y718" t="s">
        <v>339</v>
      </c>
      <c r="Z718" s="137">
        <v>599791</v>
      </c>
      <c r="AA718" s="167">
        <v>1</v>
      </c>
      <c r="AB718" s="166" t="s">
        <v>1823</v>
      </c>
      <c r="AD718" s="137">
        <v>590.25430000000006</v>
      </c>
      <c r="AH718" s="130">
        <v>1.9993033333333332E-3</v>
      </c>
      <c r="AI718" s="130">
        <v>3.7542962375929521E-3</v>
      </c>
      <c r="AJ718" s="130">
        <v>3.2998630637812968E-4</v>
      </c>
      <c r="AK718" s="181"/>
      <c r="AL718" s="4"/>
      <c r="AM718" s="159"/>
      <c r="AN718" s="4"/>
    </row>
    <row r="719" spans="1:40" x14ac:dyDescent="0.25">
      <c r="A719" t="s">
        <v>1213</v>
      </c>
      <c r="B719" s="2">
        <v>35012</v>
      </c>
      <c r="C719" t="s">
        <v>3146</v>
      </c>
      <c r="D719" t="s">
        <v>3147</v>
      </c>
      <c r="E719" t="s">
        <v>309</v>
      </c>
      <c r="F719" t="s">
        <v>3148</v>
      </c>
      <c r="G719" t="s">
        <v>3149</v>
      </c>
      <c r="H719" t="s">
        <v>312</v>
      </c>
      <c r="I719" t="s">
        <v>754</v>
      </c>
      <c r="J719" t="s">
        <v>204</v>
      </c>
      <c r="K719" t="s">
        <v>204</v>
      </c>
      <c r="L719" t="s">
        <v>325</v>
      </c>
      <c r="M719" t="s">
        <v>340</v>
      </c>
      <c r="N719" t="s">
        <v>464</v>
      </c>
      <c r="O719" t="s">
        <v>339</v>
      </c>
      <c r="P719" t="s">
        <v>1640</v>
      </c>
      <c r="Q719" t="s">
        <v>413</v>
      </c>
      <c r="R719" t="s">
        <v>407</v>
      </c>
      <c r="S719" t="s">
        <v>1212</v>
      </c>
      <c r="T719" s="129">
        <v>1699.4</v>
      </c>
      <c r="U719" t="s">
        <v>1738</v>
      </c>
      <c r="V719" s="130">
        <v>3.1658517226055498E-2</v>
      </c>
      <c r="W719" s="130">
        <v>2.39878984940049E-2</v>
      </c>
      <c r="X719" t="s">
        <v>412</v>
      </c>
      <c r="Y719" t="s">
        <v>339</v>
      </c>
      <c r="Z719" s="137">
        <v>249360.93</v>
      </c>
      <c r="AA719" s="167">
        <v>1</v>
      </c>
      <c r="AB719" s="166" t="s">
        <v>3150</v>
      </c>
      <c r="AC719" s="2">
        <v>4.7703999999999995</v>
      </c>
      <c r="AD719" s="137">
        <v>293.13140000000004</v>
      </c>
      <c r="AH719" s="130">
        <v>7.1415029986210388E-4</v>
      </c>
      <c r="AI719" s="130">
        <v>1.8644542058234132E-3</v>
      </c>
      <c r="AJ719" s="130">
        <v>1.6387741346306176E-4</v>
      </c>
      <c r="AK719" s="181"/>
      <c r="AL719" s="4"/>
      <c r="AM719" s="159"/>
      <c r="AN719" s="4"/>
    </row>
    <row r="720" spans="1:40" x14ac:dyDescent="0.25">
      <c r="A720" t="s">
        <v>1213</v>
      </c>
      <c r="B720" s="2">
        <v>35012</v>
      </c>
      <c r="C720" t="s">
        <v>2786</v>
      </c>
      <c r="D720" t="s">
        <v>2787</v>
      </c>
      <c r="E720" t="s">
        <v>309</v>
      </c>
      <c r="F720" t="s">
        <v>3151</v>
      </c>
      <c r="G720" t="s">
        <v>3152</v>
      </c>
      <c r="H720" t="s">
        <v>312</v>
      </c>
      <c r="I720" t="s">
        <v>754</v>
      </c>
      <c r="J720" t="s">
        <v>204</v>
      </c>
      <c r="K720" t="s">
        <v>204</v>
      </c>
      <c r="L720" t="s">
        <v>325</v>
      </c>
      <c r="M720" t="s">
        <v>340</v>
      </c>
      <c r="N720" t="s">
        <v>464</v>
      </c>
      <c r="O720" t="s">
        <v>339</v>
      </c>
      <c r="P720" t="s">
        <v>2348</v>
      </c>
      <c r="Q720" t="s">
        <v>415</v>
      </c>
      <c r="R720" t="s">
        <v>407</v>
      </c>
      <c r="S720" t="s">
        <v>1212</v>
      </c>
      <c r="T720" s="129">
        <v>3162.2</v>
      </c>
      <c r="U720" t="s">
        <v>3153</v>
      </c>
      <c r="V720" s="130">
        <v>6.30889836826208E-3</v>
      </c>
      <c r="W720" s="130">
        <v>2.9907111176251999E-2</v>
      </c>
      <c r="X720" t="s">
        <v>412</v>
      </c>
      <c r="Y720" t="s">
        <v>339</v>
      </c>
      <c r="Z720" s="137">
        <v>170926</v>
      </c>
      <c r="AA720" s="167">
        <v>1</v>
      </c>
      <c r="AB720" s="166" t="s">
        <v>3154</v>
      </c>
      <c r="AD720" s="137">
        <v>189.91589999999999</v>
      </c>
      <c r="AH720" s="130">
        <v>1.4926828364414312E-4</v>
      </c>
      <c r="AI720" s="130">
        <v>1.207954857472583E-3</v>
      </c>
      <c r="AJ720" s="130">
        <v>1.0617397681554923E-4</v>
      </c>
      <c r="AK720" s="181"/>
      <c r="AL720" s="4"/>
      <c r="AM720" s="159"/>
      <c r="AN720" s="4"/>
    </row>
    <row r="721" spans="1:40" x14ac:dyDescent="0.25">
      <c r="A721" t="s">
        <v>1213</v>
      </c>
      <c r="B721" s="2">
        <v>35012</v>
      </c>
      <c r="C721" t="s">
        <v>2142</v>
      </c>
      <c r="D721" t="s">
        <v>2143</v>
      </c>
      <c r="E721" t="s">
        <v>309</v>
      </c>
      <c r="F721" t="s">
        <v>2209</v>
      </c>
      <c r="G721" t="s">
        <v>2210</v>
      </c>
      <c r="H721" t="s">
        <v>312</v>
      </c>
      <c r="I721" t="s">
        <v>754</v>
      </c>
      <c r="J721" t="s">
        <v>204</v>
      </c>
      <c r="K721" t="s">
        <v>204</v>
      </c>
      <c r="L721" t="s">
        <v>325</v>
      </c>
      <c r="M721" t="s">
        <v>340</v>
      </c>
      <c r="N721" t="s">
        <v>464</v>
      </c>
      <c r="O721" t="s">
        <v>339</v>
      </c>
      <c r="P721" t="s">
        <v>1668</v>
      </c>
      <c r="Q721" t="s">
        <v>413</v>
      </c>
      <c r="R721" t="s">
        <v>407</v>
      </c>
      <c r="S721" t="s">
        <v>1212</v>
      </c>
      <c r="T721" s="129">
        <v>3716.1</v>
      </c>
      <c r="U721" t="s">
        <v>2140</v>
      </c>
      <c r="V721" s="130">
        <v>4.4315851833789E-2</v>
      </c>
      <c r="W721" s="130">
        <v>2.5928623963594102E-2</v>
      </c>
      <c r="X721" t="s">
        <v>412</v>
      </c>
      <c r="Y721" t="s">
        <v>339</v>
      </c>
      <c r="Z721" s="137">
        <v>91094.25</v>
      </c>
      <c r="AA721" s="167">
        <v>1</v>
      </c>
      <c r="AB721" s="166" t="s">
        <v>2211</v>
      </c>
      <c r="AD721" s="137">
        <v>103.7837</v>
      </c>
      <c r="AH721" s="130">
        <v>6.6158877937063569E-5</v>
      </c>
      <c r="AI721" s="130">
        <v>6.6011336881997406E-4</v>
      </c>
      <c r="AJ721" s="130">
        <v>5.8021093324107752E-5</v>
      </c>
      <c r="AK721" s="181"/>
      <c r="AL721" s="4"/>
      <c r="AM721" s="159"/>
      <c r="AN721" s="4"/>
    </row>
    <row r="722" spans="1:40" x14ac:dyDescent="0.25">
      <c r="A722" t="s">
        <v>1213</v>
      </c>
      <c r="B722" s="2">
        <v>35012</v>
      </c>
      <c r="C722" t="s">
        <v>2551</v>
      </c>
      <c r="D722" t="s">
        <v>2552</v>
      </c>
      <c r="E722" t="s">
        <v>309</v>
      </c>
      <c r="F722" t="s">
        <v>2889</v>
      </c>
      <c r="G722" t="s">
        <v>2890</v>
      </c>
      <c r="H722" t="s">
        <v>312</v>
      </c>
      <c r="I722" t="s">
        <v>755</v>
      </c>
      <c r="J722" t="s">
        <v>204</v>
      </c>
      <c r="K722" t="s">
        <v>204</v>
      </c>
      <c r="L722" t="s">
        <v>325</v>
      </c>
      <c r="M722" t="s">
        <v>340</v>
      </c>
      <c r="N722" t="s">
        <v>454</v>
      </c>
      <c r="O722" t="s">
        <v>339</v>
      </c>
      <c r="P722" t="s">
        <v>1668</v>
      </c>
      <c r="Q722" t="s">
        <v>413</v>
      </c>
      <c r="R722" t="s">
        <v>407</v>
      </c>
      <c r="S722" t="s">
        <v>1212</v>
      </c>
      <c r="T722" s="129">
        <v>761.7</v>
      </c>
      <c r="U722" t="s">
        <v>2891</v>
      </c>
      <c r="V722" s="130">
        <v>4.7557585191379398E-2</v>
      </c>
      <c r="W722" s="130">
        <v>7.2390640746354706E-2</v>
      </c>
      <c r="X722" t="s">
        <v>412</v>
      </c>
      <c r="Y722" t="s">
        <v>339</v>
      </c>
      <c r="Z722" s="137">
        <v>2473656.4300000002</v>
      </c>
      <c r="AA722" s="167">
        <v>1</v>
      </c>
      <c r="AB722" s="166" t="s">
        <v>2892</v>
      </c>
      <c r="AD722" s="137">
        <v>2526.3453</v>
      </c>
      <c r="AH722" s="130">
        <v>4.910541224683952E-3</v>
      </c>
      <c r="AI722" s="130">
        <v>1.6068749782340658E-2</v>
      </c>
      <c r="AJ722" s="130">
        <v>1.4123731994544518E-3</v>
      </c>
      <c r="AK722" s="181"/>
      <c r="AL722" s="4"/>
      <c r="AM722" s="159"/>
      <c r="AN722" s="4"/>
    </row>
    <row r="723" spans="1:40" x14ac:dyDescent="0.25">
      <c r="A723" t="s">
        <v>1213</v>
      </c>
      <c r="B723" s="2">
        <v>35012</v>
      </c>
      <c r="C723" t="s">
        <v>3107</v>
      </c>
      <c r="D723" t="s">
        <v>3108</v>
      </c>
      <c r="E723" t="s">
        <v>309</v>
      </c>
      <c r="F723" t="s">
        <v>3109</v>
      </c>
      <c r="G723" t="s">
        <v>3110</v>
      </c>
      <c r="H723" t="s">
        <v>312</v>
      </c>
      <c r="I723" t="s">
        <v>755</v>
      </c>
      <c r="J723" t="s">
        <v>204</v>
      </c>
      <c r="K723" t="s">
        <v>204</v>
      </c>
      <c r="L723" t="s">
        <v>325</v>
      </c>
      <c r="M723" t="s">
        <v>340</v>
      </c>
      <c r="N723" t="s">
        <v>440</v>
      </c>
      <c r="O723" t="s">
        <v>339</v>
      </c>
      <c r="P723" t="s">
        <v>1619</v>
      </c>
      <c r="Q723" t="s">
        <v>413</v>
      </c>
      <c r="R723" t="s">
        <v>407</v>
      </c>
      <c r="S723" t="s">
        <v>1212</v>
      </c>
      <c r="T723" s="129">
        <v>731.7</v>
      </c>
      <c r="U723" t="s">
        <v>3111</v>
      </c>
      <c r="V723" s="130">
        <v>4.2487732902764898E-2</v>
      </c>
      <c r="W723" s="130">
        <v>7.7672561146020502E-2</v>
      </c>
      <c r="X723" t="s">
        <v>412</v>
      </c>
      <c r="Y723" t="s">
        <v>339</v>
      </c>
      <c r="Z723" s="137">
        <v>1424250</v>
      </c>
      <c r="AA723" s="167">
        <v>1</v>
      </c>
      <c r="AB723" s="166" t="s">
        <v>3112</v>
      </c>
      <c r="AD723" s="137">
        <v>1453.5896</v>
      </c>
      <c r="AH723" s="130">
        <v>3.8714838608663316E-3</v>
      </c>
      <c r="AI723" s="130">
        <v>9.2455166633843133E-3</v>
      </c>
      <c r="AJ723" s="130">
        <v>8.126406924840072E-4</v>
      </c>
      <c r="AK723" s="181"/>
      <c r="AL723" s="4"/>
      <c r="AM723" s="159"/>
      <c r="AN723" s="4"/>
    </row>
    <row r="724" spans="1:40" x14ac:dyDescent="0.25">
      <c r="A724" t="s">
        <v>1213</v>
      </c>
      <c r="B724" s="2">
        <v>35012</v>
      </c>
      <c r="C724" t="s">
        <v>2572</v>
      </c>
      <c r="D724" t="s">
        <v>2573</v>
      </c>
      <c r="E724" t="s">
        <v>309</v>
      </c>
      <c r="F724" t="s">
        <v>2896</v>
      </c>
      <c r="G724" t="s">
        <v>2897</v>
      </c>
      <c r="H724" t="s">
        <v>312</v>
      </c>
      <c r="I724" t="s">
        <v>755</v>
      </c>
      <c r="J724" t="s">
        <v>204</v>
      </c>
      <c r="K724" t="s">
        <v>204</v>
      </c>
      <c r="L724" t="s">
        <v>325</v>
      </c>
      <c r="M724" t="s">
        <v>340</v>
      </c>
      <c r="N724" t="s">
        <v>451</v>
      </c>
      <c r="O724" t="s">
        <v>339</v>
      </c>
      <c r="P724" t="s">
        <v>1619</v>
      </c>
      <c r="Q724" t="s">
        <v>413</v>
      </c>
      <c r="R724" t="s">
        <v>407</v>
      </c>
      <c r="S724" t="s">
        <v>1212</v>
      </c>
      <c r="T724" s="129">
        <v>1237.5999999999999</v>
      </c>
      <c r="U724" t="s">
        <v>1694</v>
      </c>
      <c r="V724" s="130">
        <v>5.44718965855783E-2</v>
      </c>
      <c r="W724" s="130">
        <v>5.4900508102178197E-2</v>
      </c>
      <c r="X724" t="s">
        <v>412</v>
      </c>
      <c r="Y724" t="s">
        <v>339</v>
      </c>
      <c r="Z724" s="137">
        <v>619700.4</v>
      </c>
      <c r="AA724" s="167">
        <v>1</v>
      </c>
      <c r="AB724" s="166" t="s">
        <v>2898</v>
      </c>
      <c r="AD724" s="137">
        <v>677.95219999999995</v>
      </c>
      <c r="AH724" s="130">
        <v>3.9222053197525662E-3</v>
      </c>
      <c r="AI724" s="130">
        <v>4.312096318024052E-3</v>
      </c>
      <c r="AJ724" s="130">
        <v>3.7901450676247004E-4</v>
      </c>
      <c r="AK724" s="181"/>
      <c r="AL724" s="4"/>
      <c r="AM724" s="159"/>
      <c r="AN724" s="4"/>
    </row>
    <row r="725" spans="1:40" x14ac:dyDescent="0.25">
      <c r="A725" t="s">
        <v>1213</v>
      </c>
      <c r="B725" s="2">
        <v>35012</v>
      </c>
      <c r="C725" t="s">
        <v>3116</v>
      </c>
      <c r="D725" t="s">
        <v>3117</v>
      </c>
      <c r="E725" t="s">
        <v>80</v>
      </c>
      <c r="F725" t="s">
        <v>3118</v>
      </c>
      <c r="G725" t="s">
        <v>3119</v>
      </c>
      <c r="H725" t="s">
        <v>321</v>
      </c>
      <c r="I725" t="s">
        <v>755</v>
      </c>
      <c r="J725" t="s">
        <v>205</v>
      </c>
      <c r="K725" t="s">
        <v>224</v>
      </c>
      <c r="L725" t="s">
        <v>325</v>
      </c>
      <c r="M725" t="s">
        <v>314</v>
      </c>
      <c r="N725" t="s">
        <v>546</v>
      </c>
      <c r="O725" t="s">
        <v>339</v>
      </c>
      <c r="P725" t="s">
        <v>2040</v>
      </c>
      <c r="Q725" t="s">
        <v>433</v>
      </c>
      <c r="R725" t="s">
        <v>407</v>
      </c>
      <c r="S725" t="s">
        <v>1215</v>
      </c>
      <c r="T725" s="129">
        <v>3150.8</v>
      </c>
      <c r="U725" t="s">
        <v>1569</v>
      </c>
      <c r="V725" s="130">
        <v>5.37308276164528E-2</v>
      </c>
      <c r="W725" s="130">
        <v>5.5760721553563701E-2</v>
      </c>
      <c r="X725" t="s">
        <v>412</v>
      </c>
      <c r="Y725" t="s">
        <v>339</v>
      </c>
      <c r="Z725" s="137">
        <v>1006000</v>
      </c>
      <c r="AA725" s="11" t="s">
        <v>1216</v>
      </c>
      <c r="AB725" s="166" t="s">
        <v>3120</v>
      </c>
      <c r="AD725" s="137">
        <v>3995.1913</v>
      </c>
      <c r="AH725" s="130">
        <v>1.0059999999999999E-3</v>
      </c>
      <c r="AI725" s="130">
        <v>2.5411304358230163E-2</v>
      </c>
      <c r="AJ725" s="130">
        <v>2.2335431022883494E-3</v>
      </c>
      <c r="AK725" s="181"/>
      <c r="AL725" s="4"/>
      <c r="AM725" s="159"/>
      <c r="AN725" s="4"/>
    </row>
    <row r="726" spans="1:40" x14ac:dyDescent="0.25">
      <c r="A726" t="s">
        <v>1213</v>
      </c>
      <c r="B726" s="2">
        <v>35012</v>
      </c>
      <c r="C726" t="s">
        <v>3196</v>
      </c>
      <c r="D726" t="s">
        <v>3197</v>
      </c>
      <c r="E726" t="s">
        <v>80</v>
      </c>
      <c r="F726" t="s">
        <v>3198</v>
      </c>
      <c r="G726" t="s">
        <v>3199</v>
      </c>
      <c r="H726" t="s">
        <v>321</v>
      </c>
      <c r="I726" t="s">
        <v>755</v>
      </c>
      <c r="J726" t="s">
        <v>205</v>
      </c>
      <c r="K726" t="s">
        <v>245</v>
      </c>
      <c r="L726" t="s">
        <v>325</v>
      </c>
      <c r="M726" t="s">
        <v>314</v>
      </c>
      <c r="N726" t="s">
        <v>491</v>
      </c>
      <c r="O726" t="s">
        <v>339</v>
      </c>
      <c r="P726" t="s">
        <v>3200</v>
      </c>
      <c r="Q726" t="s">
        <v>433</v>
      </c>
      <c r="R726" t="s">
        <v>407</v>
      </c>
      <c r="S726" t="s">
        <v>1215</v>
      </c>
      <c r="T726" s="129">
        <v>4300.3</v>
      </c>
      <c r="U726" t="s">
        <v>3201</v>
      </c>
      <c r="V726" s="130">
        <v>3.3062101365327501E-2</v>
      </c>
      <c r="W726" s="130">
        <v>6.0145712074041E-2</v>
      </c>
      <c r="X726" t="s">
        <v>412</v>
      </c>
      <c r="Y726" t="s">
        <v>339</v>
      </c>
      <c r="Z726" s="137">
        <v>722000</v>
      </c>
      <c r="AA726" s="11" t="s">
        <v>1216</v>
      </c>
      <c r="AB726" s="166" t="s">
        <v>3202</v>
      </c>
      <c r="AD726" s="137">
        <v>2541.4487999999997</v>
      </c>
      <c r="AH726" s="130">
        <v>1.444E-3</v>
      </c>
      <c r="AI726" s="130">
        <v>1.6164815178602038E-2</v>
      </c>
      <c r="AJ726" s="130">
        <v>1.4208169298574019E-3</v>
      </c>
      <c r="AK726" s="181"/>
      <c r="AL726" s="4"/>
      <c r="AM726" s="159"/>
      <c r="AN726" s="4"/>
    </row>
    <row r="727" spans="1:40" x14ac:dyDescent="0.25">
      <c r="A727" t="s">
        <v>1213</v>
      </c>
      <c r="B727" s="2">
        <v>57</v>
      </c>
      <c r="C727" t="s">
        <v>1964</v>
      </c>
      <c r="D727" t="s">
        <v>1965</v>
      </c>
      <c r="E727" t="s">
        <v>309</v>
      </c>
      <c r="F727" t="s">
        <v>3022</v>
      </c>
      <c r="G727" t="s">
        <v>3023</v>
      </c>
      <c r="H727" t="s">
        <v>321</v>
      </c>
      <c r="I727" t="s">
        <v>951</v>
      </c>
      <c r="J727" t="s">
        <v>204</v>
      </c>
      <c r="K727" t="s">
        <v>204</v>
      </c>
      <c r="L727" t="s">
        <v>325</v>
      </c>
      <c r="M727" t="s">
        <v>340</v>
      </c>
      <c r="N727" t="s">
        <v>464</v>
      </c>
      <c r="O727" t="s">
        <v>339</v>
      </c>
      <c r="P727" t="s">
        <v>1640</v>
      </c>
      <c r="Q727" t="s">
        <v>413</v>
      </c>
      <c r="R727" t="s">
        <v>407</v>
      </c>
      <c r="S727" t="s">
        <v>1212</v>
      </c>
      <c r="T727" s="129">
        <v>3142.7</v>
      </c>
      <c r="U727" t="s">
        <v>1921</v>
      </c>
      <c r="V727" s="130">
        <v>4.9333640935748602E-2</v>
      </c>
      <c r="W727" s="130">
        <v>7.5836739755868604E-2</v>
      </c>
      <c r="X727" t="s">
        <v>412</v>
      </c>
      <c r="Y727" t="s">
        <v>339</v>
      </c>
      <c r="Z727" s="137">
        <v>281804.08</v>
      </c>
      <c r="AA727" s="167">
        <v>1</v>
      </c>
      <c r="AB727" s="166" t="s">
        <v>3024</v>
      </c>
      <c r="AD727" s="137">
        <v>252.01739999999998</v>
      </c>
      <c r="AH727" s="130">
        <v>2.287423791009806E-4</v>
      </c>
      <c r="AI727" s="130">
        <v>1.7504231216818749E-2</v>
      </c>
      <c r="AJ727" s="130">
        <v>6.5695345672358793E-4</v>
      </c>
      <c r="AK727" s="181"/>
      <c r="AL727" s="4"/>
      <c r="AM727" s="159"/>
      <c r="AN727" s="4"/>
    </row>
    <row r="728" spans="1:40" x14ac:dyDescent="0.25">
      <c r="A728" t="s">
        <v>1213</v>
      </c>
      <c r="B728" s="2">
        <v>57</v>
      </c>
      <c r="C728" t="s">
        <v>1788</v>
      </c>
      <c r="D728" t="s">
        <v>1789</v>
      </c>
      <c r="E728" t="s">
        <v>309</v>
      </c>
      <c r="F728" t="s">
        <v>3129</v>
      </c>
      <c r="G728" t="s">
        <v>3130</v>
      </c>
      <c r="H728" t="s">
        <v>312</v>
      </c>
      <c r="I728" t="s">
        <v>951</v>
      </c>
      <c r="J728" t="s">
        <v>204</v>
      </c>
      <c r="K728" t="s">
        <v>204</v>
      </c>
      <c r="L728" t="s">
        <v>325</v>
      </c>
      <c r="M728" t="s">
        <v>340</v>
      </c>
      <c r="N728" t="s">
        <v>441</v>
      </c>
      <c r="O728" t="s">
        <v>339</v>
      </c>
      <c r="Q728" t="s">
        <v>410</v>
      </c>
      <c r="R728" t="s">
        <v>410</v>
      </c>
      <c r="S728" t="s">
        <v>1212</v>
      </c>
      <c r="T728" s="129">
        <v>2907.5</v>
      </c>
      <c r="U728" t="s">
        <v>1911</v>
      </c>
      <c r="V728" s="130">
        <v>5.1003321551084203E-2</v>
      </c>
      <c r="W728" s="130">
        <v>6.3337418690919606E-2</v>
      </c>
      <c r="X728" t="s">
        <v>412</v>
      </c>
      <c r="Y728" t="s">
        <v>339</v>
      </c>
      <c r="Z728" s="137">
        <v>694000</v>
      </c>
      <c r="AA728" s="167">
        <v>1</v>
      </c>
      <c r="AB728" s="166" t="s">
        <v>2576</v>
      </c>
      <c r="AD728" s="137">
        <v>688.17039999999997</v>
      </c>
      <c r="AH728" s="130">
        <v>3.1545454545454546E-3</v>
      </c>
      <c r="AI728" s="130">
        <v>4.7797865536945643E-2</v>
      </c>
      <c r="AJ728" s="130">
        <v>1.7939075758056952E-3</v>
      </c>
      <c r="AK728" s="181"/>
      <c r="AL728" s="4"/>
      <c r="AM728" s="159"/>
      <c r="AN728" s="4"/>
    </row>
    <row r="729" spans="1:40" x14ac:dyDescent="0.25">
      <c r="A729" t="s">
        <v>1213</v>
      </c>
      <c r="B729" s="2">
        <v>57</v>
      </c>
      <c r="C729" t="s">
        <v>3046</v>
      </c>
      <c r="D729" t="s">
        <v>3047</v>
      </c>
      <c r="E729" t="s">
        <v>309</v>
      </c>
      <c r="F729" t="s">
        <v>3048</v>
      </c>
      <c r="G729" t="s">
        <v>3049</v>
      </c>
      <c r="H729" t="s">
        <v>312</v>
      </c>
      <c r="I729" t="s">
        <v>951</v>
      </c>
      <c r="J729" t="s">
        <v>204</v>
      </c>
      <c r="K729" t="s">
        <v>204</v>
      </c>
      <c r="L729" t="s">
        <v>325</v>
      </c>
      <c r="M729" t="s">
        <v>340</v>
      </c>
      <c r="N729" t="s">
        <v>447</v>
      </c>
      <c r="O729" t="s">
        <v>339</v>
      </c>
      <c r="P729" t="s">
        <v>1894</v>
      </c>
      <c r="Q729" t="s">
        <v>415</v>
      </c>
      <c r="R729" t="s">
        <v>407</v>
      </c>
      <c r="S729" t="s">
        <v>1212</v>
      </c>
      <c r="T729" s="129">
        <v>2138.5</v>
      </c>
      <c r="U729" t="s">
        <v>1627</v>
      </c>
      <c r="V729" s="130">
        <v>5.7121851984262097E-2</v>
      </c>
      <c r="W729" s="130">
        <v>6.7769616047143599E-2</v>
      </c>
      <c r="X729" t="s">
        <v>412</v>
      </c>
      <c r="Y729" t="s">
        <v>339</v>
      </c>
      <c r="Z729" s="137">
        <v>589247</v>
      </c>
      <c r="AA729" s="167">
        <v>1</v>
      </c>
      <c r="AB729" s="166" t="s">
        <v>1699</v>
      </c>
      <c r="AD729" s="137">
        <v>590.42550000000006</v>
      </c>
      <c r="AH729" s="130">
        <v>3.6827937500000002E-3</v>
      </c>
      <c r="AI729" s="130">
        <v>4.1008852834390881E-2</v>
      </c>
      <c r="AJ729" s="130">
        <v>1.5391083042788031E-3</v>
      </c>
      <c r="AK729" s="181"/>
      <c r="AL729" s="4"/>
      <c r="AM729" s="159"/>
      <c r="AN729" s="4"/>
    </row>
    <row r="730" spans="1:40" x14ac:dyDescent="0.25">
      <c r="A730" t="s">
        <v>1213</v>
      </c>
      <c r="B730" s="2">
        <v>57</v>
      </c>
      <c r="C730" t="s">
        <v>3131</v>
      </c>
      <c r="D730" t="s">
        <v>3132</v>
      </c>
      <c r="E730" t="s">
        <v>309</v>
      </c>
      <c r="F730" t="s">
        <v>3160</v>
      </c>
      <c r="G730" t="s">
        <v>3161</v>
      </c>
      <c r="H730" t="s">
        <v>312</v>
      </c>
      <c r="I730" t="s">
        <v>951</v>
      </c>
      <c r="J730" t="s">
        <v>204</v>
      </c>
      <c r="K730" t="s">
        <v>204</v>
      </c>
      <c r="L730" t="s">
        <v>325</v>
      </c>
      <c r="M730" t="s">
        <v>340</v>
      </c>
      <c r="N730" t="s">
        <v>447</v>
      </c>
      <c r="O730" t="s">
        <v>339</v>
      </c>
      <c r="P730" t="s">
        <v>1864</v>
      </c>
      <c r="Q730" t="s">
        <v>415</v>
      </c>
      <c r="R730" t="s">
        <v>407</v>
      </c>
      <c r="S730" t="s">
        <v>1212</v>
      </c>
      <c r="T730" s="129">
        <v>2335</v>
      </c>
      <c r="U730" t="s">
        <v>1627</v>
      </c>
      <c r="V730" s="130">
        <v>2.5716799718244001E-2</v>
      </c>
      <c r="W730" s="130">
        <v>5.4963450549840601E-2</v>
      </c>
      <c r="X730" t="s">
        <v>412</v>
      </c>
      <c r="Y730" t="s">
        <v>339</v>
      </c>
      <c r="Z730" s="137">
        <v>407984.93</v>
      </c>
      <c r="AA730" s="167">
        <v>1</v>
      </c>
      <c r="AB730" s="166" t="s">
        <v>3162</v>
      </c>
      <c r="AD730" s="137">
        <v>381.75150000000002</v>
      </c>
      <c r="AH730" s="130">
        <v>1.5222946287032711E-3</v>
      </c>
      <c r="AI730" s="130">
        <v>2.6515099843770245E-2</v>
      </c>
      <c r="AJ730" s="130">
        <v>9.9514147647906384E-4</v>
      </c>
      <c r="AK730" s="181"/>
      <c r="AL730" s="4"/>
      <c r="AM730" s="159"/>
      <c r="AN730" s="4"/>
    </row>
    <row r="731" spans="1:40" x14ac:dyDescent="0.25">
      <c r="A731" t="s">
        <v>1213</v>
      </c>
      <c r="B731" s="2">
        <v>57</v>
      </c>
      <c r="C731" t="s">
        <v>3107</v>
      </c>
      <c r="D731" t="s">
        <v>3108</v>
      </c>
      <c r="E731" t="s">
        <v>309</v>
      </c>
      <c r="F731" t="s">
        <v>3121</v>
      </c>
      <c r="G731" t="s">
        <v>3122</v>
      </c>
      <c r="H731" t="s">
        <v>312</v>
      </c>
      <c r="I731" t="s">
        <v>951</v>
      </c>
      <c r="J731" t="s">
        <v>204</v>
      </c>
      <c r="K731" t="s">
        <v>204</v>
      </c>
      <c r="L731" t="s">
        <v>325</v>
      </c>
      <c r="M731" t="s">
        <v>340</v>
      </c>
      <c r="N731" t="s">
        <v>440</v>
      </c>
      <c r="O731" t="s">
        <v>339</v>
      </c>
      <c r="P731" t="s">
        <v>1619</v>
      </c>
      <c r="Q731" t="s">
        <v>413</v>
      </c>
      <c r="R731" t="s">
        <v>407</v>
      </c>
      <c r="S731" t="s">
        <v>1212</v>
      </c>
      <c r="T731" s="129">
        <v>2445.6999999999998</v>
      </c>
      <c r="U731" t="s">
        <v>3123</v>
      </c>
      <c r="V731" s="130">
        <v>5.7160505062097397E-2</v>
      </c>
      <c r="W731" s="130">
        <v>6.1997269076108599E-2</v>
      </c>
      <c r="X731" t="s">
        <v>412</v>
      </c>
      <c r="Y731" t="s">
        <v>339</v>
      </c>
      <c r="Z731" s="137">
        <v>345284</v>
      </c>
      <c r="AA731" s="167">
        <v>1</v>
      </c>
      <c r="AB731" s="166" t="s">
        <v>3124</v>
      </c>
      <c r="AD731" s="137">
        <v>319.83659999999998</v>
      </c>
      <c r="AH731" s="130">
        <v>4.9065172920019289E-4</v>
      </c>
      <c r="AI731" s="130">
        <v>2.2214711357236332E-2</v>
      </c>
      <c r="AJ731" s="130">
        <v>8.3374306677522865E-4</v>
      </c>
      <c r="AK731" s="181"/>
      <c r="AL731" s="4"/>
      <c r="AM731" s="159"/>
      <c r="AN731" s="4"/>
    </row>
    <row r="732" spans="1:40" x14ac:dyDescent="0.25">
      <c r="A732" t="s">
        <v>1213</v>
      </c>
      <c r="B732" s="2">
        <v>57</v>
      </c>
      <c r="C732" t="s">
        <v>3167</v>
      </c>
      <c r="D732" t="s">
        <v>3168</v>
      </c>
      <c r="E732" t="s">
        <v>309</v>
      </c>
      <c r="F732" t="s">
        <v>3169</v>
      </c>
      <c r="G732" t="s">
        <v>3170</v>
      </c>
      <c r="H732" t="s">
        <v>312</v>
      </c>
      <c r="I732" t="s">
        <v>951</v>
      </c>
      <c r="J732" t="s">
        <v>204</v>
      </c>
      <c r="K732" t="s">
        <v>204</v>
      </c>
      <c r="L732" t="s">
        <v>325</v>
      </c>
      <c r="M732" t="s">
        <v>340</v>
      </c>
      <c r="N732" t="s">
        <v>447</v>
      </c>
      <c r="O732" t="s">
        <v>339</v>
      </c>
      <c r="P732" t="s">
        <v>1773</v>
      </c>
      <c r="Q732" t="s">
        <v>415</v>
      </c>
      <c r="R732" t="s">
        <v>407</v>
      </c>
      <c r="S732" t="s">
        <v>1212</v>
      </c>
      <c r="T732" s="129">
        <v>1960.9</v>
      </c>
      <c r="U732" t="s">
        <v>1376</v>
      </c>
      <c r="V732" s="130">
        <v>5.34116871698452E-2</v>
      </c>
      <c r="W732" s="130">
        <v>4.2451016474961897E-2</v>
      </c>
      <c r="X732" t="s">
        <v>412</v>
      </c>
      <c r="Y732" t="s">
        <v>339</v>
      </c>
      <c r="Z732" s="137">
        <v>212757.22</v>
      </c>
      <c r="AA732" s="167">
        <v>1</v>
      </c>
      <c r="AB732" s="166" t="s">
        <v>3171</v>
      </c>
      <c r="AD732" s="137">
        <v>202.09810000000002</v>
      </c>
      <c r="AH732" s="130">
        <v>8.3494346045025691E-4</v>
      </c>
      <c r="AI732" s="130">
        <v>1.4037014392179895E-2</v>
      </c>
      <c r="AJ732" s="130">
        <v>5.2682491523311234E-4</v>
      </c>
      <c r="AK732" s="181"/>
      <c r="AL732" s="4"/>
      <c r="AM732" s="159"/>
      <c r="AN732" s="4"/>
    </row>
    <row r="733" spans="1:40" x14ac:dyDescent="0.25">
      <c r="A733" t="s">
        <v>1213</v>
      </c>
      <c r="B733" s="2">
        <v>57</v>
      </c>
      <c r="C733" t="s">
        <v>2572</v>
      </c>
      <c r="D733" t="s">
        <v>2573</v>
      </c>
      <c r="E733" t="s">
        <v>309</v>
      </c>
      <c r="F733" t="s">
        <v>3172</v>
      </c>
      <c r="G733" t="s">
        <v>3173</v>
      </c>
      <c r="H733" t="s">
        <v>312</v>
      </c>
      <c r="I733" t="s">
        <v>951</v>
      </c>
      <c r="J733" t="s">
        <v>204</v>
      </c>
      <c r="K733" t="s">
        <v>204</v>
      </c>
      <c r="L733" t="s">
        <v>325</v>
      </c>
      <c r="M733" t="s">
        <v>340</v>
      </c>
      <c r="N733" t="s">
        <v>451</v>
      </c>
      <c r="O733" t="s">
        <v>339</v>
      </c>
      <c r="P733" t="s">
        <v>1619</v>
      </c>
      <c r="Q733" t="s">
        <v>413</v>
      </c>
      <c r="R733" t="s">
        <v>407</v>
      </c>
      <c r="S733" t="s">
        <v>1212</v>
      </c>
      <c r="T733" s="129">
        <v>3875.6</v>
      </c>
      <c r="U733" t="s">
        <v>3174</v>
      </c>
      <c r="V733" s="130">
        <v>4.75371260457573E-2</v>
      </c>
      <c r="W733" s="130">
        <v>4.9684152752160697E-2</v>
      </c>
      <c r="X733" t="s">
        <v>412</v>
      </c>
      <c r="Y733" t="s">
        <v>339</v>
      </c>
      <c r="Z733" s="137">
        <v>199471</v>
      </c>
      <c r="AA733" s="167">
        <v>1</v>
      </c>
      <c r="AB733" s="166" t="s">
        <v>3175</v>
      </c>
      <c r="AD733" s="137">
        <v>181.85770000000002</v>
      </c>
      <c r="AH733" s="130">
        <v>2.6596133333333332E-4</v>
      </c>
      <c r="AI733" s="130">
        <v>1.2631188280487218E-2</v>
      </c>
      <c r="AJ733" s="130">
        <v>4.7406268236558767E-4</v>
      </c>
      <c r="AK733" s="181"/>
      <c r="AL733" s="4"/>
      <c r="AM733" s="159"/>
      <c r="AN733" s="4"/>
    </row>
    <row r="734" spans="1:40" x14ac:dyDescent="0.25">
      <c r="A734" t="s">
        <v>1213</v>
      </c>
      <c r="B734" s="2">
        <v>57</v>
      </c>
      <c r="C734" t="s">
        <v>2447</v>
      </c>
      <c r="D734" t="s">
        <v>2448</v>
      </c>
      <c r="E734" t="s">
        <v>309</v>
      </c>
      <c r="F734" t="s">
        <v>2449</v>
      </c>
      <c r="G734" t="s">
        <v>2450</v>
      </c>
      <c r="H734" t="s">
        <v>312</v>
      </c>
      <c r="I734" t="s">
        <v>951</v>
      </c>
      <c r="J734" t="s">
        <v>204</v>
      </c>
      <c r="K734" t="s">
        <v>204</v>
      </c>
      <c r="L734" t="s">
        <v>325</v>
      </c>
      <c r="M734" t="s">
        <v>340</v>
      </c>
      <c r="N734" t="s">
        <v>451</v>
      </c>
      <c r="O734" t="s">
        <v>339</v>
      </c>
      <c r="P734" t="s">
        <v>1619</v>
      </c>
      <c r="Q734" t="s">
        <v>413</v>
      </c>
      <c r="R734" t="s">
        <v>407</v>
      </c>
      <c r="S734" t="s">
        <v>1212</v>
      </c>
      <c r="T734" s="129">
        <v>1321.7</v>
      </c>
      <c r="U734" t="s">
        <v>1694</v>
      </c>
      <c r="V734" s="130">
        <v>2.16550940275189E-2</v>
      </c>
      <c r="W734" s="130">
        <v>5.5742363339662197E-2</v>
      </c>
      <c r="X734" t="s">
        <v>412</v>
      </c>
      <c r="Y734" t="s">
        <v>339</v>
      </c>
      <c r="Z734" s="137">
        <v>141114.6</v>
      </c>
      <c r="AA734" s="167">
        <v>1</v>
      </c>
      <c r="AB734" s="166" t="s">
        <v>2451</v>
      </c>
      <c r="AD734" s="137">
        <v>139.54820000000001</v>
      </c>
      <c r="AH734" s="130">
        <v>1.8364651367939731E-4</v>
      </c>
      <c r="AI734" s="130">
        <v>9.6925210667631132E-3</v>
      </c>
      <c r="AJ734" s="130">
        <v>3.6377120139146984E-4</v>
      </c>
      <c r="AK734" s="181"/>
      <c r="AL734" s="4"/>
      <c r="AM734" s="159"/>
      <c r="AN734" s="4"/>
    </row>
    <row r="735" spans="1:40" x14ac:dyDescent="0.25">
      <c r="A735" t="s">
        <v>1213</v>
      </c>
      <c r="B735" s="2">
        <v>57</v>
      </c>
      <c r="C735" t="s">
        <v>2442</v>
      </c>
      <c r="D735" t="s">
        <v>2443</v>
      </c>
      <c r="E735" t="s">
        <v>309</v>
      </c>
      <c r="F735" t="s">
        <v>2444</v>
      </c>
      <c r="G735" t="s">
        <v>2445</v>
      </c>
      <c r="H735" t="s">
        <v>312</v>
      </c>
      <c r="I735" t="s">
        <v>951</v>
      </c>
      <c r="J735" t="s">
        <v>204</v>
      </c>
      <c r="K735" t="s">
        <v>204</v>
      </c>
      <c r="L735" t="s">
        <v>325</v>
      </c>
      <c r="M735" t="s">
        <v>340</v>
      </c>
      <c r="N735" t="s">
        <v>446</v>
      </c>
      <c r="O735" t="s">
        <v>339</v>
      </c>
      <c r="P735" t="s">
        <v>1668</v>
      </c>
      <c r="Q735" t="s">
        <v>413</v>
      </c>
      <c r="R735" t="s">
        <v>407</v>
      </c>
      <c r="S735" t="s">
        <v>1212</v>
      </c>
      <c r="T735" s="129">
        <v>2872.8</v>
      </c>
      <c r="U735" t="s">
        <v>1921</v>
      </c>
      <c r="V735" s="130">
        <v>4.8868523534536003E-2</v>
      </c>
      <c r="W735" s="130">
        <v>4.9880847901105502E-2</v>
      </c>
      <c r="X735" t="s">
        <v>412</v>
      </c>
      <c r="Y735" t="s">
        <v>339</v>
      </c>
      <c r="Z735" s="137">
        <v>119665.72</v>
      </c>
      <c r="AA735" s="167">
        <v>1</v>
      </c>
      <c r="AB735" s="166" t="s">
        <v>2446</v>
      </c>
      <c r="AD735" s="137">
        <v>107.053</v>
      </c>
      <c r="AH735" s="130">
        <v>1.2764343453051366E-4</v>
      </c>
      <c r="AI735" s="130">
        <v>7.4355201841384668E-3</v>
      </c>
      <c r="AJ735" s="130">
        <v>2.7906342340897994E-4</v>
      </c>
      <c r="AK735" s="181"/>
      <c r="AL735" s="4"/>
      <c r="AM735" s="159"/>
      <c r="AN735" s="4"/>
    </row>
    <row r="736" spans="1:40" x14ac:dyDescent="0.25">
      <c r="A736" t="s">
        <v>1213</v>
      </c>
      <c r="B736" s="2">
        <v>57</v>
      </c>
      <c r="C736" t="s">
        <v>3046</v>
      </c>
      <c r="D736" t="s">
        <v>3047</v>
      </c>
      <c r="E736" t="s">
        <v>309</v>
      </c>
      <c r="F736" t="s">
        <v>3203</v>
      </c>
      <c r="G736" t="s">
        <v>3204</v>
      </c>
      <c r="H736" t="s">
        <v>312</v>
      </c>
      <c r="I736" t="s">
        <v>951</v>
      </c>
      <c r="J736" t="s">
        <v>204</v>
      </c>
      <c r="K736" t="s">
        <v>204</v>
      </c>
      <c r="L736" t="s">
        <v>325</v>
      </c>
      <c r="M736" t="s">
        <v>340</v>
      </c>
      <c r="N736" t="s">
        <v>447</v>
      </c>
      <c r="O736" t="s">
        <v>339</v>
      </c>
      <c r="P736" t="s">
        <v>1894</v>
      </c>
      <c r="Q736" t="s">
        <v>415</v>
      </c>
      <c r="R736" t="s">
        <v>407</v>
      </c>
      <c r="S736" t="s">
        <v>1212</v>
      </c>
      <c r="T736" s="129">
        <v>989.2</v>
      </c>
      <c r="U736" t="s">
        <v>1822</v>
      </c>
      <c r="V736" s="130">
        <v>3.5822114064140098E-2</v>
      </c>
      <c r="W736" s="130">
        <v>6.0174560695886302E-2</v>
      </c>
      <c r="X736" t="s">
        <v>412</v>
      </c>
      <c r="Y736" t="s">
        <v>339</v>
      </c>
      <c r="Z736" s="137">
        <v>105337.5</v>
      </c>
      <c r="AA736" s="167">
        <v>1</v>
      </c>
      <c r="AB736" s="166" t="s">
        <v>1421</v>
      </c>
      <c r="AD736" s="137">
        <v>103.789</v>
      </c>
      <c r="AH736" s="130">
        <v>1.5960227272727272E-3</v>
      </c>
      <c r="AI736" s="130">
        <v>7.2088143666365944E-3</v>
      </c>
      <c r="AJ736" s="130">
        <v>2.7055489946283261E-4</v>
      </c>
      <c r="AK736" s="181"/>
      <c r="AL736" s="4"/>
      <c r="AM736" s="159"/>
      <c r="AN736" s="4"/>
    </row>
    <row r="737" spans="1:40" x14ac:dyDescent="0.25">
      <c r="A737" t="s">
        <v>1213</v>
      </c>
      <c r="B737" s="2">
        <v>57</v>
      </c>
      <c r="C737" t="s">
        <v>3099</v>
      </c>
      <c r="D737" t="s">
        <v>3100</v>
      </c>
      <c r="E737" t="s">
        <v>309</v>
      </c>
      <c r="F737" t="s">
        <v>3176</v>
      </c>
      <c r="G737" t="s">
        <v>3177</v>
      </c>
      <c r="H737" t="s">
        <v>312</v>
      </c>
      <c r="I737" t="s">
        <v>951</v>
      </c>
      <c r="J737" t="s">
        <v>204</v>
      </c>
      <c r="K737" t="s">
        <v>204</v>
      </c>
      <c r="L737" t="s">
        <v>325</v>
      </c>
      <c r="M737" t="s">
        <v>340</v>
      </c>
      <c r="N737" t="s">
        <v>447</v>
      </c>
      <c r="O737" t="s">
        <v>339</v>
      </c>
      <c r="P737" t="s">
        <v>1773</v>
      </c>
      <c r="Q737" t="s">
        <v>415</v>
      </c>
      <c r="R737" t="s">
        <v>407</v>
      </c>
      <c r="S737" t="s">
        <v>1212</v>
      </c>
      <c r="T737" s="129">
        <v>1620.4</v>
      </c>
      <c r="U737" t="s">
        <v>1672</v>
      </c>
      <c r="V737" s="130">
        <v>2.81814390695092E-2</v>
      </c>
      <c r="W737" s="130">
        <v>5.6489804905652703E-2</v>
      </c>
      <c r="X737" t="s">
        <v>412</v>
      </c>
      <c r="Y737" t="s">
        <v>339</v>
      </c>
      <c r="Z737" s="137">
        <v>89239.38</v>
      </c>
      <c r="AA737" s="167">
        <v>1</v>
      </c>
      <c r="AB737" s="166" t="s">
        <v>3178</v>
      </c>
      <c r="AD737" s="137">
        <v>85.580600000000004</v>
      </c>
      <c r="AH737" s="130">
        <v>2.8833103683045867E-4</v>
      </c>
      <c r="AI737" s="130">
        <v>5.9441237393691023E-3</v>
      </c>
      <c r="AJ737" s="130">
        <v>2.2308963983629185E-4</v>
      </c>
      <c r="AK737" s="181"/>
      <c r="AL737" s="4"/>
      <c r="AM737" s="159"/>
      <c r="AN737" s="4"/>
    </row>
    <row r="738" spans="1:40" x14ac:dyDescent="0.25">
      <c r="A738" t="s">
        <v>1213</v>
      </c>
      <c r="B738" s="2">
        <v>57</v>
      </c>
      <c r="C738" t="s">
        <v>3179</v>
      </c>
      <c r="D738" t="s">
        <v>3180</v>
      </c>
      <c r="E738" t="s">
        <v>309</v>
      </c>
      <c r="F738" t="s">
        <v>3181</v>
      </c>
      <c r="G738" t="s">
        <v>3182</v>
      </c>
      <c r="H738" t="s">
        <v>312</v>
      </c>
      <c r="I738" t="s">
        <v>951</v>
      </c>
      <c r="J738" t="s">
        <v>204</v>
      </c>
      <c r="K738" t="s">
        <v>204</v>
      </c>
      <c r="L738" t="s">
        <v>325</v>
      </c>
      <c r="M738" t="s">
        <v>340</v>
      </c>
      <c r="N738" t="s">
        <v>463</v>
      </c>
      <c r="O738" t="s">
        <v>339</v>
      </c>
      <c r="P738" t="s">
        <v>1619</v>
      </c>
      <c r="Q738" t="s">
        <v>413</v>
      </c>
      <c r="R738" t="s">
        <v>407</v>
      </c>
      <c r="S738" t="s">
        <v>1212</v>
      </c>
      <c r="T738" s="129">
        <v>5853.9</v>
      </c>
      <c r="U738" t="s">
        <v>3183</v>
      </c>
      <c r="V738" s="130">
        <v>2.24038468945023E-2</v>
      </c>
      <c r="W738" s="130">
        <v>5.5936435886621103E-2</v>
      </c>
      <c r="X738" t="s">
        <v>412</v>
      </c>
      <c r="Y738" t="s">
        <v>339</v>
      </c>
      <c r="Z738" s="137">
        <v>87076.5</v>
      </c>
      <c r="AA738" s="167">
        <v>1</v>
      </c>
      <c r="AB738" s="166" t="s">
        <v>3184</v>
      </c>
      <c r="AD738" s="137">
        <v>70.253299999999996</v>
      </c>
      <c r="AH738" s="130">
        <v>8.8327810591156178E-5</v>
      </c>
      <c r="AI738" s="130">
        <v>4.8795440590393068E-3</v>
      </c>
      <c r="AJ738" s="130">
        <v>1.8313476879469132E-4</v>
      </c>
      <c r="AK738" s="181"/>
      <c r="AL738" s="4"/>
      <c r="AM738" s="159"/>
      <c r="AN738" s="4"/>
    </row>
    <row r="739" spans="1:40" x14ac:dyDescent="0.25">
      <c r="A739" t="s">
        <v>1213</v>
      </c>
      <c r="B739" s="2">
        <v>57</v>
      </c>
      <c r="C739" t="s">
        <v>3075</v>
      </c>
      <c r="D739" t="s">
        <v>3076</v>
      </c>
      <c r="E739" t="s">
        <v>309</v>
      </c>
      <c r="F739" t="s">
        <v>3142</v>
      </c>
      <c r="G739" t="s">
        <v>3143</v>
      </c>
      <c r="H739" t="s">
        <v>312</v>
      </c>
      <c r="I739" t="s">
        <v>951</v>
      </c>
      <c r="J739" t="s">
        <v>204</v>
      </c>
      <c r="K739" t="s">
        <v>204</v>
      </c>
      <c r="L739" t="s">
        <v>325</v>
      </c>
      <c r="M739" t="s">
        <v>340</v>
      </c>
      <c r="N739" t="s">
        <v>447</v>
      </c>
      <c r="O739" t="s">
        <v>339</v>
      </c>
      <c r="P739" t="s">
        <v>1640</v>
      </c>
      <c r="Q739" t="s">
        <v>413</v>
      </c>
      <c r="R739" t="s">
        <v>407</v>
      </c>
      <c r="S739" t="s">
        <v>1212</v>
      </c>
      <c r="T739" s="129">
        <v>850.2</v>
      </c>
      <c r="U739" t="s">
        <v>3144</v>
      </c>
      <c r="V739" s="130">
        <v>4.0583188560822298E-2</v>
      </c>
      <c r="W739" s="130">
        <v>5.4883461189269699E-2</v>
      </c>
      <c r="X739" t="s">
        <v>412</v>
      </c>
      <c r="Y739" t="s">
        <v>339</v>
      </c>
      <c r="Z739" s="137">
        <v>9835.33</v>
      </c>
      <c r="AA739" s="167">
        <v>1</v>
      </c>
      <c r="AB739" s="166" t="s">
        <v>3145</v>
      </c>
      <c r="AD739" s="137">
        <v>9.7871000000000006</v>
      </c>
      <c r="AH739" s="130">
        <v>8.1480889292436578E-5</v>
      </c>
      <c r="AI739" s="130">
        <v>6.7977711595360794E-4</v>
      </c>
      <c r="AJ739" s="130">
        <v>2.5512798625410106E-5</v>
      </c>
      <c r="AK739" s="181"/>
      <c r="AL739" s="4"/>
      <c r="AM739" s="159"/>
      <c r="AN739" s="4"/>
    </row>
    <row r="740" spans="1:40" x14ac:dyDescent="0.25">
      <c r="A740" t="s">
        <v>1213</v>
      </c>
      <c r="B740" s="2">
        <v>57</v>
      </c>
      <c r="C740" t="s">
        <v>2591</v>
      </c>
      <c r="D740" t="s">
        <v>2592</v>
      </c>
      <c r="E740" t="s">
        <v>309</v>
      </c>
      <c r="F740" t="s">
        <v>2611</v>
      </c>
      <c r="G740" t="s">
        <v>2612</v>
      </c>
      <c r="H740" t="s">
        <v>321</v>
      </c>
      <c r="I740" t="s">
        <v>754</v>
      </c>
      <c r="J740" t="s">
        <v>204</v>
      </c>
      <c r="K740" t="s">
        <v>204</v>
      </c>
      <c r="L740" t="s">
        <v>325</v>
      </c>
      <c r="M740" t="s">
        <v>340</v>
      </c>
      <c r="N740" t="s">
        <v>475</v>
      </c>
      <c r="O740" t="s">
        <v>339</v>
      </c>
      <c r="P740" t="s">
        <v>1668</v>
      </c>
      <c r="Q740" t="s">
        <v>413</v>
      </c>
      <c r="R740" t="s">
        <v>407</v>
      </c>
      <c r="S740" t="s">
        <v>1212</v>
      </c>
      <c r="T740" s="129">
        <v>2151.6999999999998</v>
      </c>
      <c r="U740" t="s">
        <v>2613</v>
      </c>
      <c r="V740" s="130">
        <v>3.77506850937655E-3</v>
      </c>
      <c r="W740" s="130">
        <v>2.3652205439805601E-2</v>
      </c>
      <c r="X740" t="s">
        <v>412</v>
      </c>
      <c r="Y740" t="s">
        <v>339</v>
      </c>
      <c r="Z740" s="137">
        <v>343735.74</v>
      </c>
      <c r="AA740" s="167">
        <v>1</v>
      </c>
      <c r="AB740" s="166" t="s">
        <v>2614</v>
      </c>
      <c r="AD740" s="137">
        <v>418.7045</v>
      </c>
      <c r="AH740" s="130">
        <v>6.7411318702286264E-4</v>
      </c>
      <c r="AI740" s="130">
        <v>2.9081723640996558E-2</v>
      </c>
      <c r="AJ740" s="130">
        <v>1.0914697501867789E-3</v>
      </c>
      <c r="AK740" s="181"/>
      <c r="AL740" s="4"/>
      <c r="AM740" s="159"/>
      <c r="AN740" s="4"/>
    </row>
    <row r="741" spans="1:40" x14ac:dyDescent="0.25">
      <c r="A741" t="s">
        <v>1213</v>
      </c>
      <c r="B741" s="2">
        <v>57</v>
      </c>
      <c r="C741" t="s">
        <v>2763</v>
      </c>
      <c r="D741" t="s">
        <v>2764</v>
      </c>
      <c r="E741" t="s">
        <v>309</v>
      </c>
      <c r="F741" t="s">
        <v>3063</v>
      </c>
      <c r="G741" t="s">
        <v>3064</v>
      </c>
      <c r="H741" t="s">
        <v>321</v>
      </c>
      <c r="I741" t="s">
        <v>754</v>
      </c>
      <c r="J741" t="s">
        <v>204</v>
      </c>
      <c r="K741" t="s">
        <v>204</v>
      </c>
      <c r="L741" t="s">
        <v>325</v>
      </c>
      <c r="M741" t="s">
        <v>340</v>
      </c>
      <c r="N741" t="s">
        <v>447</v>
      </c>
      <c r="O741" t="s">
        <v>339</v>
      </c>
      <c r="P741" t="s">
        <v>1640</v>
      </c>
      <c r="Q741" t="s">
        <v>413</v>
      </c>
      <c r="R741" t="s">
        <v>407</v>
      </c>
      <c r="S741" t="s">
        <v>1212</v>
      </c>
      <c r="T741" s="129">
        <v>742.9</v>
      </c>
      <c r="U741" t="s">
        <v>2074</v>
      </c>
      <c r="V741" s="130">
        <v>6.1003670108308997E-2</v>
      </c>
      <c r="W741" s="130">
        <v>3.6321995633840198E-2</v>
      </c>
      <c r="X741" t="s">
        <v>412</v>
      </c>
      <c r="Y741" t="s">
        <v>339</v>
      </c>
      <c r="Z741" s="137">
        <v>238761</v>
      </c>
      <c r="AA741" s="167">
        <v>1</v>
      </c>
      <c r="AB741" s="166" t="s">
        <v>3065</v>
      </c>
      <c r="AD741" s="137">
        <v>275.41079999999999</v>
      </c>
      <c r="AH741" s="130">
        <v>5.4890141437618644E-4</v>
      </c>
      <c r="AI741" s="130">
        <v>1.9129053481263696E-2</v>
      </c>
      <c r="AJ741" s="130">
        <v>7.1793486116041494E-4</v>
      </c>
      <c r="AK741" s="181"/>
      <c r="AL741" s="4"/>
      <c r="AM741" s="159"/>
      <c r="AN741" s="4"/>
    </row>
    <row r="742" spans="1:40" x14ac:dyDescent="0.25">
      <c r="A742" t="s">
        <v>1213</v>
      </c>
      <c r="B742" s="2">
        <v>57</v>
      </c>
      <c r="C742" t="s">
        <v>3085</v>
      </c>
      <c r="D742" t="s">
        <v>3086</v>
      </c>
      <c r="E742" t="s">
        <v>309</v>
      </c>
      <c r="F742" t="s">
        <v>3087</v>
      </c>
      <c r="G742" t="s">
        <v>3088</v>
      </c>
      <c r="H742" t="s">
        <v>312</v>
      </c>
      <c r="I742" t="s">
        <v>754</v>
      </c>
      <c r="J742" t="s">
        <v>204</v>
      </c>
      <c r="K742" t="s">
        <v>204</v>
      </c>
      <c r="L742" t="s">
        <v>325</v>
      </c>
      <c r="M742" t="s">
        <v>340</v>
      </c>
      <c r="N742" t="s">
        <v>464</v>
      </c>
      <c r="O742" t="s">
        <v>339</v>
      </c>
      <c r="P742" t="s">
        <v>1864</v>
      </c>
      <c r="Q742" t="s">
        <v>415</v>
      </c>
      <c r="R742" t="s">
        <v>407</v>
      </c>
      <c r="S742" t="s">
        <v>1212</v>
      </c>
      <c r="T742" s="129">
        <v>6648.1</v>
      </c>
      <c r="U742" t="s">
        <v>3089</v>
      </c>
      <c r="V742" s="130">
        <v>1.0998150857686699E-2</v>
      </c>
      <c r="W742" s="130">
        <v>3.6738989349603297E-2</v>
      </c>
      <c r="X742" t="s">
        <v>412</v>
      </c>
      <c r="Y742" t="s">
        <v>339</v>
      </c>
      <c r="Z742" s="137">
        <v>1217729.04</v>
      </c>
      <c r="AA742" s="167">
        <v>1</v>
      </c>
      <c r="AB742" s="166" t="s">
        <v>2429</v>
      </c>
      <c r="AD742" s="137">
        <v>1077.4467</v>
      </c>
      <c r="AH742" s="130">
        <v>5.5351319999999999E-3</v>
      </c>
      <c r="AI742" s="130">
        <v>7.4835611194299864E-2</v>
      </c>
      <c r="AJ742" s="130">
        <v>2.8086645366566859E-3</v>
      </c>
      <c r="AK742" s="181"/>
      <c r="AL742" s="4"/>
      <c r="AM742" s="159"/>
      <c r="AN742" s="4"/>
    </row>
    <row r="743" spans="1:40" x14ac:dyDescent="0.25">
      <c r="A743" t="s">
        <v>1213</v>
      </c>
      <c r="B743" s="2">
        <v>57</v>
      </c>
      <c r="C743" t="s">
        <v>1609</v>
      </c>
      <c r="D743" t="s">
        <v>1610</v>
      </c>
      <c r="E743" t="s">
        <v>309</v>
      </c>
      <c r="F743" t="s">
        <v>2122</v>
      </c>
      <c r="G743" t="s">
        <v>2123</v>
      </c>
      <c r="H743" t="s">
        <v>312</v>
      </c>
      <c r="I743" t="s">
        <v>754</v>
      </c>
      <c r="J743" t="s">
        <v>204</v>
      </c>
      <c r="K743" t="s">
        <v>204</v>
      </c>
      <c r="L743" t="s">
        <v>325</v>
      </c>
      <c r="M743" t="s">
        <v>340</v>
      </c>
      <c r="N743" t="s">
        <v>448</v>
      </c>
      <c r="O743" t="s">
        <v>339</v>
      </c>
      <c r="P743" t="s">
        <v>1211</v>
      </c>
      <c r="Q743" t="s">
        <v>413</v>
      </c>
      <c r="R743" t="s">
        <v>407</v>
      </c>
      <c r="S743" t="s">
        <v>1212</v>
      </c>
      <c r="T743" s="129">
        <v>3686.7</v>
      </c>
      <c r="U743" t="s">
        <v>2124</v>
      </c>
      <c r="V743" s="130">
        <v>1.3391389959845601E-2</v>
      </c>
      <c r="W743" s="130">
        <v>2.4979242044686899E-2</v>
      </c>
      <c r="X743" t="s">
        <v>412</v>
      </c>
      <c r="Y743" t="s">
        <v>339</v>
      </c>
      <c r="Z743" s="137">
        <v>1030236.31</v>
      </c>
      <c r="AA743" s="167">
        <v>1</v>
      </c>
      <c r="AB743" s="166" t="s">
        <v>2125</v>
      </c>
      <c r="AD743" s="137">
        <v>1032.5028</v>
      </c>
      <c r="AH743" s="130">
        <v>3.9579780597430539E-4</v>
      </c>
      <c r="AI743" s="130">
        <v>7.1713967937185152E-2</v>
      </c>
      <c r="AJ743" s="130">
        <v>2.6915057592721116E-3</v>
      </c>
      <c r="AK743" s="181"/>
      <c r="AL743" s="4"/>
      <c r="AM743" s="159"/>
      <c r="AN743" s="4"/>
    </row>
    <row r="744" spans="1:40" x14ac:dyDescent="0.25">
      <c r="A744" t="s">
        <v>1213</v>
      </c>
      <c r="B744" s="2">
        <v>57</v>
      </c>
      <c r="C744" t="s">
        <v>1964</v>
      </c>
      <c r="D744" t="s">
        <v>1965</v>
      </c>
      <c r="E744" t="s">
        <v>309</v>
      </c>
      <c r="F744" t="s">
        <v>1966</v>
      </c>
      <c r="G744" t="s">
        <v>1967</v>
      </c>
      <c r="H744" t="s">
        <v>312</v>
      </c>
      <c r="I744" t="s">
        <v>754</v>
      </c>
      <c r="J744" t="s">
        <v>204</v>
      </c>
      <c r="K744" t="s">
        <v>204</v>
      </c>
      <c r="L744" t="s">
        <v>325</v>
      </c>
      <c r="M744" t="s">
        <v>340</v>
      </c>
      <c r="N744" t="s">
        <v>464</v>
      </c>
      <c r="O744" t="s">
        <v>339</v>
      </c>
      <c r="P744" t="s">
        <v>1640</v>
      </c>
      <c r="Q744" t="s">
        <v>413</v>
      </c>
      <c r="R744" t="s">
        <v>407</v>
      </c>
      <c r="S744" t="s">
        <v>1212</v>
      </c>
      <c r="T744" s="129">
        <v>4294.8999999999996</v>
      </c>
      <c r="U744" t="s">
        <v>1921</v>
      </c>
      <c r="V744" s="130">
        <v>3.5409330142736103E-2</v>
      </c>
      <c r="W744" s="130">
        <v>3.8427945028543103E-2</v>
      </c>
      <c r="X744" t="s">
        <v>412</v>
      </c>
      <c r="Y744" t="s">
        <v>339</v>
      </c>
      <c r="Z744" s="137">
        <v>715295</v>
      </c>
      <c r="AA744" s="167">
        <v>1</v>
      </c>
      <c r="AB744" s="166" t="s">
        <v>1968</v>
      </c>
      <c r="AD744" s="137">
        <v>733.32040000000006</v>
      </c>
      <c r="AH744" s="130">
        <v>4.1512779676389574E-4</v>
      </c>
      <c r="AI744" s="130">
        <v>5.0933823766176514E-2</v>
      </c>
      <c r="AJ744" s="130">
        <v>1.9116036101710606E-3</v>
      </c>
      <c r="AK744" s="181"/>
      <c r="AL744" s="4"/>
      <c r="AM744" s="159"/>
      <c r="AN744" s="4"/>
    </row>
    <row r="745" spans="1:40" x14ac:dyDescent="0.25">
      <c r="A745" t="s">
        <v>1213</v>
      </c>
      <c r="B745" s="2">
        <v>57</v>
      </c>
      <c r="C745" t="s">
        <v>2763</v>
      </c>
      <c r="D745" t="s">
        <v>2764</v>
      </c>
      <c r="E745" t="s">
        <v>309</v>
      </c>
      <c r="F745" t="s">
        <v>2765</v>
      </c>
      <c r="G745" t="s">
        <v>2766</v>
      </c>
      <c r="H745" t="s">
        <v>312</v>
      </c>
      <c r="I745" t="s">
        <v>754</v>
      </c>
      <c r="J745" t="s">
        <v>204</v>
      </c>
      <c r="K745" t="s">
        <v>204</v>
      </c>
      <c r="L745" t="s">
        <v>325</v>
      </c>
      <c r="M745" t="s">
        <v>340</v>
      </c>
      <c r="N745" t="s">
        <v>447</v>
      </c>
      <c r="O745" t="s">
        <v>339</v>
      </c>
      <c r="P745" t="s">
        <v>1640</v>
      </c>
      <c r="Q745" t="s">
        <v>413</v>
      </c>
      <c r="R745" t="s">
        <v>407</v>
      </c>
      <c r="S745" t="s">
        <v>1212</v>
      </c>
      <c r="T745" s="129">
        <v>3098.5</v>
      </c>
      <c r="U745" t="s">
        <v>2767</v>
      </c>
      <c r="V745" s="130">
        <v>3.1668755194458303E-2</v>
      </c>
      <c r="W745" s="130">
        <v>2.9566172918080901E-2</v>
      </c>
      <c r="X745" t="s">
        <v>412</v>
      </c>
      <c r="Y745" t="s">
        <v>339</v>
      </c>
      <c r="Z745" s="137">
        <v>581782.64</v>
      </c>
      <c r="AA745" s="167">
        <v>1</v>
      </c>
      <c r="AB745" s="166" t="s">
        <v>2768</v>
      </c>
      <c r="AD745" s="137">
        <v>665.96659999999997</v>
      </c>
      <c r="AH745" s="130">
        <v>4.0789090706349094E-4</v>
      </c>
      <c r="AI745" s="130">
        <v>4.6255668652555912E-2</v>
      </c>
      <c r="AJ745" s="130">
        <v>1.7360271946796333E-3</v>
      </c>
      <c r="AK745" s="181"/>
      <c r="AL745" s="4"/>
      <c r="AM745" s="159"/>
      <c r="AN745" s="4"/>
    </row>
    <row r="746" spans="1:40" x14ac:dyDescent="0.25">
      <c r="A746" t="s">
        <v>1213</v>
      </c>
      <c r="B746" s="2">
        <v>57</v>
      </c>
      <c r="C746" t="s">
        <v>2204</v>
      </c>
      <c r="D746" t="s">
        <v>2205</v>
      </c>
      <c r="E746" t="s">
        <v>309</v>
      </c>
      <c r="F746" t="s">
        <v>3189</v>
      </c>
      <c r="G746" t="s">
        <v>3190</v>
      </c>
      <c r="H746" t="s">
        <v>312</v>
      </c>
      <c r="I746" t="s">
        <v>754</v>
      </c>
      <c r="J746" t="s">
        <v>204</v>
      </c>
      <c r="K746" t="s">
        <v>204</v>
      </c>
      <c r="L746" t="s">
        <v>325</v>
      </c>
      <c r="M746" t="s">
        <v>340</v>
      </c>
      <c r="N746" t="s">
        <v>464</v>
      </c>
      <c r="O746" t="s">
        <v>339</v>
      </c>
      <c r="P746" t="s">
        <v>1633</v>
      </c>
      <c r="Q746" t="s">
        <v>413</v>
      </c>
      <c r="R746" t="s">
        <v>407</v>
      </c>
      <c r="S746" t="s">
        <v>1212</v>
      </c>
      <c r="T746" s="129">
        <v>2256</v>
      </c>
      <c r="U746" t="s">
        <v>1706</v>
      </c>
      <c r="V746" s="130">
        <v>9.6107944071289406E-3</v>
      </c>
      <c r="W746" s="130">
        <v>3.8346644366979203E-2</v>
      </c>
      <c r="X746" t="s">
        <v>412</v>
      </c>
      <c r="Y746" t="s">
        <v>339</v>
      </c>
      <c r="Z746" s="137">
        <v>478800</v>
      </c>
      <c r="AA746" s="167">
        <v>1</v>
      </c>
      <c r="AB746" s="166" t="s">
        <v>3191</v>
      </c>
      <c r="AD746" s="137">
        <v>536.49540000000002</v>
      </c>
      <c r="AH746" s="130">
        <v>7.9823374944963047E-4</v>
      </c>
      <c r="AI746" s="130">
        <v>3.7263060123466328E-2</v>
      </c>
      <c r="AJ746" s="130">
        <v>1.3985244969049917E-3</v>
      </c>
      <c r="AK746" s="181"/>
      <c r="AL746" s="4"/>
      <c r="AM746" s="159"/>
      <c r="AN746" s="4"/>
    </row>
    <row r="747" spans="1:40" x14ac:dyDescent="0.25">
      <c r="A747" t="s">
        <v>1213</v>
      </c>
      <c r="B747" s="2">
        <v>57</v>
      </c>
      <c r="C747" t="s">
        <v>2018</v>
      </c>
      <c r="D747" t="s">
        <v>2019</v>
      </c>
      <c r="E747" t="s">
        <v>309</v>
      </c>
      <c r="F747" t="s">
        <v>2020</v>
      </c>
      <c r="G747" t="s">
        <v>2021</v>
      </c>
      <c r="H747" t="s">
        <v>312</v>
      </c>
      <c r="I747" t="s">
        <v>754</v>
      </c>
      <c r="J747" t="s">
        <v>204</v>
      </c>
      <c r="K747" t="s">
        <v>204</v>
      </c>
      <c r="L747" t="s">
        <v>325</v>
      </c>
      <c r="M747" t="s">
        <v>340</v>
      </c>
      <c r="N747" t="s">
        <v>464</v>
      </c>
      <c r="O747" t="s">
        <v>339</v>
      </c>
      <c r="P747" t="s">
        <v>1668</v>
      </c>
      <c r="Q747" t="s">
        <v>413</v>
      </c>
      <c r="R747" t="s">
        <v>407</v>
      </c>
      <c r="S747" t="s">
        <v>1212</v>
      </c>
      <c r="T747" s="129">
        <v>5552.2</v>
      </c>
      <c r="U747" t="s">
        <v>2022</v>
      </c>
      <c r="V747" s="130">
        <v>3.2562297952171701E-3</v>
      </c>
      <c r="W747" s="130">
        <v>3.2159926282167101E-2</v>
      </c>
      <c r="X747" t="s">
        <v>412</v>
      </c>
      <c r="Y747" t="s">
        <v>339</v>
      </c>
      <c r="Z747" s="137">
        <v>511828.53</v>
      </c>
      <c r="AA747" s="167">
        <v>1</v>
      </c>
      <c r="AB747" s="166" t="s">
        <v>2023</v>
      </c>
      <c r="AC747" s="2">
        <v>13.689200000000001</v>
      </c>
      <c r="AD747" s="137">
        <v>497.82779999999997</v>
      </c>
      <c r="AH747" s="130">
        <v>4.1236630737627905E-4</v>
      </c>
      <c r="AI747" s="130">
        <v>3.4577346315612337E-2</v>
      </c>
      <c r="AJ747" s="130">
        <v>1.2977266413473792E-3</v>
      </c>
      <c r="AK747" s="181"/>
      <c r="AL747" s="4"/>
      <c r="AM747" s="159"/>
      <c r="AN747" s="4"/>
    </row>
    <row r="748" spans="1:40" x14ac:dyDescent="0.25">
      <c r="A748" t="s">
        <v>1213</v>
      </c>
      <c r="B748" s="2">
        <v>57</v>
      </c>
      <c r="C748" t="s">
        <v>1861</v>
      </c>
      <c r="D748" t="s">
        <v>1862</v>
      </c>
      <c r="E748" t="s">
        <v>309</v>
      </c>
      <c r="F748" t="s">
        <v>2840</v>
      </c>
      <c r="G748" t="s">
        <v>2841</v>
      </c>
      <c r="H748" t="s">
        <v>312</v>
      </c>
      <c r="I748" t="s">
        <v>754</v>
      </c>
      <c r="J748" t="s">
        <v>204</v>
      </c>
      <c r="K748" t="s">
        <v>204</v>
      </c>
      <c r="L748" t="s">
        <v>325</v>
      </c>
      <c r="M748" t="s">
        <v>340</v>
      </c>
      <c r="N748" t="s">
        <v>443</v>
      </c>
      <c r="O748" t="s">
        <v>339</v>
      </c>
      <c r="P748" t="s">
        <v>1864</v>
      </c>
      <c r="Q748" t="s">
        <v>415</v>
      </c>
      <c r="R748" t="s">
        <v>407</v>
      </c>
      <c r="S748" t="s">
        <v>1212</v>
      </c>
      <c r="T748" s="129">
        <v>1044.2</v>
      </c>
      <c r="U748" t="s">
        <v>1807</v>
      </c>
      <c r="V748" s="130">
        <v>5.18197617974233E-3</v>
      </c>
      <c r="W748" s="130">
        <v>2.9075746346711801E-2</v>
      </c>
      <c r="X748" t="s">
        <v>412</v>
      </c>
      <c r="Y748" t="s">
        <v>339</v>
      </c>
      <c r="Z748" s="137">
        <v>320588.79999999999</v>
      </c>
      <c r="AA748" s="167">
        <v>1</v>
      </c>
      <c r="AB748" s="166" t="s">
        <v>2842</v>
      </c>
      <c r="AD748" s="137">
        <v>360.08529999999996</v>
      </c>
      <c r="AH748" s="130">
        <v>8.6927548806941428E-4</v>
      </c>
      <c r="AI748" s="130">
        <v>2.5010242741086701E-2</v>
      </c>
      <c r="AJ748" s="130">
        <v>9.3866249929707303E-4</v>
      </c>
      <c r="AK748" s="181"/>
      <c r="AL748" s="4"/>
      <c r="AM748" s="159"/>
      <c r="AN748" s="4"/>
    </row>
    <row r="749" spans="1:40" x14ac:dyDescent="0.25">
      <c r="A749" t="s">
        <v>1213</v>
      </c>
      <c r="B749" s="2">
        <v>57</v>
      </c>
      <c r="C749" t="s">
        <v>2307</v>
      </c>
      <c r="D749" t="s">
        <v>2308</v>
      </c>
      <c r="E749" t="s">
        <v>309</v>
      </c>
      <c r="F749" t="s">
        <v>3069</v>
      </c>
      <c r="G749" t="s">
        <v>3070</v>
      </c>
      <c r="H749" t="s">
        <v>312</v>
      </c>
      <c r="I749" t="s">
        <v>754</v>
      </c>
      <c r="J749" t="s">
        <v>204</v>
      </c>
      <c r="K749" t="s">
        <v>204</v>
      </c>
      <c r="L749" t="s">
        <v>325</v>
      </c>
      <c r="M749" t="s">
        <v>340</v>
      </c>
      <c r="N749" t="s">
        <v>440</v>
      </c>
      <c r="O749" t="s">
        <v>339</v>
      </c>
      <c r="P749" t="s">
        <v>1647</v>
      </c>
      <c r="Q749" t="s">
        <v>413</v>
      </c>
      <c r="R749" t="s">
        <v>407</v>
      </c>
      <c r="S749" t="s">
        <v>1212</v>
      </c>
      <c r="T749" s="129">
        <v>3341.1</v>
      </c>
      <c r="U749" t="s">
        <v>3071</v>
      </c>
      <c r="V749" s="130">
        <v>2.1425616353749899E-2</v>
      </c>
      <c r="W749" s="130">
        <v>2.54460651981827E-2</v>
      </c>
      <c r="X749" t="s">
        <v>412</v>
      </c>
      <c r="Y749" t="s">
        <v>339</v>
      </c>
      <c r="Z749" s="137">
        <v>85270.399999999994</v>
      </c>
      <c r="AA749" s="167">
        <v>1</v>
      </c>
      <c r="AB749" s="166" t="s">
        <v>2852</v>
      </c>
      <c r="AD749" s="137">
        <v>92.4161</v>
      </c>
      <c r="AH749" s="130">
        <v>7.6483179992497245E-5</v>
      </c>
      <c r="AI749" s="130">
        <v>6.4188932294224257E-3</v>
      </c>
      <c r="AJ749" s="130">
        <v>2.4090827201579248E-4</v>
      </c>
      <c r="AK749" s="181"/>
      <c r="AL749" s="4"/>
      <c r="AM749" s="159"/>
      <c r="AN749" s="4"/>
    </row>
    <row r="750" spans="1:40" x14ac:dyDescent="0.25">
      <c r="A750" t="s">
        <v>1213</v>
      </c>
      <c r="B750" s="2">
        <v>57</v>
      </c>
      <c r="C750" t="s">
        <v>3146</v>
      </c>
      <c r="D750" t="s">
        <v>3147</v>
      </c>
      <c r="E750" t="s">
        <v>309</v>
      </c>
      <c r="F750" t="s">
        <v>3148</v>
      </c>
      <c r="G750" t="s">
        <v>3149</v>
      </c>
      <c r="H750" t="s">
        <v>312</v>
      </c>
      <c r="I750" t="s">
        <v>754</v>
      </c>
      <c r="J750" t="s">
        <v>204</v>
      </c>
      <c r="K750" t="s">
        <v>204</v>
      </c>
      <c r="L750" t="s">
        <v>325</v>
      </c>
      <c r="M750" t="s">
        <v>340</v>
      </c>
      <c r="N750" t="s">
        <v>464</v>
      </c>
      <c r="O750" t="s">
        <v>339</v>
      </c>
      <c r="P750" t="s">
        <v>1640</v>
      </c>
      <c r="Q750" t="s">
        <v>413</v>
      </c>
      <c r="R750" t="s">
        <v>407</v>
      </c>
      <c r="S750" t="s">
        <v>1212</v>
      </c>
      <c r="T750" s="129">
        <v>1699.4</v>
      </c>
      <c r="U750" t="s">
        <v>1738</v>
      </c>
      <c r="V750" s="130">
        <v>3.16585174876459E-2</v>
      </c>
      <c r="W750" s="130">
        <v>2.39878984940049E-2</v>
      </c>
      <c r="X750" t="s">
        <v>412</v>
      </c>
      <c r="Y750" t="s">
        <v>339</v>
      </c>
      <c r="Z750" s="137">
        <v>48642.27</v>
      </c>
      <c r="AA750" s="167">
        <v>1</v>
      </c>
      <c r="AB750" s="166" t="s">
        <v>3150</v>
      </c>
      <c r="AC750" s="2">
        <v>0.93059999999999998</v>
      </c>
      <c r="AD750" s="137">
        <v>57.180500000000002</v>
      </c>
      <c r="AH750" s="130">
        <v>1.3930767625254452E-4</v>
      </c>
      <c r="AI750" s="130">
        <v>3.9715539208534986E-3</v>
      </c>
      <c r="AJ750" s="130">
        <v>1.4905687913684978E-4</v>
      </c>
      <c r="AK750" s="181"/>
      <c r="AL750" s="4"/>
      <c r="AM750" s="159"/>
      <c r="AN750" s="4"/>
    </row>
    <row r="751" spans="1:40" x14ac:dyDescent="0.25">
      <c r="A751" t="s">
        <v>1213</v>
      </c>
      <c r="B751" s="2">
        <v>57</v>
      </c>
      <c r="C751" t="s">
        <v>2142</v>
      </c>
      <c r="D751" t="s">
        <v>2143</v>
      </c>
      <c r="E751" t="s">
        <v>309</v>
      </c>
      <c r="F751" t="s">
        <v>2209</v>
      </c>
      <c r="G751" t="s">
        <v>2210</v>
      </c>
      <c r="H751" t="s">
        <v>312</v>
      </c>
      <c r="I751" t="s">
        <v>754</v>
      </c>
      <c r="J751" t="s">
        <v>204</v>
      </c>
      <c r="K751" t="s">
        <v>204</v>
      </c>
      <c r="L751" t="s">
        <v>325</v>
      </c>
      <c r="M751" t="s">
        <v>340</v>
      </c>
      <c r="N751" t="s">
        <v>464</v>
      </c>
      <c r="O751" t="s">
        <v>339</v>
      </c>
      <c r="P751" t="s">
        <v>1668</v>
      </c>
      <c r="Q751" t="s">
        <v>413</v>
      </c>
      <c r="R751" t="s">
        <v>407</v>
      </c>
      <c r="S751" t="s">
        <v>1212</v>
      </c>
      <c r="T751" s="129">
        <v>3716.1</v>
      </c>
      <c r="U751" t="s">
        <v>2140</v>
      </c>
      <c r="V751" s="130">
        <v>4.4315861753828997E-2</v>
      </c>
      <c r="W751" s="130">
        <v>2.5928623963594102E-2</v>
      </c>
      <c r="X751" t="s">
        <v>412</v>
      </c>
      <c r="Y751" t="s">
        <v>339</v>
      </c>
      <c r="Z751" s="137">
        <v>13443</v>
      </c>
      <c r="AA751" s="167">
        <v>1</v>
      </c>
      <c r="AB751" s="166" t="s">
        <v>2211</v>
      </c>
      <c r="AD751" s="137">
        <v>15.3156</v>
      </c>
      <c r="AH751" s="130">
        <v>9.7632265056021175E-6</v>
      </c>
      <c r="AI751" s="130">
        <v>1.0637670399913229E-3</v>
      </c>
      <c r="AJ751" s="130">
        <v>3.9924371737014129E-5</v>
      </c>
      <c r="AK751" s="181"/>
      <c r="AL751" s="4"/>
      <c r="AM751" s="159"/>
      <c r="AN751" s="4"/>
    </row>
    <row r="752" spans="1:40" x14ac:dyDescent="0.25">
      <c r="A752" t="s">
        <v>1213</v>
      </c>
      <c r="B752" s="2">
        <v>57</v>
      </c>
      <c r="C752" t="s">
        <v>3205</v>
      </c>
      <c r="D752" t="s">
        <v>3206</v>
      </c>
      <c r="E752" t="s">
        <v>309</v>
      </c>
      <c r="F752" t="s">
        <v>3207</v>
      </c>
      <c r="G752" t="s">
        <v>3208</v>
      </c>
      <c r="H752" t="s">
        <v>321</v>
      </c>
      <c r="I752" t="s">
        <v>755</v>
      </c>
      <c r="J752" t="s">
        <v>204</v>
      </c>
      <c r="K752" t="s">
        <v>204</v>
      </c>
      <c r="L752" t="s">
        <v>325</v>
      </c>
      <c r="M752" t="s">
        <v>340</v>
      </c>
      <c r="N752" t="s">
        <v>437</v>
      </c>
      <c r="O752" t="s">
        <v>339</v>
      </c>
      <c r="P752" t="s">
        <v>1647</v>
      </c>
      <c r="Q752" t="s">
        <v>413</v>
      </c>
      <c r="R752" t="s">
        <v>407</v>
      </c>
      <c r="S752" t="s">
        <v>1212</v>
      </c>
      <c r="T752" s="129">
        <v>1444.8</v>
      </c>
      <c r="U752" t="s">
        <v>1672</v>
      </c>
      <c r="V752" s="130">
        <v>4.1164857237983701E-2</v>
      </c>
      <c r="W752" s="130">
        <v>6.9225160149335496E-2</v>
      </c>
      <c r="X752" t="s">
        <v>412</v>
      </c>
      <c r="Y752" t="s">
        <v>339</v>
      </c>
      <c r="Z752" s="137">
        <v>265239.21999999997</v>
      </c>
      <c r="AA752" s="167">
        <v>1</v>
      </c>
      <c r="AB752" s="166" t="s">
        <v>3209</v>
      </c>
      <c r="AD752" s="137">
        <v>264.23129999999998</v>
      </c>
      <c r="AH752" s="130">
        <v>1.6103538015505221E-3</v>
      </c>
      <c r="AI752" s="130">
        <v>1.8352565219388026E-2</v>
      </c>
      <c r="AJ752" s="130">
        <v>6.8879238461140926E-4</v>
      </c>
      <c r="AK752" s="181"/>
      <c r="AL752" s="4"/>
      <c r="AM752" s="159"/>
      <c r="AN752" s="4"/>
    </row>
    <row r="753" spans="1:40" x14ac:dyDescent="0.25">
      <c r="A753" t="s">
        <v>1213</v>
      </c>
      <c r="B753" s="2">
        <v>57</v>
      </c>
      <c r="C753" t="s">
        <v>2883</v>
      </c>
      <c r="D753" t="s">
        <v>2884</v>
      </c>
      <c r="E753" t="s">
        <v>309</v>
      </c>
      <c r="F753" t="s">
        <v>2885</v>
      </c>
      <c r="G753" t="s">
        <v>2886</v>
      </c>
      <c r="H753" t="s">
        <v>312</v>
      </c>
      <c r="I753" t="s">
        <v>755</v>
      </c>
      <c r="J753" t="s">
        <v>204</v>
      </c>
      <c r="K753" t="s">
        <v>204</v>
      </c>
      <c r="L753" t="s">
        <v>325</v>
      </c>
      <c r="M753" t="s">
        <v>340</v>
      </c>
      <c r="N753" t="s">
        <v>454</v>
      </c>
      <c r="O753" t="s">
        <v>339</v>
      </c>
      <c r="P753" t="s">
        <v>1864</v>
      </c>
      <c r="Q753" t="s">
        <v>415</v>
      </c>
      <c r="R753" t="s">
        <v>407</v>
      </c>
      <c r="S753" t="s">
        <v>1212</v>
      </c>
      <c r="T753" s="129">
        <v>3146.2</v>
      </c>
      <c r="U753" t="s">
        <v>2887</v>
      </c>
      <c r="V753" s="130">
        <v>4.3730078742889297E-2</v>
      </c>
      <c r="W753" s="130">
        <v>5.7596542943715703E-2</v>
      </c>
      <c r="X753" t="s">
        <v>412</v>
      </c>
      <c r="Y753" t="s">
        <v>339</v>
      </c>
      <c r="Z753" s="137">
        <v>1493531.31</v>
      </c>
      <c r="AA753" s="167">
        <v>1</v>
      </c>
      <c r="AB753" s="166" t="s">
        <v>2888</v>
      </c>
      <c r="AD753" s="137">
        <v>1486.8103999999998</v>
      </c>
      <c r="AH753" s="130">
        <v>1.0623467488467321E-3</v>
      </c>
      <c r="AI753" s="130">
        <v>0.10326855612815135</v>
      </c>
      <c r="AJ753" s="130">
        <v>3.8757848933152254E-3</v>
      </c>
      <c r="AK753" s="181"/>
      <c r="AL753" s="4"/>
      <c r="AM753" s="159"/>
      <c r="AN753" s="4"/>
    </row>
    <row r="754" spans="1:40" x14ac:dyDescent="0.25">
      <c r="A754" t="s">
        <v>1213</v>
      </c>
      <c r="B754" s="2">
        <v>57</v>
      </c>
      <c r="C754" t="s">
        <v>2883</v>
      </c>
      <c r="D754" t="s">
        <v>2884</v>
      </c>
      <c r="E754" t="s">
        <v>309</v>
      </c>
      <c r="F754" t="s">
        <v>2940</v>
      </c>
      <c r="G754" t="s">
        <v>2941</v>
      </c>
      <c r="H754" t="s">
        <v>312</v>
      </c>
      <c r="I754" t="s">
        <v>755</v>
      </c>
      <c r="J754" t="s">
        <v>204</v>
      </c>
      <c r="K754" t="s">
        <v>204</v>
      </c>
      <c r="L754" t="s">
        <v>325</v>
      </c>
      <c r="M754" t="s">
        <v>340</v>
      </c>
      <c r="N754" t="s">
        <v>454</v>
      </c>
      <c r="O754" t="s">
        <v>339</v>
      </c>
      <c r="P754" t="s">
        <v>1864</v>
      </c>
      <c r="Q754" t="s">
        <v>415</v>
      </c>
      <c r="R754" t="s">
        <v>407</v>
      </c>
      <c r="S754" t="s">
        <v>1212</v>
      </c>
      <c r="T754" s="129">
        <v>3298.5</v>
      </c>
      <c r="U754" t="s">
        <v>2887</v>
      </c>
      <c r="V754" s="130">
        <v>5.0495508291304003E-2</v>
      </c>
      <c r="W754" s="130">
        <v>5.5671553086042103E-2</v>
      </c>
      <c r="X754" t="s">
        <v>412</v>
      </c>
      <c r="Y754" t="s">
        <v>339</v>
      </c>
      <c r="Z754" s="137">
        <v>995271</v>
      </c>
      <c r="AA754" s="167">
        <v>1</v>
      </c>
      <c r="AB754" s="166" t="s">
        <v>2942</v>
      </c>
      <c r="AD754" s="137">
        <v>1009.2048000000001</v>
      </c>
      <c r="AH754" s="130">
        <v>8.3174766142939636E-4</v>
      </c>
      <c r="AI754" s="130">
        <v>7.0095771817038521E-2</v>
      </c>
      <c r="AJ754" s="130">
        <v>2.6307730414726815E-3</v>
      </c>
      <c r="AK754" s="181"/>
      <c r="AL754" s="4"/>
      <c r="AM754" s="159"/>
      <c r="AN754" s="4"/>
    </row>
    <row r="755" spans="1:40" x14ac:dyDescent="0.25">
      <c r="A755" t="s">
        <v>1213</v>
      </c>
      <c r="B755" s="2">
        <v>57</v>
      </c>
      <c r="C755" t="s">
        <v>2551</v>
      </c>
      <c r="D755" t="s">
        <v>2552</v>
      </c>
      <c r="E755" t="s">
        <v>309</v>
      </c>
      <c r="F755" t="s">
        <v>2889</v>
      </c>
      <c r="G755" t="s">
        <v>2890</v>
      </c>
      <c r="H755" t="s">
        <v>312</v>
      </c>
      <c r="I755" t="s">
        <v>755</v>
      </c>
      <c r="J755" t="s">
        <v>204</v>
      </c>
      <c r="K755" t="s">
        <v>204</v>
      </c>
      <c r="L755" t="s">
        <v>325</v>
      </c>
      <c r="M755" t="s">
        <v>340</v>
      </c>
      <c r="N755" t="s">
        <v>454</v>
      </c>
      <c r="O755" t="s">
        <v>339</v>
      </c>
      <c r="P755" t="s">
        <v>1668</v>
      </c>
      <c r="Q755" t="s">
        <v>413</v>
      </c>
      <c r="R755" t="s">
        <v>407</v>
      </c>
      <c r="S755" t="s">
        <v>1212</v>
      </c>
      <c r="T755" s="129">
        <v>761.7</v>
      </c>
      <c r="U755" t="s">
        <v>2891</v>
      </c>
      <c r="V755" s="130">
        <v>4.6683399670005801E-2</v>
      </c>
      <c r="W755" s="130">
        <v>7.2390640746354706E-2</v>
      </c>
      <c r="X755" t="s">
        <v>412</v>
      </c>
      <c r="Y755" t="s">
        <v>339</v>
      </c>
      <c r="Z755" s="137">
        <v>738684.97</v>
      </c>
      <c r="AA755" s="167">
        <v>1</v>
      </c>
      <c r="AB755" s="166" t="s">
        <v>2892</v>
      </c>
      <c r="AD755" s="137">
        <v>754.41899999999998</v>
      </c>
      <c r="AH755" s="130">
        <v>1.4663891691860491E-3</v>
      </c>
      <c r="AI755" s="130">
        <v>5.2399257393978292E-2</v>
      </c>
      <c r="AJ755" s="130">
        <v>1.9666029800638864E-3</v>
      </c>
      <c r="AK755" s="181"/>
      <c r="AL755" s="4"/>
      <c r="AM755" s="159"/>
      <c r="AN755" s="4"/>
    </row>
    <row r="756" spans="1:40" x14ac:dyDescent="0.25">
      <c r="A756" t="s">
        <v>1213</v>
      </c>
      <c r="B756" s="2">
        <v>57</v>
      </c>
      <c r="C756" t="s">
        <v>2951</v>
      </c>
      <c r="D756" t="s">
        <v>2952</v>
      </c>
      <c r="E756" t="s">
        <v>311</v>
      </c>
      <c r="F756" t="s">
        <v>2953</v>
      </c>
      <c r="G756" t="s">
        <v>2954</v>
      </c>
      <c r="H756" t="s">
        <v>312</v>
      </c>
      <c r="I756" t="s">
        <v>755</v>
      </c>
      <c r="J756" t="s">
        <v>204</v>
      </c>
      <c r="K756" t="s">
        <v>204</v>
      </c>
      <c r="L756" t="s">
        <v>325</v>
      </c>
      <c r="M756" t="s">
        <v>340</v>
      </c>
      <c r="N756" t="s">
        <v>465</v>
      </c>
      <c r="O756" t="s">
        <v>339</v>
      </c>
      <c r="P756" t="s">
        <v>2348</v>
      </c>
      <c r="Q756" t="s">
        <v>415</v>
      </c>
      <c r="R756" t="s">
        <v>407</v>
      </c>
      <c r="S756" t="s">
        <v>1212</v>
      </c>
      <c r="T756" s="129">
        <v>3157.2</v>
      </c>
      <c r="U756" t="s">
        <v>1905</v>
      </c>
      <c r="V756" s="130">
        <v>7.0561146833586705E-2</v>
      </c>
      <c r="W756" s="130">
        <v>7.0426311858892102E-2</v>
      </c>
      <c r="X756" t="s">
        <v>412</v>
      </c>
      <c r="Y756" t="s">
        <v>339</v>
      </c>
      <c r="Z756" s="137">
        <v>687483.12</v>
      </c>
      <c r="AA756" s="167">
        <v>1</v>
      </c>
      <c r="AB756" s="166" t="s">
        <v>2955</v>
      </c>
      <c r="AD756" s="137">
        <v>623.34090000000003</v>
      </c>
      <c r="AH756" s="130">
        <v>6.1064153099838717E-4</v>
      </c>
      <c r="AI756" s="130">
        <v>4.3295039312761324E-2</v>
      </c>
      <c r="AJ756" s="130">
        <v>1.6249114504482327E-3</v>
      </c>
      <c r="AK756" s="181"/>
      <c r="AL756" s="4"/>
      <c r="AM756" s="159"/>
      <c r="AN756" s="4"/>
    </row>
    <row r="757" spans="1:40" x14ac:dyDescent="0.25">
      <c r="A757" t="s">
        <v>1213</v>
      </c>
      <c r="B757" s="2">
        <v>57</v>
      </c>
      <c r="C757" t="s">
        <v>3107</v>
      </c>
      <c r="D757" t="s">
        <v>3108</v>
      </c>
      <c r="E757" t="s">
        <v>309</v>
      </c>
      <c r="F757" t="s">
        <v>3109</v>
      </c>
      <c r="G757" t="s">
        <v>3110</v>
      </c>
      <c r="H757" t="s">
        <v>312</v>
      </c>
      <c r="I757" t="s">
        <v>755</v>
      </c>
      <c r="J757" t="s">
        <v>204</v>
      </c>
      <c r="K757" t="s">
        <v>204</v>
      </c>
      <c r="L757" t="s">
        <v>325</v>
      </c>
      <c r="M757" t="s">
        <v>340</v>
      </c>
      <c r="N757" t="s">
        <v>440</v>
      </c>
      <c r="O757" t="s">
        <v>339</v>
      </c>
      <c r="P757" t="s">
        <v>1619</v>
      </c>
      <c r="Q757" t="s">
        <v>413</v>
      </c>
      <c r="R757" t="s">
        <v>407</v>
      </c>
      <c r="S757" t="s">
        <v>1212</v>
      </c>
      <c r="T757" s="129">
        <v>731.7</v>
      </c>
      <c r="U757" t="s">
        <v>3111</v>
      </c>
      <c r="V757" s="130">
        <v>4.1973128847099403E-2</v>
      </c>
      <c r="W757" s="130">
        <v>7.7672561146020502E-2</v>
      </c>
      <c r="X757" t="s">
        <v>412</v>
      </c>
      <c r="Y757" t="s">
        <v>339</v>
      </c>
      <c r="Z757" s="137">
        <v>468086.31</v>
      </c>
      <c r="AA757" s="167">
        <v>1</v>
      </c>
      <c r="AB757" s="166" t="s">
        <v>3112</v>
      </c>
      <c r="AD757" s="137">
        <v>477.72890000000001</v>
      </c>
      <c r="AH757" s="130">
        <v>1.2723809686905211E-3</v>
      </c>
      <c r="AI757" s="130">
        <v>3.318134829006443E-2</v>
      </c>
      <c r="AJ757" s="130">
        <v>1.2453332675908778E-3</v>
      </c>
      <c r="AK757" s="181"/>
      <c r="AL757" s="4"/>
      <c r="AM757" s="159"/>
      <c r="AN757" s="4"/>
    </row>
    <row r="758" spans="1:40" x14ac:dyDescent="0.25">
      <c r="A758" t="s">
        <v>1213</v>
      </c>
      <c r="B758" s="2">
        <v>57</v>
      </c>
      <c r="C758" t="s">
        <v>3210</v>
      </c>
      <c r="D758" t="s">
        <v>3211</v>
      </c>
      <c r="E758" t="s">
        <v>309</v>
      </c>
      <c r="F758" t="s">
        <v>3212</v>
      </c>
      <c r="G758" t="s">
        <v>3213</v>
      </c>
      <c r="H758" t="s">
        <v>312</v>
      </c>
      <c r="I758" t="s">
        <v>755</v>
      </c>
      <c r="J758" t="s">
        <v>204</v>
      </c>
      <c r="K758" t="s">
        <v>204</v>
      </c>
      <c r="L758" t="s">
        <v>325</v>
      </c>
      <c r="M758" t="s">
        <v>340</v>
      </c>
      <c r="N758" t="s">
        <v>466</v>
      </c>
      <c r="O758" t="s">
        <v>339</v>
      </c>
      <c r="P758" t="s">
        <v>1619</v>
      </c>
      <c r="Q758" t="s">
        <v>413</v>
      </c>
      <c r="R758" t="s">
        <v>407</v>
      </c>
      <c r="S758" t="s">
        <v>1212</v>
      </c>
      <c r="T758" s="129">
        <v>983.3</v>
      </c>
      <c r="U758" t="s">
        <v>1807</v>
      </c>
      <c r="V758" s="130">
        <v>3.4565534044715997E-2</v>
      </c>
      <c r="W758" s="130">
        <v>6.6948741625546995E-2</v>
      </c>
      <c r="X758" t="s">
        <v>412</v>
      </c>
      <c r="Y758" t="s">
        <v>339</v>
      </c>
      <c r="Z758" s="137">
        <v>298557.59999999998</v>
      </c>
      <c r="AA758" s="167">
        <v>1</v>
      </c>
      <c r="AB758" s="166" t="s">
        <v>3214</v>
      </c>
      <c r="AD758" s="137">
        <v>299.09500000000003</v>
      </c>
      <c r="AH758" s="130">
        <v>3.7873024893696912E-3</v>
      </c>
      <c r="AI758" s="130">
        <v>2.0774073678223821E-2</v>
      </c>
      <c r="AJ758" s="130">
        <v>7.7967431668901264E-4</v>
      </c>
      <c r="AK758" s="181"/>
      <c r="AL758" s="4"/>
      <c r="AM758" s="159"/>
      <c r="AN758" s="4"/>
    </row>
    <row r="759" spans="1:40" x14ac:dyDescent="0.25">
      <c r="A759" t="s">
        <v>1213</v>
      </c>
      <c r="B759" s="2">
        <v>57</v>
      </c>
      <c r="C759" t="s">
        <v>3196</v>
      </c>
      <c r="D759" t="s">
        <v>3197</v>
      </c>
      <c r="E759" t="s">
        <v>80</v>
      </c>
      <c r="F759" t="s">
        <v>3198</v>
      </c>
      <c r="G759" t="s">
        <v>3199</v>
      </c>
      <c r="H759" t="s">
        <v>321</v>
      </c>
      <c r="I759" t="s">
        <v>755</v>
      </c>
      <c r="J759" t="s">
        <v>205</v>
      </c>
      <c r="K759" t="s">
        <v>245</v>
      </c>
      <c r="L759" t="s">
        <v>325</v>
      </c>
      <c r="M759" t="s">
        <v>314</v>
      </c>
      <c r="N759" t="s">
        <v>491</v>
      </c>
      <c r="O759" t="s">
        <v>339</v>
      </c>
      <c r="P759" t="s">
        <v>3200</v>
      </c>
      <c r="Q759" t="s">
        <v>433</v>
      </c>
      <c r="R759" t="s">
        <v>407</v>
      </c>
      <c r="S759" t="s">
        <v>1215</v>
      </c>
      <c r="T759" s="129">
        <v>4300.3</v>
      </c>
      <c r="U759" t="s">
        <v>3201</v>
      </c>
      <c r="V759" s="130">
        <v>3.3062101365327501E-2</v>
      </c>
      <c r="W759" s="130">
        <v>6.0145712074041E-2</v>
      </c>
      <c r="X759" t="s">
        <v>412</v>
      </c>
      <c r="Y759" t="s">
        <v>339</v>
      </c>
      <c r="Z759" s="137">
        <v>167000</v>
      </c>
      <c r="AA759" s="11" t="s">
        <v>1216</v>
      </c>
      <c r="AB759" s="166" t="s">
        <v>3202</v>
      </c>
      <c r="AD759" s="137">
        <v>587.84199999999998</v>
      </c>
      <c r="AH759" s="130">
        <v>3.3399999999999999E-4</v>
      </c>
      <c r="AI759" s="130">
        <v>4.0829412123754814E-2</v>
      </c>
      <c r="AJ759" s="130">
        <v>1.5323736928771878E-3</v>
      </c>
      <c r="AK759" s="181"/>
      <c r="AL759" s="4"/>
      <c r="AM759" s="159"/>
      <c r="AN759" s="4"/>
    </row>
    <row r="760" spans="1:40" x14ac:dyDescent="0.25">
      <c r="A760" t="s">
        <v>1213</v>
      </c>
      <c r="B760" s="2">
        <v>62</v>
      </c>
      <c r="C760" t="s">
        <v>1964</v>
      </c>
      <c r="D760" t="s">
        <v>1965</v>
      </c>
      <c r="E760" t="s">
        <v>309</v>
      </c>
      <c r="F760" t="s">
        <v>3022</v>
      </c>
      <c r="G760" t="s">
        <v>3023</v>
      </c>
      <c r="H760" t="s">
        <v>321</v>
      </c>
      <c r="I760" t="s">
        <v>951</v>
      </c>
      <c r="J760" t="s">
        <v>204</v>
      </c>
      <c r="K760" t="s">
        <v>204</v>
      </c>
      <c r="L760" t="s">
        <v>325</v>
      </c>
      <c r="M760" t="s">
        <v>340</v>
      </c>
      <c r="N760" t="s">
        <v>464</v>
      </c>
      <c r="O760" t="s">
        <v>339</v>
      </c>
      <c r="P760" t="s">
        <v>1640</v>
      </c>
      <c r="Q760" t="s">
        <v>413</v>
      </c>
      <c r="R760" t="s">
        <v>407</v>
      </c>
      <c r="S760" t="s">
        <v>1212</v>
      </c>
      <c r="T760" s="129">
        <v>3142.7</v>
      </c>
      <c r="U760" t="s">
        <v>1921</v>
      </c>
      <c r="V760" s="130">
        <v>4.9623967762613803E-2</v>
      </c>
      <c r="W760" s="130">
        <v>7.5836739755868604E-2</v>
      </c>
      <c r="X760" t="s">
        <v>412</v>
      </c>
      <c r="Y760" t="s">
        <v>339</v>
      </c>
      <c r="Z760" s="137">
        <v>2604788.42</v>
      </c>
      <c r="AA760" s="167">
        <v>1</v>
      </c>
      <c r="AB760" s="166" t="s">
        <v>3024</v>
      </c>
      <c r="AD760" s="137">
        <v>2329.4622999999997</v>
      </c>
      <c r="AH760" s="130">
        <v>2.1143253151107121E-3</v>
      </c>
      <c r="AI760" s="130">
        <v>5.499293657709666E-3</v>
      </c>
      <c r="AJ760" s="130">
        <v>5.2659026589178988E-4</v>
      </c>
      <c r="AK760" s="181"/>
      <c r="AL760" s="4"/>
      <c r="AM760" s="159"/>
      <c r="AN760" s="4"/>
    </row>
    <row r="761" spans="1:40" x14ac:dyDescent="0.25">
      <c r="A761" t="s">
        <v>1213</v>
      </c>
      <c r="B761" s="2">
        <v>62</v>
      </c>
      <c r="C761" t="s">
        <v>3099</v>
      </c>
      <c r="D761" t="s">
        <v>3100</v>
      </c>
      <c r="E761" t="s">
        <v>309</v>
      </c>
      <c r="F761" t="s">
        <v>3215</v>
      </c>
      <c r="G761" t="s">
        <v>3216</v>
      </c>
      <c r="H761" t="s">
        <v>321</v>
      </c>
      <c r="I761" t="s">
        <v>951</v>
      </c>
      <c r="J761" t="s">
        <v>204</v>
      </c>
      <c r="K761" t="s">
        <v>204</v>
      </c>
      <c r="L761" t="s">
        <v>325</v>
      </c>
      <c r="M761" t="s">
        <v>340</v>
      </c>
      <c r="N761" t="s">
        <v>447</v>
      </c>
      <c r="O761" t="s">
        <v>339</v>
      </c>
      <c r="P761" t="s">
        <v>1773</v>
      </c>
      <c r="Q761" t="s">
        <v>415</v>
      </c>
      <c r="R761" t="s">
        <v>407</v>
      </c>
      <c r="S761" t="s">
        <v>1212</v>
      </c>
      <c r="T761" s="129">
        <v>992.2</v>
      </c>
      <c r="U761" t="s">
        <v>1822</v>
      </c>
      <c r="V761" s="130">
        <v>3.1339989901396498E-2</v>
      </c>
      <c r="W761" s="130">
        <v>5.5571894210576699E-2</v>
      </c>
      <c r="X761" t="s">
        <v>412</v>
      </c>
      <c r="Y761" t="s">
        <v>339</v>
      </c>
      <c r="Z761" s="137">
        <v>303233.63</v>
      </c>
      <c r="AA761" s="167">
        <v>1</v>
      </c>
      <c r="AB761" s="166" t="s">
        <v>3217</v>
      </c>
      <c r="AD761" s="137">
        <v>296.44120000000004</v>
      </c>
      <c r="AH761" s="130">
        <v>5.3214259509971737E-3</v>
      </c>
      <c r="AI761" s="130">
        <v>6.9982553958647159E-4</v>
      </c>
      <c r="AJ761" s="130">
        <v>6.7012481948852017E-5</v>
      </c>
      <c r="AK761" s="181"/>
      <c r="AL761" s="4"/>
      <c r="AM761" s="159"/>
      <c r="AN761" s="4"/>
    </row>
    <row r="762" spans="1:40" x14ac:dyDescent="0.25">
      <c r="A762" t="s">
        <v>1213</v>
      </c>
      <c r="B762" s="2">
        <v>62</v>
      </c>
      <c r="C762" t="s">
        <v>1609</v>
      </c>
      <c r="D762" t="s">
        <v>1610</v>
      </c>
      <c r="E762" t="s">
        <v>309</v>
      </c>
      <c r="F762" t="s">
        <v>2380</v>
      </c>
      <c r="G762" t="s">
        <v>2381</v>
      </c>
      <c r="H762" t="s">
        <v>312</v>
      </c>
      <c r="I762" t="s">
        <v>951</v>
      </c>
      <c r="J762" t="s">
        <v>204</v>
      </c>
      <c r="K762" t="s">
        <v>204</v>
      </c>
      <c r="L762" t="s">
        <v>325</v>
      </c>
      <c r="M762" t="s">
        <v>340</v>
      </c>
      <c r="N762" t="s">
        <v>448</v>
      </c>
      <c r="O762" t="s">
        <v>339</v>
      </c>
      <c r="P762" t="s">
        <v>1211</v>
      </c>
      <c r="Q762" t="s">
        <v>413</v>
      </c>
      <c r="R762" t="s">
        <v>407</v>
      </c>
      <c r="S762" t="s">
        <v>1212</v>
      </c>
      <c r="T762" s="129">
        <v>939.7</v>
      </c>
      <c r="U762" t="s">
        <v>2382</v>
      </c>
      <c r="V762" s="130">
        <v>3.5496169487277302E-5</v>
      </c>
      <c r="W762" s="130">
        <v>1.27998784220215E-2</v>
      </c>
      <c r="X762" t="s">
        <v>412</v>
      </c>
      <c r="Y762" t="s">
        <v>339</v>
      </c>
      <c r="Z762" s="137">
        <v>12763784</v>
      </c>
      <c r="AA762" s="167">
        <v>1</v>
      </c>
      <c r="AB762" s="166" t="s">
        <v>2383</v>
      </c>
      <c r="AD762" s="137">
        <v>12613.1713</v>
      </c>
      <c r="AH762" s="130">
        <v>5.0209388968459681E-3</v>
      </c>
      <c r="AI762" s="130">
        <v>2.9776628251805402E-2</v>
      </c>
      <c r="AJ762" s="130">
        <v>2.8512902864346393E-3</v>
      </c>
      <c r="AK762" s="181"/>
      <c r="AL762" s="4"/>
      <c r="AM762" s="159"/>
      <c r="AN762" s="4"/>
    </row>
    <row r="763" spans="1:40" x14ac:dyDescent="0.25">
      <c r="A763" t="s">
        <v>1213</v>
      </c>
      <c r="B763" s="2">
        <v>62</v>
      </c>
      <c r="C763" t="s">
        <v>1707</v>
      </c>
      <c r="D763" t="s">
        <v>1708</v>
      </c>
      <c r="E763" t="s">
        <v>309</v>
      </c>
      <c r="F763" t="s">
        <v>1709</v>
      </c>
      <c r="G763" t="s">
        <v>1710</v>
      </c>
      <c r="H763" t="s">
        <v>312</v>
      </c>
      <c r="I763" t="s">
        <v>951</v>
      </c>
      <c r="J763" t="s">
        <v>204</v>
      </c>
      <c r="K763" t="s">
        <v>204</v>
      </c>
      <c r="L763" t="s">
        <v>325</v>
      </c>
      <c r="M763" t="s">
        <v>340</v>
      </c>
      <c r="N763" t="s">
        <v>440</v>
      </c>
      <c r="O763" t="s">
        <v>339</v>
      </c>
      <c r="P763" t="s">
        <v>1626</v>
      </c>
      <c r="Q763" t="s">
        <v>415</v>
      </c>
      <c r="R763" t="s">
        <v>407</v>
      </c>
      <c r="S763" t="s">
        <v>1212</v>
      </c>
      <c r="T763" s="129">
        <v>3272.1</v>
      </c>
      <c r="U763" t="s">
        <v>1711</v>
      </c>
      <c r="V763" s="130">
        <v>7.2499999999999995E-2</v>
      </c>
      <c r="W763" s="130">
        <v>5.6720593880414602E-2</v>
      </c>
      <c r="X763" t="s">
        <v>412</v>
      </c>
      <c r="Y763" t="s">
        <v>339</v>
      </c>
      <c r="Z763" s="137">
        <v>10069200</v>
      </c>
      <c r="AA763" s="167">
        <v>1</v>
      </c>
      <c r="AB763" s="166" t="s">
        <v>1712</v>
      </c>
      <c r="AD763" s="137">
        <v>10528.3555</v>
      </c>
      <c r="AH763" s="130">
        <v>1.3984999999999999E-2</v>
      </c>
      <c r="AI763" s="130">
        <v>2.4854885450287256E-2</v>
      </c>
      <c r="AJ763" s="130">
        <v>2.3800039700785408E-3</v>
      </c>
      <c r="AK763" s="181"/>
      <c r="AL763" s="4"/>
      <c r="AM763" s="159"/>
      <c r="AN763" s="4"/>
    </row>
    <row r="764" spans="1:40" x14ac:dyDescent="0.25">
      <c r="A764" t="s">
        <v>1213</v>
      </c>
      <c r="B764" s="2">
        <v>62</v>
      </c>
      <c r="C764" t="s">
        <v>2462</v>
      </c>
      <c r="D764" t="s">
        <v>2463</v>
      </c>
      <c r="E764" t="s">
        <v>309</v>
      </c>
      <c r="F764" t="s">
        <v>2464</v>
      </c>
      <c r="G764" t="s">
        <v>2465</v>
      </c>
      <c r="H764" t="s">
        <v>312</v>
      </c>
      <c r="I764" t="s">
        <v>951</v>
      </c>
      <c r="J764" t="s">
        <v>204</v>
      </c>
      <c r="K764" t="s">
        <v>204</v>
      </c>
      <c r="L764" t="s">
        <v>325</v>
      </c>
      <c r="M764" t="s">
        <v>340</v>
      </c>
      <c r="N764" t="s">
        <v>440</v>
      </c>
      <c r="O764" t="s">
        <v>339</v>
      </c>
      <c r="P764" t="s">
        <v>1773</v>
      </c>
      <c r="Q764" t="s">
        <v>415</v>
      </c>
      <c r="R764" t="s">
        <v>407</v>
      </c>
      <c r="S764" t="s">
        <v>1212</v>
      </c>
      <c r="T764" s="129">
        <v>1660</v>
      </c>
      <c r="U764" t="s">
        <v>1396</v>
      </c>
      <c r="V764" s="130">
        <v>4.8799578175950202E-2</v>
      </c>
      <c r="W764" s="130">
        <v>5.4137330924272198E-2</v>
      </c>
      <c r="X764" t="s">
        <v>412</v>
      </c>
      <c r="Y764" t="s">
        <v>339</v>
      </c>
      <c r="Z764" s="137">
        <v>7037094</v>
      </c>
      <c r="AA764" s="167">
        <v>1</v>
      </c>
      <c r="AB764" s="166" t="s">
        <v>1357</v>
      </c>
      <c r="AD764" s="137">
        <v>6859.7592000000004</v>
      </c>
      <c r="AH764" s="130">
        <v>1.4442405801348871E-2</v>
      </c>
      <c r="AI764" s="130">
        <v>1.6194222272657318E-2</v>
      </c>
      <c r="AJ764" s="130">
        <v>1.5506936605420283E-3</v>
      </c>
      <c r="AK764" s="181"/>
      <c r="AL764" s="4"/>
      <c r="AM764" s="159"/>
      <c r="AN764" s="4"/>
    </row>
    <row r="765" spans="1:40" x14ac:dyDescent="0.25">
      <c r="A765" t="s">
        <v>1213</v>
      </c>
      <c r="B765" s="2">
        <v>62</v>
      </c>
      <c r="C765" t="s">
        <v>1884</v>
      </c>
      <c r="D765" t="s">
        <v>1885</v>
      </c>
      <c r="E765" t="s">
        <v>309</v>
      </c>
      <c r="F765" t="s">
        <v>2455</v>
      </c>
      <c r="G765" t="s">
        <v>2456</v>
      </c>
      <c r="H765" t="s">
        <v>312</v>
      </c>
      <c r="I765" t="s">
        <v>951</v>
      </c>
      <c r="J765" t="s">
        <v>204</v>
      </c>
      <c r="K765" t="s">
        <v>204</v>
      </c>
      <c r="L765" t="s">
        <v>325</v>
      </c>
      <c r="M765" t="s">
        <v>340</v>
      </c>
      <c r="N765" t="s">
        <v>448</v>
      </c>
      <c r="O765" t="s">
        <v>339</v>
      </c>
      <c r="P765" t="s">
        <v>1211</v>
      </c>
      <c r="Q765" t="s">
        <v>413</v>
      </c>
      <c r="R765" t="s">
        <v>407</v>
      </c>
      <c r="S765" t="s">
        <v>1212</v>
      </c>
      <c r="T765" s="129">
        <v>903.1</v>
      </c>
      <c r="U765" t="s">
        <v>2457</v>
      </c>
      <c r="V765" s="130">
        <v>3.9206857818364797E-2</v>
      </c>
      <c r="W765" s="130">
        <v>4.50001856052872E-2</v>
      </c>
      <c r="X765" t="s">
        <v>412</v>
      </c>
      <c r="Y765" t="s">
        <v>339</v>
      </c>
      <c r="Z765" s="137">
        <v>6668000</v>
      </c>
      <c r="AA765" s="167">
        <v>1</v>
      </c>
      <c r="AB765" s="166" t="s">
        <v>2458</v>
      </c>
      <c r="AD765" s="137">
        <v>6648.6628000000001</v>
      </c>
      <c r="AH765" s="130">
        <v>5.5296313772580227E-3</v>
      </c>
      <c r="AI765" s="130">
        <v>1.5695875038754734E-2</v>
      </c>
      <c r="AJ765" s="130">
        <v>1.5029739316566113E-3</v>
      </c>
      <c r="AK765" s="181"/>
      <c r="AL765" s="4"/>
      <c r="AM765" s="159"/>
      <c r="AN765" s="4"/>
    </row>
    <row r="766" spans="1:40" x14ac:dyDescent="0.25">
      <c r="A766" t="s">
        <v>1213</v>
      </c>
      <c r="B766" s="2">
        <v>62</v>
      </c>
      <c r="C766" t="s">
        <v>2130</v>
      </c>
      <c r="D766" t="s">
        <v>2131</v>
      </c>
      <c r="E766" t="s">
        <v>309</v>
      </c>
      <c r="F766" t="s">
        <v>2403</v>
      </c>
      <c r="G766" t="s">
        <v>2404</v>
      </c>
      <c r="H766" t="s">
        <v>312</v>
      </c>
      <c r="I766" t="s">
        <v>951</v>
      </c>
      <c r="J766" t="s">
        <v>204</v>
      </c>
      <c r="K766" t="s">
        <v>204</v>
      </c>
      <c r="L766" t="s">
        <v>325</v>
      </c>
      <c r="M766" t="s">
        <v>340</v>
      </c>
      <c r="N766" t="s">
        <v>448</v>
      </c>
      <c r="O766" t="s">
        <v>339</v>
      </c>
      <c r="P766" t="s">
        <v>1211</v>
      </c>
      <c r="Q766" t="s">
        <v>413</v>
      </c>
      <c r="R766" t="s">
        <v>407</v>
      </c>
      <c r="S766" t="s">
        <v>1212</v>
      </c>
      <c r="T766" s="129">
        <v>3141.5</v>
      </c>
      <c r="U766" t="s">
        <v>2405</v>
      </c>
      <c r="V766" s="130">
        <v>8.8312193806895298E-3</v>
      </c>
      <c r="W766" s="130">
        <v>5.0908907879590598E-2</v>
      </c>
      <c r="X766" t="s">
        <v>412</v>
      </c>
      <c r="Y766" t="s">
        <v>339</v>
      </c>
      <c r="Z766" s="137">
        <v>6863036.8399999999</v>
      </c>
      <c r="AA766" s="167">
        <v>1</v>
      </c>
      <c r="AB766" s="166" t="s">
        <v>2406</v>
      </c>
      <c r="AD766" s="137">
        <v>6469.7847999999994</v>
      </c>
      <c r="AH766" s="130">
        <v>3.0054197828267909E-3</v>
      </c>
      <c r="AI766" s="130">
        <v>1.5273587607486244E-2</v>
      </c>
      <c r="AJ766" s="130">
        <v>1.4625373838823923E-3</v>
      </c>
      <c r="AK766" s="181"/>
      <c r="AL766" s="4"/>
      <c r="AM766" s="159"/>
      <c r="AN766" s="4"/>
    </row>
    <row r="767" spans="1:40" x14ac:dyDescent="0.25">
      <c r="A767" t="s">
        <v>1213</v>
      </c>
      <c r="B767" s="2">
        <v>62</v>
      </c>
      <c r="C767" t="s">
        <v>3155</v>
      </c>
      <c r="D767" t="s">
        <v>3156</v>
      </c>
      <c r="E767" t="s">
        <v>309</v>
      </c>
      <c r="F767" t="s">
        <v>3157</v>
      </c>
      <c r="G767" t="s">
        <v>3158</v>
      </c>
      <c r="H767" t="s">
        <v>312</v>
      </c>
      <c r="I767" t="s">
        <v>951</v>
      </c>
      <c r="J767" t="s">
        <v>204</v>
      </c>
      <c r="K767" t="s">
        <v>204</v>
      </c>
      <c r="L767" t="s">
        <v>325</v>
      </c>
      <c r="M767" t="s">
        <v>340</v>
      </c>
      <c r="N767" t="s">
        <v>447</v>
      </c>
      <c r="O767" t="s">
        <v>339</v>
      </c>
      <c r="P767" t="s">
        <v>1626</v>
      </c>
      <c r="Q767" t="s">
        <v>415</v>
      </c>
      <c r="R767" t="s">
        <v>407</v>
      </c>
      <c r="S767" t="s">
        <v>1212</v>
      </c>
      <c r="T767" s="129">
        <v>2495.1999999999998</v>
      </c>
      <c r="U767" t="s">
        <v>1627</v>
      </c>
      <c r="V767" s="130">
        <v>4.7035324746369997E-2</v>
      </c>
      <c r="W767" s="130">
        <v>6.2537525085210502E-2</v>
      </c>
      <c r="X767" t="s">
        <v>412</v>
      </c>
      <c r="Y767" t="s">
        <v>339</v>
      </c>
      <c r="Z767" s="137">
        <v>6381412</v>
      </c>
      <c r="AA767" s="167">
        <v>1</v>
      </c>
      <c r="AB767" s="166" t="s">
        <v>3159</v>
      </c>
      <c r="AD767" s="137">
        <v>6132.5369000000001</v>
      </c>
      <c r="AH767" s="130">
        <v>9.1163028571428564E-3</v>
      </c>
      <c r="AI767" s="130">
        <v>1.447742737877342E-2</v>
      </c>
      <c r="AJ767" s="130">
        <v>1.3863002791512072E-3</v>
      </c>
      <c r="AK767" s="181"/>
      <c r="AL767" s="4"/>
      <c r="AM767" s="159"/>
      <c r="AN767" s="4"/>
    </row>
    <row r="768" spans="1:40" x14ac:dyDescent="0.25">
      <c r="A768" t="s">
        <v>1213</v>
      </c>
      <c r="B768" s="2">
        <v>62</v>
      </c>
      <c r="C768" t="s">
        <v>2351</v>
      </c>
      <c r="D768" t="s">
        <v>2352</v>
      </c>
      <c r="E768" t="s">
        <v>309</v>
      </c>
      <c r="F768" t="s">
        <v>2353</v>
      </c>
      <c r="G768" t="s">
        <v>2354</v>
      </c>
      <c r="H768" t="s">
        <v>312</v>
      </c>
      <c r="I768" t="s">
        <v>951</v>
      </c>
      <c r="J768" t="s">
        <v>204</v>
      </c>
      <c r="K768" t="s">
        <v>204</v>
      </c>
      <c r="L768" t="s">
        <v>325</v>
      </c>
      <c r="M768" t="s">
        <v>340</v>
      </c>
      <c r="N768" t="s">
        <v>464</v>
      </c>
      <c r="O768" t="s">
        <v>339</v>
      </c>
      <c r="P768" t="s">
        <v>1647</v>
      </c>
      <c r="Q768" t="s">
        <v>413</v>
      </c>
      <c r="R768" t="s">
        <v>407</v>
      </c>
      <c r="S768" t="s">
        <v>1212</v>
      </c>
      <c r="T768" s="129">
        <v>6784.5</v>
      </c>
      <c r="U768" t="s">
        <v>2355</v>
      </c>
      <c r="V768" s="130">
        <v>4.4635643929242803E-2</v>
      </c>
      <c r="W768" s="130">
        <v>6.1016415933370198E-2</v>
      </c>
      <c r="X768" t="s">
        <v>412</v>
      </c>
      <c r="Y768" t="s">
        <v>339</v>
      </c>
      <c r="Z768" s="137">
        <v>6666000</v>
      </c>
      <c r="AA768" s="167">
        <v>1</v>
      </c>
      <c r="AB768" s="166" t="s">
        <v>2356</v>
      </c>
      <c r="AD768" s="137">
        <v>5983.4015999999992</v>
      </c>
      <c r="AH768" s="130">
        <v>7.4264623145473326E-3</v>
      </c>
      <c r="AI768" s="130">
        <v>1.4125355224855911E-2</v>
      </c>
      <c r="AJ768" s="130">
        <v>1.3525872642289E-3</v>
      </c>
      <c r="AK768" s="181"/>
      <c r="AL768" s="4"/>
      <c r="AM768" s="159"/>
      <c r="AN768" s="4"/>
    </row>
    <row r="769" spans="1:40" x14ac:dyDescent="0.25">
      <c r="A769" t="s">
        <v>1213</v>
      </c>
      <c r="B769" s="2">
        <v>62</v>
      </c>
      <c r="C769" t="s">
        <v>2476</v>
      </c>
      <c r="D769" t="s">
        <v>2477</v>
      </c>
      <c r="E769" t="s">
        <v>309</v>
      </c>
      <c r="F769" t="s">
        <v>3025</v>
      </c>
      <c r="G769" t="s">
        <v>3026</v>
      </c>
      <c r="H769" t="s">
        <v>312</v>
      </c>
      <c r="I769" t="s">
        <v>951</v>
      </c>
      <c r="J769" t="s">
        <v>204</v>
      </c>
      <c r="K769" t="s">
        <v>204</v>
      </c>
      <c r="L769" t="s">
        <v>325</v>
      </c>
      <c r="M769" t="s">
        <v>340</v>
      </c>
      <c r="N769" t="s">
        <v>462</v>
      </c>
      <c r="O769" t="s">
        <v>339</v>
      </c>
      <c r="P769" t="s">
        <v>1647</v>
      </c>
      <c r="Q769" t="s">
        <v>413</v>
      </c>
      <c r="R769" t="s">
        <v>407</v>
      </c>
      <c r="S769" t="s">
        <v>1212</v>
      </c>
      <c r="T769" s="129">
        <v>3402.1</v>
      </c>
      <c r="U769" t="s">
        <v>3027</v>
      </c>
      <c r="V769" s="130">
        <v>4.8973427613973303E-2</v>
      </c>
      <c r="W769" s="130">
        <v>5.29099531948563E-2</v>
      </c>
      <c r="X769" t="s">
        <v>412</v>
      </c>
      <c r="Y769" t="s">
        <v>339</v>
      </c>
      <c r="Z769" s="137">
        <v>6090435</v>
      </c>
      <c r="AA769" s="167">
        <v>1</v>
      </c>
      <c r="AB769" s="166" t="s">
        <v>3028</v>
      </c>
      <c r="AD769" s="137">
        <v>5970.4534000000003</v>
      </c>
      <c r="AH769" s="130">
        <v>2.5479423233244924E-2</v>
      </c>
      <c r="AI769" s="130">
        <v>1.4094787675366593E-2</v>
      </c>
      <c r="AJ769" s="130">
        <v>1.3496602385024824E-3</v>
      </c>
      <c r="AK769" s="181"/>
      <c r="AL769" s="4"/>
      <c r="AM769" s="159"/>
      <c r="AN769" s="4"/>
    </row>
    <row r="770" spans="1:40" x14ac:dyDescent="0.25">
      <c r="A770" t="s">
        <v>1213</v>
      </c>
      <c r="B770" s="2">
        <v>62</v>
      </c>
      <c r="C770" t="s">
        <v>1788</v>
      </c>
      <c r="D770" t="s">
        <v>1789</v>
      </c>
      <c r="E770" t="s">
        <v>309</v>
      </c>
      <c r="F770" t="s">
        <v>3129</v>
      </c>
      <c r="G770" t="s">
        <v>3130</v>
      </c>
      <c r="H770" t="s">
        <v>312</v>
      </c>
      <c r="I770" t="s">
        <v>951</v>
      </c>
      <c r="J770" t="s">
        <v>204</v>
      </c>
      <c r="K770" t="s">
        <v>204</v>
      </c>
      <c r="L770" t="s">
        <v>325</v>
      </c>
      <c r="M770" t="s">
        <v>340</v>
      </c>
      <c r="N770" t="s">
        <v>441</v>
      </c>
      <c r="O770" t="s">
        <v>339</v>
      </c>
      <c r="Q770" t="s">
        <v>410</v>
      </c>
      <c r="R770" t="s">
        <v>410</v>
      </c>
      <c r="S770" t="s">
        <v>1212</v>
      </c>
      <c r="T770" s="129">
        <v>2907.5</v>
      </c>
      <c r="U770" t="s">
        <v>1911</v>
      </c>
      <c r="V770" s="130">
        <v>5.1003321551084203E-2</v>
      </c>
      <c r="W770" s="130">
        <v>6.3337418690919606E-2</v>
      </c>
      <c r="X770" t="s">
        <v>412</v>
      </c>
      <c r="Y770" t="s">
        <v>339</v>
      </c>
      <c r="Z770" s="137">
        <v>5841000</v>
      </c>
      <c r="AA770" s="167">
        <v>1</v>
      </c>
      <c r="AB770" s="166" t="s">
        <v>2576</v>
      </c>
      <c r="AD770" s="137">
        <v>5791.9355999999998</v>
      </c>
      <c r="AH770" s="130">
        <v>2.6550000000000001E-2</v>
      </c>
      <c r="AI770" s="130">
        <v>1.3673350588649935E-2</v>
      </c>
      <c r="AJ770" s="130">
        <v>1.3093051163060778E-3</v>
      </c>
      <c r="AK770" s="181"/>
      <c r="AL770" s="4"/>
      <c r="AM770" s="159"/>
      <c r="AN770" s="4"/>
    </row>
    <row r="771" spans="1:40" x14ac:dyDescent="0.25">
      <c r="A771" t="s">
        <v>1213</v>
      </c>
      <c r="B771" s="2">
        <v>62</v>
      </c>
      <c r="C771" t="s">
        <v>2577</v>
      </c>
      <c r="D771" t="s">
        <v>2578</v>
      </c>
      <c r="E771" t="s">
        <v>309</v>
      </c>
      <c r="F771" t="s">
        <v>2579</v>
      </c>
      <c r="G771" t="s">
        <v>2580</v>
      </c>
      <c r="H771" t="s">
        <v>312</v>
      </c>
      <c r="I771" t="s">
        <v>951</v>
      </c>
      <c r="J771" t="s">
        <v>204</v>
      </c>
      <c r="K771" t="s">
        <v>204</v>
      </c>
      <c r="L771" t="s">
        <v>325</v>
      </c>
      <c r="M771" t="s">
        <v>340</v>
      </c>
      <c r="N771" t="s">
        <v>440</v>
      </c>
      <c r="O771" t="s">
        <v>339</v>
      </c>
      <c r="P771" t="s">
        <v>1633</v>
      </c>
      <c r="Q771" t="s">
        <v>413</v>
      </c>
      <c r="R771" t="s">
        <v>407</v>
      </c>
      <c r="S771" t="s">
        <v>1212</v>
      </c>
      <c r="T771" s="129">
        <v>3356.3</v>
      </c>
      <c r="U771" t="s">
        <v>2581</v>
      </c>
      <c r="V771" s="130">
        <v>2.1784912825822501E-2</v>
      </c>
      <c r="W771" s="130">
        <v>4.9492702807187698E-2</v>
      </c>
      <c r="X771" t="s">
        <v>412</v>
      </c>
      <c r="Y771" t="s">
        <v>339</v>
      </c>
      <c r="Z771" s="137">
        <v>5641345.0999999996</v>
      </c>
      <c r="AA771" s="167">
        <v>1</v>
      </c>
      <c r="AB771" s="166" t="s">
        <v>2582</v>
      </c>
      <c r="AD771" s="137">
        <v>5098.6477000000004</v>
      </c>
      <c r="AH771" s="130">
        <v>6.9798875602838381E-3</v>
      </c>
      <c r="AI771" s="130">
        <v>1.2036666555842514E-2</v>
      </c>
      <c r="AJ771" s="130">
        <v>1.1525828291067701E-3</v>
      </c>
      <c r="AK771" s="181"/>
      <c r="AL771" s="4"/>
      <c r="AM771" s="159"/>
      <c r="AN771" s="4"/>
    </row>
    <row r="772" spans="1:40" x14ac:dyDescent="0.25">
      <c r="A772" t="s">
        <v>1213</v>
      </c>
      <c r="B772" s="2">
        <v>62</v>
      </c>
      <c r="C772" t="s">
        <v>1769</v>
      </c>
      <c r="D772" t="s">
        <v>1770</v>
      </c>
      <c r="E772" t="s">
        <v>309</v>
      </c>
      <c r="F772" t="s">
        <v>2080</v>
      </c>
      <c r="G772" t="s">
        <v>2081</v>
      </c>
      <c r="H772" t="s">
        <v>312</v>
      </c>
      <c r="I772" t="s">
        <v>951</v>
      </c>
      <c r="J772" t="s">
        <v>204</v>
      </c>
      <c r="K772" t="s">
        <v>204</v>
      </c>
      <c r="L772" t="s">
        <v>325</v>
      </c>
      <c r="M772" t="s">
        <v>340</v>
      </c>
      <c r="N772" t="s">
        <v>441</v>
      </c>
      <c r="O772" t="s">
        <v>339</v>
      </c>
      <c r="P772" t="s">
        <v>1773</v>
      </c>
      <c r="Q772" t="s">
        <v>415</v>
      </c>
      <c r="R772" t="s">
        <v>407</v>
      </c>
      <c r="S772" t="s">
        <v>1212</v>
      </c>
      <c r="T772" s="129">
        <v>4009.1</v>
      </c>
      <c r="U772" t="s">
        <v>2082</v>
      </c>
      <c r="V772" s="130">
        <v>2.9419307206868799E-2</v>
      </c>
      <c r="W772" s="130">
        <v>5.6809762347936298E-2</v>
      </c>
      <c r="X772" t="s">
        <v>412</v>
      </c>
      <c r="Y772" t="s">
        <v>339</v>
      </c>
      <c r="Z772" s="137">
        <v>6007000</v>
      </c>
      <c r="AA772" s="167">
        <v>1</v>
      </c>
      <c r="AB772" s="166" t="s">
        <v>2083</v>
      </c>
      <c r="AD772" s="137">
        <v>5075.3143</v>
      </c>
      <c r="AH772" s="130">
        <v>1.5563385755369589E-2</v>
      </c>
      <c r="AI772" s="130">
        <v>1.19815820762041E-2</v>
      </c>
      <c r="AJ772" s="130">
        <v>1.1473081606520972E-3</v>
      </c>
      <c r="AK772" s="181"/>
      <c r="AL772" s="4"/>
      <c r="AM772" s="159"/>
      <c r="AN772" s="4"/>
    </row>
    <row r="773" spans="1:40" x14ac:dyDescent="0.25">
      <c r="A773" t="s">
        <v>1213</v>
      </c>
      <c r="B773" s="2">
        <v>62</v>
      </c>
      <c r="C773" t="s">
        <v>2301</v>
      </c>
      <c r="D773" t="s">
        <v>2302</v>
      </c>
      <c r="E773" t="s">
        <v>309</v>
      </c>
      <c r="F773" t="s">
        <v>2520</v>
      </c>
      <c r="G773" t="s">
        <v>2521</v>
      </c>
      <c r="H773" t="s">
        <v>312</v>
      </c>
      <c r="I773" t="s">
        <v>951</v>
      </c>
      <c r="J773" t="s">
        <v>204</v>
      </c>
      <c r="K773" t="s">
        <v>204</v>
      </c>
      <c r="L773" t="s">
        <v>325</v>
      </c>
      <c r="M773" t="s">
        <v>340</v>
      </c>
      <c r="N773" t="s">
        <v>445</v>
      </c>
      <c r="O773" t="s">
        <v>339</v>
      </c>
      <c r="P773" t="s">
        <v>1647</v>
      </c>
      <c r="Q773" t="s">
        <v>413</v>
      </c>
      <c r="R773" t="s">
        <v>407</v>
      </c>
      <c r="S773" t="s">
        <v>1212</v>
      </c>
      <c r="T773" s="129">
        <v>84.9</v>
      </c>
      <c r="U773" t="s">
        <v>2522</v>
      </c>
      <c r="V773" s="130">
        <v>4.8436454141914699E-2</v>
      </c>
      <c r="W773" s="130">
        <v>5.4438930152654302E-2</v>
      </c>
      <c r="X773" t="s">
        <v>412</v>
      </c>
      <c r="Y773" t="s">
        <v>339</v>
      </c>
      <c r="Z773" s="137">
        <v>2967333</v>
      </c>
      <c r="AA773" s="167">
        <v>1</v>
      </c>
      <c r="AB773" s="166" t="s">
        <v>2523</v>
      </c>
      <c r="AD773" s="137">
        <v>3010.9528</v>
      </c>
      <c r="AH773" s="130">
        <v>6.5071973181268167E-3</v>
      </c>
      <c r="AI773" s="130">
        <v>7.1081268998013673E-3</v>
      </c>
      <c r="AJ773" s="130">
        <v>6.806456732695907E-4</v>
      </c>
      <c r="AK773" s="181"/>
      <c r="AL773" s="4"/>
      <c r="AM773" s="159"/>
      <c r="AN773" s="4"/>
    </row>
    <row r="774" spans="1:40" x14ac:dyDescent="0.25">
      <c r="A774" t="s">
        <v>1213</v>
      </c>
      <c r="B774" s="2">
        <v>62</v>
      </c>
      <c r="C774" t="s">
        <v>3107</v>
      </c>
      <c r="D774" t="s">
        <v>3108</v>
      </c>
      <c r="E774" t="s">
        <v>309</v>
      </c>
      <c r="F774" t="s">
        <v>3121</v>
      </c>
      <c r="G774" t="s">
        <v>3122</v>
      </c>
      <c r="H774" t="s">
        <v>312</v>
      </c>
      <c r="I774" t="s">
        <v>951</v>
      </c>
      <c r="J774" t="s">
        <v>204</v>
      </c>
      <c r="K774" t="s">
        <v>204</v>
      </c>
      <c r="L774" t="s">
        <v>325</v>
      </c>
      <c r="M774" t="s">
        <v>340</v>
      </c>
      <c r="N774" t="s">
        <v>440</v>
      </c>
      <c r="O774" t="s">
        <v>339</v>
      </c>
      <c r="P774" t="s">
        <v>1619</v>
      </c>
      <c r="Q774" t="s">
        <v>413</v>
      </c>
      <c r="R774" t="s">
        <v>407</v>
      </c>
      <c r="S774" t="s">
        <v>1212</v>
      </c>
      <c r="T774" s="129">
        <v>2445.6999999999998</v>
      </c>
      <c r="U774" t="s">
        <v>3123</v>
      </c>
      <c r="V774" s="130">
        <v>5.7120298948362201E-2</v>
      </c>
      <c r="W774" s="130">
        <v>6.1997269076108599E-2</v>
      </c>
      <c r="X774" t="s">
        <v>412</v>
      </c>
      <c r="Y774" t="s">
        <v>339</v>
      </c>
      <c r="Z774" s="137">
        <v>2976749.62</v>
      </c>
      <c r="AA774" s="167">
        <v>1</v>
      </c>
      <c r="AB774" s="166" t="s">
        <v>3124</v>
      </c>
      <c r="AD774" s="137">
        <v>2757.3632000000002</v>
      </c>
      <c r="AH774" s="130">
        <v>4.2299884977265584E-3</v>
      </c>
      <c r="AI774" s="130">
        <v>6.5094635606517577E-3</v>
      </c>
      <c r="AJ774" s="130">
        <v>6.233200771904473E-4</v>
      </c>
      <c r="AK774" s="181"/>
      <c r="AL774" s="4"/>
      <c r="AM774" s="159"/>
      <c r="AN774" s="4"/>
    </row>
    <row r="775" spans="1:40" x14ac:dyDescent="0.25">
      <c r="A775" t="s">
        <v>1213</v>
      </c>
      <c r="B775" s="2">
        <v>62</v>
      </c>
      <c r="C775" t="s">
        <v>2363</v>
      </c>
      <c r="D775" t="s">
        <v>2364</v>
      </c>
      <c r="E775" t="s">
        <v>309</v>
      </c>
      <c r="F775" t="s">
        <v>3038</v>
      </c>
      <c r="G775" t="s">
        <v>3039</v>
      </c>
      <c r="H775" t="s">
        <v>312</v>
      </c>
      <c r="I775" t="s">
        <v>951</v>
      </c>
      <c r="J775" t="s">
        <v>204</v>
      </c>
      <c r="K775" t="s">
        <v>204</v>
      </c>
      <c r="L775" t="s">
        <v>325</v>
      </c>
      <c r="M775" t="s">
        <v>340</v>
      </c>
      <c r="N775" t="s">
        <v>459</v>
      </c>
      <c r="O775" t="s">
        <v>339</v>
      </c>
      <c r="P775" t="s">
        <v>1984</v>
      </c>
      <c r="Q775" t="s">
        <v>413</v>
      </c>
      <c r="R775" t="s">
        <v>407</v>
      </c>
      <c r="S775" t="s">
        <v>1212</v>
      </c>
      <c r="T775" s="129">
        <v>1939.2</v>
      </c>
      <c r="U775" t="s">
        <v>1664</v>
      </c>
      <c r="V775" s="130">
        <v>2.4783847968898098E-2</v>
      </c>
      <c r="W775" s="130">
        <v>4.8058139520883197E-2</v>
      </c>
      <c r="X775" t="s">
        <v>412</v>
      </c>
      <c r="Y775" t="s">
        <v>339</v>
      </c>
      <c r="Z775" s="137">
        <v>2856668</v>
      </c>
      <c r="AA775" s="167">
        <v>1</v>
      </c>
      <c r="AB775" s="166" t="s">
        <v>3040</v>
      </c>
      <c r="AD775" s="137">
        <v>2742.1156000000001</v>
      </c>
      <c r="AH775" s="130">
        <v>7.8942440762799163E-3</v>
      </c>
      <c r="AI775" s="130">
        <v>6.4734676872799093E-3</v>
      </c>
      <c r="AJ775" s="130">
        <v>6.1987325697867061E-4</v>
      </c>
      <c r="AK775" s="181"/>
      <c r="AL775" s="4"/>
      <c r="AM775" s="159"/>
      <c r="AN775" s="4"/>
    </row>
    <row r="776" spans="1:40" x14ac:dyDescent="0.25">
      <c r="A776" t="s">
        <v>1213</v>
      </c>
      <c r="B776" s="2">
        <v>62</v>
      </c>
      <c r="C776" t="s">
        <v>3131</v>
      </c>
      <c r="D776" t="s">
        <v>3132</v>
      </c>
      <c r="E776" t="s">
        <v>309</v>
      </c>
      <c r="F776" t="s">
        <v>3160</v>
      </c>
      <c r="G776" t="s">
        <v>3161</v>
      </c>
      <c r="H776" t="s">
        <v>312</v>
      </c>
      <c r="I776" t="s">
        <v>951</v>
      </c>
      <c r="J776" t="s">
        <v>204</v>
      </c>
      <c r="K776" t="s">
        <v>204</v>
      </c>
      <c r="L776" t="s">
        <v>325</v>
      </c>
      <c r="M776" t="s">
        <v>340</v>
      </c>
      <c r="N776" t="s">
        <v>447</v>
      </c>
      <c r="O776" t="s">
        <v>339</v>
      </c>
      <c r="P776" t="s">
        <v>1864</v>
      </c>
      <c r="Q776" t="s">
        <v>415</v>
      </c>
      <c r="R776" t="s">
        <v>407</v>
      </c>
      <c r="S776" t="s">
        <v>1212</v>
      </c>
      <c r="T776" s="129">
        <v>2335</v>
      </c>
      <c r="U776" t="s">
        <v>1627</v>
      </c>
      <c r="V776" s="130">
        <v>2.5716887808241402E-2</v>
      </c>
      <c r="W776" s="130">
        <v>5.4963450549840601E-2</v>
      </c>
      <c r="X776" t="s">
        <v>412</v>
      </c>
      <c r="Y776" t="s">
        <v>339</v>
      </c>
      <c r="Z776" s="137">
        <v>2470076.7400000002</v>
      </c>
      <c r="AA776" s="167">
        <v>1</v>
      </c>
      <c r="AB776" s="166" t="s">
        <v>3162</v>
      </c>
      <c r="AD776" s="137">
        <v>2311.2507999999998</v>
      </c>
      <c r="AH776" s="130">
        <v>9.2164790346223966E-3</v>
      </c>
      <c r="AI776" s="130">
        <v>5.4563007376493677E-3</v>
      </c>
      <c r="AJ776" s="130">
        <v>5.2247343660149039E-4</v>
      </c>
      <c r="AK776" s="181"/>
      <c r="AL776" s="4"/>
      <c r="AM776" s="159"/>
      <c r="AN776" s="4"/>
    </row>
    <row r="777" spans="1:40" x14ac:dyDescent="0.25">
      <c r="A777" t="s">
        <v>1213</v>
      </c>
      <c r="B777" s="2">
        <v>62</v>
      </c>
      <c r="C777" t="s">
        <v>2272</v>
      </c>
      <c r="D777" t="s">
        <v>2273</v>
      </c>
      <c r="E777" t="s">
        <v>309</v>
      </c>
      <c r="F777" t="s">
        <v>3125</v>
      </c>
      <c r="G777" t="s">
        <v>3126</v>
      </c>
      <c r="H777" t="s">
        <v>312</v>
      </c>
      <c r="I777" t="s">
        <v>951</v>
      </c>
      <c r="J777" t="s">
        <v>204</v>
      </c>
      <c r="K777" t="s">
        <v>204</v>
      </c>
      <c r="L777" t="s">
        <v>325</v>
      </c>
      <c r="M777" t="s">
        <v>340</v>
      </c>
      <c r="N777" t="s">
        <v>441</v>
      </c>
      <c r="O777" t="s">
        <v>339</v>
      </c>
      <c r="P777" t="s">
        <v>1773</v>
      </c>
      <c r="Q777" t="s">
        <v>415</v>
      </c>
      <c r="R777" t="s">
        <v>407</v>
      </c>
      <c r="S777" t="s">
        <v>1212</v>
      </c>
      <c r="T777" s="129">
        <v>2878.2</v>
      </c>
      <c r="U777" t="s">
        <v>3127</v>
      </c>
      <c r="V777" s="130">
        <v>1.9781244908570899E-2</v>
      </c>
      <c r="W777" s="130">
        <v>5.0334558044671698E-2</v>
      </c>
      <c r="X777" t="s">
        <v>412</v>
      </c>
      <c r="Y777" t="s">
        <v>339</v>
      </c>
      <c r="Z777" s="137">
        <v>2194408.7999999998</v>
      </c>
      <c r="AA777" s="167">
        <v>1</v>
      </c>
      <c r="AB777" s="166" t="s">
        <v>3128</v>
      </c>
      <c r="AD777" s="137">
        <v>2001.7396999999999</v>
      </c>
      <c r="AH777" s="130">
        <v>4.5319791223810534E-3</v>
      </c>
      <c r="AI777" s="130">
        <v>4.7256203444870732E-3</v>
      </c>
      <c r="AJ777" s="130">
        <v>4.525064178412124E-4</v>
      </c>
      <c r="AK777" s="181"/>
      <c r="AL777" s="4"/>
      <c r="AM777" s="159"/>
      <c r="AN777" s="4"/>
    </row>
    <row r="778" spans="1:40" x14ac:dyDescent="0.25">
      <c r="A778" t="s">
        <v>1213</v>
      </c>
      <c r="B778" s="2">
        <v>62</v>
      </c>
      <c r="C778" t="s">
        <v>2130</v>
      </c>
      <c r="D778" t="s">
        <v>2131</v>
      </c>
      <c r="E778" t="s">
        <v>309</v>
      </c>
      <c r="F778" t="s">
        <v>2498</v>
      </c>
      <c r="G778" t="s">
        <v>2499</v>
      </c>
      <c r="H778" t="s">
        <v>312</v>
      </c>
      <c r="I778" t="s">
        <v>951</v>
      </c>
      <c r="J778" t="s">
        <v>204</v>
      </c>
      <c r="K778" t="s">
        <v>204</v>
      </c>
      <c r="L778" t="s">
        <v>325</v>
      </c>
      <c r="M778" t="s">
        <v>340</v>
      </c>
      <c r="N778" t="s">
        <v>448</v>
      </c>
      <c r="O778" t="s">
        <v>339</v>
      </c>
      <c r="P778" t="s">
        <v>1211</v>
      </c>
      <c r="Q778" t="s">
        <v>413</v>
      </c>
      <c r="R778" t="s">
        <v>407</v>
      </c>
      <c r="S778" t="s">
        <v>1212</v>
      </c>
      <c r="T778" s="129">
        <v>432.9</v>
      </c>
      <c r="U778" t="s">
        <v>1529</v>
      </c>
      <c r="V778" s="130">
        <v>-1.4513407695296899E-3</v>
      </c>
      <c r="W778" s="130">
        <v>4.4210782407521902E-2</v>
      </c>
      <c r="X778" t="s">
        <v>412</v>
      </c>
      <c r="Y778" t="s">
        <v>339</v>
      </c>
      <c r="Z778" s="137">
        <v>1925216.14</v>
      </c>
      <c r="AA778" s="167">
        <v>1</v>
      </c>
      <c r="AB778" s="166" t="s">
        <v>1277</v>
      </c>
      <c r="AD778" s="137">
        <v>1924.8311000000001</v>
      </c>
      <c r="AH778" s="130">
        <v>6.9675064418765458E-3</v>
      </c>
      <c r="AI778" s="130">
        <v>4.544057854206235E-3</v>
      </c>
      <c r="AJ778" s="130">
        <v>4.3512072324406646E-4</v>
      </c>
      <c r="AK778" s="181"/>
      <c r="AL778" s="4"/>
      <c r="AM778" s="159"/>
      <c r="AN778" s="4"/>
    </row>
    <row r="779" spans="1:40" x14ac:dyDescent="0.25">
      <c r="A779" t="s">
        <v>1213</v>
      </c>
      <c r="B779" s="2">
        <v>62</v>
      </c>
      <c r="C779" t="s">
        <v>3136</v>
      </c>
      <c r="D779" t="s">
        <v>3137</v>
      </c>
      <c r="E779" t="s">
        <v>309</v>
      </c>
      <c r="F779" t="s">
        <v>3163</v>
      </c>
      <c r="G779" t="s">
        <v>3164</v>
      </c>
      <c r="H779" t="s">
        <v>312</v>
      </c>
      <c r="I779" t="s">
        <v>951</v>
      </c>
      <c r="J779" t="s">
        <v>204</v>
      </c>
      <c r="K779" t="s">
        <v>204</v>
      </c>
      <c r="L779" t="s">
        <v>325</v>
      </c>
      <c r="M779" t="s">
        <v>340</v>
      </c>
      <c r="N779" t="s">
        <v>447</v>
      </c>
      <c r="O779" t="s">
        <v>339</v>
      </c>
      <c r="P779" t="s">
        <v>1640</v>
      </c>
      <c r="Q779" t="s">
        <v>413</v>
      </c>
      <c r="R779" t="s">
        <v>407</v>
      </c>
      <c r="S779" t="s">
        <v>1212</v>
      </c>
      <c r="T779" s="129">
        <v>87.7</v>
      </c>
      <c r="U779" t="s">
        <v>3165</v>
      </c>
      <c r="V779" s="130">
        <v>1.68177046644684E-2</v>
      </c>
      <c r="W779" s="130">
        <v>6.0292577785253203E-2</v>
      </c>
      <c r="X779" t="s">
        <v>412</v>
      </c>
      <c r="Y779" t="s">
        <v>339</v>
      </c>
      <c r="Z779" s="137">
        <v>1893000</v>
      </c>
      <c r="AA779" s="167">
        <v>1</v>
      </c>
      <c r="AB779" s="166" t="s">
        <v>3166</v>
      </c>
      <c r="AD779" s="137">
        <v>1915.3373999999999</v>
      </c>
      <c r="AH779" s="130">
        <v>8.4868178602459168E-3</v>
      </c>
      <c r="AI779" s="130">
        <v>4.521645538626713E-3</v>
      </c>
      <c r="AJ779" s="130">
        <v>4.3297460995118464E-4</v>
      </c>
      <c r="AK779" s="181"/>
      <c r="AL779" s="4"/>
      <c r="AM779" s="159"/>
      <c r="AN779" s="4"/>
    </row>
    <row r="780" spans="1:40" x14ac:dyDescent="0.25">
      <c r="A780" t="s">
        <v>1213</v>
      </c>
      <c r="B780" s="2">
        <v>62</v>
      </c>
      <c r="C780" t="s">
        <v>3167</v>
      </c>
      <c r="D780" t="s">
        <v>3168</v>
      </c>
      <c r="E780" t="s">
        <v>309</v>
      </c>
      <c r="F780" t="s">
        <v>3169</v>
      </c>
      <c r="G780" t="s">
        <v>3170</v>
      </c>
      <c r="H780" t="s">
        <v>312</v>
      </c>
      <c r="I780" t="s">
        <v>951</v>
      </c>
      <c r="J780" t="s">
        <v>204</v>
      </c>
      <c r="K780" t="s">
        <v>204</v>
      </c>
      <c r="L780" t="s">
        <v>325</v>
      </c>
      <c r="M780" t="s">
        <v>340</v>
      </c>
      <c r="N780" t="s">
        <v>447</v>
      </c>
      <c r="O780" t="s">
        <v>339</v>
      </c>
      <c r="P780" t="s">
        <v>1773</v>
      </c>
      <c r="Q780" t="s">
        <v>415</v>
      </c>
      <c r="R780" t="s">
        <v>407</v>
      </c>
      <c r="S780" t="s">
        <v>1212</v>
      </c>
      <c r="T780" s="129">
        <v>1960.9</v>
      </c>
      <c r="U780" t="s">
        <v>1376</v>
      </c>
      <c r="V780" s="130">
        <v>5.3400920760693797E-2</v>
      </c>
      <c r="W780" s="130">
        <v>4.2451016474961897E-2</v>
      </c>
      <c r="X780" t="s">
        <v>412</v>
      </c>
      <c r="Y780" t="s">
        <v>339</v>
      </c>
      <c r="Z780" s="137">
        <v>1871388.88</v>
      </c>
      <c r="AA780" s="167">
        <v>1</v>
      </c>
      <c r="AB780" s="166" t="s">
        <v>3171</v>
      </c>
      <c r="AD780" s="137">
        <v>1777.6323</v>
      </c>
      <c r="AH780" s="130">
        <v>7.344069955958865E-3</v>
      </c>
      <c r="AI780" s="130">
        <v>4.1965573055764193E-3</v>
      </c>
      <c r="AJ780" s="130">
        <v>4.0184546687655517E-4</v>
      </c>
      <c r="AK780" s="181"/>
      <c r="AL780" s="4"/>
      <c r="AM780" s="159"/>
      <c r="AN780" s="4"/>
    </row>
    <row r="781" spans="1:40" x14ac:dyDescent="0.25">
      <c r="A781" t="s">
        <v>1213</v>
      </c>
      <c r="B781" s="2">
        <v>62</v>
      </c>
      <c r="C781" t="s">
        <v>2351</v>
      </c>
      <c r="D781" t="s">
        <v>2352</v>
      </c>
      <c r="E781" t="s">
        <v>309</v>
      </c>
      <c r="F781" t="s">
        <v>3050</v>
      </c>
      <c r="G781" t="s">
        <v>3051</v>
      </c>
      <c r="H781" t="s">
        <v>312</v>
      </c>
      <c r="I781" t="s">
        <v>951</v>
      </c>
      <c r="J781" t="s">
        <v>204</v>
      </c>
      <c r="K781" t="s">
        <v>204</v>
      </c>
      <c r="L781" t="s">
        <v>325</v>
      </c>
      <c r="M781" t="s">
        <v>340</v>
      </c>
      <c r="N781" t="s">
        <v>464</v>
      </c>
      <c r="O781" t="s">
        <v>339</v>
      </c>
      <c r="P781" t="s">
        <v>1647</v>
      </c>
      <c r="Q781" t="s">
        <v>413</v>
      </c>
      <c r="R781" t="s">
        <v>407</v>
      </c>
      <c r="S781" t="s">
        <v>1212</v>
      </c>
      <c r="T781" s="129">
        <v>1565.6</v>
      </c>
      <c r="U781" t="s">
        <v>3052</v>
      </c>
      <c r="V781" s="130">
        <v>-9.0831125485900492E-3</v>
      </c>
      <c r="W781" s="130">
        <v>6.3888165107965106E-2</v>
      </c>
      <c r="X781" t="s">
        <v>412</v>
      </c>
      <c r="Y781" t="s">
        <v>339</v>
      </c>
      <c r="Z781" s="137">
        <v>1696608.75</v>
      </c>
      <c r="AA781" s="167">
        <v>1</v>
      </c>
      <c r="AB781" s="166" t="s">
        <v>3053</v>
      </c>
      <c r="AD781" s="137">
        <v>1719.0039999999999</v>
      </c>
      <c r="AH781" s="130">
        <v>1.6165304006501722E-3</v>
      </c>
      <c r="AI781" s="130">
        <v>4.0581501554146412E-3</v>
      </c>
      <c r="AJ781" s="130">
        <v>3.8859215426197298E-4</v>
      </c>
      <c r="AK781" s="181"/>
      <c r="AL781" s="4"/>
      <c r="AM781" s="159"/>
      <c r="AN781" s="4"/>
    </row>
    <row r="782" spans="1:40" x14ac:dyDescent="0.25">
      <c r="A782" t="s">
        <v>1213</v>
      </c>
      <c r="B782" s="2">
        <v>62</v>
      </c>
      <c r="C782" t="s">
        <v>2535</v>
      </c>
      <c r="D782" t="s">
        <v>2536</v>
      </c>
      <c r="E782" t="s">
        <v>309</v>
      </c>
      <c r="F782" t="s">
        <v>2537</v>
      </c>
      <c r="G782" t="s">
        <v>2538</v>
      </c>
      <c r="H782" t="s">
        <v>312</v>
      </c>
      <c r="I782" t="s">
        <v>951</v>
      </c>
      <c r="J782" t="s">
        <v>204</v>
      </c>
      <c r="K782" t="s">
        <v>204</v>
      </c>
      <c r="L782" t="s">
        <v>325</v>
      </c>
      <c r="M782" t="s">
        <v>340</v>
      </c>
      <c r="N782" t="s">
        <v>464</v>
      </c>
      <c r="O782" t="s">
        <v>339</v>
      </c>
      <c r="P782" t="s">
        <v>1211</v>
      </c>
      <c r="Q782" t="s">
        <v>413</v>
      </c>
      <c r="R782" t="s">
        <v>407</v>
      </c>
      <c r="S782" t="s">
        <v>1212</v>
      </c>
      <c r="T782" s="129">
        <v>504.1</v>
      </c>
      <c r="U782" t="s">
        <v>2539</v>
      </c>
      <c r="V782" s="130">
        <v>9.7981127142871796E-4</v>
      </c>
      <c r="W782" s="130">
        <v>4.4360270720719901E-2</v>
      </c>
      <c r="X782" t="s">
        <v>412</v>
      </c>
      <c r="Y782" t="s">
        <v>339</v>
      </c>
      <c r="Z782" s="137">
        <v>1655113.75</v>
      </c>
      <c r="AA782" s="167">
        <v>1</v>
      </c>
      <c r="AB782" s="166" t="s">
        <v>2540</v>
      </c>
      <c r="AD782" s="137">
        <v>1632.2731999999999</v>
      </c>
      <c r="AH782" s="130">
        <v>1.589089084884409E-2</v>
      </c>
      <c r="AI782" s="130">
        <v>3.8533998409888246E-3</v>
      </c>
      <c r="AJ782" s="130">
        <v>3.6898608678751432E-4</v>
      </c>
      <c r="AK782" s="181"/>
      <c r="AL782" s="4"/>
      <c r="AM782" s="159"/>
      <c r="AN782" s="4"/>
    </row>
    <row r="783" spans="1:40" x14ac:dyDescent="0.25">
      <c r="A783" t="s">
        <v>1213</v>
      </c>
      <c r="B783" s="2">
        <v>62</v>
      </c>
      <c r="C783" t="s">
        <v>2572</v>
      </c>
      <c r="D783" t="s">
        <v>2573</v>
      </c>
      <c r="E783" t="s">
        <v>309</v>
      </c>
      <c r="F783" t="s">
        <v>3172</v>
      </c>
      <c r="G783" t="s">
        <v>3173</v>
      </c>
      <c r="H783" t="s">
        <v>312</v>
      </c>
      <c r="I783" t="s">
        <v>951</v>
      </c>
      <c r="J783" t="s">
        <v>204</v>
      </c>
      <c r="K783" t="s">
        <v>204</v>
      </c>
      <c r="L783" t="s">
        <v>325</v>
      </c>
      <c r="M783" t="s">
        <v>340</v>
      </c>
      <c r="N783" t="s">
        <v>451</v>
      </c>
      <c r="O783" t="s">
        <v>339</v>
      </c>
      <c r="P783" t="s">
        <v>1619</v>
      </c>
      <c r="Q783" t="s">
        <v>413</v>
      </c>
      <c r="R783" t="s">
        <v>407</v>
      </c>
      <c r="S783" t="s">
        <v>1212</v>
      </c>
      <c r="T783" s="129">
        <v>3875.6</v>
      </c>
      <c r="U783" t="s">
        <v>3174</v>
      </c>
      <c r="V783" s="130">
        <v>4.75318733236074E-2</v>
      </c>
      <c r="W783" s="130">
        <v>4.9684152752160697E-2</v>
      </c>
      <c r="X783" t="s">
        <v>412</v>
      </c>
      <c r="Y783" t="s">
        <v>339</v>
      </c>
      <c r="Z783" s="137">
        <v>1706907</v>
      </c>
      <c r="AA783" s="167">
        <v>1</v>
      </c>
      <c r="AB783" s="166" t="s">
        <v>3175</v>
      </c>
      <c r="AD783" s="137">
        <v>1556.1871000000001</v>
      </c>
      <c r="AH783" s="130">
        <v>2.275876E-3</v>
      </c>
      <c r="AI783" s="130">
        <v>3.6737790730674625E-3</v>
      </c>
      <c r="AJ783" s="130">
        <v>3.5178632372216261E-4</v>
      </c>
      <c r="AK783" s="181"/>
      <c r="AL783" s="4"/>
      <c r="AM783" s="159"/>
      <c r="AN783" s="4"/>
    </row>
    <row r="784" spans="1:40" x14ac:dyDescent="0.25">
      <c r="A784" t="s">
        <v>1213</v>
      </c>
      <c r="B784" s="2">
        <v>62</v>
      </c>
      <c r="C784" t="s">
        <v>2442</v>
      </c>
      <c r="D784" t="s">
        <v>2443</v>
      </c>
      <c r="E784" t="s">
        <v>309</v>
      </c>
      <c r="F784" t="s">
        <v>2444</v>
      </c>
      <c r="G784" t="s">
        <v>2445</v>
      </c>
      <c r="H784" t="s">
        <v>312</v>
      </c>
      <c r="I784" t="s">
        <v>951</v>
      </c>
      <c r="J784" t="s">
        <v>204</v>
      </c>
      <c r="K784" t="s">
        <v>204</v>
      </c>
      <c r="L784" t="s">
        <v>325</v>
      </c>
      <c r="M784" t="s">
        <v>340</v>
      </c>
      <c r="N784" t="s">
        <v>446</v>
      </c>
      <c r="O784" t="s">
        <v>339</v>
      </c>
      <c r="P784" t="s">
        <v>1668</v>
      </c>
      <c r="Q784" t="s">
        <v>413</v>
      </c>
      <c r="R784" t="s">
        <v>407</v>
      </c>
      <c r="S784" t="s">
        <v>1212</v>
      </c>
      <c r="T784" s="129">
        <v>2872.8</v>
      </c>
      <c r="U784" t="s">
        <v>1921</v>
      </c>
      <c r="V784" s="130">
        <v>4.8868523534536003E-2</v>
      </c>
      <c r="W784" s="130">
        <v>4.9880847901105502E-2</v>
      </c>
      <c r="X784" t="s">
        <v>412</v>
      </c>
      <c r="Y784" t="s">
        <v>339</v>
      </c>
      <c r="Z784" s="137">
        <v>1031017.14</v>
      </c>
      <c r="AA784" s="167">
        <v>1</v>
      </c>
      <c r="AB784" s="166" t="s">
        <v>2446</v>
      </c>
      <c r="AD784" s="137">
        <v>922.34789999999998</v>
      </c>
      <c r="AH784" s="130">
        <v>1.0997516148269317E-3</v>
      </c>
      <c r="AI784" s="130">
        <v>2.1774389551922906E-3</v>
      </c>
      <c r="AJ784" s="130">
        <v>2.0850280595042644E-4</v>
      </c>
      <c r="AK784" s="181"/>
      <c r="AL784" s="4"/>
      <c r="AM784" s="159"/>
      <c r="AN784" s="4"/>
    </row>
    <row r="785" spans="1:40" x14ac:dyDescent="0.25">
      <c r="A785" t="s">
        <v>1213</v>
      </c>
      <c r="B785" s="2">
        <v>62</v>
      </c>
      <c r="C785" t="s">
        <v>2476</v>
      </c>
      <c r="D785" t="s">
        <v>2477</v>
      </c>
      <c r="E785" t="s">
        <v>309</v>
      </c>
      <c r="F785" t="s">
        <v>2548</v>
      </c>
      <c r="G785" t="s">
        <v>2549</v>
      </c>
      <c r="H785" t="s">
        <v>312</v>
      </c>
      <c r="I785" t="s">
        <v>951</v>
      </c>
      <c r="J785" t="s">
        <v>204</v>
      </c>
      <c r="K785" t="s">
        <v>204</v>
      </c>
      <c r="L785" t="s">
        <v>325</v>
      </c>
      <c r="M785" t="s">
        <v>340</v>
      </c>
      <c r="N785" t="s">
        <v>462</v>
      </c>
      <c r="O785" t="s">
        <v>339</v>
      </c>
      <c r="P785" t="s">
        <v>1647</v>
      </c>
      <c r="Q785" t="s">
        <v>413</v>
      </c>
      <c r="R785" t="s">
        <v>407</v>
      </c>
      <c r="S785" t="s">
        <v>1212</v>
      </c>
      <c r="T785" s="129">
        <v>1148.9000000000001</v>
      </c>
      <c r="U785" t="s">
        <v>1774</v>
      </c>
      <c r="V785" s="130">
        <v>7.4118092003019401E-2</v>
      </c>
      <c r="W785" s="130">
        <v>4.0345067080258999E-2</v>
      </c>
      <c r="X785" t="s">
        <v>412</v>
      </c>
      <c r="Y785" t="s">
        <v>339</v>
      </c>
      <c r="Z785" s="137">
        <v>925956.31</v>
      </c>
      <c r="AA785" s="167">
        <v>1</v>
      </c>
      <c r="AB785" s="166" t="s">
        <v>2550</v>
      </c>
      <c r="AD785" s="137">
        <v>910.95580000000007</v>
      </c>
      <c r="AH785" s="130">
        <v>4.1119420329855305E-3</v>
      </c>
      <c r="AI785" s="130">
        <v>2.1505449791541318E-3</v>
      </c>
      <c r="AJ785" s="130">
        <v>2.059275468582034E-4</v>
      </c>
      <c r="AK785" s="181"/>
      <c r="AL785" s="4"/>
      <c r="AM785" s="159"/>
      <c r="AN785" s="4"/>
    </row>
    <row r="786" spans="1:40" x14ac:dyDescent="0.25">
      <c r="A786" t="s">
        <v>1213</v>
      </c>
      <c r="B786" s="2">
        <v>62</v>
      </c>
      <c r="C786" t="s">
        <v>3131</v>
      </c>
      <c r="D786" t="s">
        <v>3132</v>
      </c>
      <c r="E786" t="s">
        <v>309</v>
      </c>
      <c r="F786" t="s">
        <v>3133</v>
      </c>
      <c r="G786" t="s">
        <v>3134</v>
      </c>
      <c r="H786" t="s">
        <v>312</v>
      </c>
      <c r="I786" t="s">
        <v>951</v>
      </c>
      <c r="J786" t="s">
        <v>204</v>
      </c>
      <c r="K786" t="s">
        <v>204</v>
      </c>
      <c r="L786" t="s">
        <v>325</v>
      </c>
      <c r="M786" t="s">
        <v>340</v>
      </c>
      <c r="N786" t="s">
        <v>447</v>
      </c>
      <c r="O786" t="s">
        <v>339</v>
      </c>
      <c r="P786" t="s">
        <v>1864</v>
      </c>
      <c r="Q786" t="s">
        <v>415</v>
      </c>
      <c r="R786" t="s">
        <v>407</v>
      </c>
      <c r="S786" t="s">
        <v>1212</v>
      </c>
      <c r="T786" s="129">
        <v>989.8</v>
      </c>
      <c r="U786" t="s">
        <v>1822</v>
      </c>
      <c r="V786" s="130">
        <v>5.2382810195684103E-2</v>
      </c>
      <c r="W786" s="130">
        <v>5.4971318355798403E-2</v>
      </c>
      <c r="X786" t="s">
        <v>412</v>
      </c>
      <c r="Y786" t="s">
        <v>339</v>
      </c>
      <c r="Z786" s="137">
        <v>898722.9</v>
      </c>
      <c r="AA786" s="167">
        <v>1</v>
      </c>
      <c r="AB786" s="166" t="s">
        <v>3135</v>
      </c>
      <c r="AD786" s="137">
        <v>887.84839999999997</v>
      </c>
      <c r="AH786" s="130">
        <v>8.6134566616254266E-3</v>
      </c>
      <c r="AI786" s="130">
        <v>2.0959940305226984E-3</v>
      </c>
      <c r="AJ786" s="130">
        <v>2.0070396718916645E-4</v>
      </c>
      <c r="AK786" s="181"/>
      <c r="AL786" s="4"/>
      <c r="AM786" s="159"/>
      <c r="AN786" s="4"/>
    </row>
    <row r="787" spans="1:40" x14ac:dyDescent="0.25">
      <c r="A787" t="s">
        <v>1213</v>
      </c>
      <c r="B787" s="2">
        <v>62</v>
      </c>
      <c r="C787" t="s">
        <v>3179</v>
      </c>
      <c r="D787" t="s">
        <v>3180</v>
      </c>
      <c r="E787" t="s">
        <v>309</v>
      </c>
      <c r="F787" t="s">
        <v>3181</v>
      </c>
      <c r="G787" t="s">
        <v>3182</v>
      </c>
      <c r="H787" t="s">
        <v>312</v>
      </c>
      <c r="I787" t="s">
        <v>951</v>
      </c>
      <c r="J787" t="s">
        <v>204</v>
      </c>
      <c r="K787" t="s">
        <v>204</v>
      </c>
      <c r="L787" t="s">
        <v>325</v>
      </c>
      <c r="M787" t="s">
        <v>340</v>
      </c>
      <c r="N787" t="s">
        <v>463</v>
      </c>
      <c r="O787" t="s">
        <v>339</v>
      </c>
      <c r="P787" t="s">
        <v>1619</v>
      </c>
      <c r="Q787" t="s">
        <v>413</v>
      </c>
      <c r="R787" t="s">
        <v>407</v>
      </c>
      <c r="S787" t="s">
        <v>1212</v>
      </c>
      <c r="T787" s="129">
        <v>5853.9</v>
      </c>
      <c r="U787" t="s">
        <v>3183</v>
      </c>
      <c r="V787" s="130">
        <v>2.24038468945023E-2</v>
      </c>
      <c r="W787" s="130">
        <v>5.5936435886621103E-2</v>
      </c>
      <c r="X787" t="s">
        <v>412</v>
      </c>
      <c r="Y787" t="s">
        <v>339</v>
      </c>
      <c r="Z787" s="137">
        <v>949508</v>
      </c>
      <c r="AA787" s="167">
        <v>1</v>
      </c>
      <c r="AB787" s="166" t="s">
        <v>3184</v>
      </c>
      <c r="AD787" s="137">
        <v>766.06309999999996</v>
      </c>
      <c r="AH787" s="130">
        <v>9.631526620705646E-4</v>
      </c>
      <c r="AI787" s="130">
        <v>1.8084885714765189E-3</v>
      </c>
      <c r="AJ787" s="130">
        <v>1.7317359955509426E-4</v>
      </c>
      <c r="AK787" s="181"/>
      <c r="AL787" s="4"/>
      <c r="AM787" s="159"/>
      <c r="AN787" s="4"/>
    </row>
    <row r="788" spans="1:40" x14ac:dyDescent="0.25">
      <c r="A788" t="s">
        <v>1213</v>
      </c>
      <c r="B788" s="2">
        <v>62</v>
      </c>
      <c r="C788" t="s">
        <v>3218</v>
      </c>
      <c r="D788" t="s">
        <v>3219</v>
      </c>
      <c r="E788" t="s">
        <v>309</v>
      </c>
      <c r="F788" t="s">
        <v>3220</v>
      </c>
      <c r="G788" t="s">
        <v>3221</v>
      </c>
      <c r="H788" t="s">
        <v>312</v>
      </c>
      <c r="I788" t="s">
        <v>951</v>
      </c>
      <c r="J788" t="s">
        <v>204</v>
      </c>
      <c r="K788" t="s">
        <v>204</v>
      </c>
      <c r="L788" t="s">
        <v>325</v>
      </c>
      <c r="M788" t="s">
        <v>340</v>
      </c>
      <c r="N788" t="s">
        <v>446</v>
      </c>
      <c r="O788" t="s">
        <v>339</v>
      </c>
      <c r="P788" t="s">
        <v>1211</v>
      </c>
      <c r="Q788" t="s">
        <v>413</v>
      </c>
      <c r="R788" t="s">
        <v>407</v>
      </c>
      <c r="S788" t="s">
        <v>1212</v>
      </c>
      <c r="T788" s="129">
        <v>421.9</v>
      </c>
      <c r="U788" t="s">
        <v>3222</v>
      </c>
      <c r="V788" s="130">
        <v>1.35174391670626E-3</v>
      </c>
      <c r="W788" s="130">
        <v>0.123093404940366</v>
      </c>
      <c r="X788" t="s">
        <v>412</v>
      </c>
      <c r="Y788" t="s">
        <v>339</v>
      </c>
      <c r="Z788" s="137">
        <v>733348</v>
      </c>
      <c r="AA788" s="167">
        <v>1</v>
      </c>
      <c r="AB788" s="166" t="s">
        <v>3223</v>
      </c>
      <c r="AD788" s="137">
        <v>738.92140000000006</v>
      </c>
      <c r="AH788" s="130">
        <v>4.7481126338392264E-3</v>
      </c>
      <c r="AI788" s="130">
        <v>1.7444136222191482E-3</v>
      </c>
      <c r="AJ788" s="130">
        <v>1.6703803985114235E-4</v>
      </c>
      <c r="AK788" s="181"/>
      <c r="AL788" s="4"/>
      <c r="AM788" s="159"/>
      <c r="AN788" s="4"/>
    </row>
    <row r="789" spans="1:40" x14ac:dyDescent="0.25">
      <c r="A789" t="s">
        <v>1213</v>
      </c>
      <c r="B789" s="2">
        <v>62</v>
      </c>
      <c r="C789" t="s">
        <v>3099</v>
      </c>
      <c r="D789" t="s">
        <v>3100</v>
      </c>
      <c r="E789" t="s">
        <v>309</v>
      </c>
      <c r="F789" t="s">
        <v>3176</v>
      </c>
      <c r="G789" t="s">
        <v>3177</v>
      </c>
      <c r="H789" t="s">
        <v>312</v>
      </c>
      <c r="I789" t="s">
        <v>951</v>
      </c>
      <c r="J789" t="s">
        <v>204</v>
      </c>
      <c r="K789" t="s">
        <v>204</v>
      </c>
      <c r="L789" t="s">
        <v>325</v>
      </c>
      <c r="M789" t="s">
        <v>340</v>
      </c>
      <c r="N789" t="s">
        <v>447</v>
      </c>
      <c r="O789" t="s">
        <v>339</v>
      </c>
      <c r="P789" t="s">
        <v>1773</v>
      </c>
      <c r="Q789" t="s">
        <v>415</v>
      </c>
      <c r="R789" t="s">
        <v>407</v>
      </c>
      <c r="S789" t="s">
        <v>1212</v>
      </c>
      <c r="T789" s="129">
        <v>1620.4</v>
      </c>
      <c r="U789" t="s">
        <v>1672</v>
      </c>
      <c r="V789" s="130">
        <v>2.8184061671495099E-2</v>
      </c>
      <c r="W789" s="130">
        <v>5.6489804905652703E-2</v>
      </c>
      <c r="X789" t="s">
        <v>412</v>
      </c>
      <c r="Y789" t="s">
        <v>339</v>
      </c>
      <c r="Z789" s="137">
        <v>428033.62</v>
      </c>
      <c r="AA789" s="167">
        <v>1</v>
      </c>
      <c r="AB789" s="166" t="s">
        <v>3178</v>
      </c>
      <c r="AD789" s="137">
        <v>410.48419999999999</v>
      </c>
      <c r="AH789" s="130">
        <v>1.3829699114101257E-3</v>
      </c>
      <c r="AI789" s="130">
        <v>9.6905331228156226E-4</v>
      </c>
      <c r="AJ789" s="130">
        <v>9.2792651773063108E-5</v>
      </c>
      <c r="AK789" s="181"/>
      <c r="AL789" s="4"/>
      <c r="AM789" s="159"/>
      <c r="AN789" s="4"/>
    </row>
    <row r="790" spans="1:40" x14ac:dyDescent="0.25">
      <c r="A790" t="s">
        <v>1213</v>
      </c>
      <c r="B790" s="2">
        <v>62</v>
      </c>
      <c r="C790" t="s">
        <v>3136</v>
      </c>
      <c r="D790" t="s">
        <v>3137</v>
      </c>
      <c r="E790" t="s">
        <v>309</v>
      </c>
      <c r="F790" t="s">
        <v>3138</v>
      </c>
      <c r="G790" t="s">
        <v>3139</v>
      </c>
      <c r="H790" t="s">
        <v>312</v>
      </c>
      <c r="I790" t="s">
        <v>951</v>
      </c>
      <c r="J790" t="s">
        <v>204</v>
      </c>
      <c r="K790" t="s">
        <v>204</v>
      </c>
      <c r="L790" t="s">
        <v>325</v>
      </c>
      <c r="M790" t="s">
        <v>340</v>
      </c>
      <c r="N790" t="s">
        <v>447</v>
      </c>
      <c r="O790" t="s">
        <v>339</v>
      </c>
      <c r="P790" t="s">
        <v>1640</v>
      </c>
      <c r="Q790" t="s">
        <v>413</v>
      </c>
      <c r="R790" t="s">
        <v>407</v>
      </c>
      <c r="S790" t="s">
        <v>1212</v>
      </c>
      <c r="T790" s="129">
        <v>2.7</v>
      </c>
      <c r="U790" t="s">
        <v>3140</v>
      </c>
      <c r="V790" s="130">
        <v>3.5524350499108001E-2</v>
      </c>
      <c r="W790" s="130">
        <v>0.32448694534301697</v>
      </c>
      <c r="X790" t="s">
        <v>412</v>
      </c>
      <c r="Y790" t="s">
        <v>339</v>
      </c>
      <c r="Z790" s="137">
        <v>185352.81</v>
      </c>
      <c r="AA790" s="167">
        <v>1</v>
      </c>
      <c r="AB790" s="166" t="s">
        <v>3141</v>
      </c>
      <c r="AD790" s="137">
        <v>189.07839999999999</v>
      </c>
      <c r="AH790" s="130">
        <v>4.1720200777026119E-3</v>
      </c>
      <c r="AI790" s="130">
        <v>4.4636809358532714E-4</v>
      </c>
      <c r="AJ790" s="130">
        <v>4.274241524767076E-5</v>
      </c>
      <c r="AK790" s="181"/>
      <c r="AL790" s="4"/>
      <c r="AM790" s="159"/>
      <c r="AN790" s="4"/>
    </row>
    <row r="791" spans="1:40" x14ac:dyDescent="0.25">
      <c r="A791" t="s">
        <v>1213</v>
      </c>
      <c r="B791" s="2">
        <v>62</v>
      </c>
      <c r="C791" t="s">
        <v>3075</v>
      </c>
      <c r="D791" t="s">
        <v>3076</v>
      </c>
      <c r="E791" t="s">
        <v>309</v>
      </c>
      <c r="F791" t="s">
        <v>3142</v>
      </c>
      <c r="G791" t="s">
        <v>3143</v>
      </c>
      <c r="H791" t="s">
        <v>312</v>
      </c>
      <c r="I791" t="s">
        <v>951</v>
      </c>
      <c r="J791" t="s">
        <v>204</v>
      </c>
      <c r="K791" t="s">
        <v>204</v>
      </c>
      <c r="L791" t="s">
        <v>325</v>
      </c>
      <c r="M791" t="s">
        <v>340</v>
      </c>
      <c r="N791" t="s">
        <v>447</v>
      </c>
      <c r="O791" t="s">
        <v>339</v>
      </c>
      <c r="P791" t="s">
        <v>1640</v>
      </c>
      <c r="Q791" t="s">
        <v>413</v>
      </c>
      <c r="R791" t="s">
        <v>407</v>
      </c>
      <c r="S791" t="s">
        <v>1212</v>
      </c>
      <c r="T791" s="129">
        <v>850.2</v>
      </c>
      <c r="U791" t="s">
        <v>3144</v>
      </c>
      <c r="V791" s="130">
        <v>4.0251316760902101E-2</v>
      </c>
      <c r="W791" s="130">
        <v>5.48821498882767E-2</v>
      </c>
      <c r="X791" t="s">
        <v>412</v>
      </c>
      <c r="Y791" t="s">
        <v>339</v>
      </c>
      <c r="Z791" s="137">
        <v>84289.5</v>
      </c>
      <c r="AA791" s="167">
        <v>1</v>
      </c>
      <c r="AB791" s="166" t="s">
        <v>3145</v>
      </c>
      <c r="AD791" s="137">
        <v>83.876499999999993</v>
      </c>
      <c r="AH791" s="130">
        <v>6.9829720182391767E-4</v>
      </c>
      <c r="AI791" s="130">
        <v>1.9801200666818468E-4</v>
      </c>
      <c r="AJ791" s="130">
        <v>1.8960834196403484E-5</v>
      </c>
      <c r="AK791" s="181"/>
      <c r="AL791" s="4"/>
      <c r="AM791" s="159"/>
      <c r="AN791" s="4"/>
    </row>
    <row r="792" spans="1:40" x14ac:dyDescent="0.25">
      <c r="A792" t="s">
        <v>1213</v>
      </c>
      <c r="B792" s="2">
        <v>62</v>
      </c>
      <c r="C792" t="s">
        <v>2191</v>
      </c>
      <c r="D792" t="s">
        <v>2192</v>
      </c>
      <c r="E792" t="s">
        <v>309</v>
      </c>
      <c r="F792" t="s">
        <v>2512</v>
      </c>
      <c r="G792" t="s">
        <v>2513</v>
      </c>
      <c r="H792" t="s">
        <v>312</v>
      </c>
      <c r="I792" t="s">
        <v>951</v>
      </c>
      <c r="J792" t="s">
        <v>204</v>
      </c>
      <c r="K792" t="s">
        <v>204</v>
      </c>
      <c r="L792" t="s">
        <v>325</v>
      </c>
      <c r="M792" t="s">
        <v>340</v>
      </c>
      <c r="N792" t="s">
        <v>484</v>
      </c>
      <c r="O792" t="s">
        <v>339</v>
      </c>
      <c r="P792" t="s">
        <v>1668</v>
      </c>
      <c r="Q792" t="s">
        <v>413</v>
      </c>
      <c r="R792" t="s">
        <v>407</v>
      </c>
      <c r="S792" t="s">
        <v>1212</v>
      </c>
      <c r="T792" s="129">
        <v>906</v>
      </c>
      <c r="U792" t="s">
        <v>2514</v>
      </c>
      <c r="V792" s="130">
        <v>3.06597979462143E-2</v>
      </c>
      <c r="W792" s="130">
        <v>4.7878491284846898E-2</v>
      </c>
      <c r="X792" t="s">
        <v>412</v>
      </c>
      <c r="Y792" t="s">
        <v>339</v>
      </c>
      <c r="Z792" s="137">
        <v>27246.54</v>
      </c>
      <c r="AA792" s="167">
        <v>1</v>
      </c>
      <c r="AB792" s="166" t="s">
        <v>2398</v>
      </c>
      <c r="AD792" s="137">
        <v>27.047599999999999</v>
      </c>
      <c r="AH792" s="130">
        <v>2.558406441733544E-5</v>
      </c>
      <c r="AI792" s="130">
        <v>6.3852802054906822E-5</v>
      </c>
      <c r="AJ792" s="130">
        <v>6.114287780375229E-6</v>
      </c>
      <c r="AK792" s="181"/>
      <c r="AL792" s="4"/>
      <c r="AM792" s="159"/>
      <c r="AN792" s="4"/>
    </row>
    <row r="793" spans="1:40" x14ac:dyDescent="0.25">
      <c r="A793" t="s">
        <v>1213</v>
      </c>
      <c r="B793" s="2">
        <v>62</v>
      </c>
      <c r="C793" t="s">
        <v>455</v>
      </c>
      <c r="D793" t="s">
        <v>2606</v>
      </c>
      <c r="E793" t="s">
        <v>309</v>
      </c>
      <c r="F793" t="s">
        <v>2607</v>
      </c>
      <c r="G793" t="s">
        <v>2608</v>
      </c>
      <c r="H793" t="s">
        <v>321</v>
      </c>
      <c r="I793" t="s">
        <v>754</v>
      </c>
      <c r="J793" t="s">
        <v>204</v>
      </c>
      <c r="K793" t="s">
        <v>204</v>
      </c>
      <c r="L793" t="s">
        <v>325</v>
      </c>
      <c r="M793" t="s">
        <v>340</v>
      </c>
      <c r="N793" t="s">
        <v>440</v>
      </c>
      <c r="O793" t="s">
        <v>339</v>
      </c>
      <c r="P793" t="s">
        <v>2149</v>
      </c>
      <c r="Q793" t="s">
        <v>415</v>
      </c>
      <c r="R793" t="s">
        <v>407</v>
      </c>
      <c r="S793" t="s">
        <v>1212</v>
      </c>
      <c r="T793" s="129">
        <v>1132.5</v>
      </c>
      <c r="U793" t="s">
        <v>2609</v>
      </c>
      <c r="V793" s="130">
        <v>1.9078967698706002E-2</v>
      </c>
      <c r="W793" s="130">
        <v>2.65973874700066E-2</v>
      </c>
      <c r="X793" t="s">
        <v>412</v>
      </c>
      <c r="Y793" t="s">
        <v>339</v>
      </c>
      <c r="Z793" s="137">
        <v>10728836</v>
      </c>
      <c r="AA793" s="167">
        <v>1</v>
      </c>
      <c r="AB793" s="166" t="s">
        <v>2610</v>
      </c>
      <c r="AD793" s="137">
        <v>12798.4285</v>
      </c>
      <c r="AH793" s="130">
        <v>3.62999750540011E-3</v>
      </c>
      <c r="AI793" s="130">
        <v>3.0213975422010753E-2</v>
      </c>
      <c r="AJ793" s="130">
        <v>2.8931688943032311E-3</v>
      </c>
      <c r="AK793" s="181"/>
      <c r="AL793" s="4"/>
      <c r="AM793" s="159"/>
      <c r="AN793" s="4"/>
    </row>
    <row r="794" spans="1:40" x14ac:dyDescent="0.25">
      <c r="A794" t="s">
        <v>1213</v>
      </c>
      <c r="B794" s="2">
        <v>62</v>
      </c>
      <c r="C794" t="s">
        <v>1884</v>
      </c>
      <c r="D794" t="s">
        <v>1885</v>
      </c>
      <c r="E794" t="s">
        <v>309</v>
      </c>
      <c r="F794" t="s">
        <v>3059</v>
      </c>
      <c r="G794" t="s">
        <v>3060</v>
      </c>
      <c r="H794" t="s">
        <v>321</v>
      </c>
      <c r="I794" t="s">
        <v>754</v>
      </c>
      <c r="J794" t="s">
        <v>204</v>
      </c>
      <c r="K794" t="s">
        <v>204</v>
      </c>
      <c r="L794" t="s">
        <v>325</v>
      </c>
      <c r="M794" t="s">
        <v>340</v>
      </c>
      <c r="N794" t="s">
        <v>448</v>
      </c>
      <c r="O794" t="s">
        <v>339</v>
      </c>
      <c r="P794" t="s">
        <v>1647</v>
      </c>
      <c r="Q794" t="s">
        <v>413</v>
      </c>
      <c r="R794" t="s">
        <v>407</v>
      </c>
      <c r="S794" t="s">
        <v>1212</v>
      </c>
      <c r="T794" s="129">
        <v>4935.3999999999996</v>
      </c>
      <c r="U794" t="s">
        <v>3061</v>
      </c>
      <c r="V794" s="130">
        <v>3.7100000000000001E-2</v>
      </c>
      <c r="W794" s="130">
        <v>3.3633828598260501E-2</v>
      </c>
      <c r="X794" t="s">
        <v>411</v>
      </c>
      <c r="Y794" t="s">
        <v>339</v>
      </c>
      <c r="Z794" s="137">
        <v>10700000</v>
      </c>
      <c r="AA794" s="167">
        <v>1</v>
      </c>
      <c r="AB794" s="166" t="s">
        <v>3062</v>
      </c>
      <c r="AD794" s="137">
        <v>11278.87</v>
      </c>
      <c r="AH794" s="130">
        <v>2.7853702980606534E-2</v>
      </c>
      <c r="AI794" s="130">
        <v>2.6626667560634844E-2</v>
      </c>
      <c r="AJ794" s="130">
        <v>2.549662706393202E-3</v>
      </c>
      <c r="AK794" s="181"/>
      <c r="AL794" s="4"/>
      <c r="AM794" s="159"/>
      <c r="AN794" s="4"/>
    </row>
    <row r="795" spans="1:40" x14ac:dyDescent="0.25">
      <c r="A795" t="s">
        <v>1213</v>
      </c>
      <c r="B795" s="2">
        <v>62</v>
      </c>
      <c r="C795" t="s">
        <v>2591</v>
      </c>
      <c r="D795" t="s">
        <v>2592</v>
      </c>
      <c r="E795" t="s">
        <v>309</v>
      </c>
      <c r="F795" t="s">
        <v>2611</v>
      </c>
      <c r="G795" t="s">
        <v>2612</v>
      </c>
      <c r="H795" t="s">
        <v>321</v>
      </c>
      <c r="I795" t="s">
        <v>754</v>
      </c>
      <c r="J795" t="s">
        <v>204</v>
      </c>
      <c r="K795" t="s">
        <v>204</v>
      </c>
      <c r="L795" t="s">
        <v>325</v>
      </c>
      <c r="M795" t="s">
        <v>340</v>
      </c>
      <c r="N795" t="s">
        <v>475</v>
      </c>
      <c r="O795" t="s">
        <v>339</v>
      </c>
      <c r="P795" t="s">
        <v>1668</v>
      </c>
      <c r="Q795" t="s">
        <v>413</v>
      </c>
      <c r="R795" t="s">
        <v>407</v>
      </c>
      <c r="S795" t="s">
        <v>1212</v>
      </c>
      <c r="T795" s="129">
        <v>2151.6999999999998</v>
      </c>
      <c r="U795" t="s">
        <v>2613</v>
      </c>
      <c r="V795" s="130">
        <v>2.6225991523688898E-3</v>
      </c>
      <c r="W795" s="130">
        <v>2.3652205439805601E-2</v>
      </c>
      <c r="X795" t="s">
        <v>412</v>
      </c>
      <c r="Y795" t="s">
        <v>339</v>
      </c>
      <c r="Z795" s="137">
        <v>2845637.3</v>
      </c>
      <c r="AA795" s="167">
        <v>1</v>
      </c>
      <c r="AB795" s="166" t="s">
        <v>2614</v>
      </c>
      <c r="AD795" s="137">
        <v>3466.2707999999998</v>
      </c>
      <c r="AH795" s="130">
        <v>5.5806871564014083E-3</v>
      </c>
      <c r="AI795" s="130">
        <v>8.1830219043872113E-3</v>
      </c>
      <c r="AJ795" s="130">
        <v>7.8357330025257213E-4</v>
      </c>
      <c r="AK795" s="181"/>
      <c r="AL795" s="4"/>
      <c r="AM795" s="159"/>
      <c r="AN795" s="4"/>
    </row>
    <row r="796" spans="1:40" x14ac:dyDescent="0.25">
      <c r="A796" t="s">
        <v>1213</v>
      </c>
      <c r="B796" s="2">
        <v>62</v>
      </c>
      <c r="C796" t="s">
        <v>1849</v>
      </c>
      <c r="D796" t="s">
        <v>1850</v>
      </c>
      <c r="E796" t="s">
        <v>309</v>
      </c>
      <c r="F796" t="s">
        <v>1851</v>
      </c>
      <c r="G796" t="s">
        <v>1852</v>
      </c>
      <c r="H796" t="s">
        <v>321</v>
      </c>
      <c r="I796" t="s">
        <v>754</v>
      </c>
      <c r="J796" t="s">
        <v>204</v>
      </c>
      <c r="K796" t="s">
        <v>204</v>
      </c>
      <c r="L796" t="s">
        <v>325</v>
      </c>
      <c r="M796" t="s">
        <v>340</v>
      </c>
      <c r="N796" t="s">
        <v>456</v>
      </c>
      <c r="O796" t="s">
        <v>339</v>
      </c>
      <c r="P796" t="s">
        <v>1647</v>
      </c>
      <c r="Q796" t="s">
        <v>413</v>
      </c>
      <c r="R796" t="s">
        <v>407</v>
      </c>
      <c r="S796" t="s">
        <v>1212</v>
      </c>
      <c r="T796" s="129">
        <v>5431</v>
      </c>
      <c r="U796" t="s">
        <v>1853</v>
      </c>
      <c r="V796" s="130">
        <v>6.1694338607402498E-2</v>
      </c>
      <c r="W796" s="130">
        <v>3.8850183948278098E-2</v>
      </c>
      <c r="X796" t="s">
        <v>412</v>
      </c>
      <c r="Y796" t="s">
        <v>339</v>
      </c>
      <c r="Z796" s="137">
        <v>2033347.14</v>
      </c>
      <c r="AA796" s="167">
        <v>1</v>
      </c>
      <c r="AB796" s="166" t="s">
        <v>1854</v>
      </c>
      <c r="AD796" s="137">
        <v>2991.6636000000003</v>
      </c>
      <c r="AH796" s="130">
        <v>7.0019159419110167E-4</v>
      </c>
      <c r="AI796" s="130">
        <v>7.0625897922799059E-3</v>
      </c>
      <c r="AJ796" s="130">
        <v>6.7628522280991179E-4</v>
      </c>
      <c r="AK796" s="181"/>
      <c r="AL796" s="4"/>
      <c r="AM796" s="159"/>
      <c r="AN796" s="4"/>
    </row>
    <row r="797" spans="1:40" x14ac:dyDescent="0.25">
      <c r="A797" t="s">
        <v>1213</v>
      </c>
      <c r="B797" s="2">
        <v>62</v>
      </c>
      <c r="C797" t="s">
        <v>2763</v>
      </c>
      <c r="D797" t="s">
        <v>2764</v>
      </c>
      <c r="E797" t="s">
        <v>309</v>
      </c>
      <c r="F797" t="s">
        <v>3063</v>
      </c>
      <c r="G797" t="s">
        <v>3064</v>
      </c>
      <c r="H797" t="s">
        <v>321</v>
      </c>
      <c r="I797" t="s">
        <v>754</v>
      </c>
      <c r="J797" t="s">
        <v>204</v>
      </c>
      <c r="K797" t="s">
        <v>204</v>
      </c>
      <c r="L797" t="s">
        <v>325</v>
      </c>
      <c r="M797" t="s">
        <v>340</v>
      </c>
      <c r="N797" t="s">
        <v>447</v>
      </c>
      <c r="O797" t="s">
        <v>339</v>
      </c>
      <c r="P797" t="s">
        <v>1640</v>
      </c>
      <c r="Q797" t="s">
        <v>413</v>
      </c>
      <c r="R797" t="s">
        <v>407</v>
      </c>
      <c r="S797" t="s">
        <v>1212</v>
      </c>
      <c r="T797" s="129">
        <v>742.9</v>
      </c>
      <c r="U797" t="s">
        <v>2074</v>
      </c>
      <c r="V797" s="130">
        <v>5.34427322558826E-2</v>
      </c>
      <c r="W797" s="130">
        <v>3.6321995633840198E-2</v>
      </c>
      <c r="X797" t="s">
        <v>412</v>
      </c>
      <c r="Y797" t="s">
        <v>339</v>
      </c>
      <c r="Z797" s="137">
        <v>2045144.77</v>
      </c>
      <c r="AA797" s="167">
        <v>1</v>
      </c>
      <c r="AB797" s="166" t="s">
        <v>3065</v>
      </c>
      <c r="AD797" s="137">
        <v>2359.0745000000002</v>
      </c>
      <c r="AH797" s="130">
        <v>4.7017011021777454E-3</v>
      </c>
      <c r="AI797" s="130">
        <v>5.5692008563154698E-3</v>
      </c>
      <c r="AJ797" s="130">
        <v>5.3328429836084555E-4</v>
      </c>
      <c r="AK797" s="181"/>
      <c r="AL797" s="4"/>
      <c r="AM797" s="159"/>
      <c r="AN797" s="4"/>
    </row>
    <row r="798" spans="1:40" x14ac:dyDescent="0.25">
      <c r="A798" t="s">
        <v>1213</v>
      </c>
      <c r="B798" s="2">
        <v>62</v>
      </c>
      <c r="C798" t="s">
        <v>1953</v>
      </c>
      <c r="D798" t="s">
        <v>1954</v>
      </c>
      <c r="E798" t="s">
        <v>309</v>
      </c>
      <c r="F798" t="s">
        <v>3185</v>
      </c>
      <c r="G798" t="s">
        <v>3186</v>
      </c>
      <c r="H798" t="s">
        <v>321</v>
      </c>
      <c r="I798" t="s">
        <v>754</v>
      </c>
      <c r="J798" t="s">
        <v>204</v>
      </c>
      <c r="K798" t="s">
        <v>204</v>
      </c>
      <c r="L798" t="s">
        <v>325</v>
      </c>
      <c r="M798" t="s">
        <v>340</v>
      </c>
      <c r="N798" t="s">
        <v>465</v>
      </c>
      <c r="O798" t="s">
        <v>339</v>
      </c>
      <c r="P798" t="s">
        <v>1773</v>
      </c>
      <c r="Q798" t="s">
        <v>415</v>
      </c>
      <c r="R798" t="s">
        <v>407</v>
      </c>
      <c r="S798" t="s">
        <v>1212</v>
      </c>
      <c r="T798" s="129">
        <v>991.5</v>
      </c>
      <c r="U798" t="s">
        <v>3187</v>
      </c>
      <c r="V798" s="130">
        <v>9.7838861382004202E-3</v>
      </c>
      <c r="W798" s="130">
        <v>3.4730076228379897E-2</v>
      </c>
      <c r="X798" t="s">
        <v>412</v>
      </c>
      <c r="Y798" t="s">
        <v>339</v>
      </c>
      <c r="Z798" s="137">
        <v>683937.2</v>
      </c>
      <c r="AA798" s="167">
        <v>1</v>
      </c>
      <c r="AB798" s="166" t="s">
        <v>3188</v>
      </c>
      <c r="AC798" s="2">
        <v>816.58259999999996</v>
      </c>
      <c r="AD798" s="137">
        <v>1605.9829999999999</v>
      </c>
      <c r="AH798" s="130">
        <v>4.7719522984223202E-3</v>
      </c>
      <c r="AI798" s="130">
        <v>3.7913350760343033E-3</v>
      </c>
      <c r="AJ798" s="130">
        <v>3.6304301425599137E-4</v>
      </c>
      <c r="AK798" s="181"/>
      <c r="AL798" s="4"/>
      <c r="AM798" s="159"/>
      <c r="AN798" s="4"/>
    </row>
    <row r="799" spans="1:40" x14ac:dyDescent="0.25">
      <c r="A799" t="s">
        <v>1213</v>
      </c>
      <c r="B799" s="2">
        <v>62</v>
      </c>
      <c r="C799" t="s">
        <v>1873</v>
      </c>
      <c r="D799" t="s">
        <v>1874</v>
      </c>
      <c r="E799" t="s">
        <v>309</v>
      </c>
      <c r="F799" t="s">
        <v>2859</v>
      </c>
      <c r="G799" t="s">
        <v>2860</v>
      </c>
      <c r="H799" t="s">
        <v>312</v>
      </c>
      <c r="I799" t="s">
        <v>754</v>
      </c>
      <c r="J799" t="s">
        <v>204</v>
      </c>
      <c r="K799" t="s">
        <v>204</v>
      </c>
      <c r="L799" t="s">
        <v>325</v>
      </c>
      <c r="M799" t="s">
        <v>340</v>
      </c>
      <c r="N799" t="s">
        <v>448</v>
      </c>
      <c r="O799" t="s">
        <v>339</v>
      </c>
      <c r="P799" t="s">
        <v>1211</v>
      </c>
      <c r="Q799" t="s">
        <v>413</v>
      </c>
      <c r="R799" t="s">
        <v>407</v>
      </c>
      <c r="S799" t="s">
        <v>1212</v>
      </c>
      <c r="T799" s="129">
        <v>5392.9</v>
      </c>
      <c r="U799" t="s">
        <v>2861</v>
      </c>
      <c r="V799" s="130">
        <v>-7.7560759437087599E-3</v>
      </c>
      <c r="W799" s="130">
        <v>2.55929309093949E-2</v>
      </c>
      <c r="X799" t="s">
        <v>412</v>
      </c>
      <c r="Y799" t="s">
        <v>339</v>
      </c>
      <c r="Z799" s="137">
        <v>20997000</v>
      </c>
      <c r="AA799" s="167">
        <v>1</v>
      </c>
      <c r="AB799" s="166" t="s">
        <v>2862</v>
      </c>
      <c r="AD799" s="137">
        <v>20394.3861</v>
      </c>
      <c r="AH799" s="130">
        <v>8.4432757996019837E-3</v>
      </c>
      <c r="AI799" s="130">
        <v>4.8146182976480101E-2</v>
      </c>
      <c r="AJ799" s="130">
        <v>4.6102850426464614E-3</v>
      </c>
      <c r="AK799" s="181"/>
      <c r="AL799" s="4"/>
      <c r="AM799" s="159"/>
      <c r="AN799" s="4"/>
    </row>
    <row r="800" spans="1:40" x14ac:dyDescent="0.25">
      <c r="A800" t="s">
        <v>1213</v>
      </c>
      <c r="B800" s="2">
        <v>62</v>
      </c>
      <c r="C800" t="s">
        <v>1873</v>
      </c>
      <c r="D800" t="s">
        <v>1874</v>
      </c>
      <c r="E800" t="s">
        <v>309</v>
      </c>
      <c r="F800" t="s">
        <v>2772</v>
      </c>
      <c r="G800" t="s">
        <v>2773</v>
      </c>
      <c r="H800" t="s">
        <v>312</v>
      </c>
      <c r="I800" t="s">
        <v>754</v>
      </c>
      <c r="J800" t="s">
        <v>204</v>
      </c>
      <c r="K800" t="s">
        <v>204</v>
      </c>
      <c r="L800" t="s">
        <v>325</v>
      </c>
      <c r="M800" t="s">
        <v>340</v>
      </c>
      <c r="N800" t="s">
        <v>448</v>
      </c>
      <c r="O800" t="s">
        <v>339</v>
      </c>
      <c r="P800" t="s">
        <v>1211</v>
      </c>
      <c r="Q800" t="s">
        <v>413</v>
      </c>
      <c r="R800" t="s">
        <v>407</v>
      </c>
      <c r="S800" t="s">
        <v>1212</v>
      </c>
      <c r="T800" s="129">
        <v>3399.2</v>
      </c>
      <c r="U800" t="s">
        <v>2774</v>
      </c>
      <c r="V800" s="130">
        <v>1.48953374087807E-2</v>
      </c>
      <c r="W800" s="130">
        <v>2.36181116139885E-2</v>
      </c>
      <c r="X800" t="s">
        <v>412</v>
      </c>
      <c r="Y800" t="s">
        <v>339</v>
      </c>
      <c r="Z800" s="137">
        <v>14546935</v>
      </c>
      <c r="AA800" s="167">
        <v>1</v>
      </c>
      <c r="AB800" s="166" t="s">
        <v>2775</v>
      </c>
      <c r="AD800" s="137">
        <v>14942.6116</v>
      </c>
      <c r="AH800" s="130">
        <v>4.6368353863488945E-3</v>
      </c>
      <c r="AI800" s="130">
        <v>3.5275869972868371E-2</v>
      </c>
      <c r="AJ800" s="130">
        <v>3.3778755790818096E-3</v>
      </c>
      <c r="AK800" s="181"/>
      <c r="AL800" s="4"/>
      <c r="AM800" s="159"/>
      <c r="AN800" s="4"/>
    </row>
    <row r="801" spans="1:40" x14ac:dyDescent="0.25">
      <c r="A801" t="s">
        <v>1213</v>
      </c>
      <c r="B801" s="2">
        <v>62</v>
      </c>
      <c r="C801" t="s">
        <v>455</v>
      </c>
      <c r="D801" t="s">
        <v>2606</v>
      </c>
      <c r="E801" t="s">
        <v>309</v>
      </c>
      <c r="F801" t="s">
        <v>2726</v>
      </c>
      <c r="G801" t="s">
        <v>2727</v>
      </c>
      <c r="H801" t="s">
        <v>312</v>
      </c>
      <c r="I801" t="s">
        <v>754</v>
      </c>
      <c r="J801" t="s">
        <v>204</v>
      </c>
      <c r="K801" t="s">
        <v>204</v>
      </c>
      <c r="L801" t="s">
        <v>325</v>
      </c>
      <c r="M801" t="s">
        <v>340</v>
      </c>
      <c r="N801" t="s">
        <v>440</v>
      </c>
      <c r="O801" t="s">
        <v>339</v>
      </c>
      <c r="P801" t="s">
        <v>2149</v>
      </c>
      <c r="Q801" t="s">
        <v>415</v>
      </c>
      <c r="R801" t="s">
        <v>407</v>
      </c>
      <c r="S801" t="s">
        <v>1212</v>
      </c>
      <c r="T801" s="129">
        <v>3633.5</v>
      </c>
      <c r="U801" t="s">
        <v>2728</v>
      </c>
      <c r="V801" s="130">
        <v>1.37028918644865E-2</v>
      </c>
      <c r="W801" s="130">
        <v>2.4318346344232199E-2</v>
      </c>
      <c r="X801" t="s">
        <v>412</v>
      </c>
      <c r="Y801" t="s">
        <v>339</v>
      </c>
      <c r="Z801" s="137">
        <v>11644749.189999999</v>
      </c>
      <c r="AA801" s="167">
        <v>1</v>
      </c>
      <c r="AB801" s="166" t="s">
        <v>2729</v>
      </c>
      <c r="AD801" s="137">
        <v>14095.9689</v>
      </c>
      <c r="AH801" s="130">
        <v>4.5578794436926364E-3</v>
      </c>
      <c r="AI801" s="130">
        <v>3.3277152573382582E-2</v>
      </c>
      <c r="AJ801" s="130">
        <v>3.186486431247847E-3</v>
      </c>
      <c r="AK801" s="181"/>
      <c r="AL801" s="4"/>
      <c r="AM801" s="159"/>
      <c r="AN801" s="4"/>
    </row>
    <row r="802" spans="1:40" x14ac:dyDescent="0.25">
      <c r="A802" t="s">
        <v>1213</v>
      </c>
      <c r="B802" s="2">
        <v>62</v>
      </c>
      <c r="C802" t="s">
        <v>1884</v>
      </c>
      <c r="D802" t="s">
        <v>1885</v>
      </c>
      <c r="E802" t="s">
        <v>309</v>
      </c>
      <c r="F802" t="s">
        <v>2749</v>
      </c>
      <c r="G802" t="s">
        <v>2750</v>
      </c>
      <c r="H802" t="s">
        <v>312</v>
      </c>
      <c r="I802" t="s">
        <v>754</v>
      </c>
      <c r="J802" t="s">
        <v>204</v>
      </c>
      <c r="K802" t="s">
        <v>204</v>
      </c>
      <c r="L802" t="s">
        <v>325</v>
      </c>
      <c r="M802" t="s">
        <v>340</v>
      </c>
      <c r="N802" t="s">
        <v>448</v>
      </c>
      <c r="O802" t="s">
        <v>339</v>
      </c>
      <c r="P802" t="s">
        <v>1211</v>
      </c>
      <c r="Q802" t="s">
        <v>413</v>
      </c>
      <c r="R802" t="s">
        <v>407</v>
      </c>
      <c r="S802" t="s">
        <v>1212</v>
      </c>
      <c r="T802" s="129">
        <v>3809.2</v>
      </c>
      <c r="U802" t="s">
        <v>2475</v>
      </c>
      <c r="V802" s="130">
        <v>-5.3196786987784999E-3</v>
      </c>
      <c r="W802" s="130">
        <v>2.5228389233350398E-2</v>
      </c>
      <c r="X802" t="s">
        <v>412</v>
      </c>
      <c r="Y802" t="s">
        <v>339</v>
      </c>
      <c r="Z802" s="137">
        <v>10120800</v>
      </c>
      <c r="AA802" s="167">
        <v>1</v>
      </c>
      <c r="AB802" s="166" t="s">
        <v>2751</v>
      </c>
      <c r="AD802" s="137">
        <v>10218.971800000001</v>
      </c>
      <c r="AH802" s="130">
        <v>8.9981877117568197E-3</v>
      </c>
      <c r="AI802" s="130">
        <v>2.4124505817524476E-2</v>
      </c>
      <c r="AJ802" s="130">
        <v>2.3100657509257409E-3</v>
      </c>
      <c r="AK802" s="181"/>
      <c r="AL802" s="4"/>
      <c r="AM802" s="159"/>
      <c r="AN802" s="4"/>
    </row>
    <row r="803" spans="1:40" x14ac:dyDescent="0.25">
      <c r="A803" t="s">
        <v>1213</v>
      </c>
      <c r="B803" s="2">
        <v>62</v>
      </c>
      <c r="C803" t="s">
        <v>3079</v>
      </c>
      <c r="D803" t="s">
        <v>3080</v>
      </c>
      <c r="E803" t="s">
        <v>309</v>
      </c>
      <c r="F803" t="s">
        <v>3081</v>
      </c>
      <c r="G803" t="s">
        <v>3082</v>
      </c>
      <c r="H803" t="s">
        <v>312</v>
      </c>
      <c r="I803" t="s">
        <v>754</v>
      </c>
      <c r="J803" t="s">
        <v>204</v>
      </c>
      <c r="K803" t="s">
        <v>204</v>
      </c>
      <c r="L803" t="s">
        <v>325</v>
      </c>
      <c r="M803" t="s">
        <v>340</v>
      </c>
      <c r="N803" t="s">
        <v>464</v>
      </c>
      <c r="O803" t="s">
        <v>339</v>
      </c>
      <c r="P803" t="s">
        <v>1640</v>
      </c>
      <c r="Q803" t="s">
        <v>413</v>
      </c>
      <c r="R803" t="s">
        <v>407</v>
      </c>
      <c r="S803" t="s">
        <v>1212</v>
      </c>
      <c r="T803" s="129">
        <v>4502.5</v>
      </c>
      <c r="U803" t="s">
        <v>3083</v>
      </c>
      <c r="V803" s="130">
        <v>3.9379949549436202E-2</v>
      </c>
      <c r="W803" s="130">
        <v>2.9136066192388201E-2</v>
      </c>
      <c r="X803" t="s">
        <v>412</v>
      </c>
      <c r="Y803" t="s">
        <v>339</v>
      </c>
      <c r="Z803" s="137">
        <v>8841000</v>
      </c>
      <c r="AA803" s="167">
        <v>1</v>
      </c>
      <c r="AB803" s="166" t="s">
        <v>3084</v>
      </c>
      <c r="AD803" s="137">
        <v>9504.9591</v>
      </c>
      <c r="AH803" s="130">
        <v>2.1139844338438362E-2</v>
      </c>
      <c r="AI803" s="130">
        <v>2.2438895574922926E-2</v>
      </c>
      <c r="AJ803" s="130">
        <v>2.1486584864496791E-3</v>
      </c>
      <c r="AK803" s="181"/>
      <c r="AL803" s="4"/>
      <c r="AM803" s="159"/>
      <c r="AN803" s="4"/>
    </row>
    <row r="804" spans="1:40" x14ac:dyDescent="0.25">
      <c r="A804" t="s">
        <v>1213</v>
      </c>
      <c r="B804" s="2">
        <v>62</v>
      </c>
      <c r="C804" t="s">
        <v>455</v>
      </c>
      <c r="D804" t="s">
        <v>2606</v>
      </c>
      <c r="E804" t="s">
        <v>309</v>
      </c>
      <c r="F804" t="s">
        <v>2694</v>
      </c>
      <c r="G804" t="s">
        <v>2695</v>
      </c>
      <c r="H804" t="s">
        <v>312</v>
      </c>
      <c r="I804" t="s">
        <v>754</v>
      </c>
      <c r="J804" t="s">
        <v>204</v>
      </c>
      <c r="K804" t="s">
        <v>204</v>
      </c>
      <c r="L804" t="s">
        <v>325</v>
      </c>
      <c r="M804" t="s">
        <v>340</v>
      </c>
      <c r="N804" t="s">
        <v>440</v>
      </c>
      <c r="O804" t="s">
        <v>339</v>
      </c>
      <c r="P804" t="s">
        <v>2149</v>
      </c>
      <c r="Q804" t="s">
        <v>415</v>
      </c>
      <c r="R804" t="s">
        <v>407</v>
      </c>
      <c r="S804" t="s">
        <v>1212</v>
      </c>
      <c r="T804" s="129">
        <v>6127.9</v>
      </c>
      <c r="U804" t="s">
        <v>2696</v>
      </c>
      <c r="V804" s="130">
        <v>6.8072328841682801E-3</v>
      </c>
      <c r="W804" s="130">
        <v>4.6566992557045403E-3</v>
      </c>
      <c r="X804" t="s">
        <v>412</v>
      </c>
      <c r="Y804" t="s">
        <v>339</v>
      </c>
      <c r="Z804" s="137">
        <v>7900000</v>
      </c>
      <c r="AA804" s="167">
        <v>1</v>
      </c>
      <c r="AB804" s="166" t="s">
        <v>2697</v>
      </c>
      <c r="AD804" s="137">
        <v>8686.0499999999993</v>
      </c>
      <c r="AH804" s="130">
        <v>2.0312932292625529E-3</v>
      </c>
      <c r="AI804" s="130">
        <v>2.0505650456566327E-2</v>
      </c>
      <c r="AJ804" s="130">
        <v>1.9635387012055879E-3</v>
      </c>
      <c r="AK804" s="181"/>
      <c r="AL804" s="4"/>
      <c r="AM804" s="159"/>
      <c r="AN804" s="4"/>
    </row>
    <row r="805" spans="1:40" x14ac:dyDescent="0.25">
      <c r="A805" t="s">
        <v>1213</v>
      </c>
      <c r="B805" s="2">
        <v>62</v>
      </c>
      <c r="C805" t="s">
        <v>1609</v>
      </c>
      <c r="D805" t="s">
        <v>1610</v>
      </c>
      <c r="E805" t="s">
        <v>309</v>
      </c>
      <c r="F805" t="s">
        <v>2122</v>
      </c>
      <c r="G805" t="s">
        <v>2123</v>
      </c>
      <c r="H805" t="s">
        <v>312</v>
      </c>
      <c r="I805" t="s">
        <v>754</v>
      </c>
      <c r="J805" t="s">
        <v>204</v>
      </c>
      <c r="K805" t="s">
        <v>204</v>
      </c>
      <c r="L805" t="s">
        <v>325</v>
      </c>
      <c r="M805" t="s">
        <v>340</v>
      </c>
      <c r="N805" t="s">
        <v>448</v>
      </c>
      <c r="O805" t="s">
        <v>339</v>
      </c>
      <c r="P805" t="s">
        <v>1211</v>
      </c>
      <c r="Q805" t="s">
        <v>413</v>
      </c>
      <c r="R805" t="s">
        <v>407</v>
      </c>
      <c r="S805" t="s">
        <v>1212</v>
      </c>
      <c r="T805" s="129">
        <v>3686.7</v>
      </c>
      <c r="U805" t="s">
        <v>2124</v>
      </c>
      <c r="V805" s="130">
        <v>-3.5887613880637801E-3</v>
      </c>
      <c r="W805" s="130">
        <v>2.4979242044686899E-2</v>
      </c>
      <c r="X805" t="s">
        <v>412</v>
      </c>
      <c r="Y805" t="s">
        <v>339</v>
      </c>
      <c r="Z805" s="137">
        <v>8632024.4100000001</v>
      </c>
      <c r="AA805" s="167">
        <v>1</v>
      </c>
      <c r="AB805" s="166" t="s">
        <v>2125</v>
      </c>
      <c r="AD805" s="137">
        <v>8651.0149000000001</v>
      </c>
      <c r="AH805" s="130">
        <v>3.3162647146407096E-3</v>
      </c>
      <c r="AI805" s="130">
        <v>2.0422941110625325E-2</v>
      </c>
      <c r="AJ805" s="130">
        <v>1.9556187865435028E-3</v>
      </c>
      <c r="AK805" s="181"/>
      <c r="AL805" s="4"/>
      <c r="AM805" s="159"/>
      <c r="AN805" s="4"/>
    </row>
    <row r="806" spans="1:40" x14ac:dyDescent="0.25">
      <c r="A806" t="s">
        <v>1213</v>
      </c>
      <c r="B806" s="2">
        <v>62</v>
      </c>
      <c r="C806" t="s">
        <v>2792</v>
      </c>
      <c r="D806" t="s">
        <v>2793</v>
      </c>
      <c r="E806" t="s">
        <v>309</v>
      </c>
      <c r="F806" t="s">
        <v>2853</v>
      </c>
      <c r="G806" t="s">
        <v>2854</v>
      </c>
      <c r="H806" t="s">
        <v>312</v>
      </c>
      <c r="I806" t="s">
        <v>754</v>
      </c>
      <c r="J806" t="s">
        <v>204</v>
      </c>
      <c r="K806" t="s">
        <v>204</v>
      </c>
      <c r="L806" t="s">
        <v>325</v>
      </c>
      <c r="M806" t="s">
        <v>340</v>
      </c>
      <c r="N806" t="s">
        <v>464</v>
      </c>
      <c r="O806" t="s">
        <v>339</v>
      </c>
      <c r="P806" t="s">
        <v>1647</v>
      </c>
      <c r="Q806" t="s">
        <v>413</v>
      </c>
      <c r="R806" t="s">
        <v>407</v>
      </c>
      <c r="S806" t="s">
        <v>1212</v>
      </c>
      <c r="T806" s="129">
        <v>1479.7</v>
      </c>
      <c r="U806" t="s">
        <v>2425</v>
      </c>
      <c r="V806" s="130">
        <v>5.1095192161133198E-3</v>
      </c>
      <c r="W806" s="130">
        <v>1.9044293750524199E-2</v>
      </c>
      <c r="X806" t="s">
        <v>412</v>
      </c>
      <c r="Y806" t="s">
        <v>339</v>
      </c>
      <c r="Z806" s="137">
        <v>7103144.2999999998</v>
      </c>
      <c r="AA806" s="167">
        <v>1</v>
      </c>
      <c r="AB806" s="166" t="s">
        <v>2855</v>
      </c>
      <c r="AD806" s="137">
        <v>8132.3899000000001</v>
      </c>
      <c r="AH806" s="130">
        <v>3.6216525760067613E-3</v>
      </c>
      <c r="AI806" s="130">
        <v>1.9198593683654872E-2</v>
      </c>
      <c r="AJ806" s="130">
        <v>1.8383801960549897E-3</v>
      </c>
      <c r="AK806" s="181"/>
      <c r="AL806" s="4"/>
      <c r="AM806" s="159"/>
      <c r="AN806" s="4"/>
    </row>
    <row r="807" spans="1:40" x14ac:dyDescent="0.25">
      <c r="A807" t="s">
        <v>1213</v>
      </c>
      <c r="B807" s="2">
        <v>62</v>
      </c>
      <c r="C807" t="s">
        <v>2130</v>
      </c>
      <c r="D807" t="s">
        <v>2131</v>
      </c>
      <c r="E807" t="s">
        <v>309</v>
      </c>
      <c r="F807" t="s">
        <v>2132</v>
      </c>
      <c r="G807" t="s">
        <v>2133</v>
      </c>
      <c r="H807" t="s">
        <v>312</v>
      </c>
      <c r="I807" t="s">
        <v>754</v>
      </c>
      <c r="J807" t="s">
        <v>204</v>
      </c>
      <c r="K807" t="s">
        <v>204</v>
      </c>
      <c r="L807" t="s">
        <v>325</v>
      </c>
      <c r="M807" t="s">
        <v>340</v>
      </c>
      <c r="N807" t="s">
        <v>448</v>
      </c>
      <c r="O807" t="s">
        <v>339</v>
      </c>
      <c r="P807" t="s">
        <v>1255</v>
      </c>
      <c r="Q807" t="s">
        <v>415</v>
      </c>
      <c r="R807" t="s">
        <v>407</v>
      </c>
      <c r="S807" t="s">
        <v>1212</v>
      </c>
      <c r="T807" s="129">
        <v>3973.1</v>
      </c>
      <c r="U807" t="s">
        <v>2134</v>
      </c>
      <c r="V807" s="130">
        <v>2.7035362001657098E-2</v>
      </c>
      <c r="W807" s="130">
        <v>2.5207408417462999E-2</v>
      </c>
      <c r="X807" t="s">
        <v>412</v>
      </c>
      <c r="Y807" t="s">
        <v>339</v>
      </c>
      <c r="Z807" s="137">
        <v>8026919.2800000003</v>
      </c>
      <c r="AA807" s="167">
        <v>1</v>
      </c>
      <c r="AB807" s="166" t="s">
        <v>2135</v>
      </c>
      <c r="AD807" s="137">
        <v>8095.1480999999994</v>
      </c>
      <c r="AH807" s="130">
        <v>2.0777784376414948E-3</v>
      </c>
      <c r="AI807" s="130">
        <v>1.9110674855974469E-2</v>
      </c>
      <c r="AJ807" s="130">
        <v>1.8299614423519185E-3</v>
      </c>
      <c r="AK807" s="181"/>
      <c r="AL807" s="4"/>
      <c r="AM807" s="159"/>
      <c r="AN807" s="4"/>
    </row>
    <row r="808" spans="1:40" x14ac:dyDescent="0.25">
      <c r="A808" t="s">
        <v>1213</v>
      </c>
      <c r="B808" s="2">
        <v>62</v>
      </c>
      <c r="C808" t="s">
        <v>1609</v>
      </c>
      <c r="D808" t="s">
        <v>1610</v>
      </c>
      <c r="E808" t="s">
        <v>309</v>
      </c>
      <c r="F808" t="s">
        <v>2126</v>
      </c>
      <c r="G808" t="s">
        <v>2127</v>
      </c>
      <c r="H808" t="s">
        <v>312</v>
      </c>
      <c r="I808" t="s">
        <v>754</v>
      </c>
      <c r="J808" t="s">
        <v>204</v>
      </c>
      <c r="K808" t="s">
        <v>204</v>
      </c>
      <c r="L808" t="s">
        <v>325</v>
      </c>
      <c r="M808" t="s">
        <v>340</v>
      </c>
      <c r="N808" t="s">
        <v>448</v>
      </c>
      <c r="O808" t="s">
        <v>339</v>
      </c>
      <c r="P808" t="s">
        <v>1211</v>
      </c>
      <c r="Q808" t="s">
        <v>413</v>
      </c>
      <c r="R808" t="s">
        <v>407</v>
      </c>
      <c r="S808" t="s">
        <v>1212</v>
      </c>
      <c r="T808" s="129">
        <v>3172.9</v>
      </c>
      <c r="U808" t="s">
        <v>2128</v>
      </c>
      <c r="V808" s="130">
        <v>-4.7904193130049897E-3</v>
      </c>
      <c r="W808" s="130">
        <v>2.4058708747625002E-2</v>
      </c>
      <c r="X808" t="s">
        <v>412</v>
      </c>
      <c r="Y808" t="s">
        <v>339</v>
      </c>
      <c r="Z808" s="137">
        <v>7000000</v>
      </c>
      <c r="AA808" s="167">
        <v>1</v>
      </c>
      <c r="AB808" s="166" t="s">
        <v>2129</v>
      </c>
      <c r="AD808" s="137">
        <v>7806.4</v>
      </c>
      <c r="AH808" s="130">
        <v>2.3212535299634036E-3</v>
      </c>
      <c r="AI808" s="130">
        <v>1.8429010853511018E-2</v>
      </c>
      <c r="AJ808" s="130">
        <v>1.7646880362295061E-3</v>
      </c>
      <c r="AK808" s="181"/>
      <c r="AL808" s="4"/>
      <c r="AM808" s="159"/>
      <c r="AN808" s="4"/>
    </row>
    <row r="809" spans="1:40" x14ac:dyDescent="0.25">
      <c r="A809" t="s">
        <v>1213</v>
      </c>
      <c r="B809" s="2">
        <v>62</v>
      </c>
      <c r="C809" t="s">
        <v>2164</v>
      </c>
      <c r="D809" t="s">
        <v>2165</v>
      </c>
      <c r="E809" t="s">
        <v>309</v>
      </c>
      <c r="F809" t="s">
        <v>2166</v>
      </c>
      <c r="G809" t="s">
        <v>2167</v>
      </c>
      <c r="H809" t="s">
        <v>312</v>
      </c>
      <c r="I809" t="s">
        <v>754</v>
      </c>
      <c r="J809" t="s">
        <v>204</v>
      </c>
      <c r="K809" t="s">
        <v>204</v>
      </c>
      <c r="L809" t="s">
        <v>325</v>
      </c>
      <c r="M809" t="s">
        <v>340</v>
      </c>
      <c r="N809" t="s">
        <v>440</v>
      </c>
      <c r="O809" t="s">
        <v>339</v>
      </c>
      <c r="P809" t="s">
        <v>1626</v>
      </c>
      <c r="Q809" t="s">
        <v>415</v>
      </c>
      <c r="R809" t="s">
        <v>407</v>
      </c>
      <c r="S809" t="s">
        <v>1212</v>
      </c>
      <c r="T809" s="129">
        <v>3694.4</v>
      </c>
      <c r="U809" t="s">
        <v>2168</v>
      </c>
      <c r="V809" s="130">
        <v>1.7999999999999999E-2</v>
      </c>
      <c r="W809" s="130">
        <v>3.5377858918904902E-2</v>
      </c>
      <c r="X809" t="s">
        <v>412</v>
      </c>
      <c r="Y809" t="s">
        <v>339</v>
      </c>
      <c r="Z809" s="137">
        <v>7040480</v>
      </c>
      <c r="AA809" s="167">
        <v>1</v>
      </c>
      <c r="AB809" s="166" t="s">
        <v>2169</v>
      </c>
      <c r="AD809" s="137">
        <v>7529.0892999999996</v>
      </c>
      <c r="AH809" s="130">
        <v>7.0761773688772095E-3</v>
      </c>
      <c r="AI809" s="130">
        <v>1.7774347769362788E-2</v>
      </c>
      <c r="AJ809" s="130">
        <v>1.7020001295621012E-3</v>
      </c>
      <c r="AK809" s="181"/>
      <c r="AL809" s="4"/>
      <c r="AM809" s="159"/>
      <c r="AN809" s="4"/>
    </row>
    <row r="810" spans="1:40" x14ac:dyDescent="0.25">
      <c r="A810" t="s">
        <v>1213</v>
      </c>
      <c r="B810" s="2">
        <v>62</v>
      </c>
      <c r="C810" t="s">
        <v>2018</v>
      </c>
      <c r="D810" t="s">
        <v>2019</v>
      </c>
      <c r="E810" t="s">
        <v>309</v>
      </c>
      <c r="F810" t="s">
        <v>2020</v>
      </c>
      <c r="G810" t="s">
        <v>2021</v>
      </c>
      <c r="H810" t="s">
        <v>312</v>
      </c>
      <c r="I810" t="s">
        <v>754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1668</v>
      </c>
      <c r="Q810" t="s">
        <v>413</v>
      </c>
      <c r="R810" t="s">
        <v>407</v>
      </c>
      <c r="S810" t="s">
        <v>1212</v>
      </c>
      <c r="T810" s="129">
        <v>5552.2</v>
      </c>
      <c r="U810" t="s">
        <v>2022</v>
      </c>
      <c r="V810" s="130">
        <v>3.2562297952171701E-3</v>
      </c>
      <c r="W810" s="130">
        <v>3.2159926282167101E-2</v>
      </c>
      <c r="X810" t="s">
        <v>412</v>
      </c>
      <c r="Y810" t="s">
        <v>339</v>
      </c>
      <c r="Z810" s="137">
        <v>7397280.0099999998</v>
      </c>
      <c r="AA810" s="167">
        <v>1</v>
      </c>
      <c r="AB810" s="166" t="s">
        <v>2023</v>
      </c>
      <c r="AC810" s="2">
        <v>197.84440000000001</v>
      </c>
      <c r="AD810" s="137">
        <v>7194.9315999999999</v>
      </c>
      <c r="AH810" s="130">
        <v>5.9597870449934962E-3</v>
      </c>
      <c r="AI810" s="130">
        <v>1.6985482750905591E-2</v>
      </c>
      <c r="AJ810" s="130">
        <v>1.6264615848546858E-3</v>
      </c>
      <c r="AK810" s="181"/>
      <c r="AL810" s="4"/>
      <c r="AM810" s="159"/>
      <c r="AN810" s="4"/>
    </row>
    <row r="811" spans="1:40" x14ac:dyDescent="0.25">
      <c r="A811" t="s">
        <v>1213</v>
      </c>
      <c r="B811" s="2">
        <v>62</v>
      </c>
      <c r="C811" t="s">
        <v>1884</v>
      </c>
      <c r="D811" t="s">
        <v>1885</v>
      </c>
      <c r="E811" t="s">
        <v>309</v>
      </c>
      <c r="F811" t="s">
        <v>1934</v>
      </c>
      <c r="G811" t="s">
        <v>1935</v>
      </c>
      <c r="H811" t="s">
        <v>312</v>
      </c>
      <c r="I811" t="s">
        <v>754</v>
      </c>
      <c r="J811" t="s">
        <v>204</v>
      </c>
      <c r="K811" t="s">
        <v>204</v>
      </c>
      <c r="L811" t="s">
        <v>325</v>
      </c>
      <c r="M811" t="s">
        <v>340</v>
      </c>
      <c r="N811" t="s">
        <v>448</v>
      </c>
      <c r="O811" t="s">
        <v>339</v>
      </c>
      <c r="P811" t="s">
        <v>1647</v>
      </c>
      <c r="Q811" t="s">
        <v>413</v>
      </c>
      <c r="R811" t="s">
        <v>407</v>
      </c>
      <c r="S811" t="s">
        <v>1212</v>
      </c>
      <c r="T811" s="129">
        <v>1854.3</v>
      </c>
      <c r="U811" t="s">
        <v>1936</v>
      </c>
      <c r="V811" s="130">
        <v>2.6521332012414599E-2</v>
      </c>
      <c r="W811" s="130">
        <v>2.6424295738935101E-2</v>
      </c>
      <c r="X811" t="s">
        <v>411</v>
      </c>
      <c r="Y811" t="s">
        <v>339</v>
      </c>
      <c r="Z811" s="137">
        <v>5586632</v>
      </c>
      <c r="AA811" s="167">
        <v>1</v>
      </c>
      <c r="AB811" s="166" t="s">
        <v>1937</v>
      </c>
      <c r="AD811" s="137">
        <v>6343.0619999999999</v>
      </c>
      <c r="AH811" s="130">
        <v>5.2896198456658617E-3</v>
      </c>
      <c r="AI811" s="130">
        <v>1.4974425912391539E-2</v>
      </c>
      <c r="AJ811" s="130">
        <v>1.4338908619161207E-3</v>
      </c>
      <c r="AK811" s="181"/>
      <c r="AL811" s="4"/>
      <c r="AM811" s="159"/>
      <c r="AN811" s="4"/>
    </row>
    <row r="812" spans="1:40" x14ac:dyDescent="0.25">
      <c r="A812" t="s">
        <v>1213</v>
      </c>
      <c r="B812" s="2">
        <v>62</v>
      </c>
      <c r="C812" t="s">
        <v>1964</v>
      </c>
      <c r="D812" t="s">
        <v>1965</v>
      </c>
      <c r="E812" t="s">
        <v>309</v>
      </c>
      <c r="F812" t="s">
        <v>1966</v>
      </c>
      <c r="G812" t="s">
        <v>1967</v>
      </c>
      <c r="H812" t="s">
        <v>312</v>
      </c>
      <c r="I812" t="s">
        <v>754</v>
      </c>
      <c r="J812" t="s">
        <v>204</v>
      </c>
      <c r="K812" t="s">
        <v>204</v>
      </c>
      <c r="L812" t="s">
        <v>325</v>
      </c>
      <c r="M812" t="s">
        <v>340</v>
      </c>
      <c r="N812" t="s">
        <v>464</v>
      </c>
      <c r="O812" t="s">
        <v>339</v>
      </c>
      <c r="P812" t="s">
        <v>1640</v>
      </c>
      <c r="Q812" t="s">
        <v>413</v>
      </c>
      <c r="R812" t="s">
        <v>407</v>
      </c>
      <c r="S812" t="s">
        <v>1212</v>
      </c>
      <c r="T812" s="129">
        <v>4294.8999999999996</v>
      </c>
      <c r="U812" t="s">
        <v>1921</v>
      </c>
      <c r="V812" s="130">
        <v>3.5409330142736103E-2</v>
      </c>
      <c r="W812" s="130">
        <v>3.8427945028543103E-2</v>
      </c>
      <c r="X812" t="s">
        <v>412</v>
      </c>
      <c r="Y812" t="s">
        <v>339</v>
      </c>
      <c r="Z812" s="137">
        <v>6155930</v>
      </c>
      <c r="AA812" s="167">
        <v>1</v>
      </c>
      <c r="AB812" s="166" t="s">
        <v>1968</v>
      </c>
      <c r="AD812" s="137">
        <v>6311.0594000000001</v>
      </c>
      <c r="AH812" s="130">
        <v>3.5726485686783335E-3</v>
      </c>
      <c r="AI812" s="130">
        <v>1.4898875561046417E-2</v>
      </c>
      <c r="AJ812" s="130">
        <v>1.4266564638135077E-3</v>
      </c>
      <c r="AK812" s="181"/>
      <c r="AL812" s="4"/>
      <c r="AM812" s="159"/>
      <c r="AN812" s="4"/>
    </row>
    <row r="813" spans="1:40" x14ac:dyDescent="0.25">
      <c r="A813" t="s">
        <v>1213</v>
      </c>
      <c r="B813" s="2">
        <v>62</v>
      </c>
      <c r="C813" t="s">
        <v>2685</v>
      </c>
      <c r="D813" t="s">
        <v>2686</v>
      </c>
      <c r="E813" t="s">
        <v>309</v>
      </c>
      <c r="F813" t="s">
        <v>3072</v>
      </c>
      <c r="G813" t="s">
        <v>3073</v>
      </c>
      <c r="H813" t="s">
        <v>312</v>
      </c>
      <c r="I813" t="s">
        <v>754</v>
      </c>
      <c r="J813" t="s">
        <v>204</v>
      </c>
      <c r="K813" t="s">
        <v>204</v>
      </c>
      <c r="L813" t="s">
        <v>325</v>
      </c>
      <c r="M813" t="s">
        <v>340</v>
      </c>
      <c r="N813" t="s">
        <v>448</v>
      </c>
      <c r="O813" t="s">
        <v>339</v>
      </c>
      <c r="P813" t="s">
        <v>1647</v>
      </c>
      <c r="Q813" t="s">
        <v>413</v>
      </c>
      <c r="R813" t="s">
        <v>407</v>
      </c>
      <c r="S813" t="s">
        <v>1212</v>
      </c>
      <c r="T813" s="129">
        <v>3685.7</v>
      </c>
      <c r="U813" t="s">
        <v>1832</v>
      </c>
      <c r="V813" s="130">
        <v>2.7074701031446099E-2</v>
      </c>
      <c r="W813" s="130">
        <v>3.3817410737275698E-2</v>
      </c>
      <c r="X813" t="s">
        <v>411</v>
      </c>
      <c r="Y813" t="s">
        <v>339</v>
      </c>
      <c r="Z813" s="137">
        <v>6064310</v>
      </c>
      <c r="AA813" s="167">
        <v>1</v>
      </c>
      <c r="AB813" s="166" t="s">
        <v>3074</v>
      </c>
      <c r="AD813" s="137">
        <v>6134.6559999999999</v>
      </c>
      <c r="AH813" s="130">
        <v>6.6791232997411749E-3</v>
      </c>
      <c r="AI813" s="130">
        <v>1.4482430058228697E-2</v>
      </c>
      <c r="AJ813" s="130">
        <v>1.3867793156363442E-3</v>
      </c>
      <c r="AK813" s="181"/>
      <c r="AL813" s="4"/>
      <c r="AM813" s="159"/>
      <c r="AN813" s="4"/>
    </row>
    <row r="814" spans="1:40" x14ac:dyDescent="0.25">
      <c r="A814" t="s">
        <v>1213</v>
      </c>
      <c r="B814" s="2">
        <v>62</v>
      </c>
      <c r="C814" t="s">
        <v>1884</v>
      </c>
      <c r="D814" t="s">
        <v>1885</v>
      </c>
      <c r="E814" t="s">
        <v>309</v>
      </c>
      <c r="F814" t="s">
        <v>2170</v>
      </c>
      <c r="G814" t="s">
        <v>2171</v>
      </c>
      <c r="H814" t="s">
        <v>312</v>
      </c>
      <c r="I814" t="s">
        <v>754</v>
      </c>
      <c r="J814" t="s">
        <v>204</v>
      </c>
      <c r="K814" t="s">
        <v>204</v>
      </c>
      <c r="L814" t="s">
        <v>325</v>
      </c>
      <c r="M814" t="s">
        <v>340</v>
      </c>
      <c r="N814" t="s">
        <v>448</v>
      </c>
      <c r="O814" t="s">
        <v>339</v>
      </c>
      <c r="P814" t="s">
        <v>1211</v>
      </c>
      <c r="Q814" t="s">
        <v>413</v>
      </c>
      <c r="R814" t="s">
        <v>407</v>
      </c>
      <c r="S814" t="s">
        <v>1212</v>
      </c>
      <c r="T814" s="129">
        <v>4216.8</v>
      </c>
      <c r="U814" t="s">
        <v>2172</v>
      </c>
      <c r="V814" s="130">
        <v>1.24222237360474E-2</v>
      </c>
      <c r="W814" s="130">
        <v>2.1412503343820201E-2</v>
      </c>
      <c r="X814" t="s">
        <v>412</v>
      </c>
      <c r="Y814" t="s">
        <v>339</v>
      </c>
      <c r="Z814" s="137">
        <v>5994000</v>
      </c>
      <c r="AA814" s="167">
        <v>1</v>
      </c>
      <c r="AB814" s="166" t="s">
        <v>2173</v>
      </c>
      <c r="AD814" s="137">
        <v>6081.5124000000005</v>
      </c>
      <c r="AH814" s="130">
        <v>3.3300000000000001E-3</v>
      </c>
      <c r="AI814" s="130">
        <v>1.4356970950164206E-2</v>
      </c>
      <c r="AJ814" s="130">
        <v>1.3747658555110411E-3</v>
      </c>
      <c r="AK814" s="181"/>
      <c r="AL814" s="4"/>
      <c r="AM814" s="159"/>
      <c r="AN814" s="4"/>
    </row>
    <row r="815" spans="1:40" x14ac:dyDescent="0.25">
      <c r="A815" t="s">
        <v>1213</v>
      </c>
      <c r="B815" s="2">
        <v>62</v>
      </c>
      <c r="C815" t="s">
        <v>2130</v>
      </c>
      <c r="D815" t="s">
        <v>2131</v>
      </c>
      <c r="E815" t="s">
        <v>309</v>
      </c>
      <c r="F815" t="s">
        <v>2281</v>
      </c>
      <c r="G815" t="s">
        <v>2282</v>
      </c>
      <c r="H815" t="s">
        <v>312</v>
      </c>
      <c r="I815" t="s">
        <v>754</v>
      </c>
      <c r="J815" t="s">
        <v>204</v>
      </c>
      <c r="K815" t="s">
        <v>204</v>
      </c>
      <c r="L815" t="s">
        <v>325</v>
      </c>
      <c r="M815" t="s">
        <v>340</v>
      </c>
      <c r="N815" t="s">
        <v>448</v>
      </c>
      <c r="O815" t="s">
        <v>339</v>
      </c>
      <c r="P815" t="s">
        <v>1647</v>
      </c>
      <c r="Q815" t="s">
        <v>413</v>
      </c>
      <c r="R815" t="s">
        <v>407</v>
      </c>
      <c r="S815" t="s">
        <v>1212</v>
      </c>
      <c r="T815" s="129">
        <v>1317</v>
      </c>
      <c r="U815" t="s">
        <v>2283</v>
      </c>
      <c r="V815" s="130">
        <v>2.6122696510553E-2</v>
      </c>
      <c r="W815" s="130">
        <v>2.4688133224248499E-2</v>
      </c>
      <c r="X815" t="s">
        <v>411</v>
      </c>
      <c r="Y815" t="s">
        <v>339</v>
      </c>
      <c r="Z815" s="137">
        <v>5405945</v>
      </c>
      <c r="AA815" s="167">
        <v>1</v>
      </c>
      <c r="AB815" s="166" t="s">
        <v>2284</v>
      </c>
      <c r="AD815" s="137">
        <v>6080.6069000000007</v>
      </c>
      <c r="AH815" s="130">
        <v>4.059583974768145E-3</v>
      </c>
      <c r="AI815" s="130">
        <v>1.4354833285001282E-2</v>
      </c>
      <c r="AJ815" s="130">
        <v>1.3745611612836373E-3</v>
      </c>
      <c r="AK815" s="181"/>
      <c r="AL815" s="4"/>
      <c r="AM815" s="159"/>
      <c r="AN815" s="4"/>
    </row>
    <row r="816" spans="1:40" x14ac:dyDescent="0.25">
      <c r="A816" t="s">
        <v>1213</v>
      </c>
      <c r="B816" s="2">
        <v>62</v>
      </c>
      <c r="C816" t="s">
        <v>2185</v>
      </c>
      <c r="D816" t="s">
        <v>2186</v>
      </c>
      <c r="E816" t="s">
        <v>309</v>
      </c>
      <c r="F816" t="s">
        <v>2740</v>
      </c>
      <c r="G816" t="s">
        <v>2741</v>
      </c>
      <c r="H816" t="s">
        <v>312</v>
      </c>
      <c r="I816" t="s">
        <v>754</v>
      </c>
      <c r="J816" t="s">
        <v>204</v>
      </c>
      <c r="K816" t="s">
        <v>204</v>
      </c>
      <c r="L816" t="s">
        <v>325</v>
      </c>
      <c r="M816" t="s">
        <v>340</v>
      </c>
      <c r="N816" t="s">
        <v>464</v>
      </c>
      <c r="O816" t="s">
        <v>339</v>
      </c>
      <c r="P816" t="s">
        <v>2348</v>
      </c>
      <c r="Q816" t="s">
        <v>415</v>
      </c>
      <c r="R816" t="s">
        <v>407</v>
      </c>
      <c r="S816" t="s">
        <v>1212</v>
      </c>
      <c r="T816" s="129">
        <v>4462.3999999999996</v>
      </c>
      <c r="U816" t="s">
        <v>2002</v>
      </c>
      <c r="V816" s="130">
        <v>1.78495008110966E-3</v>
      </c>
      <c r="W816" s="130">
        <v>3.46068139350411E-2</v>
      </c>
      <c r="X816" t="s">
        <v>412</v>
      </c>
      <c r="Y816" t="s">
        <v>339</v>
      </c>
      <c r="Z816" s="137">
        <v>5858650</v>
      </c>
      <c r="AA816" s="167">
        <v>1</v>
      </c>
      <c r="AB816" s="166" t="s">
        <v>2742</v>
      </c>
      <c r="AD816" s="137">
        <v>6047.2984999999999</v>
      </c>
      <c r="AH816" s="130">
        <v>4.9335999999999998E-3</v>
      </c>
      <c r="AI816" s="130">
        <v>1.4276200257599009E-2</v>
      </c>
      <c r="AJ816" s="130">
        <v>1.3670315785072041E-3</v>
      </c>
      <c r="AK816" s="181"/>
      <c r="AL816" s="4"/>
      <c r="AM816" s="159"/>
      <c r="AN816" s="4"/>
    </row>
    <row r="817" spans="1:40" x14ac:dyDescent="0.25">
      <c r="A817" t="s">
        <v>1213</v>
      </c>
      <c r="B817" s="2">
        <v>62</v>
      </c>
      <c r="C817" t="s">
        <v>2763</v>
      </c>
      <c r="D817" t="s">
        <v>2764</v>
      </c>
      <c r="E817" t="s">
        <v>309</v>
      </c>
      <c r="F817" t="s">
        <v>2765</v>
      </c>
      <c r="G817" t="s">
        <v>2766</v>
      </c>
      <c r="H817" t="s">
        <v>312</v>
      </c>
      <c r="I817" t="s">
        <v>754</v>
      </c>
      <c r="J817" t="s">
        <v>204</v>
      </c>
      <c r="K817" t="s">
        <v>204</v>
      </c>
      <c r="L817" t="s">
        <v>325</v>
      </c>
      <c r="M817" t="s">
        <v>340</v>
      </c>
      <c r="N817" t="s">
        <v>447</v>
      </c>
      <c r="O817" t="s">
        <v>339</v>
      </c>
      <c r="P817" t="s">
        <v>1640</v>
      </c>
      <c r="Q817" t="s">
        <v>413</v>
      </c>
      <c r="R817" t="s">
        <v>407</v>
      </c>
      <c r="S817" t="s">
        <v>1212</v>
      </c>
      <c r="T817" s="129">
        <v>3098.5</v>
      </c>
      <c r="U817" t="s">
        <v>2767</v>
      </c>
      <c r="V817" s="130">
        <v>3.3467830333712999E-2</v>
      </c>
      <c r="W817" s="130">
        <v>2.9566172918080901E-2</v>
      </c>
      <c r="X817" t="s">
        <v>412</v>
      </c>
      <c r="Y817" t="s">
        <v>339</v>
      </c>
      <c r="Z817" s="137">
        <v>5138105.34</v>
      </c>
      <c r="AA817" s="167">
        <v>1</v>
      </c>
      <c r="AB817" s="166" t="s">
        <v>2768</v>
      </c>
      <c r="AD817" s="137">
        <v>5881.5892000000003</v>
      </c>
      <c r="AH817" s="130">
        <v>3.6023530157592303E-3</v>
      </c>
      <c r="AI817" s="130">
        <v>1.3885000922665147E-2</v>
      </c>
      <c r="AJ817" s="130">
        <v>1.3295719019338842E-3</v>
      </c>
      <c r="AK817" s="181"/>
      <c r="AL817" s="4"/>
      <c r="AM817" s="159"/>
      <c r="AN817" s="4"/>
    </row>
    <row r="818" spans="1:40" x14ac:dyDescent="0.25">
      <c r="A818" t="s">
        <v>1213</v>
      </c>
      <c r="B818" s="2">
        <v>62</v>
      </c>
      <c r="C818" t="s">
        <v>2185</v>
      </c>
      <c r="D818" t="s">
        <v>2186</v>
      </c>
      <c r="E818" t="s">
        <v>309</v>
      </c>
      <c r="F818" t="s">
        <v>3090</v>
      </c>
      <c r="G818" t="s">
        <v>3091</v>
      </c>
      <c r="H818" t="s">
        <v>312</v>
      </c>
      <c r="I818" t="s">
        <v>754</v>
      </c>
      <c r="J818" t="s">
        <v>204</v>
      </c>
      <c r="K818" t="s">
        <v>204</v>
      </c>
      <c r="L818" t="s">
        <v>325</v>
      </c>
      <c r="M818" t="s">
        <v>340</v>
      </c>
      <c r="N818" t="s">
        <v>464</v>
      </c>
      <c r="O818" t="s">
        <v>339</v>
      </c>
      <c r="P818" t="s">
        <v>1647</v>
      </c>
      <c r="Q818" t="s">
        <v>413</v>
      </c>
      <c r="R818" t="s">
        <v>407</v>
      </c>
      <c r="S818" t="s">
        <v>1212</v>
      </c>
      <c r="T818" s="129">
        <v>5574.9</v>
      </c>
      <c r="U818" t="s">
        <v>3092</v>
      </c>
      <c r="V818" s="130">
        <v>1.8774165745973199E-2</v>
      </c>
      <c r="W818" s="130">
        <v>3.55325924360749E-2</v>
      </c>
      <c r="X818" t="s">
        <v>412</v>
      </c>
      <c r="Y818" t="s">
        <v>339</v>
      </c>
      <c r="Z818" s="137">
        <v>5913600</v>
      </c>
      <c r="AA818" s="167">
        <v>1</v>
      </c>
      <c r="AB818" s="166" t="s">
        <v>3093</v>
      </c>
      <c r="AD818" s="137">
        <v>5843.2282000000005</v>
      </c>
      <c r="AH818" s="130">
        <v>1.1297250498037271E-2</v>
      </c>
      <c r="AI818" s="130">
        <v>1.3794439936121857E-2</v>
      </c>
      <c r="AJ818" s="130">
        <v>1.3209001457136289E-3</v>
      </c>
      <c r="AK818" s="181"/>
      <c r="AL818" s="4"/>
      <c r="AM818" s="159"/>
      <c r="AN818" s="4"/>
    </row>
    <row r="819" spans="1:40" x14ac:dyDescent="0.25">
      <c r="A819" t="s">
        <v>1213</v>
      </c>
      <c r="B819" s="2">
        <v>62</v>
      </c>
      <c r="C819" t="s">
        <v>3075</v>
      </c>
      <c r="D819" t="s">
        <v>3076</v>
      </c>
      <c r="E819" t="s">
        <v>309</v>
      </c>
      <c r="F819" t="s">
        <v>3094</v>
      </c>
      <c r="G819" t="s">
        <v>3095</v>
      </c>
      <c r="H819" t="s">
        <v>312</v>
      </c>
      <c r="I819" t="s">
        <v>754</v>
      </c>
      <c r="J819" t="s">
        <v>204</v>
      </c>
      <c r="K819" t="s">
        <v>204</v>
      </c>
      <c r="L819" t="s">
        <v>325</v>
      </c>
      <c r="M819" t="s">
        <v>340</v>
      </c>
      <c r="N819" t="s">
        <v>447</v>
      </c>
      <c r="O819" t="s">
        <v>339</v>
      </c>
      <c r="P819" t="s">
        <v>1640</v>
      </c>
      <c r="Q819" t="s">
        <v>413</v>
      </c>
      <c r="R819" t="s">
        <v>407</v>
      </c>
      <c r="S819" t="s">
        <v>1212</v>
      </c>
      <c r="T819" s="129">
        <v>3504.3</v>
      </c>
      <c r="U819" t="s">
        <v>2140</v>
      </c>
      <c r="V819" s="130">
        <v>2.6582765424248101E-3</v>
      </c>
      <c r="W819" s="130">
        <v>3.8737412062883003E-2</v>
      </c>
      <c r="X819" t="s">
        <v>412</v>
      </c>
      <c r="Y819" t="s">
        <v>339</v>
      </c>
      <c r="Z819" s="137">
        <v>5782000</v>
      </c>
      <c r="AA819" s="167">
        <v>1</v>
      </c>
      <c r="AB819" s="166" t="s">
        <v>2822</v>
      </c>
      <c r="AD819" s="137">
        <v>5748.4644000000008</v>
      </c>
      <c r="AH819" s="130">
        <v>3.7570851465178736E-3</v>
      </c>
      <c r="AI819" s="130">
        <v>1.357072566338155E-2</v>
      </c>
      <c r="AJ819" s="130">
        <v>1.2994781657833607E-3</v>
      </c>
      <c r="AK819" s="181"/>
      <c r="AL819" s="4"/>
      <c r="AM819" s="159"/>
      <c r="AN819" s="4"/>
    </row>
    <row r="820" spans="1:40" x14ac:dyDescent="0.25">
      <c r="A820" t="s">
        <v>1213</v>
      </c>
      <c r="B820" s="2">
        <v>62</v>
      </c>
      <c r="C820" t="s">
        <v>2204</v>
      </c>
      <c r="D820" t="s">
        <v>2205</v>
      </c>
      <c r="E820" t="s">
        <v>309</v>
      </c>
      <c r="F820" t="s">
        <v>3189</v>
      </c>
      <c r="G820" t="s">
        <v>3190</v>
      </c>
      <c r="H820" t="s">
        <v>312</v>
      </c>
      <c r="I820" t="s">
        <v>754</v>
      </c>
      <c r="J820" t="s">
        <v>204</v>
      </c>
      <c r="K820" t="s">
        <v>204</v>
      </c>
      <c r="L820" t="s">
        <v>325</v>
      </c>
      <c r="M820" t="s">
        <v>340</v>
      </c>
      <c r="N820" t="s">
        <v>464</v>
      </c>
      <c r="O820" t="s">
        <v>339</v>
      </c>
      <c r="P820" t="s">
        <v>1633</v>
      </c>
      <c r="Q820" t="s">
        <v>413</v>
      </c>
      <c r="R820" t="s">
        <v>407</v>
      </c>
      <c r="S820" t="s">
        <v>1212</v>
      </c>
      <c r="T820" s="129">
        <v>2256</v>
      </c>
      <c r="U820" t="s">
        <v>1706</v>
      </c>
      <c r="V820" s="130">
        <v>9.6107944071289406E-3</v>
      </c>
      <c r="W820" s="130">
        <v>3.8346644366979203E-2</v>
      </c>
      <c r="X820" t="s">
        <v>412</v>
      </c>
      <c r="Y820" t="s">
        <v>339</v>
      </c>
      <c r="Z820" s="137">
        <v>5121450</v>
      </c>
      <c r="AA820" s="167">
        <v>1</v>
      </c>
      <c r="AB820" s="166" t="s">
        <v>3191</v>
      </c>
      <c r="AD820" s="137">
        <v>5738.5847000000003</v>
      </c>
      <c r="AH820" s="130">
        <v>8.538250284291584E-3</v>
      </c>
      <c r="AI820" s="130">
        <v>1.3547402095728156E-2</v>
      </c>
      <c r="AJ820" s="130">
        <v>1.2972447946530655E-3</v>
      </c>
      <c r="AK820" s="181"/>
      <c r="AL820" s="4"/>
      <c r="AM820" s="159"/>
      <c r="AN820" s="4"/>
    </row>
    <row r="821" spans="1:40" x14ac:dyDescent="0.25">
      <c r="A821" t="s">
        <v>1213</v>
      </c>
      <c r="B821" s="2">
        <v>62</v>
      </c>
      <c r="C821" t="s">
        <v>2763</v>
      </c>
      <c r="D821" t="s">
        <v>2764</v>
      </c>
      <c r="E821" t="s">
        <v>309</v>
      </c>
      <c r="F821" t="s">
        <v>3192</v>
      </c>
      <c r="G821" t="s">
        <v>3193</v>
      </c>
      <c r="H821" t="s">
        <v>312</v>
      </c>
      <c r="I821" t="s">
        <v>754</v>
      </c>
      <c r="J821" t="s">
        <v>204</v>
      </c>
      <c r="K821" t="s">
        <v>204</v>
      </c>
      <c r="L821" t="s">
        <v>325</v>
      </c>
      <c r="M821" t="s">
        <v>340</v>
      </c>
      <c r="N821" t="s">
        <v>447</v>
      </c>
      <c r="O821" t="s">
        <v>339</v>
      </c>
      <c r="P821" t="s">
        <v>1640</v>
      </c>
      <c r="Q821" t="s">
        <v>413</v>
      </c>
      <c r="R821" t="s">
        <v>407</v>
      </c>
      <c r="S821" t="s">
        <v>1212</v>
      </c>
      <c r="T821" s="129">
        <v>4298.7</v>
      </c>
      <c r="U821" t="s">
        <v>3194</v>
      </c>
      <c r="V821" s="130">
        <v>1.1582991100549399E-2</v>
      </c>
      <c r="W821" s="130">
        <v>4.1354768844842599E-2</v>
      </c>
      <c r="X821" t="s">
        <v>412</v>
      </c>
      <c r="Y821" t="s">
        <v>339</v>
      </c>
      <c r="Z821" s="137">
        <v>4983680.8600000003</v>
      </c>
      <c r="AA821" s="167">
        <v>1</v>
      </c>
      <c r="AB821" s="166" t="s">
        <v>3195</v>
      </c>
      <c r="AD821" s="137">
        <v>5474.0751</v>
      </c>
      <c r="AH821" s="130">
        <v>1.3525966375344905E-2</v>
      </c>
      <c r="AI821" s="130">
        <v>1.2922959293763376E-2</v>
      </c>
      <c r="AJ821" s="130">
        <v>1.2374506607901001E-3</v>
      </c>
      <c r="AK821" s="181"/>
      <c r="AL821" s="4"/>
      <c r="AM821" s="159"/>
      <c r="AN821" s="4"/>
    </row>
    <row r="822" spans="1:40" x14ac:dyDescent="0.25">
      <c r="A822" t="s">
        <v>1213</v>
      </c>
      <c r="B822" s="2">
        <v>62</v>
      </c>
      <c r="C822" t="s">
        <v>2024</v>
      </c>
      <c r="D822" t="s">
        <v>2025</v>
      </c>
      <c r="E822" t="s">
        <v>309</v>
      </c>
      <c r="F822" t="s">
        <v>2658</v>
      </c>
      <c r="G822" t="s">
        <v>2659</v>
      </c>
      <c r="H822" t="s">
        <v>312</v>
      </c>
      <c r="I822" t="s">
        <v>754</v>
      </c>
      <c r="J822" t="s">
        <v>204</v>
      </c>
      <c r="K822" t="s">
        <v>204</v>
      </c>
      <c r="L822" t="s">
        <v>325</v>
      </c>
      <c r="M822" t="s">
        <v>340</v>
      </c>
      <c r="N822" t="s">
        <v>464</v>
      </c>
      <c r="O822" t="s">
        <v>339</v>
      </c>
      <c r="P822" t="s">
        <v>1668</v>
      </c>
      <c r="Q822" t="s">
        <v>413</v>
      </c>
      <c r="R822" t="s">
        <v>407</v>
      </c>
      <c r="S822" t="s">
        <v>1212</v>
      </c>
      <c r="T822" s="129">
        <v>4207.3</v>
      </c>
      <c r="U822" t="s">
        <v>2660</v>
      </c>
      <c r="V822" s="130">
        <v>3.52860678493973E-2</v>
      </c>
      <c r="W822" s="130">
        <v>3.4202933229207602E-2</v>
      </c>
      <c r="X822" t="s">
        <v>412</v>
      </c>
      <c r="Y822" t="s">
        <v>339</v>
      </c>
      <c r="Z822" s="137">
        <v>5404829.7300000004</v>
      </c>
      <c r="AA822" s="167">
        <v>1</v>
      </c>
      <c r="AB822" s="166" t="s">
        <v>2661</v>
      </c>
      <c r="AD822" s="137">
        <v>5429.1514999999999</v>
      </c>
      <c r="AH822" s="130">
        <v>3.3582520336156818E-3</v>
      </c>
      <c r="AI822" s="130">
        <v>1.2816905605510303E-2</v>
      </c>
      <c r="AJ822" s="130">
        <v>1.2272953856998716E-3</v>
      </c>
      <c r="AK822" s="181"/>
      <c r="AL822" s="4"/>
      <c r="AM822" s="159"/>
      <c r="AN822" s="4"/>
    </row>
    <row r="823" spans="1:40" x14ac:dyDescent="0.25">
      <c r="A823" t="s">
        <v>1213</v>
      </c>
      <c r="B823" s="2">
        <v>62</v>
      </c>
      <c r="C823" t="s">
        <v>2024</v>
      </c>
      <c r="D823" t="s">
        <v>2025</v>
      </c>
      <c r="E823" t="s">
        <v>309</v>
      </c>
      <c r="F823" t="s">
        <v>2026</v>
      </c>
      <c r="G823" t="s">
        <v>2027</v>
      </c>
      <c r="H823" t="s">
        <v>312</v>
      </c>
      <c r="I823" t="s">
        <v>754</v>
      </c>
      <c r="J823" t="s">
        <v>204</v>
      </c>
      <c r="K823" t="s">
        <v>204</v>
      </c>
      <c r="L823" t="s">
        <v>325</v>
      </c>
      <c r="M823" t="s">
        <v>340</v>
      </c>
      <c r="N823" t="s">
        <v>464</v>
      </c>
      <c r="O823" t="s">
        <v>339</v>
      </c>
      <c r="P823" t="s">
        <v>1668</v>
      </c>
      <c r="Q823" t="s">
        <v>413</v>
      </c>
      <c r="R823" t="s">
        <v>407</v>
      </c>
      <c r="S823" t="s">
        <v>1212</v>
      </c>
      <c r="T823" s="129">
        <v>5375.8</v>
      </c>
      <c r="U823" t="s">
        <v>2028</v>
      </c>
      <c r="V823" s="130">
        <v>9.2322348660342207E-3</v>
      </c>
      <c r="W823" s="130">
        <v>3.5314916471242602E-2</v>
      </c>
      <c r="X823" t="s">
        <v>412</v>
      </c>
      <c r="Y823" t="s">
        <v>339</v>
      </c>
      <c r="Z823" s="137">
        <v>5705661</v>
      </c>
      <c r="AA823" s="167">
        <v>1</v>
      </c>
      <c r="AB823" s="166" t="s">
        <v>2029</v>
      </c>
      <c r="AD823" s="137">
        <v>5363.3212999999996</v>
      </c>
      <c r="AH823" s="130">
        <v>4.0739560492131146E-3</v>
      </c>
      <c r="AI823" s="130">
        <v>1.2661496521900854E-2</v>
      </c>
      <c r="AJ823" s="130">
        <v>1.212414036247807E-3</v>
      </c>
      <c r="AK823" s="181"/>
      <c r="AL823" s="4"/>
      <c r="AM823" s="159"/>
      <c r="AN823" s="4"/>
    </row>
    <row r="824" spans="1:40" x14ac:dyDescent="0.25">
      <c r="A824" t="s">
        <v>1213</v>
      </c>
      <c r="B824" s="2">
        <v>62</v>
      </c>
      <c r="C824" t="s">
        <v>1994</v>
      </c>
      <c r="D824" t="s">
        <v>1995</v>
      </c>
      <c r="E824" t="s">
        <v>309</v>
      </c>
      <c r="F824" t="s">
        <v>1996</v>
      </c>
      <c r="G824" t="s">
        <v>1997</v>
      </c>
      <c r="H824" t="s">
        <v>312</v>
      </c>
      <c r="I824" t="s">
        <v>754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1668</v>
      </c>
      <c r="Q824" t="s">
        <v>413</v>
      </c>
      <c r="R824" t="s">
        <v>407</v>
      </c>
      <c r="S824" t="s">
        <v>1212</v>
      </c>
      <c r="T824" s="129">
        <v>5180.8999999999996</v>
      </c>
      <c r="U824" t="s">
        <v>1998</v>
      </c>
      <c r="V824" s="130">
        <v>2.6025660237073599E-2</v>
      </c>
      <c r="W824" s="130">
        <v>3.2765747340917202E-2</v>
      </c>
      <c r="X824" t="s">
        <v>412</v>
      </c>
      <c r="Y824" t="s">
        <v>339</v>
      </c>
      <c r="Z824" s="137">
        <v>5311691.32</v>
      </c>
      <c r="AA824" s="167">
        <v>1</v>
      </c>
      <c r="AB824" s="166" t="s">
        <v>1999</v>
      </c>
      <c r="AD824" s="137">
        <v>5211.8315000000002</v>
      </c>
      <c r="AH824" s="130">
        <v>2.1816694340374937E-3</v>
      </c>
      <c r="AI824" s="130">
        <v>1.2303865966408411E-2</v>
      </c>
      <c r="AJ824" s="130">
        <v>1.1781687711229353E-3</v>
      </c>
      <c r="AK824" s="181"/>
      <c r="AL824" s="4"/>
      <c r="AM824" s="159"/>
      <c r="AN824" s="4"/>
    </row>
    <row r="825" spans="1:40" x14ac:dyDescent="0.25">
      <c r="A825" t="s">
        <v>1213</v>
      </c>
      <c r="B825" s="2">
        <v>62</v>
      </c>
      <c r="C825" t="s">
        <v>2811</v>
      </c>
      <c r="D825" t="s">
        <v>2812</v>
      </c>
      <c r="E825" t="s">
        <v>309</v>
      </c>
      <c r="F825" t="s">
        <v>2813</v>
      </c>
      <c r="G825" t="s">
        <v>2814</v>
      </c>
      <c r="H825" t="s">
        <v>312</v>
      </c>
      <c r="I825" t="s">
        <v>754</v>
      </c>
      <c r="J825" t="s">
        <v>204</v>
      </c>
      <c r="K825" t="s">
        <v>204</v>
      </c>
      <c r="L825" t="s">
        <v>325</v>
      </c>
      <c r="M825" t="s">
        <v>340</v>
      </c>
      <c r="N825" t="s">
        <v>477</v>
      </c>
      <c r="O825" t="s">
        <v>339</v>
      </c>
      <c r="P825" t="s">
        <v>2149</v>
      </c>
      <c r="Q825" t="s">
        <v>415</v>
      </c>
      <c r="R825" t="s">
        <v>407</v>
      </c>
      <c r="S825" t="s">
        <v>1212</v>
      </c>
      <c r="T825" s="129">
        <v>5722.8</v>
      </c>
      <c r="U825" t="s">
        <v>2660</v>
      </c>
      <c r="V825" s="130">
        <v>1.2732739135903301E-2</v>
      </c>
      <c r="W825" s="130">
        <v>2.8079157592057799E-2</v>
      </c>
      <c r="X825" t="s">
        <v>412</v>
      </c>
      <c r="Y825" t="s">
        <v>339</v>
      </c>
      <c r="Z825" s="137">
        <v>4231944.83</v>
      </c>
      <c r="AA825" s="167">
        <v>1</v>
      </c>
      <c r="AB825" s="166" t="s">
        <v>2815</v>
      </c>
      <c r="AD825" s="137">
        <v>4794.3702999999996</v>
      </c>
      <c r="AH825" s="130">
        <v>2.8756064120246077E-3</v>
      </c>
      <c r="AI825" s="130">
        <v>1.1318341654853821E-2</v>
      </c>
      <c r="AJ825" s="130">
        <v>1.0837989226357948E-3</v>
      </c>
      <c r="AK825" s="181"/>
      <c r="AL825" s="4"/>
      <c r="AM825" s="159"/>
      <c r="AN825" s="4"/>
    </row>
    <row r="826" spans="1:40" x14ac:dyDescent="0.25">
      <c r="A826" t="s">
        <v>1213</v>
      </c>
      <c r="B826" s="2">
        <v>62</v>
      </c>
      <c r="C826" t="s">
        <v>2710</v>
      </c>
      <c r="D826" t="s">
        <v>2711</v>
      </c>
      <c r="E826" t="s">
        <v>309</v>
      </c>
      <c r="F826" t="s">
        <v>2752</v>
      </c>
      <c r="G826" t="s">
        <v>2753</v>
      </c>
      <c r="H826" t="s">
        <v>312</v>
      </c>
      <c r="I826" t="s">
        <v>754</v>
      </c>
      <c r="J826" t="s">
        <v>204</v>
      </c>
      <c r="K826" t="s">
        <v>204</v>
      </c>
      <c r="L826" t="s">
        <v>325</v>
      </c>
      <c r="M826" t="s">
        <v>340</v>
      </c>
      <c r="N826" t="s">
        <v>477</v>
      </c>
      <c r="O826" t="s">
        <v>339</v>
      </c>
      <c r="P826" t="s">
        <v>1211</v>
      </c>
      <c r="Q826" t="s">
        <v>413</v>
      </c>
      <c r="R826" t="s">
        <v>407</v>
      </c>
      <c r="S826" t="s">
        <v>1212</v>
      </c>
      <c r="T826" s="129">
        <v>11897.1</v>
      </c>
      <c r="U826" t="s">
        <v>2754</v>
      </c>
      <c r="V826" s="130">
        <v>6.0073392784591997E-3</v>
      </c>
      <c r="W826" s="130">
        <v>3.01116741311547E-2</v>
      </c>
      <c r="X826" t="s">
        <v>412</v>
      </c>
      <c r="Y826" t="s">
        <v>339</v>
      </c>
      <c r="Z826" s="137">
        <v>4895686.25</v>
      </c>
      <c r="AA826" s="167">
        <v>1</v>
      </c>
      <c r="AB826" s="166" t="s">
        <v>2755</v>
      </c>
      <c r="AD826" s="137">
        <v>4764.4819000000007</v>
      </c>
      <c r="AH826" s="130">
        <v>1.0751531042898195E-3</v>
      </c>
      <c r="AI826" s="130">
        <v>1.1247782415256305E-2</v>
      </c>
      <c r="AJ826" s="130">
        <v>1.0770424533411082E-3</v>
      </c>
      <c r="AK826" s="181"/>
      <c r="AL826" s="4"/>
      <c r="AM826" s="159"/>
      <c r="AN826" s="4"/>
    </row>
    <row r="827" spans="1:40" x14ac:dyDescent="0.25">
      <c r="A827" t="s">
        <v>1213</v>
      </c>
      <c r="B827" s="2">
        <v>62</v>
      </c>
      <c r="C827" t="s">
        <v>2024</v>
      </c>
      <c r="D827" t="s">
        <v>2025</v>
      </c>
      <c r="E827" t="s">
        <v>309</v>
      </c>
      <c r="F827" t="s">
        <v>2698</v>
      </c>
      <c r="G827" t="s">
        <v>2699</v>
      </c>
      <c r="H827" t="s">
        <v>312</v>
      </c>
      <c r="I827" t="s">
        <v>754</v>
      </c>
      <c r="J827" t="s">
        <v>204</v>
      </c>
      <c r="K827" t="s">
        <v>204</v>
      </c>
      <c r="L827" t="s">
        <v>325</v>
      </c>
      <c r="M827" t="s">
        <v>340</v>
      </c>
      <c r="N827" t="s">
        <v>464</v>
      </c>
      <c r="O827" t="s">
        <v>339</v>
      </c>
      <c r="P827" t="s">
        <v>1668</v>
      </c>
      <c r="Q827" t="s">
        <v>413</v>
      </c>
      <c r="R827" t="s">
        <v>407</v>
      </c>
      <c r="S827" t="s">
        <v>1212</v>
      </c>
      <c r="T827" s="129">
        <v>1215.5999999999999</v>
      </c>
      <c r="U827" t="s">
        <v>1750</v>
      </c>
      <c r="V827" s="130">
        <v>-1.34733482730392E-2</v>
      </c>
      <c r="W827" s="130">
        <v>2.8580074571370701E-2</v>
      </c>
      <c r="X827" t="s">
        <v>412</v>
      </c>
      <c r="Y827" t="s">
        <v>339</v>
      </c>
      <c r="Z827" s="137">
        <v>2780002.01</v>
      </c>
      <c r="AA827" s="167">
        <v>1</v>
      </c>
      <c r="AB827" s="166" t="s">
        <v>2700</v>
      </c>
      <c r="AD827" s="137">
        <v>3964.0048999999999</v>
      </c>
      <c r="AH827" s="130">
        <v>2.9092722007612449E-3</v>
      </c>
      <c r="AI827" s="130">
        <v>9.3580509998809781E-3</v>
      </c>
      <c r="AJ827" s="130">
        <v>8.9608936546745489E-4</v>
      </c>
      <c r="AK827" s="181"/>
      <c r="AL827" s="4"/>
      <c r="AM827" s="159"/>
      <c r="AN827" s="4"/>
    </row>
    <row r="828" spans="1:40" x14ac:dyDescent="0.25">
      <c r="A828" t="s">
        <v>1213</v>
      </c>
      <c r="B828" s="2">
        <v>62</v>
      </c>
      <c r="C828" t="s">
        <v>1884</v>
      </c>
      <c r="D828" t="s">
        <v>1885</v>
      </c>
      <c r="E828" t="s">
        <v>309</v>
      </c>
      <c r="F828" t="s">
        <v>2151</v>
      </c>
      <c r="G828" t="s">
        <v>2152</v>
      </c>
      <c r="H828" t="s">
        <v>312</v>
      </c>
      <c r="I828" t="s">
        <v>754</v>
      </c>
      <c r="J828" t="s">
        <v>204</v>
      </c>
      <c r="K828" t="s">
        <v>204</v>
      </c>
      <c r="L828" t="s">
        <v>325</v>
      </c>
      <c r="M828" t="s">
        <v>340</v>
      </c>
      <c r="N828" t="s">
        <v>448</v>
      </c>
      <c r="O828" t="s">
        <v>339</v>
      </c>
      <c r="P828" t="s">
        <v>1211</v>
      </c>
      <c r="Q828" t="s">
        <v>413</v>
      </c>
      <c r="R828" t="s">
        <v>407</v>
      </c>
      <c r="S828" t="s">
        <v>1212</v>
      </c>
      <c r="T828" s="129">
        <v>3264.2</v>
      </c>
      <c r="U828" t="s">
        <v>2153</v>
      </c>
      <c r="V828" s="130">
        <v>1.7500000000000002E-2</v>
      </c>
      <c r="W828" s="130">
        <v>2.4365553179978999E-2</v>
      </c>
      <c r="X828" t="s">
        <v>412</v>
      </c>
      <c r="Y828" t="s">
        <v>339</v>
      </c>
      <c r="Z828" s="137">
        <v>3479383.72</v>
      </c>
      <c r="AA828" s="167">
        <v>1</v>
      </c>
      <c r="AB828" s="166" t="s">
        <v>2154</v>
      </c>
      <c r="AD828" s="137">
        <v>3879.8607999999999</v>
      </c>
      <c r="AH828" s="130">
        <v>1.3380238761583234E-3</v>
      </c>
      <c r="AI828" s="130">
        <v>9.1594072547284203E-3</v>
      </c>
      <c r="AJ828" s="130">
        <v>8.770680385319534E-4</v>
      </c>
      <c r="AK828" s="181"/>
      <c r="AL828" s="4"/>
      <c r="AM828" s="159"/>
      <c r="AN828" s="4"/>
    </row>
    <row r="829" spans="1:40" x14ac:dyDescent="0.25">
      <c r="A829" t="s">
        <v>1213</v>
      </c>
      <c r="B829" s="2">
        <v>62</v>
      </c>
      <c r="C829" t="s">
        <v>1980</v>
      </c>
      <c r="D829" t="s">
        <v>1981</v>
      </c>
      <c r="E829" t="s">
        <v>309</v>
      </c>
      <c r="F829" t="s">
        <v>2718</v>
      </c>
      <c r="G829" t="s">
        <v>2719</v>
      </c>
      <c r="H829" t="s">
        <v>312</v>
      </c>
      <c r="I829" t="s">
        <v>754</v>
      </c>
      <c r="J829" t="s">
        <v>204</v>
      </c>
      <c r="K829" t="s">
        <v>204</v>
      </c>
      <c r="L829" t="s">
        <v>325</v>
      </c>
      <c r="M829" t="s">
        <v>340</v>
      </c>
      <c r="N829" t="s">
        <v>464</v>
      </c>
      <c r="O829" t="s">
        <v>339</v>
      </c>
      <c r="P829" t="s">
        <v>2149</v>
      </c>
      <c r="Q829" t="s">
        <v>415</v>
      </c>
      <c r="R829" t="s">
        <v>407</v>
      </c>
      <c r="S829" t="s">
        <v>1212</v>
      </c>
      <c r="T829" s="129">
        <v>3147.2</v>
      </c>
      <c r="U829" t="s">
        <v>2720</v>
      </c>
      <c r="V829" s="130">
        <v>2.2019437968727501E-3</v>
      </c>
      <c r="W829" s="130">
        <v>2.7727728925942999E-2</v>
      </c>
      <c r="X829" t="s">
        <v>412</v>
      </c>
      <c r="Y829" t="s">
        <v>339</v>
      </c>
      <c r="Z829" s="137">
        <v>3024199.2</v>
      </c>
      <c r="AA829" s="167">
        <v>1</v>
      </c>
      <c r="AB829" s="166" t="s">
        <v>2721</v>
      </c>
      <c r="AC829" s="2">
        <v>315.09800000000001</v>
      </c>
      <c r="AD829" s="137">
        <v>3641.7171000000003</v>
      </c>
      <c r="AH829" s="130">
        <v>1.1409211014097127E-3</v>
      </c>
      <c r="AI829" s="130">
        <v>8.5972079269979358E-3</v>
      </c>
      <c r="AJ829" s="130">
        <v>8.2323408968313348E-4</v>
      </c>
      <c r="AK829" s="181"/>
      <c r="AL829" s="4"/>
      <c r="AM829" s="159"/>
      <c r="AN829" s="4"/>
    </row>
    <row r="830" spans="1:40" x14ac:dyDescent="0.25">
      <c r="A830" t="s">
        <v>1213</v>
      </c>
      <c r="B830" s="2">
        <v>62</v>
      </c>
      <c r="C830" t="s">
        <v>1609</v>
      </c>
      <c r="D830" t="s">
        <v>1610</v>
      </c>
      <c r="E830" t="s">
        <v>309</v>
      </c>
      <c r="F830" t="s">
        <v>2669</v>
      </c>
      <c r="G830" t="s">
        <v>2670</v>
      </c>
      <c r="H830" t="s">
        <v>312</v>
      </c>
      <c r="I830" t="s">
        <v>754</v>
      </c>
      <c r="J830" t="s">
        <v>204</v>
      </c>
      <c r="K830" t="s">
        <v>204</v>
      </c>
      <c r="L830" t="s">
        <v>325</v>
      </c>
      <c r="M830" t="s">
        <v>340</v>
      </c>
      <c r="N830" t="s">
        <v>448</v>
      </c>
      <c r="O830" t="s">
        <v>339</v>
      </c>
      <c r="P830" t="s">
        <v>1211</v>
      </c>
      <c r="Q830" t="s">
        <v>413</v>
      </c>
      <c r="R830" t="s">
        <v>407</v>
      </c>
      <c r="S830" t="s">
        <v>1212</v>
      </c>
      <c r="T830" s="129">
        <v>1977</v>
      </c>
      <c r="U830" t="s">
        <v>2671</v>
      </c>
      <c r="V830" s="130">
        <v>4.6223440102860698E-5</v>
      </c>
      <c r="W830" s="130">
        <v>2.1960627158879899E-2</v>
      </c>
      <c r="X830" t="s">
        <v>412</v>
      </c>
      <c r="Y830" t="s">
        <v>339</v>
      </c>
      <c r="Z830" s="137">
        <v>3234543</v>
      </c>
      <c r="AA830" s="167">
        <v>1</v>
      </c>
      <c r="AB830" s="166" t="s">
        <v>2672</v>
      </c>
      <c r="AD830" s="137">
        <v>3492.3361</v>
      </c>
      <c r="AH830" s="130">
        <v>1.0781810000000001E-3</v>
      </c>
      <c r="AI830" s="130">
        <v>8.2445557351670858E-3</v>
      </c>
      <c r="AJ830" s="130">
        <v>7.8946553266069023E-4</v>
      </c>
      <c r="AK830" s="181"/>
      <c r="AL830" s="4"/>
      <c r="AM830" s="159"/>
      <c r="AN830" s="4"/>
    </row>
    <row r="831" spans="1:40" x14ac:dyDescent="0.25">
      <c r="A831" t="s">
        <v>1213</v>
      </c>
      <c r="B831" s="2">
        <v>62</v>
      </c>
      <c r="C831" t="s">
        <v>1873</v>
      </c>
      <c r="D831" t="s">
        <v>1874</v>
      </c>
      <c r="E831" t="s">
        <v>309</v>
      </c>
      <c r="F831" t="s">
        <v>2730</v>
      </c>
      <c r="G831" t="s">
        <v>2731</v>
      </c>
      <c r="H831" t="s">
        <v>312</v>
      </c>
      <c r="I831" t="s">
        <v>754</v>
      </c>
      <c r="J831" t="s">
        <v>204</v>
      </c>
      <c r="K831" t="s">
        <v>204</v>
      </c>
      <c r="L831" t="s">
        <v>325</v>
      </c>
      <c r="M831" t="s">
        <v>340</v>
      </c>
      <c r="N831" t="s">
        <v>448</v>
      </c>
      <c r="O831" t="s">
        <v>339</v>
      </c>
      <c r="P831" t="s">
        <v>1211</v>
      </c>
      <c r="Q831" t="s">
        <v>413</v>
      </c>
      <c r="R831" t="s">
        <v>407</v>
      </c>
      <c r="S831" t="s">
        <v>1212</v>
      </c>
      <c r="T831" s="129">
        <v>1991.7</v>
      </c>
      <c r="U831" t="s">
        <v>1796</v>
      </c>
      <c r="V831" s="130">
        <v>1.29006492857935E-2</v>
      </c>
      <c r="W831" s="130">
        <v>2.09483027923104E-2</v>
      </c>
      <c r="X831" t="s">
        <v>412</v>
      </c>
      <c r="Y831" t="s">
        <v>339</v>
      </c>
      <c r="Z831" s="137">
        <v>3121490.5</v>
      </c>
      <c r="AA831" s="167">
        <v>1</v>
      </c>
      <c r="AB831" s="166" t="s">
        <v>2732</v>
      </c>
      <c r="AD831" s="137">
        <v>3457.0507000000002</v>
      </c>
      <c r="AH831" s="130">
        <v>2.0523321638872597E-3</v>
      </c>
      <c r="AI831" s="130">
        <v>8.1612554918320708E-3</v>
      </c>
      <c r="AJ831" s="130">
        <v>7.8148903603823025E-4</v>
      </c>
      <c r="AK831" s="181"/>
      <c r="AL831" s="4"/>
      <c r="AM831" s="159"/>
      <c r="AN831" s="4"/>
    </row>
    <row r="832" spans="1:40" x14ac:dyDescent="0.25">
      <c r="A832" t="s">
        <v>1213</v>
      </c>
      <c r="B832" s="2">
        <v>62</v>
      </c>
      <c r="C832" t="s">
        <v>1884</v>
      </c>
      <c r="D832" t="s">
        <v>1885</v>
      </c>
      <c r="E832" t="s">
        <v>309</v>
      </c>
      <c r="F832" t="s">
        <v>2759</v>
      </c>
      <c r="G832" t="s">
        <v>2760</v>
      </c>
      <c r="H832" t="s">
        <v>312</v>
      </c>
      <c r="I832" t="s">
        <v>754</v>
      </c>
      <c r="J832" t="s">
        <v>204</v>
      </c>
      <c r="K832" t="s">
        <v>204</v>
      </c>
      <c r="L832" t="s">
        <v>325</v>
      </c>
      <c r="M832" t="s">
        <v>340</v>
      </c>
      <c r="N832" t="s">
        <v>448</v>
      </c>
      <c r="O832" t="s">
        <v>339</v>
      </c>
      <c r="P832" t="s">
        <v>1211</v>
      </c>
      <c r="Q832" t="s">
        <v>413</v>
      </c>
      <c r="R832" t="s">
        <v>407</v>
      </c>
      <c r="S832" t="s">
        <v>1212</v>
      </c>
      <c r="T832" s="129">
        <v>2296.6999999999998</v>
      </c>
      <c r="U832" t="s">
        <v>2761</v>
      </c>
      <c r="V832" s="130">
        <v>6.0000000000000001E-3</v>
      </c>
      <c r="W832" s="130">
        <v>2.15646142590043E-2</v>
      </c>
      <c r="X832" t="s">
        <v>412</v>
      </c>
      <c r="Y832" t="s">
        <v>339</v>
      </c>
      <c r="Z832" s="137">
        <v>2941997</v>
      </c>
      <c r="AA832" s="167">
        <v>1</v>
      </c>
      <c r="AB832" s="166" t="s">
        <v>2762</v>
      </c>
      <c r="AD832" s="137">
        <v>3256.2022999999999</v>
      </c>
      <c r="AH832" s="130">
        <v>3.3068853424574386E-3</v>
      </c>
      <c r="AI832" s="130">
        <v>7.6871012922637254E-3</v>
      </c>
      <c r="AJ832" s="130">
        <v>7.3608593491916903E-4</v>
      </c>
      <c r="AK832" s="181"/>
      <c r="AL832" s="4"/>
      <c r="AM832" s="159"/>
      <c r="AN832" s="4"/>
    </row>
    <row r="833" spans="1:40" x14ac:dyDescent="0.25">
      <c r="A833" t="s">
        <v>1213</v>
      </c>
      <c r="B833" s="2">
        <v>62</v>
      </c>
      <c r="C833" t="s">
        <v>3099</v>
      </c>
      <c r="D833" t="s">
        <v>3100</v>
      </c>
      <c r="E833" t="s">
        <v>309</v>
      </c>
      <c r="F833" t="s">
        <v>3101</v>
      </c>
      <c r="G833" t="s">
        <v>3102</v>
      </c>
      <c r="H833" t="s">
        <v>312</v>
      </c>
      <c r="I833" t="s">
        <v>754</v>
      </c>
      <c r="J833" t="s">
        <v>204</v>
      </c>
      <c r="K833" t="s">
        <v>204</v>
      </c>
      <c r="L833" t="s">
        <v>325</v>
      </c>
      <c r="M833" t="s">
        <v>340</v>
      </c>
      <c r="N833" t="s">
        <v>447</v>
      </c>
      <c r="O833" t="s">
        <v>339</v>
      </c>
      <c r="P833" t="s">
        <v>1864</v>
      </c>
      <c r="Q833" t="s">
        <v>415</v>
      </c>
      <c r="R833" t="s">
        <v>407</v>
      </c>
      <c r="S833" t="s">
        <v>1212</v>
      </c>
      <c r="T833" s="129">
        <v>4361.8</v>
      </c>
      <c r="U833" t="s">
        <v>1921</v>
      </c>
      <c r="V833" s="130">
        <v>1.46248218977075E-2</v>
      </c>
      <c r="W833" s="130">
        <v>3.1475427163838998E-2</v>
      </c>
      <c r="X833" t="s">
        <v>412</v>
      </c>
      <c r="Y833" t="s">
        <v>339</v>
      </c>
      <c r="Z833" s="137">
        <v>3271731.6</v>
      </c>
      <c r="AA833" s="167">
        <v>1</v>
      </c>
      <c r="AB833" s="166" t="s">
        <v>3103</v>
      </c>
      <c r="AD833" s="137">
        <v>3223.31</v>
      </c>
      <c r="AH833" s="130">
        <v>2.0043408075485061E-2</v>
      </c>
      <c r="AI833" s="130">
        <v>7.609450575711032E-3</v>
      </c>
      <c r="AJ833" s="130">
        <v>7.2865041428301519E-4</v>
      </c>
      <c r="AK833" s="181"/>
      <c r="AL833" s="4"/>
      <c r="AM833" s="159"/>
      <c r="AN833" s="4"/>
    </row>
    <row r="834" spans="1:40" x14ac:dyDescent="0.25">
      <c r="A834" t="s">
        <v>1213</v>
      </c>
      <c r="B834" s="2">
        <v>62</v>
      </c>
      <c r="C834" t="s">
        <v>2535</v>
      </c>
      <c r="D834" t="s">
        <v>2536</v>
      </c>
      <c r="E834" t="s">
        <v>309</v>
      </c>
      <c r="F834" t="s">
        <v>2779</v>
      </c>
      <c r="G834" t="s">
        <v>2780</v>
      </c>
      <c r="H834" t="s">
        <v>312</v>
      </c>
      <c r="I834" t="s">
        <v>754</v>
      </c>
      <c r="J834" t="s">
        <v>204</v>
      </c>
      <c r="K834" t="s">
        <v>204</v>
      </c>
      <c r="L834" t="s">
        <v>325</v>
      </c>
      <c r="M834" t="s">
        <v>340</v>
      </c>
      <c r="N834" t="s">
        <v>464</v>
      </c>
      <c r="O834" t="s">
        <v>339</v>
      </c>
      <c r="P834" t="s">
        <v>1211</v>
      </c>
      <c r="Q834" t="s">
        <v>413</v>
      </c>
      <c r="R834" t="s">
        <v>407</v>
      </c>
      <c r="S834" t="s">
        <v>1212</v>
      </c>
      <c r="T834" s="129">
        <v>1711.3</v>
      </c>
      <c r="U834" t="s">
        <v>1672</v>
      </c>
      <c r="V834" s="130">
        <v>-1.2257969987395901E-3</v>
      </c>
      <c r="W834" s="130">
        <v>2.1955381954907999E-2</v>
      </c>
      <c r="X834" t="s">
        <v>412</v>
      </c>
      <c r="Y834" t="s">
        <v>339</v>
      </c>
      <c r="Z834" s="137">
        <v>2729369.43</v>
      </c>
      <c r="AA834" s="167">
        <v>1</v>
      </c>
      <c r="AB834" s="166" t="s">
        <v>2781</v>
      </c>
      <c r="AD834" s="137">
        <v>3055.2561000000001</v>
      </c>
      <c r="AH834" s="130">
        <v>2.2996711575805334E-3</v>
      </c>
      <c r="AI834" s="130">
        <v>7.2127162106932451E-3</v>
      </c>
      <c r="AJ834" s="130">
        <v>6.9066072546720893E-4</v>
      </c>
      <c r="AK834" s="181"/>
      <c r="AL834" s="4"/>
      <c r="AM834" s="159"/>
      <c r="AN834" s="4"/>
    </row>
    <row r="835" spans="1:40" x14ac:dyDescent="0.25">
      <c r="A835" t="s">
        <v>1213</v>
      </c>
      <c r="B835" s="2">
        <v>62</v>
      </c>
      <c r="C835" t="s">
        <v>3075</v>
      </c>
      <c r="D835" t="s">
        <v>3076</v>
      </c>
      <c r="E835" t="s">
        <v>309</v>
      </c>
      <c r="F835" t="s">
        <v>3077</v>
      </c>
      <c r="G835" t="s">
        <v>3078</v>
      </c>
      <c r="H835" t="s">
        <v>312</v>
      </c>
      <c r="I835" t="s">
        <v>754</v>
      </c>
      <c r="J835" t="s">
        <v>204</v>
      </c>
      <c r="K835" t="s">
        <v>204</v>
      </c>
      <c r="L835" t="s">
        <v>325</v>
      </c>
      <c r="M835" t="s">
        <v>340</v>
      </c>
      <c r="N835" t="s">
        <v>447</v>
      </c>
      <c r="O835" t="s">
        <v>339</v>
      </c>
      <c r="P835" t="s">
        <v>1640</v>
      </c>
      <c r="Q835" t="s">
        <v>413</v>
      </c>
      <c r="R835" t="s">
        <v>407</v>
      </c>
      <c r="S835" t="s">
        <v>1212</v>
      </c>
      <c r="T835" s="129">
        <v>5728.8</v>
      </c>
      <c r="U835" t="s">
        <v>1932</v>
      </c>
      <c r="V835" s="130">
        <v>4.0394896517991698E-2</v>
      </c>
      <c r="W835" s="130">
        <v>4.0599459472894298E-2</v>
      </c>
      <c r="X835" t="s">
        <v>412</v>
      </c>
      <c r="Y835" t="s">
        <v>339</v>
      </c>
      <c r="Z835" s="137">
        <v>2956000</v>
      </c>
      <c r="AA835" s="167">
        <v>1</v>
      </c>
      <c r="AB835" s="166" t="s">
        <v>2173</v>
      </c>
      <c r="AD835" s="137">
        <v>2999.1576</v>
      </c>
      <c r="AH835" s="130">
        <v>8.4457142857142856E-3</v>
      </c>
      <c r="AI835" s="130">
        <v>7.0802813027503152E-3</v>
      </c>
      <c r="AJ835" s="130">
        <v>6.7797929077254547E-4</v>
      </c>
      <c r="AK835" s="181"/>
      <c r="AL835" s="4"/>
      <c r="AM835" s="159"/>
      <c r="AN835" s="4"/>
    </row>
    <row r="836" spans="1:40" x14ac:dyDescent="0.25">
      <c r="A836" t="s">
        <v>1213</v>
      </c>
      <c r="B836" s="2">
        <v>62</v>
      </c>
      <c r="C836" t="s">
        <v>1861</v>
      </c>
      <c r="D836" t="s">
        <v>1862</v>
      </c>
      <c r="E836" t="s">
        <v>309</v>
      </c>
      <c r="F836" t="s">
        <v>2840</v>
      </c>
      <c r="G836" t="s">
        <v>2841</v>
      </c>
      <c r="H836" t="s">
        <v>312</v>
      </c>
      <c r="I836" t="s">
        <v>754</v>
      </c>
      <c r="J836" t="s">
        <v>204</v>
      </c>
      <c r="K836" t="s">
        <v>204</v>
      </c>
      <c r="L836" t="s">
        <v>325</v>
      </c>
      <c r="M836" t="s">
        <v>340</v>
      </c>
      <c r="N836" t="s">
        <v>443</v>
      </c>
      <c r="O836" t="s">
        <v>339</v>
      </c>
      <c r="P836" t="s">
        <v>1864</v>
      </c>
      <c r="Q836" t="s">
        <v>415</v>
      </c>
      <c r="R836" t="s">
        <v>407</v>
      </c>
      <c r="S836" t="s">
        <v>1212</v>
      </c>
      <c r="T836" s="129">
        <v>1044.2</v>
      </c>
      <c r="U836" t="s">
        <v>1807</v>
      </c>
      <c r="V836" s="130">
        <v>5.1818061433210397E-3</v>
      </c>
      <c r="W836" s="130">
        <v>2.9075746346711801E-2</v>
      </c>
      <c r="X836" t="s">
        <v>412</v>
      </c>
      <c r="Y836" t="s">
        <v>339</v>
      </c>
      <c r="Z836" s="137">
        <v>2247658</v>
      </c>
      <c r="AA836" s="167">
        <v>1</v>
      </c>
      <c r="AB836" s="166" t="s">
        <v>2842</v>
      </c>
      <c r="AD836" s="137">
        <v>2524.5695000000001</v>
      </c>
      <c r="AH836" s="130">
        <v>6.0945173535791753E-3</v>
      </c>
      <c r="AI836" s="130">
        <v>5.9598942810953686E-3</v>
      </c>
      <c r="AJ836" s="130">
        <v>5.7069553101044099E-4</v>
      </c>
      <c r="AK836" s="181"/>
      <c r="AL836" s="4"/>
      <c r="AM836" s="159"/>
      <c r="AN836" s="4"/>
    </row>
    <row r="837" spans="1:40" x14ac:dyDescent="0.25">
      <c r="A837" t="s">
        <v>1213</v>
      </c>
      <c r="B837" s="2">
        <v>62</v>
      </c>
      <c r="C837" t="s">
        <v>2307</v>
      </c>
      <c r="D837" t="s">
        <v>2308</v>
      </c>
      <c r="E837" t="s">
        <v>309</v>
      </c>
      <c r="F837" t="s">
        <v>3069</v>
      </c>
      <c r="G837" t="s">
        <v>3070</v>
      </c>
      <c r="H837" t="s">
        <v>312</v>
      </c>
      <c r="I837" t="s">
        <v>754</v>
      </c>
      <c r="J837" t="s">
        <v>204</v>
      </c>
      <c r="K837" t="s">
        <v>204</v>
      </c>
      <c r="L837" t="s">
        <v>325</v>
      </c>
      <c r="M837" t="s">
        <v>340</v>
      </c>
      <c r="N837" t="s">
        <v>440</v>
      </c>
      <c r="O837" t="s">
        <v>339</v>
      </c>
      <c r="P837" t="s">
        <v>1647</v>
      </c>
      <c r="Q837" t="s">
        <v>413</v>
      </c>
      <c r="R837" t="s">
        <v>407</v>
      </c>
      <c r="S837" t="s">
        <v>1212</v>
      </c>
      <c r="T837" s="129">
        <v>3341.1</v>
      </c>
      <c r="U837" t="s">
        <v>3071</v>
      </c>
      <c r="V837" s="130">
        <v>9.45792640779166E-3</v>
      </c>
      <c r="W837" s="130">
        <v>2.54460651981827E-2</v>
      </c>
      <c r="X837" t="s">
        <v>412</v>
      </c>
      <c r="Y837" t="s">
        <v>339</v>
      </c>
      <c r="Z837" s="137">
        <v>2298738.56</v>
      </c>
      <c r="AA837" s="167">
        <v>1</v>
      </c>
      <c r="AB837" s="166" t="s">
        <v>2852</v>
      </c>
      <c r="AD837" s="137">
        <v>2491.3728999999998</v>
      </c>
      <c r="AH837" s="130">
        <v>2.0618507130278963E-3</v>
      </c>
      <c r="AI837" s="130">
        <v>5.8815251862885864E-3</v>
      </c>
      <c r="AJ837" s="130">
        <v>5.6319122135893747E-4</v>
      </c>
      <c r="AK837" s="181"/>
      <c r="AL837" s="4"/>
      <c r="AM837" s="159"/>
      <c r="AN837" s="4"/>
    </row>
    <row r="838" spans="1:40" x14ac:dyDescent="0.25">
      <c r="A838" t="s">
        <v>1213</v>
      </c>
      <c r="B838" s="2">
        <v>62</v>
      </c>
      <c r="C838" t="s">
        <v>1994</v>
      </c>
      <c r="D838" t="s">
        <v>1995</v>
      </c>
      <c r="E838" t="s">
        <v>309</v>
      </c>
      <c r="F838" t="s">
        <v>2006</v>
      </c>
      <c r="G838" t="s">
        <v>2007</v>
      </c>
      <c r="H838" t="s">
        <v>312</v>
      </c>
      <c r="I838" t="s">
        <v>754</v>
      </c>
      <c r="J838" t="s">
        <v>204</v>
      </c>
      <c r="K838" t="s">
        <v>204</v>
      </c>
      <c r="L838" t="s">
        <v>325</v>
      </c>
      <c r="M838" t="s">
        <v>340</v>
      </c>
      <c r="N838" t="s">
        <v>464</v>
      </c>
      <c r="O838" t="s">
        <v>339</v>
      </c>
      <c r="P838" t="s">
        <v>1668</v>
      </c>
      <c r="Q838" t="s">
        <v>413</v>
      </c>
      <c r="R838" t="s">
        <v>407</v>
      </c>
      <c r="S838" t="s">
        <v>1212</v>
      </c>
      <c r="T838" s="129">
        <v>2439.6</v>
      </c>
      <c r="U838" t="s">
        <v>1318</v>
      </c>
      <c r="V838" s="130">
        <v>4.4791182497252004E-3</v>
      </c>
      <c r="W838" s="130">
        <v>2.7449733115434301E-2</v>
      </c>
      <c r="X838" t="s">
        <v>412</v>
      </c>
      <c r="Y838" t="s">
        <v>339</v>
      </c>
      <c r="Z838" s="137">
        <v>1863896.43</v>
      </c>
      <c r="AA838" s="167">
        <v>1</v>
      </c>
      <c r="AB838" s="166" t="s">
        <v>2008</v>
      </c>
      <c r="AD838" s="137">
        <v>2107.6941000000002</v>
      </c>
      <c r="AH838" s="130">
        <v>8.8354868587986522E-4</v>
      </c>
      <c r="AI838" s="130">
        <v>4.9757529007969283E-3</v>
      </c>
      <c r="AJ838" s="130">
        <v>4.7645810646412134E-4</v>
      </c>
      <c r="AK838" s="181"/>
      <c r="AL838" s="4"/>
      <c r="AM838" s="159"/>
      <c r="AN838" s="4"/>
    </row>
    <row r="839" spans="1:40" x14ac:dyDescent="0.25">
      <c r="A839" t="s">
        <v>1213</v>
      </c>
      <c r="B839" s="2">
        <v>62</v>
      </c>
      <c r="C839" t="s">
        <v>2344</v>
      </c>
      <c r="D839" t="s">
        <v>2345</v>
      </c>
      <c r="E839" t="s">
        <v>309</v>
      </c>
      <c r="F839" t="s">
        <v>3096</v>
      </c>
      <c r="G839" t="s">
        <v>3097</v>
      </c>
      <c r="H839" t="s">
        <v>312</v>
      </c>
      <c r="I839" t="s">
        <v>754</v>
      </c>
      <c r="J839" t="s">
        <v>204</v>
      </c>
      <c r="K839" t="s">
        <v>204</v>
      </c>
      <c r="L839" t="s">
        <v>325</v>
      </c>
      <c r="M839" t="s">
        <v>340</v>
      </c>
      <c r="N839" t="s">
        <v>445</v>
      </c>
      <c r="O839" t="s">
        <v>339</v>
      </c>
      <c r="P839" t="s">
        <v>2348</v>
      </c>
      <c r="Q839" t="s">
        <v>415</v>
      </c>
      <c r="R839" t="s">
        <v>407</v>
      </c>
      <c r="S839" t="s">
        <v>1212</v>
      </c>
      <c r="T839" s="129">
        <v>5401.2</v>
      </c>
      <c r="U839" t="s">
        <v>3098</v>
      </c>
      <c r="V839" s="130">
        <v>2.2359262660741501E-2</v>
      </c>
      <c r="W839" s="130">
        <v>2.6015169829129801E-2</v>
      </c>
      <c r="X839" t="s">
        <v>412</v>
      </c>
      <c r="Y839" t="s">
        <v>339</v>
      </c>
      <c r="Z839" s="137">
        <v>1383199</v>
      </c>
      <c r="AA839" s="167">
        <v>1</v>
      </c>
      <c r="AB839" s="166" t="s">
        <v>1823</v>
      </c>
      <c r="AD839" s="137">
        <v>1361.2061000000001</v>
      </c>
      <c r="AH839" s="130">
        <v>4.6106633333333332E-3</v>
      </c>
      <c r="AI839" s="130">
        <v>3.213476377173269E-3</v>
      </c>
      <c r="AJ839" s="130">
        <v>3.077095869431012E-4</v>
      </c>
      <c r="AK839" s="181"/>
      <c r="AL839" s="4"/>
      <c r="AM839" s="159"/>
      <c r="AN839" s="4"/>
    </row>
    <row r="840" spans="1:40" x14ac:dyDescent="0.25">
      <c r="A840" t="s">
        <v>1213</v>
      </c>
      <c r="B840" s="2">
        <v>62</v>
      </c>
      <c r="C840" t="s">
        <v>3146</v>
      </c>
      <c r="D840" t="s">
        <v>3147</v>
      </c>
      <c r="E840" t="s">
        <v>309</v>
      </c>
      <c r="F840" t="s">
        <v>3148</v>
      </c>
      <c r="G840" t="s">
        <v>3149</v>
      </c>
      <c r="H840" t="s">
        <v>312</v>
      </c>
      <c r="I840" t="s">
        <v>754</v>
      </c>
      <c r="J840" t="s">
        <v>204</v>
      </c>
      <c r="K840" t="s">
        <v>204</v>
      </c>
      <c r="L840" t="s">
        <v>325</v>
      </c>
      <c r="M840" t="s">
        <v>340</v>
      </c>
      <c r="N840" t="s">
        <v>464</v>
      </c>
      <c r="O840" t="s">
        <v>339</v>
      </c>
      <c r="P840" t="s">
        <v>1640</v>
      </c>
      <c r="Q840" t="s">
        <v>413</v>
      </c>
      <c r="R840" t="s">
        <v>407</v>
      </c>
      <c r="S840" t="s">
        <v>1212</v>
      </c>
      <c r="T840" s="129">
        <v>1699.4</v>
      </c>
      <c r="U840" t="s">
        <v>1738</v>
      </c>
      <c r="V840" s="130">
        <v>3.1658517248849799E-2</v>
      </c>
      <c r="W840" s="130">
        <v>2.39878984940049E-2</v>
      </c>
      <c r="X840" t="s">
        <v>412</v>
      </c>
      <c r="Y840" t="s">
        <v>339</v>
      </c>
      <c r="Z840" s="137">
        <v>291668.49</v>
      </c>
      <c r="AA840" s="167">
        <v>1</v>
      </c>
      <c r="AB840" s="166" t="s">
        <v>3150</v>
      </c>
      <c r="AC840" s="2">
        <v>5.5798000000000005</v>
      </c>
      <c r="AD840" s="137">
        <v>342.86529999999999</v>
      </c>
      <c r="AH840" s="130">
        <v>8.3531585960088873E-4</v>
      </c>
      <c r="AI840" s="130">
        <v>8.0942154321996202E-4</v>
      </c>
      <c r="AJ840" s="130">
        <v>7.7506954927782396E-5</v>
      </c>
      <c r="AK840" s="181"/>
      <c r="AL840" s="4"/>
      <c r="AM840" s="159"/>
      <c r="AN840" s="4"/>
    </row>
    <row r="841" spans="1:40" x14ac:dyDescent="0.25">
      <c r="A841" t="s">
        <v>1213</v>
      </c>
      <c r="B841" s="2">
        <v>62</v>
      </c>
      <c r="C841" t="s">
        <v>2786</v>
      </c>
      <c r="D841" t="s">
        <v>2787</v>
      </c>
      <c r="E841" t="s">
        <v>309</v>
      </c>
      <c r="F841" t="s">
        <v>3151</v>
      </c>
      <c r="G841" t="s">
        <v>3152</v>
      </c>
      <c r="H841" t="s">
        <v>312</v>
      </c>
      <c r="I841" t="s">
        <v>754</v>
      </c>
      <c r="J841" t="s">
        <v>204</v>
      </c>
      <c r="K841" t="s">
        <v>204</v>
      </c>
      <c r="L841" t="s">
        <v>325</v>
      </c>
      <c r="M841" t="s">
        <v>340</v>
      </c>
      <c r="N841" t="s">
        <v>464</v>
      </c>
      <c r="O841" t="s">
        <v>339</v>
      </c>
      <c r="P841" t="s">
        <v>2348</v>
      </c>
      <c r="Q841" t="s">
        <v>415</v>
      </c>
      <c r="R841" t="s">
        <v>407</v>
      </c>
      <c r="S841" t="s">
        <v>1212</v>
      </c>
      <c r="T841" s="129">
        <v>3162.2</v>
      </c>
      <c r="U841" t="s">
        <v>3153</v>
      </c>
      <c r="V841" s="130">
        <v>6.3058695751599001E-3</v>
      </c>
      <c r="W841" s="130">
        <v>2.9907111176251999E-2</v>
      </c>
      <c r="X841" t="s">
        <v>412</v>
      </c>
      <c r="Y841" t="s">
        <v>339</v>
      </c>
      <c r="Z841" s="137">
        <v>265404</v>
      </c>
      <c r="AA841" s="167">
        <v>1</v>
      </c>
      <c r="AB841" s="166" t="s">
        <v>3154</v>
      </c>
      <c r="AD841" s="137">
        <v>294.8904</v>
      </c>
      <c r="AH841" s="130">
        <v>2.3177515154096021E-4</v>
      </c>
      <c r="AI841" s="130">
        <v>6.9616447814565044E-4</v>
      </c>
      <c r="AJ841" s="130">
        <v>6.666191341449754E-5</v>
      </c>
      <c r="AK841" s="181"/>
      <c r="AL841" s="4"/>
      <c r="AM841" s="159"/>
      <c r="AN841" s="4"/>
    </row>
    <row r="842" spans="1:40" x14ac:dyDescent="0.25">
      <c r="A842" t="s">
        <v>1213</v>
      </c>
      <c r="B842" s="2">
        <v>62</v>
      </c>
      <c r="C842" t="s">
        <v>2142</v>
      </c>
      <c r="D842" t="s">
        <v>2143</v>
      </c>
      <c r="E842" t="s">
        <v>309</v>
      </c>
      <c r="F842" t="s">
        <v>2209</v>
      </c>
      <c r="G842" t="s">
        <v>2210</v>
      </c>
      <c r="H842" t="s">
        <v>312</v>
      </c>
      <c r="I842" t="s">
        <v>754</v>
      </c>
      <c r="J842" t="s">
        <v>204</v>
      </c>
      <c r="K842" t="s">
        <v>204</v>
      </c>
      <c r="L842" t="s">
        <v>325</v>
      </c>
      <c r="M842" t="s">
        <v>340</v>
      </c>
      <c r="N842" t="s">
        <v>464</v>
      </c>
      <c r="O842" t="s">
        <v>339</v>
      </c>
      <c r="P842" t="s">
        <v>1668</v>
      </c>
      <c r="Q842" t="s">
        <v>413</v>
      </c>
      <c r="R842" t="s">
        <v>407</v>
      </c>
      <c r="S842" t="s">
        <v>1212</v>
      </c>
      <c r="T842" s="129">
        <v>3716.1</v>
      </c>
      <c r="U842" t="s">
        <v>2140</v>
      </c>
      <c r="V842" s="130">
        <v>4.4315838299982598E-2</v>
      </c>
      <c r="W842" s="130">
        <v>2.5928623963594102E-2</v>
      </c>
      <c r="X842" t="s">
        <v>412</v>
      </c>
      <c r="Y842" t="s">
        <v>339</v>
      </c>
      <c r="Z842" s="137">
        <v>106565.25</v>
      </c>
      <c r="AA842" s="167">
        <v>1</v>
      </c>
      <c r="AB842" s="166" t="s">
        <v>2211</v>
      </c>
      <c r="AD842" s="137">
        <v>121.4098</v>
      </c>
      <c r="AH842" s="130">
        <v>7.7394976818873467E-5</v>
      </c>
      <c r="AI842" s="130">
        <v>2.8661899491732451E-4</v>
      </c>
      <c r="AJ842" s="130">
        <v>2.7445483390681635E-5</v>
      </c>
      <c r="AK842" s="181"/>
      <c r="AL842" s="4"/>
      <c r="AM842" s="159"/>
      <c r="AN842" s="4"/>
    </row>
    <row r="843" spans="1:40" x14ac:dyDescent="0.25">
      <c r="A843" t="s">
        <v>1213</v>
      </c>
      <c r="B843" s="2">
        <v>62</v>
      </c>
      <c r="C843" t="s">
        <v>3224</v>
      </c>
      <c r="D843" t="s">
        <v>3225</v>
      </c>
      <c r="E843" t="s">
        <v>309</v>
      </c>
      <c r="F843" t="s">
        <v>3226</v>
      </c>
      <c r="G843" t="s">
        <v>3227</v>
      </c>
      <c r="H843" t="s">
        <v>312</v>
      </c>
      <c r="I843" t="s">
        <v>754</v>
      </c>
      <c r="J843" t="s">
        <v>204</v>
      </c>
      <c r="K843" t="s">
        <v>204</v>
      </c>
      <c r="L843" t="s">
        <v>325</v>
      </c>
      <c r="M843" t="s">
        <v>340</v>
      </c>
      <c r="N843" t="s">
        <v>465</v>
      </c>
      <c r="O843" t="s">
        <v>339</v>
      </c>
      <c r="P843" t="s">
        <v>1894</v>
      </c>
      <c r="Q843" t="s">
        <v>415</v>
      </c>
      <c r="R843" t="s">
        <v>407</v>
      </c>
      <c r="S843" t="s">
        <v>1212</v>
      </c>
      <c r="T843" s="129">
        <v>1344.3</v>
      </c>
      <c r="U843" t="s">
        <v>1364</v>
      </c>
      <c r="V843" s="130">
        <v>0.03</v>
      </c>
      <c r="W843" s="130">
        <v>3.51182213222977E-2</v>
      </c>
      <c r="X843" t="s">
        <v>412</v>
      </c>
      <c r="Y843" t="s">
        <v>339</v>
      </c>
      <c r="Z843" s="137">
        <v>70642.2</v>
      </c>
      <c r="AA843" s="167">
        <v>1</v>
      </c>
      <c r="AB843" s="166" t="s">
        <v>3228</v>
      </c>
      <c r="AD843" s="137">
        <v>80.814700000000002</v>
      </c>
      <c r="AH843" s="130">
        <v>7.5341684268064783E-4</v>
      </c>
      <c r="AI843" s="130">
        <v>1.9078384190193137E-4</v>
      </c>
      <c r="AJ843" s="130">
        <v>1.8268694179324231E-5</v>
      </c>
      <c r="AK843" s="181"/>
      <c r="AL843" s="4"/>
      <c r="AM843" s="159"/>
      <c r="AN843" s="4"/>
    </row>
    <row r="844" spans="1:40" x14ac:dyDescent="0.25">
      <c r="A844" t="s">
        <v>1213</v>
      </c>
      <c r="B844" s="2">
        <v>62</v>
      </c>
      <c r="C844" t="s">
        <v>2551</v>
      </c>
      <c r="D844" t="s">
        <v>2552</v>
      </c>
      <c r="E844" t="s">
        <v>309</v>
      </c>
      <c r="F844" t="s">
        <v>2889</v>
      </c>
      <c r="G844" t="s">
        <v>2890</v>
      </c>
      <c r="H844" t="s">
        <v>312</v>
      </c>
      <c r="I844" t="s">
        <v>755</v>
      </c>
      <c r="J844" t="s">
        <v>204</v>
      </c>
      <c r="K844" t="s">
        <v>204</v>
      </c>
      <c r="L844" t="s">
        <v>325</v>
      </c>
      <c r="M844" t="s">
        <v>340</v>
      </c>
      <c r="N844" t="s">
        <v>454</v>
      </c>
      <c r="O844" t="s">
        <v>339</v>
      </c>
      <c r="P844" t="s">
        <v>1668</v>
      </c>
      <c r="Q844" t="s">
        <v>413</v>
      </c>
      <c r="R844" t="s">
        <v>407</v>
      </c>
      <c r="S844" t="s">
        <v>1212</v>
      </c>
      <c r="T844" s="129">
        <v>761.7</v>
      </c>
      <c r="U844" t="s">
        <v>2891</v>
      </c>
      <c r="V844" s="130">
        <v>4.9045009156412002E-2</v>
      </c>
      <c r="W844" s="130">
        <v>7.2390640746354706E-2</v>
      </c>
      <c r="X844" t="s">
        <v>412</v>
      </c>
      <c r="Y844" t="s">
        <v>339</v>
      </c>
      <c r="Z844" s="137">
        <v>6150061.8399999999</v>
      </c>
      <c r="AA844" s="167">
        <v>1</v>
      </c>
      <c r="AB844" s="166" t="s">
        <v>2892</v>
      </c>
      <c r="AD844" s="137">
        <v>6281.0582000000004</v>
      </c>
      <c r="AH844" s="130">
        <v>1.220870118962949E-2</v>
      </c>
      <c r="AI844" s="130">
        <v>1.4828050028096741E-2</v>
      </c>
      <c r="AJ844" s="130">
        <v>1.4198744953373178E-3</v>
      </c>
      <c r="AK844" s="181"/>
      <c r="AL844" s="4"/>
      <c r="AM844" s="159"/>
      <c r="AN844" s="4"/>
    </row>
    <row r="845" spans="1:40" x14ac:dyDescent="0.25">
      <c r="A845" t="s">
        <v>1213</v>
      </c>
      <c r="B845" s="2">
        <v>62</v>
      </c>
      <c r="C845" t="s">
        <v>3107</v>
      </c>
      <c r="D845" t="s">
        <v>3108</v>
      </c>
      <c r="E845" t="s">
        <v>309</v>
      </c>
      <c r="F845" t="s">
        <v>3109</v>
      </c>
      <c r="G845" t="s">
        <v>3110</v>
      </c>
      <c r="H845" t="s">
        <v>312</v>
      </c>
      <c r="I845" t="s">
        <v>755</v>
      </c>
      <c r="J845" t="s">
        <v>204</v>
      </c>
      <c r="K845" t="s">
        <v>204</v>
      </c>
      <c r="L845" t="s">
        <v>325</v>
      </c>
      <c r="M845" t="s">
        <v>340</v>
      </c>
      <c r="N845" t="s">
        <v>440</v>
      </c>
      <c r="O845" t="s">
        <v>339</v>
      </c>
      <c r="P845" t="s">
        <v>1619</v>
      </c>
      <c r="Q845" t="s">
        <v>413</v>
      </c>
      <c r="R845" t="s">
        <v>407</v>
      </c>
      <c r="S845" t="s">
        <v>1212</v>
      </c>
      <c r="T845" s="129">
        <v>731.7</v>
      </c>
      <c r="U845" t="s">
        <v>3111</v>
      </c>
      <c r="V845" s="130">
        <v>4.2487732902764898E-2</v>
      </c>
      <c r="W845" s="130">
        <v>7.7672561146020502E-2</v>
      </c>
      <c r="X845" t="s">
        <v>412</v>
      </c>
      <c r="Y845" t="s">
        <v>339</v>
      </c>
      <c r="Z845" s="137">
        <v>1575450</v>
      </c>
      <c r="AA845" s="167">
        <v>1</v>
      </c>
      <c r="AB845" s="166" t="s">
        <v>3112</v>
      </c>
      <c r="AD845" s="137">
        <v>1607.9043000000001</v>
      </c>
      <c r="AH845" s="130">
        <v>4.2824849911194396E-3</v>
      </c>
      <c r="AI845" s="130">
        <v>3.7958707978206396E-3</v>
      </c>
      <c r="AJ845" s="130">
        <v>3.6347733675086842E-4</v>
      </c>
      <c r="AK845" s="181"/>
      <c r="AL845" s="4"/>
      <c r="AM845" s="159"/>
      <c r="AN845" s="4"/>
    </row>
    <row r="846" spans="1:40" x14ac:dyDescent="0.25">
      <c r="A846" t="s">
        <v>1213</v>
      </c>
      <c r="B846" s="2">
        <v>62</v>
      </c>
      <c r="C846" t="s">
        <v>2572</v>
      </c>
      <c r="D846" t="s">
        <v>2573</v>
      </c>
      <c r="E846" t="s">
        <v>309</v>
      </c>
      <c r="F846" t="s">
        <v>2896</v>
      </c>
      <c r="G846" t="s">
        <v>2897</v>
      </c>
      <c r="H846" t="s">
        <v>312</v>
      </c>
      <c r="I846" t="s">
        <v>755</v>
      </c>
      <c r="J846" t="s">
        <v>204</v>
      </c>
      <c r="K846" t="s">
        <v>204</v>
      </c>
      <c r="L846" t="s">
        <v>325</v>
      </c>
      <c r="M846" t="s">
        <v>340</v>
      </c>
      <c r="N846" t="s">
        <v>451</v>
      </c>
      <c r="O846" t="s">
        <v>339</v>
      </c>
      <c r="P846" t="s">
        <v>1619</v>
      </c>
      <c r="Q846" t="s">
        <v>413</v>
      </c>
      <c r="R846" t="s">
        <v>407</v>
      </c>
      <c r="S846" t="s">
        <v>1212</v>
      </c>
      <c r="T846" s="129">
        <v>1237.5999999999999</v>
      </c>
      <c r="U846" t="s">
        <v>1694</v>
      </c>
      <c r="V846" s="130">
        <v>5.4471896302521798E-2</v>
      </c>
      <c r="W846" s="130">
        <v>5.4900508102178197E-2</v>
      </c>
      <c r="X846" t="s">
        <v>412</v>
      </c>
      <c r="Y846" t="s">
        <v>339</v>
      </c>
      <c r="Z846" s="137">
        <v>724840.6</v>
      </c>
      <c r="AA846" s="167">
        <v>1</v>
      </c>
      <c r="AB846" s="166" t="s">
        <v>2898</v>
      </c>
      <c r="AD846" s="137">
        <v>792.97559999999999</v>
      </c>
      <c r="AH846" s="130">
        <v>4.5876582575913169E-3</v>
      </c>
      <c r="AI846" s="130">
        <v>1.8720224353055714E-3</v>
      </c>
      <c r="AJ846" s="130">
        <v>1.7925734709237477E-4</v>
      </c>
      <c r="AK846" s="181"/>
      <c r="AL846" s="4"/>
      <c r="AM846" s="159"/>
      <c r="AN846" s="4"/>
    </row>
    <row r="847" spans="1:40" x14ac:dyDescent="0.25">
      <c r="A847" t="s">
        <v>1213</v>
      </c>
      <c r="B847" s="2">
        <v>62</v>
      </c>
      <c r="C847" t="s">
        <v>3116</v>
      </c>
      <c r="D847" t="s">
        <v>3117</v>
      </c>
      <c r="E847" t="s">
        <v>80</v>
      </c>
      <c r="F847" t="s">
        <v>3118</v>
      </c>
      <c r="G847" t="s">
        <v>3119</v>
      </c>
      <c r="H847" t="s">
        <v>321</v>
      </c>
      <c r="I847" t="s">
        <v>755</v>
      </c>
      <c r="J847" t="s">
        <v>205</v>
      </c>
      <c r="K847" t="s">
        <v>224</v>
      </c>
      <c r="L847" t="s">
        <v>325</v>
      </c>
      <c r="M847" t="s">
        <v>314</v>
      </c>
      <c r="N847" t="s">
        <v>546</v>
      </c>
      <c r="O847" t="s">
        <v>339</v>
      </c>
      <c r="P847" t="s">
        <v>2040</v>
      </c>
      <c r="Q847" t="s">
        <v>433</v>
      </c>
      <c r="R847" t="s">
        <v>407</v>
      </c>
      <c r="S847" t="s">
        <v>1215</v>
      </c>
      <c r="T847" s="129">
        <v>3150.8</v>
      </c>
      <c r="U847" t="s">
        <v>1569</v>
      </c>
      <c r="V847" s="130">
        <v>5.4486136988401102E-2</v>
      </c>
      <c r="W847" s="130">
        <v>5.5760721553563701E-2</v>
      </c>
      <c r="X847" t="s">
        <v>412</v>
      </c>
      <c r="Y847" t="s">
        <v>339</v>
      </c>
      <c r="Z847" s="137">
        <v>2318000</v>
      </c>
      <c r="AA847" s="11" t="s">
        <v>1216</v>
      </c>
      <c r="AB847" s="166" t="s">
        <v>3120</v>
      </c>
      <c r="AD847" s="137">
        <v>9205.6198000000004</v>
      </c>
      <c r="AH847" s="130">
        <v>2.3180000000000002E-3</v>
      </c>
      <c r="AI847" s="130">
        <v>2.1732228326436762E-2</v>
      </c>
      <c r="AJ847" s="130">
        <v>2.0809908699448479E-3</v>
      </c>
      <c r="AK847" s="181"/>
      <c r="AL847" s="4"/>
      <c r="AM847" s="159"/>
      <c r="AN847" s="4"/>
    </row>
    <row r="848" spans="1:40" x14ac:dyDescent="0.25">
      <c r="A848" t="s">
        <v>1213</v>
      </c>
      <c r="B848" s="2">
        <v>62</v>
      </c>
      <c r="C848" t="s">
        <v>3196</v>
      </c>
      <c r="D848" t="s">
        <v>3197</v>
      </c>
      <c r="E848" t="s">
        <v>80</v>
      </c>
      <c r="F848" t="s">
        <v>3198</v>
      </c>
      <c r="G848" t="s">
        <v>3199</v>
      </c>
      <c r="H848" t="s">
        <v>321</v>
      </c>
      <c r="I848" t="s">
        <v>755</v>
      </c>
      <c r="J848" t="s">
        <v>205</v>
      </c>
      <c r="K848" t="s">
        <v>245</v>
      </c>
      <c r="L848" t="s">
        <v>325</v>
      </c>
      <c r="M848" t="s">
        <v>314</v>
      </c>
      <c r="N848" t="s">
        <v>491</v>
      </c>
      <c r="O848" t="s">
        <v>339</v>
      </c>
      <c r="P848" t="s">
        <v>3200</v>
      </c>
      <c r="Q848" t="s">
        <v>433</v>
      </c>
      <c r="R848" t="s">
        <v>407</v>
      </c>
      <c r="S848" t="s">
        <v>1215</v>
      </c>
      <c r="T848" s="129">
        <v>4300.3</v>
      </c>
      <c r="U848" t="s">
        <v>3201</v>
      </c>
      <c r="V848" s="130">
        <v>3.3062101365327501E-2</v>
      </c>
      <c r="W848" s="130">
        <v>6.0145712074041E-2</v>
      </c>
      <c r="X848" t="s">
        <v>412</v>
      </c>
      <c r="Y848" t="s">
        <v>339</v>
      </c>
      <c r="Z848" s="137">
        <v>1798000</v>
      </c>
      <c r="AA848" s="11" t="s">
        <v>1216</v>
      </c>
      <c r="AB848" s="166" t="s">
        <v>3202</v>
      </c>
      <c r="AD848" s="137">
        <v>6328.9819000000007</v>
      </c>
      <c r="AH848" s="130">
        <v>3.5959999999999998E-3</v>
      </c>
      <c r="AI848" s="130">
        <v>1.4941186222429648E-2</v>
      </c>
      <c r="AJ848" s="130">
        <v>1.4307079627540339E-3</v>
      </c>
      <c r="AK848" s="181"/>
      <c r="AL848" s="4"/>
      <c r="AM848" s="159"/>
      <c r="AN848" s="4"/>
    </row>
    <row r="849" spans="1:40" x14ac:dyDescent="0.25">
      <c r="A849" t="s">
        <v>1213</v>
      </c>
      <c r="B849" s="2">
        <v>8530</v>
      </c>
      <c r="C849" t="s">
        <v>1609</v>
      </c>
      <c r="D849" t="s">
        <v>1610</v>
      </c>
      <c r="E849" t="s">
        <v>309</v>
      </c>
      <c r="F849" t="s">
        <v>2380</v>
      </c>
      <c r="G849" t="s">
        <v>2381</v>
      </c>
      <c r="H849" t="s">
        <v>312</v>
      </c>
      <c r="I849" t="s">
        <v>951</v>
      </c>
      <c r="J849" t="s">
        <v>204</v>
      </c>
      <c r="K849" t="s">
        <v>204</v>
      </c>
      <c r="L849" t="s">
        <v>325</v>
      </c>
      <c r="M849" t="s">
        <v>340</v>
      </c>
      <c r="N849" t="s">
        <v>448</v>
      </c>
      <c r="O849" t="s">
        <v>339</v>
      </c>
      <c r="P849" t="s">
        <v>1211</v>
      </c>
      <c r="Q849" t="s">
        <v>413</v>
      </c>
      <c r="R849" t="s">
        <v>407</v>
      </c>
      <c r="S849" t="s">
        <v>1212</v>
      </c>
      <c r="T849" s="129">
        <v>939.7</v>
      </c>
      <c r="U849" t="s">
        <v>2382</v>
      </c>
      <c r="V849" s="130">
        <v>2.9403565738017699E-2</v>
      </c>
      <c r="W849" s="130">
        <v>1.27998784220215E-2</v>
      </c>
      <c r="X849" t="s">
        <v>412</v>
      </c>
      <c r="Y849" t="s">
        <v>339</v>
      </c>
      <c r="Z849" s="137">
        <v>1627670</v>
      </c>
      <c r="AA849" s="167">
        <v>1</v>
      </c>
      <c r="AB849" s="166" t="s">
        <v>2383</v>
      </c>
      <c r="AD849" s="137">
        <v>1608.4635000000001</v>
      </c>
      <c r="AH849" s="130">
        <v>6.4028282006568554E-4</v>
      </c>
      <c r="AI849" s="130">
        <v>0.5399323164293367</v>
      </c>
      <c r="AJ849" s="130">
        <v>4.8581415074919216E-3</v>
      </c>
      <c r="AK849" s="181"/>
      <c r="AL849" s="4"/>
      <c r="AM849" s="159"/>
      <c r="AN849" s="4"/>
    </row>
    <row r="850" spans="1:40" x14ac:dyDescent="0.25">
      <c r="A850" t="s">
        <v>1213</v>
      </c>
      <c r="B850" s="2">
        <v>8530</v>
      </c>
      <c r="C850" t="s">
        <v>1884</v>
      </c>
      <c r="D850" t="s">
        <v>1885</v>
      </c>
      <c r="E850" t="s">
        <v>309</v>
      </c>
      <c r="F850" t="s">
        <v>2455</v>
      </c>
      <c r="G850" t="s">
        <v>2456</v>
      </c>
      <c r="H850" t="s">
        <v>312</v>
      </c>
      <c r="I850" t="s">
        <v>951</v>
      </c>
      <c r="J850" t="s">
        <v>204</v>
      </c>
      <c r="K850" t="s">
        <v>204</v>
      </c>
      <c r="L850" t="s">
        <v>325</v>
      </c>
      <c r="M850" t="s">
        <v>340</v>
      </c>
      <c r="N850" t="s">
        <v>448</v>
      </c>
      <c r="O850" t="s">
        <v>339</v>
      </c>
      <c r="P850" t="s">
        <v>1211</v>
      </c>
      <c r="Q850" t="s">
        <v>413</v>
      </c>
      <c r="R850" t="s">
        <v>407</v>
      </c>
      <c r="S850" t="s">
        <v>1212</v>
      </c>
      <c r="T850" s="129">
        <v>903.1</v>
      </c>
      <c r="U850" t="s">
        <v>2457</v>
      </c>
      <c r="V850" s="130">
        <v>3.9206857818364797E-2</v>
      </c>
      <c r="W850" s="130">
        <v>4.50001856052872E-2</v>
      </c>
      <c r="X850" t="s">
        <v>412</v>
      </c>
      <c r="Y850" t="s">
        <v>339</v>
      </c>
      <c r="Z850" s="137">
        <v>740000</v>
      </c>
      <c r="AA850" s="167">
        <v>1</v>
      </c>
      <c r="AB850" s="166" t="s">
        <v>2458</v>
      </c>
      <c r="AD850" s="137">
        <v>737.85400000000004</v>
      </c>
      <c r="AH850" s="130">
        <v>6.1366634960571939E-4</v>
      </c>
      <c r="AI850" s="130">
        <v>0.2476843393752185</v>
      </c>
      <c r="AJ850" s="130">
        <v>2.2285859417195005E-3</v>
      </c>
      <c r="AK850" s="181"/>
      <c r="AL850" s="4"/>
      <c r="AM850" s="159"/>
      <c r="AN850" s="4"/>
    </row>
    <row r="851" spans="1:40" x14ac:dyDescent="0.25">
      <c r="A851" t="s">
        <v>1213</v>
      </c>
      <c r="B851" s="2">
        <v>8530</v>
      </c>
      <c r="C851" t="s">
        <v>1873</v>
      </c>
      <c r="D851" t="s">
        <v>1874</v>
      </c>
      <c r="E851" t="s">
        <v>309</v>
      </c>
      <c r="F851" t="s">
        <v>2533</v>
      </c>
      <c r="G851" t="s">
        <v>2534</v>
      </c>
      <c r="H851" t="s">
        <v>312</v>
      </c>
      <c r="I851" t="s">
        <v>951</v>
      </c>
      <c r="J851" t="s">
        <v>204</v>
      </c>
      <c r="K851" t="s">
        <v>204</v>
      </c>
      <c r="L851" t="s">
        <v>325</v>
      </c>
      <c r="M851" t="s">
        <v>340</v>
      </c>
      <c r="N851" t="s">
        <v>448</v>
      </c>
      <c r="O851" t="s">
        <v>339</v>
      </c>
      <c r="P851" t="s">
        <v>1211</v>
      </c>
      <c r="Q851" t="s">
        <v>413</v>
      </c>
      <c r="R851" t="s">
        <v>407</v>
      </c>
      <c r="S851" t="s">
        <v>1212</v>
      </c>
      <c r="T851" s="129">
        <v>665.8</v>
      </c>
      <c r="U851" t="s">
        <v>1447</v>
      </c>
      <c r="V851" s="130">
        <v>4.6361395669399702E-2</v>
      </c>
      <c r="W851" s="130">
        <v>4.4425835770368197E-2</v>
      </c>
      <c r="X851" t="s">
        <v>412</v>
      </c>
      <c r="Y851" t="s">
        <v>339</v>
      </c>
      <c r="Z851" s="137">
        <v>638373.5</v>
      </c>
      <c r="AA851" s="167">
        <v>1</v>
      </c>
      <c r="AB851" s="166" t="s">
        <v>1397</v>
      </c>
      <c r="AD851" s="137">
        <v>632.69200000000001</v>
      </c>
      <c r="AH851" s="130">
        <v>7.556160141849596E-4</v>
      </c>
      <c r="AI851" s="130">
        <v>0.21238334419544483</v>
      </c>
      <c r="AJ851" s="130">
        <v>1.9109586674848876E-3</v>
      </c>
      <c r="AK851" s="181"/>
      <c r="AL851" s="4"/>
      <c r="AM851" s="159"/>
      <c r="AN851" s="4"/>
    </row>
    <row r="852" spans="1:40" x14ac:dyDescent="0.25">
      <c r="A852" t="s">
        <v>1213</v>
      </c>
      <c r="B852" s="2">
        <v>9300</v>
      </c>
      <c r="C852" t="s">
        <v>1797</v>
      </c>
      <c r="D852" t="s">
        <v>1798</v>
      </c>
      <c r="E852" t="s">
        <v>311</v>
      </c>
      <c r="F852" t="s">
        <v>2278</v>
      </c>
      <c r="G852" t="s">
        <v>2279</v>
      </c>
      <c r="H852" t="s">
        <v>312</v>
      </c>
      <c r="I852" t="s">
        <v>951</v>
      </c>
      <c r="J852" t="s">
        <v>204</v>
      </c>
      <c r="K852" t="s">
        <v>224</v>
      </c>
      <c r="L852" t="s">
        <v>325</v>
      </c>
      <c r="M852" t="s">
        <v>340</v>
      </c>
      <c r="N852" t="s">
        <v>465</v>
      </c>
      <c r="O852" t="s">
        <v>339</v>
      </c>
      <c r="P852" t="s">
        <v>1619</v>
      </c>
      <c r="Q852" t="s">
        <v>413</v>
      </c>
      <c r="R852" t="s">
        <v>407</v>
      </c>
      <c r="S852" t="s">
        <v>1212</v>
      </c>
      <c r="T852" s="129">
        <v>421.9</v>
      </c>
      <c r="U852" t="s">
        <v>1585</v>
      </c>
      <c r="V852" s="130">
        <v>4.7848251172994197E-2</v>
      </c>
      <c r="W852" s="130">
        <v>1.1483332225084001E-2</v>
      </c>
      <c r="X852" t="s">
        <v>412</v>
      </c>
      <c r="Y852" t="s">
        <v>339</v>
      </c>
      <c r="Z852" s="137">
        <v>393000.64</v>
      </c>
      <c r="AA852" s="167">
        <v>1</v>
      </c>
      <c r="AB852" s="166" t="s">
        <v>2280</v>
      </c>
      <c r="AD852" s="137">
        <v>391.15350000000001</v>
      </c>
      <c r="AH852" s="130">
        <v>1.0149317130263304E-3</v>
      </c>
      <c r="AI852" s="130">
        <v>1.3833059635287054E-2</v>
      </c>
      <c r="AJ852" s="130">
        <v>1.2977674887942265E-3</v>
      </c>
      <c r="AK852" s="181"/>
      <c r="AL852" s="4"/>
      <c r="AM852" s="159"/>
      <c r="AN852" s="4"/>
    </row>
    <row r="853" spans="1:40" x14ac:dyDescent="0.25">
      <c r="A853" t="s">
        <v>1213</v>
      </c>
      <c r="B853" s="2">
        <v>9300</v>
      </c>
      <c r="C853" t="s">
        <v>1609</v>
      </c>
      <c r="D853" t="s">
        <v>1610</v>
      </c>
      <c r="E853" t="s">
        <v>309</v>
      </c>
      <c r="F853" t="s">
        <v>2380</v>
      </c>
      <c r="G853" t="s">
        <v>2381</v>
      </c>
      <c r="H853" t="s">
        <v>312</v>
      </c>
      <c r="I853" t="s">
        <v>951</v>
      </c>
      <c r="J853" t="s">
        <v>204</v>
      </c>
      <c r="K853" t="s">
        <v>204</v>
      </c>
      <c r="L853" t="s">
        <v>325</v>
      </c>
      <c r="M853" t="s">
        <v>340</v>
      </c>
      <c r="N853" t="s">
        <v>448</v>
      </c>
      <c r="O853" t="s">
        <v>339</v>
      </c>
      <c r="P853" t="s">
        <v>1211</v>
      </c>
      <c r="Q853" t="s">
        <v>413</v>
      </c>
      <c r="R853" t="s">
        <v>407</v>
      </c>
      <c r="S853" t="s">
        <v>1212</v>
      </c>
      <c r="T853" s="129">
        <v>939.7</v>
      </c>
      <c r="U853" t="s">
        <v>2382</v>
      </c>
      <c r="V853" s="130">
        <v>2.3166727710264401E-2</v>
      </c>
      <c r="W853" s="130">
        <v>1.27998784220215E-2</v>
      </c>
      <c r="X853" t="s">
        <v>412</v>
      </c>
      <c r="Y853" t="s">
        <v>339</v>
      </c>
      <c r="Z853" s="137">
        <v>323000</v>
      </c>
      <c r="AA853" s="167">
        <v>1</v>
      </c>
      <c r="AB853" s="166" t="s">
        <v>2383</v>
      </c>
      <c r="AD853" s="137">
        <v>319.18859999999995</v>
      </c>
      <c r="AH853" s="130">
        <v>1.2705975466846255E-4</v>
      </c>
      <c r="AI853" s="130">
        <v>1.1288036381379138E-2</v>
      </c>
      <c r="AJ853" s="130">
        <v>1.0590026367493701E-3</v>
      </c>
      <c r="AK853" s="181"/>
      <c r="AL853" s="4"/>
      <c r="AM853" s="159"/>
      <c r="AN853" s="4"/>
    </row>
    <row r="854" spans="1:40" x14ac:dyDescent="0.25">
      <c r="A854" t="s">
        <v>1213</v>
      </c>
      <c r="B854" s="2">
        <v>9300</v>
      </c>
      <c r="C854" t="s">
        <v>2535</v>
      </c>
      <c r="D854" t="s">
        <v>2536</v>
      </c>
      <c r="E854" t="s">
        <v>309</v>
      </c>
      <c r="F854" t="s">
        <v>2537</v>
      </c>
      <c r="G854" t="s">
        <v>2538</v>
      </c>
      <c r="H854" t="s">
        <v>312</v>
      </c>
      <c r="I854" t="s">
        <v>951</v>
      </c>
      <c r="J854" t="s">
        <v>204</v>
      </c>
      <c r="K854" t="s">
        <v>204</v>
      </c>
      <c r="L854" t="s">
        <v>325</v>
      </c>
      <c r="M854" t="s">
        <v>340</v>
      </c>
      <c r="N854" t="s">
        <v>464</v>
      </c>
      <c r="O854" t="s">
        <v>339</v>
      </c>
      <c r="P854" t="s">
        <v>1211</v>
      </c>
      <c r="Q854" t="s">
        <v>413</v>
      </c>
      <c r="R854" t="s">
        <v>407</v>
      </c>
      <c r="S854" t="s">
        <v>1212</v>
      </c>
      <c r="T854" s="129">
        <v>504.1</v>
      </c>
      <c r="U854" t="s">
        <v>2539</v>
      </c>
      <c r="V854" s="130">
        <v>2.0621767384874898E-2</v>
      </c>
      <c r="W854" s="130">
        <v>4.4360270720719901E-2</v>
      </c>
      <c r="X854" t="s">
        <v>412</v>
      </c>
      <c r="Y854" t="s">
        <v>339</v>
      </c>
      <c r="Z854" s="137">
        <v>280000</v>
      </c>
      <c r="AA854" s="167">
        <v>1</v>
      </c>
      <c r="AB854" s="166" t="s">
        <v>2540</v>
      </c>
      <c r="AD854" s="137">
        <v>276.13600000000002</v>
      </c>
      <c r="AH854" s="130">
        <v>2.6883043160485765E-3</v>
      </c>
      <c r="AI854" s="130">
        <v>9.7654904160377597E-3</v>
      </c>
      <c r="AJ854" s="130">
        <v>9.1616289585976483E-4</v>
      </c>
      <c r="AK854" s="181"/>
      <c r="AL854" s="4"/>
      <c r="AM854" s="159"/>
      <c r="AN854" s="4"/>
    </row>
    <row r="855" spans="1:40" x14ac:dyDescent="0.25">
      <c r="A855" t="s">
        <v>1213</v>
      </c>
      <c r="B855" s="2">
        <v>9300</v>
      </c>
      <c r="C855" t="s">
        <v>1615</v>
      </c>
      <c r="D855" t="s">
        <v>1616</v>
      </c>
      <c r="E855" t="s">
        <v>311</v>
      </c>
      <c r="F855" t="s">
        <v>1617</v>
      </c>
      <c r="G855" t="s">
        <v>1618</v>
      </c>
      <c r="H855" t="s">
        <v>312</v>
      </c>
      <c r="I855" t="s">
        <v>951</v>
      </c>
      <c r="J855" t="s">
        <v>204</v>
      </c>
      <c r="K855" t="s">
        <v>224</v>
      </c>
      <c r="L855" t="s">
        <v>325</v>
      </c>
      <c r="M855" t="s">
        <v>340</v>
      </c>
      <c r="N855" t="s">
        <v>443</v>
      </c>
      <c r="O855" t="s">
        <v>339</v>
      </c>
      <c r="P855" t="s">
        <v>1619</v>
      </c>
      <c r="Q855" t="s">
        <v>413</v>
      </c>
      <c r="R855" t="s">
        <v>407</v>
      </c>
      <c r="S855" t="s">
        <v>1212</v>
      </c>
      <c r="T855" s="129">
        <v>959.2</v>
      </c>
      <c r="U855" t="s">
        <v>1620</v>
      </c>
      <c r="V855" s="130">
        <v>5.1439185259252597E-2</v>
      </c>
      <c r="W855" s="130">
        <v>6.4365478669404605E-2</v>
      </c>
      <c r="X855" t="s">
        <v>412</v>
      </c>
      <c r="Y855" t="s">
        <v>339</v>
      </c>
      <c r="Z855" s="137">
        <v>245000.94</v>
      </c>
      <c r="AA855" s="167">
        <v>1</v>
      </c>
      <c r="AB855" s="166" t="s">
        <v>1621</v>
      </c>
      <c r="AD855" s="137">
        <v>244.5599</v>
      </c>
      <c r="AH855" s="130">
        <v>2.9578369791554435E-4</v>
      </c>
      <c r="AI855" s="130">
        <v>8.6488084117867757E-3</v>
      </c>
      <c r="AJ855" s="130">
        <v>8.1139983991647044E-4</v>
      </c>
      <c r="AK855" s="181"/>
      <c r="AL855" s="4"/>
      <c r="AM855" s="159"/>
      <c r="AN855" s="4"/>
    </row>
    <row r="856" spans="1:40" x14ac:dyDescent="0.25">
      <c r="A856" t="s">
        <v>1213</v>
      </c>
      <c r="B856" s="2">
        <v>9300</v>
      </c>
      <c r="C856" t="s">
        <v>2524</v>
      </c>
      <c r="D856" t="s">
        <v>2525</v>
      </c>
      <c r="E856" t="s">
        <v>309</v>
      </c>
      <c r="F856" t="s">
        <v>2526</v>
      </c>
      <c r="G856" t="s">
        <v>2527</v>
      </c>
      <c r="H856" t="s">
        <v>312</v>
      </c>
      <c r="I856" t="s">
        <v>951</v>
      </c>
      <c r="J856" t="s">
        <v>204</v>
      </c>
      <c r="K856" t="s">
        <v>204</v>
      </c>
      <c r="L856" t="s">
        <v>325</v>
      </c>
      <c r="M856" t="s">
        <v>340</v>
      </c>
      <c r="N856" t="s">
        <v>464</v>
      </c>
      <c r="O856" t="s">
        <v>339</v>
      </c>
      <c r="P856" t="s">
        <v>1211</v>
      </c>
      <c r="Q856" t="s">
        <v>413</v>
      </c>
      <c r="R856" t="s">
        <v>407</v>
      </c>
      <c r="S856" t="s">
        <v>1212</v>
      </c>
      <c r="T856" s="129">
        <v>1922.8</v>
      </c>
      <c r="U856" t="s">
        <v>2528</v>
      </c>
      <c r="V856" s="130">
        <v>1.43986618540326E-2</v>
      </c>
      <c r="W856" s="130">
        <v>4.7347414382695803E-2</v>
      </c>
      <c r="X856" t="s">
        <v>412</v>
      </c>
      <c r="Y856" t="s">
        <v>339</v>
      </c>
      <c r="Z856" s="137">
        <v>224000.52</v>
      </c>
      <c r="AA856" s="167">
        <v>1</v>
      </c>
      <c r="AB856" s="166" t="s">
        <v>2529</v>
      </c>
      <c r="AD856" s="137">
        <v>211.2773</v>
      </c>
      <c r="AH856" s="130">
        <v>5.6000129999999996E-4</v>
      </c>
      <c r="AI856" s="130">
        <v>7.4717764010354846E-3</v>
      </c>
      <c r="AJ856" s="130">
        <v>7.0097496522522336E-4</v>
      </c>
      <c r="AK856" s="181"/>
      <c r="AL856" s="4"/>
      <c r="AM856" s="159"/>
      <c r="AN856" s="4"/>
    </row>
    <row r="857" spans="1:40" x14ac:dyDescent="0.25">
      <c r="A857" t="s">
        <v>1213</v>
      </c>
      <c r="B857" s="2">
        <v>9300</v>
      </c>
      <c r="C857" t="s">
        <v>1884</v>
      </c>
      <c r="D857" t="s">
        <v>1885</v>
      </c>
      <c r="E857" t="s">
        <v>309</v>
      </c>
      <c r="F857" t="s">
        <v>2455</v>
      </c>
      <c r="G857" t="s">
        <v>2456</v>
      </c>
      <c r="H857" t="s">
        <v>312</v>
      </c>
      <c r="I857" t="s">
        <v>951</v>
      </c>
      <c r="J857" t="s">
        <v>204</v>
      </c>
      <c r="K857" t="s">
        <v>204</v>
      </c>
      <c r="L857" t="s">
        <v>325</v>
      </c>
      <c r="M857" t="s">
        <v>340</v>
      </c>
      <c r="N857" t="s">
        <v>448</v>
      </c>
      <c r="O857" t="s">
        <v>339</v>
      </c>
      <c r="P857" t="s">
        <v>1211</v>
      </c>
      <c r="Q857" t="s">
        <v>413</v>
      </c>
      <c r="R857" t="s">
        <v>407</v>
      </c>
      <c r="S857" t="s">
        <v>1212</v>
      </c>
      <c r="T857" s="129">
        <v>903.1</v>
      </c>
      <c r="U857" t="s">
        <v>2457</v>
      </c>
      <c r="V857" s="130">
        <v>4.64505843487606E-2</v>
      </c>
      <c r="W857" s="130">
        <v>4.50001856052872E-2</v>
      </c>
      <c r="X857" t="s">
        <v>412</v>
      </c>
      <c r="Y857" t="s">
        <v>339</v>
      </c>
      <c r="Z857" s="137">
        <v>197000</v>
      </c>
      <c r="AA857" s="167">
        <v>1</v>
      </c>
      <c r="AB857" s="166" t="s">
        <v>2458</v>
      </c>
      <c r="AD857" s="137">
        <v>196.42870000000002</v>
      </c>
      <c r="AH857" s="130">
        <v>1.6336793361125231E-4</v>
      </c>
      <c r="AI857" s="130">
        <v>6.9466588466724965E-3</v>
      </c>
      <c r="AJ857" s="130">
        <v>6.5171034063638564E-4</v>
      </c>
      <c r="AK857" s="181"/>
      <c r="AL857" s="4"/>
      <c r="AM857" s="159"/>
      <c r="AN857" s="4"/>
    </row>
    <row r="858" spans="1:40" x14ac:dyDescent="0.25">
      <c r="A858" t="s">
        <v>1213</v>
      </c>
      <c r="B858" s="2">
        <v>9300</v>
      </c>
      <c r="C858" t="s">
        <v>1873</v>
      </c>
      <c r="D858" t="s">
        <v>1874</v>
      </c>
      <c r="E858" t="s">
        <v>309</v>
      </c>
      <c r="F858" t="s">
        <v>2533</v>
      </c>
      <c r="G858" t="s">
        <v>2534</v>
      </c>
      <c r="H858" t="s">
        <v>312</v>
      </c>
      <c r="I858" t="s">
        <v>951</v>
      </c>
      <c r="J858" t="s">
        <v>204</v>
      </c>
      <c r="K858" t="s">
        <v>204</v>
      </c>
      <c r="L858" t="s">
        <v>325</v>
      </c>
      <c r="M858" t="s">
        <v>340</v>
      </c>
      <c r="N858" t="s">
        <v>448</v>
      </c>
      <c r="O858" t="s">
        <v>339</v>
      </c>
      <c r="P858" t="s">
        <v>1211</v>
      </c>
      <c r="Q858" t="s">
        <v>413</v>
      </c>
      <c r="R858" t="s">
        <v>407</v>
      </c>
      <c r="S858" t="s">
        <v>1212</v>
      </c>
      <c r="T858" s="129">
        <v>665.8</v>
      </c>
      <c r="U858" t="s">
        <v>1447</v>
      </c>
      <c r="V858" s="130">
        <v>1.6458199267703599E-2</v>
      </c>
      <c r="W858" s="130">
        <v>4.4425835770368197E-2</v>
      </c>
      <c r="X858" t="s">
        <v>412</v>
      </c>
      <c r="Y858" t="s">
        <v>339</v>
      </c>
      <c r="Z858" s="137">
        <v>192000</v>
      </c>
      <c r="AA858" s="167">
        <v>1</v>
      </c>
      <c r="AB858" s="166" t="s">
        <v>1397</v>
      </c>
      <c r="AD858" s="137">
        <v>190.2912</v>
      </c>
      <c r="AH858" s="130">
        <v>2.2726237026366578E-4</v>
      </c>
      <c r="AI858" s="130">
        <v>6.7296074755059995E-3</v>
      </c>
      <c r="AJ858" s="130">
        <v>6.3134736813971976E-4</v>
      </c>
      <c r="AK858" s="181"/>
      <c r="AL858" s="4"/>
      <c r="AM858" s="159"/>
      <c r="AN858" s="4"/>
    </row>
    <row r="859" spans="1:40" x14ac:dyDescent="0.25">
      <c r="A859" t="s">
        <v>1213</v>
      </c>
      <c r="B859" s="2">
        <v>9300</v>
      </c>
      <c r="C859" t="s">
        <v>1609</v>
      </c>
      <c r="D859" t="s">
        <v>1610</v>
      </c>
      <c r="E859" t="s">
        <v>309</v>
      </c>
      <c r="F859" t="s">
        <v>3229</v>
      </c>
      <c r="G859" t="s">
        <v>3230</v>
      </c>
      <c r="H859" t="s">
        <v>312</v>
      </c>
      <c r="I859" t="s">
        <v>951</v>
      </c>
      <c r="J859" t="s">
        <v>204</v>
      </c>
      <c r="K859" t="s">
        <v>204</v>
      </c>
      <c r="L859" t="s">
        <v>325</v>
      </c>
      <c r="M859" t="s">
        <v>340</v>
      </c>
      <c r="N859" t="s">
        <v>448</v>
      </c>
      <c r="O859" t="s">
        <v>339</v>
      </c>
      <c r="P859" t="s">
        <v>1255</v>
      </c>
      <c r="Q859" t="s">
        <v>415</v>
      </c>
      <c r="R859" t="s">
        <v>407</v>
      </c>
      <c r="S859" t="s">
        <v>1212</v>
      </c>
      <c r="T859" s="129">
        <v>183.6</v>
      </c>
      <c r="U859" t="s">
        <v>3231</v>
      </c>
      <c r="V859" s="130">
        <v>4.4539003127491303E-2</v>
      </c>
      <c r="W859" s="130">
        <v>4.5936454514264702E-2</v>
      </c>
      <c r="X859" t="s">
        <v>412</v>
      </c>
      <c r="Y859" t="s">
        <v>339</v>
      </c>
      <c r="Z859" s="137">
        <v>189000</v>
      </c>
      <c r="AA859" s="167">
        <v>1</v>
      </c>
      <c r="AB859" s="166" t="s">
        <v>3232</v>
      </c>
      <c r="AD859" s="137">
        <v>189.4914</v>
      </c>
      <c r="AH859" s="130">
        <v>2.465988280684266E-4</v>
      </c>
      <c r="AI859" s="130">
        <v>6.7013227200422168E-3</v>
      </c>
      <c r="AJ859" s="130">
        <v>6.2869379495799542E-4</v>
      </c>
      <c r="AK859" s="181"/>
      <c r="AL859" s="4"/>
      <c r="AM859" s="159"/>
      <c r="AN859" s="4"/>
    </row>
    <row r="860" spans="1:40" x14ac:dyDescent="0.25">
      <c r="A860" t="s">
        <v>1213</v>
      </c>
      <c r="B860" s="2">
        <v>9300</v>
      </c>
      <c r="C860" t="s">
        <v>3233</v>
      </c>
      <c r="D860" t="s">
        <v>3234</v>
      </c>
      <c r="E860" t="s">
        <v>309</v>
      </c>
      <c r="F860" t="s">
        <v>3235</v>
      </c>
      <c r="G860" t="s">
        <v>3236</v>
      </c>
      <c r="H860" t="s">
        <v>312</v>
      </c>
      <c r="I860" t="s">
        <v>951</v>
      </c>
      <c r="J860" t="s">
        <v>204</v>
      </c>
      <c r="K860" t="s">
        <v>204</v>
      </c>
      <c r="L860" t="s">
        <v>325</v>
      </c>
      <c r="M860" t="s">
        <v>340</v>
      </c>
      <c r="N860" t="s">
        <v>454</v>
      </c>
      <c r="O860" t="s">
        <v>339</v>
      </c>
      <c r="P860" t="s">
        <v>1668</v>
      </c>
      <c r="Q860" t="s">
        <v>413</v>
      </c>
      <c r="R860" t="s">
        <v>407</v>
      </c>
      <c r="S860" t="s">
        <v>1212</v>
      </c>
      <c r="T860" s="129">
        <v>316.10000000000002</v>
      </c>
      <c r="U860" t="s">
        <v>3237</v>
      </c>
      <c r="V860" s="130">
        <v>2.3704700147193999E-2</v>
      </c>
      <c r="W860" s="130">
        <v>4.8753129047155001E-2</v>
      </c>
      <c r="X860" t="s">
        <v>412</v>
      </c>
      <c r="Y860" t="s">
        <v>339</v>
      </c>
      <c r="Z860" s="137">
        <v>180000.29</v>
      </c>
      <c r="AA860" s="167">
        <v>1</v>
      </c>
      <c r="AB860" s="166" t="s">
        <v>3238</v>
      </c>
      <c r="AD860" s="137">
        <v>180.4323</v>
      </c>
      <c r="AH860" s="130">
        <v>2.8571474603174603E-3</v>
      </c>
      <c r="AI860" s="130">
        <v>6.3809495914826384E-3</v>
      </c>
      <c r="AJ860" s="130">
        <v>5.9863754988352777E-4</v>
      </c>
      <c r="AK860" s="181"/>
      <c r="AL860" s="4"/>
      <c r="AM860" s="159"/>
      <c r="AN860" s="4"/>
    </row>
    <row r="861" spans="1:40" x14ac:dyDescent="0.25">
      <c r="A861" t="s">
        <v>1213</v>
      </c>
      <c r="B861" s="2">
        <v>9300</v>
      </c>
      <c r="C861" t="s">
        <v>3239</v>
      </c>
      <c r="D861" t="s">
        <v>3240</v>
      </c>
      <c r="E861" t="s">
        <v>309</v>
      </c>
      <c r="F861" t="s">
        <v>3241</v>
      </c>
      <c r="G861" t="s">
        <v>3242</v>
      </c>
      <c r="H861" t="s">
        <v>312</v>
      </c>
      <c r="I861" t="s">
        <v>951</v>
      </c>
      <c r="J861" t="s">
        <v>204</v>
      </c>
      <c r="K861" t="s">
        <v>204</v>
      </c>
      <c r="L861" t="s">
        <v>325</v>
      </c>
      <c r="M861" t="s">
        <v>340</v>
      </c>
      <c r="N861" t="s">
        <v>465</v>
      </c>
      <c r="O861" t="s">
        <v>339</v>
      </c>
      <c r="Q861" t="s">
        <v>410</v>
      </c>
      <c r="R861" t="s">
        <v>410</v>
      </c>
      <c r="S861" t="s">
        <v>1212</v>
      </c>
      <c r="T861" s="129">
        <v>686.9</v>
      </c>
      <c r="U861" t="s">
        <v>3243</v>
      </c>
      <c r="V861" s="130">
        <v>6.0448466772689398E-2</v>
      </c>
      <c r="W861" s="130">
        <v>1.7591372250318201E-2</v>
      </c>
      <c r="X861" t="s">
        <v>412</v>
      </c>
      <c r="Y861" t="s">
        <v>339</v>
      </c>
      <c r="Z861" s="137">
        <v>149000.51999999999</v>
      </c>
      <c r="AA861" s="167">
        <v>1</v>
      </c>
      <c r="AB861" s="166" t="s">
        <v>3244</v>
      </c>
      <c r="AD861" s="137">
        <v>152.62120000000002</v>
      </c>
      <c r="AH861" s="130">
        <v>9.9811424054187898E-4</v>
      </c>
      <c r="AI861" s="130">
        <v>5.3974160047374565E-3</v>
      </c>
      <c r="AJ861" s="130">
        <v>5.063659956021393E-4</v>
      </c>
      <c r="AK861" s="181"/>
      <c r="AL861" s="4"/>
      <c r="AM861" s="159"/>
      <c r="AN861" s="4"/>
    </row>
    <row r="862" spans="1:40" x14ac:dyDescent="0.25">
      <c r="A862" t="s">
        <v>1213</v>
      </c>
      <c r="B862" s="2">
        <v>9300</v>
      </c>
      <c r="C862" t="s">
        <v>1769</v>
      </c>
      <c r="D862" t="s">
        <v>1770</v>
      </c>
      <c r="E862" t="s">
        <v>309</v>
      </c>
      <c r="F862" t="s">
        <v>3245</v>
      </c>
      <c r="G862" t="s">
        <v>3246</v>
      </c>
      <c r="H862" t="s">
        <v>312</v>
      </c>
      <c r="I862" t="s">
        <v>951</v>
      </c>
      <c r="J862" t="s">
        <v>204</v>
      </c>
      <c r="K862" t="s">
        <v>204</v>
      </c>
      <c r="L862" t="s">
        <v>325</v>
      </c>
      <c r="M862" t="s">
        <v>340</v>
      </c>
      <c r="N862" t="s">
        <v>441</v>
      </c>
      <c r="O862" t="s">
        <v>339</v>
      </c>
      <c r="Q862" t="s">
        <v>410</v>
      </c>
      <c r="R862" t="s">
        <v>410</v>
      </c>
      <c r="S862" t="s">
        <v>1212</v>
      </c>
      <c r="T862" s="129">
        <v>632.6</v>
      </c>
      <c r="U862" t="s">
        <v>3247</v>
      </c>
      <c r="V862" s="130">
        <v>3.4757554408121401E-2</v>
      </c>
      <c r="W862" s="130">
        <v>2.3775467733144401E-2</v>
      </c>
      <c r="X862" t="s">
        <v>412</v>
      </c>
      <c r="Y862" t="s">
        <v>339</v>
      </c>
      <c r="Z862" s="137">
        <v>129540.84</v>
      </c>
      <c r="AA862" s="167">
        <v>1</v>
      </c>
      <c r="AB862" s="166" t="s">
        <v>3248</v>
      </c>
      <c r="AD862" s="137">
        <v>130.3699</v>
      </c>
      <c r="AH862" s="130">
        <v>1.5602630532971997E-3</v>
      </c>
      <c r="AI862" s="130">
        <v>4.6105035525603371E-3</v>
      </c>
      <c r="AJ862" s="130">
        <v>4.3254072311088717E-4</v>
      </c>
      <c r="AK862" s="181"/>
      <c r="AL862" s="4"/>
      <c r="AM862" s="159"/>
      <c r="AN862" s="4"/>
    </row>
    <row r="863" spans="1:40" x14ac:dyDescent="0.25">
      <c r="A863" t="s">
        <v>1213</v>
      </c>
      <c r="B863" s="2">
        <v>9300</v>
      </c>
      <c r="C863" t="s">
        <v>1788</v>
      </c>
      <c r="D863" t="s">
        <v>1789</v>
      </c>
      <c r="E863" t="s">
        <v>309</v>
      </c>
      <c r="F863" t="s">
        <v>3249</v>
      </c>
      <c r="G863" t="s">
        <v>3250</v>
      </c>
      <c r="H863" t="s">
        <v>312</v>
      </c>
      <c r="I863" t="s">
        <v>951</v>
      </c>
      <c r="J863" t="s">
        <v>204</v>
      </c>
      <c r="K863" t="s">
        <v>204</v>
      </c>
      <c r="L863" t="s">
        <v>325</v>
      </c>
      <c r="M863" t="s">
        <v>340</v>
      </c>
      <c r="N863" t="s">
        <v>441</v>
      </c>
      <c r="O863" t="s">
        <v>339</v>
      </c>
      <c r="Q863" t="s">
        <v>410</v>
      </c>
      <c r="R863" t="s">
        <v>410</v>
      </c>
      <c r="S863" t="s">
        <v>1212</v>
      </c>
      <c r="T863" s="129">
        <v>991.8</v>
      </c>
      <c r="U863" t="s">
        <v>1822</v>
      </c>
      <c r="V863" s="130">
        <v>3.0608535283732499E-2</v>
      </c>
      <c r="W863" s="130">
        <v>5.6660274034738202E-2</v>
      </c>
      <c r="X863" t="s">
        <v>412</v>
      </c>
      <c r="Y863" t="s">
        <v>339</v>
      </c>
      <c r="Z863" s="137">
        <v>129000.23</v>
      </c>
      <c r="AA863" s="167">
        <v>1</v>
      </c>
      <c r="AB863" s="166" t="s">
        <v>3251</v>
      </c>
      <c r="AD863" s="137">
        <v>126.1622</v>
      </c>
      <c r="AH863" s="130">
        <v>9.0083204610017236E-4</v>
      </c>
      <c r="AI863" s="130">
        <v>4.4616991445021259E-3</v>
      </c>
      <c r="AJ863" s="130">
        <v>4.1858043319248058E-4</v>
      </c>
      <c r="AK863" s="181"/>
      <c r="AL863" s="4"/>
      <c r="AM863" s="159"/>
      <c r="AN863" s="4"/>
    </row>
    <row r="864" spans="1:40" x14ac:dyDescent="0.25">
      <c r="A864" t="s">
        <v>1213</v>
      </c>
      <c r="B864" s="2">
        <v>9300</v>
      </c>
      <c r="C864" t="s">
        <v>3252</v>
      </c>
      <c r="D864" t="s">
        <v>3253</v>
      </c>
      <c r="E864" t="s">
        <v>311</v>
      </c>
      <c r="F864" t="s">
        <v>3254</v>
      </c>
      <c r="G864" t="s">
        <v>3255</v>
      </c>
      <c r="H864" t="s">
        <v>312</v>
      </c>
      <c r="I864" t="s">
        <v>951</v>
      </c>
      <c r="J864" t="s">
        <v>204</v>
      </c>
      <c r="K864" t="s">
        <v>224</v>
      </c>
      <c r="L864" t="s">
        <v>314</v>
      </c>
      <c r="M864" t="s">
        <v>340</v>
      </c>
      <c r="N864" t="s">
        <v>465</v>
      </c>
      <c r="O864" t="s">
        <v>339</v>
      </c>
      <c r="Q864" t="s">
        <v>410</v>
      </c>
      <c r="R864" t="s">
        <v>410</v>
      </c>
      <c r="S864" t="s">
        <v>1212</v>
      </c>
      <c r="T864" s="129">
        <v>0</v>
      </c>
      <c r="U864" t="s">
        <v>3256</v>
      </c>
      <c r="V864" s="130">
        <v>3.95E-2</v>
      </c>
      <c r="W864" t="s">
        <v>1840</v>
      </c>
      <c r="X864" t="s">
        <v>412</v>
      </c>
      <c r="Y864" t="s">
        <v>338</v>
      </c>
      <c r="Z864" s="137">
        <v>114000.6</v>
      </c>
      <c r="AA864" s="167">
        <v>1</v>
      </c>
      <c r="AB864" s="166" t="s">
        <v>3257</v>
      </c>
      <c r="AD864" s="137">
        <v>121.1028</v>
      </c>
      <c r="AH864" s="130">
        <v>1.9677434179652734E-4</v>
      </c>
      <c r="AI864" s="130">
        <v>4.2827745486113279E-3</v>
      </c>
      <c r="AJ864" s="130">
        <v>4.0179437648378308E-4</v>
      </c>
      <c r="AK864" s="181"/>
      <c r="AL864" s="4"/>
      <c r="AM864" s="159"/>
      <c r="AN864" s="4"/>
    </row>
    <row r="865" spans="1:40" x14ac:dyDescent="0.25">
      <c r="A865" t="s">
        <v>1213</v>
      </c>
      <c r="B865" s="2">
        <v>9300</v>
      </c>
      <c r="C865" t="s">
        <v>2363</v>
      </c>
      <c r="D865" t="s">
        <v>2364</v>
      </c>
      <c r="E865" t="s">
        <v>309</v>
      </c>
      <c r="F865" t="s">
        <v>3038</v>
      </c>
      <c r="G865" t="s">
        <v>3039</v>
      </c>
      <c r="H865" t="s">
        <v>312</v>
      </c>
      <c r="I865" t="s">
        <v>951</v>
      </c>
      <c r="J865" t="s">
        <v>204</v>
      </c>
      <c r="K865" t="s">
        <v>204</v>
      </c>
      <c r="L865" t="s">
        <v>325</v>
      </c>
      <c r="M865" t="s">
        <v>340</v>
      </c>
      <c r="N865" t="s">
        <v>459</v>
      </c>
      <c r="O865" t="s">
        <v>339</v>
      </c>
      <c r="P865" t="s">
        <v>1984</v>
      </c>
      <c r="Q865" t="s">
        <v>413</v>
      </c>
      <c r="R865" t="s">
        <v>407</v>
      </c>
      <c r="S865" t="s">
        <v>1212</v>
      </c>
      <c r="T865" s="129">
        <v>1939.2</v>
      </c>
      <c r="U865" t="s">
        <v>1664</v>
      </c>
      <c r="V865" s="130">
        <v>2.4832891556309598E-2</v>
      </c>
      <c r="W865" s="130">
        <v>4.8058139520883197E-2</v>
      </c>
      <c r="X865" t="s">
        <v>412</v>
      </c>
      <c r="Y865" t="s">
        <v>339</v>
      </c>
      <c r="Z865" s="137">
        <v>117000.16</v>
      </c>
      <c r="AA865" s="167">
        <v>1</v>
      </c>
      <c r="AB865" s="166" t="s">
        <v>3040</v>
      </c>
      <c r="AD865" s="137">
        <v>112.3085</v>
      </c>
      <c r="AH865" s="130">
        <v>3.2332347336260376E-4</v>
      </c>
      <c r="AI865" s="130">
        <v>3.9717660152590629E-3</v>
      </c>
      <c r="AJ865" s="130">
        <v>3.7261668377055649E-4</v>
      </c>
      <c r="AK865" s="181"/>
      <c r="AL865" s="4"/>
      <c r="AM865" s="159"/>
      <c r="AN865" s="4"/>
    </row>
    <row r="866" spans="1:40" x14ac:dyDescent="0.25">
      <c r="A866" t="s">
        <v>1213</v>
      </c>
      <c r="B866" s="2">
        <v>9300</v>
      </c>
      <c r="C866" t="s">
        <v>3258</v>
      </c>
      <c r="D866" t="s">
        <v>3259</v>
      </c>
      <c r="E866" t="s">
        <v>309</v>
      </c>
      <c r="F866" t="s">
        <v>3260</v>
      </c>
      <c r="G866" t="s">
        <v>3261</v>
      </c>
      <c r="H866" t="s">
        <v>312</v>
      </c>
      <c r="I866" t="s">
        <v>951</v>
      </c>
      <c r="J866" t="s">
        <v>204</v>
      </c>
      <c r="K866" t="s">
        <v>204</v>
      </c>
      <c r="L866" t="s">
        <v>325</v>
      </c>
      <c r="M866" t="s">
        <v>340</v>
      </c>
      <c r="N866" t="s">
        <v>477</v>
      </c>
      <c r="O866" t="s">
        <v>339</v>
      </c>
      <c r="P866" t="s">
        <v>1633</v>
      </c>
      <c r="Q866" t="s">
        <v>413</v>
      </c>
      <c r="R866" t="s">
        <v>407</v>
      </c>
      <c r="S866" t="s">
        <v>1212</v>
      </c>
      <c r="T866" s="129">
        <v>1502.4</v>
      </c>
      <c r="U866" t="s">
        <v>1672</v>
      </c>
      <c r="V866" s="130">
        <v>3.2251379382313997E-2</v>
      </c>
      <c r="W866" s="130">
        <v>5.8256127343177498E-2</v>
      </c>
      <c r="X866" t="s">
        <v>412</v>
      </c>
      <c r="Y866" t="s">
        <v>339</v>
      </c>
      <c r="Z866" s="137">
        <v>112000.37</v>
      </c>
      <c r="AA866" s="167">
        <v>1</v>
      </c>
      <c r="AB866" s="166" t="s">
        <v>1808</v>
      </c>
      <c r="AD866" s="137">
        <v>107.946</v>
      </c>
      <c r="AH866" s="130">
        <v>1.7970376253509828E-3</v>
      </c>
      <c r="AI866" s="130">
        <v>3.817487138401411E-3</v>
      </c>
      <c r="AJ866" s="130">
        <v>3.5814279904278386E-4</v>
      </c>
      <c r="AK866" s="181"/>
      <c r="AL866" s="4"/>
      <c r="AM866" s="159"/>
      <c r="AN866" s="4"/>
    </row>
    <row r="867" spans="1:40" x14ac:dyDescent="0.25">
      <c r="A867" t="s">
        <v>1213</v>
      </c>
      <c r="B867" s="2">
        <v>9300</v>
      </c>
      <c r="C867" t="s">
        <v>3262</v>
      </c>
      <c r="D867" t="s">
        <v>3263</v>
      </c>
      <c r="E867" t="s">
        <v>309</v>
      </c>
      <c r="F867" t="s">
        <v>3264</v>
      </c>
      <c r="G867" t="s">
        <v>3265</v>
      </c>
      <c r="H867" t="s">
        <v>312</v>
      </c>
      <c r="I867" t="s">
        <v>951</v>
      </c>
      <c r="J867" t="s">
        <v>204</v>
      </c>
      <c r="K867" t="s">
        <v>204</v>
      </c>
      <c r="L867" t="s">
        <v>325</v>
      </c>
      <c r="M867" t="s">
        <v>340</v>
      </c>
      <c r="N867" t="s">
        <v>476</v>
      </c>
      <c r="O867" t="s">
        <v>339</v>
      </c>
      <c r="P867" t="s">
        <v>1647</v>
      </c>
      <c r="Q867" t="s">
        <v>413</v>
      </c>
      <c r="R867" t="s">
        <v>407</v>
      </c>
      <c r="S867" t="s">
        <v>1212</v>
      </c>
      <c r="T867" s="129">
        <v>5.5</v>
      </c>
      <c r="U867" t="s">
        <v>3266</v>
      </c>
      <c r="V867" s="130">
        <v>1.1275266529327799E-2</v>
      </c>
      <c r="W867" s="130">
        <v>0.47869594211578298</v>
      </c>
      <c r="X867" t="s">
        <v>412</v>
      </c>
      <c r="Y867" t="s">
        <v>339</v>
      </c>
      <c r="Z867" s="137">
        <v>103000.47</v>
      </c>
      <c r="AA867" s="167">
        <v>1</v>
      </c>
      <c r="AB867" s="166" t="s">
        <v>3074</v>
      </c>
      <c r="AD867" s="137">
        <v>104.1953</v>
      </c>
      <c r="AH867" s="130">
        <v>3.0107350336971328E-3</v>
      </c>
      <c r="AI867" s="130">
        <v>3.6848444373286321E-3</v>
      </c>
      <c r="AJ867" s="130">
        <v>3.4569874186262187E-4</v>
      </c>
      <c r="AK867" s="181"/>
      <c r="AL867" s="4"/>
      <c r="AM867" s="159"/>
      <c r="AN867" s="4"/>
    </row>
    <row r="868" spans="1:40" x14ac:dyDescent="0.25">
      <c r="A868" t="s">
        <v>1213</v>
      </c>
      <c r="B868" s="2">
        <v>9300</v>
      </c>
      <c r="C868" t="s">
        <v>2291</v>
      </c>
      <c r="D868" t="s">
        <v>2292</v>
      </c>
      <c r="E868" t="s">
        <v>311</v>
      </c>
      <c r="F868" t="s">
        <v>2509</v>
      </c>
      <c r="G868" t="s">
        <v>2510</v>
      </c>
      <c r="H868" t="s">
        <v>312</v>
      </c>
      <c r="I868" t="s">
        <v>951</v>
      </c>
      <c r="J868" t="s">
        <v>204</v>
      </c>
      <c r="K868" t="s">
        <v>224</v>
      </c>
      <c r="L868" t="s">
        <v>325</v>
      </c>
      <c r="M868" t="s">
        <v>340</v>
      </c>
      <c r="N868" t="s">
        <v>465</v>
      </c>
      <c r="O868" t="s">
        <v>339</v>
      </c>
      <c r="P868" t="s">
        <v>1619</v>
      </c>
      <c r="Q868" t="s">
        <v>413</v>
      </c>
      <c r="R868" t="s">
        <v>407</v>
      </c>
      <c r="S868" t="s">
        <v>1212</v>
      </c>
      <c r="T868" s="129">
        <v>1132.5999999999999</v>
      </c>
      <c r="U868" t="s">
        <v>1310</v>
      </c>
      <c r="V868" s="130">
        <v>4.3625264207906203E-2</v>
      </c>
      <c r="W868" s="130">
        <v>4.0661090619563703E-2</v>
      </c>
      <c r="X868" t="s">
        <v>412</v>
      </c>
      <c r="Y868" t="s">
        <v>339</v>
      </c>
      <c r="Z868" s="137">
        <v>103657.12</v>
      </c>
      <c r="AA868" s="167">
        <v>1</v>
      </c>
      <c r="AB868" s="166" t="s">
        <v>2511</v>
      </c>
      <c r="AD868" s="137">
        <v>103.0352</v>
      </c>
      <c r="AH868" s="130">
        <v>3.6193128491620111E-4</v>
      </c>
      <c r="AI868" s="130">
        <v>3.6438177496397927E-3</v>
      </c>
      <c r="AJ868" s="130">
        <v>3.4184976680871031E-4</v>
      </c>
      <c r="AK868" s="181"/>
      <c r="AL868" s="4"/>
      <c r="AM868" s="159"/>
      <c r="AN868" s="4"/>
    </row>
    <row r="869" spans="1:40" x14ac:dyDescent="0.25">
      <c r="A869" t="s">
        <v>1213</v>
      </c>
      <c r="B869" s="2">
        <v>9300</v>
      </c>
      <c r="C869" t="s">
        <v>2476</v>
      </c>
      <c r="D869" t="s">
        <v>2477</v>
      </c>
      <c r="E869" t="s">
        <v>309</v>
      </c>
      <c r="F869" t="s">
        <v>3267</v>
      </c>
      <c r="G869" t="s">
        <v>3268</v>
      </c>
      <c r="H869" t="s">
        <v>312</v>
      </c>
      <c r="I869" t="s">
        <v>951</v>
      </c>
      <c r="J869" t="s">
        <v>204</v>
      </c>
      <c r="K869" t="s">
        <v>204</v>
      </c>
      <c r="L869" t="s">
        <v>325</v>
      </c>
      <c r="M869" t="s">
        <v>340</v>
      </c>
      <c r="N869" t="s">
        <v>462</v>
      </c>
      <c r="O869" t="s">
        <v>339</v>
      </c>
      <c r="P869" t="s">
        <v>1647</v>
      </c>
      <c r="Q869" t="s">
        <v>413</v>
      </c>
      <c r="R869" t="s">
        <v>407</v>
      </c>
      <c r="S869" t="s">
        <v>1212</v>
      </c>
      <c r="T869" s="129">
        <v>2152.5</v>
      </c>
      <c r="U869" t="s">
        <v>1786</v>
      </c>
      <c r="V869" s="130">
        <v>4.0444852040902E-2</v>
      </c>
      <c r="W869" s="130">
        <v>5.3277117472886701E-2</v>
      </c>
      <c r="X869" t="s">
        <v>412</v>
      </c>
      <c r="Y869" t="s">
        <v>339</v>
      </c>
      <c r="Z869" s="137">
        <v>96343.03</v>
      </c>
      <c r="AA869" s="167">
        <v>1</v>
      </c>
      <c r="AB869" s="166" t="s">
        <v>2519</v>
      </c>
      <c r="AC869" s="2">
        <v>6.2054999999999998</v>
      </c>
      <c r="AD869" s="137">
        <v>95.891199999999998</v>
      </c>
      <c r="AH869" s="130">
        <v>1.0447124367697626E-4</v>
      </c>
      <c r="AI869" s="130">
        <v>3.3911717218412666E-3</v>
      </c>
      <c r="AJ869" s="130">
        <v>3.1814743271238764E-4</v>
      </c>
      <c r="AK869" s="181"/>
      <c r="AL869" s="4"/>
      <c r="AM869" s="159"/>
      <c r="AN869" s="4"/>
    </row>
    <row r="870" spans="1:40" x14ac:dyDescent="0.25">
      <c r="A870" t="s">
        <v>1213</v>
      </c>
      <c r="B870" s="2">
        <v>9300</v>
      </c>
      <c r="C870" t="s">
        <v>3269</v>
      </c>
      <c r="D870" t="s">
        <v>3270</v>
      </c>
      <c r="E870" t="s">
        <v>311</v>
      </c>
      <c r="F870" t="s">
        <v>3271</v>
      </c>
      <c r="G870" t="s">
        <v>3272</v>
      </c>
      <c r="H870" t="s">
        <v>312</v>
      </c>
      <c r="I870" t="s">
        <v>951</v>
      </c>
      <c r="J870" t="s">
        <v>204</v>
      </c>
      <c r="K870" t="s">
        <v>224</v>
      </c>
      <c r="L870" t="s">
        <v>325</v>
      </c>
      <c r="M870" t="s">
        <v>340</v>
      </c>
      <c r="N870" t="s">
        <v>465</v>
      </c>
      <c r="O870" t="s">
        <v>339</v>
      </c>
      <c r="P870" t="s">
        <v>1894</v>
      </c>
      <c r="Q870" t="s">
        <v>415</v>
      </c>
      <c r="R870" t="s">
        <v>407</v>
      </c>
      <c r="S870" t="s">
        <v>1212</v>
      </c>
      <c r="T870" s="129">
        <v>603.9</v>
      </c>
      <c r="U870" t="s">
        <v>3273</v>
      </c>
      <c r="V870" s="130">
        <v>6.1184494471196997E-2</v>
      </c>
      <c r="W870" s="130">
        <v>1.40980664050576E-2</v>
      </c>
      <c r="X870" t="s">
        <v>412</v>
      </c>
      <c r="Y870" t="s">
        <v>339</v>
      </c>
      <c r="Z870" s="137">
        <v>93000</v>
      </c>
      <c r="AA870" s="167">
        <v>1</v>
      </c>
      <c r="AB870" s="166" t="s">
        <v>3274</v>
      </c>
      <c r="AD870" s="137">
        <v>95.79</v>
      </c>
      <c r="AH870" s="130">
        <v>6.202521531753375E-4</v>
      </c>
      <c r="AI870" s="130">
        <v>3.3875928055460244E-3</v>
      </c>
      <c r="AJ870" s="130">
        <v>3.178116717646626E-4</v>
      </c>
      <c r="AK870" s="181"/>
      <c r="AL870" s="4"/>
      <c r="AM870" s="159"/>
      <c r="AN870" s="4"/>
    </row>
    <row r="871" spans="1:40" x14ac:dyDescent="0.25">
      <c r="A871" t="s">
        <v>1213</v>
      </c>
      <c r="B871" s="2">
        <v>9300</v>
      </c>
      <c r="C871" t="s">
        <v>1717</v>
      </c>
      <c r="D871" t="s">
        <v>1718</v>
      </c>
      <c r="E871" t="s">
        <v>309</v>
      </c>
      <c r="F871" t="s">
        <v>1719</v>
      </c>
      <c r="G871" t="s">
        <v>1720</v>
      </c>
      <c r="H871" t="s">
        <v>312</v>
      </c>
      <c r="I871" t="s">
        <v>951</v>
      </c>
      <c r="J871" t="s">
        <v>204</v>
      </c>
      <c r="K871" t="s">
        <v>204</v>
      </c>
      <c r="L871" t="s">
        <v>325</v>
      </c>
      <c r="M871" t="s">
        <v>340</v>
      </c>
      <c r="N871" t="s">
        <v>447</v>
      </c>
      <c r="O871" t="s">
        <v>339</v>
      </c>
      <c r="Q871" t="s">
        <v>410</v>
      </c>
      <c r="R871" t="s">
        <v>410</v>
      </c>
      <c r="S871" t="s">
        <v>1212</v>
      </c>
      <c r="T871" s="129">
        <v>4455.8999999999996</v>
      </c>
      <c r="U871" t="s">
        <v>1721</v>
      </c>
      <c r="V871" s="130">
        <v>5.88947309267518E-2</v>
      </c>
      <c r="W871" s="130">
        <v>5.7258227287530598E-2</v>
      </c>
      <c r="X871" t="s">
        <v>412</v>
      </c>
      <c r="Y871" t="s">
        <v>339</v>
      </c>
      <c r="Z871" s="137">
        <v>93000</v>
      </c>
      <c r="AA871" s="167">
        <v>1</v>
      </c>
      <c r="AB871" s="166" t="s">
        <v>1722</v>
      </c>
      <c r="AD871" s="137">
        <v>93.650999999999996</v>
      </c>
      <c r="AH871" s="130">
        <v>3.381818181818182E-4</v>
      </c>
      <c r="AI871" s="130">
        <v>3.3119475293056761E-3</v>
      </c>
      <c r="AJ871" s="130">
        <v>3.1071490627865555E-4</v>
      </c>
      <c r="AK871" s="181"/>
      <c r="AL871" s="4"/>
      <c r="AM871" s="159"/>
      <c r="AN871" s="4"/>
    </row>
    <row r="872" spans="1:40" x14ac:dyDescent="0.25">
      <c r="A872" t="s">
        <v>1213</v>
      </c>
      <c r="B872" s="2">
        <v>9300</v>
      </c>
      <c r="C872" t="s">
        <v>3275</v>
      </c>
      <c r="D872" t="s">
        <v>3276</v>
      </c>
      <c r="E872" t="s">
        <v>309</v>
      </c>
      <c r="F872" t="s">
        <v>3277</v>
      </c>
      <c r="G872" t="s">
        <v>3278</v>
      </c>
      <c r="H872" t="s">
        <v>312</v>
      </c>
      <c r="I872" t="s">
        <v>951</v>
      </c>
      <c r="J872" t="s">
        <v>204</v>
      </c>
      <c r="K872" t="s">
        <v>204</v>
      </c>
      <c r="L872" t="s">
        <v>325</v>
      </c>
      <c r="M872" t="s">
        <v>340</v>
      </c>
      <c r="N872" t="s">
        <v>436</v>
      </c>
      <c r="O872" t="s">
        <v>339</v>
      </c>
      <c r="P872" t="s">
        <v>1255</v>
      </c>
      <c r="Q872" t="s">
        <v>415</v>
      </c>
      <c r="R872" t="s">
        <v>407</v>
      </c>
      <c r="S872" t="s">
        <v>1212</v>
      </c>
      <c r="T872" s="129">
        <v>2569.9</v>
      </c>
      <c r="U872" t="s">
        <v>3279</v>
      </c>
      <c r="V872" s="130">
        <v>2.5768765404490201E-2</v>
      </c>
      <c r="W872" s="130">
        <v>2.48087729156014E-2</v>
      </c>
      <c r="X872" t="s">
        <v>412</v>
      </c>
      <c r="Y872" t="s">
        <v>339</v>
      </c>
      <c r="Z872" s="137">
        <v>87575</v>
      </c>
      <c r="AA872" s="167">
        <v>1</v>
      </c>
      <c r="AB872" s="166" t="s">
        <v>3280</v>
      </c>
      <c r="AD872" s="137">
        <v>83.213800000000006</v>
      </c>
      <c r="AH872" s="130">
        <v>7.975429393657906E-4</v>
      </c>
      <c r="AI872" s="130">
        <v>2.9428381898125668E-3</v>
      </c>
      <c r="AJ872" s="130">
        <v>2.7608640663837855E-4</v>
      </c>
      <c r="AK872" s="181"/>
      <c r="AL872" s="4"/>
      <c r="AM872" s="159"/>
      <c r="AN872" s="4"/>
    </row>
    <row r="873" spans="1:40" x14ac:dyDescent="0.25">
      <c r="A873" t="s">
        <v>1213</v>
      </c>
      <c r="B873" s="2">
        <v>9300</v>
      </c>
      <c r="C873" t="s">
        <v>2338</v>
      </c>
      <c r="D873" t="s">
        <v>2339</v>
      </c>
      <c r="E873" t="s">
        <v>309</v>
      </c>
      <c r="F873" t="s">
        <v>3281</v>
      </c>
      <c r="G873" t="s">
        <v>3282</v>
      </c>
      <c r="H873" t="s">
        <v>312</v>
      </c>
      <c r="I873" t="s">
        <v>951</v>
      </c>
      <c r="J873" t="s">
        <v>204</v>
      </c>
      <c r="K873" t="s">
        <v>204</v>
      </c>
      <c r="L873" t="s">
        <v>325</v>
      </c>
      <c r="M873" t="s">
        <v>340</v>
      </c>
      <c r="N873" t="s">
        <v>477</v>
      </c>
      <c r="O873" t="s">
        <v>339</v>
      </c>
      <c r="P873" t="s">
        <v>1668</v>
      </c>
      <c r="Q873" t="s">
        <v>413</v>
      </c>
      <c r="R873" t="s">
        <v>407</v>
      </c>
      <c r="S873" t="s">
        <v>1212</v>
      </c>
      <c r="T873" s="129">
        <v>1073.3</v>
      </c>
      <c r="U873" t="s">
        <v>2829</v>
      </c>
      <c r="V873" s="130">
        <v>4.3727275223749099E-2</v>
      </c>
      <c r="W873" s="130">
        <v>4.9400911737680103E-2</v>
      </c>
      <c r="X873" t="s">
        <v>412</v>
      </c>
      <c r="Y873" t="s">
        <v>339</v>
      </c>
      <c r="Z873" s="137">
        <v>85000.62</v>
      </c>
      <c r="AA873" s="167">
        <v>1</v>
      </c>
      <c r="AB873" s="166" t="s">
        <v>3251</v>
      </c>
      <c r="AD873" s="137">
        <v>83.130600000000001</v>
      </c>
      <c r="AH873" s="130">
        <v>6.7947473053507753E-4</v>
      </c>
      <c r="AI873" s="130">
        <v>2.9398958396567943E-3</v>
      </c>
      <c r="AJ873" s="130">
        <v>2.7581036601732396E-4</v>
      </c>
      <c r="AK873" s="181"/>
      <c r="AL873" s="4"/>
      <c r="AM873" s="159"/>
      <c r="AN873" s="4"/>
    </row>
    <row r="874" spans="1:40" x14ac:dyDescent="0.25">
      <c r="A874" t="s">
        <v>1213</v>
      </c>
      <c r="B874" s="2">
        <v>9300</v>
      </c>
      <c r="C874" t="s">
        <v>2476</v>
      </c>
      <c r="D874" t="s">
        <v>2477</v>
      </c>
      <c r="E874" t="s">
        <v>309</v>
      </c>
      <c r="F874" t="s">
        <v>2548</v>
      </c>
      <c r="G874" t="s">
        <v>2549</v>
      </c>
      <c r="H874" t="s">
        <v>312</v>
      </c>
      <c r="I874" t="s">
        <v>951</v>
      </c>
      <c r="J874" t="s">
        <v>204</v>
      </c>
      <c r="K874" t="s">
        <v>204</v>
      </c>
      <c r="L874" t="s">
        <v>325</v>
      </c>
      <c r="M874" t="s">
        <v>340</v>
      </c>
      <c r="N874" t="s">
        <v>462</v>
      </c>
      <c r="O874" t="s">
        <v>339</v>
      </c>
      <c r="P874" t="s">
        <v>1647</v>
      </c>
      <c r="Q874" t="s">
        <v>413</v>
      </c>
      <c r="R874" t="s">
        <v>407</v>
      </c>
      <c r="S874" t="s">
        <v>1212</v>
      </c>
      <c r="T874" s="129">
        <v>1148.9000000000001</v>
      </c>
      <c r="U874" t="s">
        <v>1774</v>
      </c>
      <c r="V874" s="130">
        <v>4.1990480876621099E-2</v>
      </c>
      <c r="W874" s="130">
        <v>4.0345067080258999E-2</v>
      </c>
      <c r="X874" t="s">
        <v>412</v>
      </c>
      <c r="Y874" t="s">
        <v>339</v>
      </c>
      <c r="Z874" s="137">
        <v>83000.149999999994</v>
      </c>
      <c r="AA874" s="167">
        <v>1</v>
      </c>
      <c r="AB874" s="166" t="s">
        <v>2550</v>
      </c>
      <c r="AD874" s="137">
        <v>81.655500000000004</v>
      </c>
      <c r="AH874" s="130">
        <v>3.6858305499219934E-4</v>
      </c>
      <c r="AI874" s="130">
        <v>2.8877292445272304E-3</v>
      </c>
      <c r="AJ874" s="130">
        <v>2.7091628524667926E-4</v>
      </c>
      <c r="AK874" s="181"/>
      <c r="AL874" s="4"/>
      <c r="AM874" s="159"/>
      <c r="AN874" s="4"/>
    </row>
    <row r="875" spans="1:40" x14ac:dyDescent="0.25">
      <c r="A875" t="s">
        <v>1213</v>
      </c>
      <c r="B875" s="2">
        <v>9300</v>
      </c>
      <c r="C875" t="s">
        <v>1752</v>
      </c>
      <c r="D875" t="s">
        <v>1753</v>
      </c>
      <c r="E875" t="s">
        <v>309</v>
      </c>
      <c r="F875" t="s">
        <v>1754</v>
      </c>
      <c r="G875" t="s">
        <v>1755</v>
      </c>
      <c r="H875" t="s">
        <v>312</v>
      </c>
      <c r="I875" t="s">
        <v>951</v>
      </c>
      <c r="J875" t="s">
        <v>204</v>
      </c>
      <c r="K875" t="s">
        <v>204</v>
      </c>
      <c r="L875" t="s">
        <v>325</v>
      </c>
      <c r="M875" t="s">
        <v>340</v>
      </c>
      <c r="N875" t="s">
        <v>443</v>
      </c>
      <c r="O875" t="s">
        <v>339</v>
      </c>
      <c r="P875" t="s">
        <v>1626</v>
      </c>
      <c r="Q875" t="s">
        <v>415</v>
      </c>
      <c r="R875" t="s">
        <v>407</v>
      </c>
      <c r="S875" t="s">
        <v>1212</v>
      </c>
      <c r="T875" s="129">
        <v>1191.8</v>
      </c>
      <c r="U875" t="s">
        <v>1694</v>
      </c>
      <c r="V875" s="130">
        <v>3.1146092879768702E-3</v>
      </c>
      <c r="W875" s="130">
        <v>6.8666545926332104E-2</v>
      </c>
      <c r="X875" t="s">
        <v>412</v>
      </c>
      <c r="Y875" t="s">
        <v>339</v>
      </c>
      <c r="Z875" s="137">
        <v>80000</v>
      </c>
      <c r="AA875" s="167">
        <v>1</v>
      </c>
      <c r="AB875" s="166" t="s">
        <v>1756</v>
      </c>
      <c r="AD875" s="137">
        <v>81.495999999999995</v>
      </c>
      <c r="AH875" s="130">
        <v>2.2172949002217295E-4</v>
      </c>
      <c r="AI875" s="130">
        <v>2.8820885612358157E-3</v>
      </c>
      <c r="AJ875" s="130">
        <v>2.7038709679646036E-4</v>
      </c>
      <c r="AK875" s="181"/>
      <c r="AL875" s="4"/>
      <c r="AM875" s="159"/>
      <c r="AN875" s="4"/>
    </row>
    <row r="876" spans="1:40" x14ac:dyDescent="0.25">
      <c r="A876" t="s">
        <v>1213</v>
      </c>
      <c r="B876" s="2">
        <v>9300</v>
      </c>
      <c r="C876" t="s">
        <v>3283</v>
      </c>
      <c r="D876" t="s">
        <v>3284</v>
      </c>
      <c r="E876" t="s">
        <v>309</v>
      </c>
      <c r="F876" t="s">
        <v>3285</v>
      </c>
      <c r="G876" t="s">
        <v>3286</v>
      </c>
      <c r="H876" t="s">
        <v>312</v>
      </c>
      <c r="I876" t="s">
        <v>951</v>
      </c>
      <c r="J876" t="s">
        <v>204</v>
      </c>
      <c r="K876" t="s">
        <v>204</v>
      </c>
      <c r="L876" t="s">
        <v>325</v>
      </c>
      <c r="M876" t="s">
        <v>314</v>
      </c>
      <c r="N876" t="s">
        <v>451</v>
      </c>
      <c r="O876" t="s">
        <v>339</v>
      </c>
      <c r="Q876" t="s">
        <v>410</v>
      </c>
      <c r="R876" t="s">
        <v>410</v>
      </c>
      <c r="S876" t="s">
        <v>1212</v>
      </c>
      <c r="T876" s="129">
        <v>2454.1</v>
      </c>
      <c r="U876" t="s">
        <v>1664</v>
      </c>
      <c r="V876" s="130">
        <v>8.0718603130290598E-2</v>
      </c>
      <c r="W876" s="130">
        <v>7.1320619136094707E-2</v>
      </c>
      <c r="X876" t="s">
        <v>412</v>
      </c>
      <c r="Y876" t="s">
        <v>339</v>
      </c>
      <c r="Z876" s="137">
        <v>77000.05</v>
      </c>
      <c r="AA876" s="167">
        <v>1</v>
      </c>
      <c r="AB876" s="166" t="s">
        <v>3287</v>
      </c>
      <c r="AD876" s="137">
        <v>79.279300000000006</v>
      </c>
      <c r="AH876" s="130">
        <v>9.5625601028245279E-4</v>
      </c>
      <c r="AI876" s="130">
        <v>2.8036954411600895E-3</v>
      </c>
      <c r="AJ876" s="130">
        <v>2.6303253856699256E-4</v>
      </c>
      <c r="AK876" s="181"/>
      <c r="AL876" s="4"/>
      <c r="AM876" s="159"/>
      <c r="AN876" s="4"/>
    </row>
    <row r="877" spans="1:40" x14ac:dyDescent="0.25">
      <c r="A877" t="s">
        <v>1213</v>
      </c>
      <c r="B877" s="2">
        <v>9300</v>
      </c>
      <c r="C877" t="s">
        <v>1917</v>
      </c>
      <c r="D877" t="s">
        <v>1918</v>
      </c>
      <c r="E877" t="s">
        <v>309</v>
      </c>
      <c r="F877" t="s">
        <v>3288</v>
      </c>
      <c r="G877" t="s">
        <v>3289</v>
      </c>
      <c r="H877" t="s">
        <v>312</v>
      </c>
      <c r="I877" t="s">
        <v>951</v>
      </c>
      <c r="J877" t="s">
        <v>204</v>
      </c>
      <c r="K877" t="s">
        <v>204</v>
      </c>
      <c r="L877" t="s">
        <v>325</v>
      </c>
      <c r="M877" t="s">
        <v>340</v>
      </c>
      <c r="N877" t="s">
        <v>465</v>
      </c>
      <c r="O877" t="s">
        <v>339</v>
      </c>
      <c r="P877" t="s">
        <v>1773</v>
      </c>
      <c r="Q877" t="s">
        <v>415</v>
      </c>
      <c r="R877" t="s">
        <v>407</v>
      </c>
      <c r="S877" t="s">
        <v>1212</v>
      </c>
      <c r="T877" s="129">
        <v>2819.8</v>
      </c>
      <c r="U877" t="s">
        <v>2904</v>
      </c>
      <c r="V877" s="130">
        <v>4.4020096947656698E-2</v>
      </c>
      <c r="W877" s="130">
        <v>5.2078588365316002E-2</v>
      </c>
      <c r="X877" t="s">
        <v>412</v>
      </c>
      <c r="Y877" t="s">
        <v>339</v>
      </c>
      <c r="Z877" s="137">
        <v>84000.48</v>
      </c>
      <c r="AA877" s="167">
        <v>1</v>
      </c>
      <c r="AB877" s="166" t="s">
        <v>3290</v>
      </c>
      <c r="AD877" s="137">
        <v>77.297200000000004</v>
      </c>
      <c r="AH877" s="130">
        <v>1.0998196444875834E-4</v>
      </c>
      <c r="AI877" s="130">
        <v>2.7335988997687875E-3</v>
      </c>
      <c r="AJ877" s="130">
        <v>2.5645633526179642E-4</v>
      </c>
      <c r="AK877" s="181"/>
      <c r="AL877" s="4"/>
      <c r="AM877" s="159"/>
      <c r="AN877" s="4"/>
    </row>
    <row r="878" spans="1:40" x14ac:dyDescent="0.25">
      <c r="A878" t="s">
        <v>1213</v>
      </c>
      <c r="B878" s="2">
        <v>9300</v>
      </c>
      <c r="C878" t="s">
        <v>2369</v>
      </c>
      <c r="D878" t="s">
        <v>2370</v>
      </c>
      <c r="E878" t="s">
        <v>309</v>
      </c>
      <c r="F878" t="s">
        <v>2371</v>
      </c>
      <c r="G878" t="s">
        <v>2372</v>
      </c>
      <c r="H878" t="s">
        <v>312</v>
      </c>
      <c r="I878" t="s">
        <v>951</v>
      </c>
      <c r="J878" t="s">
        <v>204</v>
      </c>
      <c r="K878" t="s">
        <v>204</v>
      </c>
      <c r="L878" t="s">
        <v>327</v>
      </c>
      <c r="M878" t="s">
        <v>340</v>
      </c>
      <c r="N878" t="s">
        <v>454</v>
      </c>
      <c r="O878" t="s">
        <v>339</v>
      </c>
      <c r="P878" t="s">
        <v>1626</v>
      </c>
      <c r="Q878" t="s">
        <v>415</v>
      </c>
      <c r="R878" t="s">
        <v>407</v>
      </c>
      <c r="S878" t="s">
        <v>1212</v>
      </c>
      <c r="T878" s="129">
        <v>4187.3</v>
      </c>
      <c r="U878" t="s">
        <v>2373</v>
      </c>
      <c r="V878" s="130">
        <v>4.5666326509713799E-2</v>
      </c>
      <c r="W878" s="130">
        <v>5.3599697517156202E-2</v>
      </c>
      <c r="X878" t="s">
        <v>412</v>
      </c>
      <c r="Y878" t="s">
        <v>339</v>
      </c>
      <c r="Z878" s="137">
        <v>75000</v>
      </c>
      <c r="AA878" s="167">
        <v>1</v>
      </c>
      <c r="AB878" s="166">
        <f>AD878*1000/Z878*100</f>
        <v>101.59493333333336</v>
      </c>
      <c r="AD878" s="137">
        <f>76.2825-0.0863</f>
        <v>76.196200000000005</v>
      </c>
      <c r="AH878" s="130">
        <v>5.6310914331578184E-5</v>
      </c>
      <c r="AI878" s="130">
        <v>2.6946622709045414E-3</v>
      </c>
      <c r="AJ878" s="130">
        <v>2.5280344194711959E-4</v>
      </c>
      <c r="AK878" s="181"/>
      <c r="AL878" s="4"/>
      <c r="AM878" s="159"/>
      <c r="AN878" s="4"/>
    </row>
    <row r="879" spans="1:40" x14ac:dyDescent="0.25">
      <c r="A879" t="s">
        <v>1213</v>
      </c>
      <c r="B879" s="2">
        <v>9300</v>
      </c>
      <c r="C879" t="s">
        <v>3218</v>
      </c>
      <c r="D879" t="s">
        <v>3219</v>
      </c>
      <c r="E879" t="s">
        <v>309</v>
      </c>
      <c r="F879" t="s">
        <v>3220</v>
      </c>
      <c r="G879" t="s">
        <v>3221</v>
      </c>
      <c r="H879" t="s">
        <v>312</v>
      </c>
      <c r="I879" t="s">
        <v>951</v>
      </c>
      <c r="J879" t="s">
        <v>204</v>
      </c>
      <c r="K879" t="s">
        <v>204</v>
      </c>
      <c r="L879" t="s">
        <v>325</v>
      </c>
      <c r="M879" t="s">
        <v>340</v>
      </c>
      <c r="N879" t="s">
        <v>446</v>
      </c>
      <c r="O879" t="s">
        <v>339</v>
      </c>
      <c r="P879" t="s">
        <v>1211</v>
      </c>
      <c r="Q879" t="s">
        <v>413</v>
      </c>
      <c r="R879" t="s">
        <v>407</v>
      </c>
      <c r="S879" t="s">
        <v>1212</v>
      </c>
      <c r="T879" s="129">
        <v>421.9</v>
      </c>
      <c r="U879" t="s">
        <v>3222</v>
      </c>
      <c r="V879" s="130">
        <v>-6.4139970928367299E-3</v>
      </c>
      <c r="W879" s="130">
        <v>0.123094716241359</v>
      </c>
      <c r="X879" t="s">
        <v>412</v>
      </c>
      <c r="Y879" t="s">
        <v>339</v>
      </c>
      <c r="Z879" s="137">
        <v>74040.2</v>
      </c>
      <c r="AA879" s="167">
        <v>1</v>
      </c>
      <c r="AB879" s="166" t="s">
        <v>3223</v>
      </c>
      <c r="AD879" s="137">
        <v>74.602899999999991</v>
      </c>
      <c r="AH879" s="130">
        <v>4.793784247478456E-4</v>
      </c>
      <c r="AI879" s="130">
        <v>2.6383155581257904E-3</v>
      </c>
      <c r="AJ879" s="130">
        <v>2.4751719769800548E-4</v>
      </c>
      <c r="AK879" s="181"/>
      <c r="AL879" s="4"/>
      <c r="AM879" s="159"/>
      <c r="AN879" s="4"/>
    </row>
    <row r="880" spans="1:40" x14ac:dyDescent="0.25">
      <c r="A880" t="s">
        <v>1213</v>
      </c>
      <c r="B880" s="2">
        <v>9300</v>
      </c>
      <c r="C880" t="s">
        <v>3291</v>
      </c>
      <c r="D880" t="s">
        <v>3292</v>
      </c>
      <c r="E880" t="s">
        <v>309</v>
      </c>
      <c r="F880" t="s">
        <v>3293</v>
      </c>
      <c r="G880" t="s">
        <v>3294</v>
      </c>
      <c r="H880" t="s">
        <v>312</v>
      </c>
      <c r="I880" t="s">
        <v>951</v>
      </c>
      <c r="J880" t="s">
        <v>204</v>
      </c>
      <c r="K880" t="s">
        <v>204</v>
      </c>
      <c r="L880" t="s">
        <v>325</v>
      </c>
      <c r="M880" t="s">
        <v>340</v>
      </c>
      <c r="N880" t="s">
        <v>465</v>
      </c>
      <c r="O880" t="s">
        <v>339</v>
      </c>
      <c r="P880" t="s">
        <v>1626</v>
      </c>
      <c r="Q880" t="s">
        <v>415</v>
      </c>
      <c r="R880" t="s">
        <v>407</v>
      </c>
      <c r="S880" t="s">
        <v>1212</v>
      </c>
      <c r="T880" s="129">
        <v>13.7</v>
      </c>
      <c r="U880" t="s">
        <v>3295</v>
      </c>
      <c r="V880" s="130">
        <v>3.3558514002810597E-2</v>
      </c>
      <c r="W880" s="130">
        <v>-0.12229952898025601</v>
      </c>
      <c r="X880" t="s">
        <v>412</v>
      </c>
      <c r="Y880" t="s">
        <v>339</v>
      </c>
      <c r="Z880" s="137">
        <v>70051.06</v>
      </c>
      <c r="AA880" s="167">
        <v>1</v>
      </c>
      <c r="AB880" s="166" t="s">
        <v>3296</v>
      </c>
      <c r="AD880" s="137">
        <v>71.851399999999998</v>
      </c>
      <c r="AH880" s="130">
        <v>2.0707385510583191E-3</v>
      </c>
      <c r="AI880" s="130">
        <v>2.5410093507507005E-3</v>
      </c>
      <c r="AJ880" s="130">
        <v>2.3838828220723953E-4</v>
      </c>
      <c r="AK880" s="181"/>
      <c r="AL880" s="4"/>
      <c r="AM880" s="159"/>
      <c r="AN880" s="4"/>
    </row>
    <row r="881" spans="1:40" x14ac:dyDescent="0.25">
      <c r="A881" t="s">
        <v>1213</v>
      </c>
      <c r="B881" s="2">
        <v>9300</v>
      </c>
      <c r="C881" t="s">
        <v>1687</v>
      </c>
      <c r="D881" t="s">
        <v>1688</v>
      </c>
      <c r="E881" t="s">
        <v>309</v>
      </c>
      <c r="F881" t="s">
        <v>1689</v>
      </c>
      <c r="G881" t="s">
        <v>1690</v>
      </c>
      <c r="H881" t="s">
        <v>312</v>
      </c>
      <c r="I881" t="s">
        <v>951</v>
      </c>
      <c r="J881" t="s">
        <v>204</v>
      </c>
      <c r="K881" t="s">
        <v>204</v>
      </c>
      <c r="L881" t="s">
        <v>325</v>
      </c>
      <c r="M881" t="s">
        <v>340</v>
      </c>
      <c r="N881" t="s">
        <v>447</v>
      </c>
      <c r="O881" t="s">
        <v>339</v>
      </c>
      <c r="Q881" t="s">
        <v>410</v>
      </c>
      <c r="R881" t="s">
        <v>410</v>
      </c>
      <c r="S881" t="s">
        <v>1212</v>
      </c>
      <c r="T881" s="129">
        <v>2305</v>
      </c>
      <c r="U881" t="s">
        <v>1664</v>
      </c>
      <c r="V881" s="130">
        <v>7.3967803122730102E-2</v>
      </c>
      <c r="W881" s="130">
        <v>7.4614607230424498E-2</v>
      </c>
      <c r="X881" t="s">
        <v>412</v>
      </c>
      <c r="Y881" t="s">
        <v>339</v>
      </c>
      <c r="Z881" s="137">
        <v>67000</v>
      </c>
      <c r="AA881" s="167">
        <v>1</v>
      </c>
      <c r="AB881" s="166" t="s">
        <v>1691</v>
      </c>
      <c r="AD881" s="137">
        <v>68.755399999999995</v>
      </c>
      <c r="AH881" s="130">
        <v>5.1534497346357976E-4</v>
      </c>
      <c r="AI881" s="130">
        <v>2.4315199747618654E-3</v>
      </c>
      <c r="AJ881" s="130">
        <v>2.2811638601991939E-4</v>
      </c>
      <c r="AK881" s="181"/>
      <c r="AL881" s="4"/>
      <c r="AM881" s="159"/>
      <c r="AN881" s="4"/>
    </row>
    <row r="882" spans="1:40" x14ac:dyDescent="0.25">
      <c r="A882" t="s">
        <v>1213</v>
      </c>
      <c r="B882" s="2">
        <v>9300</v>
      </c>
      <c r="C882" t="s">
        <v>3262</v>
      </c>
      <c r="D882" t="s">
        <v>3263</v>
      </c>
      <c r="E882" t="s">
        <v>309</v>
      </c>
      <c r="F882" t="s">
        <v>3297</v>
      </c>
      <c r="G882" t="s">
        <v>3298</v>
      </c>
      <c r="H882" t="s">
        <v>312</v>
      </c>
      <c r="I882" t="s">
        <v>951</v>
      </c>
      <c r="J882" t="s">
        <v>204</v>
      </c>
      <c r="K882" t="s">
        <v>204</v>
      </c>
      <c r="L882" t="s">
        <v>325</v>
      </c>
      <c r="M882" t="s">
        <v>340</v>
      </c>
      <c r="N882" t="s">
        <v>476</v>
      </c>
      <c r="O882" t="s">
        <v>339</v>
      </c>
      <c r="P882" t="s">
        <v>1647</v>
      </c>
      <c r="Q882" t="s">
        <v>413</v>
      </c>
      <c r="R882" t="s">
        <v>407</v>
      </c>
      <c r="S882" t="s">
        <v>1212</v>
      </c>
      <c r="T882" s="129">
        <v>1584</v>
      </c>
      <c r="U882" t="s">
        <v>1679</v>
      </c>
      <c r="V882" s="130">
        <v>3.3208386450705903E-2</v>
      </c>
      <c r="W882" s="130">
        <v>4.8965559808015501E-2</v>
      </c>
      <c r="X882" t="s">
        <v>412</v>
      </c>
      <c r="Y882" t="s">
        <v>339</v>
      </c>
      <c r="Z882" s="137">
        <v>71000.570000000007</v>
      </c>
      <c r="AA882" s="167">
        <v>1</v>
      </c>
      <c r="AB882" s="166" t="s">
        <v>3299</v>
      </c>
      <c r="AD882" s="137">
        <v>68.345100000000002</v>
      </c>
      <c r="AH882" s="130">
        <v>1.7222116707283855E-4</v>
      </c>
      <c r="AI882" s="130">
        <v>2.4170098032605032E-3</v>
      </c>
      <c r="AJ882" s="130">
        <v>2.2675509435142542E-4</v>
      </c>
      <c r="AK882" s="181"/>
      <c r="AL882" s="4"/>
      <c r="AM882" s="159"/>
      <c r="AN882" s="4"/>
    </row>
    <row r="883" spans="1:40" x14ac:dyDescent="0.25">
      <c r="A883" t="s">
        <v>1213</v>
      </c>
      <c r="B883" s="2">
        <v>9300</v>
      </c>
      <c r="C883" t="s">
        <v>2806</v>
      </c>
      <c r="D883" t="s">
        <v>2807</v>
      </c>
      <c r="E883" t="s">
        <v>309</v>
      </c>
      <c r="F883" t="s">
        <v>3300</v>
      </c>
      <c r="G883" t="s">
        <v>3301</v>
      </c>
      <c r="H883" t="s">
        <v>312</v>
      </c>
      <c r="I883" t="s">
        <v>951</v>
      </c>
      <c r="J883" t="s">
        <v>204</v>
      </c>
      <c r="K883" t="s">
        <v>204</v>
      </c>
      <c r="L883" t="s">
        <v>325</v>
      </c>
      <c r="M883" t="s">
        <v>340</v>
      </c>
      <c r="N883" t="s">
        <v>462</v>
      </c>
      <c r="O883" t="s">
        <v>339</v>
      </c>
      <c r="P883" t="s">
        <v>1647</v>
      </c>
      <c r="Q883" t="s">
        <v>413</v>
      </c>
      <c r="R883" t="s">
        <v>407</v>
      </c>
      <c r="S883" t="s">
        <v>1212</v>
      </c>
      <c r="T883" s="129">
        <v>2225.9</v>
      </c>
      <c r="U883" t="s">
        <v>3302</v>
      </c>
      <c r="V883" s="130">
        <v>4.5648390011362699E-2</v>
      </c>
      <c r="W883" s="130">
        <v>5.44913821923729E-2</v>
      </c>
      <c r="X883" t="s">
        <v>412</v>
      </c>
      <c r="Y883" t="s">
        <v>339</v>
      </c>
      <c r="Z883" s="137">
        <v>69757.69</v>
      </c>
      <c r="AA883" s="167">
        <v>1</v>
      </c>
      <c r="AB883" s="166" t="s">
        <v>3303</v>
      </c>
      <c r="AD883" s="137">
        <v>65.195499999999996</v>
      </c>
      <c r="AH883" s="130">
        <v>1.929009491616163E-4</v>
      </c>
      <c r="AI883" s="130">
        <v>2.3056248747674686E-3</v>
      </c>
      <c r="AJ883" s="130">
        <v>2.1630536430246433E-4</v>
      </c>
      <c r="AK883" s="181"/>
      <c r="AL883" s="4"/>
      <c r="AM883" s="159"/>
      <c r="AN883" s="4"/>
    </row>
    <row r="884" spans="1:40" x14ac:dyDescent="0.25">
      <c r="A884" t="s">
        <v>1213</v>
      </c>
      <c r="B884" s="2">
        <v>9300</v>
      </c>
      <c r="C884" t="s">
        <v>1788</v>
      </c>
      <c r="D884" t="s">
        <v>1789</v>
      </c>
      <c r="E884" t="s">
        <v>309</v>
      </c>
      <c r="F884" t="s">
        <v>3129</v>
      </c>
      <c r="G884" t="s">
        <v>3130</v>
      </c>
      <c r="H884" t="s">
        <v>312</v>
      </c>
      <c r="I884" t="s">
        <v>951</v>
      </c>
      <c r="J884" t="s">
        <v>204</v>
      </c>
      <c r="K884" t="s">
        <v>204</v>
      </c>
      <c r="L884" t="s">
        <v>325</v>
      </c>
      <c r="M884" t="s">
        <v>340</v>
      </c>
      <c r="N884" t="s">
        <v>441</v>
      </c>
      <c r="O884" t="s">
        <v>339</v>
      </c>
      <c r="Q884" t="s">
        <v>410</v>
      </c>
      <c r="R884" t="s">
        <v>410</v>
      </c>
      <c r="S884" t="s">
        <v>1212</v>
      </c>
      <c r="T884" s="129">
        <v>2907.5</v>
      </c>
      <c r="U884" t="s">
        <v>1911</v>
      </c>
      <c r="V884" s="130">
        <v>5.1546263729048698E-2</v>
      </c>
      <c r="W884" s="130">
        <v>6.3337418690919606E-2</v>
      </c>
      <c r="X884" t="s">
        <v>412</v>
      </c>
      <c r="Y884" t="s">
        <v>339</v>
      </c>
      <c r="Z884" s="137">
        <v>63000</v>
      </c>
      <c r="AA884" s="167">
        <v>1</v>
      </c>
      <c r="AB884" s="166" t="s">
        <v>2576</v>
      </c>
      <c r="AD884" s="137">
        <v>62.470800000000004</v>
      </c>
      <c r="AH884" s="130">
        <v>2.8636363636363636E-4</v>
      </c>
      <c r="AI884" s="130">
        <v>2.2092664436444785E-3</v>
      </c>
      <c r="AJ884" s="130">
        <v>2.0726536574251889E-4</v>
      </c>
      <c r="AK884" s="181"/>
      <c r="AL884" s="4"/>
      <c r="AM884" s="159"/>
      <c r="AN884" s="4"/>
    </row>
    <row r="885" spans="1:40" x14ac:dyDescent="0.25">
      <c r="A885" t="s">
        <v>1213</v>
      </c>
      <c r="B885" s="2">
        <v>9300</v>
      </c>
      <c r="C885" t="s">
        <v>1815</v>
      </c>
      <c r="D885" t="s">
        <v>1816</v>
      </c>
      <c r="E885" t="s">
        <v>309</v>
      </c>
      <c r="F885" t="s">
        <v>3304</v>
      </c>
      <c r="G885" t="s">
        <v>3305</v>
      </c>
      <c r="H885" t="s">
        <v>312</v>
      </c>
      <c r="I885" t="s">
        <v>951</v>
      </c>
      <c r="J885" t="s">
        <v>204</v>
      </c>
      <c r="K885" t="s">
        <v>204</v>
      </c>
      <c r="L885" t="s">
        <v>325</v>
      </c>
      <c r="M885" t="s">
        <v>340</v>
      </c>
      <c r="N885" t="s">
        <v>447</v>
      </c>
      <c r="O885" t="s">
        <v>339</v>
      </c>
      <c r="Q885" t="s">
        <v>410</v>
      </c>
      <c r="R885" t="s">
        <v>410</v>
      </c>
      <c r="S885" t="s">
        <v>1212</v>
      </c>
      <c r="T885" s="129">
        <v>1901.9</v>
      </c>
      <c r="U885" t="s">
        <v>1796</v>
      </c>
      <c r="V885" s="130">
        <v>5.0391759850746898E-2</v>
      </c>
      <c r="W885" s="130">
        <v>6.2854859925508197E-2</v>
      </c>
      <c r="X885" t="s">
        <v>412</v>
      </c>
      <c r="Y885" t="s">
        <v>339</v>
      </c>
      <c r="Z885" s="137">
        <v>62000.1</v>
      </c>
      <c r="AA885" s="167">
        <v>1</v>
      </c>
      <c r="AB885" s="166" t="s">
        <v>3306</v>
      </c>
      <c r="AD885" s="137">
        <v>59.383699999999997</v>
      </c>
      <c r="AH885" s="130">
        <v>1.9568081997453564E-4</v>
      </c>
      <c r="AI885" s="130">
        <v>2.1000918142468259E-3</v>
      </c>
      <c r="AJ885" s="130">
        <v>1.9702299793894135E-4</v>
      </c>
      <c r="AK885" s="181"/>
      <c r="AL885" s="4"/>
      <c r="AM885" s="159"/>
      <c r="AN885" s="4"/>
    </row>
    <row r="886" spans="1:40" x14ac:dyDescent="0.25">
      <c r="A886" t="s">
        <v>1213</v>
      </c>
      <c r="B886" s="2">
        <v>9300</v>
      </c>
      <c r="C886" t="s">
        <v>2369</v>
      </c>
      <c r="D886" t="s">
        <v>2370</v>
      </c>
      <c r="E886" t="s">
        <v>309</v>
      </c>
      <c r="F886" t="s">
        <v>2384</v>
      </c>
      <c r="G886" t="s">
        <v>2385</v>
      </c>
      <c r="H886" t="s">
        <v>312</v>
      </c>
      <c r="I886" t="s">
        <v>951</v>
      </c>
      <c r="J886" t="s">
        <v>204</v>
      </c>
      <c r="K886" t="s">
        <v>204</v>
      </c>
      <c r="L886" t="s">
        <v>325</v>
      </c>
      <c r="M886" t="s">
        <v>340</v>
      </c>
      <c r="N886" t="s">
        <v>454</v>
      </c>
      <c r="O886" t="s">
        <v>339</v>
      </c>
      <c r="P886" t="s">
        <v>1626</v>
      </c>
      <c r="Q886" t="s">
        <v>415</v>
      </c>
      <c r="R886" t="s">
        <v>407</v>
      </c>
      <c r="S886" t="s">
        <v>1212</v>
      </c>
      <c r="T886" s="129">
        <v>5600.5</v>
      </c>
      <c r="U886" t="s">
        <v>1932</v>
      </c>
      <c r="V886" s="130">
        <v>6.2495563453435599E-2</v>
      </c>
      <c r="W886" s="130">
        <v>6.4601512848138407E-2</v>
      </c>
      <c r="X886" t="s">
        <v>412</v>
      </c>
      <c r="Y886" t="s">
        <v>339</v>
      </c>
      <c r="Z886" s="137">
        <v>50000</v>
      </c>
      <c r="AA886" s="167">
        <v>1</v>
      </c>
      <c r="AB886" s="166" t="s">
        <v>1444</v>
      </c>
      <c r="AD886" s="137">
        <v>49.12</v>
      </c>
      <c r="AH886" s="130">
        <v>5.0000000000000002E-5</v>
      </c>
      <c r="AI886" s="130">
        <v>1.7371182650424961E-3</v>
      </c>
      <c r="AJ886" s="130">
        <v>1.6297013589184909E-4</v>
      </c>
      <c r="AK886" s="181"/>
      <c r="AL886" s="4"/>
      <c r="AM886" s="159"/>
      <c r="AN886" s="4"/>
    </row>
    <row r="887" spans="1:40" x14ac:dyDescent="0.25">
      <c r="A887" t="s">
        <v>1213</v>
      </c>
      <c r="B887" s="2">
        <v>9300</v>
      </c>
      <c r="C887" t="s">
        <v>3307</v>
      </c>
      <c r="D887" t="s">
        <v>3308</v>
      </c>
      <c r="E887" t="s">
        <v>309</v>
      </c>
      <c r="F887" t="s">
        <v>3309</v>
      </c>
      <c r="G887" t="s">
        <v>3310</v>
      </c>
      <c r="H887" t="s">
        <v>312</v>
      </c>
      <c r="I887" t="s">
        <v>951</v>
      </c>
      <c r="J887" t="s">
        <v>204</v>
      </c>
      <c r="K887" t="s">
        <v>204</v>
      </c>
      <c r="L887" t="s">
        <v>325</v>
      </c>
      <c r="M887" t="s">
        <v>340</v>
      </c>
      <c r="N887" t="s">
        <v>477</v>
      </c>
      <c r="O887" t="s">
        <v>339</v>
      </c>
      <c r="P887" t="s">
        <v>1619</v>
      </c>
      <c r="Q887" t="s">
        <v>413</v>
      </c>
      <c r="R887" t="s">
        <v>407</v>
      </c>
      <c r="S887" t="s">
        <v>1212</v>
      </c>
      <c r="T887" s="129">
        <v>504.1</v>
      </c>
      <c r="U887" t="s">
        <v>2539</v>
      </c>
      <c r="V887" s="130">
        <v>3.1848363668443298E-2</v>
      </c>
      <c r="W887" s="130">
        <v>5.6043962568044302E-2</v>
      </c>
      <c r="X887" t="s">
        <v>412</v>
      </c>
      <c r="Y887" t="s">
        <v>339</v>
      </c>
      <c r="Z887" s="137">
        <v>47000.86</v>
      </c>
      <c r="AA887" s="167">
        <v>1</v>
      </c>
      <c r="AB887" s="166" t="s">
        <v>1311</v>
      </c>
      <c r="AD887" s="137">
        <v>46.389800000000001</v>
      </c>
      <c r="AH887" s="130">
        <v>2.6286953537093764E-3</v>
      </c>
      <c r="AI887" s="130">
        <v>1.6405653275991124E-3</v>
      </c>
      <c r="AJ887" s="130">
        <v>1.5391188945430988E-4</v>
      </c>
      <c r="AK887" s="181"/>
      <c r="AL887" s="4"/>
      <c r="AM887" s="159"/>
      <c r="AN887" s="4"/>
    </row>
    <row r="888" spans="1:40" x14ac:dyDescent="0.25">
      <c r="A888" t="s">
        <v>1213</v>
      </c>
      <c r="B888" s="2">
        <v>9300</v>
      </c>
      <c r="C888" t="s">
        <v>3311</v>
      </c>
      <c r="D888" t="s">
        <v>3312</v>
      </c>
      <c r="E888" t="s">
        <v>309</v>
      </c>
      <c r="F888" t="s">
        <v>3313</v>
      </c>
      <c r="G888" t="s">
        <v>3314</v>
      </c>
      <c r="H888" t="s">
        <v>312</v>
      </c>
      <c r="I888" t="s">
        <v>951</v>
      </c>
      <c r="J888" t="s">
        <v>204</v>
      </c>
      <c r="K888" t="s">
        <v>204</v>
      </c>
      <c r="L888" t="s">
        <v>325</v>
      </c>
      <c r="M888" t="s">
        <v>340</v>
      </c>
      <c r="N888" t="s">
        <v>447</v>
      </c>
      <c r="O888" t="s">
        <v>339</v>
      </c>
      <c r="P888" t="s">
        <v>1633</v>
      </c>
      <c r="Q888" t="s">
        <v>413</v>
      </c>
      <c r="R888" t="s">
        <v>407</v>
      </c>
      <c r="S888" t="s">
        <v>1212</v>
      </c>
      <c r="T888" s="129">
        <v>985.4</v>
      </c>
      <c r="U888" t="s">
        <v>1807</v>
      </c>
      <c r="V888" s="130">
        <v>2.6051157430338999E-2</v>
      </c>
      <c r="W888" s="130">
        <v>5.81944961965081E-2</v>
      </c>
      <c r="X888" t="s">
        <v>412</v>
      </c>
      <c r="Y888" t="s">
        <v>339</v>
      </c>
      <c r="Z888" s="137">
        <v>41250</v>
      </c>
      <c r="AA888" s="167">
        <v>1</v>
      </c>
      <c r="AB888" s="166" t="s">
        <v>3315</v>
      </c>
      <c r="AD888" s="137">
        <v>40.936500000000002</v>
      </c>
      <c r="AH888" s="130">
        <v>6.2500000000000001E-4</v>
      </c>
      <c r="AI888" s="130">
        <v>1.4477105426895797E-3</v>
      </c>
      <c r="AJ888" s="130">
        <v>1.3581895293030702E-4</v>
      </c>
      <c r="AK888" s="181"/>
      <c r="AL888" s="4"/>
      <c r="AM888" s="159"/>
      <c r="AN888" s="4"/>
    </row>
    <row r="889" spans="1:40" x14ac:dyDescent="0.25">
      <c r="A889" t="s">
        <v>1213</v>
      </c>
      <c r="B889" s="2">
        <v>9300</v>
      </c>
      <c r="C889" t="s">
        <v>2369</v>
      </c>
      <c r="D889" t="s">
        <v>2370</v>
      </c>
      <c r="E889" t="s">
        <v>309</v>
      </c>
      <c r="F889" t="s">
        <v>2459</v>
      </c>
      <c r="G889" t="s">
        <v>2460</v>
      </c>
      <c r="H889" t="s">
        <v>312</v>
      </c>
      <c r="I889" t="s">
        <v>951</v>
      </c>
      <c r="J889" t="s">
        <v>204</v>
      </c>
      <c r="K889" t="s">
        <v>204</v>
      </c>
      <c r="L889" t="s">
        <v>325</v>
      </c>
      <c r="M889" t="s">
        <v>340</v>
      </c>
      <c r="N889" t="s">
        <v>454</v>
      </c>
      <c r="O889" t="s">
        <v>339</v>
      </c>
      <c r="P889" t="s">
        <v>1626</v>
      </c>
      <c r="Q889" t="s">
        <v>415</v>
      </c>
      <c r="R889" t="s">
        <v>407</v>
      </c>
      <c r="S889" t="s">
        <v>1212</v>
      </c>
      <c r="T889" s="129">
        <v>2952.7</v>
      </c>
      <c r="U889" t="s">
        <v>1882</v>
      </c>
      <c r="V889" s="130">
        <v>6.4570171170931903E-2</v>
      </c>
      <c r="W889" s="130">
        <v>4.6938288472890499E-2</v>
      </c>
      <c r="X889" t="s">
        <v>412</v>
      </c>
      <c r="Y889" t="s">
        <v>339</v>
      </c>
      <c r="Z889" s="137">
        <v>39000.959999999999</v>
      </c>
      <c r="AA889" s="167">
        <v>1</v>
      </c>
      <c r="AB889" s="166" t="s">
        <v>2461</v>
      </c>
      <c r="AD889" s="137">
        <v>40.740400000000001</v>
      </c>
      <c r="AH889" s="130">
        <v>2.2286262857142858E-5</v>
      </c>
      <c r="AI889" s="130">
        <v>1.4407755082479095E-3</v>
      </c>
      <c r="AJ889" s="130">
        <v>1.3516833314919157E-4</v>
      </c>
      <c r="AK889" s="181"/>
      <c r="AL889" s="4"/>
      <c r="AM889" s="159"/>
      <c r="AN889" s="4"/>
    </row>
    <row r="890" spans="1:40" x14ac:dyDescent="0.25">
      <c r="A890" t="s">
        <v>1213</v>
      </c>
      <c r="B890" s="2">
        <v>9300</v>
      </c>
      <c r="C890" t="s">
        <v>3316</v>
      </c>
      <c r="D890" t="s">
        <v>3317</v>
      </c>
      <c r="E890" t="s">
        <v>309</v>
      </c>
      <c r="F890" t="s">
        <v>3318</v>
      </c>
      <c r="G890" t="s">
        <v>3319</v>
      </c>
      <c r="H890" t="s">
        <v>312</v>
      </c>
      <c r="I890" t="s">
        <v>951</v>
      </c>
      <c r="J890" t="s">
        <v>204</v>
      </c>
      <c r="K890" t="s">
        <v>204</v>
      </c>
      <c r="L890" t="s">
        <v>325</v>
      </c>
      <c r="M890" t="s">
        <v>340</v>
      </c>
      <c r="N890" t="s">
        <v>447</v>
      </c>
      <c r="O890" t="s">
        <v>339</v>
      </c>
      <c r="P890" t="s">
        <v>1773</v>
      </c>
      <c r="Q890" t="s">
        <v>415</v>
      </c>
      <c r="R890" t="s">
        <v>407</v>
      </c>
      <c r="S890" t="s">
        <v>1212</v>
      </c>
      <c r="T890" s="129">
        <v>1468.9</v>
      </c>
      <c r="U890" t="s">
        <v>1672</v>
      </c>
      <c r="V890" s="130">
        <v>5.7539370220422402E-2</v>
      </c>
      <c r="W890" s="130">
        <v>5.69382698452469E-2</v>
      </c>
      <c r="X890" t="s">
        <v>412</v>
      </c>
      <c r="Y890" t="s">
        <v>339</v>
      </c>
      <c r="Z890" s="137">
        <v>40000</v>
      </c>
      <c r="AA890" s="167">
        <v>1</v>
      </c>
      <c r="AB890" s="166" t="s">
        <v>3320</v>
      </c>
      <c r="AD890" s="137">
        <v>37.951999999999998</v>
      </c>
      <c r="AH890" s="130">
        <v>1.1428571428571428E-4</v>
      </c>
      <c r="AI890" s="130">
        <v>1.3421643402869059E-3</v>
      </c>
      <c r="AJ890" s="130">
        <v>1.2591699098875116E-4</v>
      </c>
      <c r="AK890" s="181"/>
      <c r="AL890" s="4"/>
      <c r="AM890" s="159"/>
      <c r="AN890" s="4"/>
    </row>
    <row r="891" spans="1:40" x14ac:dyDescent="0.25">
      <c r="A891" t="s">
        <v>1213</v>
      </c>
      <c r="B891" s="2">
        <v>9300</v>
      </c>
      <c r="C891" t="s">
        <v>1703</v>
      </c>
      <c r="D891" t="s">
        <v>1704</v>
      </c>
      <c r="E891" t="s">
        <v>309</v>
      </c>
      <c r="F891" t="s">
        <v>1744</v>
      </c>
      <c r="G891" t="s">
        <v>1745</v>
      </c>
      <c r="H891" t="s">
        <v>312</v>
      </c>
      <c r="I891" t="s">
        <v>951</v>
      </c>
      <c r="J891" t="s">
        <v>204</v>
      </c>
      <c r="K891" t="s">
        <v>204</v>
      </c>
      <c r="L891" t="s">
        <v>325</v>
      </c>
      <c r="M891" t="s">
        <v>340</v>
      </c>
      <c r="N891" t="s">
        <v>454</v>
      </c>
      <c r="O891" t="s">
        <v>339</v>
      </c>
      <c r="P891" t="s">
        <v>1633</v>
      </c>
      <c r="Q891" t="s">
        <v>413</v>
      </c>
      <c r="R891" t="s">
        <v>407</v>
      </c>
      <c r="S891" t="s">
        <v>1212</v>
      </c>
      <c r="T891" s="129">
        <v>4011.7</v>
      </c>
      <c r="U891" t="s">
        <v>1746</v>
      </c>
      <c r="V891" s="130">
        <v>5.5102448455094898E-2</v>
      </c>
      <c r="W891" s="130">
        <v>5.2107436987161297E-2</v>
      </c>
      <c r="X891" t="s">
        <v>412</v>
      </c>
      <c r="Y891" t="s">
        <v>339</v>
      </c>
      <c r="Z891" s="137">
        <v>36000</v>
      </c>
      <c r="AA891" s="167">
        <v>1</v>
      </c>
      <c r="AB891" s="166" t="s">
        <v>1747</v>
      </c>
      <c r="AD891" s="137">
        <v>37.011600000000001</v>
      </c>
      <c r="AH891" s="130">
        <v>3.9560439560439561E-5</v>
      </c>
      <c r="AI891" s="130">
        <v>1.3089072959781526E-3</v>
      </c>
      <c r="AJ891" s="130">
        <v>1.2279693569981195E-4</v>
      </c>
      <c r="AK891" s="181"/>
      <c r="AL891" s="4"/>
      <c r="AM891" s="159"/>
      <c r="AN891" s="4"/>
    </row>
    <row r="892" spans="1:40" x14ac:dyDescent="0.25">
      <c r="A892" t="s">
        <v>1213</v>
      </c>
      <c r="B892" s="2">
        <v>9300</v>
      </c>
      <c r="C892" t="s">
        <v>2130</v>
      </c>
      <c r="D892" t="s">
        <v>2131</v>
      </c>
      <c r="E892" t="s">
        <v>309</v>
      </c>
      <c r="F892" t="s">
        <v>2498</v>
      </c>
      <c r="G892" t="s">
        <v>2499</v>
      </c>
      <c r="H892" t="s">
        <v>312</v>
      </c>
      <c r="I892" t="s">
        <v>951</v>
      </c>
      <c r="J892" t="s">
        <v>204</v>
      </c>
      <c r="K892" t="s">
        <v>204</v>
      </c>
      <c r="L892" t="s">
        <v>325</v>
      </c>
      <c r="M892" t="s">
        <v>340</v>
      </c>
      <c r="N892" t="s">
        <v>448</v>
      </c>
      <c r="O892" t="s">
        <v>339</v>
      </c>
      <c r="P892" t="s">
        <v>1211</v>
      </c>
      <c r="Q892" t="s">
        <v>413</v>
      </c>
      <c r="R892" t="s">
        <v>407</v>
      </c>
      <c r="S892" t="s">
        <v>1212</v>
      </c>
      <c r="T892" s="129">
        <v>432.9</v>
      </c>
      <c r="U892" t="s">
        <v>1529</v>
      </c>
      <c r="V892" s="130">
        <v>1.5623960783174601E-2</v>
      </c>
      <c r="W892" s="130">
        <v>4.4212093708514803E-2</v>
      </c>
      <c r="X892" t="s">
        <v>412</v>
      </c>
      <c r="Y892" t="s">
        <v>339</v>
      </c>
      <c r="Z892" s="137">
        <v>36000.03</v>
      </c>
      <c r="AA892" s="167">
        <v>1</v>
      </c>
      <c r="AB892" s="166" t="s">
        <v>1277</v>
      </c>
      <c r="AD892" s="137">
        <v>35.992800000000003</v>
      </c>
      <c r="AH892" s="130">
        <v>1.3028689907656232E-4</v>
      </c>
      <c r="AI892" s="130">
        <v>1.2728776524841524E-3</v>
      </c>
      <c r="AJ892" s="130">
        <v>1.1941676521026357E-4</v>
      </c>
      <c r="AK892" s="181"/>
      <c r="AL892" s="4"/>
      <c r="AM892" s="159"/>
      <c r="AN892" s="4"/>
    </row>
    <row r="893" spans="1:40" x14ac:dyDescent="0.25">
      <c r="A893" t="s">
        <v>1213</v>
      </c>
      <c r="B893" s="2">
        <v>9300</v>
      </c>
      <c r="C893" t="s">
        <v>1707</v>
      </c>
      <c r="D893" t="s">
        <v>1708</v>
      </c>
      <c r="E893" t="s">
        <v>309</v>
      </c>
      <c r="F893" t="s">
        <v>1709</v>
      </c>
      <c r="G893" t="s">
        <v>1710</v>
      </c>
      <c r="H893" t="s">
        <v>312</v>
      </c>
      <c r="I893" t="s">
        <v>951</v>
      </c>
      <c r="J893" t="s">
        <v>204</v>
      </c>
      <c r="K893" t="s">
        <v>204</v>
      </c>
      <c r="L893" t="s">
        <v>325</v>
      </c>
      <c r="M893" t="s">
        <v>340</v>
      </c>
      <c r="N893" t="s">
        <v>440</v>
      </c>
      <c r="O893" t="s">
        <v>339</v>
      </c>
      <c r="P893" t="s">
        <v>1626</v>
      </c>
      <c r="Q893" t="s">
        <v>415</v>
      </c>
      <c r="R893" t="s">
        <v>407</v>
      </c>
      <c r="S893" t="s">
        <v>1212</v>
      </c>
      <c r="T893" s="129">
        <v>3272.2</v>
      </c>
      <c r="U893" t="s">
        <v>1711</v>
      </c>
      <c r="V893" s="130">
        <v>5.4357629491090402E-2</v>
      </c>
      <c r="W893" s="130">
        <v>5.6719282579421701E-2</v>
      </c>
      <c r="X893" t="s">
        <v>412</v>
      </c>
      <c r="Y893" t="s">
        <v>339</v>
      </c>
      <c r="Z893" s="137">
        <v>30000</v>
      </c>
      <c r="AA893" s="167">
        <v>1</v>
      </c>
      <c r="AB893" s="166" t="s">
        <v>1712</v>
      </c>
      <c r="AD893" s="137">
        <v>31.367999999999999</v>
      </c>
      <c r="AH893" s="130">
        <v>4.1666666666666665E-5</v>
      </c>
      <c r="AI893" s="130">
        <v>1.1093225923830012E-3</v>
      </c>
      <c r="AJ893" s="130">
        <v>1.0407262261106519E-4</v>
      </c>
      <c r="AK893" s="181"/>
      <c r="AL893" s="4"/>
      <c r="AM893" s="159"/>
      <c r="AN893" s="4"/>
    </row>
    <row r="894" spans="1:40" x14ac:dyDescent="0.25">
      <c r="A894" t="s">
        <v>1213</v>
      </c>
      <c r="B894" s="2">
        <v>9300</v>
      </c>
      <c r="C894" t="s">
        <v>1629</v>
      </c>
      <c r="D894" t="s">
        <v>1630</v>
      </c>
      <c r="E894" t="s">
        <v>311</v>
      </c>
      <c r="F894" t="s">
        <v>1670</v>
      </c>
      <c r="G894" t="s">
        <v>1671</v>
      </c>
      <c r="H894" t="s">
        <v>312</v>
      </c>
      <c r="I894" t="s">
        <v>951</v>
      </c>
      <c r="J894" t="s">
        <v>204</v>
      </c>
      <c r="K894" t="s">
        <v>224</v>
      </c>
      <c r="L894" t="s">
        <v>325</v>
      </c>
      <c r="M894" t="s">
        <v>340</v>
      </c>
      <c r="N894" t="s">
        <v>465</v>
      </c>
      <c r="O894" t="s">
        <v>339</v>
      </c>
      <c r="P894" t="s">
        <v>1640</v>
      </c>
      <c r="Q894" t="s">
        <v>413</v>
      </c>
      <c r="R894" t="s">
        <v>407</v>
      </c>
      <c r="S894" t="s">
        <v>1212</v>
      </c>
      <c r="T894" s="129">
        <v>2276.1</v>
      </c>
      <c r="U894" t="s">
        <v>1672</v>
      </c>
      <c r="V894" s="130">
        <v>7.7916463130712196E-2</v>
      </c>
      <c r="W894" s="130">
        <v>6.37989966404435E-2</v>
      </c>
      <c r="X894" t="s">
        <v>412</v>
      </c>
      <c r="Y894" t="s">
        <v>339</v>
      </c>
      <c r="Z894" s="137">
        <v>29100</v>
      </c>
      <c r="AA894" s="167">
        <v>1</v>
      </c>
      <c r="AB894" s="166" t="s">
        <v>1673</v>
      </c>
      <c r="AD894" s="137">
        <v>29.431699999999999</v>
      </c>
      <c r="AH894" s="130">
        <v>8.2345236944783101E-5</v>
      </c>
      <c r="AI894" s="130">
        <v>1.0408457581687956E-3</v>
      </c>
      <c r="AJ894" s="130">
        <v>9.7648374359286135E-5</v>
      </c>
      <c r="AK894" s="181"/>
      <c r="AL894" s="4"/>
      <c r="AM894" s="159"/>
      <c r="AN894" s="4"/>
    </row>
    <row r="895" spans="1:40" x14ac:dyDescent="0.25">
      <c r="A895" t="s">
        <v>1213</v>
      </c>
      <c r="B895" s="2">
        <v>9300</v>
      </c>
      <c r="C895" t="s">
        <v>3131</v>
      </c>
      <c r="D895" t="s">
        <v>3132</v>
      </c>
      <c r="E895" t="s">
        <v>309</v>
      </c>
      <c r="F895" t="s">
        <v>3133</v>
      </c>
      <c r="G895" t="s">
        <v>3134</v>
      </c>
      <c r="H895" t="s">
        <v>312</v>
      </c>
      <c r="I895" t="s">
        <v>951</v>
      </c>
      <c r="J895" t="s">
        <v>204</v>
      </c>
      <c r="K895" t="s">
        <v>204</v>
      </c>
      <c r="L895" t="s">
        <v>325</v>
      </c>
      <c r="M895" t="s">
        <v>340</v>
      </c>
      <c r="N895" t="s">
        <v>447</v>
      </c>
      <c r="O895" t="s">
        <v>339</v>
      </c>
      <c r="P895" t="s">
        <v>1864</v>
      </c>
      <c r="Q895" t="s">
        <v>415</v>
      </c>
      <c r="R895" t="s">
        <v>407</v>
      </c>
      <c r="S895" t="s">
        <v>1212</v>
      </c>
      <c r="T895" s="129">
        <v>989.8</v>
      </c>
      <c r="U895" t="s">
        <v>1822</v>
      </c>
      <c r="V895" s="130">
        <v>5.5502532969295297E-2</v>
      </c>
      <c r="W895" s="130">
        <v>5.4971318355798403E-2</v>
      </c>
      <c r="X895" t="s">
        <v>412</v>
      </c>
      <c r="Y895" t="s">
        <v>339</v>
      </c>
      <c r="Z895" s="137">
        <v>28909.09</v>
      </c>
      <c r="AA895" s="167">
        <v>1</v>
      </c>
      <c r="AB895" s="166" t="s">
        <v>3135</v>
      </c>
      <c r="AD895" s="137">
        <v>28.5593</v>
      </c>
      <c r="AH895" s="130">
        <v>2.7706781905972243E-4</v>
      </c>
      <c r="AI895" s="130">
        <v>1.0099935192758177E-3</v>
      </c>
      <c r="AJ895" s="130">
        <v>9.4753929193324232E-5</v>
      </c>
      <c r="AK895" s="181"/>
      <c r="AL895" s="4"/>
      <c r="AM895" s="159"/>
      <c r="AN895" s="4"/>
    </row>
    <row r="896" spans="1:40" x14ac:dyDescent="0.25">
      <c r="A896" t="s">
        <v>1213</v>
      </c>
      <c r="B896" s="2">
        <v>9300</v>
      </c>
      <c r="C896" t="s">
        <v>2301</v>
      </c>
      <c r="D896" t="s">
        <v>2302</v>
      </c>
      <c r="E896" t="s">
        <v>309</v>
      </c>
      <c r="F896" t="s">
        <v>2520</v>
      </c>
      <c r="G896" t="s">
        <v>2521</v>
      </c>
      <c r="H896" t="s">
        <v>312</v>
      </c>
      <c r="I896" t="s">
        <v>951</v>
      </c>
      <c r="J896" t="s">
        <v>204</v>
      </c>
      <c r="K896" t="s">
        <v>204</v>
      </c>
      <c r="L896" t="s">
        <v>325</v>
      </c>
      <c r="M896" t="s">
        <v>340</v>
      </c>
      <c r="N896" t="s">
        <v>445</v>
      </c>
      <c r="O896" t="s">
        <v>339</v>
      </c>
      <c r="P896" t="s">
        <v>1647</v>
      </c>
      <c r="Q896" t="s">
        <v>413</v>
      </c>
      <c r="R896" t="s">
        <v>407</v>
      </c>
      <c r="S896" t="s">
        <v>1212</v>
      </c>
      <c r="T896" s="129">
        <v>84.9</v>
      </c>
      <c r="U896" t="s">
        <v>2522</v>
      </c>
      <c r="V896" s="130">
        <v>4.9136778251954102E-2</v>
      </c>
      <c r="W896" s="130">
        <v>5.44428640556332E-2</v>
      </c>
      <c r="X896" t="s">
        <v>412</v>
      </c>
      <c r="Y896" t="s">
        <v>339</v>
      </c>
      <c r="Z896" s="137">
        <v>28000</v>
      </c>
      <c r="AA896" s="167">
        <v>1</v>
      </c>
      <c r="AB896" s="166" t="s">
        <v>2523</v>
      </c>
      <c r="AD896" s="137">
        <v>28.4116</v>
      </c>
      <c r="AH896" s="130">
        <v>6.1402452945979056E-5</v>
      </c>
      <c r="AI896" s="130">
        <v>1.0047701404536113E-3</v>
      </c>
      <c r="AJ896" s="130">
        <v>9.4263890735033802E-5</v>
      </c>
      <c r="AK896" s="181"/>
      <c r="AL896" s="4"/>
      <c r="AM896" s="159"/>
      <c r="AN896" s="4"/>
    </row>
    <row r="897" spans="1:40" x14ac:dyDescent="0.25">
      <c r="A897" t="s">
        <v>1213</v>
      </c>
      <c r="B897" s="2">
        <v>9300</v>
      </c>
      <c r="C897" t="s">
        <v>3210</v>
      </c>
      <c r="D897" t="s">
        <v>3211</v>
      </c>
      <c r="E897" t="s">
        <v>309</v>
      </c>
      <c r="F897" t="s">
        <v>3321</v>
      </c>
      <c r="G897" t="s">
        <v>3322</v>
      </c>
      <c r="H897" t="s">
        <v>312</v>
      </c>
      <c r="I897" t="s">
        <v>951</v>
      </c>
      <c r="J897" t="s">
        <v>204</v>
      </c>
      <c r="K897" t="s">
        <v>204</v>
      </c>
      <c r="L897" t="s">
        <v>325</v>
      </c>
      <c r="M897" t="s">
        <v>340</v>
      </c>
      <c r="N897" t="s">
        <v>466</v>
      </c>
      <c r="O897" t="s">
        <v>339</v>
      </c>
      <c r="P897" t="s">
        <v>1619</v>
      </c>
      <c r="Q897" t="s">
        <v>413</v>
      </c>
      <c r="R897" t="s">
        <v>407</v>
      </c>
      <c r="S897" t="s">
        <v>1212</v>
      </c>
      <c r="T897" s="129">
        <v>504.1</v>
      </c>
      <c r="U897" t="s">
        <v>2539</v>
      </c>
      <c r="V897" s="130">
        <v>5.90412338801687E-2</v>
      </c>
      <c r="W897" s="130">
        <v>5.52401350593563E-2</v>
      </c>
      <c r="X897" t="s">
        <v>412</v>
      </c>
      <c r="Y897" t="s">
        <v>339</v>
      </c>
      <c r="Z897" s="137">
        <v>27000.19</v>
      </c>
      <c r="AA897" s="167">
        <v>1</v>
      </c>
      <c r="AB897" s="166" t="s">
        <v>3323</v>
      </c>
      <c r="AD897" s="137">
        <v>26.9057</v>
      </c>
      <c r="AH897" s="130">
        <v>3.2208013154137163E-4</v>
      </c>
      <c r="AI897" s="130">
        <v>9.5151430992984306E-4</v>
      </c>
      <c r="AJ897" s="130">
        <v>8.9267621849864094E-5</v>
      </c>
      <c r="AK897" s="181"/>
      <c r="AL897" s="4"/>
      <c r="AM897" s="159"/>
      <c r="AN897" s="4"/>
    </row>
    <row r="898" spans="1:40" x14ac:dyDescent="0.25">
      <c r="A898" t="s">
        <v>1213</v>
      </c>
      <c r="B898" s="2">
        <v>9300</v>
      </c>
      <c r="C898" t="s">
        <v>3324</v>
      </c>
      <c r="D898" t="s">
        <v>3325</v>
      </c>
      <c r="E898" t="s">
        <v>309</v>
      </c>
      <c r="F898" t="s">
        <v>3326</v>
      </c>
      <c r="G898" t="s">
        <v>3327</v>
      </c>
      <c r="H898" t="s">
        <v>312</v>
      </c>
      <c r="I898" t="s">
        <v>951</v>
      </c>
      <c r="J898" t="s">
        <v>204</v>
      </c>
      <c r="K898" t="s">
        <v>204</v>
      </c>
      <c r="L898" t="s">
        <v>325</v>
      </c>
      <c r="M898" t="s">
        <v>340</v>
      </c>
      <c r="N898" t="s">
        <v>458</v>
      </c>
      <c r="O898" t="s">
        <v>339</v>
      </c>
      <c r="Q898" t="s">
        <v>410</v>
      </c>
      <c r="R898" t="s">
        <v>410</v>
      </c>
      <c r="S898" t="s">
        <v>1212</v>
      </c>
      <c r="T898" s="129">
        <v>1488.9</v>
      </c>
      <c r="U898" t="s">
        <v>1807</v>
      </c>
      <c r="V898" s="130">
        <v>2.4904340531968699E-2</v>
      </c>
      <c r="W898" s="130">
        <v>5.3864580317735299E-2</v>
      </c>
      <c r="X898" t="s">
        <v>412</v>
      </c>
      <c r="Y898" t="s">
        <v>339</v>
      </c>
      <c r="Z898" s="137">
        <v>25000</v>
      </c>
      <c r="AA898" s="167">
        <v>1</v>
      </c>
      <c r="AB898" s="166" t="s">
        <v>3328</v>
      </c>
      <c r="AD898" s="137">
        <v>23.8125</v>
      </c>
      <c r="AH898" s="130">
        <v>1.6666666666666666E-4</v>
      </c>
      <c r="AI898" s="130">
        <v>8.4212395534048138E-4</v>
      </c>
      <c r="AJ898" s="130">
        <v>7.9005015491137148E-5</v>
      </c>
      <c r="AK898" s="181"/>
      <c r="AL898" s="4"/>
      <c r="AM898" s="159"/>
      <c r="AN898" s="4"/>
    </row>
    <row r="899" spans="1:40" x14ac:dyDescent="0.25">
      <c r="A899" t="s">
        <v>1213</v>
      </c>
      <c r="B899" s="2">
        <v>9300</v>
      </c>
      <c r="C899" t="s">
        <v>3329</v>
      </c>
      <c r="D899" t="s">
        <v>3330</v>
      </c>
      <c r="E899" t="s">
        <v>309</v>
      </c>
      <c r="F899" t="s">
        <v>3331</v>
      </c>
      <c r="G899" t="s">
        <v>3332</v>
      </c>
      <c r="H899" t="s">
        <v>312</v>
      </c>
      <c r="I899" t="s">
        <v>951</v>
      </c>
      <c r="J899" t="s">
        <v>204</v>
      </c>
      <c r="K899" t="s">
        <v>204</v>
      </c>
      <c r="L899" t="s">
        <v>325</v>
      </c>
      <c r="M899" t="s">
        <v>340</v>
      </c>
      <c r="N899" t="s">
        <v>459</v>
      </c>
      <c r="O899" t="s">
        <v>339</v>
      </c>
      <c r="P899" t="s">
        <v>1864</v>
      </c>
      <c r="Q899" t="s">
        <v>415</v>
      </c>
      <c r="R899" t="s">
        <v>407</v>
      </c>
      <c r="S899" t="s">
        <v>1212</v>
      </c>
      <c r="T899" s="129">
        <v>504.1</v>
      </c>
      <c r="U899" t="s">
        <v>2539</v>
      </c>
      <c r="V899" s="130">
        <v>2.9670903869063198E-2</v>
      </c>
      <c r="W899" s="130">
        <v>5.1926477450132E-2</v>
      </c>
      <c r="X899" t="s">
        <v>412</v>
      </c>
      <c r="Y899" t="s">
        <v>339</v>
      </c>
      <c r="Z899" s="137">
        <v>24000.33</v>
      </c>
      <c r="AA899" s="167">
        <v>1</v>
      </c>
      <c r="AB899" s="166" t="s">
        <v>3333</v>
      </c>
      <c r="AD899" s="137">
        <v>23.7699</v>
      </c>
      <c r="AH899" s="130">
        <v>1.2293026062444744E-3</v>
      </c>
      <c r="AI899" s="130">
        <v>8.4061741547706908E-4</v>
      </c>
      <c r="AJ899" s="130">
        <v>7.8863677384683712E-5</v>
      </c>
      <c r="AK899" s="181"/>
      <c r="AL899" s="4"/>
      <c r="AM899" s="159"/>
      <c r="AN899" s="4"/>
    </row>
    <row r="900" spans="1:40" x14ac:dyDescent="0.25">
      <c r="A900" t="s">
        <v>1213</v>
      </c>
      <c r="B900" s="2">
        <v>9300</v>
      </c>
      <c r="C900" t="s">
        <v>1703</v>
      </c>
      <c r="D900" t="s">
        <v>1704</v>
      </c>
      <c r="E900" t="s">
        <v>309</v>
      </c>
      <c r="F900" t="s">
        <v>3334</v>
      </c>
      <c r="G900" t="s">
        <v>3335</v>
      </c>
      <c r="H900" t="s">
        <v>312</v>
      </c>
      <c r="I900" t="s">
        <v>951</v>
      </c>
      <c r="J900" t="s">
        <v>204</v>
      </c>
      <c r="K900" t="s">
        <v>204</v>
      </c>
      <c r="L900" t="s">
        <v>325</v>
      </c>
      <c r="M900" t="s">
        <v>340</v>
      </c>
      <c r="N900" t="s">
        <v>454</v>
      </c>
      <c r="O900" t="s">
        <v>339</v>
      </c>
      <c r="P900" t="s">
        <v>1633</v>
      </c>
      <c r="Q900" t="s">
        <v>413</v>
      </c>
      <c r="R900" t="s">
        <v>407</v>
      </c>
      <c r="S900" t="s">
        <v>1212</v>
      </c>
      <c r="T900" s="129">
        <v>2574.5</v>
      </c>
      <c r="U900" t="s">
        <v>3336</v>
      </c>
      <c r="V900" s="130">
        <v>4.9416647349595701E-2</v>
      </c>
      <c r="W900" s="130">
        <v>6.2209699836969001E-2</v>
      </c>
      <c r="X900" t="s">
        <v>412</v>
      </c>
      <c r="Y900" t="s">
        <v>339</v>
      </c>
      <c r="Z900" s="137">
        <v>23000</v>
      </c>
      <c r="AA900" s="167">
        <v>1</v>
      </c>
      <c r="AB900" s="166" t="s">
        <v>3337</v>
      </c>
      <c r="AD900" s="137">
        <v>22.871200000000002</v>
      </c>
      <c r="AH900" s="130">
        <v>6.9696969696969699E-5</v>
      </c>
      <c r="AI900" s="130">
        <v>8.0883508272475461E-4</v>
      </c>
      <c r="AJ900" s="130">
        <v>7.5881974185864411E-5</v>
      </c>
      <c r="AK900" s="181"/>
      <c r="AL900" s="4"/>
      <c r="AM900" s="159"/>
      <c r="AN900" s="4"/>
    </row>
    <row r="901" spans="1:40" x14ac:dyDescent="0.25">
      <c r="A901" t="s">
        <v>1213</v>
      </c>
      <c r="B901" s="2">
        <v>9300</v>
      </c>
      <c r="C901" t="s">
        <v>2324</v>
      </c>
      <c r="D901" t="s">
        <v>2325</v>
      </c>
      <c r="E901" t="s">
        <v>309</v>
      </c>
      <c r="F901" t="s">
        <v>2597</v>
      </c>
      <c r="G901" t="s">
        <v>2598</v>
      </c>
      <c r="H901" t="s">
        <v>312</v>
      </c>
      <c r="I901" t="s">
        <v>951</v>
      </c>
      <c r="J901" t="s">
        <v>204</v>
      </c>
      <c r="K901" t="s">
        <v>204</v>
      </c>
      <c r="L901" t="s">
        <v>325</v>
      </c>
      <c r="M901" t="s">
        <v>340</v>
      </c>
      <c r="N901" t="s">
        <v>451</v>
      </c>
      <c r="O901" t="s">
        <v>339</v>
      </c>
      <c r="P901" t="s">
        <v>1619</v>
      </c>
      <c r="Q901" t="s">
        <v>413</v>
      </c>
      <c r="R901" t="s">
        <v>407</v>
      </c>
      <c r="S901" t="s">
        <v>1212</v>
      </c>
      <c r="T901" s="129">
        <v>1466.5</v>
      </c>
      <c r="U901" t="s">
        <v>1796</v>
      </c>
      <c r="V901" s="130">
        <v>4.6870955074248599E-2</v>
      </c>
      <c r="W901" s="130">
        <v>4.6144951372146303E-2</v>
      </c>
      <c r="X901" t="s">
        <v>412</v>
      </c>
      <c r="Y901" t="s">
        <v>339</v>
      </c>
      <c r="Z901" s="137">
        <v>22000.02</v>
      </c>
      <c r="AA901" s="167">
        <v>1</v>
      </c>
      <c r="AB901" s="166" t="s">
        <v>2599</v>
      </c>
      <c r="AD901" s="137">
        <v>21.7272</v>
      </c>
      <c r="AH901" s="130">
        <v>1.6697324444414491E-4</v>
      </c>
      <c r="AI901" s="130">
        <v>7.6837776808288526E-4</v>
      </c>
      <c r="AJ901" s="130">
        <v>7.2086415646363682E-5</v>
      </c>
      <c r="AK901" s="181"/>
      <c r="AL901" s="4"/>
      <c r="AM901" s="159"/>
      <c r="AN901" s="4"/>
    </row>
    <row r="902" spans="1:40" x14ac:dyDescent="0.25">
      <c r="A902" t="s">
        <v>1213</v>
      </c>
      <c r="B902" s="2">
        <v>9300</v>
      </c>
      <c r="C902" t="s">
        <v>3338</v>
      </c>
      <c r="D902" t="s">
        <v>3339</v>
      </c>
      <c r="E902" t="s">
        <v>309</v>
      </c>
      <c r="F902" t="s">
        <v>3340</v>
      </c>
      <c r="G902" t="s">
        <v>3341</v>
      </c>
      <c r="H902" t="s">
        <v>312</v>
      </c>
      <c r="I902" t="s">
        <v>951</v>
      </c>
      <c r="J902" t="s">
        <v>204</v>
      </c>
      <c r="K902" t="s">
        <v>204</v>
      </c>
      <c r="L902" t="s">
        <v>325</v>
      </c>
      <c r="M902" t="s">
        <v>340</v>
      </c>
      <c r="N902" t="s">
        <v>463</v>
      </c>
      <c r="O902" t="s">
        <v>339</v>
      </c>
      <c r="Q902" t="s">
        <v>410</v>
      </c>
      <c r="R902" t="s">
        <v>410</v>
      </c>
      <c r="S902" t="s">
        <v>1212</v>
      </c>
      <c r="T902" s="129">
        <v>3976.1</v>
      </c>
      <c r="U902" t="s">
        <v>2349</v>
      </c>
      <c r="V902" s="130">
        <v>6.53201057922837E-2</v>
      </c>
      <c r="W902" s="130">
        <v>6.0735797520875601E-2</v>
      </c>
      <c r="X902" t="s">
        <v>412</v>
      </c>
      <c r="Y902" t="s">
        <v>339</v>
      </c>
      <c r="Z902" s="137">
        <v>21000</v>
      </c>
      <c r="AA902" s="167">
        <v>1</v>
      </c>
      <c r="AB902" s="166" t="s">
        <v>3342</v>
      </c>
      <c r="AD902" s="137">
        <v>21.415800000000001</v>
      </c>
      <c r="AH902" s="130">
        <v>4.0384615384615383E-4</v>
      </c>
      <c r="AI902" s="130">
        <v>7.5736517387005483E-4</v>
      </c>
      <c r="AJ902" s="130">
        <v>7.1053253994964627E-5</v>
      </c>
      <c r="AK902" s="181"/>
      <c r="AL902" s="4"/>
      <c r="AM902" s="159"/>
      <c r="AN902" s="4"/>
    </row>
    <row r="903" spans="1:40" x14ac:dyDescent="0.25">
      <c r="A903" t="s">
        <v>1213</v>
      </c>
      <c r="B903" s="2">
        <v>9300</v>
      </c>
      <c r="C903" t="s">
        <v>3131</v>
      </c>
      <c r="D903" t="s">
        <v>3132</v>
      </c>
      <c r="E903" t="s">
        <v>309</v>
      </c>
      <c r="F903" t="s">
        <v>3343</v>
      </c>
      <c r="G903" t="s">
        <v>3344</v>
      </c>
      <c r="H903" t="s">
        <v>312</v>
      </c>
      <c r="I903" t="s">
        <v>951</v>
      </c>
      <c r="J903" t="s">
        <v>204</v>
      </c>
      <c r="K903" t="s">
        <v>204</v>
      </c>
      <c r="L903" t="s">
        <v>325</v>
      </c>
      <c r="M903" t="s">
        <v>340</v>
      </c>
      <c r="N903" t="s">
        <v>447</v>
      </c>
      <c r="O903" t="s">
        <v>339</v>
      </c>
      <c r="P903" t="s">
        <v>1864</v>
      </c>
      <c r="Q903" t="s">
        <v>415</v>
      </c>
      <c r="R903" t="s">
        <v>407</v>
      </c>
      <c r="S903" t="s">
        <v>1212</v>
      </c>
      <c r="T903" s="129">
        <v>992.4</v>
      </c>
      <c r="U903" t="s">
        <v>1822</v>
      </c>
      <c r="V903" s="130">
        <v>5.74015188055884E-2</v>
      </c>
      <c r="W903" s="130">
        <v>5.5466990131139399E-2</v>
      </c>
      <c r="X903" t="s">
        <v>412</v>
      </c>
      <c r="Y903" t="s">
        <v>339</v>
      </c>
      <c r="Z903" s="137">
        <v>21666.67</v>
      </c>
      <c r="AA903" s="167">
        <v>1</v>
      </c>
      <c r="AB903" s="166" t="s">
        <v>3345</v>
      </c>
      <c r="AD903" s="137">
        <v>21.161799999999999</v>
      </c>
      <c r="AH903" s="130">
        <v>9.6836443272475359E-4</v>
      </c>
      <c r="AI903" s="130">
        <v>7.4838251834642299E-4</v>
      </c>
      <c r="AJ903" s="130">
        <v>7.021053382972582E-5</v>
      </c>
      <c r="AK903" s="181"/>
      <c r="AL903" s="4"/>
      <c r="AM903" s="159"/>
      <c r="AN903" s="4"/>
    </row>
    <row r="904" spans="1:40" x14ac:dyDescent="0.25">
      <c r="A904" t="s">
        <v>1213</v>
      </c>
      <c r="B904" s="2">
        <v>9300</v>
      </c>
      <c r="C904" t="s">
        <v>3346</v>
      </c>
      <c r="D904" t="s">
        <v>3347</v>
      </c>
      <c r="E904" t="s">
        <v>309</v>
      </c>
      <c r="F904" t="s">
        <v>3348</v>
      </c>
      <c r="G904" t="s">
        <v>3349</v>
      </c>
      <c r="H904" t="s">
        <v>312</v>
      </c>
      <c r="I904" t="s">
        <v>951</v>
      </c>
      <c r="J904" t="s">
        <v>204</v>
      </c>
      <c r="K904" t="s">
        <v>204</v>
      </c>
      <c r="L904" t="s">
        <v>325</v>
      </c>
      <c r="M904" t="s">
        <v>340</v>
      </c>
      <c r="N904" t="s">
        <v>440</v>
      </c>
      <c r="O904" t="s">
        <v>339</v>
      </c>
      <c r="Q904" t="s">
        <v>410</v>
      </c>
      <c r="R904" t="s">
        <v>410</v>
      </c>
      <c r="S904" t="s">
        <v>1212</v>
      </c>
      <c r="T904" s="129">
        <v>2832.9</v>
      </c>
      <c r="U904" t="s">
        <v>2233</v>
      </c>
      <c r="V904" s="130">
        <v>9.5563951894044499E-2</v>
      </c>
      <c r="W904" s="130">
        <v>-4.02553597533706E-2</v>
      </c>
      <c r="X904" t="s">
        <v>412</v>
      </c>
      <c r="Y904" t="s">
        <v>339</v>
      </c>
      <c r="Z904" s="137">
        <v>18624.21</v>
      </c>
      <c r="AA904" s="167">
        <v>1</v>
      </c>
      <c r="AB904" s="166" t="s">
        <v>3350</v>
      </c>
      <c r="AD904" s="137">
        <v>21.000700000000002</v>
      </c>
      <c r="AH904" s="130">
        <v>1.1171146147390815E-4</v>
      </c>
      <c r="AI904" s="130">
        <v>7.4268525139816681E-4</v>
      </c>
      <c r="AJ904" s="130">
        <v>6.9676036906025153E-5</v>
      </c>
      <c r="AK904" s="181"/>
      <c r="AL904" s="4"/>
      <c r="AM904" s="159"/>
      <c r="AN904" s="4"/>
    </row>
    <row r="905" spans="1:40" x14ac:dyDescent="0.25">
      <c r="A905" t="s">
        <v>1213</v>
      </c>
      <c r="B905" s="2">
        <v>9300</v>
      </c>
      <c r="C905" t="s">
        <v>3351</v>
      </c>
      <c r="D905" t="s">
        <v>3352</v>
      </c>
      <c r="E905" t="s">
        <v>309</v>
      </c>
      <c r="F905" t="s">
        <v>3353</v>
      </c>
      <c r="G905" t="s">
        <v>3354</v>
      </c>
      <c r="H905" t="s">
        <v>312</v>
      </c>
      <c r="I905" t="s">
        <v>951</v>
      </c>
      <c r="J905" t="s">
        <v>204</v>
      </c>
      <c r="K905" t="s">
        <v>204</v>
      </c>
      <c r="L905" t="s">
        <v>325</v>
      </c>
      <c r="M905" t="s">
        <v>340</v>
      </c>
      <c r="N905" t="s">
        <v>447</v>
      </c>
      <c r="O905" t="s">
        <v>339</v>
      </c>
      <c r="Q905" t="s">
        <v>410</v>
      </c>
      <c r="R905" t="s">
        <v>410</v>
      </c>
      <c r="S905" t="s">
        <v>1212</v>
      </c>
      <c r="T905" s="129">
        <v>2212.6999999999998</v>
      </c>
      <c r="U905" t="s">
        <v>2825</v>
      </c>
      <c r="V905" s="130">
        <v>6.3675734347104704E-2</v>
      </c>
      <c r="W905" s="130">
        <v>8.3198383530378006E-2</v>
      </c>
      <c r="X905" t="s">
        <v>412</v>
      </c>
      <c r="Y905" t="s">
        <v>339</v>
      </c>
      <c r="Z905" s="137">
        <v>20700</v>
      </c>
      <c r="AA905" s="167">
        <v>1</v>
      </c>
      <c r="AB905" s="166" t="s">
        <v>3355</v>
      </c>
      <c r="AD905" s="137">
        <v>19.1082</v>
      </c>
      <c r="AH905" s="130">
        <v>1.1500012011123657E-4</v>
      </c>
      <c r="AI905" s="130">
        <v>6.7575739479000464E-4</v>
      </c>
      <c r="AJ905" s="130">
        <v>6.339710811581089E-5</v>
      </c>
      <c r="AK905" s="181"/>
      <c r="AL905" s="4"/>
      <c r="AM905" s="159"/>
      <c r="AN905" s="4"/>
    </row>
    <row r="906" spans="1:40" x14ac:dyDescent="0.25">
      <c r="A906" t="s">
        <v>1213</v>
      </c>
      <c r="B906" s="2">
        <v>9300</v>
      </c>
      <c r="C906" t="s">
        <v>3356</v>
      </c>
      <c r="D906" t="s">
        <v>3357</v>
      </c>
      <c r="E906" t="s">
        <v>311</v>
      </c>
      <c r="F906" t="s">
        <v>3358</v>
      </c>
      <c r="G906" t="s">
        <v>3359</v>
      </c>
      <c r="H906" t="s">
        <v>312</v>
      </c>
      <c r="I906" t="s">
        <v>951</v>
      </c>
      <c r="J906" t="s">
        <v>204</v>
      </c>
      <c r="K906" t="s">
        <v>224</v>
      </c>
      <c r="L906" t="s">
        <v>325</v>
      </c>
      <c r="M906" t="s">
        <v>340</v>
      </c>
      <c r="N906" t="s">
        <v>465</v>
      </c>
      <c r="O906" t="s">
        <v>339</v>
      </c>
      <c r="P906" t="s">
        <v>1640</v>
      </c>
      <c r="Q906" t="s">
        <v>413</v>
      </c>
      <c r="R906" t="s">
        <v>407</v>
      </c>
      <c r="S906" t="s">
        <v>1212</v>
      </c>
      <c r="T906" s="129">
        <v>1889.2</v>
      </c>
      <c r="U906" t="s">
        <v>2250</v>
      </c>
      <c r="V906" s="130">
        <v>7.6500258058309206E-2</v>
      </c>
      <c r="W906" s="130">
        <v>7.6295695103406599E-2</v>
      </c>
      <c r="X906" t="s">
        <v>412</v>
      </c>
      <c r="Y906" t="s">
        <v>339</v>
      </c>
      <c r="Z906" s="137">
        <v>18000</v>
      </c>
      <c r="AA906" s="167">
        <v>1</v>
      </c>
      <c r="AB906" s="166" t="s">
        <v>3360</v>
      </c>
      <c r="AD906" s="137">
        <v>18.341999999999999</v>
      </c>
      <c r="AH906" s="130">
        <v>1.3846153846153847E-4</v>
      </c>
      <c r="AI906" s="130">
        <v>6.4866089611989954E-4</v>
      </c>
      <c r="AJ906" s="130">
        <v>6.0855012877204727E-5</v>
      </c>
      <c r="AK906" s="181"/>
      <c r="AL906" s="4"/>
      <c r="AM906" s="159"/>
      <c r="AN906" s="4"/>
    </row>
    <row r="907" spans="1:40" x14ac:dyDescent="0.25">
      <c r="A907" t="s">
        <v>1213</v>
      </c>
      <c r="B907" s="2">
        <v>9300</v>
      </c>
      <c r="C907" t="s">
        <v>3046</v>
      </c>
      <c r="D907" t="s">
        <v>3047</v>
      </c>
      <c r="E907" t="s">
        <v>309</v>
      </c>
      <c r="F907" t="s">
        <v>3203</v>
      </c>
      <c r="G907" t="s">
        <v>3204</v>
      </c>
      <c r="H907" t="s">
        <v>312</v>
      </c>
      <c r="I907" t="s">
        <v>951</v>
      </c>
      <c r="J907" t="s">
        <v>204</v>
      </c>
      <c r="K907" t="s">
        <v>204</v>
      </c>
      <c r="L907" t="s">
        <v>325</v>
      </c>
      <c r="M907" t="s">
        <v>340</v>
      </c>
      <c r="N907" t="s">
        <v>447</v>
      </c>
      <c r="O907" t="s">
        <v>339</v>
      </c>
      <c r="P907" t="s">
        <v>1894</v>
      </c>
      <c r="Q907" t="s">
        <v>415</v>
      </c>
      <c r="R907" t="s">
        <v>407</v>
      </c>
      <c r="S907" t="s">
        <v>1212</v>
      </c>
      <c r="T907" s="129">
        <v>989.2</v>
      </c>
      <c r="U907" t="s">
        <v>1822</v>
      </c>
      <c r="V907" s="130">
        <v>6.6189273556163997E-2</v>
      </c>
      <c r="W907" s="130">
        <v>6.0174560695886302E-2</v>
      </c>
      <c r="X907" t="s">
        <v>412</v>
      </c>
      <c r="Y907" t="s">
        <v>339</v>
      </c>
      <c r="Z907" s="137">
        <v>17500</v>
      </c>
      <c r="AA907" s="167">
        <v>1</v>
      </c>
      <c r="AB907" s="166" t="s">
        <v>1421</v>
      </c>
      <c r="AD907" s="137">
        <v>17.242799999999999</v>
      </c>
      <c r="AH907" s="130">
        <v>2.6515151515151518E-4</v>
      </c>
      <c r="AI907" s="130">
        <v>6.0978792386960005E-4</v>
      </c>
      <c r="AJ907" s="130">
        <v>5.7208091595194942E-5</v>
      </c>
      <c r="AK907" s="181"/>
      <c r="AL907" s="4"/>
      <c r="AM907" s="159"/>
      <c r="AN907" s="4"/>
    </row>
    <row r="908" spans="1:40" x14ac:dyDescent="0.25">
      <c r="A908" t="s">
        <v>1213</v>
      </c>
      <c r="B908" s="2">
        <v>9300</v>
      </c>
      <c r="C908" t="s">
        <v>2386</v>
      </c>
      <c r="D908" t="s">
        <v>2387</v>
      </c>
      <c r="E908" t="s">
        <v>309</v>
      </c>
      <c r="F908" t="s">
        <v>3361</v>
      </c>
      <c r="G908" t="s">
        <v>3362</v>
      </c>
      <c r="H908" t="s">
        <v>312</v>
      </c>
      <c r="I908" t="s">
        <v>951</v>
      </c>
      <c r="J908" t="s">
        <v>204</v>
      </c>
      <c r="K908" t="s">
        <v>204</v>
      </c>
      <c r="L908" t="s">
        <v>325</v>
      </c>
      <c r="M908" t="s">
        <v>340</v>
      </c>
      <c r="N908" t="s">
        <v>464</v>
      </c>
      <c r="O908" t="s">
        <v>339</v>
      </c>
      <c r="P908" t="s">
        <v>1668</v>
      </c>
      <c r="Q908" t="s">
        <v>413</v>
      </c>
      <c r="R908" t="s">
        <v>407</v>
      </c>
      <c r="S908" t="s">
        <v>1212</v>
      </c>
      <c r="T908" s="129">
        <v>985.4</v>
      </c>
      <c r="U908" t="s">
        <v>3363</v>
      </c>
      <c r="V908" s="130">
        <v>4.9047953220406899E-2</v>
      </c>
      <c r="W908" s="130">
        <v>4.8936711186170198E-2</v>
      </c>
      <c r="X908" t="s">
        <v>412</v>
      </c>
      <c r="Y908" t="s">
        <v>339</v>
      </c>
      <c r="Z908" s="137">
        <v>16000</v>
      </c>
      <c r="AA908" s="167">
        <v>1</v>
      </c>
      <c r="AB908" s="166" t="s">
        <v>3364</v>
      </c>
      <c r="AD908" s="137">
        <v>15.652799999999999</v>
      </c>
      <c r="AH908" s="130">
        <v>2.3842164868570067E-4</v>
      </c>
      <c r="AI908" s="130">
        <v>5.5355791488308605E-4</v>
      </c>
      <c r="AJ908" s="130">
        <v>5.1932796072637122E-5</v>
      </c>
      <c r="AK908" s="181"/>
      <c r="AL908" s="4"/>
      <c r="AM908" s="159"/>
      <c r="AN908" s="4"/>
    </row>
    <row r="909" spans="1:40" x14ac:dyDescent="0.25">
      <c r="A909" t="s">
        <v>1213</v>
      </c>
      <c r="B909" s="2">
        <v>9300</v>
      </c>
      <c r="C909" t="s">
        <v>3167</v>
      </c>
      <c r="D909" t="s">
        <v>3168</v>
      </c>
      <c r="E909" t="s">
        <v>309</v>
      </c>
      <c r="F909" t="s">
        <v>3365</v>
      </c>
      <c r="G909" t="s">
        <v>3366</v>
      </c>
      <c r="H909" t="s">
        <v>312</v>
      </c>
      <c r="I909" t="s">
        <v>951</v>
      </c>
      <c r="J909" t="s">
        <v>204</v>
      </c>
      <c r="K909" t="s">
        <v>204</v>
      </c>
      <c r="L909" t="s">
        <v>325</v>
      </c>
      <c r="M909" t="s">
        <v>340</v>
      </c>
      <c r="N909" t="s">
        <v>447</v>
      </c>
      <c r="O909" t="s">
        <v>339</v>
      </c>
      <c r="P909" t="s">
        <v>1773</v>
      </c>
      <c r="Q909" t="s">
        <v>415</v>
      </c>
      <c r="R909" t="s">
        <v>407</v>
      </c>
      <c r="S909" t="s">
        <v>1212</v>
      </c>
      <c r="T909" s="129">
        <v>743.8</v>
      </c>
      <c r="U909" t="s">
        <v>3367</v>
      </c>
      <c r="V909" s="130">
        <v>5.5187216779284697E-2</v>
      </c>
      <c r="W909" s="130">
        <v>5.2883727174997001E-2</v>
      </c>
      <c r="X909" t="s">
        <v>412</v>
      </c>
      <c r="Y909" t="s">
        <v>339</v>
      </c>
      <c r="Z909" s="137">
        <v>15000</v>
      </c>
      <c r="AA909" s="167">
        <v>1</v>
      </c>
      <c r="AB909" s="166" t="s">
        <v>3368</v>
      </c>
      <c r="AD909" s="137">
        <v>14.832000000000001</v>
      </c>
      <c r="AH909" s="130">
        <v>1.6813398126191615E-4</v>
      </c>
      <c r="AI909" s="130">
        <v>5.2453049892325541E-4</v>
      </c>
      <c r="AJ909" s="130">
        <v>4.9209549176463883E-5</v>
      </c>
      <c r="AK909" s="181"/>
      <c r="AL909" s="4"/>
      <c r="AM909" s="159"/>
      <c r="AN909" s="4"/>
    </row>
    <row r="910" spans="1:40" x14ac:dyDescent="0.25">
      <c r="A910" t="s">
        <v>1213</v>
      </c>
      <c r="B910" s="2">
        <v>9300</v>
      </c>
      <c r="C910" t="s">
        <v>3316</v>
      </c>
      <c r="D910" t="s">
        <v>3317</v>
      </c>
      <c r="E910" t="s">
        <v>309</v>
      </c>
      <c r="F910" t="s">
        <v>3369</v>
      </c>
      <c r="G910" t="s">
        <v>3370</v>
      </c>
      <c r="H910" t="s">
        <v>312</v>
      </c>
      <c r="I910" t="s">
        <v>951</v>
      </c>
      <c r="J910" t="s">
        <v>204</v>
      </c>
      <c r="K910" t="s">
        <v>204</v>
      </c>
      <c r="L910" t="s">
        <v>325</v>
      </c>
      <c r="M910" t="s">
        <v>340</v>
      </c>
      <c r="N910" t="s">
        <v>447</v>
      </c>
      <c r="O910" t="s">
        <v>339</v>
      </c>
      <c r="P910" t="s">
        <v>1773</v>
      </c>
      <c r="Q910" t="s">
        <v>415</v>
      </c>
      <c r="R910" t="s">
        <v>407</v>
      </c>
      <c r="S910" t="s">
        <v>1212</v>
      </c>
      <c r="T910" s="129">
        <v>4004.8</v>
      </c>
      <c r="U910" t="s">
        <v>1921</v>
      </c>
      <c r="V910" s="130">
        <v>5.8008291455506997E-2</v>
      </c>
      <c r="W910" s="130">
        <v>5.98480467486378E-2</v>
      </c>
      <c r="X910" t="s">
        <v>412</v>
      </c>
      <c r="Y910" t="s">
        <v>339</v>
      </c>
      <c r="Z910" s="137">
        <v>15000</v>
      </c>
      <c r="AA910" s="167">
        <v>1</v>
      </c>
      <c r="AB910" s="166" t="s">
        <v>3371</v>
      </c>
      <c r="AD910" s="137">
        <v>14.829000000000001</v>
      </c>
      <c r="AH910" s="130">
        <v>7.4661782126964846E-5</v>
      </c>
      <c r="AI910" s="130">
        <v>5.2442440456667704E-4</v>
      </c>
      <c r="AJ910" s="130">
        <v>4.9199595788685471E-5</v>
      </c>
      <c r="AK910" s="181"/>
      <c r="AL910" s="4"/>
      <c r="AM910" s="159"/>
      <c r="AN910" s="4"/>
    </row>
    <row r="911" spans="1:40" x14ac:dyDescent="0.25">
      <c r="A911" t="s">
        <v>1213</v>
      </c>
      <c r="B911" s="2">
        <v>9300</v>
      </c>
      <c r="C911" t="s">
        <v>1928</v>
      </c>
      <c r="D911" t="s">
        <v>1929</v>
      </c>
      <c r="E911" t="s">
        <v>309</v>
      </c>
      <c r="F911" t="s">
        <v>3372</v>
      </c>
      <c r="G911" t="s">
        <v>3373</v>
      </c>
      <c r="H911" t="s">
        <v>312</v>
      </c>
      <c r="I911" t="s">
        <v>951</v>
      </c>
      <c r="J911" t="s">
        <v>204</v>
      </c>
      <c r="K911" t="s">
        <v>204</v>
      </c>
      <c r="L911" t="s">
        <v>325</v>
      </c>
      <c r="M911" t="s">
        <v>340</v>
      </c>
      <c r="N911" t="s">
        <v>461</v>
      </c>
      <c r="O911" t="s">
        <v>339</v>
      </c>
      <c r="P911" t="s">
        <v>1773</v>
      </c>
      <c r="Q911" t="s">
        <v>415</v>
      </c>
      <c r="R911" t="s">
        <v>407</v>
      </c>
      <c r="S911" t="s">
        <v>1212</v>
      </c>
      <c r="T911" s="129">
        <v>1459.5</v>
      </c>
      <c r="U911" t="s">
        <v>1672</v>
      </c>
      <c r="V911" s="130">
        <v>6.6481918472051302E-2</v>
      </c>
      <c r="W911" s="130">
        <v>5.3842288200854897E-2</v>
      </c>
      <c r="X911" t="s">
        <v>412</v>
      </c>
      <c r="Y911" t="s">
        <v>339</v>
      </c>
      <c r="Z911" s="137">
        <v>14590.31</v>
      </c>
      <c r="AA911" s="167">
        <v>1</v>
      </c>
      <c r="AB911" s="166" t="s">
        <v>3106</v>
      </c>
      <c r="AD911" s="137">
        <v>14.164299999999999</v>
      </c>
      <c r="AH911" s="130">
        <v>5.5256141883183832E-5</v>
      </c>
      <c r="AI911" s="130">
        <v>5.0091743162747207E-4</v>
      </c>
      <c r="AJ911" s="130">
        <v>4.6994256836582212E-5</v>
      </c>
      <c r="AK911" s="181"/>
      <c r="AL911" s="4"/>
      <c r="AM911" s="159"/>
      <c r="AN911" s="4"/>
    </row>
    <row r="912" spans="1:40" x14ac:dyDescent="0.25">
      <c r="A912" t="s">
        <v>1213</v>
      </c>
      <c r="B912" s="2">
        <v>9300</v>
      </c>
      <c r="C912" t="s">
        <v>2572</v>
      </c>
      <c r="D912" t="s">
        <v>2573</v>
      </c>
      <c r="E912" t="s">
        <v>309</v>
      </c>
      <c r="F912" t="s">
        <v>2574</v>
      </c>
      <c r="G912" t="s">
        <v>2575</v>
      </c>
      <c r="H912" t="s">
        <v>312</v>
      </c>
      <c r="I912" t="s">
        <v>951</v>
      </c>
      <c r="J912" t="s">
        <v>204</v>
      </c>
      <c r="K912" t="s">
        <v>204</v>
      </c>
      <c r="L912" t="s">
        <v>325</v>
      </c>
      <c r="M912" t="s">
        <v>340</v>
      </c>
      <c r="N912" t="s">
        <v>451</v>
      </c>
      <c r="O912" t="s">
        <v>339</v>
      </c>
      <c r="P912" t="s">
        <v>1619</v>
      </c>
      <c r="Q912" t="s">
        <v>413</v>
      </c>
      <c r="R912" t="s">
        <v>407</v>
      </c>
      <c r="S912" t="s">
        <v>1212</v>
      </c>
      <c r="T912" s="129">
        <v>1251.9000000000001</v>
      </c>
      <c r="U912" t="s">
        <v>1694</v>
      </c>
      <c r="V912" s="130">
        <v>5.04443326706542E-2</v>
      </c>
      <c r="W912" s="130">
        <v>4.6976316201686498E-2</v>
      </c>
      <c r="X912" t="s">
        <v>412</v>
      </c>
      <c r="Y912" t="s">
        <v>339</v>
      </c>
      <c r="Z912" s="137">
        <v>14000</v>
      </c>
      <c r="AA912" s="167">
        <v>1</v>
      </c>
      <c r="AB912" s="166" t="s">
        <v>2576</v>
      </c>
      <c r="AD912" s="137">
        <v>13.882400000000001</v>
      </c>
      <c r="AH912" s="130">
        <v>4.5984101653768945E-5</v>
      </c>
      <c r="AI912" s="130">
        <v>4.9094809858766185E-4</v>
      </c>
      <c r="AJ912" s="130">
        <v>4.6058970165004199E-5</v>
      </c>
      <c r="AK912" s="181"/>
      <c r="AL912" s="4"/>
      <c r="AM912" s="159"/>
      <c r="AN912" s="4"/>
    </row>
    <row r="913" spans="1:40" x14ac:dyDescent="0.25">
      <c r="A913" t="s">
        <v>1213</v>
      </c>
      <c r="B913" s="2">
        <v>9300</v>
      </c>
      <c r="C913" t="s">
        <v>3374</v>
      </c>
      <c r="D913" t="s">
        <v>3375</v>
      </c>
      <c r="E913" t="s">
        <v>309</v>
      </c>
      <c r="F913" t="s">
        <v>3376</v>
      </c>
      <c r="G913" t="s">
        <v>3377</v>
      </c>
      <c r="H913" t="s">
        <v>312</v>
      </c>
      <c r="I913" t="s">
        <v>951</v>
      </c>
      <c r="J913" t="s">
        <v>204</v>
      </c>
      <c r="K913" t="s">
        <v>204</v>
      </c>
      <c r="L913" t="s">
        <v>325</v>
      </c>
      <c r="M913" t="s">
        <v>340</v>
      </c>
      <c r="N913" t="s">
        <v>447</v>
      </c>
      <c r="O913" t="s">
        <v>339</v>
      </c>
      <c r="Q913" t="s">
        <v>410</v>
      </c>
      <c r="R913" t="s">
        <v>410</v>
      </c>
      <c r="S913" t="s">
        <v>1212</v>
      </c>
      <c r="T913" s="129">
        <v>1135.8</v>
      </c>
      <c r="U913" t="s">
        <v>1796</v>
      </c>
      <c r="V913" s="130">
        <v>3.25149277683787E-2</v>
      </c>
      <c r="W913" s="130">
        <v>2.4673599534058601</v>
      </c>
      <c r="X913" t="s">
        <v>412</v>
      </c>
      <c r="Y913" t="s">
        <v>338</v>
      </c>
      <c r="Z913" s="137">
        <v>69000</v>
      </c>
      <c r="AA913" s="167">
        <v>1</v>
      </c>
      <c r="AB913" s="166" t="s">
        <v>3378</v>
      </c>
      <c r="AD913" s="137">
        <v>13.7034</v>
      </c>
      <c r="AH913" s="130">
        <v>4.0624200854998127E-4</v>
      </c>
      <c r="AI913" s="130">
        <v>4.846178019784883E-4</v>
      </c>
      <c r="AJ913" s="130">
        <v>4.5465084694225672E-5</v>
      </c>
      <c r="AK913" s="181"/>
      <c r="AL913" s="4"/>
      <c r="AM913" s="159"/>
      <c r="AN913" s="4"/>
    </row>
    <row r="914" spans="1:40" x14ac:dyDescent="0.25">
      <c r="A914" t="s">
        <v>1213</v>
      </c>
      <c r="B914" s="2">
        <v>9300</v>
      </c>
      <c r="C914" t="s">
        <v>1842</v>
      </c>
      <c r="D914" t="s">
        <v>1843</v>
      </c>
      <c r="E914" t="s">
        <v>309</v>
      </c>
      <c r="F914" t="s">
        <v>1844</v>
      </c>
      <c r="G914" t="s">
        <v>1845</v>
      </c>
      <c r="H914" t="s">
        <v>312</v>
      </c>
      <c r="I914" t="s">
        <v>951</v>
      </c>
      <c r="J914" t="s">
        <v>204</v>
      </c>
      <c r="K914" t="s">
        <v>204</v>
      </c>
      <c r="L914" t="s">
        <v>325</v>
      </c>
      <c r="M914" t="s">
        <v>340</v>
      </c>
      <c r="N914" t="s">
        <v>443</v>
      </c>
      <c r="O914" t="s">
        <v>339</v>
      </c>
      <c r="P914" t="s">
        <v>1626</v>
      </c>
      <c r="Q914" t="s">
        <v>415</v>
      </c>
      <c r="R914" t="s">
        <v>407</v>
      </c>
      <c r="S914" t="s">
        <v>1212</v>
      </c>
      <c r="T914" s="129">
        <v>252.1</v>
      </c>
      <c r="U914" t="s">
        <v>1593</v>
      </c>
      <c r="V914" s="130">
        <v>2.3684946583674701E-2</v>
      </c>
      <c r="W914" s="130">
        <v>8.1198649516105295E-2</v>
      </c>
      <c r="X914" t="s">
        <v>412</v>
      </c>
      <c r="Y914" t="s">
        <v>339</v>
      </c>
      <c r="Z914" s="137">
        <v>12429.82</v>
      </c>
      <c r="AA914" s="167">
        <v>1</v>
      </c>
      <c r="AB914" s="166" t="s">
        <v>1846</v>
      </c>
      <c r="AD914" s="137">
        <v>12.286899999999999</v>
      </c>
      <c r="AH914" s="130">
        <v>3.2780689842290686E-4</v>
      </c>
      <c r="AI914" s="130">
        <v>4.3452358328075418E-4</v>
      </c>
      <c r="AJ914" s="130">
        <v>4.0765426764852617E-5</v>
      </c>
      <c r="AK914" s="181"/>
      <c r="AL914" s="4"/>
      <c r="AM914" s="159"/>
      <c r="AN914" s="4"/>
    </row>
    <row r="915" spans="1:40" x14ac:dyDescent="0.25">
      <c r="A915" t="s">
        <v>1213</v>
      </c>
      <c r="B915" s="2">
        <v>9300</v>
      </c>
      <c r="C915" t="s">
        <v>2442</v>
      </c>
      <c r="D915" t="s">
        <v>2443</v>
      </c>
      <c r="E915" t="s">
        <v>309</v>
      </c>
      <c r="F915" t="s">
        <v>2444</v>
      </c>
      <c r="G915" t="s">
        <v>2445</v>
      </c>
      <c r="H915" t="s">
        <v>312</v>
      </c>
      <c r="I915" t="s">
        <v>951</v>
      </c>
      <c r="J915" t="s">
        <v>204</v>
      </c>
      <c r="K915" t="s">
        <v>204</v>
      </c>
      <c r="L915" t="s">
        <v>325</v>
      </c>
      <c r="M915" t="s">
        <v>340</v>
      </c>
      <c r="N915" t="s">
        <v>446</v>
      </c>
      <c r="O915" t="s">
        <v>339</v>
      </c>
      <c r="P915" t="s">
        <v>1668</v>
      </c>
      <c r="Q915" t="s">
        <v>413</v>
      </c>
      <c r="R915" t="s">
        <v>407</v>
      </c>
      <c r="S915" t="s">
        <v>1212</v>
      </c>
      <c r="T915" s="129">
        <v>2872.8</v>
      </c>
      <c r="U915" t="s">
        <v>1921</v>
      </c>
      <c r="V915" s="130">
        <v>4.3086935756485797E-2</v>
      </c>
      <c r="W915" s="130">
        <v>4.9880847901105502E-2</v>
      </c>
      <c r="X915" t="s">
        <v>412</v>
      </c>
      <c r="Y915" t="s">
        <v>339</v>
      </c>
      <c r="Z915" s="137">
        <v>13333.33</v>
      </c>
      <c r="AA915" s="167">
        <v>1</v>
      </c>
      <c r="AB915" s="166" t="s">
        <v>2446</v>
      </c>
      <c r="AD915" s="137">
        <v>11.928000000000001</v>
      </c>
      <c r="AH915" s="130">
        <v>1.4222218651496299E-5</v>
      </c>
      <c r="AI915" s="130">
        <v>4.218311617554336E-4</v>
      </c>
      <c r="AJ915" s="130">
        <v>3.9574669806962056E-5</v>
      </c>
      <c r="AK915" s="181"/>
      <c r="AL915" s="4"/>
      <c r="AM915" s="159"/>
      <c r="AN915" s="4"/>
    </row>
    <row r="916" spans="1:40" x14ac:dyDescent="0.25">
      <c r="A916" t="s">
        <v>1213</v>
      </c>
      <c r="B916" s="2">
        <v>9300</v>
      </c>
      <c r="C916" t="s">
        <v>1958</v>
      </c>
      <c r="D916" t="s">
        <v>1959</v>
      </c>
      <c r="E916" t="s">
        <v>309</v>
      </c>
      <c r="F916" t="s">
        <v>3379</v>
      </c>
      <c r="G916" t="s">
        <v>3380</v>
      </c>
      <c r="H916" t="s">
        <v>312</v>
      </c>
      <c r="I916" t="s">
        <v>951</v>
      </c>
      <c r="J916" t="s">
        <v>204</v>
      </c>
      <c r="K916" t="s">
        <v>204</v>
      </c>
      <c r="L916" t="s">
        <v>325</v>
      </c>
      <c r="M916" t="s">
        <v>340</v>
      </c>
      <c r="N916" t="s">
        <v>464</v>
      </c>
      <c r="O916" t="s">
        <v>339</v>
      </c>
      <c r="P916" t="s">
        <v>1668</v>
      </c>
      <c r="Q916" t="s">
        <v>413</v>
      </c>
      <c r="R916" t="s">
        <v>407</v>
      </c>
      <c r="S916" t="s">
        <v>1212</v>
      </c>
      <c r="T916" s="129">
        <v>995</v>
      </c>
      <c r="U916" t="s">
        <v>3381</v>
      </c>
      <c r="V916" s="130">
        <v>5.2885550416530501E-2</v>
      </c>
      <c r="W916" s="130">
        <v>4.9331412785052903E-2</v>
      </c>
      <c r="X916" t="s">
        <v>412</v>
      </c>
      <c r="Y916" t="s">
        <v>339</v>
      </c>
      <c r="Z916" s="137">
        <v>11000</v>
      </c>
      <c r="AA916" s="167">
        <v>1</v>
      </c>
      <c r="AB916" s="166" t="s">
        <v>3382</v>
      </c>
      <c r="AD916" s="137">
        <v>11.0154</v>
      </c>
      <c r="AH916" s="130">
        <v>2.5340649747160211E-5</v>
      </c>
      <c r="AI916" s="130">
        <v>3.8955725848430607E-4</v>
      </c>
      <c r="AJ916" s="130">
        <v>3.6546849244769436E-5</v>
      </c>
      <c r="AK916" s="181"/>
      <c r="AL916" s="4"/>
      <c r="AM916" s="159"/>
      <c r="AN916" s="4"/>
    </row>
    <row r="917" spans="1:40" x14ac:dyDescent="0.25">
      <c r="A917" t="s">
        <v>1213</v>
      </c>
      <c r="B917" s="2">
        <v>9300</v>
      </c>
      <c r="C917" t="s">
        <v>3383</v>
      </c>
      <c r="D917" t="s">
        <v>3384</v>
      </c>
      <c r="E917" t="s">
        <v>311</v>
      </c>
      <c r="F917" t="s">
        <v>3385</v>
      </c>
      <c r="G917" t="s">
        <v>3386</v>
      </c>
      <c r="H917" t="s">
        <v>312</v>
      </c>
      <c r="I917" t="s">
        <v>951</v>
      </c>
      <c r="J917" t="s">
        <v>204</v>
      </c>
      <c r="K917" t="s">
        <v>224</v>
      </c>
      <c r="L917" t="s">
        <v>325</v>
      </c>
      <c r="M917" t="s">
        <v>340</v>
      </c>
      <c r="N917" t="s">
        <v>465</v>
      </c>
      <c r="O917" t="s">
        <v>339</v>
      </c>
      <c r="P917" t="s">
        <v>3387</v>
      </c>
      <c r="Q917" t="s">
        <v>415</v>
      </c>
      <c r="R917" t="s">
        <v>407</v>
      </c>
      <c r="S917" t="s">
        <v>1212</v>
      </c>
      <c r="T917" s="129">
        <v>1524.6</v>
      </c>
      <c r="U917" t="s">
        <v>2609</v>
      </c>
      <c r="V917" s="130">
        <v>9.3069757632572497E-2</v>
      </c>
      <c r="W917" s="130">
        <v>9.4299857736825601E-2</v>
      </c>
      <c r="X917" t="s">
        <v>412</v>
      </c>
      <c r="Y917" t="s">
        <v>338</v>
      </c>
      <c r="Z917" s="137">
        <v>10775.51</v>
      </c>
      <c r="AA917" s="167">
        <v>1</v>
      </c>
      <c r="AB917" s="166" t="s">
        <v>3388</v>
      </c>
      <c r="AD917" s="137">
        <v>10.6031</v>
      </c>
      <c r="AH917" s="130">
        <v>5.3179242727891511E-5</v>
      </c>
      <c r="AI917" s="130">
        <v>3.7497635741189111E-4</v>
      </c>
      <c r="AJ917" s="130">
        <v>3.5178921984423149E-5</v>
      </c>
      <c r="AK917" s="181"/>
      <c r="AL917" s="4"/>
      <c r="AM917" s="159"/>
      <c r="AN917" s="4"/>
    </row>
    <row r="918" spans="1:40" x14ac:dyDescent="0.25">
      <c r="A918" t="s">
        <v>1213</v>
      </c>
      <c r="B918" s="2">
        <v>9300</v>
      </c>
      <c r="C918" t="s">
        <v>3389</v>
      </c>
      <c r="D918" t="s">
        <v>3390</v>
      </c>
      <c r="E918" t="s">
        <v>309</v>
      </c>
      <c r="F918" t="s">
        <v>3391</v>
      </c>
      <c r="G918" t="s">
        <v>3392</v>
      </c>
      <c r="H918" t="s">
        <v>312</v>
      </c>
      <c r="I918" t="s">
        <v>951</v>
      </c>
      <c r="J918" t="s">
        <v>204</v>
      </c>
      <c r="K918" t="s">
        <v>204</v>
      </c>
      <c r="L918" t="s">
        <v>325</v>
      </c>
      <c r="M918" t="s">
        <v>340</v>
      </c>
      <c r="N918" t="s">
        <v>451</v>
      </c>
      <c r="O918" t="s">
        <v>339</v>
      </c>
      <c r="Q918" t="s">
        <v>410</v>
      </c>
      <c r="R918" t="s">
        <v>410</v>
      </c>
      <c r="S918" t="s">
        <v>1212</v>
      </c>
      <c r="T918" s="129">
        <v>985.3</v>
      </c>
      <c r="U918" t="s">
        <v>1807</v>
      </c>
      <c r="V918" s="130">
        <v>6.1145144399373699E-2</v>
      </c>
      <c r="W918" s="130">
        <v>6.0579752702712701E-2</v>
      </c>
      <c r="X918" t="s">
        <v>412</v>
      </c>
      <c r="Y918" t="s">
        <v>339</v>
      </c>
      <c r="Z918" s="137">
        <v>10786.67</v>
      </c>
      <c r="AA918" s="167">
        <v>1</v>
      </c>
      <c r="AB918" s="166" t="s">
        <v>3393</v>
      </c>
      <c r="AD918" s="137">
        <v>10.5321</v>
      </c>
      <c r="AH918" s="130">
        <v>1.3483337499999999E-4</v>
      </c>
      <c r="AI918" s="130">
        <v>3.7246545763953737E-4</v>
      </c>
      <c r="AJ918" s="130">
        <v>3.4943358473667424E-5</v>
      </c>
      <c r="AK918" s="181"/>
      <c r="AL918" s="4"/>
      <c r="AM918" s="159"/>
      <c r="AN918" s="4"/>
    </row>
    <row r="919" spans="1:40" x14ac:dyDescent="0.25">
      <c r="A919" t="s">
        <v>1213</v>
      </c>
      <c r="B919" s="2">
        <v>9300</v>
      </c>
      <c r="C919" t="s">
        <v>1788</v>
      </c>
      <c r="D919" t="s">
        <v>1789</v>
      </c>
      <c r="E919" t="s">
        <v>309</v>
      </c>
      <c r="F919" t="s">
        <v>1790</v>
      </c>
      <c r="G919" t="s">
        <v>1791</v>
      </c>
      <c r="H919" t="s">
        <v>312</v>
      </c>
      <c r="I919" t="s">
        <v>951</v>
      </c>
      <c r="J919" t="s">
        <v>204</v>
      </c>
      <c r="K919" t="s">
        <v>204</v>
      </c>
      <c r="L919" t="s">
        <v>325</v>
      </c>
      <c r="M919" t="s">
        <v>340</v>
      </c>
      <c r="N919" t="s">
        <v>441</v>
      </c>
      <c r="O919" t="s">
        <v>339</v>
      </c>
      <c r="Q919" t="s">
        <v>410</v>
      </c>
      <c r="R919" t="s">
        <v>410</v>
      </c>
      <c r="S919" t="s">
        <v>1212</v>
      </c>
      <c r="T919" s="129">
        <v>3548.4</v>
      </c>
      <c r="U919" t="s">
        <v>1302</v>
      </c>
      <c r="V919" s="130">
        <v>5.9886074477433798E-2</v>
      </c>
      <c r="W919" s="130">
        <v>6.90022389805314E-2</v>
      </c>
      <c r="X919" t="s">
        <v>412</v>
      </c>
      <c r="Y919" t="s">
        <v>339</v>
      </c>
      <c r="Z919" s="137">
        <v>10000</v>
      </c>
      <c r="AA919" s="167">
        <v>1</v>
      </c>
      <c r="AB919" s="166" t="s">
        <v>1792</v>
      </c>
      <c r="AD919" s="137">
        <v>9.6110000000000007</v>
      </c>
      <c r="AH919" s="130">
        <v>4.761904761904762E-5</v>
      </c>
      <c r="AI919" s="130">
        <v>3.3989095369143797E-4</v>
      </c>
      <c r="AJ919" s="130">
        <v>3.1887336646102645E-5</v>
      </c>
      <c r="AK919" s="181"/>
      <c r="AL919" s="4"/>
      <c r="AM919" s="159"/>
      <c r="AN919" s="4"/>
    </row>
    <row r="920" spans="1:40" x14ac:dyDescent="0.25">
      <c r="A920" t="s">
        <v>1213</v>
      </c>
      <c r="B920" s="2">
        <v>9300</v>
      </c>
      <c r="C920" t="s">
        <v>1824</v>
      </c>
      <c r="D920" t="s">
        <v>1825</v>
      </c>
      <c r="E920" t="s">
        <v>309</v>
      </c>
      <c r="F920" t="s">
        <v>3394</v>
      </c>
      <c r="G920" t="s">
        <v>3395</v>
      </c>
      <c r="H920" t="s">
        <v>312</v>
      </c>
      <c r="I920" t="s">
        <v>951</v>
      </c>
      <c r="J920" t="s">
        <v>204</v>
      </c>
      <c r="K920" t="s">
        <v>204</v>
      </c>
      <c r="L920" t="s">
        <v>325</v>
      </c>
      <c r="M920" t="s">
        <v>340</v>
      </c>
      <c r="N920" t="s">
        <v>447</v>
      </c>
      <c r="O920" t="s">
        <v>339</v>
      </c>
      <c r="Q920" t="s">
        <v>410</v>
      </c>
      <c r="R920" t="s">
        <v>410</v>
      </c>
      <c r="S920" t="s">
        <v>1212</v>
      </c>
      <c r="T920" s="129">
        <v>519</v>
      </c>
      <c r="U920" t="s">
        <v>1828</v>
      </c>
      <c r="V920" s="130">
        <v>3.2902122644185697E-2</v>
      </c>
      <c r="W920" s="130">
        <v>6.2997791733741398E-2</v>
      </c>
      <c r="X920" t="s">
        <v>412</v>
      </c>
      <c r="Y920" t="s">
        <v>339</v>
      </c>
      <c r="Z920" s="137">
        <v>8666.67</v>
      </c>
      <c r="AA920" s="167">
        <v>1</v>
      </c>
      <c r="AB920" s="166" t="s">
        <v>3396</v>
      </c>
      <c r="AD920" s="137">
        <v>8.690100000000001</v>
      </c>
      <c r="AH920" s="130">
        <v>1.4444450000000001E-4</v>
      </c>
      <c r="AI920" s="130">
        <v>3.0732352270044377E-4</v>
      </c>
      <c r="AJ920" s="130">
        <v>2.8831978377723088E-5</v>
      </c>
      <c r="AK920" s="181"/>
      <c r="AL920" s="4"/>
      <c r="AM920" s="159"/>
      <c r="AN920" s="4"/>
    </row>
    <row r="921" spans="1:40" x14ac:dyDescent="0.25">
      <c r="A921" t="s">
        <v>1213</v>
      </c>
      <c r="B921" s="2">
        <v>9300</v>
      </c>
      <c r="C921" t="s">
        <v>3275</v>
      </c>
      <c r="D921" t="s">
        <v>3276</v>
      </c>
      <c r="E921" t="s">
        <v>309</v>
      </c>
      <c r="F921" t="s">
        <v>3397</v>
      </c>
      <c r="G921" t="s">
        <v>3398</v>
      </c>
      <c r="H921" t="s">
        <v>312</v>
      </c>
      <c r="I921" t="s">
        <v>951</v>
      </c>
      <c r="J921" t="s">
        <v>204</v>
      </c>
      <c r="K921" t="s">
        <v>204</v>
      </c>
      <c r="L921" t="s">
        <v>325</v>
      </c>
      <c r="M921" t="s">
        <v>340</v>
      </c>
      <c r="N921" t="s">
        <v>436</v>
      </c>
      <c r="O921" t="s">
        <v>339</v>
      </c>
      <c r="P921" t="s">
        <v>1255</v>
      </c>
      <c r="Q921" t="s">
        <v>415</v>
      </c>
      <c r="R921" t="s">
        <v>407</v>
      </c>
      <c r="S921" t="s">
        <v>1212</v>
      </c>
      <c r="T921" s="129">
        <v>98.6</v>
      </c>
      <c r="U921" t="s">
        <v>3399</v>
      </c>
      <c r="V921" s="130">
        <v>-3.8329058594704001E-2</v>
      </c>
      <c r="W921" s="130">
        <v>3.2748700428008697E-2</v>
      </c>
      <c r="X921" t="s">
        <v>412</v>
      </c>
      <c r="Y921" t="s">
        <v>339</v>
      </c>
      <c r="Z921" s="137">
        <v>6000</v>
      </c>
      <c r="AA921" s="167">
        <v>1</v>
      </c>
      <c r="AB921" s="166" t="s">
        <v>3400</v>
      </c>
      <c r="AD921" s="137">
        <v>6.5873999999999997</v>
      </c>
      <c r="AH921" s="130">
        <v>8.3385070295073506E-6</v>
      </c>
      <c r="AI921" s="130">
        <v>2.3296198817469339E-4</v>
      </c>
      <c r="AJ921" s="130">
        <v>2.1855648883834827E-5</v>
      </c>
      <c r="AK921" s="181"/>
      <c r="AL921" s="4"/>
      <c r="AM921" s="159"/>
      <c r="AN921" s="4"/>
    </row>
    <row r="922" spans="1:40" x14ac:dyDescent="0.25">
      <c r="A922" t="s">
        <v>1213</v>
      </c>
      <c r="B922" s="2">
        <v>9300</v>
      </c>
      <c r="C922" t="s">
        <v>3401</v>
      </c>
      <c r="D922" t="s">
        <v>3402</v>
      </c>
      <c r="E922" t="s">
        <v>309</v>
      </c>
      <c r="F922" t="s">
        <v>3403</v>
      </c>
      <c r="G922" t="s">
        <v>3404</v>
      </c>
      <c r="H922" t="s">
        <v>312</v>
      </c>
      <c r="I922" t="s">
        <v>951</v>
      </c>
      <c r="J922" t="s">
        <v>204</v>
      </c>
      <c r="K922" t="s">
        <v>204</v>
      </c>
      <c r="L922" t="s">
        <v>325</v>
      </c>
      <c r="M922" t="s">
        <v>340</v>
      </c>
      <c r="N922" t="s">
        <v>465</v>
      </c>
      <c r="O922" t="s">
        <v>339</v>
      </c>
      <c r="P922" t="s">
        <v>1773</v>
      </c>
      <c r="Q922" t="s">
        <v>415</v>
      </c>
      <c r="R922" t="s">
        <v>407</v>
      </c>
      <c r="S922" t="s">
        <v>1212</v>
      </c>
      <c r="T922" s="129">
        <v>1634.7</v>
      </c>
      <c r="U922" t="s">
        <v>1694</v>
      </c>
      <c r="V922" s="130">
        <v>5.2887669660492798E-2</v>
      </c>
      <c r="W922" s="130">
        <v>5.1708801485299702E-2</v>
      </c>
      <c r="X922" t="s">
        <v>412</v>
      </c>
      <c r="Y922" t="s">
        <v>339</v>
      </c>
      <c r="Z922" s="137">
        <v>6000</v>
      </c>
      <c r="AA922" s="167">
        <v>1</v>
      </c>
      <c r="AB922" s="166" t="s">
        <v>3405</v>
      </c>
      <c r="AD922" s="137">
        <v>6.0623999999999993</v>
      </c>
      <c r="AH922" s="130">
        <v>1.9047619047619046E-5</v>
      </c>
      <c r="AI922" s="130">
        <v>2.1439547577348591E-4</v>
      </c>
      <c r="AJ922" s="130">
        <v>2.0113806022612907E-5</v>
      </c>
      <c r="AK922" s="181"/>
      <c r="AL922" s="4"/>
      <c r="AM922" s="159"/>
      <c r="AN922" s="4"/>
    </row>
    <row r="923" spans="1:40" x14ac:dyDescent="0.25">
      <c r="A923" t="s">
        <v>1213</v>
      </c>
      <c r="B923" s="2">
        <v>9300</v>
      </c>
      <c r="C923" t="s">
        <v>3406</v>
      </c>
      <c r="D923" t="s">
        <v>3407</v>
      </c>
      <c r="E923" t="s">
        <v>309</v>
      </c>
      <c r="F923" t="s">
        <v>3408</v>
      </c>
      <c r="G923" t="s">
        <v>3409</v>
      </c>
      <c r="H923" t="s">
        <v>312</v>
      </c>
      <c r="I923" t="s">
        <v>951</v>
      </c>
      <c r="J923" t="s">
        <v>204</v>
      </c>
      <c r="K923" t="s">
        <v>204</v>
      </c>
      <c r="L923" t="s">
        <v>325</v>
      </c>
      <c r="M923" t="s">
        <v>340</v>
      </c>
      <c r="N923" t="s">
        <v>447</v>
      </c>
      <c r="O923" t="s">
        <v>339</v>
      </c>
      <c r="Q923" t="s">
        <v>410</v>
      </c>
      <c r="R923" t="s">
        <v>410</v>
      </c>
      <c r="S923" t="s">
        <v>1212</v>
      </c>
      <c r="T923" s="129">
        <v>1804.6</v>
      </c>
      <c r="U923" t="s">
        <v>1376</v>
      </c>
      <c r="V923" s="130">
        <v>6.8684904140233594E-2</v>
      </c>
      <c r="W923" s="130">
        <v>8.1715302107333798E-2</v>
      </c>
      <c r="X923" t="s">
        <v>412</v>
      </c>
      <c r="Y923" t="s">
        <v>339</v>
      </c>
      <c r="Z923" s="137">
        <v>4000.8</v>
      </c>
      <c r="AA923" s="167">
        <v>1</v>
      </c>
      <c r="AB923" s="166" t="s">
        <v>3410</v>
      </c>
      <c r="AD923" s="137">
        <v>3.9984000000000002</v>
      </c>
      <c r="AH923" s="130">
        <v>5.8707426752147352E-5</v>
      </c>
      <c r="AI923" s="130">
        <v>1.4140255844759605E-4</v>
      </c>
      <c r="AJ923" s="130">
        <v>1.3265875231066154E-5</v>
      </c>
      <c r="AK923" s="181"/>
      <c r="AL923" s="4"/>
      <c r="AM923" s="159"/>
      <c r="AN923" s="4"/>
    </row>
    <row r="924" spans="1:40" x14ac:dyDescent="0.25">
      <c r="A924" t="s">
        <v>1213</v>
      </c>
      <c r="B924" s="2">
        <v>9300</v>
      </c>
      <c r="C924" t="s">
        <v>2447</v>
      </c>
      <c r="D924" t="s">
        <v>2448</v>
      </c>
      <c r="E924" t="s">
        <v>309</v>
      </c>
      <c r="F924" t="s">
        <v>2449</v>
      </c>
      <c r="G924" t="s">
        <v>2450</v>
      </c>
      <c r="H924" t="s">
        <v>312</v>
      </c>
      <c r="I924" t="s">
        <v>951</v>
      </c>
      <c r="J924" t="s">
        <v>204</v>
      </c>
      <c r="K924" t="s">
        <v>204</v>
      </c>
      <c r="L924" t="s">
        <v>325</v>
      </c>
      <c r="M924" t="s">
        <v>340</v>
      </c>
      <c r="N924" t="s">
        <v>451</v>
      </c>
      <c r="O924" t="s">
        <v>339</v>
      </c>
      <c r="P924" t="s">
        <v>1619</v>
      </c>
      <c r="Q924" t="s">
        <v>413</v>
      </c>
      <c r="R924" t="s">
        <v>407</v>
      </c>
      <c r="S924" t="s">
        <v>1212</v>
      </c>
      <c r="T924" s="129">
        <v>1321.6</v>
      </c>
      <c r="U924" t="s">
        <v>1694</v>
      </c>
      <c r="V924" s="130">
        <v>3.0921654667578902E-2</v>
      </c>
      <c r="W924" s="130">
        <v>5.5743674640655203E-2</v>
      </c>
      <c r="X924" t="s">
        <v>412</v>
      </c>
      <c r="Y924" t="s">
        <v>339</v>
      </c>
      <c r="Z924" s="137">
        <v>4000</v>
      </c>
      <c r="AA924" s="167">
        <v>1</v>
      </c>
      <c r="AB924" s="166" t="s">
        <v>2451</v>
      </c>
      <c r="AD924" s="137">
        <v>3.9556</v>
      </c>
      <c r="AH924" s="130">
        <v>5.2055992414504901E-6</v>
      </c>
      <c r="AI924" s="130">
        <v>1.3988894562707855E-4</v>
      </c>
      <c r="AJ924" s="130">
        <v>1.312387356542749E-5</v>
      </c>
      <c r="AK924" s="181"/>
      <c r="AL924" s="4"/>
      <c r="AM924" s="159"/>
      <c r="AN924" s="4"/>
    </row>
    <row r="925" spans="1:40" x14ac:dyDescent="0.25">
      <c r="A925" t="s">
        <v>1213</v>
      </c>
      <c r="B925" s="2">
        <v>9300</v>
      </c>
      <c r="C925" t="s">
        <v>3252</v>
      </c>
      <c r="D925" t="s">
        <v>3253</v>
      </c>
      <c r="E925" t="s">
        <v>311</v>
      </c>
      <c r="F925" t="s">
        <v>3411</v>
      </c>
      <c r="G925" t="s">
        <v>3412</v>
      </c>
      <c r="H925" t="s">
        <v>312</v>
      </c>
      <c r="I925" t="s">
        <v>951</v>
      </c>
      <c r="J925" t="s">
        <v>204</v>
      </c>
      <c r="K925" t="s">
        <v>224</v>
      </c>
      <c r="L925" t="s">
        <v>314</v>
      </c>
      <c r="M925" t="s">
        <v>340</v>
      </c>
      <c r="N925" t="s">
        <v>465</v>
      </c>
      <c r="O925" t="s">
        <v>339</v>
      </c>
      <c r="Q925" t="s">
        <v>410</v>
      </c>
      <c r="R925" t="s">
        <v>410</v>
      </c>
      <c r="S925" t="s">
        <v>1212</v>
      </c>
      <c r="T925" s="129">
        <v>0</v>
      </c>
      <c r="U925" t="s">
        <v>1372</v>
      </c>
      <c r="V925" s="130">
        <v>0.03</v>
      </c>
      <c r="W925" t="s">
        <v>1840</v>
      </c>
      <c r="X925" t="s">
        <v>412</v>
      </c>
      <c r="Y925" t="s">
        <v>338</v>
      </c>
      <c r="Z925" s="137">
        <v>52000</v>
      </c>
      <c r="AA925" s="167">
        <v>1</v>
      </c>
      <c r="AB925" s="166" t="s">
        <v>3413</v>
      </c>
      <c r="AD925" s="137">
        <v>2.3451999999999997</v>
      </c>
      <c r="AH925" s="130">
        <v>6.3396156486097348E-4</v>
      </c>
      <c r="AI925" s="130">
        <v>8.2937495015831882E-5</v>
      </c>
      <c r="AJ925" s="130">
        <v>7.7808950059764747E-6</v>
      </c>
      <c r="AK925" s="181"/>
      <c r="AL925" s="4"/>
      <c r="AM925" s="159"/>
      <c r="AN925" s="4"/>
    </row>
    <row r="926" spans="1:40" x14ac:dyDescent="0.25">
      <c r="A926" t="s">
        <v>1213</v>
      </c>
      <c r="B926" s="2">
        <v>9300</v>
      </c>
      <c r="C926" t="s">
        <v>3414</v>
      </c>
      <c r="D926" t="s">
        <v>3415</v>
      </c>
      <c r="E926" t="s">
        <v>311</v>
      </c>
      <c r="F926" t="s">
        <v>3416</v>
      </c>
      <c r="G926" t="s">
        <v>3417</v>
      </c>
      <c r="H926" t="s">
        <v>312</v>
      </c>
      <c r="I926" t="s">
        <v>951</v>
      </c>
      <c r="J926" t="s">
        <v>204</v>
      </c>
      <c r="K926" t="s">
        <v>204</v>
      </c>
      <c r="L926" t="s">
        <v>314</v>
      </c>
      <c r="M926" t="s">
        <v>340</v>
      </c>
      <c r="N926" t="s">
        <v>447</v>
      </c>
      <c r="O926" t="s">
        <v>339</v>
      </c>
      <c r="Q926" t="s">
        <v>410</v>
      </c>
      <c r="R926" t="s">
        <v>410</v>
      </c>
      <c r="S926" t="s">
        <v>1212</v>
      </c>
      <c r="T926" s="129">
        <v>0</v>
      </c>
      <c r="U926" t="s">
        <v>3418</v>
      </c>
      <c r="V926" s="130">
        <v>9.8500000000000004E-2</v>
      </c>
      <c r="W926" t="s">
        <v>1840</v>
      </c>
      <c r="X926" t="s">
        <v>412</v>
      </c>
      <c r="Y926" t="s">
        <v>338</v>
      </c>
      <c r="Z926" s="137">
        <v>39680</v>
      </c>
      <c r="AA926" s="167">
        <v>1</v>
      </c>
      <c r="AB926" s="166" t="s">
        <v>3419</v>
      </c>
      <c r="AD926" s="137">
        <v>2.0911</v>
      </c>
      <c r="AH926" s="130">
        <v>6.2460000335596579E-4</v>
      </c>
      <c r="AI926" s="130">
        <v>7.3951303013647469E-5</v>
      </c>
      <c r="AJ926" s="130">
        <v>6.9378430611450664E-6</v>
      </c>
      <c r="AK926" s="181"/>
      <c r="AL926" s="4"/>
      <c r="AM926" s="159"/>
      <c r="AN926" s="4"/>
    </row>
    <row r="927" spans="1:40" x14ac:dyDescent="0.25">
      <c r="A927" t="s">
        <v>1213</v>
      </c>
      <c r="B927" s="2">
        <v>9300</v>
      </c>
      <c r="C927" t="s">
        <v>2430</v>
      </c>
      <c r="D927" t="s">
        <v>2431</v>
      </c>
      <c r="E927" t="s">
        <v>309</v>
      </c>
      <c r="F927" t="s">
        <v>3420</v>
      </c>
      <c r="G927" t="s">
        <v>3421</v>
      </c>
      <c r="H927" t="s">
        <v>312</v>
      </c>
      <c r="I927" t="s">
        <v>951</v>
      </c>
      <c r="J927" t="s">
        <v>204</v>
      </c>
      <c r="K927" t="s">
        <v>204</v>
      </c>
      <c r="L927" t="s">
        <v>325</v>
      </c>
      <c r="M927" t="s">
        <v>340</v>
      </c>
      <c r="N927" t="s">
        <v>465</v>
      </c>
      <c r="O927" t="s">
        <v>339</v>
      </c>
      <c r="P927" t="s">
        <v>2149</v>
      </c>
      <c r="Q927" t="s">
        <v>415</v>
      </c>
      <c r="R927" t="s">
        <v>407</v>
      </c>
      <c r="S927" t="s">
        <v>1212</v>
      </c>
      <c r="T927" s="129">
        <v>2257.9</v>
      </c>
      <c r="U927" t="s">
        <v>1672</v>
      </c>
      <c r="V927" s="130">
        <v>3.1827749100198401E-2</v>
      </c>
      <c r="W927" s="130">
        <v>5.3897362842559499E-2</v>
      </c>
      <c r="X927" t="s">
        <v>412</v>
      </c>
      <c r="Y927" t="s">
        <v>339</v>
      </c>
      <c r="Z927" s="137">
        <v>966.04</v>
      </c>
      <c r="AA927" s="167">
        <v>1</v>
      </c>
      <c r="AB927" s="166" t="s">
        <v>3422</v>
      </c>
      <c r="AD927" s="137">
        <v>0.91249999999999998</v>
      </c>
      <c r="AH927" s="130">
        <v>1.2112698247727499E-5</v>
      </c>
      <c r="AI927" s="130">
        <v>3.2270366792574877E-5</v>
      </c>
      <c r="AJ927" s="130">
        <v>3.0274887826000064E-6</v>
      </c>
      <c r="AK927" s="181"/>
      <c r="AL927" s="4"/>
      <c r="AM927" s="159"/>
      <c r="AN927" s="4"/>
    </row>
    <row r="928" spans="1:40" x14ac:dyDescent="0.25">
      <c r="A928" t="s">
        <v>1213</v>
      </c>
      <c r="B928" s="2">
        <v>9300</v>
      </c>
      <c r="C928" t="s">
        <v>455</v>
      </c>
      <c r="D928" t="s">
        <v>2606</v>
      </c>
      <c r="E928" t="s">
        <v>309</v>
      </c>
      <c r="F928" t="s">
        <v>2607</v>
      </c>
      <c r="G928" t="s">
        <v>2608</v>
      </c>
      <c r="H928" t="s">
        <v>321</v>
      </c>
      <c r="I928" t="s">
        <v>754</v>
      </c>
      <c r="J928" t="s">
        <v>204</v>
      </c>
      <c r="K928" t="s">
        <v>204</v>
      </c>
      <c r="L928" t="s">
        <v>325</v>
      </c>
      <c r="M928" t="s">
        <v>340</v>
      </c>
      <c r="N928" t="s">
        <v>440</v>
      </c>
      <c r="O928" t="s">
        <v>339</v>
      </c>
      <c r="P928" t="s">
        <v>2149</v>
      </c>
      <c r="Q928" t="s">
        <v>415</v>
      </c>
      <c r="R928" t="s">
        <v>407</v>
      </c>
      <c r="S928" t="s">
        <v>1212</v>
      </c>
      <c r="T928" s="129">
        <v>1132.5</v>
      </c>
      <c r="U928" t="s">
        <v>2609</v>
      </c>
      <c r="V928" s="130">
        <v>1.4266310434548801E-2</v>
      </c>
      <c r="W928" s="130">
        <v>2.65973874700066E-2</v>
      </c>
      <c r="X928" t="s">
        <v>412</v>
      </c>
      <c r="Y928" t="s">
        <v>339</v>
      </c>
      <c r="Z928" s="137">
        <v>287000</v>
      </c>
      <c r="AA928" s="167">
        <v>1</v>
      </c>
      <c r="AB928" s="166" t="s">
        <v>2610</v>
      </c>
      <c r="AD928" s="137">
        <v>342.3623</v>
      </c>
      <c r="AH928" s="130">
        <v>9.7103663813095063E-5</v>
      </c>
      <c r="AI928" s="130">
        <v>1.2107569311725542E-2</v>
      </c>
      <c r="AJ928" s="130">
        <v>1.135888244202891E-3</v>
      </c>
      <c r="AK928" s="181"/>
      <c r="AL928" s="4"/>
      <c r="AM928" s="159"/>
      <c r="AN928" s="4"/>
    </row>
    <row r="929" spans="1:40" x14ac:dyDescent="0.25">
      <c r="A929" t="s">
        <v>1213</v>
      </c>
      <c r="B929" s="2">
        <v>9300</v>
      </c>
      <c r="C929" t="s">
        <v>2185</v>
      </c>
      <c r="D929" t="s">
        <v>2186</v>
      </c>
      <c r="E929" t="s">
        <v>309</v>
      </c>
      <c r="F929" t="s">
        <v>2620</v>
      </c>
      <c r="G929" t="s">
        <v>2621</v>
      </c>
      <c r="H929" t="s">
        <v>321</v>
      </c>
      <c r="I929" t="s">
        <v>754</v>
      </c>
      <c r="J929" t="s">
        <v>204</v>
      </c>
      <c r="K929" t="s">
        <v>204</v>
      </c>
      <c r="L929" t="s">
        <v>325</v>
      </c>
      <c r="M929" t="s">
        <v>340</v>
      </c>
      <c r="N929" t="s">
        <v>464</v>
      </c>
      <c r="O929" t="s">
        <v>339</v>
      </c>
      <c r="P929" t="s">
        <v>1668</v>
      </c>
      <c r="Q929" t="s">
        <v>413</v>
      </c>
      <c r="R929" t="s">
        <v>407</v>
      </c>
      <c r="S929" t="s">
        <v>1212</v>
      </c>
      <c r="T929" s="129">
        <v>1370.2</v>
      </c>
      <c r="U929" t="s">
        <v>1813</v>
      </c>
      <c r="V929" s="130">
        <v>4.1111352081698201E-3</v>
      </c>
      <c r="W929" s="130">
        <v>2.3327002793550201E-2</v>
      </c>
      <c r="X929" t="s">
        <v>412</v>
      </c>
      <c r="Y929" t="s">
        <v>339</v>
      </c>
      <c r="Z929" s="137">
        <v>248591.65</v>
      </c>
      <c r="AA929" s="167">
        <v>1</v>
      </c>
      <c r="AB929" s="166" t="s">
        <v>2622</v>
      </c>
      <c r="AD929" s="137">
        <v>271.26319999999998</v>
      </c>
      <c r="AH929" s="130">
        <v>7.8917984126984132E-4</v>
      </c>
      <c r="AI929" s="130">
        <v>9.5931648891261333E-3</v>
      </c>
      <c r="AJ929" s="130">
        <v>8.9999593987088436E-4</v>
      </c>
      <c r="AK929" s="181"/>
      <c r="AL929" s="4"/>
      <c r="AM929" s="159"/>
      <c r="AN929" s="4"/>
    </row>
    <row r="930" spans="1:40" x14ac:dyDescent="0.25">
      <c r="A930" t="s">
        <v>1213</v>
      </c>
      <c r="B930" s="2">
        <v>9300</v>
      </c>
      <c r="C930" t="s">
        <v>1855</v>
      </c>
      <c r="D930" t="s">
        <v>1856</v>
      </c>
      <c r="E930" t="s">
        <v>309</v>
      </c>
      <c r="F930" t="s">
        <v>1857</v>
      </c>
      <c r="G930" t="s">
        <v>1858</v>
      </c>
      <c r="H930" t="s">
        <v>321</v>
      </c>
      <c r="I930" t="s">
        <v>754</v>
      </c>
      <c r="J930" t="s">
        <v>204</v>
      </c>
      <c r="K930" t="s">
        <v>204</v>
      </c>
      <c r="L930" t="s">
        <v>325</v>
      </c>
      <c r="M930" t="s">
        <v>340</v>
      </c>
      <c r="N930" t="s">
        <v>464</v>
      </c>
      <c r="O930" t="s">
        <v>339</v>
      </c>
      <c r="P930" t="s">
        <v>1668</v>
      </c>
      <c r="Q930" t="s">
        <v>413</v>
      </c>
      <c r="R930" t="s">
        <v>407</v>
      </c>
      <c r="S930" t="s">
        <v>1212</v>
      </c>
      <c r="T930" s="129">
        <v>224.7</v>
      </c>
      <c r="U930" t="s">
        <v>1859</v>
      </c>
      <c r="V930" s="130">
        <v>2.16762086915879E-2</v>
      </c>
      <c r="W930" s="130">
        <v>2.0223153343200299E-2</v>
      </c>
      <c r="X930" t="s">
        <v>412</v>
      </c>
      <c r="Y930" t="s">
        <v>339</v>
      </c>
      <c r="Z930" s="137">
        <v>20000</v>
      </c>
      <c r="AA930" s="167">
        <v>1</v>
      </c>
      <c r="AB930" s="166" t="s">
        <v>1860</v>
      </c>
      <c r="AD930" s="137">
        <v>23.001999999999999</v>
      </c>
      <c r="AH930" s="130">
        <v>2.4566730696574664E-4</v>
      </c>
      <c r="AI930" s="130">
        <v>8.1346079667156954E-4</v>
      </c>
      <c r="AJ930" s="130">
        <v>7.6315941893003117E-5</v>
      </c>
      <c r="AK930" s="181"/>
      <c r="AL930" s="4"/>
      <c r="AM930" s="159"/>
      <c r="AN930" s="4"/>
    </row>
    <row r="931" spans="1:40" x14ac:dyDescent="0.25">
      <c r="A931" t="s">
        <v>1213</v>
      </c>
      <c r="B931" s="2">
        <v>9300</v>
      </c>
      <c r="C931" t="s">
        <v>2701</v>
      </c>
      <c r="D931" t="s">
        <v>2702</v>
      </c>
      <c r="E931" t="s">
        <v>309</v>
      </c>
      <c r="F931" t="s">
        <v>2703</v>
      </c>
      <c r="G931" t="s">
        <v>2704</v>
      </c>
      <c r="H931" t="s">
        <v>312</v>
      </c>
      <c r="I931" t="s">
        <v>754</v>
      </c>
      <c r="J931" t="s">
        <v>204</v>
      </c>
      <c r="K931" t="s">
        <v>204</v>
      </c>
      <c r="L931" t="s">
        <v>325</v>
      </c>
      <c r="M931" t="s">
        <v>340</v>
      </c>
      <c r="N931" t="s">
        <v>436</v>
      </c>
      <c r="O931" t="s">
        <v>339</v>
      </c>
      <c r="P931" t="s">
        <v>1211</v>
      </c>
      <c r="Q931" t="s">
        <v>413</v>
      </c>
      <c r="R931" t="s">
        <v>407</v>
      </c>
      <c r="S931" t="s">
        <v>1212</v>
      </c>
      <c r="T931" s="129">
        <v>3512.9</v>
      </c>
      <c r="U931" t="s">
        <v>2705</v>
      </c>
      <c r="V931" s="130">
        <v>5.0000000000000001E-4</v>
      </c>
      <c r="W931" s="130">
        <v>2.5988943809270498E-2</v>
      </c>
      <c r="X931" t="s">
        <v>412</v>
      </c>
      <c r="Y931" t="s">
        <v>339</v>
      </c>
      <c r="Z931" s="137">
        <v>1371412.48</v>
      </c>
      <c r="AA931" s="167">
        <v>1</v>
      </c>
      <c r="AB931" s="166" t="s">
        <v>2706</v>
      </c>
      <c r="AD931" s="137">
        <v>1415.2976999999998</v>
      </c>
      <c r="AH931" s="130">
        <v>1.3275495897285211E-3</v>
      </c>
      <c r="AI931" s="130">
        <v>5.0051699616095992E-2</v>
      </c>
      <c r="AJ931" s="130">
        <v>4.6956689433310557E-3</v>
      </c>
      <c r="AK931" s="181"/>
      <c r="AL931" s="4"/>
      <c r="AM931" s="159"/>
      <c r="AN931" s="4"/>
    </row>
    <row r="932" spans="1:40" x14ac:dyDescent="0.25">
      <c r="A932" t="s">
        <v>1213</v>
      </c>
      <c r="B932" s="2">
        <v>9300</v>
      </c>
      <c r="C932" t="s">
        <v>1609</v>
      </c>
      <c r="D932" t="s">
        <v>1610</v>
      </c>
      <c r="E932" t="s">
        <v>309</v>
      </c>
      <c r="F932" t="s">
        <v>2722</v>
      </c>
      <c r="G932" t="s">
        <v>2723</v>
      </c>
      <c r="H932" t="s">
        <v>312</v>
      </c>
      <c r="I932" t="s">
        <v>754</v>
      </c>
      <c r="J932" t="s">
        <v>204</v>
      </c>
      <c r="K932" t="s">
        <v>204</v>
      </c>
      <c r="L932" t="s">
        <v>325</v>
      </c>
      <c r="M932" t="s">
        <v>340</v>
      </c>
      <c r="N932" t="s">
        <v>448</v>
      </c>
      <c r="O932" t="s">
        <v>339</v>
      </c>
      <c r="P932" t="s">
        <v>1255</v>
      </c>
      <c r="Q932" t="s">
        <v>415</v>
      </c>
      <c r="R932" t="s">
        <v>407</v>
      </c>
      <c r="S932" t="s">
        <v>1212</v>
      </c>
      <c r="T932" s="129">
        <v>246.6</v>
      </c>
      <c r="U932" t="s">
        <v>2724</v>
      </c>
      <c r="V932" s="130">
        <v>4.6162652345924501E-3</v>
      </c>
      <c r="W932" s="130">
        <v>2.5417216576337501E-2</v>
      </c>
      <c r="X932" t="s">
        <v>412</v>
      </c>
      <c r="Y932" t="s">
        <v>339</v>
      </c>
      <c r="Z932" s="137">
        <v>1073000</v>
      </c>
      <c r="AA932" s="167">
        <v>1</v>
      </c>
      <c r="AB932" s="166" t="s">
        <v>2725</v>
      </c>
      <c r="AD932" s="137">
        <v>1233.3062</v>
      </c>
      <c r="AH932" s="130">
        <v>4.2896818559250583E-4</v>
      </c>
      <c r="AI932" s="130">
        <v>4.3615609251021051E-2</v>
      </c>
      <c r="AJ932" s="130">
        <v>4.0918582860394953E-3</v>
      </c>
      <c r="AK932" s="181"/>
      <c r="AL932" s="4"/>
      <c r="AM932" s="159"/>
      <c r="AN932" s="4"/>
    </row>
    <row r="933" spans="1:40" x14ac:dyDescent="0.25">
      <c r="A933" t="s">
        <v>1213</v>
      </c>
      <c r="B933" s="2">
        <v>9300</v>
      </c>
      <c r="C933" t="s">
        <v>2710</v>
      </c>
      <c r="D933" t="s">
        <v>2711</v>
      </c>
      <c r="E933" t="s">
        <v>309</v>
      </c>
      <c r="F933" t="s">
        <v>2712</v>
      </c>
      <c r="G933" t="s">
        <v>2713</v>
      </c>
      <c r="H933" t="s">
        <v>312</v>
      </c>
      <c r="I933" t="s">
        <v>754</v>
      </c>
      <c r="J933" t="s">
        <v>204</v>
      </c>
      <c r="K933" t="s">
        <v>204</v>
      </c>
      <c r="L933" t="s">
        <v>325</v>
      </c>
      <c r="M933" t="s">
        <v>340</v>
      </c>
      <c r="N933" t="s">
        <v>477</v>
      </c>
      <c r="O933" t="s">
        <v>339</v>
      </c>
      <c r="P933" t="s">
        <v>1211</v>
      </c>
      <c r="Q933" t="s">
        <v>413</v>
      </c>
      <c r="R933" t="s">
        <v>407</v>
      </c>
      <c r="S933" t="s">
        <v>1212</v>
      </c>
      <c r="T933" s="129">
        <v>1977.1</v>
      </c>
      <c r="U933" t="s">
        <v>1627</v>
      </c>
      <c r="V933" s="130">
        <v>-7.4091484064514402E-3</v>
      </c>
      <c r="W933" s="130">
        <v>2.1097791105508499E-2</v>
      </c>
      <c r="X933" t="s">
        <v>412</v>
      </c>
      <c r="Y933" t="s">
        <v>339</v>
      </c>
      <c r="Z933" s="137">
        <v>899000</v>
      </c>
      <c r="AA933" s="167">
        <v>1</v>
      </c>
      <c r="AB933" s="166" t="s">
        <v>2714</v>
      </c>
      <c r="AD933" s="137">
        <v>966.60480000000007</v>
      </c>
      <c r="AH933" s="130">
        <v>1.0497401688738845E-3</v>
      </c>
      <c r="AI933" s="130">
        <v>3.4183771440507923E-2</v>
      </c>
      <c r="AJ933" s="130">
        <v>3.2069974676244631E-3</v>
      </c>
      <c r="AK933" s="181"/>
      <c r="AL933" s="4"/>
      <c r="AM933" s="159"/>
      <c r="AN933" s="4"/>
    </row>
    <row r="934" spans="1:40" x14ac:dyDescent="0.25">
      <c r="A934" t="s">
        <v>1213</v>
      </c>
      <c r="B934" s="2">
        <v>9300</v>
      </c>
      <c r="C934" t="s">
        <v>1609</v>
      </c>
      <c r="D934" t="s">
        <v>1610</v>
      </c>
      <c r="E934" t="s">
        <v>309</v>
      </c>
      <c r="F934" t="s">
        <v>2118</v>
      </c>
      <c r="G934" t="s">
        <v>2119</v>
      </c>
      <c r="H934" t="s">
        <v>312</v>
      </c>
      <c r="I934" t="s">
        <v>754</v>
      </c>
      <c r="J934" t="s">
        <v>204</v>
      </c>
      <c r="K934" t="s">
        <v>204</v>
      </c>
      <c r="L934" t="s">
        <v>325</v>
      </c>
      <c r="M934" t="s">
        <v>340</v>
      </c>
      <c r="N934" t="s">
        <v>448</v>
      </c>
      <c r="O934" t="s">
        <v>339</v>
      </c>
      <c r="P934" t="s">
        <v>1211</v>
      </c>
      <c r="Q934" t="s">
        <v>413</v>
      </c>
      <c r="R934" t="s">
        <v>407</v>
      </c>
      <c r="S934" t="s">
        <v>1212</v>
      </c>
      <c r="T934" s="129">
        <v>4304.3</v>
      </c>
      <c r="U934" t="s">
        <v>2120</v>
      </c>
      <c r="V934" s="130">
        <v>-7.0408073459240798E-3</v>
      </c>
      <c r="W934" s="130">
        <v>2.5233634437322301E-2</v>
      </c>
      <c r="X934" t="s">
        <v>412</v>
      </c>
      <c r="Y934" t="s">
        <v>339</v>
      </c>
      <c r="Z934" s="137">
        <v>619608</v>
      </c>
      <c r="AA934" s="167">
        <v>1</v>
      </c>
      <c r="AB934" s="166" t="s">
        <v>2121</v>
      </c>
      <c r="AD934" s="137">
        <v>619.54600000000005</v>
      </c>
      <c r="AH934" s="130">
        <v>1.8347285104719716E-4</v>
      </c>
      <c r="AI934" s="130">
        <v>2.1910111413559009E-2</v>
      </c>
      <c r="AJ934" s="130">
        <v>2.0555271948544699E-3</v>
      </c>
      <c r="AK934" s="181"/>
      <c r="AL934" s="4"/>
      <c r="AM934" s="159"/>
      <c r="AN934" s="4"/>
    </row>
    <row r="935" spans="1:40" x14ac:dyDescent="0.25">
      <c r="A935" t="s">
        <v>1213</v>
      </c>
      <c r="B935" s="2">
        <v>9300</v>
      </c>
      <c r="C935" t="s">
        <v>1609</v>
      </c>
      <c r="D935" t="s">
        <v>1610</v>
      </c>
      <c r="E935" t="s">
        <v>309</v>
      </c>
      <c r="F935" t="s">
        <v>2669</v>
      </c>
      <c r="G935" t="s">
        <v>2670</v>
      </c>
      <c r="H935" t="s">
        <v>312</v>
      </c>
      <c r="I935" t="s">
        <v>754</v>
      </c>
      <c r="J935" t="s">
        <v>204</v>
      </c>
      <c r="K935" t="s">
        <v>204</v>
      </c>
      <c r="L935" t="s">
        <v>325</v>
      </c>
      <c r="M935" t="s">
        <v>340</v>
      </c>
      <c r="N935" t="s">
        <v>448</v>
      </c>
      <c r="O935" t="s">
        <v>339</v>
      </c>
      <c r="P935" t="s">
        <v>1211</v>
      </c>
      <c r="Q935" t="s">
        <v>413</v>
      </c>
      <c r="R935" t="s">
        <v>407</v>
      </c>
      <c r="S935" t="s">
        <v>1212</v>
      </c>
      <c r="T935" s="129">
        <v>1977</v>
      </c>
      <c r="U935" t="s">
        <v>2671</v>
      </c>
      <c r="V935" s="130">
        <v>3.7193348591354099E-3</v>
      </c>
      <c r="W935" s="130">
        <v>2.1960627158879899E-2</v>
      </c>
      <c r="X935" t="s">
        <v>412</v>
      </c>
      <c r="Y935" t="s">
        <v>339</v>
      </c>
      <c r="Z935" s="137">
        <v>559000</v>
      </c>
      <c r="AA935" s="167">
        <v>1</v>
      </c>
      <c r="AB935" s="166" t="s">
        <v>2672</v>
      </c>
      <c r="AD935" s="137">
        <v>603.55230000000006</v>
      </c>
      <c r="AH935" s="130">
        <v>1.8633333333333333E-4</v>
      </c>
      <c r="AI935" s="130">
        <v>2.1344497643290071E-2</v>
      </c>
      <c r="AJ935" s="130">
        <v>2.0024633621506123E-3</v>
      </c>
      <c r="AK935" s="181"/>
      <c r="AL935" s="4"/>
      <c r="AM935" s="159"/>
      <c r="AN935" s="4"/>
    </row>
    <row r="936" spans="1:40" x14ac:dyDescent="0.25">
      <c r="A936" t="s">
        <v>1213</v>
      </c>
      <c r="B936" s="2">
        <v>9300</v>
      </c>
      <c r="C936" t="s">
        <v>1884</v>
      </c>
      <c r="D936" t="s">
        <v>1885</v>
      </c>
      <c r="E936" t="s">
        <v>309</v>
      </c>
      <c r="F936" t="s">
        <v>2151</v>
      </c>
      <c r="G936" t="s">
        <v>2152</v>
      </c>
      <c r="H936" t="s">
        <v>312</v>
      </c>
      <c r="I936" t="s">
        <v>754</v>
      </c>
      <c r="J936" t="s">
        <v>204</v>
      </c>
      <c r="K936" t="s">
        <v>204</v>
      </c>
      <c r="L936" t="s">
        <v>325</v>
      </c>
      <c r="M936" t="s">
        <v>340</v>
      </c>
      <c r="N936" t="s">
        <v>448</v>
      </c>
      <c r="O936" t="s">
        <v>339</v>
      </c>
      <c r="P936" t="s">
        <v>1211</v>
      </c>
      <c r="Q936" t="s">
        <v>413</v>
      </c>
      <c r="R936" t="s">
        <v>407</v>
      </c>
      <c r="S936" t="s">
        <v>1212</v>
      </c>
      <c r="T936" s="129">
        <v>3264.2</v>
      </c>
      <c r="U936" t="s">
        <v>2153</v>
      </c>
      <c r="V936" s="130">
        <v>1.7500000000000002E-2</v>
      </c>
      <c r="W936" s="130">
        <v>2.4365553179978999E-2</v>
      </c>
      <c r="X936" t="s">
        <v>412</v>
      </c>
      <c r="Y936" t="s">
        <v>339</v>
      </c>
      <c r="Z936" s="137">
        <v>495000.79</v>
      </c>
      <c r="AA936" s="167">
        <v>1</v>
      </c>
      <c r="AB936" s="166" t="s">
        <v>2154</v>
      </c>
      <c r="AD936" s="137">
        <v>551.97540000000004</v>
      </c>
      <c r="AH936" s="130">
        <v>1.9035637602432429E-4</v>
      </c>
      <c r="AI936" s="130">
        <v>1.9520491636688477E-2</v>
      </c>
      <c r="AJ936" s="130">
        <v>1.8313417334478374E-3</v>
      </c>
      <c r="AK936" s="181"/>
      <c r="AL936" s="4"/>
      <c r="AM936" s="159"/>
      <c r="AN936" s="4"/>
    </row>
    <row r="937" spans="1:40" x14ac:dyDescent="0.25">
      <c r="A937" t="s">
        <v>1213</v>
      </c>
      <c r="B937" s="2">
        <v>9300</v>
      </c>
      <c r="C937" t="s">
        <v>3424</v>
      </c>
      <c r="D937" t="s">
        <v>3425</v>
      </c>
      <c r="E937" t="s">
        <v>309</v>
      </c>
      <c r="F937" t="s">
        <v>3426</v>
      </c>
      <c r="G937" t="s">
        <v>3427</v>
      </c>
      <c r="H937" t="s">
        <v>312</v>
      </c>
      <c r="I937" t="s">
        <v>754</v>
      </c>
      <c r="J937" t="s">
        <v>204</v>
      </c>
      <c r="K937" t="s">
        <v>204</v>
      </c>
      <c r="L937" t="s">
        <v>325</v>
      </c>
      <c r="M937" t="s">
        <v>340</v>
      </c>
      <c r="N937" t="s">
        <v>477</v>
      </c>
      <c r="O937" t="s">
        <v>339</v>
      </c>
      <c r="P937" t="s">
        <v>1984</v>
      </c>
      <c r="Q937" t="s">
        <v>413</v>
      </c>
      <c r="R937" t="s">
        <v>407</v>
      </c>
      <c r="S937" t="s">
        <v>1212</v>
      </c>
      <c r="T937" s="129">
        <v>3899.7</v>
      </c>
      <c r="U937" t="s">
        <v>1634</v>
      </c>
      <c r="V937" s="130">
        <v>-1.5024613782039101E-3</v>
      </c>
      <c r="W937" s="130">
        <v>1.8100157035588899E-2</v>
      </c>
      <c r="X937" t="s">
        <v>412</v>
      </c>
      <c r="Y937" t="s">
        <v>339</v>
      </c>
      <c r="Z937" s="137">
        <v>509811.56</v>
      </c>
      <c r="AA937" s="167">
        <v>1</v>
      </c>
      <c r="AB937" s="166" t="s">
        <v>2169</v>
      </c>
      <c r="AD937" s="137">
        <v>545.1925</v>
      </c>
      <c r="AH937" s="130">
        <v>7.2830222857142857E-3</v>
      </c>
      <c r="AI937" s="130">
        <v>1.9280615832943427E-2</v>
      </c>
      <c r="AJ937" s="130">
        <v>1.8088374554604426E-3</v>
      </c>
      <c r="AK937" s="181"/>
      <c r="AL937" s="4"/>
      <c r="AM937" s="159"/>
      <c r="AN937" s="4"/>
    </row>
    <row r="938" spans="1:40" x14ac:dyDescent="0.25">
      <c r="A938" t="s">
        <v>1213</v>
      </c>
      <c r="B938" s="2">
        <v>9300</v>
      </c>
      <c r="C938" t="s">
        <v>1609</v>
      </c>
      <c r="D938" t="s">
        <v>1610</v>
      </c>
      <c r="E938" t="s">
        <v>309</v>
      </c>
      <c r="F938" t="s">
        <v>2122</v>
      </c>
      <c r="G938" t="s">
        <v>2123</v>
      </c>
      <c r="H938" t="s">
        <v>312</v>
      </c>
      <c r="I938" t="s">
        <v>754</v>
      </c>
      <c r="J938" t="s">
        <v>204</v>
      </c>
      <c r="K938" t="s">
        <v>204</v>
      </c>
      <c r="L938" t="s">
        <v>325</v>
      </c>
      <c r="M938" t="s">
        <v>340</v>
      </c>
      <c r="N938" t="s">
        <v>448</v>
      </c>
      <c r="O938" t="s">
        <v>339</v>
      </c>
      <c r="P938" t="s">
        <v>1211</v>
      </c>
      <c r="Q938" t="s">
        <v>413</v>
      </c>
      <c r="R938" t="s">
        <v>407</v>
      </c>
      <c r="S938" t="s">
        <v>1212</v>
      </c>
      <c r="T938" s="129">
        <v>3686.7</v>
      </c>
      <c r="U938" t="s">
        <v>2124</v>
      </c>
      <c r="V938" s="130">
        <v>1.53918980596812E-2</v>
      </c>
      <c r="W938" s="130">
        <v>2.4979242044686899E-2</v>
      </c>
      <c r="X938" t="s">
        <v>412</v>
      </c>
      <c r="Y938" t="s">
        <v>339</v>
      </c>
      <c r="Z938" s="137">
        <v>450000.67</v>
      </c>
      <c r="AA938" s="167">
        <v>1</v>
      </c>
      <c r="AB938" s="166" t="s">
        <v>2125</v>
      </c>
      <c r="AD938" s="137">
        <v>450.9907</v>
      </c>
      <c r="AH938" s="130">
        <v>1.728819651803647E-4</v>
      </c>
      <c r="AI938" s="130">
        <v>1.5949189379769971E-2</v>
      </c>
      <c r="AJ938" s="130">
        <v>1.4962951071856708E-3</v>
      </c>
      <c r="AK938" s="181"/>
      <c r="AL938" s="4"/>
      <c r="AM938" s="159"/>
      <c r="AN938" s="4"/>
    </row>
    <row r="939" spans="1:40" x14ac:dyDescent="0.25">
      <c r="A939" t="s">
        <v>1213</v>
      </c>
      <c r="B939" s="2">
        <v>9300</v>
      </c>
      <c r="C939" t="s">
        <v>2685</v>
      </c>
      <c r="D939" t="s">
        <v>2686</v>
      </c>
      <c r="E939" t="s">
        <v>309</v>
      </c>
      <c r="F939" t="s">
        <v>2687</v>
      </c>
      <c r="G939" t="s">
        <v>2688</v>
      </c>
      <c r="H939" t="s">
        <v>312</v>
      </c>
      <c r="I939" t="s">
        <v>754</v>
      </c>
      <c r="J939" t="s">
        <v>204</v>
      </c>
      <c r="K939" t="s">
        <v>204</v>
      </c>
      <c r="L939" t="s">
        <v>325</v>
      </c>
      <c r="M939" t="s">
        <v>340</v>
      </c>
      <c r="N939" t="s">
        <v>448</v>
      </c>
      <c r="O939" t="s">
        <v>339</v>
      </c>
      <c r="P939" t="s">
        <v>1211</v>
      </c>
      <c r="Q939" t="s">
        <v>413</v>
      </c>
      <c r="R939" t="s">
        <v>407</v>
      </c>
      <c r="S939" t="s">
        <v>1212</v>
      </c>
      <c r="T939" s="129">
        <v>1196.2</v>
      </c>
      <c r="U939" t="s">
        <v>2689</v>
      </c>
      <c r="V939" s="130">
        <v>-8.6405806375931197E-4</v>
      </c>
      <c r="W939" s="130">
        <v>2.19711175668236E-2</v>
      </c>
      <c r="X939" t="s">
        <v>412</v>
      </c>
      <c r="Y939" t="s">
        <v>339</v>
      </c>
      <c r="Z939" s="137">
        <v>383405</v>
      </c>
      <c r="AA939" s="167">
        <v>1</v>
      </c>
      <c r="AB939" s="166" t="s">
        <v>2690</v>
      </c>
      <c r="AD939" s="137">
        <v>422.43559999999997</v>
      </c>
      <c r="AH939" s="130">
        <v>2.5560333333333335E-4</v>
      </c>
      <c r="AI939" s="130">
        <v>1.4939344392593361E-2</v>
      </c>
      <c r="AJ939" s="130">
        <v>1.4015551127352364E-3</v>
      </c>
      <c r="AK939" s="181"/>
      <c r="AL939" s="4"/>
      <c r="AM939" s="159"/>
      <c r="AN939" s="4"/>
    </row>
    <row r="940" spans="1:40" x14ac:dyDescent="0.25">
      <c r="A940" t="s">
        <v>1213</v>
      </c>
      <c r="B940" s="2">
        <v>9300</v>
      </c>
      <c r="C940" t="s">
        <v>1609</v>
      </c>
      <c r="D940" t="s">
        <v>1610</v>
      </c>
      <c r="E940" t="s">
        <v>309</v>
      </c>
      <c r="F940" t="s">
        <v>2627</v>
      </c>
      <c r="G940" t="s">
        <v>2628</v>
      </c>
      <c r="H940" t="s">
        <v>312</v>
      </c>
      <c r="I940" t="s">
        <v>754</v>
      </c>
      <c r="J940" t="s">
        <v>204</v>
      </c>
      <c r="K940" t="s">
        <v>204</v>
      </c>
      <c r="L940" t="s">
        <v>325</v>
      </c>
      <c r="M940" t="s">
        <v>340</v>
      </c>
      <c r="N940" t="s">
        <v>448</v>
      </c>
      <c r="O940" t="s">
        <v>339</v>
      </c>
      <c r="P940" t="s">
        <v>1211</v>
      </c>
      <c r="Q940" t="s">
        <v>413</v>
      </c>
      <c r="R940" t="s">
        <v>407</v>
      </c>
      <c r="S940" t="s">
        <v>1212</v>
      </c>
      <c r="T940" s="129">
        <v>4665.2</v>
      </c>
      <c r="U940" t="s">
        <v>2629</v>
      </c>
      <c r="V940" s="130">
        <v>1.7567768832444802E-2</v>
      </c>
      <c r="W940" s="130">
        <v>2.2131096287965401E-2</v>
      </c>
      <c r="X940" t="s">
        <v>412</v>
      </c>
      <c r="Y940" t="s">
        <v>339</v>
      </c>
      <c r="Z940" s="137">
        <v>400000</v>
      </c>
      <c r="AA940" s="167">
        <v>1</v>
      </c>
      <c r="AB940" s="166" t="s">
        <v>2630</v>
      </c>
      <c r="AD940" s="137">
        <v>400.92</v>
      </c>
      <c r="AH940" s="130">
        <v>1.4814814814814815E-4</v>
      </c>
      <c r="AI940" s="130">
        <v>1.4178449813127802E-2</v>
      </c>
      <c r="AJ940" s="130">
        <v>1.3301707427068434E-3</v>
      </c>
      <c r="AK940" s="181"/>
      <c r="AL940" s="4"/>
      <c r="AM940" s="159"/>
      <c r="AN940" s="4"/>
    </row>
    <row r="941" spans="1:40" x14ac:dyDescent="0.25">
      <c r="A941" t="s">
        <v>1213</v>
      </c>
      <c r="B941" s="2">
        <v>9300</v>
      </c>
      <c r="C941" t="s">
        <v>2792</v>
      </c>
      <c r="D941" t="s">
        <v>2793</v>
      </c>
      <c r="E941" t="s">
        <v>309</v>
      </c>
      <c r="F941" t="s">
        <v>2794</v>
      </c>
      <c r="G941" t="s">
        <v>2795</v>
      </c>
      <c r="H941" t="s">
        <v>312</v>
      </c>
      <c r="I941" t="s">
        <v>754</v>
      </c>
      <c r="J941" t="s">
        <v>204</v>
      </c>
      <c r="K941" t="s">
        <v>204</v>
      </c>
      <c r="L941" t="s">
        <v>325</v>
      </c>
      <c r="M941" t="s">
        <v>340</v>
      </c>
      <c r="N941" t="s">
        <v>464</v>
      </c>
      <c r="O941" t="s">
        <v>339</v>
      </c>
      <c r="P941" t="s">
        <v>1668</v>
      </c>
      <c r="Q941" t="s">
        <v>413</v>
      </c>
      <c r="R941" t="s">
        <v>407</v>
      </c>
      <c r="S941" t="s">
        <v>1212</v>
      </c>
      <c r="T941" s="129">
        <v>2491.3000000000002</v>
      </c>
      <c r="U941" t="s">
        <v>2796</v>
      </c>
      <c r="V941" s="130">
        <v>9.0676560725699799E-3</v>
      </c>
      <c r="W941" s="130">
        <v>2.4486192871331799E-2</v>
      </c>
      <c r="X941" t="s">
        <v>412</v>
      </c>
      <c r="Y941" t="s">
        <v>339</v>
      </c>
      <c r="Z941" s="137">
        <v>331547.92</v>
      </c>
      <c r="AA941" s="167">
        <v>1</v>
      </c>
      <c r="AB941" s="166" t="s">
        <v>2150</v>
      </c>
      <c r="AD941" s="137">
        <v>367.35509999999999</v>
      </c>
      <c r="AH941" s="130">
        <v>2.8081727791235463E-4</v>
      </c>
      <c r="AI941" s="130">
        <v>1.299143432342249E-2</v>
      </c>
      <c r="AJ941" s="130">
        <v>1.2188092542256476E-3</v>
      </c>
      <c r="AK941" s="181"/>
      <c r="AL941" s="4"/>
      <c r="AM941" s="159"/>
      <c r="AN941" s="4"/>
    </row>
    <row r="942" spans="1:40" x14ac:dyDescent="0.25">
      <c r="A942" t="s">
        <v>1213</v>
      </c>
      <c r="B942" s="2">
        <v>9300</v>
      </c>
      <c r="C942" t="s">
        <v>2873</v>
      </c>
      <c r="D942" t="s">
        <v>2874</v>
      </c>
      <c r="E942" t="s">
        <v>309</v>
      </c>
      <c r="F942" t="s">
        <v>2933</v>
      </c>
      <c r="G942" t="s">
        <v>2934</v>
      </c>
      <c r="H942" t="s">
        <v>312</v>
      </c>
      <c r="I942" t="s">
        <v>754</v>
      </c>
      <c r="J942" t="s">
        <v>204</v>
      </c>
      <c r="K942" t="s">
        <v>204</v>
      </c>
      <c r="L942" t="s">
        <v>325</v>
      </c>
      <c r="M942" t="s">
        <v>340</v>
      </c>
      <c r="N942" t="s">
        <v>464</v>
      </c>
      <c r="O942" t="s">
        <v>339</v>
      </c>
      <c r="P942" t="s">
        <v>1647</v>
      </c>
      <c r="Q942" t="s">
        <v>413</v>
      </c>
      <c r="R942" t="s">
        <v>407</v>
      </c>
      <c r="S942" t="s">
        <v>1212</v>
      </c>
      <c r="T942" s="129">
        <v>1960.4</v>
      </c>
      <c r="U942" t="s">
        <v>1376</v>
      </c>
      <c r="V942" s="130">
        <v>1.4401766423597501E-2</v>
      </c>
      <c r="W942" s="130">
        <v>2.6219732784032501E-2</v>
      </c>
      <c r="X942" t="s">
        <v>412</v>
      </c>
      <c r="Y942" t="s">
        <v>339</v>
      </c>
      <c r="Z942" s="137">
        <v>321000</v>
      </c>
      <c r="AA942" s="167">
        <v>1</v>
      </c>
      <c r="AB942" s="166" t="s">
        <v>2935</v>
      </c>
      <c r="AD942" s="137">
        <v>359.00640000000004</v>
      </c>
      <c r="AH942" s="130">
        <v>3.9782867340868529E-4</v>
      </c>
      <c r="AI942" s="130">
        <v>1.2696184338500663E-2</v>
      </c>
      <c r="AJ942" s="130">
        <v>1.191109971377108E-3</v>
      </c>
      <c r="AK942" s="181"/>
      <c r="AL942" s="4"/>
      <c r="AM942" s="159"/>
      <c r="AN942" s="4"/>
    </row>
    <row r="943" spans="1:40" x14ac:dyDescent="0.25">
      <c r="A943" t="s">
        <v>1213</v>
      </c>
      <c r="B943" s="2">
        <v>9300</v>
      </c>
      <c r="C943" t="s">
        <v>2743</v>
      </c>
      <c r="D943" t="s">
        <v>2744</v>
      </c>
      <c r="E943" t="s">
        <v>309</v>
      </c>
      <c r="F943" t="s">
        <v>2745</v>
      </c>
      <c r="G943" t="s">
        <v>2746</v>
      </c>
      <c r="H943" t="s">
        <v>312</v>
      </c>
      <c r="I943" t="s">
        <v>754</v>
      </c>
      <c r="J943" t="s">
        <v>204</v>
      </c>
      <c r="K943" t="s">
        <v>204</v>
      </c>
      <c r="L943" t="s">
        <v>325</v>
      </c>
      <c r="M943" t="s">
        <v>340</v>
      </c>
      <c r="N943" t="s">
        <v>448</v>
      </c>
      <c r="O943" t="s">
        <v>339</v>
      </c>
      <c r="P943" t="s">
        <v>1211</v>
      </c>
      <c r="Q943" t="s">
        <v>413</v>
      </c>
      <c r="R943" t="s">
        <v>407</v>
      </c>
      <c r="S943" t="s">
        <v>1212</v>
      </c>
      <c r="T943" s="129">
        <v>2995.5</v>
      </c>
      <c r="U943" t="s">
        <v>2747</v>
      </c>
      <c r="V943" s="130">
        <v>1.4999999999999999E-2</v>
      </c>
      <c r="W943" s="130">
        <v>2.0914208966493299E-2</v>
      </c>
      <c r="X943" t="s">
        <v>412</v>
      </c>
      <c r="Y943" t="s">
        <v>339</v>
      </c>
      <c r="Z943" s="137">
        <v>254000.51</v>
      </c>
      <c r="AA943" s="167">
        <v>1</v>
      </c>
      <c r="AB943" s="166" t="s">
        <v>2748</v>
      </c>
      <c r="AD943" s="137">
        <v>282.37240000000003</v>
      </c>
      <c r="AH943" s="130">
        <v>9.0993922216466494E-4</v>
      </c>
      <c r="AI943" s="130">
        <v>9.9860393644927905E-3</v>
      </c>
      <c r="AJ943" s="130">
        <v>9.3685399837352564E-4</v>
      </c>
      <c r="AK943" s="181"/>
      <c r="AL943" s="4"/>
      <c r="AM943" s="159"/>
      <c r="AN943" s="4"/>
    </row>
    <row r="944" spans="1:40" x14ac:dyDescent="0.25">
      <c r="A944" t="s">
        <v>1213</v>
      </c>
      <c r="B944" s="2">
        <v>9300</v>
      </c>
      <c r="C944" t="s">
        <v>1855</v>
      </c>
      <c r="D944" t="s">
        <v>1856</v>
      </c>
      <c r="E944" t="s">
        <v>309</v>
      </c>
      <c r="F944" t="s">
        <v>3428</v>
      </c>
      <c r="G944" t="s">
        <v>3429</v>
      </c>
      <c r="H944" t="s">
        <v>312</v>
      </c>
      <c r="I944" t="s">
        <v>754</v>
      </c>
      <c r="J944" t="s">
        <v>204</v>
      </c>
      <c r="K944" t="s">
        <v>204</v>
      </c>
      <c r="L944" t="s">
        <v>325</v>
      </c>
      <c r="M944" t="s">
        <v>340</v>
      </c>
      <c r="N944" t="s">
        <v>464</v>
      </c>
      <c r="O944" t="s">
        <v>339</v>
      </c>
      <c r="P944" t="s">
        <v>1668</v>
      </c>
      <c r="Q944" t="s">
        <v>413</v>
      </c>
      <c r="R944" t="s">
        <v>407</v>
      </c>
      <c r="S944" t="s">
        <v>1212</v>
      </c>
      <c r="T944" s="129">
        <v>3624</v>
      </c>
      <c r="U944" t="s">
        <v>2696</v>
      </c>
      <c r="V944" s="130">
        <v>1.3160285863200999E-2</v>
      </c>
      <c r="W944" s="130">
        <v>3.1438710736035998E-2</v>
      </c>
      <c r="X944" t="s">
        <v>412</v>
      </c>
      <c r="Y944" t="s">
        <v>339</v>
      </c>
      <c r="Z944" s="137">
        <v>237802.73</v>
      </c>
      <c r="AA944" s="167">
        <v>1</v>
      </c>
      <c r="AB944" s="166" t="s">
        <v>3430</v>
      </c>
      <c r="AD944" s="137">
        <v>280.74990000000003</v>
      </c>
      <c r="AH944" s="130">
        <v>2.729096073873584E-4</v>
      </c>
      <c r="AI944" s="130">
        <v>9.9286599999766773E-3</v>
      </c>
      <c r="AJ944" s="130">
        <v>9.3147087448336831E-4</v>
      </c>
      <c r="AK944" s="181"/>
      <c r="AL944" s="4"/>
      <c r="AM944" s="159"/>
      <c r="AN944" s="4"/>
    </row>
    <row r="945" spans="1:40" x14ac:dyDescent="0.25">
      <c r="A945" t="s">
        <v>1213</v>
      </c>
      <c r="B945" s="2">
        <v>9300</v>
      </c>
      <c r="C945" t="s">
        <v>2710</v>
      </c>
      <c r="D945" t="s">
        <v>2711</v>
      </c>
      <c r="E945" t="s">
        <v>309</v>
      </c>
      <c r="F945" t="s">
        <v>2752</v>
      </c>
      <c r="G945" t="s">
        <v>2753</v>
      </c>
      <c r="H945" t="s">
        <v>312</v>
      </c>
      <c r="I945" t="s">
        <v>754</v>
      </c>
      <c r="J945" t="s">
        <v>204</v>
      </c>
      <c r="K945" t="s">
        <v>204</v>
      </c>
      <c r="L945" t="s">
        <v>325</v>
      </c>
      <c r="M945" t="s">
        <v>340</v>
      </c>
      <c r="N945" t="s">
        <v>477</v>
      </c>
      <c r="O945" t="s">
        <v>339</v>
      </c>
      <c r="P945" t="s">
        <v>1211</v>
      </c>
      <c r="Q945" t="s">
        <v>413</v>
      </c>
      <c r="R945" t="s">
        <v>407</v>
      </c>
      <c r="S945" t="s">
        <v>1212</v>
      </c>
      <c r="T945" s="129">
        <v>11897.1</v>
      </c>
      <c r="U945" t="s">
        <v>2754</v>
      </c>
      <c r="V945" s="130">
        <v>1.7184081670373001E-2</v>
      </c>
      <c r="W945" s="130">
        <v>3.01116741311547E-2</v>
      </c>
      <c r="X945" t="s">
        <v>412</v>
      </c>
      <c r="Y945" t="s">
        <v>339</v>
      </c>
      <c r="Z945" s="137">
        <v>287180.90000000002</v>
      </c>
      <c r="AA945" s="167">
        <v>1</v>
      </c>
      <c r="AB945" s="166" t="s">
        <v>2755</v>
      </c>
      <c r="AD945" s="137">
        <v>279.48450000000003</v>
      </c>
      <c r="AH945" s="130">
        <v>6.3068468925626966E-5</v>
      </c>
      <c r="AI945" s="130">
        <v>9.8839094003719385E-3</v>
      </c>
      <c r="AJ945" s="130">
        <v>9.2727253551843454E-4</v>
      </c>
      <c r="AK945" s="181"/>
      <c r="AL945" s="4"/>
      <c r="AM945" s="159"/>
      <c r="AN945" s="4"/>
    </row>
    <row r="946" spans="1:40" x14ac:dyDescent="0.25">
      <c r="A946" t="s">
        <v>1213</v>
      </c>
      <c r="B946" s="2">
        <v>9300</v>
      </c>
      <c r="C946" t="s">
        <v>1873</v>
      </c>
      <c r="D946" t="s">
        <v>1874</v>
      </c>
      <c r="E946" t="s">
        <v>309</v>
      </c>
      <c r="F946" t="s">
        <v>2730</v>
      </c>
      <c r="G946" t="s">
        <v>2731</v>
      </c>
      <c r="H946" t="s">
        <v>312</v>
      </c>
      <c r="I946" t="s">
        <v>754</v>
      </c>
      <c r="J946" t="s">
        <v>204</v>
      </c>
      <c r="K946" t="s">
        <v>204</v>
      </c>
      <c r="L946" t="s">
        <v>325</v>
      </c>
      <c r="M946" t="s">
        <v>340</v>
      </c>
      <c r="N946" t="s">
        <v>448</v>
      </c>
      <c r="O946" t="s">
        <v>339</v>
      </c>
      <c r="P946" t="s">
        <v>1211</v>
      </c>
      <c r="Q946" t="s">
        <v>413</v>
      </c>
      <c r="R946" t="s">
        <v>407</v>
      </c>
      <c r="S946" t="s">
        <v>1212</v>
      </c>
      <c r="T946" s="129">
        <v>1991.7</v>
      </c>
      <c r="U946" t="s">
        <v>1796</v>
      </c>
      <c r="V946" s="130">
        <v>-1.74248223259592E-3</v>
      </c>
      <c r="W946" s="130">
        <v>2.09483027923104E-2</v>
      </c>
      <c r="X946" t="s">
        <v>412</v>
      </c>
      <c r="Y946" t="s">
        <v>339</v>
      </c>
      <c r="Z946" s="137">
        <v>242000</v>
      </c>
      <c r="AA946" s="167">
        <v>1</v>
      </c>
      <c r="AB946" s="166" t="s">
        <v>2732</v>
      </c>
      <c r="AD946" s="137">
        <v>268.01499999999999</v>
      </c>
      <c r="AH946" s="130">
        <v>1.591112911158041E-4</v>
      </c>
      <c r="AI946" s="130">
        <v>9.4782929927802236E-3</v>
      </c>
      <c r="AJ946" s="130">
        <v>8.8921907514360619E-4</v>
      </c>
      <c r="AK946" s="181"/>
      <c r="AL946" s="4"/>
      <c r="AM946" s="159"/>
      <c r="AN946" s="4"/>
    </row>
    <row r="947" spans="1:40" x14ac:dyDescent="0.25">
      <c r="A947" t="s">
        <v>1213</v>
      </c>
      <c r="B947" s="2">
        <v>9300</v>
      </c>
      <c r="C947" t="s">
        <v>3431</v>
      </c>
      <c r="D947" t="s">
        <v>3432</v>
      </c>
      <c r="E947" t="s">
        <v>309</v>
      </c>
      <c r="F947" t="s">
        <v>3433</v>
      </c>
      <c r="G947" t="s">
        <v>3434</v>
      </c>
      <c r="H947" t="s">
        <v>312</v>
      </c>
      <c r="I947" t="s">
        <v>754</v>
      </c>
      <c r="J947" t="s">
        <v>204</v>
      </c>
      <c r="K947" t="s">
        <v>204</v>
      </c>
      <c r="L947" t="s">
        <v>325</v>
      </c>
      <c r="M947" t="s">
        <v>340</v>
      </c>
      <c r="N947" t="s">
        <v>464</v>
      </c>
      <c r="O947" t="s">
        <v>339</v>
      </c>
      <c r="P947" t="s">
        <v>1633</v>
      </c>
      <c r="Q947" t="s">
        <v>413</v>
      </c>
      <c r="R947" t="s">
        <v>407</v>
      </c>
      <c r="S947" t="s">
        <v>1212</v>
      </c>
      <c r="T947" s="129">
        <v>2738.9</v>
      </c>
      <c r="U947" t="s">
        <v>1376</v>
      </c>
      <c r="V947" s="130">
        <v>5.5001449064410301E-3</v>
      </c>
      <c r="W947" s="130">
        <v>3.3486962887048402E-2</v>
      </c>
      <c r="X947" t="s">
        <v>412</v>
      </c>
      <c r="Y947" t="s">
        <v>339</v>
      </c>
      <c r="Z947" s="137">
        <v>249000</v>
      </c>
      <c r="AA947" s="167">
        <v>1</v>
      </c>
      <c r="AB947" s="166" t="s">
        <v>3435</v>
      </c>
      <c r="AD947" s="137">
        <v>251.56470000000002</v>
      </c>
      <c r="AH947" s="130">
        <v>4.8957923712151E-4</v>
      </c>
      <c r="AI947" s="130">
        <v>8.8965316614400668E-3</v>
      </c>
      <c r="AJ947" s="130">
        <v>8.3464033681987493E-4</v>
      </c>
      <c r="AK947" s="181"/>
      <c r="AL947" s="4"/>
      <c r="AM947" s="159"/>
      <c r="AN947" s="4"/>
    </row>
    <row r="948" spans="1:40" x14ac:dyDescent="0.25">
      <c r="A948" t="s">
        <v>1213</v>
      </c>
      <c r="B948" s="2">
        <v>9300</v>
      </c>
      <c r="C948" t="s">
        <v>2130</v>
      </c>
      <c r="D948" t="s">
        <v>2131</v>
      </c>
      <c r="E948" t="s">
        <v>309</v>
      </c>
      <c r="F948" t="s">
        <v>2132</v>
      </c>
      <c r="G948" t="s">
        <v>2133</v>
      </c>
      <c r="H948" t="s">
        <v>312</v>
      </c>
      <c r="I948" t="s">
        <v>754</v>
      </c>
      <c r="J948" t="s">
        <v>204</v>
      </c>
      <c r="K948" t="s">
        <v>204</v>
      </c>
      <c r="L948" t="s">
        <v>325</v>
      </c>
      <c r="M948" t="s">
        <v>340</v>
      </c>
      <c r="N948" t="s">
        <v>448</v>
      </c>
      <c r="O948" t="s">
        <v>339</v>
      </c>
      <c r="P948" t="s">
        <v>1255</v>
      </c>
      <c r="Q948" t="s">
        <v>415</v>
      </c>
      <c r="R948" t="s">
        <v>407</v>
      </c>
      <c r="S948" t="s">
        <v>1212</v>
      </c>
      <c r="T948" s="129">
        <v>3973.1</v>
      </c>
      <c r="U948" t="s">
        <v>2134</v>
      </c>
      <c r="V948" s="130">
        <v>-1.5077692477977E-4</v>
      </c>
      <c r="W948" s="130">
        <v>2.5207408417462999E-2</v>
      </c>
      <c r="X948" t="s">
        <v>412</v>
      </c>
      <c r="Y948" t="s">
        <v>339</v>
      </c>
      <c r="Z948" s="137">
        <v>242771.93</v>
      </c>
      <c r="AA948" s="167">
        <v>1</v>
      </c>
      <c r="AB948" s="166" t="s">
        <v>2135</v>
      </c>
      <c r="AD948" s="137">
        <v>244.8355</v>
      </c>
      <c r="AH948" s="130">
        <v>6.2841828081596258E-5</v>
      </c>
      <c r="AI948" s="130">
        <v>8.6585549466777715E-3</v>
      </c>
      <c r="AJ948" s="130">
        <v>8.1231422447371378E-4</v>
      </c>
      <c r="AK948" s="181"/>
      <c r="AL948" s="4"/>
      <c r="AM948" s="159"/>
      <c r="AN948" s="4"/>
    </row>
    <row r="949" spans="1:40" x14ac:dyDescent="0.25">
      <c r="A949" t="s">
        <v>1213</v>
      </c>
      <c r="B949" s="2">
        <v>9300</v>
      </c>
      <c r="C949" t="s">
        <v>2136</v>
      </c>
      <c r="D949" t="s">
        <v>2137</v>
      </c>
      <c r="E949" t="s">
        <v>309</v>
      </c>
      <c r="F949" t="s">
        <v>3436</v>
      </c>
      <c r="G949" t="s">
        <v>3437</v>
      </c>
      <c r="H949" t="s">
        <v>312</v>
      </c>
      <c r="I949" t="s">
        <v>754</v>
      </c>
      <c r="J949" t="s">
        <v>204</v>
      </c>
      <c r="K949" t="s">
        <v>204</v>
      </c>
      <c r="L949" t="s">
        <v>325</v>
      </c>
      <c r="M949" t="s">
        <v>340</v>
      </c>
      <c r="N949" t="s">
        <v>464</v>
      </c>
      <c r="O949" t="s">
        <v>339</v>
      </c>
      <c r="Q949" t="s">
        <v>410</v>
      </c>
      <c r="R949" t="s">
        <v>410</v>
      </c>
      <c r="S949" t="s">
        <v>1212</v>
      </c>
      <c r="T949" s="129">
        <v>3027.4</v>
      </c>
      <c r="U949" t="s">
        <v>1627</v>
      </c>
      <c r="V949" s="130">
        <v>1.04192204782542E-2</v>
      </c>
      <c r="W949" s="130">
        <v>3.2180907098054601E-2</v>
      </c>
      <c r="X949" t="s">
        <v>412</v>
      </c>
      <c r="Y949" t="s">
        <v>339</v>
      </c>
      <c r="Z949" s="137">
        <v>214000.22</v>
      </c>
      <c r="AA949" s="167">
        <v>1</v>
      </c>
      <c r="AB949" s="166" t="s">
        <v>3438</v>
      </c>
      <c r="AD949" s="137">
        <v>238.35339999999999</v>
      </c>
      <c r="AH949" s="130">
        <v>3.9527458438365517E-4</v>
      </c>
      <c r="AI949" s="130">
        <v>8.4293168704189757E-3</v>
      </c>
      <c r="AJ949" s="130">
        <v>7.9080793950090115E-4</v>
      </c>
      <c r="AK949" s="181"/>
      <c r="AL949" s="4"/>
      <c r="AM949" s="159"/>
      <c r="AN949" s="4"/>
    </row>
    <row r="950" spans="1:40" x14ac:dyDescent="0.25">
      <c r="A950" t="s">
        <v>1213</v>
      </c>
      <c r="B950" s="2">
        <v>9300</v>
      </c>
      <c r="C950" t="s">
        <v>1609</v>
      </c>
      <c r="D950" t="s">
        <v>1610</v>
      </c>
      <c r="E950" t="s">
        <v>309</v>
      </c>
      <c r="F950" t="s">
        <v>2856</v>
      </c>
      <c r="G950" t="s">
        <v>2857</v>
      </c>
      <c r="H950" t="s">
        <v>312</v>
      </c>
      <c r="I950" t="s">
        <v>754</v>
      </c>
      <c r="J950" t="s">
        <v>204</v>
      </c>
      <c r="K950" t="s">
        <v>204</v>
      </c>
      <c r="L950" t="s">
        <v>325</v>
      </c>
      <c r="M950" t="s">
        <v>340</v>
      </c>
      <c r="N950" t="s">
        <v>448</v>
      </c>
      <c r="O950" t="s">
        <v>339</v>
      </c>
      <c r="P950" t="s">
        <v>1211</v>
      </c>
      <c r="Q950" t="s">
        <v>413</v>
      </c>
      <c r="R950" t="s">
        <v>407</v>
      </c>
      <c r="S950" t="s">
        <v>1212</v>
      </c>
      <c r="T950" s="129">
        <v>3730.3</v>
      </c>
      <c r="U950" t="s">
        <v>2858</v>
      </c>
      <c r="V950" s="130">
        <v>1.27487688006297E-2</v>
      </c>
      <c r="W950" s="130">
        <v>2.3712525285482101E-2</v>
      </c>
      <c r="X950" t="s">
        <v>412</v>
      </c>
      <c r="Y950" t="s">
        <v>339</v>
      </c>
      <c r="Z950" s="137">
        <v>220062.67</v>
      </c>
      <c r="AA950" s="167">
        <v>1</v>
      </c>
      <c r="AB950" s="166" t="s">
        <v>1942</v>
      </c>
      <c r="AD950" s="137">
        <v>226.5985</v>
      </c>
      <c r="AH950" s="130">
        <v>2.0460116459288061E-4</v>
      </c>
      <c r="AI950" s="130">
        <v>8.0136073530381133E-3</v>
      </c>
      <c r="AJ950" s="130">
        <v>7.5180758016875349E-4</v>
      </c>
      <c r="AK950" s="181"/>
      <c r="AL950" s="4"/>
      <c r="AM950" s="159"/>
      <c r="AN950" s="4"/>
    </row>
    <row r="951" spans="1:40" x14ac:dyDescent="0.25">
      <c r="A951" t="s">
        <v>1213</v>
      </c>
      <c r="B951" s="2">
        <v>9300</v>
      </c>
      <c r="C951" t="s">
        <v>2535</v>
      </c>
      <c r="D951" t="s">
        <v>2536</v>
      </c>
      <c r="E951" t="s">
        <v>309</v>
      </c>
      <c r="F951" t="s">
        <v>2797</v>
      </c>
      <c r="G951" t="s">
        <v>2798</v>
      </c>
      <c r="H951" t="s">
        <v>312</v>
      </c>
      <c r="I951" t="s">
        <v>754</v>
      </c>
      <c r="J951" t="s">
        <v>204</v>
      </c>
      <c r="K951" t="s">
        <v>204</v>
      </c>
      <c r="L951" t="s">
        <v>325</v>
      </c>
      <c r="M951" t="s">
        <v>340</v>
      </c>
      <c r="N951" t="s">
        <v>464</v>
      </c>
      <c r="O951" t="s">
        <v>339</v>
      </c>
      <c r="P951" t="s">
        <v>1211</v>
      </c>
      <c r="Q951" t="s">
        <v>413</v>
      </c>
      <c r="R951" t="s">
        <v>407</v>
      </c>
      <c r="S951" t="s">
        <v>1212</v>
      </c>
      <c r="T951" s="129">
        <v>5242.2</v>
      </c>
      <c r="U951" t="s">
        <v>2390</v>
      </c>
      <c r="V951" s="130">
        <v>5.7362450521239797E-3</v>
      </c>
      <c r="W951" s="130">
        <v>2.81132514178749E-2</v>
      </c>
      <c r="X951" t="s">
        <v>412</v>
      </c>
      <c r="Y951" t="s">
        <v>339</v>
      </c>
      <c r="Z951" s="137">
        <v>190000</v>
      </c>
      <c r="AA951" s="167">
        <v>1</v>
      </c>
      <c r="AB951" s="166" t="s">
        <v>2799</v>
      </c>
      <c r="AD951" s="137">
        <v>205.08600000000001</v>
      </c>
      <c r="AH951" s="130">
        <v>8.9808018816197967E-5</v>
      </c>
      <c r="AI951" s="130">
        <v>7.2528224044076835E-3</v>
      </c>
      <c r="AJ951" s="130">
        <v>6.8043349530773139E-4</v>
      </c>
      <c r="AK951" s="181"/>
      <c r="AL951" s="4"/>
      <c r="AM951" s="159"/>
      <c r="AN951" s="4"/>
    </row>
    <row r="952" spans="1:40" x14ac:dyDescent="0.25">
      <c r="A952" t="s">
        <v>1213</v>
      </c>
      <c r="B952" s="2">
        <v>9300</v>
      </c>
      <c r="C952" t="s">
        <v>1980</v>
      </c>
      <c r="D952" t="s">
        <v>1981</v>
      </c>
      <c r="E952" t="s">
        <v>309</v>
      </c>
      <c r="F952" t="s">
        <v>2718</v>
      </c>
      <c r="G952" t="s">
        <v>2719</v>
      </c>
      <c r="H952" t="s">
        <v>312</v>
      </c>
      <c r="I952" t="s">
        <v>754</v>
      </c>
      <c r="J952" t="s">
        <v>204</v>
      </c>
      <c r="K952" t="s">
        <v>204</v>
      </c>
      <c r="L952" t="s">
        <v>325</v>
      </c>
      <c r="M952" t="s">
        <v>340</v>
      </c>
      <c r="N952" t="s">
        <v>464</v>
      </c>
      <c r="O952" t="s">
        <v>339</v>
      </c>
      <c r="P952" t="s">
        <v>2149</v>
      </c>
      <c r="Q952" t="s">
        <v>415</v>
      </c>
      <c r="R952" t="s">
        <v>407</v>
      </c>
      <c r="S952" t="s">
        <v>1212</v>
      </c>
      <c r="T952" s="129">
        <v>3147.2</v>
      </c>
      <c r="U952" t="s">
        <v>2720</v>
      </c>
      <c r="V952" s="130">
        <v>1.2877556714948999E-2</v>
      </c>
      <c r="W952" s="130">
        <v>2.7727728925942999E-2</v>
      </c>
      <c r="X952" t="s">
        <v>412</v>
      </c>
      <c r="Y952" t="s">
        <v>339</v>
      </c>
      <c r="Z952" s="137">
        <v>165099.22</v>
      </c>
      <c r="AA952" s="167">
        <v>1</v>
      </c>
      <c r="AB952" s="166" t="s">
        <v>2721</v>
      </c>
      <c r="AC952" s="2">
        <v>17.202099999999998</v>
      </c>
      <c r="AD952" s="137">
        <v>198.81120000000001</v>
      </c>
      <c r="AH952" s="130">
        <v>6.2285971084273978E-5</v>
      </c>
      <c r="AI952" s="130">
        <v>7.0309154481884521E-3</v>
      </c>
      <c r="AJ952" s="130">
        <v>6.5961498943040706E-4</v>
      </c>
      <c r="AK952" s="181"/>
      <c r="AL952" s="4"/>
      <c r="AM952" s="159"/>
      <c r="AN952" s="4"/>
    </row>
    <row r="953" spans="1:40" x14ac:dyDescent="0.25">
      <c r="A953" t="s">
        <v>1213</v>
      </c>
      <c r="B953" s="2">
        <v>9300</v>
      </c>
      <c r="C953" t="s">
        <v>1609</v>
      </c>
      <c r="D953" t="s">
        <v>1610</v>
      </c>
      <c r="E953" t="s">
        <v>309</v>
      </c>
      <c r="F953" t="s">
        <v>2126</v>
      </c>
      <c r="G953" t="s">
        <v>2127</v>
      </c>
      <c r="H953" t="s">
        <v>312</v>
      </c>
      <c r="I953" t="s">
        <v>754</v>
      </c>
      <c r="J953" t="s">
        <v>204</v>
      </c>
      <c r="K953" t="s">
        <v>204</v>
      </c>
      <c r="L953" t="s">
        <v>325</v>
      </c>
      <c r="M953" t="s">
        <v>340</v>
      </c>
      <c r="N953" t="s">
        <v>448</v>
      </c>
      <c r="O953" t="s">
        <v>339</v>
      </c>
      <c r="P953" t="s">
        <v>1211</v>
      </c>
      <c r="Q953" t="s">
        <v>413</v>
      </c>
      <c r="R953" t="s">
        <v>407</v>
      </c>
      <c r="S953" t="s">
        <v>1212</v>
      </c>
      <c r="T953" s="129">
        <v>3172.9</v>
      </c>
      <c r="U953" t="s">
        <v>2128</v>
      </c>
      <c r="V953" s="130">
        <v>-7.13352194344034E-3</v>
      </c>
      <c r="W953" s="130">
        <v>2.4058708747625002E-2</v>
      </c>
      <c r="X953" t="s">
        <v>412</v>
      </c>
      <c r="Y953" t="s">
        <v>339</v>
      </c>
      <c r="Z953" s="137">
        <v>177000</v>
      </c>
      <c r="AA953" s="167">
        <v>1</v>
      </c>
      <c r="AB953" s="166" t="s">
        <v>2129</v>
      </c>
      <c r="AD953" s="137">
        <v>197.3904</v>
      </c>
      <c r="AH953" s="130">
        <v>5.869455354336035E-5</v>
      </c>
      <c r="AI953" s="130">
        <v>6.9806691609129549E-3</v>
      </c>
      <c r="AJ953" s="130">
        <v>6.5490106497855156E-4</v>
      </c>
      <c r="AK953" s="181"/>
      <c r="AL953" s="4"/>
      <c r="AM953" s="159"/>
      <c r="AN953" s="4"/>
    </row>
    <row r="954" spans="1:40" x14ac:dyDescent="0.25">
      <c r="A954" t="s">
        <v>1213</v>
      </c>
      <c r="B954" s="2">
        <v>9300</v>
      </c>
      <c r="C954" t="s">
        <v>2136</v>
      </c>
      <c r="D954" t="s">
        <v>2137</v>
      </c>
      <c r="E954" t="s">
        <v>309</v>
      </c>
      <c r="F954" t="s">
        <v>2138</v>
      </c>
      <c r="G954" t="s">
        <v>2139</v>
      </c>
      <c r="H954" t="s">
        <v>312</v>
      </c>
      <c r="I954" t="s">
        <v>754</v>
      </c>
      <c r="J954" t="s">
        <v>204</v>
      </c>
      <c r="K954" t="s">
        <v>204</v>
      </c>
      <c r="L954" t="s">
        <v>325</v>
      </c>
      <c r="M954" t="s">
        <v>340</v>
      </c>
      <c r="N954" t="s">
        <v>464</v>
      </c>
      <c r="O954" t="s">
        <v>339</v>
      </c>
      <c r="Q954" t="s">
        <v>410</v>
      </c>
      <c r="R954" t="s">
        <v>410</v>
      </c>
      <c r="S954" t="s">
        <v>1212</v>
      </c>
      <c r="T954" s="129">
        <v>4444.6000000000004</v>
      </c>
      <c r="U954" t="s">
        <v>2140</v>
      </c>
      <c r="V954" s="130">
        <v>1.63422309386058E-2</v>
      </c>
      <c r="W954" s="130">
        <v>3.5519479426145202E-2</v>
      </c>
      <c r="X954" t="s">
        <v>412</v>
      </c>
      <c r="Y954" t="s">
        <v>339</v>
      </c>
      <c r="Z954" s="137">
        <v>196000</v>
      </c>
      <c r="AA954" s="167">
        <v>1</v>
      </c>
      <c r="AB954" s="166" t="s">
        <v>2141</v>
      </c>
      <c r="AD954" s="137">
        <v>195.76479999999998</v>
      </c>
      <c r="AH954" s="130">
        <v>2.9773207151645881E-4</v>
      </c>
      <c r="AI954" s="130">
        <v>6.9231801655617112E-3</v>
      </c>
      <c r="AJ954" s="130">
        <v>6.4950765592102313E-4</v>
      </c>
      <c r="AK954" s="181"/>
      <c r="AL954" s="4"/>
      <c r="AM954" s="159"/>
      <c r="AN954" s="4"/>
    </row>
    <row r="955" spans="1:40" x14ac:dyDescent="0.25">
      <c r="A955" t="s">
        <v>1213</v>
      </c>
      <c r="B955" s="2">
        <v>9300</v>
      </c>
      <c r="C955" t="s">
        <v>455</v>
      </c>
      <c r="D955" t="s">
        <v>2606</v>
      </c>
      <c r="E955" t="s">
        <v>309</v>
      </c>
      <c r="F955" t="s">
        <v>2694</v>
      </c>
      <c r="G955" t="s">
        <v>2695</v>
      </c>
      <c r="H955" t="s">
        <v>312</v>
      </c>
      <c r="I955" t="s">
        <v>754</v>
      </c>
      <c r="J955" t="s">
        <v>204</v>
      </c>
      <c r="K955" t="s">
        <v>204</v>
      </c>
      <c r="L955" t="s">
        <v>325</v>
      </c>
      <c r="M955" t="s">
        <v>340</v>
      </c>
      <c r="N955" t="s">
        <v>440</v>
      </c>
      <c r="O955" t="s">
        <v>339</v>
      </c>
      <c r="P955" t="s">
        <v>2149</v>
      </c>
      <c r="Q955" t="s">
        <v>415</v>
      </c>
      <c r="R955" t="s">
        <v>407</v>
      </c>
      <c r="S955" t="s">
        <v>1212</v>
      </c>
      <c r="T955" s="129">
        <v>6127.9</v>
      </c>
      <c r="U955" t="s">
        <v>2696</v>
      </c>
      <c r="V955" s="130">
        <v>5.8209298835458804E-3</v>
      </c>
      <c r="W955" s="130">
        <v>4.6566992557045403E-3</v>
      </c>
      <c r="X955" t="s">
        <v>412</v>
      </c>
      <c r="Y955" t="s">
        <v>339</v>
      </c>
      <c r="Z955" s="137">
        <v>173000</v>
      </c>
      <c r="AA955" s="167">
        <v>1</v>
      </c>
      <c r="AB955" s="166" t="s">
        <v>2697</v>
      </c>
      <c r="AD955" s="137">
        <v>190.21350000000001</v>
      </c>
      <c r="AH955" s="130">
        <v>4.4482750463597683E-5</v>
      </c>
      <c r="AI955" s="130">
        <v>6.7268596316706203E-3</v>
      </c>
      <c r="AJ955" s="130">
        <v>6.31089575396259E-4</v>
      </c>
      <c r="AK955" s="181"/>
      <c r="AL955" s="4"/>
      <c r="AM955" s="159"/>
      <c r="AN955" s="4"/>
    </row>
    <row r="956" spans="1:40" x14ac:dyDescent="0.25">
      <c r="A956" t="s">
        <v>1213</v>
      </c>
      <c r="B956" s="2">
        <v>9300</v>
      </c>
      <c r="C956" t="s">
        <v>3431</v>
      </c>
      <c r="D956" t="s">
        <v>3432</v>
      </c>
      <c r="E956" t="s">
        <v>309</v>
      </c>
      <c r="F956" t="s">
        <v>3439</v>
      </c>
      <c r="G956" t="s">
        <v>3440</v>
      </c>
      <c r="H956" t="s">
        <v>312</v>
      </c>
      <c r="I956" t="s">
        <v>754</v>
      </c>
      <c r="J956" t="s">
        <v>204</v>
      </c>
      <c r="K956" t="s">
        <v>204</v>
      </c>
      <c r="L956" t="s">
        <v>325</v>
      </c>
      <c r="M956" t="s">
        <v>340</v>
      </c>
      <c r="N956" t="s">
        <v>464</v>
      </c>
      <c r="O956" t="s">
        <v>339</v>
      </c>
      <c r="P956" t="s">
        <v>1633</v>
      </c>
      <c r="Q956" t="s">
        <v>413</v>
      </c>
      <c r="R956" t="s">
        <v>407</v>
      </c>
      <c r="S956" t="s">
        <v>1212</v>
      </c>
      <c r="T956" s="129">
        <v>1503.3</v>
      </c>
      <c r="U956" t="s">
        <v>1807</v>
      </c>
      <c r="V956" s="130">
        <v>-9.0233051499878105E-4</v>
      </c>
      <c r="W956" s="130">
        <v>2.0846021314858999E-2</v>
      </c>
      <c r="X956" t="s">
        <v>412</v>
      </c>
      <c r="Y956" t="s">
        <v>339</v>
      </c>
      <c r="Z956" s="137">
        <v>162000</v>
      </c>
      <c r="AA956" s="167">
        <v>1</v>
      </c>
      <c r="AB956" s="166" t="s">
        <v>3441</v>
      </c>
      <c r="AD956" s="137">
        <v>178.57259999999999</v>
      </c>
      <c r="AH956" s="130">
        <v>2.8146500799221627E-4</v>
      </c>
      <c r="AI956" s="130">
        <v>6.3151816998397326E-3</v>
      </c>
      <c r="AJ956" s="130">
        <v>5.9246744479969084E-4</v>
      </c>
      <c r="AK956" s="181"/>
      <c r="AL956" s="4"/>
      <c r="AM956" s="159"/>
      <c r="AN956" s="4"/>
    </row>
    <row r="957" spans="1:40" x14ac:dyDescent="0.25">
      <c r="A957" t="s">
        <v>1213</v>
      </c>
      <c r="B957" s="2">
        <v>9300</v>
      </c>
      <c r="C957" t="s">
        <v>3374</v>
      </c>
      <c r="D957" t="s">
        <v>3375</v>
      </c>
      <c r="E957" t="s">
        <v>309</v>
      </c>
      <c r="F957" t="s">
        <v>3442</v>
      </c>
      <c r="G957" t="s">
        <v>3443</v>
      </c>
      <c r="H957" t="s">
        <v>312</v>
      </c>
      <c r="I957" t="s">
        <v>754</v>
      </c>
      <c r="J957" t="s">
        <v>204</v>
      </c>
      <c r="K957" t="s">
        <v>204</v>
      </c>
      <c r="L957" t="s">
        <v>329</v>
      </c>
      <c r="M957" t="s">
        <v>340</v>
      </c>
      <c r="N957" t="s">
        <v>447</v>
      </c>
      <c r="O957" t="s">
        <v>339</v>
      </c>
      <c r="Q957" t="s">
        <v>410</v>
      </c>
      <c r="R957" t="s">
        <v>410</v>
      </c>
      <c r="S957" t="s">
        <v>1212</v>
      </c>
      <c r="T957" s="129">
        <v>3398.8</v>
      </c>
      <c r="U957" t="s">
        <v>1786</v>
      </c>
      <c r="V957" s="130">
        <v>5.1860329600042401E-2</v>
      </c>
      <c r="W957" s="130">
        <v>6.7908613952398E-2</v>
      </c>
      <c r="X957" t="s">
        <v>412</v>
      </c>
      <c r="Y957" t="s">
        <v>339</v>
      </c>
      <c r="Z957" s="137">
        <v>171000</v>
      </c>
      <c r="AA957" s="167">
        <v>1</v>
      </c>
      <c r="AB957" s="166" t="s">
        <v>3159</v>
      </c>
      <c r="AD957" s="137">
        <v>164.33099999999999</v>
      </c>
      <c r="AH957" s="130">
        <v>1.3294532992599378E-3</v>
      </c>
      <c r="AI957" s="130">
        <v>5.8115305702910918E-3</v>
      </c>
      <c r="AJ957" s="130">
        <v>5.4521672233801824E-4</v>
      </c>
      <c r="AK957" s="181"/>
      <c r="AL957" s="4"/>
      <c r="AM957" s="159"/>
      <c r="AN957" s="4"/>
    </row>
    <row r="958" spans="1:40" x14ac:dyDescent="0.25">
      <c r="A958" t="s">
        <v>1213</v>
      </c>
      <c r="B958" s="2">
        <v>9300</v>
      </c>
      <c r="C958" t="s">
        <v>1897</v>
      </c>
      <c r="D958" t="s">
        <v>1898</v>
      </c>
      <c r="E958" t="s">
        <v>309</v>
      </c>
      <c r="F958" t="s">
        <v>1899</v>
      </c>
      <c r="G958">
        <v>1183730</v>
      </c>
      <c r="H958" t="s">
        <v>312</v>
      </c>
      <c r="I958" t="s">
        <v>754</v>
      </c>
      <c r="J958" t="s">
        <v>204</v>
      </c>
      <c r="K958" t="s">
        <v>204</v>
      </c>
      <c r="L958" t="s">
        <v>327</v>
      </c>
      <c r="M958" t="s">
        <v>340</v>
      </c>
      <c r="N958" t="s">
        <v>441</v>
      </c>
      <c r="O958" t="s">
        <v>339</v>
      </c>
      <c r="Q958" t="s">
        <v>410</v>
      </c>
      <c r="R958" t="s">
        <v>410</v>
      </c>
      <c r="S958" t="s">
        <v>1212</v>
      </c>
      <c r="T958" s="129">
        <v>2338.6999999999998</v>
      </c>
      <c r="U958" t="s">
        <v>1627</v>
      </c>
      <c r="V958" s="130">
        <v>7.6965534094729102E-2</v>
      </c>
      <c r="W958" s="130">
        <v>5.6754687706231703E-2</v>
      </c>
      <c r="X958" t="s">
        <v>412</v>
      </c>
      <c r="Y958" t="s">
        <v>339</v>
      </c>
      <c r="Z958" s="137">
        <v>15000</v>
      </c>
      <c r="AA958" s="167">
        <v>1</v>
      </c>
      <c r="AB958" s="166">
        <f>AD958*1000/Z958*100</f>
        <v>101.73387978142068</v>
      </c>
      <c r="AD958" s="137">
        <f>15260.0819672131/1000</f>
        <v>15.2600819672131</v>
      </c>
      <c r="AH958" s="130">
        <v>4.1649093209616196E-4</v>
      </c>
      <c r="AI958" s="130">
        <v>5.3966952588134173E-4</v>
      </c>
      <c r="AJ958" s="130">
        <v>5.0629837783336214E-5</v>
      </c>
      <c r="AK958" s="181"/>
      <c r="AL958" s="4"/>
      <c r="AM958" s="159"/>
      <c r="AN958" s="4"/>
    </row>
    <row r="959" spans="1:40" x14ac:dyDescent="0.25">
      <c r="A959" t="s">
        <v>1213</v>
      </c>
      <c r="B959" s="2">
        <v>9300</v>
      </c>
      <c r="C959" t="s">
        <v>2142</v>
      </c>
      <c r="D959" t="s">
        <v>2143</v>
      </c>
      <c r="E959" t="s">
        <v>309</v>
      </c>
      <c r="F959" t="s">
        <v>2182</v>
      </c>
      <c r="G959" t="s">
        <v>2183</v>
      </c>
      <c r="H959" t="s">
        <v>312</v>
      </c>
      <c r="I959" t="s">
        <v>754</v>
      </c>
      <c r="J959" t="s">
        <v>204</v>
      </c>
      <c r="K959" t="s">
        <v>204</v>
      </c>
      <c r="L959" t="s">
        <v>325</v>
      </c>
      <c r="M959" t="s">
        <v>340</v>
      </c>
      <c r="N959" t="s">
        <v>464</v>
      </c>
      <c r="O959" t="s">
        <v>339</v>
      </c>
      <c r="P959" t="s">
        <v>1668</v>
      </c>
      <c r="Q959" t="s">
        <v>413</v>
      </c>
      <c r="R959" t="s">
        <v>407</v>
      </c>
      <c r="S959" t="s">
        <v>1212</v>
      </c>
      <c r="T959" s="129">
        <v>1993.9</v>
      </c>
      <c r="U959" t="s">
        <v>1694</v>
      </c>
      <c r="V959" s="130">
        <v>2.4E-2</v>
      </c>
      <c r="W959" s="130">
        <v>2.6398069719075799E-2</v>
      </c>
      <c r="X959" t="s">
        <v>412</v>
      </c>
      <c r="Y959" t="s">
        <v>339</v>
      </c>
      <c r="Z959" s="137">
        <v>141000.38</v>
      </c>
      <c r="AA959" s="167">
        <v>1</v>
      </c>
      <c r="AB959" s="166" t="s">
        <v>2184</v>
      </c>
      <c r="AD959" s="137">
        <v>161.09289999999999</v>
      </c>
      <c r="AH959" s="130">
        <v>2.4436638136177087E-4</v>
      </c>
      <c r="AI959" s="130">
        <v>5.6970158582789971E-3</v>
      </c>
      <c r="AJ959" s="130">
        <v>5.3447336734959393E-4</v>
      </c>
      <c r="AK959" s="181"/>
      <c r="AL959" s="4"/>
      <c r="AM959" s="159"/>
      <c r="AN959" s="4"/>
    </row>
    <row r="960" spans="1:40" x14ac:dyDescent="0.25">
      <c r="A960" t="s">
        <v>1213</v>
      </c>
      <c r="B960" s="2">
        <v>9300</v>
      </c>
      <c r="C960" t="s">
        <v>2185</v>
      </c>
      <c r="D960" t="s">
        <v>2186</v>
      </c>
      <c r="E960" t="s">
        <v>309</v>
      </c>
      <c r="F960" t="s">
        <v>2736</v>
      </c>
      <c r="G960" t="s">
        <v>2737</v>
      </c>
      <c r="H960" t="s">
        <v>312</v>
      </c>
      <c r="I960" t="s">
        <v>754</v>
      </c>
      <c r="J960" t="s">
        <v>204</v>
      </c>
      <c r="K960" t="s">
        <v>204</v>
      </c>
      <c r="L960" t="s">
        <v>325</v>
      </c>
      <c r="M960" t="s">
        <v>340</v>
      </c>
      <c r="N960" t="s">
        <v>464</v>
      </c>
      <c r="O960" t="s">
        <v>339</v>
      </c>
      <c r="P960" t="s">
        <v>1668</v>
      </c>
      <c r="Q960" t="s">
        <v>413</v>
      </c>
      <c r="R960" t="s">
        <v>407</v>
      </c>
      <c r="S960" t="s">
        <v>1212</v>
      </c>
      <c r="T960" s="129">
        <v>1697.3</v>
      </c>
      <c r="U960" t="s">
        <v>2738</v>
      </c>
      <c r="V960" s="130">
        <v>4.9161401581018201E-3</v>
      </c>
      <c r="W960" s="130">
        <v>1.73920544993874E-2</v>
      </c>
      <c r="X960" t="s">
        <v>412</v>
      </c>
      <c r="Y960" t="s">
        <v>339</v>
      </c>
      <c r="Z960" s="137">
        <v>140385.06</v>
      </c>
      <c r="AA960" s="167">
        <v>1</v>
      </c>
      <c r="AB960" s="166" t="s">
        <v>2739</v>
      </c>
      <c r="AD960" s="137">
        <v>158.0736</v>
      </c>
      <c r="AH960" s="130">
        <v>2.8523761188091831E-4</v>
      </c>
      <c r="AI960" s="130">
        <v>5.5902389613400154E-3</v>
      </c>
      <c r="AJ960" s="130">
        <v>5.2445594610980861E-4</v>
      </c>
      <c r="AK960" s="181"/>
      <c r="AL960" s="4"/>
      <c r="AM960" s="159"/>
      <c r="AN960" s="4"/>
    </row>
    <row r="961" spans="1:40" x14ac:dyDescent="0.25">
      <c r="A961" t="s">
        <v>1213</v>
      </c>
      <c r="B961" s="2">
        <v>9300</v>
      </c>
      <c r="C961" t="s">
        <v>2018</v>
      </c>
      <c r="D961" t="s">
        <v>2019</v>
      </c>
      <c r="E961" t="s">
        <v>309</v>
      </c>
      <c r="F961" t="s">
        <v>2221</v>
      </c>
      <c r="G961" t="s">
        <v>2222</v>
      </c>
      <c r="H961" t="s">
        <v>312</v>
      </c>
      <c r="I961" t="s">
        <v>754</v>
      </c>
      <c r="J961" t="s">
        <v>204</v>
      </c>
      <c r="K961" t="s">
        <v>204</v>
      </c>
      <c r="L961" t="s">
        <v>325</v>
      </c>
      <c r="M961" t="s">
        <v>340</v>
      </c>
      <c r="N961" t="s">
        <v>464</v>
      </c>
      <c r="O961" t="s">
        <v>339</v>
      </c>
      <c r="P961" t="s">
        <v>1668</v>
      </c>
      <c r="Q961" t="s">
        <v>413</v>
      </c>
      <c r="R961" t="s">
        <v>407</v>
      </c>
      <c r="S961" t="s">
        <v>1212</v>
      </c>
      <c r="T961" s="129">
        <v>1017.1</v>
      </c>
      <c r="U961" t="s">
        <v>2223</v>
      </c>
      <c r="V961" s="130">
        <v>-1.652325972811E-3</v>
      </c>
      <c r="W961" s="130">
        <v>2.5002845462560298E-2</v>
      </c>
      <c r="X961" t="s">
        <v>412</v>
      </c>
      <c r="Y961" t="s">
        <v>339</v>
      </c>
      <c r="Z961" s="137">
        <v>134404.93</v>
      </c>
      <c r="AA961" s="167">
        <v>1</v>
      </c>
      <c r="AB961" s="166" t="s">
        <v>2224</v>
      </c>
      <c r="AC961" s="2">
        <v>3.2719999999999998</v>
      </c>
      <c r="AD961" s="137">
        <v>157.08500000000001</v>
      </c>
      <c r="AH961" s="130">
        <v>1.7478566702165452E-4</v>
      </c>
      <c r="AI961" s="130">
        <v>5.5552773343689032E-3</v>
      </c>
      <c r="AJ961" s="130">
        <v>5.2117597305722965E-4</v>
      </c>
      <c r="AK961" s="181"/>
      <c r="AL961" s="4"/>
      <c r="AM961" s="159"/>
      <c r="AN961" s="4"/>
    </row>
    <row r="962" spans="1:40" x14ac:dyDescent="0.25">
      <c r="A962" t="s">
        <v>1213</v>
      </c>
      <c r="B962" s="2">
        <v>9300</v>
      </c>
      <c r="C962" t="s">
        <v>2811</v>
      </c>
      <c r="D962" t="s">
        <v>2812</v>
      </c>
      <c r="E962" t="s">
        <v>309</v>
      </c>
      <c r="F962" t="s">
        <v>2813</v>
      </c>
      <c r="G962" t="s">
        <v>2814</v>
      </c>
      <c r="H962" t="s">
        <v>312</v>
      </c>
      <c r="I962" t="s">
        <v>754</v>
      </c>
      <c r="J962" t="s">
        <v>204</v>
      </c>
      <c r="K962" t="s">
        <v>204</v>
      </c>
      <c r="L962" t="s">
        <v>325</v>
      </c>
      <c r="M962" t="s">
        <v>340</v>
      </c>
      <c r="N962" t="s">
        <v>477</v>
      </c>
      <c r="O962" t="s">
        <v>339</v>
      </c>
      <c r="P962" t="s">
        <v>2149</v>
      </c>
      <c r="Q962" t="s">
        <v>415</v>
      </c>
      <c r="R962" t="s">
        <v>407</v>
      </c>
      <c r="S962" t="s">
        <v>1212</v>
      </c>
      <c r="T962" s="129">
        <v>5722.8</v>
      </c>
      <c r="U962" t="s">
        <v>2660</v>
      </c>
      <c r="V962" s="130">
        <v>-3.0426423250865301E-3</v>
      </c>
      <c r="W962" s="130">
        <v>2.8079157592057799E-2</v>
      </c>
      <c r="X962" t="s">
        <v>412</v>
      </c>
      <c r="Y962" t="s">
        <v>339</v>
      </c>
      <c r="Z962" s="137">
        <v>138357.94</v>
      </c>
      <c r="AA962" s="167">
        <v>1</v>
      </c>
      <c r="AB962" s="166" t="s">
        <v>2815</v>
      </c>
      <c r="AD962" s="137">
        <v>156.7457</v>
      </c>
      <c r="AH962" s="130">
        <v>9.4014216961924797E-5</v>
      </c>
      <c r="AI962" s="130">
        <v>5.5432780626398946E-3</v>
      </c>
      <c r="AJ962" s="130">
        <v>5.2005024489949129E-4</v>
      </c>
      <c r="AK962" s="181"/>
      <c r="AL962" s="4"/>
      <c r="AM962" s="159"/>
      <c r="AN962" s="4"/>
    </row>
    <row r="963" spans="1:40" x14ac:dyDescent="0.25">
      <c r="A963" t="s">
        <v>1213</v>
      </c>
      <c r="B963" s="2">
        <v>9300</v>
      </c>
      <c r="C963" t="s">
        <v>3431</v>
      </c>
      <c r="D963" t="s">
        <v>3432</v>
      </c>
      <c r="E963" t="s">
        <v>309</v>
      </c>
      <c r="F963" t="s">
        <v>3444</v>
      </c>
      <c r="G963" t="s">
        <v>3445</v>
      </c>
      <c r="H963" t="s">
        <v>312</v>
      </c>
      <c r="I963" t="s">
        <v>754</v>
      </c>
      <c r="J963" t="s">
        <v>204</v>
      </c>
      <c r="K963" t="s">
        <v>204</v>
      </c>
      <c r="L963" t="s">
        <v>325</v>
      </c>
      <c r="M963" t="s">
        <v>340</v>
      </c>
      <c r="N963" t="s">
        <v>464</v>
      </c>
      <c r="O963" t="s">
        <v>339</v>
      </c>
      <c r="P963" t="s">
        <v>1633</v>
      </c>
      <c r="Q963" t="s">
        <v>413</v>
      </c>
      <c r="R963" t="s">
        <v>407</v>
      </c>
      <c r="S963" t="s">
        <v>1212</v>
      </c>
      <c r="T963" s="129">
        <v>2244.3000000000002</v>
      </c>
      <c r="U963" t="s">
        <v>1694</v>
      </c>
      <c r="V963" s="130">
        <v>4.4921507545709297E-2</v>
      </c>
      <c r="W963" s="130">
        <v>3.2361866635083801E-2</v>
      </c>
      <c r="X963" t="s">
        <v>412</v>
      </c>
      <c r="Y963" t="s">
        <v>339</v>
      </c>
      <c r="Z963" s="137">
        <v>150000</v>
      </c>
      <c r="AA963" s="167">
        <v>1</v>
      </c>
      <c r="AB963" s="166" t="s">
        <v>3446</v>
      </c>
      <c r="AD963" s="137">
        <v>148.16999999999999</v>
      </c>
      <c r="AH963" s="130">
        <v>3.6431642095548054E-4</v>
      </c>
      <c r="AI963" s="130">
        <v>5.2400002714036373E-3</v>
      </c>
      <c r="AJ963" s="130">
        <v>4.9159782237571828E-4</v>
      </c>
      <c r="AK963" s="181"/>
      <c r="AL963" s="4"/>
      <c r="AM963" s="159"/>
      <c r="AN963" s="4"/>
    </row>
    <row r="964" spans="1:40" x14ac:dyDescent="0.25">
      <c r="A964" t="s">
        <v>1213</v>
      </c>
      <c r="B964" s="2">
        <v>9300</v>
      </c>
      <c r="C964" t="s">
        <v>2018</v>
      </c>
      <c r="D964" t="s">
        <v>2019</v>
      </c>
      <c r="E964" t="s">
        <v>309</v>
      </c>
      <c r="F964" t="s">
        <v>2179</v>
      </c>
      <c r="G964" t="s">
        <v>2180</v>
      </c>
      <c r="H964" t="s">
        <v>312</v>
      </c>
      <c r="I964" t="s">
        <v>754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P964" t="s">
        <v>1668</v>
      </c>
      <c r="Q964" t="s">
        <v>413</v>
      </c>
      <c r="R964" t="s">
        <v>407</v>
      </c>
      <c r="S964" t="s">
        <v>1212</v>
      </c>
      <c r="T964" s="129">
        <v>2598.8000000000002</v>
      </c>
      <c r="U964" t="s">
        <v>2162</v>
      </c>
      <c r="V964" s="130">
        <v>2.35E-2</v>
      </c>
      <c r="W964" s="130">
        <v>2.1205317786931601E-2</v>
      </c>
      <c r="X964" t="s">
        <v>412</v>
      </c>
      <c r="Y964" t="s">
        <v>339</v>
      </c>
      <c r="Z964" s="137">
        <v>125523.46</v>
      </c>
      <c r="AA964" s="167">
        <v>1</v>
      </c>
      <c r="AB964" s="166" t="s">
        <v>2181</v>
      </c>
      <c r="AD964" s="137">
        <v>144.32689999999999</v>
      </c>
      <c r="AH964" s="130">
        <v>1.3366039103918841E-4</v>
      </c>
      <c r="AI964" s="130">
        <v>5.104089864148246E-3</v>
      </c>
      <c r="AJ964" s="130">
        <v>4.7884720085198117E-4</v>
      </c>
      <c r="AK964" s="181"/>
      <c r="AL964" s="4"/>
      <c r="AM964" s="159"/>
      <c r="AN964" s="4"/>
    </row>
    <row r="965" spans="1:40" x14ac:dyDescent="0.25">
      <c r="A965" t="s">
        <v>1213</v>
      </c>
      <c r="B965" s="2">
        <v>9300</v>
      </c>
      <c r="C965" t="s">
        <v>2782</v>
      </c>
      <c r="D965" t="s">
        <v>2783</v>
      </c>
      <c r="E965" t="s">
        <v>309</v>
      </c>
      <c r="F965" t="s">
        <v>2784</v>
      </c>
      <c r="G965" t="s">
        <v>2785</v>
      </c>
      <c r="H965" t="s">
        <v>312</v>
      </c>
      <c r="I965" t="s">
        <v>754</v>
      </c>
      <c r="J965" t="s">
        <v>204</v>
      </c>
      <c r="K965" t="s">
        <v>204</v>
      </c>
      <c r="L965" t="s">
        <v>325</v>
      </c>
      <c r="M965" t="s">
        <v>340</v>
      </c>
      <c r="N965" t="s">
        <v>451</v>
      </c>
      <c r="O965" t="s">
        <v>339</v>
      </c>
      <c r="P965" t="s">
        <v>1619</v>
      </c>
      <c r="Q965" t="s">
        <v>413</v>
      </c>
      <c r="R965" t="s">
        <v>407</v>
      </c>
      <c r="S965" t="s">
        <v>1212</v>
      </c>
      <c r="T965" s="129">
        <v>4392</v>
      </c>
      <c r="U965" t="s">
        <v>2656</v>
      </c>
      <c r="V965" s="130">
        <v>3.5652664925790098E-2</v>
      </c>
      <c r="W965" s="130">
        <v>3.8687582625150298E-2</v>
      </c>
      <c r="X965" t="s">
        <v>412</v>
      </c>
      <c r="Y965" t="s">
        <v>339</v>
      </c>
      <c r="Z965" s="137">
        <v>144030</v>
      </c>
      <c r="AA965" s="167">
        <v>1</v>
      </c>
      <c r="AB965" s="166" t="s">
        <v>1792</v>
      </c>
      <c r="AD965" s="137">
        <v>138.4272</v>
      </c>
      <c r="AH965" s="130">
        <v>1.3746481776820814E-4</v>
      </c>
      <c r="AI965" s="130">
        <v>4.8954482389798586E-3</v>
      </c>
      <c r="AJ965" s="130">
        <v>4.5927320022655079E-4</v>
      </c>
      <c r="AK965" s="181"/>
      <c r="AL965" s="4"/>
      <c r="AM965" s="159"/>
      <c r="AN965" s="4"/>
    </row>
    <row r="966" spans="1:40" x14ac:dyDescent="0.25">
      <c r="A966" t="s">
        <v>1213</v>
      </c>
      <c r="B966" s="2">
        <v>9300</v>
      </c>
      <c r="C966" t="s">
        <v>1884</v>
      </c>
      <c r="D966" t="s">
        <v>1885</v>
      </c>
      <c r="E966" t="s">
        <v>309</v>
      </c>
      <c r="F966" t="s">
        <v>2170</v>
      </c>
      <c r="G966" t="s">
        <v>2171</v>
      </c>
      <c r="H966" t="s">
        <v>312</v>
      </c>
      <c r="I966" t="s">
        <v>754</v>
      </c>
      <c r="J966" t="s">
        <v>204</v>
      </c>
      <c r="K966" t="s">
        <v>204</v>
      </c>
      <c r="L966" t="s">
        <v>325</v>
      </c>
      <c r="M966" t="s">
        <v>340</v>
      </c>
      <c r="N966" t="s">
        <v>448</v>
      </c>
      <c r="O966" t="s">
        <v>339</v>
      </c>
      <c r="P966" t="s">
        <v>1211</v>
      </c>
      <c r="Q966" t="s">
        <v>413</v>
      </c>
      <c r="R966" t="s">
        <v>407</v>
      </c>
      <c r="S966" t="s">
        <v>1212</v>
      </c>
      <c r="T966" s="129">
        <v>4216.8</v>
      </c>
      <c r="U966" t="s">
        <v>2172</v>
      </c>
      <c r="V966" s="130">
        <v>1.33768077563622E-2</v>
      </c>
      <c r="W966" s="130">
        <v>2.1412503343820201E-2</v>
      </c>
      <c r="X966" t="s">
        <v>412</v>
      </c>
      <c r="Y966" t="s">
        <v>339</v>
      </c>
      <c r="Z966" s="137">
        <v>132790</v>
      </c>
      <c r="AA966" s="167">
        <v>1</v>
      </c>
      <c r="AB966" s="166" t="s">
        <v>2173</v>
      </c>
      <c r="AD966" s="137">
        <v>134.7287</v>
      </c>
      <c r="AH966" s="130">
        <v>7.3772222222222216E-5</v>
      </c>
      <c r="AI966" s="130">
        <v>4.7646515797115426E-3</v>
      </c>
      <c r="AJ966" s="130">
        <v>4.4700233199373312E-4</v>
      </c>
      <c r="AK966" s="181"/>
      <c r="AL966" s="4"/>
      <c r="AM966" s="159"/>
      <c r="AN966" s="4"/>
    </row>
    <row r="967" spans="1:40" x14ac:dyDescent="0.25">
      <c r="A967" t="s">
        <v>1213</v>
      </c>
      <c r="B967" s="2">
        <v>9300</v>
      </c>
      <c r="C967" t="s">
        <v>1884</v>
      </c>
      <c r="D967" t="s">
        <v>1885</v>
      </c>
      <c r="E967" t="s">
        <v>309</v>
      </c>
      <c r="F967" t="s">
        <v>2749</v>
      </c>
      <c r="G967" t="s">
        <v>2750</v>
      </c>
      <c r="H967" t="s">
        <v>312</v>
      </c>
      <c r="I967" t="s">
        <v>754</v>
      </c>
      <c r="J967" t="s">
        <v>204</v>
      </c>
      <c r="K967" t="s">
        <v>204</v>
      </c>
      <c r="L967" t="s">
        <v>325</v>
      </c>
      <c r="M967" t="s">
        <v>340</v>
      </c>
      <c r="N967" t="s">
        <v>448</v>
      </c>
      <c r="O967" t="s">
        <v>339</v>
      </c>
      <c r="P967" t="s">
        <v>1211</v>
      </c>
      <c r="Q967" t="s">
        <v>413</v>
      </c>
      <c r="R967" t="s">
        <v>407</v>
      </c>
      <c r="S967" t="s">
        <v>1212</v>
      </c>
      <c r="T967" s="129">
        <v>3809.2</v>
      </c>
      <c r="U967" t="s">
        <v>2475</v>
      </c>
      <c r="V967" s="130">
        <v>-9.2412613835052108E-3</v>
      </c>
      <c r="W967" s="130">
        <v>2.5228389233350398E-2</v>
      </c>
      <c r="X967" t="s">
        <v>412</v>
      </c>
      <c r="Y967" t="s">
        <v>339</v>
      </c>
      <c r="Z967" s="137">
        <v>132888.89000000001</v>
      </c>
      <c r="AA967" s="167">
        <v>1</v>
      </c>
      <c r="AB967" s="166" t="s">
        <v>2751</v>
      </c>
      <c r="AD967" s="137">
        <v>134.17789999999999</v>
      </c>
      <c r="AH967" s="130">
        <v>1.1814868162862656E-4</v>
      </c>
      <c r="AI967" s="130">
        <v>4.745172655843761E-3</v>
      </c>
      <c r="AJ967" s="130">
        <v>4.4517488999761684E-4</v>
      </c>
      <c r="AK967" s="181"/>
      <c r="AL967" s="4"/>
      <c r="AM967" s="159"/>
      <c r="AN967" s="4"/>
    </row>
    <row r="968" spans="1:40" x14ac:dyDescent="0.25">
      <c r="A968" t="s">
        <v>1213</v>
      </c>
      <c r="B968" s="2">
        <v>9300</v>
      </c>
      <c r="C968" t="s">
        <v>1861</v>
      </c>
      <c r="D968" t="s">
        <v>1862</v>
      </c>
      <c r="E968" t="s">
        <v>309</v>
      </c>
      <c r="F968" t="s">
        <v>2840</v>
      </c>
      <c r="G968" t="s">
        <v>2841</v>
      </c>
      <c r="H968" t="s">
        <v>312</v>
      </c>
      <c r="I968" t="s">
        <v>754</v>
      </c>
      <c r="J968" t="s">
        <v>204</v>
      </c>
      <c r="K968" t="s">
        <v>204</v>
      </c>
      <c r="L968" t="s">
        <v>325</v>
      </c>
      <c r="M968" t="s">
        <v>340</v>
      </c>
      <c r="N968" t="s">
        <v>443</v>
      </c>
      <c r="O968" t="s">
        <v>339</v>
      </c>
      <c r="P968" t="s">
        <v>1864</v>
      </c>
      <c r="Q968" t="s">
        <v>415</v>
      </c>
      <c r="R968" t="s">
        <v>407</v>
      </c>
      <c r="S968" t="s">
        <v>1212</v>
      </c>
      <c r="T968" s="129">
        <v>1044.2</v>
      </c>
      <c r="U968" t="s">
        <v>1807</v>
      </c>
      <c r="V968" s="130">
        <v>5.5166696579481101E-3</v>
      </c>
      <c r="W968" s="130">
        <v>2.9075746346711801E-2</v>
      </c>
      <c r="X968" t="s">
        <v>412</v>
      </c>
      <c r="Y968" t="s">
        <v>339</v>
      </c>
      <c r="Z968" s="137">
        <v>118000</v>
      </c>
      <c r="AA968" s="167">
        <v>1</v>
      </c>
      <c r="AB968" s="166" t="s">
        <v>2842</v>
      </c>
      <c r="AD968" s="137">
        <v>132.5376</v>
      </c>
      <c r="AH968" s="130">
        <v>3.1995661605206075E-4</v>
      </c>
      <c r="AI968" s="130">
        <v>4.6871637981452836E-3</v>
      </c>
      <c r="AJ968" s="130">
        <v>4.3973270933997432E-4</v>
      </c>
      <c r="AK968" s="181"/>
      <c r="AL968" s="4"/>
      <c r="AM968" s="159"/>
      <c r="AN968" s="4"/>
    </row>
    <row r="969" spans="1:40" x14ac:dyDescent="0.25">
      <c r="A969" t="s">
        <v>1213</v>
      </c>
      <c r="B969" s="2">
        <v>9300</v>
      </c>
      <c r="C969" t="s">
        <v>2018</v>
      </c>
      <c r="D969" t="s">
        <v>2019</v>
      </c>
      <c r="E969" t="s">
        <v>309</v>
      </c>
      <c r="F969" t="s">
        <v>2200</v>
      </c>
      <c r="G969" t="s">
        <v>2201</v>
      </c>
      <c r="H969" t="s">
        <v>312</v>
      </c>
      <c r="I969" t="s">
        <v>754</v>
      </c>
      <c r="J969" t="s">
        <v>204</v>
      </c>
      <c r="K969" t="s">
        <v>204</v>
      </c>
      <c r="L969" t="s">
        <v>325</v>
      </c>
      <c r="M969" t="s">
        <v>340</v>
      </c>
      <c r="N969" t="s">
        <v>464</v>
      </c>
      <c r="O969" t="s">
        <v>339</v>
      </c>
      <c r="P969" t="s">
        <v>1668</v>
      </c>
      <c r="Q969" t="s">
        <v>413</v>
      </c>
      <c r="R969" t="s">
        <v>407</v>
      </c>
      <c r="S969" t="s">
        <v>1212</v>
      </c>
      <c r="T969" s="129">
        <v>1757.9</v>
      </c>
      <c r="U969" t="s">
        <v>2202</v>
      </c>
      <c r="V969" s="130">
        <v>2.1983328862620399E-2</v>
      </c>
      <c r="W969" s="130">
        <v>2.5986321207284599E-2</v>
      </c>
      <c r="X969" t="s">
        <v>412</v>
      </c>
      <c r="Y969" t="s">
        <v>339</v>
      </c>
      <c r="Z969" s="137">
        <v>111000.53</v>
      </c>
      <c r="AA969" s="167">
        <v>1</v>
      </c>
      <c r="AB969" s="166" t="s">
        <v>2203</v>
      </c>
      <c r="AD969" s="137">
        <v>127.8282</v>
      </c>
      <c r="AH969" s="130">
        <v>9.3051677399747773E-5</v>
      </c>
      <c r="AI969" s="130">
        <v>4.5206168771886246E-3</v>
      </c>
      <c r="AJ969" s="130">
        <v>4.2410788120542478E-4</v>
      </c>
      <c r="AK969" s="181"/>
      <c r="AL969" s="4"/>
      <c r="AM969" s="159"/>
      <c r="AN969" s="4"/>
    </row>
    <row r="970" spans="1:40" x14ac:dyDescent="0.25">
      <c r="A970" t="s">
        <v>1213</v>
      </c>
      <c r="B970" s="2">
        <v>9300</v>
      </c>
      <c r="C970" t="s">
        <v>1855</v>
      </c>
      <c r="D970" t="s">
        <v>1856</v>
      </c>
      <c r="E970" t="s">
        <v>309</v>
      </c>
      <c r="F970" t="s">
        <v>2647</v>
      </c>
      <c r="G970" t="s">
        <v>2648</v>
      </c>
      <c r="H970" t="s">
        <v>312</v>
      </c>
      <c r="I970" t="s">
        <v>754</v>
      </c>
      <c r="J970" t="s">
        <v>204</v>
      </c>
      <c r="K970" t="s">
        <v>204</v>
      </c>
      <c r="L970" t="s">
        <v>325</v>
      </c>
      <c r="M970" t="s">
        <v>340</v>
      </c>
      <c r="N970" t="s">
        <v>464</v>
      </c>
      <c r="O970" t="s">
        <v>339</v>
      </c>
      <c r="P970" t="s">
        <v>1668</v>
      </c>
      <c r="Q970" t="s">
        <v>413</v>
      </c>
      <c r="R970" t="s">
        <v>407</v>
      </c>
      <c r="S970" t="s">
        <v>1212</v>
      </c>
      <c r="T970" s="129">
        <v>2290.3000000000002</v>
      </c>
      <c r="U970" t="s">
        <v>2649</v>
      </c>
      <c r="V970" s="130">
        <v>2.2577128452680399E-2</v>
      </c>
      <c r="W970" s="130">
        <v>2.73579420459267E-2</v>
      </c>
      <c r="X970" t="s">
        <v>412</v>
      </c>
      <c r="Y970" t="s">
        <v>339</v>
      </c>
      <c r="Z970" s="137">
        <v>107139.78</v>
      </c>
      <c r="AA970" s="167">
        <v>1</v>
      </c>
      <c r="AB970" s="166" t="s">
        <v>2650</v>
      </c>
      <c r="AD970" s="137">
        <v>127.13210000000001</v>
      </c>
      <c r="AH970" s="130">
        <v>1.0812769964873836E-4</v>
      </c>
      <c r="AI970" s="130">
        <v>4.4959994499838996E-3</v>
      </c>
      <c r="AJ970" s="130">
        <v>4.2179836346124084E-4</v>
      </c>
      <c r="AK970" s="181"/>
      <c r="AL970" s="4"/>
      <c r="AM970" s="159"/>
      <c r="AN970" s="4"/>
    </row>
    <row r="971" spans="1:40" x14ac:dyDescent="0.25">
      <c r="A971" t="s">
        <v>1213</v>
      </c>
      <c r="B971" s="2">
        <v>9300</v>
      </c>
      <c r="C971" t="s">
        <v>2158</v>
      </c>
      <c r="D971" t="s">
        <v>2159</v>
      </c>
      <c r="E971" t="s">
        <v>309</v>
      </c>
      <c r="F971" t="s">
        <v>2160</v>
      </c>
      <c r="G971" t="s">
        <v>2161</v>
      </c>
      <c r="H971" t="s">
        <v>312</v>
      </c>
      <c r="I971" t="s">
        <v>754</v>
      </c>
      <c r="J971" t="s">
        <v>204</v>
      </c>
      <c r="K971" t="s">
        <v>204</v>
      </c>
      <c r="L971" t="s">
        <v>327</v>
      </c>
      <c r="M971" t="s">
        <v>340</v>
      </c>
      <c r="N971" t="s">
        <v>464</v>
      </c>
      <c r="O971" t="s">
        <v>339</v>
      </c>
      <c r="Q971" t="s">
        <v>410</v>
      </c>
      <c r="R971" t="s">
        <v>410</v>
      </c>
      <c r="S971" t="s">
        <v>1212</v>
      </c>
      <c r="T971" s="129">
        <v>2579.6999999999998</v>
      </c>
      <c r="U971" t="s">
        <v>2162</v>
      </c>
      <c r="V971" s="130">
        <v>3.0441520236753401E-2</v>
      </c>
      <c r="W971" s="130">
        <v>3.3282399932145698E-2</v>
      </c>
      <c r="X971" t="s">
        <v>412</v>
      </c>
      <c r="Y971" t="s">
        <v>339</v>
      </c>
      <c r="Z971" s="137">
        <v>110000</v>
      </c>
      <c r="AA971" s="167">
        <v>1</v>
      </c>
      <c r="AB971" s="166">
        <f>AD971*1000/Z971*100</f>
        <v>104.65797814207636</v>
      </c>
      <c r="AD971" s="137">
        <f>115123.775956284/1000</f>
        <v>115.12377595628399</v>
      </c>
      <c r="AH971" s="130">
        <v>2.0720941208024303E-4</v>
      </c>
      <c r="AI971" s="130">
        <v>4.0713276456498596E-3</v>
      </c>
      <c r="AJ971" s="130">
        <v>3.8195719486926698E-4</v>
      </c>
      <c r="AK971" s="181"/>
      <c r="AL971" s="4"/>
      <c r="AM971" s="159"/>
      <c r="AN971" s="4"/>
    </row>
    <row r="972" spans="1:40" x14ac:dyDescent="0.25">
      <c r="A972" t="s">
        <v>1213</v>
      </c>
      <c r="B972" s="2">
        <v>9300</v>
      </c>
      <c r="C972" t="s">
        <v>1884</v>
      </c>
      <c r="D972" t="s">
        <v>1885</v>
      </c>
      <c r="E972" t="s">
        <v>309</v>
      </c>
      <c r="F972" t="s">
        <v>2759</v>
      </c>
      <c r="G972" t="s">
        <v>2760</v>
      </c>
      <c r="H972" t="s">
        <v>312</v>
      </c>
      <c r="I972" t="s">
        <v>754</v>
      </c>
      <c r="J972" t="s">
        <v>204</v>
      </c>
      <c r="K972" t="s">
        <v>204</v>
      </c>
      <c r="L972" t="s">
        <v>325</v>
      </c>
      <c r="M972" t="s">
        <v>340</v>
      </c>
      <c r="N972" t="s">
        <v>448</v>
      </c>
      <c r="O972" t="s">
        <v>339</v>
      </c>
      <c r="P972" t="s">
        <v>1211</v>
      </c>
      <c r="Q972" t="s">
        <v>413</v>
      </c>
      <c r="R972" t="s">
        <v>407</v>
      </c>
      <c r="S972" t="s">
        <v>1212</v>
      </c>
      <c r="T972" s="129">
        <v>2296.6999999999998</v>
      </c>
      <c r="U972" t="s">
        <v>2761</v>
      </c>
      <c r="V972" s="130">
        <v>6.0000000000000001E-3</v>
      </c>
      <c r="W972" s="130">
        <v>2.15646142590043E-2</v>
      </c>
      <c r="X972" t="s">
        <v>412</v>
      </c>
      <c r="Y972" t="s">
        <v>339</v>
      </c>
      <c r="Z972" s="137">
        <v>112000.46</v>
      </c>
      <c r="AA972" s="167">
        <v>1</v>
      </c>
      <c r="AB972" s="166" t="s">
        <v>2762</v>
      </c>
      <c r="AD972" s="137">
        <v>123.96210000000001</v>
      </c>
      <c r="AH972" s="130">
        <v>1.258915898019239E-4</v>
      </c>
      <c r="AI972" s="130">
        <v>4.3838930798661326E-3</v>
      </c>
      <c r="AJ972" s="130">
        <v>4.112809503753866E-4</v>
      </c>
      <c r="AK972" s="181"/>
      <c r="AL972" s="4"/>
      <c r="AM972" s="159"/>
      <c r="AN972" s="4"/>
    </row>
    <row r="973" spans="1:40" x14ac:dyDescent="0.25">
      <c r="A973" t="s">
        <v>1213</v>
      </c>
      <c r="B973" s="2">
        <v>9300</v>
      </c>
      <c r="C973" t="s">
        <v>2136</v>
      </c>
      <c r="D973" t="s">
        <v>2137</v>
      </c>
      <c r="E973" t="s">
        <v>309</v>
      </c>
      <c r="F973" t="s">
        <v>3447</v>
      </c>
      <c r="G973" t="s">
        <v>3448</v>
      </c>
      <c r="H973" t="s">
        <v>312</v>
      </c>
      <c r="I973" t="s">
        <v>754</v>
      </c>
      <c r="J973" t="s">
        <v>204</v>
      </c>
      <c r="K973" t="s">
        <v>204</v>
      </c>
      <c r="L973" t="s">
        <v>325</v>
      </c>
      <c r="M973" t="s">
        <v>340</v>
      </c>
      <c r="N973" t="s">
        <v>464</v>
      </c>
      <c r="O973" t="s">
        <v>339</v>
      </c>
      <c r="Q973" t="s">
        <v>410</v>
      </c>
      <c r="R973" t="s">
        <v>410</v>
      </c>
      <c r="S973" t="s">
        <v>1212</v>
      </c>
      <c r="T973" s="129">
        <v>5889.4</v>
      </c>
      <c r="U973" t="s">
        <v>2390</v>
      </c>
      <c r="V973" s="130">
        <v>3.1590402916449101E-2</v>
      </c>
      <c r="W973" s="130">
        <v>3.8351889570951099E-2</v>
      </c>
      <c r="X973" t="s">
        <v>412</v>
      </c>
      <c r="Y973" t="s">
        <v>339</v>
      </c>
      <c r="Z973" s="137">
        <v>119000</v>
      </c>
      <c r="AA973" s="167">
        <v>1</v>
      </c>
      <c r="AB973" s="166" t="s">
        <v>1900</v>
      </c>
      <c r="AD973" s="137">
        <v>121.8798</v>
      </c>
      <c r="AH973" s="130">
        <v>2.7825908024851578E-4</v>
      </c>
      <c r="AI973" s="130">
        <v>4.3102529869651152E-3</v>
      </c>
      <c r="AJ973" s="130">
        <v>4.0437230391839149E-4</v>
      </c>
      <c r="AK973" s="181"/>
      <c r="AL973" s="4"/>
      <c r="AM973" s="159"/>
      <c r="AN973" s="4"/>
    </row>
    <row r="974" spans="1:40" x14ac:dyDescent="0.25">
      <c r="A974" t="s">
        <v>1213</v>
      </c>
      <c r="B974" s="2">
        <v>9300</v>
      </c>
      <c r="C974" t="s">
        <v>2535</v>
      </c>
      <c r="D974" t="s">
        <v>2536</v>
      </c>
      <c r="E974" t="s">
        <v>309</v>
      </c>
      <c r="F974" t="s">
        <v>2779</v>
      </c>
      <c r="G974" t="s">
        <v>2780</v>
      </c>
      <c r="H974" t="s">
        <v>312</v>
      </c>
      <c r="I974" t="s">
        <v>754</v>
      </c>
      <c r="J974" t="s">
        <v>204</v>
      </c>
      <c r="K974" t="s">
        <v>204</v>
      </c>
      <c r="L974" t="s">
        <v>325</v>
      </c>
      <c r="M974" t="s">
        <v>340</v>
      </c>
      <c r="N974" t="s">
        <v>464</v>
      </c>
      <c r="O974" t="s">
        <v>339</v>
      </c>
      <c r="P974" t="s">
        <v>1211</v>
      </c>
      <c r="Q974" t="s">
        <v>413</v>
      </c>
      <c r="R974" t="s">
        <v>407</v>
      </c>
      <c r="S974" t="s">
        <v>1212</v>
      </c>
      <c r="T974" s="129">
        <v>1711.3</v>
      </c>
      <c r="U974" t="s">
        <v>1672</v>
      </c>
      <c r="V974" s="130">
        <v>1.47692155211717E-2</v>
      </c>
      <c r="W974" s="130">
        <v>2.1955381954907999E-2</v>
      </c>
      <c r="X974" t="s">
        <v>412</v>
      </c>
      <c r="Y974" t="s">
        <v>339</v>
      </c>
      <c r="Z974" s="137">
        <v>106000.31</v>
      </c>
      <c r="AA974" s="167">
        <v>1</v>
      </c>
      <c r="AB974" s="166" t="s">
        <v>2781</v>
      </c>
      <c r="AD974" s="137">
        <v>118.6567</v>
      </c>
      <c r="AH974" s="130">
        <v>8.9312151342442255E-5</v>
      </c>
      <c r="AI974" s="130">
        <v>4.1962687467359113E-3</v>
      </c>
      <c r="AJ974" s="130">
        <v>3.9367871586885937E-4</v>
      </c>
      <c r="AK974" s="181"/>
      <c r="AL974" s="4"/>
      <c r="AM974" s="159"/>
      <c r="AN974" s="4"/>
    </row>
    <row r="975" spans="1:40" x14ac:dyDescent="0.25">
      <c r="A975" t="s">
        <v>1213</v>
      </c>
      <c r="B975" s="2">
        <v>9300</v>
      </c>
      <c r="C975" t="s">
        <v>2338</v>
      </c>
      <c r="D975" t="s">
        <v>2339</v>
      </c>
      <c r="E975" t="s">
        <v>309</v>
      </c>
      <c r="F975" t="s">
        <v>2827</v>
      </c>
      <c r="G975" t="s">
        <v>2828</v>
      </c>
      <c r="H975" t="s">
        <v>312</v>
      </c>
      <c r="I975" t="s">
        <v>754</v>
      </c>
      <c r="J975" t="s">
        <v>204</v>
      </c>
      <c r="K975" t="s">
        <v>204</v>
      </c>
      <c r="L975" t="s">
        <v>325</v>
      </c>
      <c r="M975" t="s">
        <v>340</v>
      </c>
      <c r="N975" t="s">
        <v>477</v>
      </c>
      <c r="O975" t="s">
        <v>339</v>
      </c>
      <c r="P975" t="s">
        <v>1668</v>
      </c>
      <c r="Q975" t="s">
        <v>413</v>
      </c>
      <c r="R975" t="s">
        <v>407</v>
      </c>
      <c r="S975" t="s">
        <v>1212</v>
      </c>
      <c r="T975" s="129">
        <v>1082</v>
      </c>
      <c r="U975" t="s">
        <v>2829</v>
      </c>
      <c r="V975" s="130">
        <v>-2.7411419615949902E-3</v>
      </c>
      <c r="W975" s="130">
        <v>3.0633571926355001E-2</v>
      </c>
      <c r="X975" t="s">
        <v>412</v>
      </c>
      <c r="Y975" t="s">
        <v>339</v>
      </c>
      <c r="Z975" s="137">
        <v>104601.41</v>
      </c>
      <c r="AA975" s="167">
        <v>1</v>
      </c>
      <c r="AB975" s="166" t="s">
        <v>2830</v>
      </c>
      <c r="AD975" s="137">
        <v>117.8335</v>
      </c>
      <c r="AH975" s="130">
        <v>1.6099351929477933E-4</v>
      </c>
      <c r="AI975" s="130">
        <v>4.1671564552908181E-3</v>
      </c>
      <c r="AJ975" s="130">
        <v>3.9094750626246337E-4</v>
      </c>
      <c r="AK975" s="181"/>
      <c r="AL975" s="4"/>
      <c r="AM975" s="159"/>
      <c r="AN975" s="4"/>
    </row>
    <row r="976" spans="1:40" x14ac:dyDescent="0.25">
      <c r="A976" t="s">
        <v>1213</v>
      </c>
      <c r="B976" s="2">
        <v>9300</v>
      </c>
      <c r="C976" t="s">
        <v>3374</v>
      </c>
      <c r="D976" t="s">
        <v>3375</v>
      </c>
      <c r="E976" t="s">
        <v>309</v>
      </c>
      <c r="F976" t="s">
        <v>3449</v>
      </c>
      <c r="G976" t="s">
        <v>3450</v>
      </c>
      <c r="H976" t="s">
        <v>312</v>
      </c>
      <c r="I976" t="s">
        <v>754</v>
      </c>
      <c r="J976" t="s">
        <v>204</v>
      </c>
      <c r="K976" t="s">
        <v>204</v>
      </c>
      <c r="L976" t="s">
        <v>329</v>
      </c>
      <c r="M976" t="s">
        <v>340</v>
      </c>
      <c r="N976" t="s">
        <v>447</v>
      </c>
      <c r="O976" t="s">
        <v>339</v>
      </c>
      <c r="Q976" t="s">
        <v>410</v>
      </c>
      <c r="R976" t="s">
        <v>410</v>
      </c>
      <c r="S976" t="s">
        <v>1212</v>
      </c>
      <c r="T976" s="129">
        <v>1728.2</v>
      </c>
      <c r="U976" t="s">
        <v>2250</v>
      </c>
      <c r="V976" s="130">
        <v>4.0285284593337002E-2</v>
      </c>
      <c r="W976" s="130">
        <v>8.4926678239106795E-2</v>
      </c>
      <c r="X976" t="s">
        <v>412</v>
      </c>
      <c r="Y976" t="s">
        <v>339</v>
      </c>
      <c r="Z976" s="137">
        <v>104805.34</v>
      </c>
      <c r="AA976" s="167">
        <v>1</v>
      </c>
      <c r="AB976" s="166" t="s">
        <v>3451</v>
      </c>
      <c r="AD976" s="137">
        <v>108.3687</v>
      </c>
      <c r="AH976" s="130">
        <v>7.1574994640173379E-4</v>
      </c>
      <c r="AI976" s="130">
        <v>3.8324358332432976E-3</v>
      </c>
      <c r="AJ976" s="130">
        <v>3.59545231380762E-4</v>
      </c>
      <c r="AK976" s="181"/>
      <c r="AL976" s="4"/>
      <c r="AM976" s="159"/>
      <c r="AN976" s="4"/>
    </row>
    <row r="977" spans="1:40" x14ac:dyDescent="0.25">
      <c r="A977" t="s">
        <v>1213</v>
      </c>
      <c r="B977" s="2">
        <v>9300</v>
      </c>
      <c r="C977" t="s">
        <v>455</v>
      </c>
      <c r="D977" t="s">
        <v>2606</v>
      </c>
      <c r="E977" t="s">
        <v>309</v>
      </c>
      <c r="F977" t="s">
        <v>2726</v>
      </c>
      <c r="G977" t="s">
        <v>2727</v>
      </c>
      <c r="H977" t="s">
        <v>312</v>
      </c>
      <c r="I977" t="s">
        <v>754</v>
      </c>
      <c r="J977" t="s">
        <v>204</v>
      </c>
      <c r="K977" t="s">
        <v>204</v>
      </c>
      <c r="L977" t="s">
        <v>325</v>
      </c>
      <c r="M977" t="s">
        <v>340</v>
      </c>
      <c r="N977" t="s">
        <v>440</v>
      </c>
      <c r="O977" t="s">
        <v>339</v>
      </c>
      <c r="P977" t="s">
        <v>2149</v>
      </c>
      <c r="Q977" t="s">
        <v>415</v>
      </c>
      <c r="R977" t="s">
        <v>407</v>
      </c>
      <c r="S977" t="s">
        <v>1212</v>
      </c>
      <c r="T977" s="129">
        <v>3633.5</v>
      </c>
      <c r="U977" t="s">
        <v>2728</v>
      </c>
      <c r="V977" s="130">
        <v>1.41139320310426E-2</v>
      </c>
      <c r="W977" s="130">
        <v>2.4318346344232199E-2</v>
      </c>
      <c r="X977" t="s">
        <v>412</v>
      </c>
      <c r="Y977" t="s">
        <v>339</v>
      </c>
      <c r="Z977" s="137">
        <v>87054.13</v>
      </c>
      <c r="AA977" s="167">
        <v>1</v>
      </c>
      <c r="AB977" s="166" t="s">
        <v>2729</v>
      </c>
      <c r="AD977" s="137">
        <v>105.379</v>
      </c>
      <c r="AH977" s="130">
        <v>3.4073918050230363E-5</v>
      </c>
      <c r="AI977" s="130">
        <v>3.7267057339558881E-3</v>
      </c>
      <c r="AJ977" s="130">
        <v>3.4962601690039023E-4</v>
      </c>
      <c r="AK977" s="181"/>
      <c r="AL977" s="4"/>
      <c r="AM977" s="159"/>
      <c r="AN977" s="4"/>
    </row>
    <row r="978" spans="1:40" x14ac:dyDescent="0.25">
      <c r="A978" t="s">
        <v>1213</v>
      </c>
      <c r="B978" s="2">
        <v>9300</v>
      </c>
      <c r="C978" t="s">
        <v>1980</v>
      </c>
      <c r="D978" t="s">
        <v>1981</v>
      </c>
      <c r="E978" t="s">
        <v>309</v>
      </c>
      <c r="F978" t="s">
        <v>2147</v>
      </c>
      <c r="G978" t="s">
        <v>2148</v>
      </c>
      <c r="H978" t="s">
        <v>312</v>
      </c>
      <c r="I978" t="s">
        <v>754</v>
      </c>
      <c r="J978" t="s">
        <v>204</v>
      </c>
      <c r="K978" t="s">
        <v>204</v>
      </c>
      <c r="L978" t="s">
        <v>325</v>
      </c>
      <c r="M978" t="s">
        <v>340</v>
      </c>
      <c r="N978" t="s">
        <v>464</v>
      </c>
      <c r="O978" t="s">
        <v>339</v>
      </c>
      <c r="P978" t="s">
        <v>2149</v>
      </c>
      <c r="Q978" t="s">
        <v>415</v>
      </c>
      <c r="R978" t="s">
        <v>407</v>
      </c>
      <c r="S978" t="s">
        <v>1212</v>
      </c>
      <c r="T978" s="129">
        <v>2802.3</v>
      </c>
      <c r="U978" t="s">
        <v>1742</v>
      </c>
      <c r="V978" s="130">
        <v>2.5762722370952398E-3</v>
      </c>
      <c r="W978" s="130">
        <v>2.6395447117089899E-2</v>
      </c>
      <c r="X978" t="s">
        <v>412</v>
      </c>
      <c r="Y978" t="s">
        <v>339</v>
      </c>
      <c r="Z978" s="137">
        <v>94118.33</v>
      </c>
      <c r="AA978" s="167">
        <v>1</v>
      </c>
      <c r="AB978" s="166" t="s">
        <v>2150</v>
      </c>
      <c r="AD978" s="137">
        <v>104.2831</v>
      </c>
      <c r="AH978" s="130">
        <v>3.6273120463939933E-5</v>
      </c>
      <c r="AI978" s="130">
        <v>3.687949465497825E-3</v>
      </c>
      <c r="AJ978" s="130">
        <v>3.459900443449367E-4</v>
      </c>
      <c r="AK978" s="181"/>
      <c r="AL978" s="4"/>
      <c r="AM978" s="159"/>
      <c r="AN978" s="4"/>
    </row>
    <row r="979" spans="1:40" x14ac:dyDescent="0.25">
      <c r="A979" t="s">
        <v>1213</v>
      </c>
      <c r="B979" s="2">
        <v>9300</v>
      </c>
      <c r="C979" t="s">
        <v>1609</v>
      </c>
      <c r="D979" t="s">
        <v>1610</v>
      </c>
      <c r="E979" t="s">
        <v>309</v>
      </c>
      <c r="F979" t="s">
        <v>3452</v>
      </c>
      <c r="G979" t="s">
        <v>3453</v>
      </c>
      <c r="H979" t="s">
        <v>312</v>
      </c>
      <c r="I979" t="s">
        <v>754</v>
      </c>
      <c r="J979" t="s">
        <v>204</v>
      </c>
      <c r="K979" t="s">
        <v>204</v>
      </c>
      <c r="L979" t="s">
        <v>325</v>
      </c>
      <c r="M979" t="s">
        <v>340</v>
      </c>
      <c r="N979" t="s">
        <v>448</v>
      </c>
      <c r="O979" t="s">
        <v>339</v>
      </c>
      <c r="P979" t="s">
        <v>1211</v>
      </c>
      <c r="Q979" t="s">
        <v>413</v>
      </c>
      <c r="R979" t="s">
        <v>407</v>
      </c>
      <c r="S979" t="s">
        <v>1212</v>
      </c>
      <c r="T979" s="129">
        <v>4701.3</v>
      </c>
      <c r="U979" t="s">
        <v>2818</v>
      </c>
      <c r="V979" s="130">
        <v>1.42265739023682E-2</v>
      </c>
      <c r="W979" s="130">
        <v>2.15646142590043E-2</v>
      </c>
      <c r="X979" t="s">
        <v>412</v>
      </c>
      <c r="Y979" t="s">
        <v>339</v>
      </c>
      <c r="Z979" s="137">
        <v>93556.800000000003</v>
      </c>
      <c r="AA979" s="167">
        <v>1</v>
      </c>
      <c r="AB979" s="166" t="s">
        <v>3454</v>
      </c>
      <c r="AD979" s="137">
        <v>94.183600000000013</v>
      </c>
      <c r="AH979" s="130">
        <v>5.1973479286254617E-5</v>
      </c>
      <c r="AI979" s="130">
        <v>3.3307828140768827E-3</v>
      </c>
      <c r="AJ979" s="130">
        <v>3.1248196438891614E-4</v>
      </c>
      <c r="AK979" s="181"/>
      <c r="AL979" s="4"/>
      <c r="AM979" s="159"/>
      <c r="AN979" s="4"/>
    </row>
    <row r="980" spans="1:40" x14ac:dyDescent="0.25">
      <c r="A980" t="s">
        <v>1213</v>
      </c>
      <c r="B980" s="2">
        <v>9300</v>
      </c>
      <c r="C980" t="s">
        <v>2185</v>
      </c>
      <c r="D980" t="s">
        <v>2186</v>
      </c>
      <c r="E980" t="s">
        <v>309</v>
      </c>
      <c r="F980" t="s">
        <v>3455</v>
      </c>
      <c r="G980" t="s">
        <v>3456</v>
      </c>
      <c r="H980" t="s">
        <v>312</v>
      </c>
      <c r="I980" t="s">
        <v>754</v>
      </c>
      <c r="J980" t="s">
        <v>204</v>
      </c>
      <c r="K980" t="s">
        <v>204</v>
      </c>
      <c r="L980" t="s">
        <v>325</v>
      </c>
      <c r="M980" t="s">
        <v>340</v>
      </c>
      <c r="N980" t="s">
        <v>464</v>
      </c>
      <c r="O980" t="s">
        <v>339</v>
      </c>
      <c r="P980" t="s">
        <v>1668</v>
      </c>
      <c r="Q980" t="s">
        <v>413</v>
      </c>
      <c r="R980" t="s">
        <v>407</v>
      </c>
      <c r="S980" t="s">
        <v>1212</v>
      </c>
      <c r="T980" s="129">
        <v>5688.4</v>
      </c>
      <c r="U980" t="s">
        <v>1456</v>
      </c>
      <c r="V980" s="130">
        <v>2.1145209441415399E-2</v>
      </c>
      <c r="W980" s="130">
        <v>2.7208453732728601E-2</v>
      </c>
      <c r="X980" t="s">
        <v>412</v>
      </c>
      <c r="Y980" t="s">
        <v>339</v>
      </c>
      <c r="Z980" s="137">
        <v>93000</v>
      </c>
      <c r="AA980" s="167">
        <v>1</v>
      </c>
      <c r="AB980" s="166" t="s">
        <v>3457</v>
      </c>
      <c r="AC980" s="2">
        <v>1.2759</v>
      </c>
      <c r="AD980" s="137">
        <v>93.159899999999993</v>
      </c>
      <c r="AH980" s="130">
        <v>1.7350746268656716E-4</v>
      </c>
      <c r="AI980" s="130">
        <v>3.2945798831338037E-3</v>
      </c>
      <c r="AJ980" s="130">
        <v>3.0908553669932963E-4</v>
      </c>
      <c r="AK980" s="181"/>
      <c r="AL980" s="4"/>
      <c r="AM980" s="159"/>
      <c r="AN980" s="4"/>
    </row>
    <row r="981" spans="1:40" x14ac:dyDescent="0.25">
      <c r="A981" t="s">
        <v>1213</v>
      </c>
      <c r="B981" s="2">
        <v>9300</v>
      </c>
      <c r="C981" t="s">
        <v>1609</v>
      </c>
      <c r="D981" t="s">
        <v>1610</v>
      </c>
      <c r="E981" t="s">
        <v>309</v>
      </c>
      <c r="F981" t="s">
        <v>2947</v>
      </c>
      <c r="G981" t="s">
        <v>2948</v>
      </c>
      <c r="H981" t="s">
        <v>312</v>
      </c>
      <c r="I981" t="s">
        <v>754</v>
      </c>
      <c r="J981" t="s">
        <v>204</v>
      </c>
      <c r="K981" t="s">
        <v>204</v>
      </c>
      <c r="L981" t="s">
        <v>325</v>
      </c>
      <c r="M981" t="s">
        <v>340</v>
      </c>
      <c r="N981" t="s">
        <v>448</v>
      </c>
      <c r="O981" t="s">
        <v>339</v>
      </c>
      <c r="P981" t="s">
        <v>1255</v>
      </c>
      <c r="Q981" t="s">
        <v>415</v>
      </c>
      <c r="R981" t="s">
        <v>407</v>
      </c>
      <c r="S981" t="s">
        <v>1212</v>
      </c>
      <c r="T981" s="129">
        <v>2414.8000000000002</v>
      </c>
      <c r="U981" t="s">
        <v>2949</v>
      </c>
      <c r="V981" s="130">
        <v>5.5223616239155604E-4</v>
      </c>
      <c r="W981" s="130">
        <v>2.3169646674394299E-2</v>
      </c>
      <c r="X981" t="s">
        <v>412</v>
      </c>
      <c r="Y981" t="s">
        <v>339</v>
      </c>
      <c r="Z981" s="137">
        <v>83000</v>
      </c>
      <c r="AA981" s="167">
        <v>1</v>
      </c>
      <c r="AB981" s="166" t="s">
        <v>2950</v>
      </c>
      <c r="AD981" s="137">
        <v>89.872399999999999</v>
      </c>
      <c r="AH981" s="130">
        <v>1.0874689665672747E-4</v>
      </c>
      <c r="AI981" s="130">
        <v>3.1783181507167189E-3</v>
      </c>
      <c r="AJ981" s="130">
        <v>2.9817828259215428E-4</v>
      </c>
      <c r="AK981" s="181"/>
      <c r="AL981" s="4"/>
      <c r="AM981" s="159"/>
      <c r="AN981" s="4"/>
    </row>
    <row r="982" spans="1:40" x14ac:dyDescent="0.25">
      <c r="A982" t="s">
        <v>1213</v>
      </c>
      <c r="B982" s="2">
        <v>9300</v>
      </c>
      <c r="C982" t="s">
        <v>1873</v>
      </c>
      <c r="D982" t="s">
        <v>1874</v>
      </c>
      <c r="E982" t="s">
        <v>309</v>
      </c>
      <c r="F982" t="s">
        <v>2003</v>
      </c>
      <c r="G982" t="s">
        <v>2004</v>
      </c>
      <c r="H982" t="s">
        <v>312</v>
      </c>
      <c r="I982" t="s">
        <v>754</v>
      </c>
      <c r="J982" t="s">
        <v>204</v>
      </c>
      <c r="K982" t="s">
        <v>204</v>
      </c>
      <c r="L982" t="s">
        <v>325</v>
      </c>
      <c r="M982" t="s">
        <v>340</v>
      </c>
      <c r="N982" t="s">
        <v>448</v>
      </c>
      <c r="O982" t="s">
        <v>339</v>
      </c>
      <c r="P982" t="s">
        <v>1211</v>
      </c>
      <c r="Q982" t="s">
        <v>413</v>
      </c>
      <c r="R982" t="s">
        <v>407</v>
      </c>
      <c r="S982" t="s">
        <v>1212</v>
      </c>
      <c r="T982" s="129">
        <v>2854.1</v>
      </c>
      <c r="U982" t="s">
        <v>1801</v>
      </c>
      <c r="V982" s="130">
        <v>1.1872490597041801E-2</v>
      </c>
      <c r="W982" s="130">
        <v>1.6122715138196599E-2</v>
      </c>
      <c r="X982" t="s">
        <v>412</v>
      </c>
      <c r="Y982" t="s">
        <v>339</v>
      </c>
      <c r="Z982" s="137">
        <v>88000</v>
      </c>
      <c r="AA982" s="167">
        <v>1</v>
      </c>
      <c r="AB982" s="166" t="s">
        <v>2005</v>
      </c>
      <c r="AD982" s="137">
        <v>89.170400000000001</v>
      </c>
      <c r="AH982" s="130">
        <v>7.1657736592674627E-5</v>
      </c>
      <c r="AI982" s="130">
        <v>3.1534920712773902E-3</v>
      </c>
      <c r="AJ982" s="130">
        <v>2.9584918985200612E-4</v>
      </c>
      <c r="AK982" s="181"/>
      <c r="AL982" s="4"/>
      <c r="AM982" s="159"/>
      <c r="AN982" s="4"/>
    </row>
    <row r="983" spans="1:40" x14ac:dyDescent="0.25">
      <c r="A983" t="s">
        <v>1213</v>
      </c>
      <c r="B983" s="2">
        <v>9300</v>
      </c>
      <c r="C983" t="s">
        <v>2447</v>
      </c>
      <c r="D983" t="s">
        <v>2448</v>
      </c>
      <c r="E983" t="s">
        <v>309</v>
      </c>
      <c r="F983" t="s">
        <v>3458</v>
      </c>
      <c r="G983">
        <v>1197284</v>
      </c>
      <c r="H983" t="s">
        <v>312</v>
      </c>
      <c r="I983" t="s">
        <v>754</v>
      </c>
      <c r="J983" t="s">
        <v>204</v>
      </c>
      <c r="K983" t="s">
        <v>204</v>
      </c>
      <c r="L983" t="s">
        <v>327</v>
      </c>
      <c r="M983" t="s">
        <v>340</v>
      </c>
      <c r="N983" t="s">
        <v>451</v>
      </c>
      <c r="O983" t="s">
        <v>339</v>
      </c>
      <c r="P983" t="s">
        <v>1619</v>
      </c>
      <c r="Q983" t="s">
        <v>413</v>
      </c>
      <c r="R983" t="s">
        <v>407</v>
      </c>
      <c r="S983" t="s">
        <v>1212</v>
      </c>
      <c r="T983" s="129">
        <v>4247.8</v>
      </c>
      <c r="U983" t="s">
        <v>2349</v>
      </c>
      <c r="V983" s="130">
        <v>3.6144485752134997E-2</v>
      </c>
      <c r="W983" s="130">
        <v>3.4213423637151401E-2</v>
      </c>
      <c r="X983" t="s">
        <v>412</v>
      </c>
      <c r="Y983" t="s">
        <v>339</v>
      </c>
      <c r="Z983" s="137">
        <v>83950</v>
      </c>
      <c r="AA983" s="167">
        <v>1</v>
      </c>
      <c r="AB983" s="166">
        <f>AD983*1000/Z983*100</f>
        <v>100.13040526334629</v>
      </c>
      <c r="AD983" s="137">
        <f>84059.4752185792/1000</f>
        <v>84.059475218579209</v>
      </c>
      <c r="AH983" s="130">
        <v>1.9894413679024777E-4</v>
      </c>
      <c r="AI983" s="130">
        <v>2.9727453125423663E-3</v>
      </c>
      <c r="AJ983" s="130">
        <v>2.7889218443341563E-4</v>
      </c>
      <c r="AK983" s="181"/>
      <c r="AL983" s="4"/>
      <c r="AM983" s="159"/>
      <c r="AN983" s="4"/>
    </row>
    <row r="984" spans="1:40" x14ac:dyDescent="0.25">
      <c r="A984" t="s">
        <v>1213</v>
      </c>
      <c r="B984" s="2">
        <v>9300</v>
      </c>
      <c r="C984" t="s">
        <v>2185</v>
      </c>
      <c r="D984" t="s">
        <v>2186</v>
      </c>
      <c r="E984" t="s">
        <v>309</v>
      </c>
      <c r="F984" t="s">
        <v>3459</v>
      </c>
      <c r="G984" t="s">
        <v>3460</v>
      </c>
      <c r="H984" t="s">
        <v>312</v>
      </c>
      <c r="I984" t="s">
        <v>754</v>
      </c>
      <c r="J984" t="s">
        <v>204</v>
      </c>
      <c r="K984" t="s">
        <v>204</v>
      </c>
      <c r="L984" t="s">
        <v>325</v>
      </c>
      <c r="M984" t="s">
        <v>340</v>
      </c>
      <c r="N984" t="s">
        <v>464</v>
      </c>
      <c r="O984" t="s">
        <v>339</v>
      </c>
      <c r="P984" t="s">
        <v>1668</v>
      </c>
      <c r="Q984" t="s">
        <v>413</v>
      </c>
      <c r="R984" t="s">
        <v>407</v>
      </c>
      <c r="S984" t="s">
        <v>1212</v>
      </c>
      <c r="T984" s="129">
        <v>3636.5</v>
      </c>
      <c r="U984" t="s">
        <v>3461</v>
      </c>
      <c r="V984" s="130">
        <v>2.53116213017847E-3</v>
      </c>
      <c r="W984" s="130">
        <v>2.7740841935872701E-2</v>
      </c>
      <c r="X984" t="s">
        <v>412</v>
      </c>
      <c r="Y984" t="s">
        <v>339</v>
      </c>
      <c r="Z984" s="137">
        <v>80000.13</v>
      </c>
      <c r="AA984" s="167">
        <v>1</v>
      </c>
      <c r="AB984" s="166" t="s">
        <v>3462</v>
      </c>
      <c r="AD984" s="137">
        <v>84.216100000000012</v>
      </c>
      <c r="AH984" s="130">
        <v>4.1322381198347107E-4</v>
      </c>
      <c r="AI984" s="130">
        <v>2.9782843143453868E-3</v>
      </c>
      <c r="AJ984" s="130">
        <v>2.7941183349514565E-4</v>
      </c>
      <c r="AK984" s="181"/>
      <c r="AL984" s="4"/>
      <c r="AM984" s="159"/>
      <c r="AN984" s="4"/>
    </row>
    <row r="985" spans="1:40" x14ac:dyDescent="0.25">
      <c r="A985" t="s">
        <v>1213</v>
      </c>
      <c r="B985" s="2">
        <v>9300</v>
      </c>
      <c r="C985" t="s">
        <v>2142</v>
      </c>
      <c r="D985" t="s">
        <v>2143</v>
      </c>
      <c r="E985" t="s">
        <v>309</v>
      </c>
      <c r="F985" t="s">
        <v>2144</v>
      </c>
      <c r="G985" t="s">
        <v>2145</v>
      </c>
      <c r="H985" t="s">
        <v>312</v>
      </c>
      <c r="I985" t="s">
        <v>754</v>
      </c>
      <c r="J985" t="s">
        <v>204</v>
      </c>
      <c r="K985" t="s">
        <v>204</v>
      </c>
      <c r="L985" t="s">
        <v>325</v>
      </c>
      <c r="M985" t="s">
        <v>340</v>
      </c>
      <c r="N985" t="s">
        <v>464</v>
      </c>
      <c r="O985" t="s">
        <v>339</v>
      </c>
      <c r="P985" t="s">
        <v>1668</v>
      </c>
      <c r="Q985" t="s">
        <v>413</v>
      </c>
      <c r="R985" t="s">
        <v>407</v>
      </c>
      <c r="S985" t="s">
        <v>1212</v>
      </c>
      <c r="T985" s="129">
        <v>2475.1</v>
      </c>
      <c r="U985" t="s">
        <v>1376</v>
      </c>
      <c r="V985" s="130">
        <v>1.19432094129519E-2</v>
      </c>
      <c r="W985" s="130">
        <v>2.68858736884591E-2</v>
      </c>
      <c r="X985" t="s">
        <v>412</v>
      </c>
      <c r="Y985" t="s">
        <v>339</v>
      </c>
      <c r="Z985" s="137">
        <v>72000.06</v>
      </c>
      <c r="AA985" s="167">
        <v>1</v>
      </c>
      <c r="AB985" s="166" t="s">
        <v>2146</v>
      </c>
      <c r="AD985" s="137">
        <v>82.864899999999992</v>
      </c>
      <c r="AH985" s="130">
        <v>1.996056754355594E-4</v>
      </c>
      <c r="AI985" s="130">
        <v>2.9304994161425068E-3</v>
      </c>
      <c r="AJ985" s="130">
        <v>2.7492882763974929E-4</v>
      </c>
      <c r="AK985" s="181"/>
      <c r="AL985" s="4"/>
      <c r="AM985" s="159"/>
      <c r="AN985" s="4"/>
    </row>
    <row r="986" spans="1:40" x14ac:dyDescent="0.25">
      <c r="A986" t="s">
        <v>1213</v>
      </c>
      <c r="B986" s="2">
        <v>9300</v>
      </c>
      <c r="C986" t="s">
        <v>3463</v>
      </c>
      <c r="D986" t="s">
        <v>3464</v>
      </c>
      <c r="E986" t="s">
        <v>309</v>
      </c>
      <c r="F986" t="s">
        <v>3465</v>
      </c>
      <c r="G986" t="s">
        <v>3466</v>
      </c>
      <c r="H986" t="s">
        <v>312</v>
      </c>
      <c r="I986" t="s">
        <v>754</v>
      </c>
      <c r="J986" t="s">
        <v>204</v>
      </c>
      <c r="K986" t="s">
        <v>204</v>
      </c>
      <c r="L986" t="s">
        <v>325</v>
      </c>
      <c r="M986" t="s">
        <v>340</v>
      </c>
      <c r="N986" t="s">
        <v>464</v>
      </c>
      <c r="O986" t="s">
        <v>339</v>
      </c>
      <c r="Q986" t="s">
        <v>410</v>
      </c>
      <c r="R986" t="s">
        <v>410</v>
      </c>
      <c r="S986" t="s">
        <v>1212</v>
      </c>
      <c r="T986" s="129">
        <v>5515.8</v>
      </c>
      <c r="U986" t="s">
        <v>2349</v>
      </c>
      <c r="V986" s="130">
        <v>3.8258243585875998E-2</v>
      </c>
      <c r="W986" s="130">
        <v>3.7900802029370899E-2</v>
      </c>
      <c r="X986" t="s">
        <v>412</v>
      </c>
      <c r="Y986" t="s">
        <v>339</v>
      </c>
      <c r="Z986" s="137">
        <v>83502.78</v>
      </c>
      <c r="AA986" s="167">
        <v>1</v>
      </c>
      <c r="AB986" s="166" t="s">
        <v>2071</v>
      </c>
      <c r="AD986" s="137">
        <v>78.9101</v>
      </c>
      <c r="AH986" s="130">
        <v>3.258574891415314E-4</v>
      </c>
      <c r="AI986" s="130">
        <v>2.7906387623438493E-3</v>
      </c>
      <c r="AJ986" s="130">
        <v>2.6180760831106273E-4</v>
      </c>
      <c r="AK986" s="181"/>
      <c r="AL986" s="4"/>
      <c r="AM986" s="159"/>
      <c r="AN986" s="4"/>
    </row>
    <row r="987" spans="1:40" x14ac:dyDescent="0.25">
      <c r="A987" t="s">
        <v>1213</v>
      </c>
      <c r="B987" s="2">
        <v>9300</v>
      </c>
      <c r="C987" t="s">
        <v>2130</v>
      </c>
      <c r="D987" t="s">
        <v>2131</v>
      </c>
      <c r="E987" t="s">
        <v>309</v>
      </c>
      <c r="F987" t="s">
        <v>2623</v>
      </c>
      <c r="G987" t="s">
        <v>2624</v>
      </c>
      <c r="H987" t="s">
        <v>312</v>
      </c>
      <c r="I987" t="s">
        <v>754</v>
      </c>
      <c r="J987" t="s">
        <v>204</v>
      </c>
      <c r="K987" t="s">
        <v>204</v>
      </c>
      <c r="L987" t="s">
        <v>325</v>
      </c>
      <c r="M987" t="s">
        <v>340</v>
      </c>
      <c r="N987" t="s">
        <v>448</v>
      </c>
      <c r="O987" t="s">
        <v>339</v>
      </c>
      <c r="P987" t="s">
        <v>1211</v>
      </c>
      <c r="Q987" t="s">
        <v>413</v>
      </c>
      <c r="R987" t="s">
        <v>407</v>
      </c>
      <c r="S987" t="s">
        <v>1212</v>
      </c>
      <c r="T987" s="129">
        <v>5518.6</v>
      </c>
      <c r="U987" t="s">
        <v>2625</v>
      </c>
      <c r="V987" s="130">
        <v>1.45176827228066E-2</v>
      </c>
      <c r="W987" s="130">
        <v>1.7614975668191601E-2</v>
      </c>
      <c r="X987" t="s">
        <v>412</v>
      </c>
      <c r="Y987" t="s">
        <v>339</v>
      </c>
      <c r="Z987" s="137">
        <v>75000</v>
      </c>
      <c r="AA987" s="167">
        <v>1</v>
      </c>
      <c r="AB987" s="166" t="s">
        <v>2626</v>
      </c>
      <c r="AD987" s="137">
        <v>75.254999999999995</v>
      </c>
      <c r="AH987" s="130">
        <v>4.7995883872999053E-5</v>
      </c>
      <c r="AI987" s="130">
        <v>2.6613769347673668E-3</v>
      </c>
      <c r="AJ987" s="130">
        <v>2.4968073242143942E-4</v>
      </c>
      <c r="AK987" s="181"/>
      <c r="AL987" s="4"/>
      <c r="AM987" s="159"/>
      <c r="AN987" s="4"/>
    </row>
    <row r="988" spans="1:40" x14ac:dyDescent="0.25">
      <c r="A988" t="s">
        <v>1213</v>
      </c>
      <c r="B988" s="2">
        <v>9300</v>
      </c>
      <c r="C988" t="s">
        <v>1987</v>
      </c>
      <c r="D988" t="s">
        <v>1988</v>
      </c>
      <c r="E988" t="s">
        <v>309</v>
      </c>
      <c r="F988" t="s">
        <v>1989</v>
      </c>
      <c r="G988" t="s">
        <v>1990</v>
      </c>
      <c r="H988" t="s">
        <v>312</v>
      </c>
      <c r="I988" t="s">
        <v>754</v>
      </c>
      <c r="J988" t="s">
        <v>204</v>
      </c>
      <c r="K988" t="s">
        <v>204</v>
      </c>
      <c r="L988" t="s">
        <v>325</v>
      </c>
      <c r="M988" t="s">
        <v>340</v>
      </c>
      <c r="N988" t="s">
        <v>464</v>
      </c>
      <c r="O988" t="s">
        <v>339</v>
      </c>
      <c r="P988" t="s">
        <v>1991</v>
      </c>
      <c r="Q988" t="s">
        <v>415</v>
      </c>
      <c r="R988" t="s">
        <v>407</v>
      </c>
      <c r="S988" t="s">
        <v>1212</v>
      </c>
      <c r="T988" s="129">
        <v>5015</v>
      </c>
      <c r="U988" t="s">
        <v>1992</v>
      </c>
      <c r="V988" s="130">
        <v>2.55754356740935E-2</v>
      </c>
      <c r="W988" s="130">
        <v>3.0447367185353898E-2</v>
      </c>
      <c r="X988" t="s">
        <v>412</v>
      </c>
      <c r="Y988" t="s">
        <v>339</v>
      </c>
      <c r="Z988" s="137">
        <v>74461.539999999994</v>
      </c>
      <c r="AA988" s="167">
        <v>1</v>
      </c>
      <c r="AB988" s="166" t="s">
        <v>1993</v>
      </c>
      <c r="AD988" s="137">
        <v>74.781700000000001</v>
      </c>
      <c r="AH988" s="130">
        <v>9.3799490261583976E-5</v>
      </c>
      <c r="AI988" s="130">
        <v>2.6446387817778594E-3</v>
      </c>
      <c r="AJ988" s="130">
        <v>2.4811041960959881E-4</v>
      </c>
      <c r="AK988" s="181"/>
      <c r="AL988" s="4"/>
      <c r="AM988" s="159"/>
      <c r="AN988" s="4"/>
    </row>
    <row r="989" spans="1:40" x14ac:dyDescent="0.25">
      <c r="A989" t="s">
        <v>1213</v>
      </c>
      <c r="B989" s="2">
        <v>9300</v>
      </c>
      <c r="C989" t="s">
        <v>1923</v>
      </c>
      <c r="D989" t="s">
        <v>1924</v>
      </c>
      <c r="E989" t="s">
        <v>309</v>
      </c>
      <c r="F989" t="s">
        <v>1925</v>
      </c>
      <c r="G989" t="s">
        <v>1926</v>
      </c>
      <c r="H989" t="s">
        <v>312</v>
      </c>
      <c r="I989" t="s">
        <v>754</v>
      </c>
      <c r="J989" t="s">
        <v>204</v>
      </c>
      <c r="K989" t="s">
        <v>204</v>
      </c>
      <c r="L989" t="s">
        <v>325</v>
      </c>
      <c r="M989" t="s">
        <v>340</v>
      </c>
      <c r="N989" t="s">
        <v>441</v>
      </c>
      <c r="O989" t="s">
        <v>339</v>
      </c>
      <c r="Q989" t="s">
        <v>410</v>
      </c>
      <c r="R989" t="s">
        <v>410</v>
      </c>
      <c r="S989" t="s">
        <v>1212</v>
      </c>
      <c r="T989" s="129">
        <v>2736.7</v>
      </c>
      <c r="U989" t="s">
        <v>1627</v>
      </c>
      <c r="V989" s="130">
        <v>4.44287821503771E-2</v>
      </c>
      <c r="W989" s="130">
        <v>4.2708031469583199E-2</v>
      </c>
      <c r="X989" t="s">
        <v>412</v>
      </c>
      <c r="Y989" t="s">
        <v>339</v>
      </c>
      <c r="Z989" s="137">
        <v>71128.570000000007</v>
      </c>
      <c r="AA989" s="167">
        <v>1</v>
      </c>
      <c r="AB989" s="166" t="s">
        <v>1927</v>
      </c>
      <c r="AD989" s="137">
        <v>73.554100000000005</v>
      </c>
      <c r="AH989" s="130">
        <v>9.4301967661050766E-5</v>
      </c>
      <c r="AI989" s="130">
        <v>2.6012249710660076E-3</v>
      </c>
      <c r="AJ989" s="130">
        <v>2.4403749333067303E-4</v>
      </c>
      <c r="AK989" s="181"/>
      <c r="AL989" s="4"/>
      <c r="AM989" s="159"/>
      <c r="AN989" s="4"/>
    </row>
    <row r="990" spans="1:40" x14ac:dyDescent="0.25">
      <c r="A990" t="s">
        <v>1213</v>
      </c>
      <c r="B990" s="2">
        <v>9300</v>
      </c>
      <c r="C990" t="s">
        <v>2615</v>
      </c>
      <c r="D990" t="s">
        <v>2616</v>
      </c>
      <c r="E990" t="s">
        <v>309</v>
      </c>
      <c r="F990" t="s">
        <v>2831</v>
      </c>
      <c r="G990" t="s">
        <v>2832</v>
      </c>
      <c r="H990" t="s">
        <v>312</v>
      </c>
      <c r="I990" t="s">
        <v>754</v>
      </c>
      <c r="J990" t="s">
        <v>204</v>
      </c>
      <c r="K990" t="s">
        <v>204</v>
      </c>
      <c r="L990" t="s">
        <v>325</v>
      </c>
      <c r="M990" t="s">
        <v>340</v>
      </c>
      <c r="N990" t="s">
        <v>465</v>
      </c>
      <c r="O990" t="s">
        <v>339</v>
      </c>
      <c r="P990" t="s">
        <v>1633</v>
      </c>
      <c r="Q990" t="s">
        <v>413</v>
      </c>
      <c r="R990" t="s">
        <v>407</v>
      </c>
      <c r="S990" t="s">
        <v>1212</v>
      </c>
      <c r="T990" s="129">
        <v>3774.1</v>
      </c>
      <c r="U990" t="s">
        <v>1911</v>
      </c>
      <c r="V990" s="130">
        <v>4.4354719258950397E-2</v>
      </c>
      <c r="W990" s="130">
        <v>5.7284453307389897E-2</v>
      </c>
      <c r="X990" t="s">
        <v>412</v>
      </c>
      <c r="Y990" t="s">
        <v>339</v>
      </c>
      <c r="Z990" s="137">
        <v>76000</v>
      </c>
      <c r="AA990" s="167">
        <v>1</v>
      </c>
      <c r="AB990" s="166" t="s">
        <v>2833</v>
      </c>
      <c r="AD990" s="137">
        <v>72.8232</v>
      </c>
      <c r="AH990" s="130">
        <v>6.5487395611669636E-5</v>
      </c>
      <c r="AI990" s="130">
        <v>2.5753768493249739E-3</v>
      </c>
      <c r="AJ990" s="130">
        <v>2.4161251628825948E-4</v>
      </c>
      <c r="AK990" s="181"/>
      <c r="AL990" s="4"/>
      <c r="AM990" s="159"/>
      <c r="AN990" s="4"/>
    </row>
    <row r="991" spans="1:40" x14ac:dyDescent="0.25">
      <c r="A991" t="s">
        <v>1213</v>
      </c>
      <c r="B991" s="2">
        <v>9300</v>
      </c>
      <c r="C991" t="s">
        <v>2792</v>
      </c>
      <c r="D991" t="s">
        <v>2793</v>
      </c>
      <c r="E991" t="s">
        <v>309</v>
      </c>
      <c r="F991" t="s">
        <v>3467</v>
      </c>
      <c r="G991" t="s">
        <v>3468</v>
      </c>
      <c r="H991" t="s">
        <v>312</v>
      </c>
      <c r="I991" t="s">
        <v>754</v>
      </c>
      <c r="J991" t="s">
        <v>204</v>
      </c>
      <c r="K991" t="s">
        <v>204</v>
      </c>
      <c r="L991" t="s">
        <v>325</v>
      </c>
      <c r="M991" t="s">
        <v>340</v>
      </c>
      <c r="N991" t="s">
        <v>464</v>
      </c>
      <c r="O991" t="s">
        <v>339</v>
      </c>
      <c r="P991" t="s">
        <v>1668</v>
      </c>
      <c r="Q991" t="s">
        <v>413</v>
      </c>
      <c r="R991" t="s">
        <v>407</v>
      </c>
      <c r="S991" t="s">
        <v>1212</v>
      </c>
      <c r="T991" s="129">
        <v>1423.3</v>
      </c>
      <c r="U991" t="s">
        <v>2425</v>
      </c>
      <c r="V991" s="130">
        <v>1.3649961899840199E-2</v>
      </c>
      <c r="W991" s="130">
        <v>2.0644080961942299E-2</v>
      </c>
      <c r="X991" t="s">
        <v>412</v>
      </c>
      <c r="Y991" t="s">
        <v>339</v>
      </c>
      <c r="Z991" s="137">
        <v>64000.88</v>
      </c>
      <c r="AA991" s="167">
        <v>1</v>
      </c>
      <c r="AB991" s="166" t="s">
        <v>3469</v>
      </c>
      <c r="AD991" s="137">
        <v>72.724199999999996</v>
      </c>
      <c r="AH991" s="130">
        <v>1.6507857798635673E-4</v>
      </c>
      <c r="AI991" s="130">
        <v>2.5718757355578888E-3</v>
      </c>
      <c r="AJ991" s="130">
        <v>2.412840544915719E-4</v>
      </c>
      <c r="AK991" s="181"/>
      <c r="AL991" s="4"/>
      <c r="AM991" s="159"/>
      <c r="AN991" s="4"/>
    </row>
    <row r="992" spans="1:40" x14ac:dyDescent="0.25">
      <c r="A992" t="s">
        <v>1213</v>
      </c>
      <c r="B992" s="2">
        <v>9300</v>
      </c>
      <c r="C992" t="s">
        <v>455</v>
      </c>
      <c r="D992" t="s">
        <v>2606</v>
      </c>
      <c r="E992" t="s">
        <v>309</v>
      </c>
      <c r="F992" t="s">
        <v>2673</v>
      </c>
      <c r="G992" t="s">
        <v>2674</v>
      </c>
      <c r="H992" t="s">
        <v>312</v>
      </c>
      <c r="I992" t="s">
        <v>754</v>
      </c>
      <c r="J992" t="s">
        <v>204</v>
      </c>
      <c r="K992" t="s">
        <v>204</v>
      </c>
      <c r="L992" t="s">
        <v>325</v>
      </c>
      <c r="M992" t="s">
        <v>340</v>
      </c>
      <c r="N992" t="s">
        <v>440</v>
      </c>
      <c r="O992" t="s">
        <v>339</v>
      </c>
      <c r="P992" t="s">
        <v>2149</v>
      </c>
      <c r="Q992" t="s">
        <v>415</v>
      </c>
      <c r="R992" t="s">
        <v>407</v>
      </c>
      <c r="S992" t="s">
        <v>1212</v>
      </c>
      <c r="T992" s="129">
        <v>10850.8</v>
      </c>
      <c r="U992" t="s">
        <v>2675</v>
      </c>
      <c r="V992" s="130">
        <v>2.3977408086061101E-2</v>
      </c>
      <c r="W992" s="130">
        <v>3.2540203570127102E-2</v>
      </c>
      <c r="X992" t="s">
        <v>412</v>
      </c>
      <c r="Y992" t="s">
        <v>339</v>
      </c>
      <c r="Z992" s="137">
        <v>69000</v>
      </c>
      <c r="AA992" s="167">
        <v>1</v>
      </c>
      <c r="AB992" s="166" t="s">
        <v>2676</v>
      </c>
      <c r="AD992" s="137">
        <v>69</v>
      </c>
      <c r="AH992" s="130">
        <v>2.2107066123195952E-5</v>
      </c>
      <c r="AI992" s="130">
        <v>2.440170201301552E-3</v>
      </c>
      <c r="AJ992" s="130">
        <v>2.2892791890345254E-4</v>
      </c>
      <c r="AK992" s="181"/>
      <c r="AL992" s="4"/>
      <c r="AM992" s="159"/>
      <c r="AN992" s="4"/>
    </row>
    <row r="993" spans="1:40" x14ac:dyDescent="0.25">
      <c r="A993" t="s">
        <v>1213</v>
      </c>
      <c r="B993" s="2">
        <v>9300</v>
      </c>
      <c r="C993" t="s">
        <v>2185</v>
      </c>
      <c r="D993" t="s">
        <v>2186</v>
      </c>
      <c r="E993" t="s">
        <v>309</v>
      </c>
      <c r="F993" t="s">
        <v>2733</v>
      </c>
      <c r="G993" t="s">
        <v>2734</v>
      </c>
      <c r="H993" t="s">
        <v>312</v>
      </c>
      <c r="I993" t="s">
        <v>754</v>
      </c>
      <c r="J993" t="s">
        <v>204</v>
      </c>
      <c r="K993" t="s">
        <v>204</v>
      </c>
      <c r="L993" t="s">
        <v>325</v>
      </c>
      <c r="M993" t="s">
        <v>340</v>
      </c>
      <c r="N993" t="s">
        <v>464</v>
      </c>
      <c r="O993" t="s">
        <v>339</v>
      </c>
      <c r="P993" t="s">
        <v>1668</v>
      </c>
      <c r="Q993" t="s">
        <v>413</v>
      </c>
      <c r="R993" t="s">
        <v>407</v>
      </c>
      <c r="S993" t="s">
        <v>1212</v>
      </c>
      <c r="T993" s="129">
        <v>3148.2</v>
      </c>
      <c r="U993" t="s">
        <v>2735</v>
      </c>
      <c r="V993" s="130">
        <v>2.8000599341159699E-2</v>
      </c>
      <c r="W993" s="130">
        <v>2.7142888683080301E-2</v>
      </c>
      <c r="X993" t="s">
        <v>412</v>
      </c>
      <c r="Y993" t="s">
        <v>339</v>
      </c>
      <c r="Z993" s="137">
        <v>53418.5</v>
      </c>
      <c r="AA993" s="167">
        <v>1</v>
      </c>
      <c r="AB993" s="166" t="s">
        <v>2732</v>
      </c>
      <c r="AD993" s="137">
        <v>59.161000000000001</v>
      </c>
      <c r="AH993" s="130">
        <v>1.0673840040262807E-4</v>
      </c>
      <c r="AI993" s="130">
        <v>2.0922160765101615E-3</v>
      </c>
      <c r="AJ993" s="130">
        <v>1.9628412478619065E-4</v>
      </c>
      <c r="AK993" s="181"/>
      <c r="AL993" s="4"/>
      <c r="AM993" s="159"/>
      <c r="AN993" s="4"/>
    </row>
    <row r="994" spans="1:40" x14ac:dyDescent="0.25">
      <c r="A994" t="s">
        <v>1213</v>
      </c>
      <c r="B994" s="2">
        <v>9300</v>
      </c>
      <c r="C994" t="s">
        <v>2806</v>
      </c>
      <c r="D994" t="s">
        <v>2807</v>
      </c>
      <c r="E994" t="s">
        <v>309</v>
      </c>
      <c r="F994" t="s">
        <v>2808</v>
      </c>
      <c r="G994" t="s">
        <v>2809</v>
      </c>
      <c r="H994" t="s">
        <v>312</v>
      </c>
      <c r="I994" t="s">
        <v>754</v>
      </c>
      <c r="J994" t="s">
        <v>204</v>
      </c>
      <c r="K994" t="s">
        <v>204</v>
      </c>
      <c r="L994" t="s">
        <v>325</v>
      </c>
      <c r="M994" t="s">
        <v>340</v>
      </c>
      <c r="N994" t="s">
        <v>462</v>
      </c>
      <c r="O994" t="s">
        <v>339</v>
      </c>
      <c r="P994" t="s">
        <v>1647</v>
      </c>
      <c r="Q994" t="s">
        <v>413</v>
      </c>
      <c r="R994" t="s">
        <v>407</v>
      </c>
      <c r="S994" t="s">
        <v>1212</v>
      </c>
      <c r="T994" s="129">
        <v>3210.2</v>
      </c>
      <c r="U994" t="s">
        <v>2705</v>
      </c>
      <c r="V994" s="130">
        <v>1.8559112383126901E-2</v>
      </c>
      <c r="W994" s="130">
        <v>2.6628858693837801E-2</v>
      </c>
      <c r="X994" t="s">
        <v>412</v>
      </c>
      <c r="Y994" t="s">
        <v>339</v>
      </c>
      <c r="Z994" s="137">
        <v>49781.25</v>
      </c>
      <c r="AA994" s="167">
        <v>1</v>
      </c>
      <c r="AB994" s="166" t="s">
        <v>2810</v>
      </c>
      <c r="AD994" s="137">
        <v>51.155199999999994</v>
      </c>
      <c r="AH994" s="130">
        <v>1.4192254248015918E-4</v>
      </c>
      <c r="AI994" s="130">
        <v>1.8090926765452341E-3</v>
      </c>
      <c r="AJ994" s="130">
        <v>1.6972251416072308E-4</v>
      </c>
      <c r="AK994" s="181"/>
      <c r="AL994" s="4"/>
      <c r="AM994" s="159"/>
      <c r="AN994" s="4"/>
    </row>
    <row r="995" spans="1:40" x14ac:dyDescent="0.25">
      <c r="A995" t="s">
        <v>1213</v>
      </c>
      <c r="B995" s="2">
        <v>9300</v>
      </c>
      <c r="C995" t="s">
        <v>3470</v>
      </c>
      <c r="D995" t="s">
        <v>3471</v>
      </c>
      <c r="E995" t="s">
        <v>309</v>
      </c>
      <c r="F995" t="s">
        <v>3472</v>
      </c>
      <c r="G995" t="s">
        <v>3473</v>
      </c>
      <c r="H995" t="s">
        <v>312</v>
      </c>
      <c r="I995" t="s">
        <v>754</v>
      </c>
      <c r="J995" t="s">
        <v>204</v>
      </c>
      <c r="K995" t="s">
        <v>204</v>
      </c>
      <c r="L995" t="s">
        <v>325</v>
      </c>
      <c r="M995" t="s">
        <v>340</v>
      </c>
      <c r="N995" t="s">
        <v>464</v>
      </c>
      <c r="O995" t="s">
        <v>339</v>
      </c>
      <c r="Q995" t="s">
        <v>410</v>
      </c>
      <c r="R995" t="s">
        <v>410</v>
      </c>
      <c r="S995" t="s">
        <v>1212</v>
      </c>
      <c r="T995" s="129">
        <v>2850.5</v>
      </c>
      <c r="U995" t="s">
        <v>1664</v>
      </c>
      <c r="V995" s="130">
        <v>4.4226518019437402E-2</v>
      </c>
      <c r="W995" s="130">
        <v>4.0421122537850997E-2</v>
      </c>
      <c r="X995" t="s">
        <v>412</v>
      </c>
      <c r="Y995" t="s">
        <v>339</v>
      </c>
      <c r="Z995" s="137">
        <v>49000</v>
      </c>
      <c r="AA995" s="167">
        <v>1</v>
      </c>
      <c r="AB995" s="166" t="s">
        <v>3474</v>
      </c>
      <c r="AD995" s="137">
        <v>50.494500000000002</v>
      </c>
      <c r="AH995" s="130">
        <v>4.8999999999999998E-4</v>
      </c>
      <c r="AI995" s="130">
        <v>1.7857271627481337E-3</v>
      </c>
      <c r="AJ995" s="130">
        <v>1.6753044639232441E-4</v>
      </c>
      <c r="AK995" s="181"/>
      <c r="AL995" s="4"/>
      <c r="AM995" s="159"/>
      <c r="AN995" s="4"/>
    </row>
    <row r="996" spans="1:40" x14ac:dyDescent="0.25">
      <c r="A996" t="s">
        <v>1213</v>
      </c>
      <c r="B996" s="2">
        <v>9300</v>
      </c>
      <c r="C996" t="s">
        <v>3475</v>
      </c>
      <c r="D996" t="s">
        <v>3476</v>
      </c>
      <c r="E996" t="s">
        <v>309</v>
      </c>
      <c r="F996" t="s">
        <v>3477</v>
      </c>
      <c r="G996" t="s">
        <v>3478</v>
      </c>
      <c r="H996" t="s">
        <v>312</v>
      </c>
      <c r="I996" t="s">
        <v>754</v>
      </c>
      <c r="J996" t="s">
        <v>204</v>
      </c>
      <c r="K996" t="s">
        <v>204</v>
      </c>
      <c r="L996" t="s">
        <v>325</v>
      </c>
      <c r="M996" t="s">
        <v>340</v>
      </c>
      <c r="N996" t="s">
        <v>440</v>
      </c>
      <c r="O996" t="s">
        <v>339</v>
      </c>
      <c r="Q996" t="s">
        <v>410</v>
      </c>
      <c r="R996" t="s">
        <v>410</v>
      </c>
      <c r="S996" t="s">
        <v>1212</v>
      </c>
      <c r="T996" s="129">
        <v>1645.8</v>
      </c>
      <c r="U996" t="s">
        <v>1750</v>
      </c>
      <c r="V996" s="130">
        <v>2.10524024162126E-2</v>
      </c>
      <c r="W996" s="130">
        <v>3.4265875676869999E-2</v>
      </c>
      <c r="X996" t="s">
        <v>412</v>
      </c>
      <c r="Y996" t="s">
        <v>339</v>
      </c>
      <c r="Z996" s="137">
        <v>44422.71</v>
      </c>
      <c r="AA996" s="167">
        <v>1</v>
      </c>
      <c r="AB996" s="166" t="s">
        <v>3479</v>
      </c>
      <c r="AD996" s="137">
        <v>49.260300000000001</v>
      </c>
      <c r="AH996" s="130">
        <v>1.7811428462552589E-4</v>
      </c>
      <c r="AI996" s="130">
        <v>1.7420799444518094E-3</v>
      </c>
      <c r="AJ996" s="130">
        <v>1.6343562266028612E-4</v>
      </c>
      <c r="AK996" s="181"/>
      <c r="AL996" s="4"/>
      <c r="AM996" s="159"/>
      <c r="AN996" s="4"/>
    </row>
    <row r="997" spans="1:40" x14ac:dyDescent="0.25">
      <c r="A997" t="s">
        <v>1213</v>
      </c>
      <c r="B997" s="2">
        <v>9300</v>
      </c>
      <c r="C997" t="s">
        <v>1917</v>
      </c>
      <c r="D997" t="s">
        <v>1918</v>
      </c>
      <c r="E997" t="s">
        <v>309</v>
      </c>
      <c r="F997" t="s">
        <v>3480</v>
      </c>
      <c r="G997" t="s">
        <v>3481</v>
      </c>
      <c r="H997" t="s">
        <v>312</v>
      </c>
      <c r="I997" t="s">
        <v>754</v>
      </c>
      <c r="J997" t="s">
        <v>204</v>
      </c>
      <c r="K997" t="s">
        <v>204</v>
      </c>
      <c r="L997" t="s">
        <v>325</v>
      </c>
      <c r="M997" t="s">
        <v>340</v>
      </c>
      <c r="N997" t="s">
        <v>465</v>
      </c>
      <c r="O997" t="s">
        <v>339</v>
      </c>
      <c r="P997" t="s">
        <v>1773</v>
      </c>
      <c r="Q997" t="s">
        <v>415</v>
      </c>
      <c r="R997" t="s">
        <v>407</v>
      </c>
      <c r="S997" t="s">
        <v>1212</v>
      </c>
      <c r="T997" s="129">
        <v>996.9</v>
      </c>
      <c r="U997" t="s">
        <v>1822</v>
      </c>
      <c r="V997" s="130">
        <v>3.1468723137512498E-2</v>
      </c>
      <c r="W997" s="130">
        <v>3.1467559357881203E-2</v>
      </c>
      <c r="X997" t="s">
        <v>412</v>
      </c>
      <c r="Y997" t="s">
        <v>339</v>
      </c>
      <c r="Z997" s="137">
        <v>40000</v>
      </c>
      <c r="AA997" s="167">
        <v>1</v>
      </c>
      <c r="AB997" s="166" t="s">
        <v>3482</v>
      </c>
      <c r="AD997" s="137">
        <v>44.567999999999998</v>
      </c>
      <c r="AH997" s="130">
        <v>1.7391304347826088E-4</v>
      </c>
      <c r="AI997" s="130">
        <v>1.5761377613276459E-3</v>
      </c>
      <c r="AJ997" s="130">
        <v>1.478675288360735E-4</v>
      </c>
      <c r="AK997" s="181"/>
      <c r="AL997" s="4"/>
      <c r="AM997" s="159"/>
      <c r="AN997" s="4"/>
    </row>
    <row r="998" spans="1:40" x14ac:dyDescent="0.25">
      <c r="A998" t="s">
        <v>1213</v>
      </c>
      <c r="B998" s="2">
        <v>9300</v>
      </c>
      <c r="C998" t="s">
        <v>2018</v>
      </c>
      <c r="D998" t="s">
        <v>2019</v>
      </c>
      <c r="E998" t="s">
        <v>309</v>
      </c>
      <c r="F998" t="s">
        <v>2155</v>
      </c>
      <c r="G998" t="s">
        <v>2156</v>
      </c>
      <c r="H998" t="s">
        <v>312</v>
      </c>
      <c r="I998" t="s">
        <v>754</v>
      </c>
      <c r="J998" t="s">
        <v>204</v>
      </c>
      <c r="K998" t="s">
        <v>204</v>
      </c>
      <c r="L998" t="s">
        <v>325</v>
      </c>
      <c r="M998" t="s">
        <v>340</v>
      </c>
      <c r="N998" t="s">
        <v>464</v>
      </c>
      <c r="O998" t="s">
        <v>339</v>
      </c>
      <c r="P998" t="s">
        <v>1668</v>
      </c>
      <c r="Q998" t="s">
        <v>413</v>
      </c>
      <c r="R998" t="s">
        <v>407</v>
      </c>
      <c r="S998" t="s">
        <v>1212</v>
      </c>
      <c r="T998" s="129">
        <v>4606.6000000000004</v>
      </c>
      <c r="U998" t="s">
        <v>1921</v>
      </c>
      <c r="V998" s="130">
        <v>1.7954298522573301E-3</v>
      </c>
      <c r="W998" s="130">
        <v>3.0137900151013999E-2</v>
      </c>
      <c r="X998" t="s">
        <v>412</v>
      </c>
      <c r="Y998" t="s">
        <v>339</v>
      </c>
      <c r="Z998" s="137">
        <v>39149.129999999997</v>
      </c>
      <c r="AA998" s="167">
        <v>1</v>
      </c>
      <c r="AB998" s="166" t="s">
        <v>2157</v>
      </c>
      <c r="AC998" s="2">
        <v>0.8044</v>
      </c>
      <c r="AD998" s="137">
        <v>41.891400000000004</v>
      </c>
      <c r="AH998" s="130">
        <v>3.4827930546780585E-5</v>
      </c>
      <c r="AI998" s="130">
        <v>1.4814803763884617E-3</v>
      </c>
      <c r="AJ998" s="130">
        <v>1.3898711626017526E-4</v>
      </c>
      <c r="AK998" s="181"/>
      <c r="AL998" s="4"/>
      <c r="AM998" s="159"/>
      <c r="AN998" s="4"/>
    </row>
    <row r="999" spans="1:40" x14ac:dyDescent="0.25">
      <c r="A999" t="s">
        <v>1213</v>
      </c>
      <c r="B999" s="2">
        <v>9300</v>
      </c>
      <c r="C999" t="s">
        <v>455</v>
      </c>
      <c r="D999" t="s">
        <v>2606</v>
      </c>
      <c r="E999" t="s">
        <v>309</v>
      </c>
      <c r="F999" t="s">
        <v>2816</v>
      </c>
      <c r="G999" t="s">
        <v>2817</v>
      </c>
      <c r="H999" t="s">
        <v>312</v>
      </c>
      <c r="I999" t="s">
        <v>754</v>
      </c>
      <c r="J999" t="s">
        <v>204</v>
      </c>
      <c r="K999" t="s">
        <v>204</v>
      </c>
      <c r="L999" t="s">
        <v>325</v>
      </c>
      <c r="M999" t="s">
        <v>340</v>
      </c>
      <c r="N999" t="s">
        <v>440</v>
      </c>
      <c r="O999" t="s">
        <v>339</v>
      </c>
      <c r="P999" t="s">
        <v>2149</v>
      </c>
      <c r="Q999" t="s">
        <v>415</v>
      </c>
      <c r="R999" t="s">
        <v>407</v>
      </c>
      <c r="S999" t="s">
        <v>1212</v>
      </c>
      <c r="T999" s="129">
        <v>7987.7</v>
      </c>
      <c r="U999" t="s">
        <v>2818</v>
      </c>
      <c r="V999" s="130">
        <v>2.5363217873909199E-2</v>
      </c>
      <c r="W999" s="130">
        <v>3.0206087802648201E-2</v>
      </c>
      <c r="X999" t="s">
        <v>412</v>
      </c>
      <c r="Y999" t="s">
        <v>339</v>
      </c>
      <c r="Z999" s="137">
        <v>39000</v>
      </c>
      <c r="AA999" s="167">
        <v>1</v>
      </c>
      <c r="AB999" s="166" t="s">
        <v>2819</v>
      </c>
      <c r="AD999" s="137">
        <v>39.179400000000001</v>
      </c>
      <c r="AH999" s="130">
        <v>1.5257714535203068E-5</v>
      </c>
      <c r="AI999" s="130">
        <v>1.3855710780416527E-3</v>
      </c>
      <c r="AJ999" s="130">
        <v>1.2998925370849172E-4</v>
      </c>
      <c r="AK999" s="181"/>
      <c r="AL999" s="4"/>
      <c r="AM999" s="159"/>
      <c r="AN999" s="4"/>
    </row>
    <row r="1000" spans="1:40" x14ac:dyDescent="0.25">
      <c r="A1000" t="s">
        <v>1213</v>
      </c>
      <c r="B1000" s="2">
        <v>9300</v>
      </c>
      <c r="C1000" t="s">
        <v>2204</v>
      </c>
      <c r="D1000" t="s">
        <v>2205</v>
      </c>
      <c r="E1000" t="s">
        <v>309</v>
      </c>
      <c r="F1000" t="s">
        <v>2206</v>
      </c>
      <c r="G1000" t="s">
        <v>2207</v>
      </c>
      <c r="H1000" t="s">
        <v>312</v>
      </c>
      <c r="I1000" t="s">
        <v>754</v>
      </c>
      <c r="J1000" t="s">
        <v>204</v>
      </c>
      <c r="K1000" t="s">
        <v>204</v>
      </c>
      <c r="L1000" t="s">
        <v>325</v>
      </c>
      <c r="M1000" t="s">
        <v>340</v>
      </c>
      <c r="N1000" t="s">
        <v>464</v>
      </c>
      <c r="O1000" t="s">
        <v>339</v>
      </c>
      <c r="P1000" t="s">
        <v>1640</v>
      </c>
      <c r="Q1000" t="s">
        <v>413</v>
      </c>
      <c r="R1000" t="s">
        <v>407</v>
      </c>
      <c r="S1000" t="s">
        <v>1212</v>
      </c>
      <c r="T1000" s="129">
        <v>3445.7</v>
      </c>
      <c r="U1000" t="s">
        <v>2140</v>
      </c>
      <c r="V1000" s="130">
        <v>2.4918922199010499E-2</v>
      </c>
      <c r="W1000" s="130">
        <v>3.3146024628877301E-2</v>
      </c>
      <c r="X1000" t="s">
        <v>412</v>
      </c>
      <c r="Y1000" t="s">
        <v>339</v>
      </c>
      <c r="Z1000" s="137">
        <v>37000</v>
      </c>
      <c r="AA1000" s="167">
        <v>1</v>
      </c>
      <c r="AB1000" s="166" t="s">
        <v>2208</v>
      </c>
      <c r="AD1000" s="137">
        <v>38.091500000000003</v>
      </c>
      <c r="AH1000" s="130">
        <v>8.4549011005082079E-5</v>
      </c>
      <c r="AI1000" s="130">
        <v>1.3470977278677984E-3</v>
      </c>
      <c r="AJ1000" s="130">
        <v>1.2637982352044729E-4</v>
      </c>
      <c r="AK1000" s="181"/>
      <c r="AL1000" s="4"/>
      <c r="AM1000" s="159"/>
      <c r="AN1000" s="4"/>
    </row>
    <row r="1001" spans="1:40" x14ac:dyDescent="0.25">
      <c r="A1001" t="s">
        <v>1213</v>
      </c>
      <c r="B1001" s="2">
        <v>9300</v>
      </c>
      <c r="C1001" t="s">
        <v>2806</v>
      </c>
      <c r="D1001" t="s">
        <v>2807</v>
      </c>
      <c r="E1001" t="s">
        <v>309</v>
      </c>
      <c r="F1001" t="s">
        <v>2837</v>
      </c>
      <c r="G1001" t="s">
        <v>2838</v>
      </c>
      <c r="H1001" t="s">
        <v>312</v>
      </c>
      <c r="I1001" t="s">
        <v>754</v>
      </c>
      <c r="J1001" t="s">
        <v>204</v>
      </c>
      <c r="K1001" t="s">
        <v>204</v>
      </c>
      <c r="L1001" t="s">
        <v>325</v>
      </c>
      <c r="M1001" t="s">
        <v>340</v>
      </c>
      <c r="N1001" t="s">
        <v>462</v>
      </c>
      <c r="O1001" t="s">
        <v>339</v>
      </c>
      <c r="P1001" t="s">
        <v>1647</v>
      </c>
      <c r="Q1001" t="s">
        <v>413</v>
      </c>
      <c r="R1001" t="s">
        <v>407</v>
      </c>
      <c r="S1001" t="s">
        <v>1212</v>
      </c>
      <c r="T1001" s="129">
        <v>1589.2</v>
      </c>
      <c r="U1001" t="s">
        <v>2839</v>
      </c>
      <c r="V1001" s="130">
        <v>6.0576746423298602E-3</v>
      </c>
      <c r="W1001" s="130">
        <v>2.4040350533723501E-2</v>
      </c>
      <c r="X1001" t="s">
        <v>412</v>
      </c>
      <c r="Y1001" t="s">
        <v>339</v>
      </c>
      <c r="Z1001" s="137">
        <v>33046.44</v>
      </c>
      <c r="AA1001" s="167">
        <v>1</v>
      </c>
      <c r="AB1001" s="166" t="s">
        <v>2697</v>
      </c>
      <c r="AD1001" s="137">
        <v>36.334600000000002</v>
      </c>
      <c r="AH1001" s="130">
        <v>1.3983670492745894E-4</v>
      </c>
      <c r="AI1001" s="130">
        <v>1.2849653361769766E-3</v>
      </c>
      <c r="AJ1001" s="130">
        <v>1.205507878578172E-4</v>
      </c>
      <c r="AK1001" s="181"/>
      <c r="AL1001" s="4"/>
      <c r="AM1001" s="159"/>
      <c r="AN1001" s="4"/>
    </row>
    <row r="1002" spans="1:40" x14ac:dyDescent="0.25">
      <c r="A1002" t="s">
        <v>1213</v>
      </c>
      <c r="B1002" s="2">
        <v>9300</v>
      </c>
      <c r="C1002" t="s">
        <v>1609</v>
      </c>
      <c r="D1002" t="s">
        <v>1610</v>
      </c>
      <c r="E1002" t="s">
        <v>309</v>
      </c>
      <c r="F1002" t="s">
        <v>3483</v>
      </c>
      <c r="G1002" t="s">
        <v>3484</v>
      </c>
      <c r="H1002" t="s">
        <v>312</v>
      </c>
      <c r="I1002" t="s">
        <v>754</v>
      </c>
      <c r="J1002" t="s">
        <v>204</v>
      </c>
      <c r="K1002" t="s">
        <v>204</v>
      </c>
      <c r="L1002" t="s">
        <v>325</v>
      </c>
      <c r="M1002" t="s">
        <v>340</v>
      </c>
      <c r="N1002" t="s">
        <v>448</v>
      </c>
      <c r="O1002" t="s">
        <v>339</v>
      </c>
      <c r="P1002" t="s">
        <v>1255</v>
      </c>
      <c r="Q1002" t="s">
        <v>415</v>
      </c>
      <c r="R1002" t="s">
        <v>407</v>
      </c>
      <c r="S1002" t="s">
        <v>1212</v>
      </c>
      <c r="T1002" s="129">
        <v>671.2</v>
      </c>
      <c r="U1002" t="s">
        <v>3247</v>
      </c>
      <c r="V1002" s="130">
        <v>9.4999999999999998E-3</v>
      </c>
      <c r="W1002" s="130">
        <v>1.7171755932569199E-2</v>
      </c>
      <c r="X1002" t="s">
        <v>412</v>
      </c>
      <c r="Y1002" t="s">
        <v>339</v>
      </c>
      <c r="Z1002" s="137">
        <v>28481.52</v>
      </c>
      <c r="AA1002" s="167">
        <v>1</v>
      </c>
      <c r="AB1002" s="166" t="s">
        <v>3485</v>
      </c>
      <c r="AD1002" s="137">
        <v>32.283799999999999</v>
      </c>
      <c r="AH1002" s="130">
        <v>1.772138375590221E-4</v>
      </c>
      <c r="AI1002" s="130">
        <v>1.1417096629678122E-3</v>
      </c>
      <c r="AJ1002" s="130">
        <v>1.0711106012022146E-4</v>
      </c>
      <c r="AK1002" s="181"/>
      <c r="AL1002" s="4"/>
      <c r="AM1002" s="159"/>
      <c r="AN1002" s="4"/>
    </row>
    <row r="1003" spans="1:40" x14ac:dyDescent="0.25">
      <c r="A1003" t="s">
        <v>1213</v>
      </c>
      <c r="B1003" s="2">
        <v>9300</v>
      </c>
      <c r="C1003" t="s">
        <v>3486</v>
      </c>
      <c r="D1003" t="s">
        <v>3487</v>
      </c>
      <c r="E1003" t="s">
        <v>309</v>
      </c>
      <c r="F1003" t="s">
        <v>3488</v>
      </c>
      <c r="G1003" t="s">
        <v>3489</v>
      </c>
      <c r="H1003" t="s">
        <v>312</v>
      </c>
      <c r="I1003" t="s">
        <v>754</v>
      </c>
      <c r="J1003" t="s">
        <v>204</v>
      </c>
      <c r="K1003" t="s">
        <v>204</v>
      </c>
      <c r="L1003" t="s">
        <v>325</v>
      </c>
      <c r="M1003" t="s">
        <v>340</v>
      </c>
      <c r="N1003" t="s">
        <v>441</v>
      </c>
      <c r="O1003" t="s">
        <v>339</v>
      </c>
      <c r="Q1003" t="s">
        <v>410</v>
      </c>
      <c r="R1003" t="s">
        <v>410</v>
      </c>
      <c r="S1003" t="s">
        <v>1212</v>
      </c>
      <c r="T1003" s="129">
        <v>2483.8000000000002</v>
      </c>
      <c r="U1003" t="s">
        <v>1742</v>
      </c>
      <c r="V1003" s="130">
        <v>3.7407752856015802E-2</v>
      </c>
      <c r="W1003" s="130">
        <v>7.7743371399640701E-2</v>
      </c>
      <c r="X1003" t="s">
        <v>412</v>
      </c>
      <c r="Y1003" t="s">
        <v>339</v>
      </c>
      <c r="Z1003" s="137">
        <v>31500</v>
      </c>
      <c r="AA1003" s="167">
        <v>1</v>
      </c>
      <c r="AB1003" s="166" t="s">
        <v>3166</v>
      </c>
      <c r="AD1003" s="137">
        <v>31.871700000000001</v>
      </c>
      <c r="AH1003" s="130">
        <v>6.5771341234246202E-4</v>
      </c>
      <c r="AI1003" s="130">
        <v>1.1271358348525027E-3</v>
      </c>
      <c r="AJ1003" s="130">
        <v>1.0574379641906041E-4</v>
      </c>
      <c r="AK1003" s="181"/>
      <c r="AL1003" s="4"/>
      <c r="AM1003" s="159"/>
      <c r="AN1003" s="4"/>
    </row>
    <row r="1004" spans="1:40" x14ac:dyDescent="0.25">
      <c r="A1004" t="s">
        <v>1213</v>
      </c>
      <c r="B1004" s="2">
        <v>9300</v>
      </c>
      <c r="C1004" t="s">
        <v>2685</v>
      </c>
      <c r="D1004" t="s">
        <v>2686</v>
      </c>
      <c r="E1004" t="s">
        <v>309</v>
      </c>
      <c r="F1004" t="s">
        <v>2943</v>
      </c>
      <c r="G1004" t="s">
        <v>2944</v>
      </c>
      <c r="H1004" t="s">
        <v>312</v>
      </c>
      <c r="I1004" t="s">
        <v>754</v>
      </c>
      <c r="J1004" t="s">
        <v>204</v>
      </c>
      <c r="K1004" t="s">
        <v>204</v>
      </c>
      <c r="L1004" t="s">
        <v>325</v>
      </c>
      <c r="M1004" t="s">
        <v>340</v>
      </c>
      <c r="N1004" t="s">
        <v>448</v>
      </c>
      <c r="O1004" t="s">
        <v>339</v>
      </c>
      <c r="P1004" t="s">
        <v>1211</v>
      </c>
      <c r="Q1004" t="s">
        <v>413</v>
      </c>
      <c r="R1004" t="s">
        <v>407</v>
      </c>
      <c r="S1004" t="s">
        <v>1212</v>
      </c>
      <c r="T1004" s="129">
        <v>2423.8000000000002</v>
      </c>
      <c r="U1004" t="s">
        <v>2945</v>
      </c>
      <c r="V1004" s="130">
        <v>-1.1844712439775799E-2</v>
      </c>
      <c r="W1004" s="130">
        <v>2.1100413707494398E-2</v>
      </c>
      <c r="X1004" t="s">
        <v>412</v>
      </c>
      <c r="Y1004" t="s">
        <v>339</v>
      </c>
      <c r="Z1004" s="137">
        <v>30000</v>
      </c>
      <c r="AA1004" s="167">
        <v>1</v>
      </c>
      <c r="AB1004" s="166" t="s">
        <v>2946</v>
      </c>
      <c r="AD1004" s="137">
        <v>31.646999999999998</v>
      </c>
      <c r="AH1004" s="130">
        <v>6.4260056163289092E-5</v>
      </c>
      <c r="AI1004" s="130">
        <v>1.1191893675447859E-3</v>
      </c>
      <c r="AJ1004" s="130">
        <v>1.0499828767445742E-4</v>
      </c>
      <c r="AK1004" s="181"/>
      <c r="AL1004" s="4"/>
      <c r="AM1004" s="159"/>
      <c r="AN1004" s="4"/>
    </row>
    <row r="1005" spans="1:40" x14ac:dyDescent="0.25">
      <c r="A1005" t="s">
        <v>1213</v>
      </c>
      <c r="B1005" s="2">
        <v>9300</v>
      </c>
      <c r="C1005" t="s">
        <v>3085</v>
      </c>
      <c r="D1005" t="s">
        <v>3086</v>
      </c>
      <c r="E1005" t="s">
        <v>309</v>
      </c>
      <c r="F1005" t="s">
        <v>3490</v>
      </c>
      <c r="G1005" t="s">
        <v>3491</v>
      </c>
      <c r="H1005" t="s">
        <v>312</v>
      </c>
      <c r="I1005" t="s">
        <v>754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P1005" t="s">
        <v>1864</v>
      </c>
      <c r="Q1005" t="s">
        <v>415</v>
      </c>
      <c r="R1005" t="s">
        <v>407</v>
      </c>
      <c r="S1005" t="s">
        <v>1212</v>
      </c>
      <c r="T1005" s="129">
        <v>1398.3</v>
      </c>
      <c r="U1005" t="s">
        <v>1807</v>
      </c>
      <c r="V1005" s="130">
        <v>2.0642584750247199E-3</v>
      </c>
      <c r="W1005" s="130">
        <v>3.2870651420354502E-2</v>
      </c>
      <c r="X1005" t="s">
        <v>412</v>
      </c>
      <c r="Y1005" t="s">
        <v>339</v>
      </c>
      <c r="Z1005" s="137">
        <v>26000.53</v>
      </c>
      <c r="AA1005" s="167">
        <v>1</v>
      </c>
      <c r="AB1005" s="166" t="s">
        <v>2181</v>
      </c>
      <c r="AD1005" s="137">
        <v>29.895400000000002</v>
      </c>
      <c r="AH1005" s="130">
        <v>7.8725378534182707E-5</v>
      </c>
      <c r="AI1005" s="130">
        <v>1.0572444092172527E-3</v>
      </c>
      <c r="AJ1005" s="130">
        <v>9.9186836330235868E-5</v>
      </c>
      <c r="AK1005" s="181"/>
      <c r="AL1005" s="4"/>
      <c r="AM1005" s="159"/>
      <c r="AN1005" s="4"/>
    </row>
    <row r="1006" spans="1:40" x14ac:dyDescent="0.25">
      <c r="A1006" t="s">
        <v>1213</v>
      </c>
      <c r="B1006" s="2">
        <v>9300</v>
      </c>
      <c r="C1006" t="s">
        <v>3146</v>
      </c>
      <c r="D1006" t="s">
        <v>3147</v>
      </c>
      <c r="E1006" t="s">
        <v>309</v>
      </c>
      <c r="F1006" t="s">
        <v>3492</v>
      </c>
      <c r="G1006" t="s">
        <v>3493</v>
      </c>
      <c r="H1006" t="s">
        <v>312</v>
      </c>
      <c r="I1006" t="s">
        <v>754</v>
      </c>
      <c r="J1006" t="s">
        <v>204</v>
      </c>
      <c r="K1006" t="s">
        <v>204</v>
      </c>
      <c r="L1006" t="s">
        <v>325</v>
      </c>
      <c r="M1006" t="s">
        <v>340</v>
      </c>
      <c r="N1006" t="s">
        <v>464</v>
      </c>
      <c r="O1006" t="s">
        <v>339</v>
      </c>
      <c r="P1006" t="s">
        <v>1619</v>
      </c>
      <c r="Q1006" t="s">
        <v>413</v>
      </c>
      <c r="R1006" t="s">
        <v>407</v>
      </c>
      <c r="S1006" t="s">
        <v>1212</v>
      </c>
      <c r="T1006" s="129">
        <v>3730.3</v>
      </c>
      <c r="U1006" t="s">
        <v>1276</v>
      </c>
      <c r="V1006" s="130">
        <v>-6.23812380441195E-4</v>
      </c>
      <c r="W1006" s="130">
        <v>-2.90688487172161E-3</v>
      </c>
      <c r="X1006" t="s">
        <v>412</v>
      </c>
      <c r="Y1006" t="s">
        <v>339</v>
      </c>
      <c r="Z1006" s="137">
        <v>26000.5</v>
      </c>
      <c r="AA1006" s="167">
        <v>1</v>
      </c>
      <c r="AB1006" s="166" t="s">
        <v>3494</v>
      </c>
      <c r="AD1006" s="137">
        <v>28.207900000000002</v>
      </c>
      <c r="AH1006" s="130">
        <v>1.3333589743589743E-4</v>
      </c>
      <c r="AI1006" s="130">
        <v>9.9756633364194293E-4</v>
      </c>
      <c r="AJ1006" s="130">
        <v>9.35880557048797E-5</v>
      </c>
      <c r="AK1006" s="181"/>
      <c r="AL1006" s="4"/>
      <c r="AM1006" s="159"/>
      <c r="AN1006" s="4"/>
    </row>
    <row r="1007" spans="1:40" x14ac:dyDescent="0.25">
      <c r="A1007" t="s">
        <v>1213</v>
      </c>
      <c r="B1007" s="2">
        <v>9300</v>
      </c>
      <c r="C1007" t="s">
        <v>3495</v>
      </c>
      <c r="D1007" t="s">
        <v>3496</v>
      </c>
      <c r="E1007" t="s">
        <v>311</v>
      </c>
      <c r="F1007" t="s">
        <v>3497</v>
      </c>
      <c r="G1007" t="s">
        <v>3498</v>
      </c>
      <c r="H1007" t="s">
        <v>312</v>
      </c>
      <c r="I1007" t="s">
        <v>754</v>
      </c>
      <c r="J1007" t="s">
        <v>204</v>
      </c>
      <c r="K1007" t="s">
        <v>204</v>
      </c>
      <c r="L1007" t="s">
        <v>325</v>
      </c>
      <c r="M1007" t="s">
        <v>340</v>
      </c>
      <c r="N1007" t="s">
        <v>464</v>
      </c>
      <c r="O1007" t="s">
        <v>339</v>
      </c>
      <c r="Q1007" t="s">
        <v>410</v>
      </c>
      <c r="R1007" t="s">
        <v>410</v>
      </c>
      <c r="S1007" t="s">
        <v>1212</v>
      </c>
      <c r="T1007" s="129">
        <v>3118.6</v>
      </c>
      <c r="U1007" t="s">
        <v>1742</v>
      </c>
      <c r="V1007" s="130">
        <v>6.23408299362656E-2</v>
      </c>
      <c r="W1007" s="130">
        <v>4.7858821769952403E-2</v>
      </c>
      <c r="X1007" t="s">
        <v>412</v>
      </c>
      <c r="Y1007" t="s">
        <v>339</v>
      </c>
      <c r="Z1007" s="137">
        <v>26000</v>
      </c>
      <c r="AA1007" s="167">
        <v>1</v>
      </c>
      <c r="AB1007" s="166" t="s">
        <v>3499</v>
      </c>
      <c r="AD1007" s="137">
        <v>27.768000000000001</v>
      </c>
      <c r="AH1007" s="130">
        <v>3.3854166666666668E-4</v>
      </c>
      <c r="AI1007" s="130">
        <v>9.8200936448900739E-4</v>
      </c>
      <c r="AJ1007" s="130">
        <v>9.2128557276972028E-5</v>
      </c>
      <c r="AK1007" s="181"/>
      <c r="AL1007" s="4"/>
      <c r="AM1007" s="159"/>
      <c r="AN1007" s="4"/>
    </row>
    <row r="1008" spans="1:40" x14ac:dyDescent="0.25">
      <c r="A1008" t="s">
        <v>1213</v>
      </c>
      <c r="B1008" s="2">
        <v>9300</v>
      </c>
      <c r="C1008" t="s">
        <v>2786</v>
      </c>
      <c r="D1008" t="s">
        <v>2787</v>
      </c>
      <c r="E1008" t="s">
        <v>309</v>
      </c>
      <c r="F1008" t="s">
        <v>2788</v>
      </c>
      <c r="G1008" t="s">
        <v>2789</v>
      </c>
      <c r="H1008" t="s">
        <v>312</v>
      </c>
      <c r="I1008" t="s">
        <v>754</v>
      </c>
      <c r="J1008" t="s">
        <v>204</v>
      </c>
      <c r="K1008" t="s">
        <v>204</v>
      </c>
      <c r="L1008" t="s">
        <v>325</v>
      </c>
      <c r="M1008" t="s">
        <v>340</v>
      </c>
      <c r="N1008" t="s">
        <v>464</v>
      </c>
      <c r="O1008" t="s">
        <v>339</v>
      </c>
      <c r="P1008" t="s">
        <v>2348</v>
      </c>
      <c r="Q1008" t="s">
        <v>415</v>
      </c>
      <c r="R1008" t="s">
        <v>407</v>
      </c>
      <c r="S1008" t="s">
        <v>1212</v>
      </c>
      <c r="T1008" s="129">
        <v>6113.1</v>
      </c>
      <c r="U1008" t="s">
        <v>2790</v>
      </c>
      <c r="V1008" s="130">
        <v>1.9886059052767701E-2</v>
      </c>
      <c r="W1008" s="130">
        <v>3.24116960728165E-2</v>
      </c>
      <c r="X1008" t="s">
        <v>412</v>
      </c>
      <c r="Y1008" t="s">
        <v>339</v>
      </c>
      <c r="Z1008" s="137">
        <v>27001.439999999999</v>
      </c>
      <c r="AA1008" s="167">
        <v>1</v>
      </c>
      <c r="AB1008" s="166" t="s">
        <v>2791</v>
      </c>
      <c r="AD1008" s="137">
        <v>27.422699999999999</v>
      </c>
      <c r="AH1008" s="130">
        <v>2.1765962457292249E-5</v>
      </c>
      <c r="AI1008" s="130">
        <v>9.6979790404684162E-4</v>
      </c>
      <c r="AJ1008" s="130">
        <v>9.0982922343676916E-5</v>
      </c>
      <c r="AK1008" s="181"/>
      <c r="AL1008" s="4"/>
      <c r="AM1008" s="159"/>
      <c r="AN1008" s="4"/>
    </row>
    <row r="1009" spans="1:40" x14ac:dyDescent="0.25">
      <c r="A1009" t="s">
        <v>1213</v>
      </c>
      <c r="B1009" s="2">
        <v>9300</v>
      </c>
      <c r="C1009" t="s">
        <v>2615</v>
      </c>
      <c r="D1009" t="s">
        <v>2616</v>
      </c>
      <c r="E1009" t="s">
        <v>309</v>
      </c>
      <c r="F1009" t="s">
        <v>3500</v>
      </c>
      <c r="G1009" t="s">
        <v>3501</v>
      </c>
      <c r="H1009" t="s">
        <v>312</v>
      </c>
      <c r="I1009" t="s">
        <v>754</v>
      </c>
      <c r="J1009" t="s">
        <v>204</v>
      </c>
      <c r="K1009" t="s">
        <v>204</v>
      </c>
      <c r="L1009" t="s">
        <v>325</v>
      </c>
      <c r="M1009" t="s">
        <v>340</v>
      </c>
      <c r="N1009" t="s">
        <v>465</v>
      </c>
      <c r="O1009" t="s">
        <v>339</v>
      </c>
      <c r="P1009" t="s">
        <v>1640</v>
      </c>
      <c r="Q1009" t="s">
        <v>413</v>
      </c>
      <c r="R1009" t="s">
        <v>407</v>
      </c>
      <c r="S1009" t="s">
        <v>1212</v>
      </c>
      <c r="T1009" s="129">
        <v>4897.8999999999996</v>
      </c>
      <c r="U1009" t="s">
        <v>2168</v>
      </c>
      <c r="V1009" s="130">
        <v>4.6741593323945702E-2</v>
      </c>
      <c r="W1009" s="130">
        <v>4.2938820444345098E-2</v>
      </c>
      <c r="X1009" t="s">
        <v>412</v>
      </c>
      <c r="Y1009" t="s">
        <v>339</v>
      </c>
      <c r="Z1009" s="137">
        <v>25000</v>
      </c>
      <c r="AA1009" s="167">
        <v>1</v>
      </c>
      <c r="AB1009" s="166" t="s">
        <v>3502</v>
      </c>
      <c r="AD1009" s="137">
        <v>26.087499999999999</v>
      </c>
      <c r="AH1009" s="130">
        <v>6.0975609756097561E-5</v>
      </c>
      <c r="AI1009" s="130">
        <v>9.2257884241238027E-4</v>
      </c>
      <c r="AJ1009" s="130">
        <v>8.6553001223098808E-5</v>
      </c>
      <c r="AK1009" s="181"/>
      <c r="AL1009" s="4"/>
      <c r="AM1009" s="159"/>
      <c r="AN1009" s="4"/>
    </row>
    <row r="1010" spans="1:40" x14ac:dyDescent="0.25">
      <c r="A1010" t="s">
        <v>1213</v>
      </c>
      <c r="B1010" s="2">
        <v>9300</v>
      </c>
      <c r="C1010" t="s">
        <v>1734</v>
      </c>
      <c r="D1010" t="s">
        <v>1735</v>
      </c>
      <c r="E1010" t="s">
        <v>309</v>
      </c>
      <c r="F1010" t="s">
        <v>3503</v>
      </c>
      <c r="G1010" t="s">
        <v>3504</v>
      </c>
      <c r="H1010" t="s">
        <v>312</v>
      </c>
      <c r="I1010" t="s">
        <v>754</v>
      </c>
      <c r="J1010" t="s">
        <v>204</v>
      </c>
      <c r="K1010" t="s">
        <v>204</v>
      </c>
      <c r="L1010" t="s">
        <v>325</v>
      </c>
      <c r="M1010" t="s">
        <v>340</v>
      </c>
      <c r="N1010" t="s">
        <v>447</v>
      </c>
      <c r="O1010" t="s">
        <v>339</v>
      </c>
      <c r="Q1010" t="s">
        <v>410</v>
      </c>
      <c r="R1010" t="s">
        <v>410</v>
      </c>
      <c r="S1010" t="s">
        <v>1212</v>
      </c>
      <c r="T1010" s="129">
        <v>1891.1</v>
      </c>
      <c r="U1010" t="s">
        <v>1672</v>
      </c>
      <c r="V1010" s="130">
        <v>3.1952740725278497E-2</v>
      </c>
      <c r="W1010" s="130">
        <v>3.9046879097222903E-2</v>
      </c>
      <c r="X1010" t="s">
        <v>412</v>
      </c>
      <c r="Y1010" t="s">
        <v>339</v>
      </c>
      <c r="Z1010" s="137">
        <v>23000</v>
      </c>
      <c r="AA1010" s="167">
        <v>1</v>
      </c>
      <c r="AB1010" s="166" t="s">
        <v>3505</v>
      </c>
      <c r="AD1010" s="137">
        <v>24.557099999999998</v>
      </c>
      <c r="AH1010" s="130">
        <v>1.3462975938149918E-4</v>
      </c>
      <c r="AI1010" s="130">
        <v>8.6845657464322242E-4</v>
      </c>
      <c r="AJ1010" s="130">
        <v>8.1475446337738757E-5</v>
      </c>
      <c r="AK1010" s="181"/>
      <c r="AL1010" s="4"/>
      <c r="AM1010" s="159"/>
      <c r="AN1010" s="4"/>
    </row>
    <row r="1011" spans="1:40" x14ac:dyDescent="0.25">
      <c r="A1011" t="s">
        <v>1213</v>
      </c>
      <c r="B1011" s="2">
        <v>9300</v>
      </c>
      <c r="C1011" t="s">
        <v>3146</v>
      </c>
      <c r="D1011" t="s">
        <v>3147</v>
      </c>
      <c r="E1011" t="s">
        <v>309</v>
      </c>
      <c r="F1011" t="s">
        <v>3506</v>
      </c>
      <c r="G1011" t="s">
        <v>3507</v>
      </c>
      <c r="H1011" t="s">
        <v>312</v>
      </c>
      <c r="I1011" t="s">
        <v>754</v>
      </c>
      <c r="J1011" t="s">
        <v>204</v>
      </c>
      <c r="K1011" t="s">
        <v>204</v>
      </c>
      <c r="L1011" t="s">
        <v>325</v>
      </c>
      <c r="M1011" t="s">
        <v>340</v>
      </c>
      <c r="N1011" t="s">
        <v>464</v>
      </c>
      <c r="O1011" t="s">
        <v>339</v>
      </c>
      <c r="P1011" t="s">
        <v>1619</v>
      </c>
      <c r="Q1011" t="s">
        <v>413</v>
      </c>
      <c r="R1011" t="s">
        <v>407</v>
      </c>
      <c r="S1011" t="s">
        <v>1212</v>
      </c>
      <c r="T1011" s="129">
        <v>4152.2</v>
      </c>
      <c r="U1011" t="s">
        <v>1921</v>
      </c>
      <c r="V1011" s="130">
        <v>2.3584048734341698E-2</v>
      </c>
      <c r="W1011" s="130">
        <v>3.1223657373189599E-2</v>
      </c>
      <c r="X1011" t="s">
        <v>412</v>
      </c>
      <c r="Y1011" t="s">
        <v>339</v>
      </c>
      <c r="Z1011" s="137">
        <v>22000.080000000002</v>
      </c>
      <c r="AA1011" s="167">
        <v>1</v>
      </c>
      <c r="AB1011" s="166" t="s">
        <v>3508</v>
      </c>
      <c r="AC1011" s="2">
        <v>0.83820000000000006</v>
      </c>
      <c r="AD1011" s="137">
        <v>24.136299999999999</v>
      </c>
      <c r="AH1011" s="130">
        <v>5.8884205428708943E-5</v>
      </c>
      <c r="AI1011" s="130">
        <v>8.5357507289383547E-4</v>
      </c>
      <c r="AJ1011" s="130">
        <v>8.0079317812020302E-5</v>
      </c>
      <c r="AK1011" s="181"/>
      <c r="AL1011" s="4"/>
      <c r="AM1011" s="159"/>
      <c r="AN1011" s="4"/>
    </row>
    <row r="1012" spans="1:40" x14ac:dyDescent="0.25">
      <c r="A1012" t="s">
        <v>1213</v>
      </c>
      <c r="B1012" s="2">
        <v>9300</v>
      </c>
      <c r="C1012" t="s">
        <v>2024</v>
      </c>
      <c r="D1012" t="s">
        <v>2025</v>
      </c>
      <c r="E1012" t="s">
        <v>309</v>
      </c>
      <c r="F1012" t="s">
        <v>2698</v>
      </c>
      <c r="G1012" t="s">
        <v>2699</v>
      </c>
      <c r="H1012" t="s">
        <v>312</v>
      </c>
      <c r="I1012" t="s">
        <v>754</v>
      </c>
      <c r="J1012" t="s">
        <v>204</v>
      </c>
      <c r="K1012" t="s">
        <v>204</v>
      </c>
      <c r="L1012" t="s">
        <v>325</v>
      </c>
      <c r="M1012" t="s">
        <v>340</v>
      </c>
      <c r="N1012" t="s">
        <v>464</v>
      </c>
      <c r="O1012" t="s">
        <v>339</v>
      </c>
      <c r="P1012" t="s">
        <v>1668</v>
      </c>
      <c r="Q1012" t="s">
        <v>413</v>
      </c>
      <c r="R1012" t="s">
        <v>407</v>
      </c>
      <c r="S1012" t="s">
        <v>1212</v>
      </c>
      <c r="T1012" s="129">
        <v>1215.5999999999999</v>
      </c>
      <c r="U1012" t="s">
        <v>1750</v>
      </c>
      <c r="V1012" s="130">
        <v>-1.2334211260263199E-2</v>
      </c>
      <c r="W1012" s="130">
        <v>2.8581385872363699E-2</v>
      </c>
      <c r="X1012" t="s">
        <v>412</v>
      </c>
      <c r="Y1012" t="s">
        <v>339</v>
      </c>
      <c r="Z1012" s="137">
        <v>15333.35</v>
      </c>
      <c r="AA1012" s="167">
        <v>1</v>
      </c>
      <c r="AB1012" s="166" t="s">
        <v>2700</v>
      </c>
      <c r="AD1012" s="137">
        <v>21.863799999999998</v>
      </c>
      <c r="AH1012" s="130">
        <v>1.6046351311646151E-5</v>
      </c>
      <c r="AI1012" s="130">
        <v>7.7320859778575173E-4</v>
      </c>
      <c r="AJ1012" s="130">
        <v>7.2539626569873979E-5</v>
      </c>
      <c r="AK1012" s="181"/>
      <c r="AL1012" s="4"/>
      <c r="AM1012" s="159"/>
      <c r="AN1012" s="4"/>
    </row>
    <row r="1013" spans="1:40" x14ac:dyDescent="0.25">
      <c r="A1013" t="s">
        <v>1213</v>
      </c>
      <c r="B1013" s="2">
        <v>9300</v>
      </c>
      <c r="C1013" t="s">
        <v>455</v>
      </c>
      <c r="D1013" t="s">
        <v>2606</v>
      </c>
      <c r="E1013" t="s">
        <v>309</v>
      </c>
      <c r="F1013" t="s">
        <v>2681</v>
      </c>
      <c r="G1013" t="s">
        <v>2682</v>
      </c>
      <c r="H1013" t="s">
        <v>312</v>
      </c>
      <c r="I1013" t="s">
        <v>754</v>
      </c>
      <c r="J1013" t="s">
        <v>204</v>
      </c>
      <c r="K1013" t="s">
        <v>204</v>
      </c>
      <c r="L1013" t="s">
        <v>325</v>
      </c>
      <c r="M1013" t="s">
        <v>340</v>
      </c>
      <c r="N1013" t="s">
        <v>440</v>
      </c>
      <c r="O1013" t="s">
        <v>339</v>
      </c>
      <c r="P1013" t="s">
        <v>2149</v>
      </c>
      <c r="Q1013" t="s">
        <v>415</v>
      </c>
      <c r="R1013" t="s">
        <v>407</v>
      </c>
      <c r="S1013" t="s">
        <v>1212</v>
      </c>
      <c r="T1013" s="129">
        <v>2999.5</v>
      </c>
      <c r="U1013" t="s">
        <v>2683</v>
      </c>
      <c r="V1013" s="130">
        <v>3.1614425069093399E-2</v>
      </c>
      <c r="W1013" s="130">
        <v>2.3319134987592399E-2</v>
      </c>
      <c r="X1013" t="s">
        <v>412</v>
      </c>
      <c r="Y1013" t="s">
        <v>339</v>
      </c>
      <c r="Z1013" s="137">
        <v>20000</v>
      </c>
      <c r="AA1013" s="167">
        <v>1</v>
      </c>
      <c r="AB1013" s="166" t="s">
        <v>2684</v>
      </c>
      <c r="AD1013" s="137">
        <v>21.71</v>
      </c>
      <c r="AH1013" s="130">
        <v>1.6642521142242795E-5</v>
      </c>
      <c r="AI1013" s="130">
        <v>7.677694937718362E-4</v>
      </c>
      <c r="AJ1013" s="130">
        <v>7.202934955643413E-5</v>
      </c>
      <c r="AK1013" s="181"/>
      <c r="AL1013" s="4"/>
      <c r="AM1013" s="159"/>
      <c r="AN1013" s="4"/>
    </row>
    <row r="1014" spans="1:40" x14ac:dyDescent="0.25">
      <c r="A1014" t="s">
        <v>1213</v>
      </c>
      <c r="B1014" s="2">
        <v>9300</v>
      </c>
      <c r="C1014" t="s">
        <v>1943</v>
      </c>
      <c r="D1014" t="s">
        <v>1944</v>
      </c>
      <c r="E1014" t="s">
        <v>309</v>
      </c>
      <c r="F1014" t="s">
        <v>1945</v>
      </c>
      <c r="G1014" t="s">
        <v>1946</v>
      </c>
      <c r="H1014" t="s">
        <v>312</v>
      </c>
      <c r="I1014" t="s">
        <v>754</v>
      </c>
      <c r="J1014" t="s">
        <v>204</v>
      </c>
      <c r="K1014" t="s">
        <v>204</v>
      </c>
      <c r="L1014" t="s">
        <v>325</v>
      </c>
      <c r="M1014" t="s">
        <v>340</v>
      </c>
      <c r="N1014" t="s">
        <v>464</v>
      </c>
      <c r="O1014" t="s">
        <v>339</v>
      </c>
      <c r="P1014" t="s">
        <v>1633</v>
      </c>
      <c r="Q1014" t="s">
        <v>413</v>
      </c>
      <c r="R1014" t="s">
        <v>407</v>
      </c>
      <c r="S1014" t="s">
        <v>1212</v>
      </c>
      <c r="T1014" s="129">
        <v>3253.3</v>
      </c>
      <c r="U1014" t="s">
        <v>1947</v>
      </c>
      <c r="V1014" s="130">
        <v>3.3061106552070701E-2</v>
      </c>
      <c r="W1014" s="130">
        <v>3.58787758982178E-2</v>
      </c>
      <c r="X1014" t="s">
        <v>412</v>
      </c>
      <c r="Y1014" t="s">
        <v>339</v>
      </c>
      <c r="Z1014" s="137">
        <v>19741.95</v>
      </c>
      <c r="AA1014" s="167">
        <v>1</v>
      </c>
      <c r="AB1014" s="166" t="s">
        <v>1948</v>
      </c>
      <c r="AD1014" s="137">
        <v>20.677700000000002</v>
      </c>
      <c r="AH1014" s="130">
        <v>6.6074084183161599E-5</v>
      </c>
      <c r="AI1014" s="130">
        <v>7.3126242567323353E-4</v>
      </c>
      <c r="AJ1014" s="130">
        <v>6.8604388821882903E-5</v>
      </c>
      <c r="AK1014" s="181"/>
      <c r="AL1014" s="4"/>
      <c r="AM1014" s="159"/>
      <c r="AN1014" s="4"/>
    </row>
    <row r="1015" spans="1:40" x14ac:dyDescent="0.25">
      <c r="A1015" t="s">
        <v>1213</v>
      </c>
      <c r="B1015" s="2">
        <v>9300</v>
      </c>
      <c r="C1015" t="s">
        <v>1980</v>
      </c>
      <c r="D1015" t="s">
        <v>1981</v>
      </c>
      <c r="E1015" t="s">
        <v>309</v>
      </c>
      <c r="F1015" t="s">
        <v>2715</v>
      </c>
      <c r="G1015" t="s">
        <v>2716</v>
      </c>
      <c r="H1015" t="s">
        <v>312</v>
      </c>
      <c r="I1015" t="s">
        <v>754</v>
      </c>
      <c r="J1015" t="s">
        <v>204</v>
      </c>
      <c r="K1015" t="s">
        <v>204</v>
      </c>
      <c r="L1015" t="s">
        <v>325</v>
      </c>
      <c r="M1015" t="s">
        <v>340</v>
      </c>
      <c r="N1015" t="s">
        <v>464</v>
      </c>
      <c r="O1015" t="s">
        <v>339</v>
      </c>
      <c r="P1015" t="s">
        <v>2149</v>
      </c>
      <c r="Q1015" t="s">
        <v>415</v>
      </c>
      <c r="R1015" t="s">
        <v>407</v>
      </c>
      <c r="S1015" t="s">
        <v>1212</v>
      </c>
      <c r="T1015" s="129">
        <v>5734</v>
      </c>
      <c r="U1015" t="s">
        <v>1932</v>
      </c>
      <c r="V1015" s="130">
        <v>2.6951438738107299E-2</v>
      </c>
      <c r="W1015" s="130">
        <v>3.15305018055436E-2</v>
      </c>
      <c r="X1015" t="s">
        <v>412</v>
      </c>
      <c r="Y1015" t="s">
        <v>339</v>
      </c>
      <c r="Z1015" s="137">
        <v>15000</v>
      </c>
      <c r="AA1015" s="167">
        <v>1</v>
      </c>
      <c r="AB1015" s="166" t="s">
        <v>2717</v>
      </c>
      <c r="AD1015" s="137">
        <v>16.246500000000001</v>
      </c>
      <c r="AH1015" s="130">
        <v>4.553056770547186E-6</v>
      </c>
      <c r="AI1015" s="130">
        <v>5.7455398804993722E-4</v>
      </c>
      <c r="AJ1015" s="130">
        <v>5.3902571513984663E-5</v>
      </c>
      <c r="AK1015" s="181"/>
      <c r="AL1015" s="4"/>
      <c r="AM1015" s="159"/>
      <c r="AN1015" s="4"/>
    </row>
    <row r="1016" spans="1:40" x14ac:dyDescent="0.25">
      <c r="A1016" t="s">
        <v>1213</v>
      </c>
      <c r="B1016" s="2">
        <v>9300</v>
      </c>
      <c r="C1016" t="s">
        <v>1861</v>
      </c>
      <c r="D1016" t="s">
        <v>1862</v>
      </c>
      <c r="E1016" t="s">
        <v>309</v>
      </c>
      <c r="F1016" t="s">
        <v>1972</v>
      </c>
      <c r="G1016" t="s">
        <v>1973</v>
      </c>
      <c r="H1016" t="s">
        <v>312</v>
      </c>
      <c r="I1016" t="s">
        <v>754</v>
      </c>
      <c r="J1016" t="s">
        <v>204</v>
      </c>
      <c r="K1016" t="s">
        <v>204</v>
      </c>
      <c r="L1016" t="s">
        <v>325</v>
      </c>
      <c r="M1016" t="s">
        <v>340</v>
      </c>
      <c r="N1016" t="s">
        <v>443</v>
      </c>
      <c r="O1016" t="s">
        <v>339</v>
      </c>
      <c r="P1016" t="s">
        <v>1864</v>
      </c>
      <c r="Q1016" t="s">
        <v>415</v>
      </c>
      <c r="R1016" t="s">
        <v>407</v>
      </c>
      <c r="S1016" t="s">
        <v>1212</v>
      </c>
      <c r="T1016" s="129">
        <v>654.29999999999995</v>
      </c>
      <c r="U1016" t="s">
        <v>1685</v>
      </c>
      <c r="V1016" s="130">
        <v>1.9352675382098099E-2</v>
      </c>
      <c r="W1016" s="130">
        <v>3.1762602081298497E-2</v>
      </c>
      <c r="X1016" t="s">
        <v>412</v>
      </c>
      <c r="Y1016" t="s">
        <v>339</v>
      </c>
      <c r="Z1016" s="137">
        <v>13698.78</v>
      </c>
      <c r="AA1016" s="167">
        <v>1</v>
      </c>
      <c r="AB1016" s="166" t="s">
        <v>1974</v>
      </c>
      <c r="AD1016" s="137">
        <v>15.241299999999999</v>
      </c>
      <c r="AH1016" s="130">
        <v>3.1152872838130104E-5</v>
      </c>
      <c r="AI1016" s="130">
        <v>5.39005305639092E-4</v>
      </c>
      <c r="AJ1016" s="130">
        <v>5.0567523049031752E-5</v>
      </c>
      <c r="AK1016" s="181"/>
      <c r="AL1016" s="4"/>
      <c r="AM1016" s="159"/>
      <c r="AN1016" s="4"/>
    </row>
    <row r="1017" spans="1:40" x14ac:dyDescent="0.25">
      <c r="A1017" t="s">
        <v>1213</v>
      </c>
      <c r="B1017" s="2">
        <v>9300</v>
      </c>
      <c r="C1017" t="s">
        <v>2164</v>
      </c>
      <c r="D1017" t="s">
        <v>2165</v>
      </c>
      <c r="E1017" t="s">
        <v>309</v>
      </c>
      <c r="F1017" t="s">
        <v>3509</v>
      </c>
      <c r="G1017" t="s">
        <v>3510</v>
      </c>
      <c r="H1017" t="s">
        <v>312</v>
      </c>
      <c r="I1017" t="s">
        <v>754</v>
      </c>
      <c r="J1017" t="s">
        <v>204</v>
      </c>
      <c r="K1017" t="s">
        <v>204</v>
      </c>
      <c r="L1017" t="s">
        <v>325</v>
      </c>
      <c r="M1017" t="s">
        <v>340</v>
      </c>
      <c r="N1017" t="s">
        <v>440</v>
      </c>
      <c r="O1017" t="s">
        <v>339</v>
      </c>
      <c r="P1017" t="s">
        <v>1626</v>
      </c>
      <c r="Q1017" t="s">
        <v>415</v>
      </c>
      <c r="R1017" t="s">
        <v>407</v>
      </c>
      <c r="S1017" t="s">
        <v>1212</v>
      </c>
      <c r="T1017" s="129">
        <v>6014.2</v>
      </c>
      <c r="U1017" t="s">
        <v>3511</v>
      </c>
      <c r="V1017" s="130">
        <v>3.8598414157628699E-2</v>
      </c>
      <c r="W1017" s="130">
        <v>3.9723510409593203E-2</v>
      </c>
      <c r="X1017" t="s">
        <v>412</v>
      </c>
      <c r="Y1017" t="s">
        <v>339</v>
      </c>
      <c r="Z1017" s="137">
        <v>15000.97</v>
      </c>
      <c r="AA1017" s="167">
        <v>1</v>
      </c>
      <c r="AB1017" s="166" t="s">
        <v>3512</v>
      </c>
      <c r="AD1017" s="137">
        <v>15.1075</v>
      </c>
      <c r="AH1017" s="130">
        <v>1.1981114684086877E-5</v>
      </c>
      <c r="AI1017" s="130">
        <v>5.342734973356986E-4</v>
      </c>
      <c r="AJ1017" s="130">
        <v>5.0123601954114627E-5</v>
      </c>
      <c r="AK1017" s="181"/>
      <c r="AL1017" s="4"/>
      <c r="AM1017" s="159"/>
      <c r="AN1017" s="4"/>
    </row>
    <row r="1018" spans="1:40" x14ac:dyDescent="0.25">
      <c r="A1018" t="s">
        <v>1213</v>
      </c>
      <c r="B1018" s="2">
        <v>9300</v>
      </c>
      <c r="C1018" t="s">
        <v>3495</v>
      </c>
      <c r="D1018" t="s">
        <v>3496</v>
      </c>
      <c r="E1018" t="s">
        <v>311</v>
      </c>
      <c r="F1018" t="s">
        <v>3513</v>
      </c>
      <c r="G1018" t="s">
        <v>3514</v>
      </c>
      <c r="H1018" t="s">
        <v>312</v>
      </c>
      <c r="I1018" t="s">
        <v>754</v>
      </c>
      <c r="J1018" t="s">
        <v>204</v>
      </c>
      <c r="K1018" t="s">
        <v>204</v>
      </c>
      <c r="L1018" t="s">
        <v>325</v>
      </c>
      <c r="M1018" t="s">
        <v>340</v>
      </c>
      <c r="N1018" t="s">
        <v>464</v>
      </c>
      <c r="O1018" t="s">
        <v>339</v>
      </c>
      <c r="Q1018" t="s">
        <v>410</v>
      </c>
      <c r="R1018" t="s">
        <v>410</v>
      </c>
      <c r="S1018" t="s">
        <v>1212</v>
      </c>
      <c r="T1018" s="129">
        <v>3085.6</v>
      </c>
      <c r="U1018" t="s">
        <v>1627</v>
      </c>
      <c r="V1018" s="130">
        <v>6.3021697759536296E-2</v>
      </c>
      <c r="W1018" s="130">
        <v>5.0274238198995201E-2</v>
      </c>
      <c r="X1018" t="s">
        <v>412</v>
      </c>
      <c r="Y1018" t="s">
        <v>339</v>
      </c>
      <c r="Z1018" s="137">
        <v>13000</v>
      </c>
      <c r="AA1018" s="167">
        <v>1</v>
      </c>
      <c r="AB1018" s="166" t="s">
        <v>3515</v>
      </c>
      <c r="AD1018" s="137">
        <v>13.717600000000001</v>
      </c>
      <c r="AH1018" s="130">
        <v>1.5330188679245284E-4</v>
      </c>
      <c r="AI1018" s="130">
        <v>4.8511998193295904E-4</v>
      </c>
      <c r="AJ1018" s="130">
        <v>4.5512197396376819E-5</v>
      </c>
      <c r="AK1018" s="181"/>
      <c r="AL1018" s="4"/>
      <c r="AM1018" s="159"/>
      <c r="AN1018" s="4"/>
    </row>
    <row r="1019" spans="1:40" x14ac:dyDescent="0.25">
      <c r="A1019" t="s">
        <v>1213</v>
      </c>
      <c r="B1019" s="2">
        <v>9300</v>
      </c>
      <c r="C1019" t="s">
        <v>2786</v>
      </c>
      <c r="D1019" t="s">
        <v>2787</v>
      </c>
      <c r="E1019" t="s">
        <v>309</v>
      </c>
      <c r="F1019" t="s">
        <v>3151</v>
      </c>
      <c r="G1019" t="s">
        <v>3152</v>
      </c>
      <c r="H1019" t="s">
        <v>312</v>
      </c>
      <c r="I1019" t="s">
        <v>754</v>
      </c>
      <c r="J1019" t="s">
        <v>204</v>
      </c>
      <c r="K1019" t="s">
        <v>204</v>
      </c>
      <c r="L1019" t="s">
        <v>325</v>
      </c>
      <c r="M1019" t="s">
        <v>340</v>
      </c>
      <c r="N1019" t="s">
        <v>464</v>
      </c>
      <c r="O1019" t="s">
        <v>339</v>
      </c>
      <c r="P1019" t="s">
        <v>2348</v>
      </c>
      <c r="Q1019" t="s">
        <v>415</v>
      </c>
      <c r="R1019" t="s">
        <v>407</v>
      </c>
      <c r="S1019" t="s">
        <v>1212</v>
      </c>
      <c r="T1019" s="129">
        <v>3162.2</v>
      </c>
      <c r="U1019" t="s">
        <v>3153</v>
      </c>
      <c r="V1019" s="130">
        <v>1.9418448636157E-2</v>
      </c>
      <c r="W1019" s="130">
        <v>2.9907111176251999E-2</v>
      </c>
      <c r="X1019" t="s">
        <v>412</v>
      </c>
      <c r="Y1019" t="s">
        <v>339</v>
      </c>
      <c r="Z1019" s="137">
        <v>10000</v>
      </c>
      <c r="AA1019" s="167">
        <v>1</v>
      </c>
      <c r="AB1019" s="166" t="s">
        <v>3154</v>
      </c>
      <c r="AD1019" s="137">
        <v>11.111000000000001</v>
      </c>
      <c r="AH1019" s="130">
        <v>8.7329185521303442E-6</v>
      </c>
      <c r="AI1019" s="130">
        <v>3.9293813198060213E-4</v>
      </c>
      <c r="AJ1019" s="130">
        <v>3.6864030535308133E-5</v>
      </c>
      <c r="AK1019" s="181"/>
      <c r="AL1019" s="4"/>
      <c r="AM1019" s="159"/>
      <c r="AN1019" s="4"/>
    </row>
    <row r="1020" spans="1:40" x14ac:dyDescent="0.25">
      <c r="A1020" t="s">
        <v>1213</v>
      </c>
      <c r="B1020" s="2">
        <v>9300</v>
      </c>
      <c r="C1020" t="s">
        <v>1609</v>
      </c>
      <c r="D1020" t="s">
        <v>1610</v>
      </c>
      <c r="E1020" t="s">
        <v>309</v>
      </c>
      <c r="F1020" t="s">
        <v>3516</v>
      </c>
      <c r="G1020" t="s">
        <v>3517</v>
      </c>
      <c r="H1020" t="s">
        <v>312</v>
      </c>
      <c r="I1020" t="s">
        <v>754</v>
      </c>
      <c r="J1020" t="s">
        <v>204</v>
      </c>
      <c r="K1020" t="s">
        <v>204</v>
      </c>
      <c r="L1020" t="s">
        <v>325</v>
      </c>
      <c r="M1020" t="s">
        <v>340</v>
      </c>
      <c r="N1020" t="s">
        <v>448</v>
      </c>
      <c r="O1020" t="s">
        <v>339</v>
      </c>
      <c r="P1020" t="s">
        <v>1211</v>
      </c>
      <c r="Q1020" t="s">
        <v>413</v>
      </c>
      <c r="R1020" t="s">
        <v>407</v>
      </c>
      <c r="S1020" t="s">
        <v>1212</v>
      </c>
      <c r="T1020" s="129">
        <v>5779.9</v>
      </c>
      <c r="U1020" t="s">
        <v>3518</v>
      </c>
      <c r="V1020" s="130">
        <v>3.3926050984855998E-3</v>
      </c>
      <c r="W1020" s="130">
        <v>1.2814302732944099E-2</v>
      </c>
      <c r="X1020" t="s">
        <v>412</v>
      </c>
      <c r="Y1020" t="s">
        <v>339</v>
      </c>
      <c r="Z1020" s="137">
        <v>6000</v>
      </c>
      <c r="AA1020" s="167">
        <v>1</v>
      </c>
      <c r="AB1020" s="166" t="s">
        <v>3519</v>
      </c>
      <c r="AD1020" s="137">
        <v>6.81</v>
      </c>
      <c r="AH1020" s="130">
        <v>8.5478974309294265E-6</v>
      </c>
      <c r="AI1020" s="130">
        <v>2.4083418943280534E-4</v>
      </c>
      <c r="AJ1020" s="130">
        <v>2.2594190256992921E-5</v>
      </c>
      <c r="AK1020" s="181"/>
      <c r="AL1020" s="4"/>
      <c r="AM1020" s="159"/>
      <c r="AN1020" s="4"/>
    </row>
    <row r="1021" spans="1:40" x14ac:dyDescent="0.25">
      <c r="A1021" t="s">
        <v>1213</v>
      </c>
      <c r="B1021" s="2">
        <v>9300</v>
      </c>
      <c r="C1021" t="s">
        <v>3431</v>
      </c>
      <c r="D1021" t="s">
        <v>3432</v>
      </c>
      <c r="E1021" t="s">
        <v>309</v>
      </c>
      <c r="F1021" t="s">
        <v>3520</v>
      </c>
      <c r="G1021" t="s">
        <v>3521</v>
      </c>
      <c r="H1021" t="s">
        <v>312</v>
      </c>
      <c r="I1021" t="s">
        <v>754</v>
      </c>
      <c r="J1021" t="s">
        <v>204</v>
      </c>
      <c r="K1021" t="s">
        <v>204</v>
      </c>
      <c r="L1021" t="s">
        <v>325</v>
      </c>
      <c r="M1021" t="s">
        <v>340</v>
      </c>
      <c r="N1021" t="s">
        <v>464</v>
      </c>
      <c r="O1021" t="s">
        <v>339</v>
      </c>
      <c r="P1021" t="s">
        <v>1633</v>
      </c>
      <c r="Q1021" t="s">
        <v>413</v>
      </c>
      <c r="R1021" t="s">
        <v>407</v>
      </c>
      <c r="S1021" t="s">
        <v>1212</v>
      </c>
      <c r="T1021" s="129">
        <v>2496.3000000000002</v>
      </c>
      <c r="U1021" t="s">
        <v>1672</v>
      </c>
      <c r="V1021" s="130">
        <v>3.5779117022752403E-2</v>
      </c>
      <c r="W1021" s="130">
        <v>3.3240438300370802E-2</v>
      </c>
      <c r="X1021" t="s">
        <v>412</v>
      </c>
      <c r="Y1021" t="s">
        <v>339</v>
      </c>
      <c r="Z1021" s="137">
        <v>7000</v>
      </c>
      <c r="AA1021" s="167">
        <v>1</v>
      </c>
      <c r="AB1021" s="166" t="s">
        <v>3522</v>
      </c>
      <c r="AD1021" s="137">
        <v>6.6296999999999997</v>
      </c>
      <c r="AH1021" s="130">
        <v>2.3168451189038014E-5</v>
      </c>
      <c r="AI1021" s="130">
        <v>2.3445791860244783E-4</v>
      </c>
      <c r="AJ1021" s="130">
        <v>2.1995991651510424E-5</v>
      </c>
      <c r="AK1021" s="181"/>
      <c r="AL1021" s="4"/>
      <c r="AM1021" s="159"/>
      <c r="AN1021" s="4"/>
    </row>
    <row r="1022" spans="1:40" x14ac:dyDescent="0.25">
      <c r="A1022" t="s">
        <v>1213</v>
      </c>
      <c r="B1022" s="2">
        <v>9300</v>
      </c>
      <c r="C1022" t="s">
        <v>3523</v>
      </c>
      <c r="D1022" t="s">
        <v>3524</v>
      </c>
      <c r="E1022" t="s">
        <v>309</v>
      </c>
      <c r="F1022" t="s">
        <v>3525</v>
      </c>
      <c r="G1022" t="s">
        <v>3526</v>
      </c>
      <c r="H1022" t="s">
        <v>312</v>
      </c>
      <c r="I1022" t="s">
        <v>754</v>
      </c>
      <c r="J1022" t="s">
        <v>204</v>
      </c>
      <c r="K1022" t="s">
        <v>204</v>
      </c>
      <c r="L1022" t="s">
        <v>325</v>
      </c>
      <c r="M1022" t="s">
        <v>340</v>
      </c>
      <c r="N1022" t="s">
        <v>484</v>
      </c>
      <c r="O1022" t="s">
        <v>339</v>
      </c>
      <c r="P1022" t="s">
        <v>1619</v>
      </c>
      <c r="Q1022" t="s">
        <v>413</v>
      </c>
      <c r="R1022" t="s">
        <v>407</v>
      </c>
      <c r="S1022" t="s">
        <v>1212</v>
      </c>
      <c r="T1022" s="129">
        <v>0</v>
      </c>
      <c r="U1022" t="s">
        <v>3295</v>
      </c>
      <c r="V1022" s="130">
        <v>1.8349637549906199E-2</v>
      </c>
      <c r="W1022" t="s">
        <v>1840</v>
      </c>
      <c r="X1022" t="s">
        <v>412</v>
      </c>
      <c r="Y1022" t="s">
        <v>339</v>
      </c>
      <c r="Z1022" s="137">
        <v>5000</v>
      </c>
      <c r="AA1022" s="167">
        <v>1</v>
      </c>
      <c r="AB1022" s="166" t="s">
        <v>3527</v>
      </c>
      <c r="AD1022" s="137">
        <v>5.7344999999999997</v>
      </c>
      <c r="AH1022" s="130">
        <v>3.2907772216876173E-5</v>
      </c>
      <c r="AI1022" s="130">
        <v>2.0279936259947465E-4</v>
      </c>
      <c r="AJ1022" s="130">
        <v>1.9025900738432587E-5</v>
      </c>
      <c r="AK1022" s="181"/>
      <c r="AL1022" s="4"/>
      <c r="AM1022" s="159"/>
      <c r="AN1022" s="4"/>
    </row>
    <row r="1023" spans="1:40" x14ac:dyDescent="0.25">
      <c r="A1023" t="s">
        <v>1213</v>
      </c>
      <c r="B1023" s="2">
        <v>9300</v>
      </c>
      <c r="C1023" t="s">
        <v>2158</v>
      </c>
      <c r="D1023" t="s">
        <v>2159</v>
      </c>
      <c r="E1023" t="s">
        <v>309</v>
      </c>
      <c r="F1023" t="s">
        <v>2160</v>
      </c>
      <c r="G1023" t="s">
        <v>2161</v>
      </c>
      <c r="H1023" t="s">
        <v>312</v>
      </c>
      <c r="I1023" t="s">
        <v>754</v>
      </c>
      <c r="J1023" t="s">
        <v>204</v>
      </c>
      <c r="K1023" t="s">
        <v>204</v>
      </c>
      <c r="L1023" t="s">
        <v>327</v>
      </c>
      <c r="M1023" t="s">
        <v>340</v>
      </c>
      <c r="N1023" t="s">
        <v>464</v>
      </c>
      <c r="O1023" t="s">
        <v>339</v>
      </c>
      <c r="Q1023" t="s">
        <v>410</v>
      </c>
      <c r="R1023" t="s">
        <v>410</v>
      </c>
      <c r="S1023" t="s">
        <v>1212</v>
      </c>
      <c r="T1023" s="129">
        <v>0</v>
      </c>
      <c r="U1023" t="s">
        <v>2162</v>
      </c>
      <c r="V1023" t="s">
        <v>1840</v>
      </c>
      <c r="W1023" t="s">
        <v>1840</v>
      </c>
      <c r="X1023" t="s">
        <v>412</v>
      </c>
      <c r="Y1023" t="s">
        <v>339</v>
      </c>
      <c r="Z1023" s="137">
        <v>10224.869999999995</v>
      </c>
      <c r="AA1023" s="167">
        <v>1</v>
      </c>
      <c r="AB1023" s="166">
        <f>AD1023*1000/Z1023*100</f>
        <v>104.67000000000006</v>
      </c>
      <c r="AD1023" s="137">
        <f>10702.371429/1000</f>
        <v>10.702371429000001</v>
      </c>
      <c r="AI1023" s="130">
        <v>3.7848707020734655E-4</v>
      </c>
      <c r="AJ1023" s="130">
        <v>3.5508284327141156E-5</v>
      </c>
      <c r="AK1023" s="181"/>
      <c r="AL1023" s="4"/>
      <c r="AM1023" s="159"/>
      <c r="AN1023" s="4"/>
    </row>
    <row r="1024" spans="1:40" x14ac:dyDescent="0.25">
      <c r="A1024" t="s">
        <v>1213</v>
      </c>
      <c r="B1024" s="2">
        <v>9300</v>
      </c>
      <c r="C1024" t="s">
        <v>1897</v>
      </c>
      <c r="D1024" t="s">
        <v>1898</v>
      </c>
      <c r="E1024" t="s">
        <v>309</v>
      </c>
      <c r="F1024" t="s">
        <v>1899</v>
      </c>
      <c r="G1024">
        <v>1183730</v>
      </c>
      <c r="H1024" t="s">
        <v>312</v>
      </c>
      <c r="I1024" t="s">
        <v>754</v>
      </c>
      <c r="J1024" t="s">
        <v>204</v>
      </c>
      <c r="K1024" t="s">
        <v>204</v>
      </c>
      <c r="L1024" t="s">
        <v>327</v>
      </c>
      <c r="M1024" t="s">
        <v>340</v>
      </c>
      <c r="N1024" t="s">
        <v>441</v>
      </c>
      <c r="O1024" t="s">
        <v>339</v>
      </c>
      <c r="Q1024" t="s">
        <v>410</v>
      </c>
      <c r="R1024" t="s">
        <v>410</v>
      </c>
      <c r="S1024" t="s">
        <v>1212</v>
      </c>
      <c r="T1024" s="129">
        <v>0</v>
      </c>
      <c r="U1024" t="s">
        <v>1627</v>
      </c>
      <c r="V1024" t="s">
        <v>1840</v>
      </c>
      <c r="W1024" t="s">
        <v>1840</v>
      </c>
      <c r="X1024" t="s">
        <v>412</v>
      </c>
      <c r="Y1024" t="s">
        <v>339</v>
      </c>
      <c r="Z1024" s="137">
        <v>143000</v>
      </c>
      <c r="AA1024" s="167">
        <v>1</v>
      </c>
      <c r="AB1024" s="166">
        <f>AD1024*1000/Z1024*100</f>
        <v>102.42</v>
      </c>
      <c r="AD1024" s="137">
        <f>146460.6/1000</f>
        <v>146.4606</v>
      </c>
      <c r="AI1024" s="130">
        <v>5.179547707025306E-3</v>
      </c>
      <c r="AJ1024" s="130">
        <v>4.8592638201957968E-4</v>
      </c>
      <c r="AK1024" s="181"/>
      <c r="AL1024" s="4"/>
      <c r="AM1024" s="159"/>
      <c r="AN1024" s="4"/>
    </row>
    <row r="1025" spans="1:40" x14ac:dyDescent="0.25">
      <c r="A1025" t="s">
        <v>1213</v>
      </c>
      <c r="B1025" s="2">
        <v>9300</v>
      </c>
      <c r="C1025" t="s">
        <v>2447</v>
      </c>
      <c r="D1025" t="s">
        <v>2448</v>
      </c>
      <c r="E1025" t="s">
        <v>309</v>
      </c>
      <c r="F1025" t="s">
        <v>3458</v>
      </c>
      <c r="G1025">
        <v>1197284</v>
      </c>
      <c r="H1025" t="s">
        <v>312</v>
      </c>
      <c r="I1025" t="s">
        <v>754</v>
      </c>
      <c r="J1025" t="s">
        <v>204</v>
      </c>
      <c r="K1025" t="s">
        <v>204</v>
      </c>
      <c r="L1025" t="s">
        <v>327</v>
      </c>
      <c r="M1025" t="s">
        <v>340</v>
      </c>
      <c r="N1025" t="s">
        <v>451</v>
      </c>
      <c r="O1025" t="s">
        <v>339</v>
      </c>
      <c r="P1025" t="s">
        <v>1619</v>
      </c>
      <c r="Q1025" t="s">
        <v>413</v>
      </c>
      <c r="R1025" t="s">
        <v>407</v>
      </c>
      <c r="S1025" t="s">
        <v>1212</v>
      </c>
      <c r="T1025" s="129">
        <v>0</v>
      </c>
      <c r="U1025" t="s">
        <v>2349</v>
      </c>
      <c r="V1025" t="s">
        <v>1840</v>
      </c>
      <c r="W1025" t="s">
        <v>1840</v>
      </c>
      <c r="X1025" t="s">
        <v>412</v>
      </c>
      <c r="Y1025" t="s">
        <v>339</v>
      </c>
      <c r="Z1025" s="137">
        <v>4569</v>
      </c>
      <c r="AA1025" s="167">
        <v>1</v>
      </c>
      <c r="AB1025" s="166">
        <f>AD1025*1000/Z1025*100</f>
        <v>100.49000000000001</v>
      </c>
      <c r="AD1025" s="137">
        <f>4591.3881/1000</f>
        <v>4.5913881000000005</v>
      </c>
      <c r="AI1025" s="130">
        <v>1.6237345542363121E-4</v>
      </c>
      <c r="AJ1025" s="130">
        <v>1.5233288733493872E-5</v>
      </c>
      <c r="AK1025" s="181"/>
      <c r="AL1025" s="4"/>
      <c r="AM1025" s="159"/>
      <c r="AN1025" s="4"/>
    </row>
    <row r="1026" spans="1:40" x14ac:dyDescent="0.25">
      <c r="A1026" t="s">
        <v>1213</v>
      </c>
      <c r="B1026" s="2">
        <v>9300</v>
      </c>
      <c r="C1026" t="s">
        <v>3528</v>
      </c>
      <c r="D1026" t="s">
        <v>3529</v>
      </c>
      <c r="E1026" t="s">
        <v>311</v>
      </c>
      <c r="F1026" t="s">
        <v>3530</v>
      </c>
      <c r="G1026" t="s">
        <v>3531</v>
      </c>
      <c r="H1026" t="s">
        <v>321</v>
      </c>
      <c r="I1026" t="s">
        <v>755</v>
      </c>
      <c r="J1026" t="s">
        <v>204</v>
      </c>
      <c r="K1026" t="s">
        <v>204</v>
      </c>
      <c r="L1026" t="s">
        <v>325</v>
      </c>
      <c r="M1026" t="s">
        <v>340</v>
      </c>
      <c r="N1026" t="s">
        <v>480</v>
      </c>
      <c r="O1026" t="s">
        <v>339</v>
      </c>
      <c r="P1026" t="s">
        <v>1647</v>
      </c>
      <c r="Q1026" t="s">
        <v>413</v>
      </c>
      <c r="R1026" t="s">
        <v>407</v>
      </c>
      <c r="S1026" t="s">
        <v>1212</v>
      </c>
      <c r="T1026" s="129">
        <v>986.5</v>
      </c>
      <c r="U1026" t="s">
        <v>3532</v>
      </c>
      <c r="V1026" s="130">
        <v>3.2121191688893901E-2</v>
      </c>
      <c r="W1026" s="130">
        <v>6.7997782419919606E-2</v>
      </c>
      <c r="X1026" t="s">
        <v>412</v>
      </c>
      <c r="Y1026" t="s">
        <v>339</v>
      </c>
      <c r="Z1026" s="137">
        <v>172000.37</v>
      </c>
      <c r="AA1026" s="167">
        <v>1</v>
      </c>
      <c r="AB1026" s="166" t="s">
        <v>3533</v>
      </c>
      <c r="AC1026" s="2">
        <v>3.081</v>
      </c>
      <c r="AD1026" s="137">
        <v>180.74020000000002</v>
      </c>
      <c r="AH1026" s="130">
        <v>1.2285740714285715E-3</v>
      </c>
      <c r="AI1026" s="130">
        <v>6.3918384089461282E-3</v>
      </c>
      <c r="AJ1026" s="130">
        <v>5.9965909924918548E-4</v>
      </c>
      <c r="AK1026" s="181"/>
      <c r="AL1026" s="4"/>
      <c r="AM1026" s="159"/>
      <c r="AN1026" s="4"/>
    </row>
    <row r="1027" spans="1:40" x14ac:dyDescent="0.25">
      <c r="A1027" t="s">
        <v>1213</v>
      </c>
      <c r="B1027" s="2">
        <v>9300</v>
      </c>
      <c r="C1027" t="s">
        <v>2701</v>
      </c>
      <c r="D1027" t="s">
        <v>2702</v>
      </c>
      <c r="E1027" t="s">
        <v>309</v>
      </c>
      <c r="F1027" t="s">
        <v>3534</v>
      </c>
      <c r="G1027" t="s">
        <v>3535</v>
      </c>
      <c r="H1027" t="s">
        <v>312</v>
      </c>
      <c r="I1027" t="s">
        <v>755</v>
      </c>
      <c r="J1027" t="s">
        <v>204</v>
      </c>
      <c r="K1027" t="s">
        <v>204</v>
      </c>
      <c r="L1027" t="s">
        <v>325</v>
      </c>
      <c r="M1027" t="s">
        <v>340</v>
      </c>
      <c r="N1027" t="s">
        <v>436</v>
      </c>
      <c r="O1027" t="s">
        <v>339</v>
      </c>
      <c r="P1027" t="s">
        <v>1211</v>
      </c>
      <c r="Q1027" t="s">
        <v>413</v>
      </c>
      <c r="R1027" t="s">
        <v>407</v>
      </c>
      <c r="S1027" t="s">
        <v>1212</v>
      </c>
      <c r="T1027" s="129">
        <v>1694.3</v>
      </c>
      <c r="U1027" t="s">
        <v>3536</v>
      </c>
      <c r="V1027" s="130">
        <v>1.52216243183778E-3</v>
      </c>
      <c r="W1027" s="130">
        <v>4.9065218683480898E-2</v>
      </c>
      <c r="X1027" t="s">
        <v>412</v>
      </c>
      <c r="Y1027" t="s">
        <v>339</v>
      </c>
      <c r="Z1027" s="137">
        <v>716000</v>
      </c>
      <c r="AA1027" s="167">
        <v>1</v>
      </c>
      <c r="AB1027" s="166" t="s">
        <v>3537</v>
      </c>
      <c r="AD1027" s="137">
        <v>801.92</v>
      </c>
      <c r="AH1027" s="130">
        <v>1.083820153003012E-3</v>
      </c>
      <c r="AI1027" s="130">
        <v>2.8359728809097692E-2</v>
      </c>
      <c r="AJ1027" s="130">
        <v>2.6606069090877775E-3</v>
      </c>
      <c r="AK1027" s="181"/>
      <c r="AL1027" s="4"/>
      <c r="AM1027" s="159"/>
      <c r="AN1027" s="4"/>
    </row>
    <row r="1028" spans="1:40" x14ac:dyDescent="0.25">
      <c r="A1028" t="s">
        <v>1213</v>
      </c>
      <c r="B1028" s="2">
        <v>9300</v>
      </c>
      <c r="C1028" t="s">
        <v>2551</v>
      </c>
      <c r="D1028" t="s">
        <v>2552</v>
      </c>
      <c r="E1028" t="s">
        <v>309</v>
      </c>
      <c r="F1028" t="s">
        <v>2889</v>
      </c>
      <c r="G1028" t="s">
        <v>2890</v>
      </c>
      <c r="H1028" t="s">
        <v>312</v>
      </c>
      <c r="I1028" t="s">
        <v>755</v>
      </c>
      <c r="J1028" t="s">
        <v>204</v>
      </c>
      <c r="K1028" t="s">
        <v>204</v>
      </c>
      <c r="L1028" t="s">
        <v>325</v>
      </c>
      <c r="M1028" t="s">
        <v>340</v>
      </c>
      <c r="N1028" t="s">
        <v>454</v>
      </c>
      <c r="O1028" t="s">
        <v>339</v>
      </c>
      <c r="P1028" t="s">
        <v>1668</v>
      </c>
      <c r="Q1028" t="s">
        <v>413</v>
      </c>
      <c r="R1028" t="s">
        <v>407</v>
      </c>
      <c r="S1028" t="s">
        <v>1212</v>
      </c>
      <c r="T1028" s="129">
        <v>761.7</v>
      </c>
      <c r="U1028" t="s">
        <v>2891</v>
      </c>
      <c r="V1028" s="130">
        <v>3.7588366247545503E-2</v>
      </c>
      <c r="W1028" s="130">
        <v>7.2390640746354706E-2</v>
      </c>
      <c r="X1028" t="s">
        <v>412</v>
      </c>
      <c r="Y1028" t="s">
        <v>339</v>
      </c>
      <c r="Z1028" s="137">
        <v>210000.07</v>
      </c>
      <c r="AA1028" s="167">
        <v>1</v>
      </c>
      <c r="AB1028" s="166" t="s">
        <v>2892</v>
      </c>
      <c r="AD1028" s="137">
        <v>214.47310000000002</v>
      </c>
      <c r="AH1028" s="130">
        <v>4.168784267755064E-4</v>
      </c>
      <c r="AI1028" s="130">
        <v>7.5847951826198256E-3</v>
      </c>
      <c r="AJ1028" s="130">
        <v>7.1157797744597206E-4</v>
      </c>
      <c r="AK1028" s="181"/>
      <c r="AL1028" s="4"/>
      <c r="AM1028" s="159"/>
      <c r="AN1028" s="4"/>
    </row>
    <row r="1029" spans="1:40" x14ac:dyDescent="0.25">
      <c r="A1029" t="s">
        <v>1213</v>
      </c>
      <c r="B1029" s="2">
        <v>9300</v>
      </c>
      <c r="C1029" t="s">
        <v>2883</v>
      </c>
      <c r="D1029" t="s">
        <v>2884</v>
      </c>
      <c r="E1029" t="s">
        <v>309</v>
      </c>
      <c r="F1029" t="s">
        <v>2885</v>
      </c>
      <c r="G1029" t="s">
        <v>2886</v>
      </c>
      <c r="H1029" t="s">
        <v>312</v>
      </c>
      <c r="I1029" t="s">
        <v>755</v>
      </c>
      <c r="J1029" t="s">
        <v>204</v>
      </c>
      <c r="K1029" t="s">
        <v>204</v>
      </c>
      <c r="L1029" t="s">
        <v>325</v>
      </c>
      <c r="M1029" t="s">
        <v>340</v>
      </c>
      <c r="N1029" t="s">
        <v>454</v>
      </c>
      <c r="O1029" t="s">
        <v>339</v>
      </c>
      <c r="P1029" t="s">
        <v>1864</v>
      </c>
      <c r="Q1029" t="s">
        <v>415</v>
      </c>
      <c r="R1029" t="s">
        <v>407</v>
      </c>
      <c r="S1029" t="s">
        <v>1212</v>
      </c>
      <c r="T1029" s="129">
        <v>3146.2</v>
      </c>
      <c r="U1029" t="s">
        <v>2887</v>
      </c>
      <c r="V1029" s="130">
        <v>5.0601354087763999E-2</v>
      </c>
      <c r="W1029" s="130">
        <v>5.7596542943715703E-2</v>
      </c>
      <c r="X1029" t="s">
        <v>412</v>
      </c>
      <c r="Y1029" t="s">
        <v>339</v>
      </c>
      <c r="Z1029" s="137">
        <v>152570.20000000001</v>
      </c>
      <c r="AA1029" s="167">
        <v>1</v>
      </c>
      <c r="AB1029" s="166" t="s">
        <v>2888</v>
      </c>
      <c r="AD1029" s="137">
        <v>151.8836</v>
      </c>
      <c r="AH1029" s="130">
        <v>1.0852297160137585E-4</v>
      </c>
      <c r="AI1029" s="130">
        <v>5.3713309389333977E-3</v>
      </c>
      <c r="AJ1029" s="130">
        <v>5.0391878932702064E-4</v>
      </c>
      <c r="AK1029" s="181"/>
      <c r="AL1029" s="4"/>
      <c r="AM1029" s="159"/>
      <c r="AN1029" s="4"/>
    </row>
    <row r="1030" spans="1:40" x14ac:dyDescent="0.25">
      <c r="A1030" t="s">
        <v>1213</v>
      </c>
      <c r="B1030" s="2">
        <v>9300</v>
      </c>
      <c r="C1030" t="s">
        <v>2442</v>
      </c>
      <c r="D1030" t="s">
        <v>2443</v>
      </c>
      <c r="E1030" t="s">
        <v>309</v>
      </c>
      <c r="F1030" t="s">
        <v>3104</v>
      </c>
      <c r="G1030" t="s">
        <v>3105</v>
      </c>
      <c r="H1030" t="s">
        <v>312</v>
      </c>
      <c r="I1030" t="s">
        <v>755</v>
      </c>
      <c r="J1030" t="s">
        <v>204</v>
      </c>
      <c r="K1030" t="s">
        <v>204</v>
      </c>
      <c r="L1030" t="s">
        <v>325</v>
      </c>
      <c r="M1030" t="s">
        <v>340</v>
      </c>
      <c r="N1030" t="s">
        <v>446</v>
      </c>
      <c r="O1030" t="s">
        <v>339</v>
      </c>
      <c r="P1030" t="s">
        <v>1668</v>
      </c>
      <c r="Q1030" t="s">
        <v>413</v>
      </c>
      <c r="R1030" t="s">
        <v>407</v>
      </c>
      <c r="S1030" t="s">
        <v>1212</v>
      </c>
      <c r="T1030" s="129">
        <v>5171.8999999999996</v>
      </c>
      <c r="U1030" t="s">
        <v>2028</v>
      </c>
      <c r="V1030" s="130">
        <v>2.4745830467939E-2</v>
      </c>
      <c r="W1030" s="130">
        <v>5.7790615490674602E-2</v>
      </c>
      <c r="X1030" t="s">
        <v>412</v>
      </c>
      <c r="Y1030" t="s">
        <v>339</v>
      </c>
      <c r="Z1030" s="137">
        <v>87087.87</v>
      </c>
      <c r="AA1030" s="167">
        <v>1</v>
      </c>
      <c r="AB1030" s="166" t="s">
        <v>3106</v>
      </c>
      <c r="AD1030" s="137">
        <v>84.544899999999998</v>
      </c>
      <c r="AH1030" s="130">
        <v>5.5413508526342586E-4</v>
      </c>
      <c r="AI1030" s="130">
        <v>2.9899122558263709E-3</v>
      </c>
      <c r="AJ1030" s="130">
        <v>2.8050272479565949E-4</v>
      </c>
      <c r="AK1030" s="181"/>
      <c r="AL1030" s="4"/>
      <c r="AM1030" s="159"/>
      <c r="AN1030" s="4"/>
    </row>
    <row r="1031" spans="1:40" x14ac:dyDescent="0.25">
      <c r="A1031" t="s">
        <v>1213</v>
      </c>
      <c r="B1031" s="2">
        <v>9300</v>
      </c>
      <c r="C1031" t="s">
        <v>2951</v>
      </c>
      <c r="D1031" t="s">
        <v>2952</v>
      </c>
      <c r="E1031" t="s">
        <v>311</v>
      </c>
      <c r="F1031" t="s">
        <v>2953</v>
      </c>
      <c r="G1031" t="s">
        <v>2954</v>
      </c>
      <c r="H1031" t="s">
        <v>312</v>
      </c>
      <c r="I1031" t="s">
        <v>755</v>
      </c>
      <c r="J1031" t="s">
        <v>204</v>
      </c>
      <c r="K1031" t="s">
        <v>204</v>
      </c>
      <c r="L1031" t="s">
        <v>325</v>
      </c>
      <c r="M1031" t="s">
        <v>340</v>
      </c>
      <c r="N1031" t="s">
        <v>465</v>
      </c>
      <c r="O1031" t="s">
        <v>339</v>
      </c>
      <c r="P1031" t="s">
        <v>2348</v>
      </c>
      <c r="Q1031" t="s">
        <v>415</v>
      </c>
      <c r="R1031" t="s">
        <v>407</v>
      </c>
      <c r="S1031" t="s">
        <v>1212</v>
      </c>
      <c r="T1031" s="129">
        <v>3157.1</v>
      </c>
      <c r="U1031" t="s">
        <v>1905</v>
      </c>
      <c r="V1031" s="130">
        <v>4.7958699408205498E-2</v>
      </c>
      <c r="W1031" s="130">
        <v>7.04276231598851E-2</v>
      </c>
      <c r="X1031" t="s">
        <v>412</v>
      </c>
      <c r="Y1031" t="s">
        <v>339</v>
      </c>
      <c r="Z1031" s="137">
        <v>65718.55</v>
      </c>
      <c r="AA1031" s="167">
        <v>1</v>
      </c>
      <c r="AB1031" s="166" t="s">
        <v>2955</v>
      </c>
      <c r="AD1031" s="137">
        <v>59.587000000000003</v>
      </c>
      <c r="AH1031" s="130">
        <v>5.8373034652827637E-5</v>
      </c>
      <c r="AI1031" s="130">
        <v>2.1072814751442841E-3</v>
      </c>
      <c r="AJ1031" s="130">
        <v>1.9769750585072501E-4</v>
      </c>
      <c r="AK1031" s="181"/>
      <c r="AL1031" s="4"/>
      <c r="AM1031" s="159"/>
      <c r="AN1031" s="4"/>
    </row>
    <row r="1032" spans="1:40" x14ac:dyDescent="0.25">
      <c r="A1032" t="s">
        <v>1213</v>
      </c>
      <c r="B1032" s="2">
        <v>9300</v>
      </c>
      <c r="C1032" t="s">
        <v>3538</v>
      </c>
      <c r="D1032" t="s">
        <v>3539</v>
      </c>
      <c r="E1032" t="s">
        <v>309</v>
      </c>
      <c r="F1032" t="s">
        <v>3540</v>
      </c>
      <c r="G1032" t="s">
        <v>3541</v>
      </c>
      <c r="H1032" t="s">
        <v>312</v>
      </c>
      <c r="I1032" t="s">
        <v>755</v>
      </c>
      <c r="J1032" t="s">
        <v>204</v>
      </c>
      <c r="K1032" t="s">
        <v>204</v>
      </c>
      <c r="L1032" t="s">
        <v>325</v>
      </c>
      <c r="M1032" t="s">
        <v>340</v>
      </c>
      <c r="N1032" t="s">
        <v>454</v>
      </c>
      <c r="O1032" t="s">
        <v>339</v>
      </c>
      <c r="P1032" t="s">
        <v>2348</v>
      </c>
      <c r="Q1032" t="s">
        <v>415</v>
      </c>
      <c r="R1032" t="s">
        <v>407</v>
      </c>
      <c r="S1032" t="s">
        <v>1212</v>
      </c>
      <c r="T1032" s="129">
        <v>2900.2</v>
      </c>
      <c r="U1032" t="s">
        <v>2887</v>
      </c>
      <c r="V1032" s="130">
        <v>4.6732711064140398E-2</v>
      </c>
      <c r="W1032" s="130">
        <v>4.1779630366563403E-2</v>
      </c>
      <c r="X1032" t="s">
        <v>412</v>
      </c>
      <c r="Y1032" t="s">
        <v>339</v>
      </c>
      <c r="Z1032" s="137">
        <v>40000</v>
      </c>
      <c r="AA1032" s="167">
        <v>1</v>
      </c>
      <c r="AB1032" s="166" t="s">
        <v>3542</v>
      </c>
      <c r="AD1032" s="137">
        <v>41.804000000000002</v>
      </c>
      <c r="AH1032" s="130">
        <v>1.4054994918205762E-4</v>
      </c>
      <c r="AI1032" s="130">
        <v>1.4783894941334797E-3</v>
      </c>
      <c r="AJ1032" s="130">
        <v>1.3869714089623087E-4</v>
      </c>
      <c r="AK1032" s="181"/>
      <c r="AL1032" s="4"/>
      <c r="AM1032" s="159"/>
      <c r="AN1032" s="4"/>
    </row>
    <row r="1033" spans="1:40" x14ac:dyDescent="0.25">
      <c r="A1033" t="s">
        <v>1213</v>
      </c>
      <c r="B1033" s="2">
        <v>9300</v>
      </c>
      <c r="C1033" t="s">
        <v>2030</v>
      </c>
      <c r="D1033" t="s">
        <v>2031</v>
      </c>
      <c r="E1033" t="s">
        <v>80</v>
      </c>
      <c r="F1033" t="s">
        <v>2032</v>
      </c>
      <c r="G1033" t="s">
        <v>2033</v>
      </c>
      <c r="H1033" t="s">
        <v>312</v>
      </c>
      <c r="I1033" t="s">
        <v>755</v>
      </c>
      <c r="J1033" t="s">
        <v>204</v>
      </c>
      <c r="K1033" t="s">
        <v>224</v>
      </c>
      <c r="L1033" t="s">
        <v>325</v>
      </c>
      <c r="M1033" t="s">
        <v>340</v>
      </c>
      <c r="N1033" t="s">
        <v>443</v>
      </c>
      <c r="O1033" t="s">
        <v>339</v>
      </c>
      <c r="P1033" t="s">
        <v>1864</v>
      </c>
      <c r="Q1033" t="s">
        <v>415</v>
      </c>
      <c r="R1033" t="s">
        <v>407</v>
      </c>
      <c r="S1033" t="s">
        <v>1212</v>
      </c>
      <c r="T1033" s="129">
        <v>2036.9</v>
      </c>
      <c r="U1033" t="s">
        <v>2034</v>
      </c>
      <c r="V1033" s="130">
        <v>8.9064280390704995E-4</v>
      </c>
      <c r="W1033" s="130">
        <v>5.4730038973092698E-2</v>
      </c>
      <c r="X1033" t="s">
        <v>412</v>
      </c>
      <c r="Y1033" t="s">
        <v>339</v>
      </c>
      <c r="Z1033" s="137">
        <v>36000</v>
      </c>
      <c r="AA1033" s="167">
        <v>1</v>
      </c>
      <c r="AB1033" s="166" t="s">
        <v>2035</v>
      </c>
      <c r="AD1033" s="137">
        <v>37.799999999999997</v>
      </c>
      <c r="AH1033" s="130">
        <v>8.5509391368189888E-5</v>
      </c>
      <c r="AI1033" s="130">
        <v>1.3367888928869371E-3</v>
      </c>
      <c r="AJ1033" s="130">
        <v>1.2541268600797833E-4</v>
      </c>
      <c r="AK1033" s="181"/>
      <c r="AL1033" s="4"/>
      <c r="AM1033" s="159"/>
      <c r="AN1033" s="4"/>
    </row>
    <row r="1034" spans="1:40" x14ac:dyDescent="0.25">
      <c r="A1034" t="s">
        <v>1213</v>
      </c>
      <c r="B1034" s="2">
        <v>9300</v>
      </c>
      <c r="C1034" t="s">
        <v>3107</v>
      </c>
      <c r="D1034" t="s">
        <v>3108</v>
      </c>
      <c r="E1034" t="s">
        <v>309</v>
      </c>
      <c r="F1034" t="s">
        <v>3109</v>
      </c>
      <c r="G1034" t="s">
        <v>3110</v>
      </c>
      <c r="H1034" t="s">
        <v>312</v>
      </c>
      <c r="I1034" t="s">
        <v>755</v>
      </c>
      <c r="J1034" t="s">
        <v>204</v>
      </c>
      <c r="K1034" t="s">
        <v>204</v>
      </c>
      <c r="L1034" t="s">
        <v>325</v>
      </c>
      <c r="M1034" t="s">
        <v>340</v>
      </c>
      <c r="N1034" t="s">
        <v>440</v>
      </c>
      <c r="O1034" t="s">
        <v>339</v>
      </c>
      <c r="P1034" t="s">
        <v>1619</v>
      </c>
      <c r="Q1034" t="s">
        <v>413</v>
      </c>
      <c r="R1034" t="s">
        <v>407</v>
      </c>
      <c r="S1034" t="s">
        <v>1212</v>
      </c>
      <c r="T1034" s="129">
        <v>731.7</v>
      </c>
      <c r="U1034" t="s">
        <v>3111</v>
      </c>
      <c r="V1034" s="130">
        <v>7.3063849140617407E-2</v>
      </c>
      <c r="W1034" s="130">
        <v>7.7672561146020502E-2</v>
      </c>
      <c r="X1034" t="s">
        <v>412</v>
      </c>
      <c r="Y1034" t="s">
        <v>339</v>
      </c>
      <c r="Z1034" s="137">
        <v>27750</v>
      </c>
      <c r="AA1034" s="167">
        <v>1</v>
      </c>
      <c r="AB1034" s="166" t="s">
        <v>3112</v>
      </c>
      <c r="AD1034" s="137">
        <v>28.3217</v>
      </c>
      <c r="AH1034" s="130">
        <v>7.5431755056374022E-5</v>
      </c>
      <c r="AI1034" s="130">
        <v>1.0015908462348141E-3</v>
      </c>
      <c r="AJ1034" s="130">
        <v>9.3965620881274073E-5</v>
      </c>
      <c r="AK1034" s="181"/>
      <c r="AL1034" s="4"/>
      <c r="AM1034" s="159"/>
      <c r="AN1034" s="4"/>
    </row>
    <row r="1035" spans="1:40" x14ac:dyDescent="0.25">
      <c r="A1035" t="s">
        <v>1213</v>
      </c>
      <c r="B1035" s="2">
        <v>9300</v>
      </c>
      <c r="C1035" t="s">
        <v>1873</v>
      </c>
      <c r="D1035" t="s">
        <v>1874</v>
      </c>
      <c r="E1035" t="s">
        <v>309</v>
      </c>
      <c r="F1035" t="s">
        <v>3543</v>
      </c>
      <c r="G1035" t="s">
        <v>3544</v>
      </c>
      <c r="H1035" t="s">
        <v>321</v>
      </c>
      <c r="I1035" t="s">
        <v>755</v>
      </c>
      <c r="J1035" t="s">
        <v>205</v>
      </c>
      <c r="K1035" t="s">
        <v>204</v>
      </c>
      <c r="L1035" t="s">
        <v>325</v>
      </c>
      <c r="M1035" t="s">
        <v>340</v>
      </c>
      <c r="N1035" t="s">
        <v>536</v>
      </c>
      <c r="O1035" t="s">
        <v>339</v>
      </c>
      <c r="P1035" t="s">
        <v>3545</v>
      </c>
      <c r="Q1035" t="s">
        <v>433</v>
      </c>
      <c r="R1035" t="s">
        <v>407</v>
      </c>
      <c r="S1035" t="s">
        <v>1215</v>
      </c>
      <c r="T1035" s="129">
        <v>2746.5</v>
      </c>
      <c r="U1035" t="s">
        <v>3546</v>
      </c>
      <c r="V1035" s="130">
        <v>4.7292339740991202E-2</v>
      </c>
      <c r="W1035" s="130">
        <v>6.4530702594518305E-2</v>
      </c>
      <c r="X1035" t="s">
        <v>412</v>
      </c>
      <c r="Y1035" t="s">
        <v>339</v>
      </c>
      <c r="Z1035" s="137">
        <v>140000</v>
      </c>
      <c r="AA1035" s="11" t="s">
        <v>1216</v>
      </c>
      <c r="AB1035" s="166" t="s">
        <v>3547</v>
      </c>
      <c r="AD1035" s="137">
        <v>520.36649999999997</v>
      </c>
      <c r="AH1035" s="130">
        <v>2.7999999999999998E-4</v>
      </c>
      <c r="AI1035" s="130">
        <v>1.8402649667472234E-2</v>
      </c>
      <c r="AJ1035" s="130">
        <v>1.7264698537981656E-3</v>
      </c>
      <c r="AK1035" s="181"/>
      <c r="AL1035" s="4"/>
      <c r="AM1035" s="159"/>
      <c r="AN1035" s="4"/>
    </row>
    <row r="1036" spans="1:40" x14ac:dyDescent="0.25">
      <c r="A1036" t="s">
        <v>1213</v>
      </c>
      <c r="B1036" s="2">
        <v>9300</v>
      </c>
      <c r="C1036" t="s">
        <v>3548</v>
      </c>
      <c r="D1036" t="s">
        <v>3549</v>
      </c>
      <c r="E1036" t="s">
        <v>309</v>
      </c>
      <c r="F1036" t="s">
        <v>3550</v>
      </c>
      <c r="G1036" t="s">
        <v>3551</v>
      </c>
      <c r="H1036" t="s">
        <v>321</v>
      </c>
      <c r="I1036" t="s">
        <v>755</v>
      </c>
      <c r="J1036" t="s">
        <v>205</v>
      </c>
      <c r="K1036" t="s">
        <v>204</v>
      </c>
      <c r="L1036" t="s">
        <v>325</v>
      </c>
      <c r="M1036" t="s">
        <v>340</v>
      </c>
      <c r="N1036" t="s">
        <v>536</v>
      </c>
      <c r="O1036" t="s">
        <v>339</v>
      </c>
      <c r="P1036" t="s">
        <v>3552</v>
      </c>
      <c r="Q1036" t="s">
        <v>431</v>
      </c>
      <c r="R1036" t="s">
        <v>407</v>
      </c>
      <c r="S1036" t="s">
        <v>1215</v>
      </c>
      <c r="T1036" s="129">
        <v>3219.4</v>
      </c>
      <c r="U1036" t="s">
        <v>3553</v>
      </c>
      <c r="V1036" s="130">
        <v>4.8281060689687398E-2</v>
      </c>
      <c r="W1036" s="130">
        <v>6.5039487379788999E-2</v>
      </c>
      <c r="X1036" t="s">
        <v>412</v>
      </c>
      <c r="Y1036" t="s">
        <v>339</v>
      </c>
      <c r="Z1036" s="137">
        <v>75000</v>
      </c>
      <c r="AA1036" s="11" t="s">
        <v>1216</v>
      </c>
      <c r="AB1036" s="166" t="s">
        <v>3554</v>
      </c>
      <c r="AD1036" s="137">
        <v>279.23349999999999</v>
      </c>
      <c r="AH1036" s="130">
        <v>9.3750000000000002E-5</v>
      </c>
      <c r="AI1036" s="130">
        <v>9.8750328392048833E-3</v>
      </c>
      <c r="AJ1036" s="130">
        <v>9.2643976874097402E-4</v>
      </c>
      <c r="AK1036" s="181"/>
      <c r="AL1036" s="4"/>
      <c r="AM1036" s="159"/>
      <c r="AN1036" s="4"/>
    </row>
    <row r="1037" spans="1:40" x14ac:dyDescent="0.25">
      <c r="A1037" t="s">
        <v>1213</v>
      </c>
      <c r="B1037" s="2">
        <v>9300</v>
      </c>
      <c r="C1037" t="s">
        <v>3555</v>
      </c>
      <c r="D1037" t="s">
        <v>3556</v>
      </c>
      <c r="E1037" t="s">
        <v>80</v>
      </c>
      <c r="F1037" t="s">
        <v>3557</v>
      </c>
      <c r="G1037" t="s">
        <v>3558</v>
      </c>
      <c r="H1037" t="s">
        <v>321</v>
      </c>
      <c r="I1037" t="s">
        <v>755</v>
      </c>
      <c r="J1037" t="s">
        <v>205</v>
      </c>
      <c r="K1037" t="s">
        <v>224</v>
      </c>
      <c r="L1037" t="s">
        <v>325</v>
      </c>
      <c r="M1037" t="s">
        <v>314</v>
      </c>
      <c r="N1037" t="s">
        <v>521</v>
      </c>
      <c r="O1037" t="s">
        <v>339</v>
      </c>
      <c r="P1037" t="s">
        <v>3559</v>
      </c>
      <c r="Q1037" t="s">
        <v>431</v>
      </c>
      <c r="R1037" t="s">
        <v>407</v>
      </c>
      <c r="S1037" t="s">
        <v>1215</v>
      </c>
      <c r="T1037" s="129">
        <v>3195.6</v>
      </c>
      <c r="U1037" t="s">
        <v>3560</v>
      </c>
      <c r="V1037" s="130">
        <v>4.1074150432347897E-2</v>
      </c>
      <c r="W1037" s="130">
        <v>4.8750506445169102E-2</v>
      </c>
      <c r="X1037" t="s">
        <v>412</v>
      </c>
      <c r="Y1037" t="s">
        <v>339</v>
      </c>
      <c r="Z1037" s="137">
        <v>60000</v>
      </c>
      <c r="AA1037" s="11" t="s">
        <v>1216</v>
      </c>
      <c r="AB1037" s="166" t="s">
        <v>3561</v>
      </c>
      <c r="AD1037" s="137">
        <v>224.45410000000001</v>
      </c>
      <c r="AH1037" s="130">
        <v>3.0000000000000001E-5</v>
      </c>
      <c r="AI1037" s="130">
        <v>7.9377711069559247E-3</v>
      </c>
      <c r="AJ1037" s="130">
        <v>7.4469289858474527E-4</v>
      </c>
      <c r="AK1037" s="181"/>
      <c r="AL1037" s="4"/>
      <c r="AM1037" s="159"/>
      <c r="AN1037" s="4"/>
    </row>
    <row r="1038" spans="1:40" x14ac:dyDescent="0.25">
      <c r="A1038" t="s">
        <v>1213</v>
      </c>
      <c r="B1038" s="2">
        <v>9300</v>
      </c>
      <c r="C1038" t="s">
        <v>3562</v>
      </c>
      <c r="D1038" t="s">
        <v>3563</v>
      </c>
      <c r="E1038" t="s">
        <v>80</v>
      </c>
      <c r="F1038" t="s">
        <v>3564</v>
      </c>
      <c r="G1038" t="s">
        <v>3565</v>
      </c>
      <c r="H1038" t="s">
        <v>321</v>
      </c>
      <c r="I1038" t="s">
        <v>755</v>
      </c>
      <c r="J1038" t="s">
        <v>205</v>
      </c>
      <c r="K1038" t="s">
        <v>224</v>
      </c>
      <c r="L1038" t="s">
        <v>325</v>
      </c>
      <c r="M1038" t="s">
        <v>314</v>
      </c>
      <c r="N1038" t="s">
        <v>534</v>
      </c>
      <c r="O1038" t="s">
        <v>339</v>
      </c>
      <c r="P1038" t="s">
        <v>3566</v>
      </c>
      <c r="Q1038" t="s">
        <v>433</v>
      </c>
      <c r="R1038" t="s">
        <v>407</v>
      </c>
      <c r="S1038" t="s">
        <v>1215</v>
      </c>
      <c r="T1038" s="129">
        <v>4083.2</v>
      </c>
      <c r="U1038" t="s">
        <v>3567</v>
      </c>
      <c r="V1038" s="130">
        <v>5.0517557383245502E-2</v>
      </c>
      <c r="W1038" s="130">
        <v>5.8328248897790598E-2</v>
      </c>
      <c r="X1038" t="s">
        <v>412</v>
      </c>
      <c r="Y1038" t="s">
        <v>339</v>
      </c>
      <c r="Z1038" s="137">
        <v>45000</v>
      </c>
      <c r="AA1038" s="11" t="s">
        <v>1216</v>
      </c>
      <c r="AB1038" s="166" t="s">
        <v>3568</v>
      </c>
      <c r="AD1038" s="137">
        <v>160.38650000000001</v>
      </c>
      <c r="AH1038" s="130">
        <v>1.2857142857142857E-5</v>
      </c>
      <c r="AI1038" s="130">
        <v>5.6720341737833543E-3</v>
      </c>
      <c r="AJ1038" s="130">
        <v>5.3212967630737089E-4</v>
      </c>
      <c r="AK1038" s="181"/>
      <c r="AL1038" s="4"/>
      <c r="AM1038" s="159"/>
      <c r="AN1038" s="4"/>
    </row>
    <row r="1039" spans="1:40" x14ac:dyDescent="0.25">
      <c r="A1039" t="s">
        <v>1213</v>
      </c>
      <c r="B1039" s="2">
        <v>9300</v>
      </c>
      <c r="C1039" t="s">
        <v>2285</v>
      </c>
      <c r="D1039" t="s">
        <v>2286</v>
      </c>
      <c r="E1039" t="s">
        <v>309</v>
      </c>
      <c r="F1039" t="s">
        <v>3569</v>
      </c>
      <c r="G1039" t="s">
        <v>3570</v>
      </c>
      <c r="H1039" t="s">
        <v>321</v>
      </c>
      <c r="I1039" t="s">
        <v>755</v>
      </c>
      <c r="J1039" t="s">
        <v>205</v>
      </c>
      <c r="K1039" t="s">
        <v>204</v>
      </c>
      <c r="L1039" t="s">
        <v>325</v>
      </c>
      <c r="M1039" t="s">
        <v>314</v>
      </c>
      <c r="N1039" t="s">
        <v>534</v>
      </c>
      <c r="O1039" t="s">
        <v>339</v>
      </c>
      <c r="P1039" t="s">
        <v>2057</v>
      </c>
      <c r="Q1039" t="s">
        <v>433</v>
      </c>
      <c r="R1039" t="s">
        <v>407</v>
      </c>
      <c r="S1039" t="s">
        <v>1217</v>
      </c>
      <c r="T1039" s="129">
        <v>5279.5</v>
      </c>
      <c r="U1039" t="s">
        <v>2289</v>
      </c>
      <c r="V1039" s="130">
        <v>3.5210012391805302E-2</v>
      </c>
      <c r="W1039" s="130">
        <v>4.2881123200654597E-2</v>
      </c>
      <c r="X1039" t="s">
        <v>412</v>
      </c>
      <c r="Y1039" t="s">
        <v>339</v>
      </c>
      <c r="Z1039" s="137">
        <v>40000</v>
      </c>
      <c r="AA1039" s="11" t="s">
        <v>1218</v>
      </c>
      <c r="AB1039" s="166" t="s">
        <v>3571</v>
      </c>
      <c r="AD1039" s="137">
        <v>157.56810000000002</v>
      </c>
      <c r="AH1039" s="130">
        <v>3.6363636363636364E-5</v>
      </c>
      <c r="AI1039" s="130">
        <v>5.5723620622565671E-3</v>
      </c>
      <c r="AJ1039" s="130">
        <v>5.2277880026914642E-4</v>
      </c>
      <c r="AK1039" s="181"/>
      <c r="AL1039" s="4"/>
      <c r="AM1039" s="159"/>
      <c r="AN1039" s="4"/>
    </row>
    <row r="1040" spans="1:40" x14ac:dyDescent="0.25">
      <c r="A1040" t="s">
        <v>1213</v>
      </c>
      <c r="B1040" s="2">
        <v>9300</v>
      </c>
      <c r="C1040" t="s">
        <v>2252</v>
      </c>
      <c r="D1040" t="s">
        <v>2253</v>
      </c>
      <c r="E1040" t="s">
        <v>80</v>
      </c>
      <c r="F1040" t="s">
        <v>3572</v>
      </c>
      <c r="G1040" t="s">
        <v>3573</v>
      </c>
      <c r="H1040" t="s">
        <v>321</v>
      </c>
      <c r="I1040" t="s">
        <v>755</v>
      </c>
      <c r="J1040" t="s">
        <v>205</v>
      </c>
      <c r="K1040" t="s">
        <v>224</v>
      </c>
      <c r="L1040" t="s">
        <v>325</v>
      </c>
      <c r="M1040" t="s">
        <v>314</v>
      </c>
      <c r="N1040" t="s">
        <v>537</v>
      </c>
      <c r="O1040" t="s">
        <v>339</v>
      </c>
      <c r="P1040" t="s">
        <v>2040</v>
      </c>
      <c r="Q1040" t="s">
        <v>423</v>
      </c>
      <c r="R1040" t="s">
        <v>407</v>
      </c>
      <c r="S1040" t="s">
        <v>1215</v>
      </c>
      <c r="T1040" s="129">
        <v>3994.2</v>
      </c>
      <c r="U1040" t="s">
        <v>3574</v>
      </c>
      <c r="V1040" s="130">
        <v>2.9424552410840601E-2</v>
      </c>
      <c r="W1040" s="130">
        <v>6.87924308216568E-2</v>
      </c>
      <c r="X1040" t="s">
        <v>412</v>
      </c>
      <c r="Y1040" t="s">
        <v>339</v>
      </c>
      <c r="Z1040" s="137">
        <v>40000</v>
      </c>
      <c r="AA1040" s="11" t="s">
        <v>1216</v>
      </c>
      <c r="AB1040" s="166" t="s">
        <v>3575</v>
      </c>
      <c r="AD1040" s="137">
        <v>131.27339999999998</v>
      </c>
      <c r="AH1040" s="130">
        <v>5.3333333333333333E-5</v>
      </c>
      <c r="AI1040" s="130">
        <v>4.6424556362831756E-3</v>
      </c>
      <c r="AJ1040" s="130">
        <v>4.3553835173015191E-4</v>
      </c>
      <c r="AK1040" s="181"/>
      <c r="AL1040" s="4"/>
      <c r="AM1040" s="159"/>
      <c r="AN1040" s="4"/>
    </row>
    <row r="1041" spans="1:40" x14ac:dyDescent="0.25">
      <c r="A1041" t="s">
        <v>1213</v>
      </c>
      <c r="B1041" s="2">
        <v>9300</v>
      </c>
      <c r="C1041" t="s">
        <v>3576</v>
      </c>
      <c r="D1041" t="s">
        <v>3577</v>
      </c>
      <c r="E1041" t="s">
        <v>80</v>
      </c>
      <c r="F1041" t="s">
        <v>3578</v>
      </c>
      <c r="G1041" t="s">
        <v>3579</v>
      </c>
      <c r="H1041" t="s">
        <v>321</v>
      </c>
      <c r="I1041" t="s">
        <v>755</v>
      </c>
      <c r="J1041" t="s">
        <v>205</v>
      </c>
      <c r="K1041" t="s">
        <v>224</v>
      </c>
      <c r="L1041" t="s">
        <v>325</v>
      </c>
      <c r="M1041" t="s">
        <v>314</v>
      </c>
      <c r="N1041" t="s">
        <v>512</v>
      </c>
      <c r="O1041" t="s">
        <v>339</v>
      </c>
      <c r="P1041" t="s">
        <v>3580</v>
      </c>
      <c r="Q1041" t="s">
        <v>431</v>
      </c>
      <c r="R1041" t="s">
        <v>407</v>
      </c>
      <c r="S1041" t="s">
        <v>1215</v>
      </c>
      <c r="T1041" s="129">
        <v>6314.3</v>
      </c>
      <c r="U1041" t="s">
        <v>1549</v>
      </c>
      <c r="V1041" s="130">
        <v>4.2605749992131799E-2</v>
      </c>
      <c r="W1041" s="130">
        <v>7.0898380216359802E-2</v>
      </c>
      <c r="X1041" t="s">
        <v>412</v>
      </c>
      <c r="Y1041" t="s">
        <v>339</v>
      </c>
      <c r="Z1041" s="137">
        <v>35000</v>
      </c>
      <c r="AA1041" s="11" t="s">
        <v>1216</v>
      </c>
      <c r="AB1041" s="166" t="s">
        <v>3581</v>
      </c>
      <c r="AD1041" s="137">
        <v>114.76219999999999</v>
      </c>
      <c r="AH1041" s="130">
        <v>1E-4</v>
      </c>
      <c r="AI1041" s="130">
        <v>4.0585405895044776E-3</v>
      </c>
      <c r="AJ1041" s="130">
        <v>3.8075755963451881E-4</v>
      </c>
      <c r="AK1041" s="181"/>
      <c r="AL1041" s="4"/>
      <c r="AM1041" s="159"/>
      <c r="AN1041" s="4"/>
    </row>
    <row r="1042" spans="1:40" x14ac:dyDescent="0.25">
      <c r="A1042" t="s">
        <v>1213</v>
      </c>
      <c r="B1042" s="2">
        <v>9300</v>
      </c>
      <c r="C1042" t="s">
        <v>3582</v>
      </c>
      <c r="D1042" t="s">
        <v>3583</v>
      </c>
      <c r="E1042" t="s">
        <v>80</v>
      </c>
      <c r="F1042" t="s">
        <v>3584</v>
      </c>
      <c r="G1042" t="s">
        <v>3585</v>
      </c>
      <c r="H1042" t="s">
        <v>321</v>
      </c>
      <c r="I1042" t="s">
        <v>755</v>
      </c>
      <c r="J1042" t="s">
        <v>205</v>
      </c>
      <c r="K1042" t="s">
        <v>224</v>
      </c>
      <c r="L1042" t="s">
        <v>325</v>
      </c>
      <c r="M1042" t="s">
        <v>314</v>
      </c>
      <c r="N1042" t="s">
        <v>521</v>
      </c>
      <c r="O1042" t="s">
        <v>339</v>
      </c>
      <c r="P1042" t="s">
        <v>3586</v>
      </c>
      <c r="Q1042" t="s">
        <v>431</v>
      </c>
      <c r="R1042" t="s">
        <v>407</v>
      </c>
      <c r="S1042" t="s">
        <v>1215</v>
      </c>
      <c r="T1042" s="129">
        <v>6582</v>
      </c>
      <c r="U1042" t="s">
        <v>3587</v>
      </c>
      <c r="V1042" s="130">
        <v>6.7449658604860005E-2</v>
      </c>
      <c r="W1042" s="130">
        <v>5.7384112182855301E-2</v>
      </c>
      <c r="X1042" t="s">
        <v>412</v>
      </c>
      <c r="Y1042" t="s">
        <v>339</v>
      </c>
      <c r="Z1042" s="137">
        <v>35000</v>
      </c>
      <c r="AA1042" s="11" t="s">
        <v>1216</v>
      </c>
      <c r="AB1042" s="166" t="s">
        <v>3588</v>
      </c>
      <c r="AD1042" s="137">
        <v>113.3942</v>
      </c>
      <c r="AH1042" s="130">
        <v>4.6666666666666665E-5</v>
      </c>
      <c r="AI1042" s="130">
        <v>4.0101615629047601E-3</v>
      </c>
      <c r="AJ1042" s="130">
        <v>3.7621881480756343E-4</v>
      </c>
      <c r="AK1042" s="181"/>
      <c r="AL1042" s="4"/>
      <c r="AM1042" s="159"/>
      <c r="AN1042" s="4"/>
    </row>
    <row r="1043" spans="1:40" x14ac:dyDescent="0.25">
      <c r="A1043" t="s">
        <v>1213</v>
      </c>
      <c r="B1043" s="2">
        <v>9300</v>
      </c>
      <c r="C1043" t="s">
        <v>3589</v>
      </c>
      <c r="D1043" t="s">
        <v>3590</v>
      </c>
      <c r="E1043" t="s">
        <v>80</v>
      </c>
      <c r="F1043" t="s">
        <v>3591</v>
      </c>
      <c r="G1043" t="s">
        <v>3592</v>
      </c>
      <c r="H1043" t="s">
        <v>321</v>
      </c>
      <c r="I1043" t="s">
        <v>755</v>
      </c>
      <c r="J1043" t="s">
        <v>205</v>
      </c>
      <c r="K1043" t="s">
        <v>224</v>
      </c>
      <c r="L1043" t="s">
        <v>325</v>
      </c>
      <c r="M1043" t="s">
        <v>314</v>
      </c>
      <c r="N1043" t="s">
        <v>534</v>
      </c>
      <c r="O1043" t="s">
        <v>339</v>
      </c>
      <c r="P1043" t="s">
        <v>2232</v>
      </c>
      <c r="Q1043" t="s">
        <v>433</v>
      </c>
      <c r="R1043" t="s">
        <v>407</v>
      </c>
      <c r="S1043" t="s">
        <v>1215</v>
      </c>
      <c r="T1043" s="129">
        <v>1642.2</v>
      </c>
      <c r="U1043" t="s">
        <v>3593</v>
      </c>
      <c r="V1043" s="130">
        <v>6.8760959597825702E-2</v>
      </c>
      <c r="W1043" s="130">
        <v>6.7494242838620794E-2</v>
      </c>
      <c r="X1043" t="s">
        <v>412</v>
      </c>
      <c r="Y1043" t="s">
        <v>339</v>
      </c>
      <c r="Z1043" s="137">
        <v>30000</v>
      </c>
      <c r="AA1043" s="11" t="s">
        <v>1216</v>
      </c>
      <c r="AB1043" s="166" t="s">
        <v>3594</v>
      </c>
      <c r="AD1043" s="137">
        <v>110.1481</v>
      </c>
      <c r="AH1043" s="130">
        <v>4.2857142857142856E-5</v>
      </c>
      <c r="AI1043" s="130">
        <v>3.8953639326084564E-3</v>
      </c>
      <c r="AJ1043" s="130">
        <v>3.6544891745173013E-4</v>
      </c>
      <c r="AK1043" s="181"/>
      <c r="AL1043" s="4"/>
      <c r="AM1043" s="159"/>
      <c r="AN1043" s="4"/>
    </row>
    <row r="1044" spans="1:40" x14ac:dyDescent="0.25">
      <c r="A1044" t="s">
        <v>1213</v>
      </c>
      <c r="B1044" s="2">
        <v>9300</v>
      </c>
      <c r="C1044" t="s">
        <v>3595</v>
      </c>
      <c r="D1044" t="s">
        <v>3596</v>
      </c>
      <c r="E1044" t="s">
        <v>80</v>
      </c>
      <c r="F1044" t="s">
        <v>3597</v>
      </c>
      <c r="G1044" t="s">
        <v>3598</v>
      </c>
      <c r="H1044" t="s">
        <v>321</v>
      </c>
      <c r="I1044" t="s">
        <v>755</v>
      </c>
      <c r="J1044" t="s">
        <v>205</v>
      </c>
      <c r="K1044" t="s">
        <v>293</v>
      </c>
      <c r="L1044" t="s">
        <v>325</v>
      </c>
      <c r="M1044" t="s">
        <v>314</v>
      </c>
      <c r="N1044" t="s">
        <v>568</v>
      </c>
      <c r="O1044" t="s">
        <v>339</v>
      </c>
      <c r="P1044" t="s">
        <v>3599</v>
      </c>
      <c r="Q1044" t="s">
        <v>431</v>
      </c>
      <c r="R1044" t="s">
        <v>407</v>
      </c>
      <c r="S1044" t="s">
        <v>1217</v>
      </c>
      <c r="T1044" s="129">
        <v>3012.6</v>
      </c>
      <c r="U1044" t="s">
        <v>3600</v>
      </c>
      <c r="V1044" s="130">
        <v>4.6176422595977401E-2</v>
      </c>
      <c r="W1044" s="130">
        <v>8.6308789485692594E-2</v>
      </c>
      <c r="X1044" t="s">
        <v>412</v>
      </c>
      <c r="Y1044" t="s">
        <v>339</v>
      </c>
      <c r="Z1044" s="137">
        <v>30000</v>
      </c>
      <c r="AA1044" s="11" t="s">
        <v>1218</v>
      </c>
      <c r="AB1044" s="166" t="s">
        <v>3601</v>
      </c>
      <c r="AD1044" s="137">
        <v>103.7272</v>
      </c>
      <c r="AH1044" s="130">
        <v>1.2537508044900995E-4</v>
      </c>
      <c r="AI1044" s="130">
        <v>3.6682901812238604E-3</v>
      </c>
      <c r="AJ1044" s="130">
        <v>3.4414568158959712E-4</v>
      </c>
      <c r="AK1044" s="181"/>
      <c r="AL1044" s="4"/>
      <c r="AM1044" s="159"/>
      <c r="AN1044" s="4"/>
    </row>
    <row r="1045" spans="1:40" x14ac:dyDescent="0.25">
      <c r="A1045" t="s">
        <v>1213</v>
      </c>
      <c r="B1045" s="2">
        <v>9300</v>
      </c>
      <c r="C1045" t="s">
        <v>2973</v>
      </c>
      <c r="D1045" t="s">
        <v>2974</v>
      </c>
      <c r="E1045" t="s">
        <v>80</v>
      </c>
      <c r="F1045" t="s">
        <v>3602</v>
      </c>
      <c r="G1045" t="s">
        <v>3603</v>
      </c>
      <c r="H1045" t="s">
        <v>321</v>
      </c>
      <c r="I1045" t="s">
        <v>755</v>
      </c>
      <c r="J1045" t="s">
        <v>205</v>
      </c>
      <c r="K1045" t="s">
        <v>293</v>
      </c>
      <c r="L1045" t="s">
        <v>325</v>
      </c>
      <c r="M1045" t="s">
        <v>314</v>
      </c>
      <c r="N1045" t="s">
        <v>568</v>
      </c>
      <c r="O1045" t="s">
        <v>339</v>
      </c>
      <c r="P1045" t="s">
        <v>2262</v>
      </c>
      <c r="Q1045" t="s">
        <v>433</v>
      </c>
      <c r="R1045" t="s">
        <v>407</v>
      </c>
      <c r="S1045" t="s">
        <v>1217</v>
      </c>
      <c r="T1045" s="129">
        <v>3525.9</v>
      </c>
      <c r="U1045" t="s">
        <v>3604</v>
      </c>
      <c r="V1045" s="130">
        <v>6.9269744383096396E-2</v>
      </c>
      <c r="W1045" s="130">
        <v>4.7045815154313698E-2</v>
      </c>
      <c r="X1045" t="s">
        <v>412</v>
      </c>
      <c r="Y1045" t="s">
        <v>339</v>
      </c>
      <c r="Z1045" s="137">
        <v>30000</v>
      </c>
      <c r="AA1045" s="11" t="s">
        <v>1218</v>
      </c>
      <c r="AB1045" s="166" t="s">
        <v>3605</v>
      </c>
      <c r="AD1045" s="137">
        <v>103.06950000000001</v>
      </c>
      <c r="AH1045" s="130">
        <v>3.0000000000000001E-5</v>
      </c>
      <c r="AI1045" s="130">
        <v>3.6450307617833383E-3</v>
      </c>
      <c r="AJ1045" s="130">
        <v>3.4196356720897681E-4</v>
      </c>
      <c r="AK1045" s="181"/>
      <c r="AL1045" s="4"/>
      <c r="AM1045" s="159"/>
      <c r="AN1045" s="4"/>
    </row>
    <row r="1046" spans="1:40" x14ac:dyDescent="0.25">
      <c r="A1046" t="s">
        <v>1213</v>
      </c>
      <c r="B1046" s="2">
        <v>9300</v>
      </c>
      <c r="C1046" t="s">
        <v>2036</v>
      </c>
      <c r="D1046" t="s">
        <v>2037</v>
      </c>
      <c r="E1046" t="s">
        <v>80</v>
      </c>
      <c r="F1046" t="s">
        <v>3606</v>
      </c>
      <c r="G1046" t="s">
        <v>3607</v>
      </c>
      <c r="H1046" t="s">
        <v>321</v>
      </c>
      <c r="I1046" t="s">
        <v>755</v>
      </c>
      <c r="J1046" t="s">
        <v>205</v>
      </c>
      <c r="K1046" t="s">
        <v>224</v>
      </c>
      <c r="L1046" t="s">
        <v>325</v>
      </c>
      <c r="M1046" t="s">
        <v>314</v>
      </c>
      <c r="N1046" t="s">
        <v>534</v>
      </c>
      <c r="O1046" t="s">
        <v>339</v>
      </c>
      <c r="P1046" t="s">
        <v>2040</v>
      </c>
      <c r="Q1046" t="s">
        <v>433</v>
      </c>
      <c r="R1046" t="s">
        <v>407</v>
      </c>
      <c r="S1046" t="s">
        <v>1215</v>
      </c>
      <c r="T1046" s="129">
        <v>2889.2</v>
      </c>
      <c r="U1046" t="s">
        <v>3608</v>
      </c>
      <c r="V1046" s="130">
        <v>6.6710084844827294E-2</v>
      </c>
      <c r="W1046" s="130">
        <v>5.6555369955300999E-2</v>
      </c>
      <c r="X1046" t="s">
        <v>412</v>
      </c>
      <c r="Y1046" t="s">
        <v>339</v>
      </c>
      <c r="Z1046" s="137">
        <v>30000</v>
      </c>
      <c r="AA1046" s="11" t="s">
        <v>1216</v>
      </c>
      <c r="AB1046" s="166" t="s">
        <v>3609</v>
      </c>
      <c r="AD1046" s="137">
        <v>102.81139999999999</v>
      </c>
      <c r="AH1046" s="130">
        <v>4.0053671920373301E-5</v>
      </c>
      <c r="AI1046" s="130">
        <v>3.6359031106390489E-3</v>
      </c>
      <c r="AJ1046" s="130">
        <v>3.4110724408044081E-4</v>
      </c>
      <c r="AK1046" s="181"/>
      <c r="AL1046" s="4"/>
      <c r="AM1046" s="159"/>
      <c r="AN1046" s="4"/>
    </row>
    <row r="1047" spans="1:40" x14ac:dyDescent="0.25">
      <c r="A1047" t="s">
        <v>1213</v>
      </c>
      <c r="B1047" s="2">
        <v>9300</v>
      </c>
      <c r="C1047" t="s">
        <v>3610</v>
      </c>
      <c r="D1047" t="s">
        <v>3611</v>
      </c>
      <c r="E1047" t="s">
        <v>80</v>
      </c>
      <c r="F1047" t="s">
        <v>3612</v>
      </c>
      <c r="G1047" t="s">
        <v>3613</v>
      </c>
      <c r="H1047" t="s">
        <v>321</v>
      </c>
      <c r="I1047" t="s">
        <v>755</v>
      </c>
      <c r="J1047" t="s">
        <v>205</v>
      </c>
      <c r="K1047" t="s">
        <v>224</v>
      </c>
      <c r="L1047" t="s">
        <v>325</v>
      </c>
      <c r="M1047" t="s">
        <v>314</v>
      </c>
      <c r="N1047" t="s">
        <v>509</v>
      </c>
      <c r="O1047" t="s">
        <v>339</v>
      </c>
      <c r="P1047" t="s">
        <v>3566</v>
      </c>
      <c r="Q1047" t="s">
        <v>433</v>
      </c>
      <c r="R1047" t="s">
        <v>407</v>
      </c>
      <c r="S1047" t="s">
        <v>1215</v>
      </c>
      <c r="T1047" s="129">
        <v>5218</v>
      </c>
      <c r="U1047" t="s">
        <v>3614</v>
      </c>
      <c r="V1047" s="130">
        <v>4.4588437093495997E-2</v>
      </c>
      <c r="W1047" s="130">
        <v>5.1648481639623302E-2</v>
      </c>
      <c r="X1047" t="s">
        <v>412</v>
      </c>
      <c r="Y1047" t="s">
        <v>339</v>
      </c>
      <c r="Z1047" s="137">
        <v>25000</v>
      </c>
      <c r="AA1047" s="11" t="s">
        <v>1216</v>
      </c>
      <c r="AB1047" s="166" t="s">
        <v>3615</v>
      </c>
      <c r="AD1047" s="137">
        <v>90.450199999999995</v>
      </c>
      <c r="AH1047" s="130">
        <v>3.3333333333333335E-5</v>
      </c>
      <c r="AI1047" s="130">
        <v>3.1987519237937048E-3</v>
      </c>
      <c r="AJ1047" s="130">
        <v>3.0009530507827623E-4</v>
      </c>
      <c r="AK1047" s="181"/>
      <c r="AL1047" s="4"/>
      <c r="AM1047" s="159"/>
      <c r="AN1047" s="4"/>
    </row>
    <row r="1048" spans="1:40" x14ac:dyDescent="0.25">
      <c r="A1048" t="s">
        <v>1213</v>
      </c>
      <c r="B1048" s="2">
        <v>9300</v>
      </c>
      <c r="C1048" t="s">
        <v>3616</v>
      </c>
      <c r="D1048" t="s">
        <v>3617</v>
      </c>
      <c r="E1048" t="s">
        <v>80</v>
      </c>
      <c r="F1048" t="s">
        <v>3618</v>
      </c>
      <c r="G1048" t="s">
        <v>3619</v>
      </c>
      <c r="H1048" t="s">
        <v>321</v>
      </c>
      <c r="I1048" t="s">
        <v>755</v>
      </c>
      <c r="J1048" t="s">
        <v>205</v>
      </c>
      <c r="K1048" t="s">
        <v>224</v>
      </c>
      <c r="L1048" t="s">
        <v>325</v>
      </c>
      <c r="M1048" t="s">
        <v>314</v>
      </c>
      <c r="N1048" t="s">
        <v>550</v>
      </c>
      <c r="O1048" t="s">
        <v>339</v>
      </c>
      <c r="P1048" t="s">
        <v>2262</v>
      </c>
      <c r="Q1048" t="s">
        <v>433</v>
      </c>
      <c r="R1048" t="s">
        <v>407</v>
      </c>
      <c r="S1048" t="s">
        <v>1215</v>
      </c>
      <c r="T1048" s="129">
        <v>4900.5</v>
      </c>
      <c r="U1048" t="s">
        <v>3620</v>
      </c>
      <c r="V1048" s="130">
        <v>4.4352402914762203E-2</v>
      </c>
      <c r="W1048" s="130">
        <v>5.2752597075700403E-2</v>
      </c>
      <c r="X1048" t="s">
        <v>412</v>
      </c>
      <c r="Y1048" t="s">
        <v>339</v>
      </c>
      <c r="Z1048" s="137">
        <v>25000</v>
      </c>
      <c r="AA1048" s="11" t="s">
        <v>1216</v>
      </c>
      <c r="AB1048" s="166" t="s">
        <v>3621</v>
      </c>
      <c r="AD1048" s="137">
        <v>89.001100000000008</v>
      </c>
      <c r="AH1048" s="130">
        <v>6.3130005893817347E-6</v>
      </c>
      <c r="AI1048" s="130">
        <v>3.1475048130878204E-3</v>
      </c>
      <c r="AJ1048" s="130">
        <v>2.9528748700171118E-4</v>
      </c>
      <c r="AK1048" s="181"/>
      <c r="AL1048" s="4"/>
      <c r="AM1048" s="159"/>
      <c r="AN1048" s="4"/>
    </row>
    <row r="1049" spans="1:40" x14ac:dyDescent="0.25">
      <c r="A1049" t="s">
        <v>1213</v>
      </c>
      <c r="B1049" s="2">
        <v>9300</v>
      </c>
      <c r="C1049" t="s">
        <v>3622</v>
      </c>
      <c r="D1049" t="s">
        <v>3623</v>
      </c>
      <c r="E1049" t="s">
        <v>80</v>
      </c>
      <c r="F1049" t="s">
        <v>3624</v>
      </c>
      <c r="G1049" t="s">
        <v>3625</v>
      </c>
      <c r="H1049" t="s">
        <v>321</v>
      </c>
      <c r="I1049" t="s">
        <v>755</v>
      </c>
      <c r="J1049" t="s">
        <v>205</v>
      </c>
      <c r="K1049" t="s">
        <v>224</v>
      </c>
      <c r="L1049" t="s">
        <v>325</v>
      </c>
      <c r="M1049" t="s">
        <v>314</v>
      </c>
      <c r="N1049" t="s">
        <v>488</v>
      </c>
      <c r="O1049" t="s">
        <v>339</v>
      </c>
      <c r="P1049" t="s">
        <v>3566</v>
      </c>
      <c r="Q1049" t="s">
        <v>433</v>
      </c>
      <c r="R1049" t="s">
        <v>407</v>
      </c>
      <c r="S1049" t="s">
        <v>1215</v>
      </c>
      <c r="T1049" s="129">
        <v>6438.1</v>
      </c>
      <c r="U1049" t="s">
        <v>3626</v>
      </c>
      <c r="V1049" s="130">
        <v>6.1656330817937498E-2</v>
      </c>
      <c r="W1049" s="130">
        <v>6.1074113177060699E-2</v>
      </c>
      <c r="X1049" t="s">
        <v>412</v>
      </c>
      <c r="Y1049" t="s">
        <v>339</v>
      </c>
      <c r="Z1049" s="137">
        <v>20000</v>
      </c>
      <c r="AA1049" s="11" t="s">
        <v>1216</v>
      </c>
      <c r="AB1049" s="166" t="s">
        <v>3627</v>
      </c>
      <c r="AD1049" s="137">
        <v>82.504600000000011</v>
      </c>
      <c r="AH1049" s="130">
        <v>3.3333333333333335E-5</v>
      </c>
      <c r="AI1049" s="130">
        <v>2.9177574839174504E-3</v>
      </c>
      <c r="AJ1049" s="130">
        <v>2.7373342576756223E-4</v>
      </c>
      <c r="AK1049" s="181"/>
      <c r="AL1049" s="4"/>
      <c r="AM1049" s="159"/>
      <c r="AN1049" s="4"/>
    </row>
    <row r="1050" spans="1:40" x14ac:dyDescent="0.25">
      <c r="A1050" t="s">
        <v>1213</v>
      </c>
      <c r="B1050" s="2">
        <v>9300</v>
      </c>
      <c r="C1050" t="s">
        <v>2285</v>
      </c>
      <c r="D1050" t="s">
        <v>2286</v>
      </c>
      <c r="E1050" t="s">
        <v>309</v>
      </c>
      <c r="F1050" t="s">
        <v>2287</v>
      </c>
      <c r="G1050" t="s">
        <v>2288</v>
      </c>
      <c r="H1050" t="s">
        <v>321</v>
      </c>
      <c r="I1050" t="s">
        <v>755</v>
      </c>
      <c r="J1050" t="s">
        <v>205</v>
      </c>
      <c r="K1050" t="s">
        <v>204</v>
      </c>
      <c r="L1050" t="s">
        <v>325</v>
      </c>
      <c r="M1050" t="s">
        <v>314</v>
      </c>
      <c r="N1050" t="s">
        <v>534</v>
      </c>
      <c r="O1050" t="s">
        <v>339</v>
      </c>
      <c r="P1050" t="s">
        <v>2057</v>
      </c>
      <c r="Q1050" t="s">
        <v>433</v>
      </c>
      <c r="R1050" t="s">
        <v>407</v>
      </c>
      <c r="S1050" t="s">
        <v>1217</v>
      </c>
      <c r="T1050" s="129">
        <v>5187.3999999999996</v>
      </c>
      <c r="U1050" t="s">
        <v>2289</v>
      </c>
      <c r="V1050" s="130">
        <v>4.1000717576741799E-2</v>
      </c>
      <c r="W1050" s="130">
        <v>5.1283939963578801E-2</v>
      </c>
      <c r="X1050" t="s">
        <v>412</v>
      </c>
      <c r="Y1050" t="s">
        <v>339</v>
      </c>
      <c r="Z1050" s="137">
        <v>20000</v>
      </c>
      <c r="AA1050" s="11" t="s">
        <v>1218</v>
      </c>
      <c r="AB1050" s="166" t="s">
        <v>2290</v>
      </c>
      <c r="AD1050" s="137">
        <v>78.110699999999994</v>
      </c>
      <c r="AH1050" s="130">
        <v>1.3333333333333333E-5</v>
      </c>
      <c r="AI1050" s="130">
        <v>2.7623681527942775E-3</v>
      </c>
      <c r="AJ1050" s="130">
        <v>2.5915536224770883E-4</v>
      </c>
      <c r="AK1050" s="181"/>
      <c r="AL1050" s="4"/>
      <c r="AM1050" s="159"/>
      <c r="AN1050" s="4"/>
    </row>
    <row r="1051" spans="1:40" x14ac:dyDescent="0.25">
      <c r="A1051" t="s">
        <v>1213</v>
      </c>
      <c r="B1051" s="2">
        <v>9300</v>
      </c>
      <c r="C1051" t="s">
        <v>3628</v>
      </c>
      <c r="D1051" t="s">
        <v>3629</v>
      </c>
      <c r="E1051" t="s">
        <v>80</v>
      </c>
      <c r="F1051" t="s">
        <v>3630</v>
      </c>
      <c r="G1051" t="s">
        <v>3631</v>
      </c>
      <c r="H1051" t="s">
        <v>321</v>
      </c>
      <c r="I1051" t="s">
        <v>755</v>
      </c>
      <c r="J1051" t="s">
        <v>205</v>
      </c>
      <c r="K1051" t="s">
        <v>224</v>
      </c>
      <c r="L1051" t="s">
        <v>325</v>
      </c>
      <c r="M1051" t="s">
        <v>314</v>
      </c>
      <c r="N1051" t="s">
        <v>537</v>
      </c>
      <c r="O1051" t="s">
        <v>339</v>
      </c>
      <c r="P1051" t="s">
        <v>2040</v>
      </c>
      <c r="Q1051" t="s">
        <v>433</v>
      </c>
      <c r="R1051" t="s">
        <v>407</v>
      </c>
      <c r="S1051" t="s">
        <v>1215</v>
      </c>
      <c r="T1051" s="129">
        <v>4227.3999999999996</v>
      </c>
      <c r="U1051" t="s">
        <v>3153</v>
      </c>
      <c r="V1051" s="130">
        <v>6.1921213618516602E-2</v>
      </c>
      <c r="W1051" s="130">
        <v>6.0775136550664598E-2</v>
      </c>
      <c r="X1051" t="s">
        <v>412</v>
      </c>
      <c r="Y1051" t="s">
        <v>339</v>
      </c>
      <c r="Z1051" s="137">
        <v>20000</v>
      </c>
      <c r="AA1051" s="11" t="s">
        <v>1216</v>
      </c>
      <c r="AB1051" s="166" t="s">
        <v>3632</v>
      </c>
      <c r="AD1051" s="137">
        <v>76.861500000000007</v>
      </c>
      <c r="AH1051" s="130">
        <v>3.0769230769230768E-5</v>
      </c>
      <c r="AI1051" s="130">
        <v>2.7181904627150621E-3</v>
      </c>
      <c r="AJ1051" s="130">
        <v>2.550107715767785E-4</v>
      </c>
      <c r="AK1051" s="181"/>
      <c r="AL1051" s="4"/>
      <c r="AM1051" s="159"/>
      <c r="AN1051" s="4"/>
    </row>
    <row r="1052" spans="1:40" x14ac:dyDescent="0.25">
      <c r="A1052" t="s">
        <v>1213</v>
      </c>
      <c r="B1052" s="2">
        <v>9300</v>
      </c>
      <c r="C1052" t="s">
        <v>3633</v>
      </c>
      <c r="D1052" t="s">
        <v>3634</v>
      </c>
      <c r="E1052" t="s">
        <v>80</v>
      </c>
      <c r="F1052" t="s">
        <v>3635</v>
      </c>
      <c r="G1052" t="s">
        <v>3636</v>
      </c>
      <c r="H1052" t="s">
        <v>321</v>
      </c>
      <c r="I1052" t="s">
        <v>755</v>
      </c>
      <c r="J1052" t="s">
        <v>205</v>
      </c>
      <c r="K1052" t="s">
        <v>224</v>
      </c>
      <c r="L1052" t="s">
        <v>325</v>
      </c>
      <c r="M1052" t="s">
        <v>314</v>
      </c>
      <c r="N1052" t="s">
        <v>556</v>
      </c>
      <c r="O1052" t="s">
        <v>339</v>
      </c>
      <c r="P1052" t="s">
        <v>3566</v>
      </c>
      <c r="Q1052" t="s">
        <v>433</v>
      </c>
      <c r="R1052" t="s">
        <v>407</v>
      </c>
      <c r="S1052" t="s">
        <v>1215</v>
      </c>
      <c r="T1052" s="129">
        <v>3533.4</v>
      </c>
      <c r="U1052" t="s">
        <v>3637</v>
      </c>
      <c r="V1052" s="130">
        <v>5.0646647680997497E-2</v>
      </c>
      <c r="W1052" s="130">
        <v>5.5065732027291897E-2</v>
      </c>
      <c r="X1052" t="s">
        <v>412</v>
      </c>
      <c r="Y1052" t="s">
        <v>339</v>
      </c>
      <c r="Z1052" s="137">
        <v>20000</v>
      </c>
      <c r="AA1052" s="11" t="s">
        <v>1216</v>
      </c>
      <c r="AB1052" s="166" t="s">
        <v>3638</v>
      </c>
      <c r="AD1052" s="137">
        <v>76.307600000000008</v>
      </c>
      <c r="AH1052" s="130">
        <v>2.0000000000000002E-5</v>
      </c>
      <c r="AI1052" s="130">
        <v>2.69860190801215E-3</v>
      </c>
      <c r="AJ1052" s="130">
        <v>2.5317304441329122E-4</v>
      </c>
      <c r="AK1052" s="181"/>
      <c r="AL1052" s="4"/>
      <c r="AM1052" s="159"/>
      <c r="AN1052" s="4"/>
    </row>
    <row r="1053" spans="1:40" x14ac:dyDescent="0.25">
      <c r="A1053" t="s">
        <v>1213</v>
      </c>
      <c r="B1053" s="2">
        <v>9300</v>
      </c>
      <c r="C1053" t="s">
        <v>3633</v>
      </c>
      <c r="D1053" t="s">
        <v>3634</v>
      </c>
      <c r="E1053" t="s">
        <v>80</v>
      </c>
      <c r="F1053" t="s">
        <v>3635</v>
      </c>
      <c r="G1053" t="s">
        <v>3639</v>
      </c>
      <c r="H1053" t="s">
        <v>321</v>
      </c>
      <c r="I1053" t="s">
        <v>755</v>
      </c>
      <c r="J1053" t="s">
        <v>205</v>
      </c>
      <c r="K1053" t="s">
        <v>224</v>
      </c>
      <c r="L1053" t="s">
        <v>325</v>
      </c>
      <c r="M1053" t="s">
        <v>314</v>
      </c>
      <c r="N1053" t="s">
        <v>556</v>
      </c>
      <c r="O1053" t="s">
        <v>339</v>
      </c>
      <c r="P1053" t="s">
        <v>3566</v>
      </c>
      <c r="Q1053" t="s">
        <v>433</v>
      </c>
      <c r="R1053" t="s">
        <v>407</v>
      </c>
      <c r="S1053" t="s">
        <v>1215</v>
      </c>
      <c r="T1053" s="129">
        <v>3533.2</v>
      </c>
      <c r="U1053" t="s">
        <v>3637</v>
      </c>
      <c r="V1053" s="130">
        <v>4.8354493545293503E-2</v>
      </c>
      <c r="W1053" s="130">
        <v>5.5351595643758397E-2</v>
      </c>
      <c r="X1053" t="s">
        <v>412</v>
      </c>
      <c r="Y1053" t="s">
        <v>339</v>
      </c>
      <c r="Z1053" s="137">
        <v>20000</v>
      </c>
      <c r="AA1053" s="11" t="s">
        <v>1216</v>
      </c>
      <c r="AB1053" s="166" t="s">
        <v>3640</v>
      </c>
      <c r="AD1053" s="137">
        <v>76.234700000000004</v>
      </c>
      <c r="AH1053" s="130">
        <v>2.0000000000000002E-5</v>
      </c>
      <c r="AI1053" s="130">
        <v>2.6960238151472965E-3</v>
      </c>
      <c r="AJ1053" s="130">
        <v>2.5293117709027584E-4</v>
      </c>
      <c r="AK1053" s="181"/>
      <c r="AL1053" s="4"/>
      <c r="AM1053" s="159"/>
      <c r="AN1053" s="4"/>
    </row>
    <row r="1054" spans="1:40" x14ac:dyDescent="0.25">
      <c r="A1054" t="s">
        <v>1213</v>
      </c>
      <c r="B1054" s="2">
        <v>9300</v>
      </c>
      <c r="C1054" t="s">
        <v>2228</v>
      </c>
      <c r="D1054" t="s">
        <v>2229</v>
      </c>
      <c r="E1054" t="s">
        <v>80</v>
      </c>
      <c r="F1054" t="s">
        <v>2230</v>
      </c>
      <c r="G1054" t="s">
        <v>2231</v>
      </c>
      <c r="H1054" t="s">
        <v>321</v>
      </c>
      <c r="I1054" t="s">
        <v>755</v>
      </c>
      <c r="J1054" t="s">
        <v>205</v>
      </c>
      <c r="K1054" t="s">
        <v>233</v>
      </c>
      <c r="L1054" t="s">
        <v>325</v>
      </c>
      <c r="M1054" t="s">
        <v>314</v>
      </c>
      <c r="N1054" t="s">
        <v>486</v>
      </c>
      <c r="O1054" t="s">
        <v>339</v>
      </c>
      <c r="P1054" t="s">
        <v>2232</v>
      </c>
      <c r="Q1054" t="s">
        <v>433</v>
      </c>
      <c r="R1054" t="s">
        <v>407</v>
      </c>
      <c r="S1054" t="s">
        <v>1215</v>
      </c>
      <c r="T1054" s="129">
        <v>2603.9</v>
      </c>
      <c r="U1054" t="s">
        <v>2233</v>
      </c>
      <c r="V1054" s="130">
        <v>6.5839380985498103E-2</v>
      </c>
      <c r="W1054" s="130">
        <v>7.3757016381024998E-2</v>
      </c>
      <c r="X1054" t="s">
        <v>412</v>
      </c>
      <c r="Y1054" t="s">
        <v>339</v>
      </c>
      <c r="Z1054" s="137">
        <v>20000</v>
      </c>
      <c r="AA1054" s="11" t="s">
        <v>1216</v>
      </c>
      <c r="AB1054" s="166" t="s">
        <v>2234</v>
      </c>
      <c r="AD1054" s="137">
        <v>74.575800000000001</v>
      </c>
      <c r="AH1054" s="130">
        <v>4.4444444444444447E-5</v>
      </c>
      <c r="AI1054" s="130">
        <v>2.6373571724380334E-3</v>
      </c>
      <c r="AJ1054" s="130">
        <v>2.4742728542840719E-4</v>
      </c>
      <c r="AK1054" s="181"/>
      <c r="AL1054" s="4"/>
      <c r="AM1054" s="159"/>
      <c r="AN1054" s="4"/>
    </row>
    <row r="1055" spans="1:40" x14ac:dyDescent="0.25">
      <c r="A1055" t="s">
        <v>1213</v>
      </c>
      <c r="B1055" s="2">
        <v>9300</v>
      </c>
      <c r="C1055" t="s">
        <v>3641</v>
      </c>
      <c r="D1055" t="s">
        <v>3642</v>
      </c>
      <c r="E1055" t="s">
        <v>80</v>
      </c>
      <c r="F1055" t="s">
        <v>3643</v>
      </c>
      <c r="G1055" t="s">
        <v>3644</v>
      </c>
      <c r="H1055" t="s">
        <v>321</v>
      </c>
      <c r="I1055" t="s">
        <v>755</v>
      </c>
      <c r="J1055" t="s">
        <v>205</v>
      </c>
      <c r="K1055" t="s">
        <v>245</v>
      </c>
      <c r="L1055" t="s">
        <v>325</v>
      </c>
      <c r="M1055" t="s">
        <v>364</v>
      </c>
      <c r="N1055" t="s">
        <v>568</v>
      </c>
      <c r="O1055" t="s">
        <v>339</v>
      </c>
      <c r="P1055" t="s">
        <v>2970</v>
      </c>
      <c r="Q1055" t="s">
        <v>431</v>
      </c>
      <c r="R1055" t="s">
        <v>407</v>
      </c>
      <c r="S1055" t="s">
        <v>1217</v>
      </c>
      <c r="T1055" s="129">
        <v>3596.4</v>
      </c>
      <c r="U1055" t="s">
        <v>3645</v>
      </c>
      <c r="V1055" s="130">
        <v>3.6870119448899903E-2</v>
      </c>
      <c r="W1055" s="130">
        <v>6.2052343717813201E-2</v>
      </c>
      <c r="X1055" t="s">
        <v>412</v>
      </c>
      <c r="Y1055" t="s">
        <v>339</v>
      </c>
      <c r="Z1055" s="137">
        <v>20000</v>
      </c>
      <c r="AA1055" s="11" t="s">
        <v>1218</v>
      </c>
      <c r="AB1055" s="166" t="s">
        <v>3646</v>
      </c>
      <c r="AD1055" s="137">
        <v>68.931600000000003</v>
      </c>
      <c r="AH1055" s="130">
        <v>5.8055152394775034E-5</v>
      </c>
      <c r="AI1055" s="130">
        <v>2.4377512499715666E-3</v>
      </c>
      <c r="AJ1055" s="130">
        <v>2.2870098166210477E-4</v>
      </c>
      <c r="AK1055" s="181"/>
      <c r="AL1055" s="4"/>
      <c r="AM1055" s="159"/>
      <c r="AN1055" s="4"/>
    </row>
    <row r="1056" spans="1:40" x14ac:dyDescent="0.25">
      <c r="A1056" t="s">
        <v>1213</v>
      </c>
      <c r="B1056" s="2">
        <v>9300</v>
      </c>
      <c r="C1056" t="s">
        <v>3647</v>
      </c>
      <c r="D1056" t="s">
        <v>3648</v>
      </c>
      <c r="E1056" t="s">
        <v>80</v>
      </c>
      <c r="F1056" t="s">
        <v>3649</v>
      </c>
      <c r="G1056" t="s">
        <v>3650</v>
      </c>
      <c r="H1056" t="s">
        <v>321</v>
      </c>
      <c r="I1056" t="s">
        <v>755</v>
      </c>
      <c r="J1056" t="s">
        <v>205</v>
      </c>
      <c r="K1056" t="s">
        <v>224</v>
      </c>
      <c r="L1056" t="s">
        <v>325</v>
      </c>
      <c r="M1056" t="s">
        <v>314</v>
      </c>
      <c r="N1056" t="s">
        <v>537</v>
      </c>
      <c r="O1056" t="s">
        <v>339</v>
      </c>
      <c r="P1056" t="s">
        <v>2040</v>
      </c>
      <c r="Q1056" t="s">
        <v>433</v>
      </c>
      <c r="R1056" t="s">
        <v>407</v>
      </c>
      <c r="S1056" t="s">
        <v>1215</v>
      </c>
      <c r="T1056" s="129">
        <v>3468.6</v>
      </c>
      <c r="U1056" t="s">
        <v>3651</v>
      </c>
      <c r="V1056" s="130">
        <v>7.9500000000000001E-2</v>
      </c>
      <c r="W1056" s="130">
        <v>7.1409787603616395E-2</v>
      </c>
      <c r="X1056" t="s">
        <v>412</v>
      </c>
      <c r="Y1056" t="s">
        <v>339</v>
      </c>
      <c r="Z1056" s="137">
        <v>17000</v>
      </c>
      <c r="AA1056" s="11" t="s">
        <v>1216</v>
      </c>
      <c r="AB1056" s="166" t="s">
        <v>3652</v>
      </c>
      <c r="AD1056" s="137">
        <v>66.151399999999995</v>
      </c>
      <c r="AH1056" s="130">
        <v>2.6852719153728657E-5</v>
      </c>
      <c r="AI1056" s="130">
        <v>2.3394300732518768E-3</v>
      </c>
      <c r="AJ1056" s="130">
        <v>2.1947684542825867E-4</v>
      </c>
      <c r="AK1056" s="181"/>
      <c r="AL1056" s="4"/>
      <c r="AM1056" s="159"/>
      <c r="AN1056" s="4"/>
    </row>
    <row r="1057" spans="1:40" x14ac:dyDescent="0.25">
      <c r="A1057" t="s">
        <v>1213</v>
      </c>
      <c r="B1057" s="2">
        <v>9300</v>
      </c>
      <c r="C1057" t="s">
        <v>3595</v>
      </c>
      <c r="D1057" t="s">
        <v>3596</v>
      </c>
      <c r="E1057" t="s">
        <v>80</v>
      </c>
      <c r="F1057" t="s">
        <v>3653</v>
      </c>
      <c r="G1057" t="s">
        <v>3654</v>
      </c>
      <c r="H1057" t="s">
        <v>321</v>
      </c>
      <c r="I1057" t="s">
        <v>755</v>
      </c>
      <c r="J1057" t="s">
        <v>205</v>
      </c>
      <c r="K1057" t="s">
        <v>293</v>
      </c>
      <c r="L1057" t="s">
        <v>325</v>
      </c>
      <c r="M1057" t="s">
        <v>314</v>
      </c>
      <c r="N1057" t="s">
        <v>568</v>
      </c>
      <c r="O1057" t="s">
        <v>339</v>
      </c>
      <c r="P1057" t="s">
        <v>3599</v>
      </c>
      <c r="Q1057" t="s">
        <v>431</v>
      </c>
      <c r="R1057" t="s">
        <v>407</v>
      </c>
      <c r="S1057" t="s">
        <v>1217</v>
      </c>
      <c r="T1057" s="129">
        <v>1157.9000000000001</v>
      </c>
      <c r="U1057" t="s">
        <v>3655</v>
      </c>
      <c r="V1057" s="130">
        <v>4.2500000000000003E-2</v>
      </c>
      <c r="W1057" s="130">
        <v>7.8288872612714402E-2</v>
      </c>
      <c r="X1057" t="s">
        <v>412</v>
      </c>
      <c r="Y1057" t="s">
        <v>339</v>
      </c>
      <c r="Z1057" s="137">
        <v>15000</v>
      </c>
      <c r="AA1057" s="11" t="s">
        <v>1218</v>
      </c>
      <c r="AB1057" s="166" t="s">
        <v>3656</v>
      </c>
      <c r="AD1057" s="137">
        <v>59.953699999999998</v>
      </c>
      <c r="AH1057" s="130">
        <v>5.1202053543694125E-5</v>
      </c>
      <c r="AI1057" s="130">
        <v>2.1202497419967083E-3</v>
      </c>
      <c r="AJ1057" s="130">
        <v>1.9891414161683944E-4</v>
      </c>
      <c r="AK1057" s="181"/>
      <c r="AL1057" s="4"/>
      <c r="AM1057" s="159"/>
      <c r="AN1057" s="4"/>
    </row>
    <row r="1058" spans="1:40" x14ac:dyDescent="0.25">
      <c r="A1058" t="s">
        <v>1213</v>
      </c>
      <c r="B1058" s="2">
        <v>9300</v>
      </c>
      <c r="C1058" t="s">
        <v>3657</v>
      </c>
      <c r="D1058" t="s">
        <v>3658</v>
      </c>
      <c r="E1058" t="s">
        <v>80</v>
      </c>
      <c r="F1058" t="s">
        <v>3659</v>
      </c>
      <c r="G1058" t="s">
        <v>3660</v>
      </c>
      <c r="H1058" t="s">
        <v>321</v>
      </c>
      <c r="I1058" t="s">
        <v>755</v>
      </c>
      <c r="J1058" t="s">
        <v>205</v>
      </c>
      <c r="K1058" t="s">
        <v>224</v>
      </c>
      <c r="L1058" t="s">
        <v>325</v>
      </c>
      <c r="M1058" t="s">
        <v>314</v>
      </c>
      <c r="N1058" t="s">
        <v>521</v>
      </c>
      <c r="O1058" t="s">
        <v>339</v>
      </c>
      <c r="P1058" t="s">
        <v>3566</v>
      </c>
      <c r="Q1058" t="s">
        <v>433</v>
      </c>
      <c r="R1058" t="s">
        <v>407</v>
      </c>
      <c r="S1058" t="s">
        <v>1215</v>
      </c>
      <c r="T1058" s="129">
        <v>3585</v>
      </c>
      <c r="U1058" t="s">
        <v>3661</v>
      </c>
      <c r="V1058" s="130">
        <v>4.6780932353734601E-2</v>
      </c>
      <c r="W1058" s="130">
        <v>5.3779345753192598E-2</v>
      </c>
      <c r="X1058" t="s">
        <v>412</v>
      </c>
      <c r="Y1058" t="s">
        <v>339</v>
      </c>
      <c r="Z1058" s="137">
        <v>15000</v>
      </c>
      <c r="AA1058" s="11" t="s">
        <v>1216</v>
      </c>
      <c r="AB1058" s="166" t="s">
        <v>3662</v>
      </c>
      <c r="AD1058" s="137">
        <v>57.585900000000002</v>
      </c>
      <c r="AH1058" s="130">
        <v>3.0000000000000001E-5</v>
      </c>
      <c r="AI1058" s="130">
        <v>2.0365130028279863E-3</v>
      </c>
      <c r="AJ1058" s="130">
        <v>1.9105826442293228E-4</v>
      </c>
      <c r="AK1058" s="181"/>
      <c r="AL1058" s="4"/>
      <c r="AM1058" s="159"/>
      <c r="AN1058" s="4"/>
    </row>
    <row r="1059" spans="1:40" x14ac:dyDescent="0.25">
      <c r="A1059" t="s">
        <v>1213</v>
      </c>
      <c r="B1059" s="2">
        <v>9300</v>
      </c>
      <c r="C1059" t="s">
        <v>3657</v>
      </c>
      <c r="D1059" t="s">
        <v>3658</v>
      </c>
      <c r="E1059" t="s">
        <v>80</v>
      </c>
      <c r="F1059" t="s">
        <v>3663</v>
      </c>
      <c r="G1059" t="s">
        <v>3664</v>
      </c>
      <c r="H1059" t="s">
        <v>321</v>
      </c>
      <c r="I1059" t="s">
        <v>755</v>
      </c>
      <c r="J1059" t="s">
        <v>205</v>
      </c>
      <c r="K1059" t="s">
        <v>224</v>
      </c>
      <c r="L1059" t="s">
        <v>325</v>
      </c>
      <c r="M1059" t="s">
        <v>314</v>
      </c>
      <c r="N1059" t="s">
        <v>521</v>
      </c>
      <c r="O1059" t="s">
        <v>339</v>
      </c>
      <c r="P1059" t="s">
        <v>3566</v>
      </c>
      <c r="Q1059" t="s">
        <v>433</v>
      </c>
      <c r="R1059" t="s">
        <v>407</v>
      </c>
      <c r="S1059" t="s">
        <v>1215</v>
      </c>
      <c r="T1059" s="129">
        <v>7047.1</v>
      </c>
      <c r="U1059" t="s">
        <v>3665</v>
      </c>
      <c r="V1059" s="130">
        <v>5.1853044594525999E-2</v>
      </c>
      <c r="W1059" s="130">
        <v>5.6516030925512002E-2</v>
      </c>
      <c r="X1059" t="s">
        <v>412</v>
      </c>
      <c r="Y1059" t="s">
        <v>339</v>
      </c>
      <c r="Z1059" s="137">
        <v>15000</v>
      </c>
      <c r="AA1059" s="11" t="s">
        <v>1216</v>
      </c>
      <c r="AB1059" s="166" t="s">
        <v>3666</v>
      </c>
      <c r="AD1059" s="137">
        <v>57.374199999999995</v>
      </c>
      <c r="AH1059" s="130">
        <v>1.5E-5</v>
      </c>
      <c r="AI1059" s="130">
        <v>2.0290262777321088E-3</v>
      </c>
      <c r="AJ1059" s="130">
        <v>1.9035588702536905E-4</v>
      </c>
      <c r="AK1059" s="181"/>
      <c r="AL1059" s="4"/>
      <c r="AM1059" s="159"/>
      <c r="AN1059" s="4"/>
    </row>
    <row r="1060" spans="1:40" x14ac:dyDescent="0.25">
      <c r="A1060" t="s">
        <v>1213</v>
      </c>
      <c r="B1060" s="2">
        <v>9300</v>
      </c>
      <c r="C1060" t="s">
        <v>3667</v>
      </c>
      <c r="D1060" t="s">
        <v>3668</v>
      </c>
      <c r="E1060" t="s">
        <v>80</v>
      </c>
      <c r="F1060" t="s">
        <v>3669</v>
      </c>
      <c r="G1060" t="s">
        <v>3670</v>
      </c>
      <c r="H1060" t="s">
        <v>321</v>
      </c>
      <c r="I1060" t="s">
        <v>755</v>
      </c>
      <c r="J1060" t="s">
        <v>205</v>
      </c>
      <c r="K1060" t="s">
        <v>224</v>
      </c>
      <c r="L1060" t="s">
        <v>325</v>
      </c>
      <c r="M1060" t="s">
        <v>314</v>
      </c>
      <c r="N1060" t="s">
        <v>548</v>
      </c>
      <c r="O1060" t="s">
        <v>339</v>
      </c>
      <c r="P1060" t="s">
        <v>3545</v>
      </c>
      <c r="Q1060" t="s">
        <v>433</v>
      </c>
      <c r="R1060" t="s">
        <v>407</v>
      </c>
      <c r="S1060" t="s">
        <v>1215</v>
      </c>
      <c r="T1060" s="129">
        <v>1545.7</v>
      </c>
      <c r="U1060" t="s">
        <v>3671</v>
      </c>
      <c r="V1060" s="130">
        <v>5.3631168740987403E-2</v>
      </c>
      <c r="W1060" s="130">
        <v>5.3770166646241797E-2</v>
      </c>
      <c r="X1060" t="s">
        <v>412</v>
      </c>
      <c r="Y1060" t="s">
        <v>339</v>
      </c>
      <c r="Z1060" s="137">
        <v>15000</v>
      </c>
      <c r="AA1060" s="11" t="s">
        <v>1216</v>
      </c>
      <c r="AB1060" s="166" t="s">
        <v>3672</v>
      </c>
      <c r="AD1060" s="137">
        <v>57.064300000000003</v>
      </c>
      <c r="AH1060" s="130">
        <v>1.0000000000000001E-5</v>
      </c>
      <c r="AI1060" s="130">
        <v>2.0180667306975678E-3</v>
      </c>
      <c r="AJ1060" s="130">
        <v>1.8932770206785924E-4</v>
      </c>
      <c r="AK1060" s="181"/>
      <c r="AL1060" s="4"/>
      <c r="AM1060" s="159"/>
      <c r="AN1060" s="4"/>
    </row>
    <row r="1061" spans="1:40" x14ac:dyDescent="0.25">
      <c r="A1061" t="s">
        <v>1213</v>
      </c>
      <c r="B1061" s="2">
        <v>9300</v>
      </c>
      <c r="C1061" t="s">
        <v>3673</v>
      </c>
      <c r="D1061" t="s">
        <v>3674</v>
      </c>
      <c r="E1061" t="s">
        <v>80</v>
      </c>
      <c r="F1061" t="s">
        <v>3675</v>
      </c>
      <c r="G1061" t="s">
        <v>3676</v>
      </c>
      <c r="H1061" t="s">
        <v>321</v>
      </c>
      <c r="I1061" t="s">
        <v>755</v>
      </c>
      <c r="J1061" t="s">
        <v>205</v>
      </c>
      <c r="K1061" t="s">
        <v>224</v>
      </c>
      <c r="L1061" t="s">
        <v>325</v>
      </c>
      <c r="M1061" t="s">
        <v>314</v>
      </c>
      <c r="N1061" t="s">
        <v>548</v>
      </c>
      <c r="O1061" t="s">
        <v>339</v>
      </c>
      <c r="P1061" t="s">
        <v>2040</v>
      </c>
      <c r="Q1061" t="s">
        <v>433</v>
      </c>
      <c r="R1061" t="s">
        <v>407</v>
      </c>
      <c r="S1061" t="s">
        <v>1215</v>
      </c>
      <c r="T1061" s="129">
        <v>7714</v>
      </c>
      <c r="U1061" t="s">
        <v>3677</v>
      </c>
      <c r="V1061" s="130">
        <v>5.5556158598661101E-2</v>
      </c>
      <c r="W1061" s="130">
        <v>5.7302811521291401E-2</v>
      </c>
      <c r="X1061" t="s">
        <v>412</v>
      </c>
      <c r="Y1061" t="s">
        <v>339</v>
      </c>
      <c r="Z1061" s="137">
        <v>15000</v>
      </c>
      <c r="AA1061" s="11" t="s">
        <v>1216</v>
      </c>
      <c r="AB1061" s="166" t="s">
        <v>3678</v>
      </c>
      <c r="AD1061" s="137">
        <v>56.419899999999998</v>
      </c>
      <c r="AH1061" s="130">
        <v>3.0000000000000001E-5</v>
      </c>
      <c r="AI1061" s="130">
        <v>1.9952776629045426E-3</v>
      </c>
      <c r="AJ1061" s="130">
        <v>1.8718971437305655E-4</v>
      </c>
      <c r="AK1061" s="181"/>
      <c r="AL1061" s="4"/>
      <c r="AM1061" s="159"/>
      <c r="AN1061" s="4"/>
    </row>
    <row r="1062" spans="1:40" x14ac:dyDescent="0.25">
      <c r="A1062" t="s">
        <v>1213</v>
      </c>
      <c r="B1062" s="2">
        <v>9300</v>
      </c>
      <c r="C1062" t="s">
        <v>3679</v>
      </c>
      <c r="D1062" t="s">
        <v>3680</v>
      </c>
      <c r="E1062" t="s">
        <v>80</v>
      </c>
      <c r="F1062" t="s">
        <v>3681</v>
      </c>
      <c r="G1062" t="s">
        <v>3682</v>
      </c>
      <c r="H1062" t="s">
        <v>321</v>
      </c>
      <c r="I1062" t="s">
        <v>755</v>
      </c>
      <c r="J1062" t="s">
        <v>205</v>
      </c>
      <c r="K1062" t="s">
        <v>224</v>
      </c>
      <c r="L1062" t="s">
        <v>325</v>
      </c>
      <c r="M1062" t="s">
        <v>314</v>
      </c>
      <c r="N1062" t="s">
        <v>545</v>
      </c>
      <c r="O1062" t="s">
        <v>339</v>
      </c>
      <c r="P1062" t="s">
        <v>2903</v>
      </c>
      <c r="Q1062" t="s">
        <v>433</v>
      </c>
      <c r="R1062" t="s">
        <v>407</v>
      </c>
      <c r="S1062" t="s">
        <v>1215</v>
      </c>
      <c r="T1062" s="129">
        <v>3574.6</v>
      </c>
      <c r="U1062" t="s">
        <v>3683</v>
      </c>
      <c r="V1062" s="130">
        <v>4.1323297621011397E-2</v>
      </c>
      <c r="W1062" s="130">
        <v>4.8096167249679203E-2</v>
      </c>
      <c r="X1062" t="s">
        <v>412</v>
      </c>
      <c r="Y1062" t="s">
        <v>339</v>
      </c>
      <c r="Z1062" s="137">
        <v>15000</v>
      </c>
      <c r="AA1062" s="11" t="s">
        <v>1216</v>
      </c>
      <c r="AB1062" s="166" t="s">
        <v>3684</v>
      </c>
      <c r="AD1062" s="137">
        <v>56.399699999999996</v>
      </c>
      <c r="AH1062" s="130">
        <v>1.0000000000000001E-5</v>
      </c>
      <c r="AI1062" s="130">
        <v>1.9945632942369152E-3</v>
      </c>
      <c r="AJ1062" s="130">
        <v>1.8712269489534855E-4</v>
      </c>
      <c r="AK1062" s="181"/>
      <c r="AL1062" s="4"/>
      <c r="AM1062" s="159"/>
      <c r="AN1062" s="4"/>
    </row>
    <row r="1063" spans="1:40" x14ac:dyDescent="0.25">
      <c r="A1063" t="s">
        <v>1213</v>
      </c>
      <c r="B1063" s="2">
        <v>9300</v>
      </c>
      <c r="C1063" t="s">
        <v>3685</v>
      </c>
      <c r="D1063" t="s">
        <v>3686</v>
      </c>
      <c r="E1063" t="s">
        <v>80</v>
      </c>
      <c r="F1063" t="s">
        <v>3687</v>
      </c>
      <c r="G1063" t="s">
        <v>3688</v>
      </c>
      <c r="H1063" t="s">
        <v>321</v>
      </c>
      <c r="I1063" t="s">
        <v>755</v>
      </c>
      <c r="J1063" t="s">
        <v>205</v>
      </c>
      <c r="K1063" t="s">
        <v>301</v>
      </c>
      <c r="L1063" t="s">
        <v>325</v>
      </c>
      <c r="M1063" t="s">
        <v>314</v>
      </c>
      <c r="N1063" t="s">
        <v>546</v>
      </c>
      <c r="O1063" t="s">
        <v>339</v>
      </c>
      <c r="P1063" t="s">
        <v>2903</v>
      </c>
      <c r="Q1063" t="s">
        <v>433</v>
      </c>
      <c r="R1063" t="s">
        <v>407</v>
      </c>
      <c r="S1063" t="s">
        <v>1215</v>
      </c>
      <c r="T1063" s="129">
        <v>2768.3</v>
      </c>
      <c r="U1063" t="s">
        <v>2683</v>
      </c>
      <c r="V1063" s="130">
        <v>3.9319629703759802E-2</v>
      </c>
      <c r="W1063" s="130">
        <v>5.2288396524190602E-2</v>
      </c>
      <c r="X1063" t="s">
        <v>412</v>
      </c>
      <c r="Y1063" t="s">
        <v>339</v>
      </c>
      <c r="Z1063" s="137">
        <v>15000</v>
      </c>
      <c r="AA1063" s="11" t="s">
        <v>1216</v>
      </c>
      <c r="AB1063" s="166" t="s">
        <v>3689</v>
      </c>
      <c r="AD1063" s="137">
        <v>56.256</v>
      </c>
      <c r="AH1063" s="130">
        <v>3.7499999999999997E-5</v>
      </c>
      <c r="AI1063" s="130">
        <v>1.9894813745568135E-3</v>
      </c>
      <c r="AJ1063" s="130">
        <v>1.8664592762076269E-4</v>
      </c>
      <c r="AK1063" s="181"/>
      <c r="AL1063" s="4"/>
      <c r="AM1063" s="159"/>
      <c r="AN1063" s="4"/>
    </row>
    <row r="1064" spans="1:40" x14ac:dyDescent="0.25">
      <c r="A1064" t="s">
        <v>1213</v>
      </c>
      <c r="B1064" s="2">
        <v>9300</v>
      </c>
      <c r="C1064" t="s">
        <v>3690</v>
      </c>
      <c r="D1064" t="s">
        <v>3691</v>
      </c>
      <c r="E1064" t="s">
        <v>80</v>
      </c>
      <c r="F1064" t="s">
        <v>3692</v>
      </c>
      <c r="G1064" t="s">
        <v>3693</v>
      </c>
      <c r="H1064" t="s">
        <v>321</v>
      </c>
      <c r="I1064" t="s">
        <v>755</v>
      </c>
      <c r="J1064" t="s">
        <v>205</v>
      </c>
      <c r="K1064" t="s">
        <v>224</v>
      </c>
      <c r="L1064" t="s">
        <v>325</v>
      </c>
      <c r="M1064" t="s">
        <v>314</v>
      </c>
      <c r="N1064" t="s">
        <v>545</v>
      </c>
      <c r="O1064" t="s">
        <v>339</v>
      </c>
      <c r="P1064" t="s">
        <v>3545</v>
      </c>
      <c r="Q1064" t="s">
        <v>433</v>
      </c>
      <c r="R1064" t="s">
        <v>407</v>
      </c>
      <c r="S1064" t="s">
        <v>1215</v>
      </c>
      <c r="T1064" s="129">
        <v>723.3</v>
      </c>
      <c r="U1064" t="s">
        <v>3694</v>
      </c>
      <c r="V1064" s="130">
        <v>5.6336382689475703E-2</v>
      </c>
      <c r="W1064" s="130">
        <v>5.6462267584800399E-2</v>
      </c>
      <c r="X1064" t="s">
        <v>412</v>
      </c>
      <c r="Y1064" t="s">
        <v>339</v>
      </c>
      <c r="Z1064" s="137">
        <v>15000</v>
      </c>
      <c r="AA1064" s="11" t="s">
        <v>1216</v>
      </c>
      <c r="AB1064" s="166" t="s">
        <v>3695</v>
      </c>
      <c r="AD1064" s="137">
        <v>56.003999999999998</v>
      </c>
      <c r="AH1064" s="130">
        <v>8.5714285714285709E-6</v>
      </c>
      <c r="AI1064" s="130">
        <v>1.9805694486042338E-3</v>
      </c>
      <c r="AJ1064" s="130">
        <v>1.8580984304737615E-4</v>
      </c>
      <c r="AK1064" s="181"/>
      <c r="AL1064" s="4"/>
      <c r="AM1064" s="159"/>
      <c r="AN1064" s="4"/>
    </row>
    <row r="1065" spans="1:40" x14ac:dyDescent="0.25">
      <c r="A1065" t="s">
        <v>1213</v>
      </c>
      <c r="B1065" s="2">
        <v>9300</v>
      </c>
      <c r="C1065" t="s">
        <v>3696</v>
      </c>
      <c r="D1065" t="s">
        <v>3697</v>
      </c>
      <c r="E1065" t="s">
        <v>80</v>
      </c>
      <c r="F1065" t="s">
        <v>3698</v>
      </c>
      <c r="G1065" t="s">
        <v>3699</v>
      </c>
      <c r="H1065" t="s">
        <v>321</v>
      </c>
      <c r="I1065" t="s">
        <v>755</v>
      </c>
      <c r="J1065" t="s">
        <v>205</v>
      </c>
      <c r="K1065" t="s">
        <v>224</v>
      </c>
      <c r="L1065" t="s">
        <v>325</v>
      </c>
      <c r="M1065" t="s">
        <v>314</v>
      </c>
      <c r="N1065" t="s">
        <v>546</v>
      </c>
      <c r="O1065" t="s">
        <v>339</v>
      </c>
      <c r="P1065" t="s">
        <v>2040</v>
      </c>
      <c r="Q1065" t="s">
        <v>421</v>
      </c>
      <c r="R1065" t="s">
        <v>407</v>
      </c>
      <c r="S1065" t="s">
        <v>1215</v>
      </c>
      <c r="T1065" s="129">
        <v>4413.3999999999996</v>
      </c>
      <c r="U1065" t="s">
        <v>3700</v>
      </c>
      <c r="V1065" s="130">
        <v>5.0874814053773497E-2</v>
      </c>
      <c r="W1065" s="130">
        <v>5.3286296579837397E-2</v>
      </c>
      <c r="X1065" t="s">
        <v>412</v>
      </c>
      <c r="Y1065" t="s">
        <v>339</v>
      </c>
      <c r="Z1065" s="137">
        <v>15000</v>
      </c>
      <c r="AA1065" s="11" t="s">
        <v>1216</v>
      </c>
      <c r="AB1065" s="166" t="s">
        <v>3701</v>
      </c>
      <c r="AD1065" s="137">
        <v>55.057600000000001</v>
      </c>
      <c r="AH1065" s="130">
        <v>1.8749999999999998E-5</v>
      </c>
      <c r="AI1065" s="130">
        <v>1.9471002155823239E-3</v>
      </c>
      <c r="AJ1065" s="130">
        <v>1.8266988098288012E-4</v>
      </c>
      <c r="AK1065" s="181"/>
      <c r="AL1065" s="4"/>
      <c r="AM1065" s="159"/>
      <c r="AN1065" s="4"/>
    </row>
    <row r="1066" spans="1:40" x14ac:dyDescent="0.25">
      <c r="A1066" t="s">
        <v>1213</v>
      </c>
      <c r="B1066" s="2">
        <v>9300</v>
      </c>
      <c r="C1066" t="s">
        <v>3702</v>
      </c>
      <c r="D1066" t="s">
        <v>3703</v>
      </c>
      <c r="E1066" t="s">
        <v>80</v>
      </c>
      <c r="F1066" t="s">
        <v>3704</v>
      </c>
      <c r="G1066" t="s">
        <v>3705</v>
      </c>
      <c r="H1066" t="s">
        <v>321</v>
      </c>
      <c r="I1066" t="s">
        <v>755</v>
      </c>
      <c r="J1066" t="s">
        <v>205</v>
      </c>
      <c r="K1066" t="s">
        <v>224</v>
      </c>
      <c r="L1066" t="s">
        <v>325</v>
      </c>
      <c r="M1066" t="s">
        <v>314</v>
      </c>
      <c r="N1066" t="s">
        <v>544</v>
      </c>
      <c r="O1066" t="s">
        <v>339</v>
      </c>
      <c r="P1066" t="s">
        <v>3566</v>
      </c>
      <c r="Q1066" t="s">
        <v>433</v>
      </c>
      <c r="R1066" t="s">
        <v>407</v>
      </c>
      <c r="S1066" t="s">
        <v>1215</v>
      </c>
      <c r="T1066" s="129">
        <v>3208</v>
      </c>
      <c r="U1066" t="s">
        <v>3706</v>
      </c>
      <c r="V1066" s="130">
        <v>4.5299162231683399E-2</v>
      </c>
      <c r="W1066" s="130">
        <v>5.2355272874831799E-2</v>
      </c>
      <c r="X1066" t="s">
        <v>412</v>
      </c>
      <c r="Y1066" t="s">
        <v>339</v>
      </c>
      <c r="Z1066" s="137">
        <v>15000</v>
      </c>
      <c r="AA1066" s="11" t="s">
        <v>1216</v>
      </c>
      <c r="AB1066" s="166" t="s">
        <v>3707</v>
      </c>
      <c r="AD1066" s="137">
        <v>53.292400000000001</v>
      </c>
      <c r="AH1066" s="130">
        <v>5.4545454545454545E-6</v>
      </c>
      <c r="AI1066" s="130">
        <v>1.8846742961716354E-3</v>
      </c>
      <c r="AJ1066" s="130">
        <v>1.768133076140631E-4</v>
      </c>
      <c r="AK1066" s="181"/>
      <c r="AL1066" s="4"/>
      <c r="AM1066" s="159"/>
      <c r="AN1066" s="4"/>
    </row>
    <row r="1067" spans="1:40" x14ac:dyDescent="0.25">
      <c r="A1067" t="s">
        <v>1213</v>
      </c>
      <c r="B1067" s="2">
        <v>9300</v>
      </c>
      <c r="C1067" t="s">
        <v>3708</v>
      </c>
      <c r="D1067" t="s">
        <v>3709</v>
      </c>
      <c r="E1067" t="s">
        <v>80</v>
      </c>
      <c r="F1067" t="s">
        <v>3710</v>
      </c>
      <c r="G1067" t="s">
        <v>3711</v>
      </c>
      <c r="H1067" t="s">
        <v>321</v>
      </c>
      <c r="I1067" t="s">
        <v>755</v>
      </c>
      <c r="J1067" t="s">
        <v>205</v>
      </c>
      <c r="K1067" t="s">
        <v>224</v>
      </c>
      <c r="L1067" t="s">
        <v>325</v>
      </c>
      <c r="M1067" t="s">
        <v>314</v>
      </c>
      <c r="N1067" t="s">
        <v>525</v>
      </c>
      <c r="O1067" t="s">
        <v>339</v>
      </c>
      <c r="P1067" t="s">
        <v>2040</v>
      </c>
      <c r="Q1067" t="s">
        <v>421</v>
      </c>
      <c r="R1067" t="s">
        <v>407</v>
      </c>
      <c r="S1067" t="s">
        <v>1215</v>
      </c>
      <c r="T1067" s="129">
        <v>5305.8</v>
      </c>
      <c r="U1067" t="s">
        <v>2022</v>
      </c>
      <c r="V1067" s="130">
        <v>4.1955344699620901E-2</v>
      </c>
      <c r="W1067" s="130">
        <v>5.5941681090592998E-2</v>
      </c>
      <c r="X1067" t="s">
        <v>412</v>
      </c>
      <c r="Y1067" t="s">
        <v>339</v>
      </c>
      <c r="Z1067" s="137">
        <v>15000</v>
      </c>
      <c r="AA1067" s="11" t="s">
        <v>1216</v>
      </c>
      <c r="AB1067" s="166" t="s">
        <v>3712</v>
      </c>
      <c r="AC1067" s="2">
        <v>0.27</v>
      </c>
      <c r="AD1067" s="137">
        <v>53.097799999999999</v>
      </c>
      <c r="AH1067" s="130">
        <v>1.5E-5</v>
      </c>
      <c r="AI1067" s="130">
        <v>1.8777923089082545E-3</v>
      </c>
      <c r="AJ1067" s="130">
        <v>1.7616766452683685E-4</v>
      </c>
      <c r="AK1067" s="181"/>
      <c r="AL1067" s="4"/>
      <c r="AM1067" s="159"/>
      <c r="AN1067" s="4"/>
    </row>
    <row r="1068" spans="1:40" x14ac:dyDescent="0.25">
      <c r="A1068" t="s">
        <v>1213</v>
      </c>
      <c r="B1068" s="2">
        <v>9300</v>
      </c>
      <c r="C1068" t="s">
        <v>3713</v>
      </c>
      <c r="D1068" t="s">
        <v>3714</v>
      </c>
      <c r="E1068" t="s">
        <v>80</v>
      </c>
      <c r="F1068" t="s">
        <v>3715</v>
      </c>
      <c r="G1068" t="s">
        <v>3716</v>
      </c>
      <c r="H1068" t="s">
        <v>321</v>
      </c>
      <c r="I1068" t="s">
        <v>755</v>
      </c>
      <c r="J1068" t="s">
        <v>205</v>
      </c>
      <c r="K1068" t="s">
        <v>224</v>
      </c>
      <c r="L1068" t="s">
        <v>325</v>
      </c>
      <c r="M1068" t="s">
        <v>314</v>
      </c>
      <c r="N1068" t="s">
        <v>525</v>
      </c>
      <c r="O1068" t="s">
        <v>339</v>
      </c>
      <c r="P1068" t="s">
        <v>3566</v>
      </c>
      <c r="Q1068" t="s">
        <v>433</v>
      </c>
      <c r="R1068" t="s">
        <v>407</v>
      </c>
      <c r="S1068" t="s">
        <v>1215</v>
      </c>
      <c r="T1068" s="129">
        <v>5158.2</v>
      </c>
      <c r="U1068" t="s">
        <v>3717</v>
      </c>
      <c r="V1068" s="130">
        <v>4.6576369398832002E-2</v>
      </c>
      <c r="W1068" s="130">
        <v>5.1901562731265699E-2</v>
      </c>
      <c r="X1068" t="s">
        <v>412</v>
      </c>
      <c r="Y1068" t="s">
        <v>339</v>
      </c>
      <c r="Z1068" s="137">
        <v>15000</v>
      </c>
      <c r="AA1068" s="11" t="s">
        <v>1216</v>
      </c>
      <c r="AB1068" s="166" t="s">
        <v>3718</v>
      </c>
      <c r="AD1068" s="137">
        <v>53.0764</v>
      </c>
      <c r="AH1068" s="130">
        <v>2.0256255131584632E-5</v>
      </c>
      <c r="AI1068" s="130">
        <v>1.8770355024979957E-3</v>
      </c>
      <c r="AJ1068" s="130">
        <v>1.7609666369401751E-4</v>
      </c>
      <c r="AK1068" s="181"/>
      <c r="AL1068" s="4"/>
      <c r="AM1068" s="159"/>
      <c r="AN1068" s="4"/>
    </row>
    <row r="1069" spans="1:40" x14ac:dyDescent="0.25">
      <c r="A1069" t="s">
        <v>1213</v>
      </c>
      <c r="B1069" s="2">
        <v>9300</v>
      </c>
      <c r="C1069" t="s">
        <v>3719</v>
      </c>
      <c r="D1069" t="s">
        <v>3720</v>
      </c>
      <c r="E1069" t="s">
        <v>80</v>
      </c>
      <c r="F1069" t="s">
        <v>3721</v>
      </c>
      <c r="G1069" t="s">
        <v>3722</v>
      </c>
      <c r="H1069" t="s">
        <v>321</v>
      </c>
      <c r="I1069" t="s">
        <v>755</v>
      </c>
      <c r="J1069" t="s">
        <v>205</v>
      </c>
      <c r="K1069" t="s">
        <v>224</v>
      </c>
      <c r="L1069" t="s">
        <v>325</v>
      </c>
      <c r="M1069" t="s">
        <v>314</v>
      </c>
      <c r="N1069" t="s">
        <v>521</v>
      </c>
      <c r="O1069" t="s">
        <v>339</v>
      </c>
      <c r="P1069" t="s">
        <v>2262</v>
      </c>
      <c r="Q1069" t="s">
        <v>433</v>
      </c>
      <c r="R1069" t="s">
        <v>407</v>
      </c>
      <c r="S1069" t="s">
        <v>1215</v>
      </c>
      <c r="T1069" s="129">
        <v>5241.1000000000004</v>
      </c>
      <c r="U1069" t="s">
        <v>3723</v>
      </c>
      <c r="V1069" s="130">
        <v>4.6704876896142597E-2</v>
      </c>
      <c r="W1069" s="130">
        <v>5.2471978663205798E-2</v>
      </c>
      <c r="X1069" t="s">
        <v>412</v>
      </c>
      <c r="Y1069" t="s">
        <v>339</v>
      </c>
      <c r="Z1069" s="137">
        <v>15000</v>
      </c>
      <c r="AA1069" s="11" t="s">
        <v>1216</v>
      </c>
      <c r="AB1069" s="166" t="s">
        <v>3724</v>
      </c>
      <c r="AD1069" s="137">
        <v>50.016599999999997</v>
      </c>
      <c r="AH1069" s="130">
        <v>1.5789473684210526E-5</v>
      </c>
      <c r="AI1069" s="130">
        <v>1.768826331745206E-3</v>
      </c>
      <c r="AJ1069" s="130">
        <v>1.6594487171922353E-4</v>
      </c>
      <c r="AK1069" s="181"/>
      <c r="AL1069" s="4"/>
      <c r="AM1069" s="159"/>
      <c r="AN1069" s="4"/>
    </row>
    <row r="1070" spans="1:40" x14ac:dyDescent="0.25">
      <c r="A1070" t="s">
        <v>1213</v>
      </c>
      <c r="B1070" s="2">
        <v>9300</v>
      </c>
      <c r="C1070" t="s">
        <v>2245</v>
      </c>
      <c r="D1070" t="s">
        <v>2246</v>
      </c>
      <c r="E1070" t="s">
        <v>80</v>
      </c>
      <c r="F1070" t="s">
        <v>2247</v>
      </c>
      <c r="G1070" t="s">
        <v>2248</v>
      </c>
      <c r="H1070" t="s">
        <v>321</v>
      </c>
      <c r="I1070" t="s">
        <v>755</v>
      </c>
      <c r="J1070" t="s">
        <v>205</v>
      </c>
      <c r="K1070" t="s">
        <v>233</v>
      </c>
      <c r="L1070" t="s">
        <v>325</v>
      </c>
      <c r="M1070" t="s">
        <v>314</v>
      </c>
      <c r="N1070" t="s">
        <v>486</v>
      </c>
      <c r="O1070" t="s">
        <v>339</v>
      </c>
      <c r="P1070" t="s">
        <v>2249</v>
      </c>
      <c r="Q1070" t="s">
        <v>431</v>
      </c>
      <c r="R1070" t="s">
        <v>407</v>
      </c>
      <c r="S1070" t="s">
        <v>1215</v>
      </c>
      <c r="T1070" s="129">
        <v>1836.3</v>
      </c>
      <c r="U1070" t="s">
        <v>2250</v>
      </c>
      <c r="V1070" s="130">
        <v>9.0164014405011803E-2</v>
      </c>
      <c r="W1070" s="130">
        <v>8.7773512694835396E-2</v>
      </c>
      <c r="X1070" t="s">
        <v>412</v>
      </c>
      <c r="Y1070" t="s">
        <v>339</v>
      </c>
      <c r="Z1070" s="137">
        <v>10000</v>
      </c>
      <c r="AA1070" s="11" t="s">
        <v>1216</v>
      </c>
      <c r="AB1070" s="166" t="s">
        <v>2251</v>
      </c>
      <c r="AD1070" s="137">
        <v>39.419899999999998</v>
      </c>
      <c r="AH1070" s="130">
        <v>1.5999999999999999E-5</v>
      </c>
      <c r="AI1070" s="130">
        <v>1.3940763089606819E-3</v>
      </c>
      <c r="AJ1070" s="130">
        <v>1.3078718362872764E-4</v>
      </c>
      <c r="AK1070" s="181"/>
      <c r="AL1070" s="4"/>
      <c r="AM1070" s="159"/>
      <c r="AN1070" s="4"/>
    </row>
    <row r="1071" spans="1:40" x14ac:dyDescent="0.25">
      <c r="A1071" t="s">
        <v>1213</v>
      </c>
      <c r="B1071" s="2">
        <v>9300</v>
      </c>
      <c r="C1071" t="s">
        <v>3725</v>
      </c>
      <c r="D1071" t="s">
        <v>3726</v>
      </c>
      <c r="E1071" t="s">
        <v>80</v>
      </c>
      <c r="F1071" t="s">
        <v>3727</v>
      </c>
      <c r="G1071" t="s">
        <v>3728</v>
      </c>
      <c r="H1071" t="s">
        <v>321</v>
      </c>
      <c r="I1071" t="s">
        <v>755</v>
      </c>
      <c r="J1071" t="s">
        <v>205</v>
      </c>
      <c r="K1071" t="s">
        <v>224</v>
      </c>
      <c r="L1071" t="s">
        <v>325</v>
      </c>
      <c r="M1071" t="s">
        <v>314</v>
      </c>
      <c r="N1071" t="s">
        <v>548</v>
      </c>
      <c r="O1071" t="s">
        <v>339</v>
      </c>
      <c r="P1071" t="s">
        <v>2040</v>
      </c>
      <c r="Q1071" t="s">
        <v>423</v>
      </c>
      <c r="R1071" t="s">
        <v>407</v>
      </c>
      <c r="S1071" t="s">
        <v>1215</v>
      </c>
      <c r="T1071" s="129">
        <v>6043.7</v>
      </c>
      <c r="U1071" t="s">
        <v>3729</v>
      </c>
      <c r="V1071" s="130">
        <v>2.3336181900500901E-2</v>
      </c>
      <c r="W1071" s="130">
        <v>5.40612754666802E-2</v>
      </c>
      <c r="X1071" t="s">
        <v>412</v>
      </c>
      <c r="Y1071" t="s">
        <v>339</v>
      </c>
      <c r="Z1071" s="137">
        <v>12000</v>
      </c>
      <c r="AA1071" s="11" t="s">
        <v>1216</v>
      </c>
      <c r="AB1071" s="166" t="s">
        <v>3730</v>
      </c>
      <c r="AD1071" s="137">
        <v>38.323599999999999</v>
      </c>
      <c r="AH1071" s="130">
        <v>4.3636363636363639E-6</v>
      </c>
      <c r="AI1071" s="130">
        <v>1.3553058945884081E-3</v>
      </c>
      <c r="AJ1071" s="130">
        <v>1.2714988395490367E-4</v>
      </c>
      <c r="AK1071" s="181"/>
      <c r="AL1071" s="4"/>
      <c r="AM1071" s="159"/>
      <c r="AN1071" s="4"/>
    </row>
    <row r="1072" spans="1:40" x14ac:dyDescent="0.25">
      <c r="A1072" t="s">
        <v>1213</v>
      </c>
      <c r="B1072" s="2">
        <v>9300</v>
      </c>
      <c r="C1072" t="s">
        <v>3731</v>
      </c>
      <c r="D1072" t="s">
        <v>3732</v>
      </c>
      <c r="E1072" t="s">
        <v>80</v>
      </c>
      <c r="F1072" t="s">
        <v>3733</v>
      </c>
      <c r="G1072" t="s">
        <v>3734</v>
      </c>
      <c r="H1072" t="s">
        <v>321</v>
      </c>
      <c r="I1072" t="s">
        <v>755</v>
      </c>
      <c r="J1072" t="s">
        <v>205</v>
      </c>
      <c r="K1072" t="s">
        <v>224</v>
      </c>
      <c r="L1072" t="s">
        <v>325</v>
      </c>
      <c r="M1072" t="s">
        <v>314</v>
      </c>
      <c r="N1072" t="s">
        <v>530</v>
      </c>
      <c r="O1072" t="s">
        <v>339</v>
      </c>
      <c r="P1072" t="s">
        <v>2040</v>
      </c>
      <c r="Q1072" t="s">
        <v>433</v>
      </c>
      <c r="R1072" t="s">
        <v>407</v>
      </c>
      <c r="S1072" t="s">
        <v>1215</v>
      </c>
      <c r="T1072" s="129">
        <v>3511.3</v>
      </c>
      <c r="U1072" t="s">
        <v>3683</v>
      </c>
      <c r="V1072" s="130">
        <v>5.7000000000000002E-2</v>
      </c>
      <c r="W1072" s="130">
        <v>5.53568408477303E-2</v>
      </c>
      <c r="X1072" t="s">
        <v>412</v>
      </c>
      <c r="Y1072" t="s">
        <v>339</v>
      </c>
      <c r="Z1072" s="137">
        <v>10000</v>
      </c>
      <c r="AA1072" s="11" t="s">
        <v>1216</v>
      </c>
      <c r="AB1072" s="166" t="s">
        <v>3735</v>
      </c>
      <c r="AD1072" s="137">
        <v>38.1616</v>
      </c>
      <c r="AH1072" s="130">
        <v>1.3337779259753252E-5</v>
      </c>
      <c r="AI1072" s="130">
        <v>1.3495767993331785E-3</v>
      </c>
      <c r="AJ1072" s="130">
        <v>1.2661240101486949E-4</v>
      </c>
      <c r="AK1072" s="181"/>
      <c r="AL1072" s="4"/>
      <c r="AM1072" s="159"/>
      <c r="AN1072" s="4"/>
    </row>
    <row r="1073" spans="1:40" x14ac:dyDescent="0.25">
      <c r="A1073" t="s">
        <v>1213</v>
      </c>
      <c r="B1073" s="2">
        <v>9300</v>
      </c>
      <c r="C1073" t="s">
        <v>3736</v>
      </c>
      <c r="D1073" t="s">
        <v>3737</v>
      </c>
      <c r="E1073" t="s">
        <v>311</v>
      </c>
      <c r="F1073" t="s">
        <v>3738</v>
      </c>
      <c r="G1073" t="s">
        <v>3739</v>
      </c>
      <c r="H1073" t="s">
        <v>321</v>
      </c>
      <c r="I1073" t="s">
        <v>755</v>
      </c>
      <c r="J1073" t="s">
        <v>205</v>
      </c>
      <c r="K1073" t="s">
        <v>233</v>
      </c>
      <c r="L1073" t="s">
        <v>325</v>
      </c>
      <c r="M1073" t="s">
        <v>314</v>
      </c>
      <c r="N1073" t="s">
        <v>486</v>
      </c>
      <c r="O1073" t="s">
        <v>339</v>
      </c>
      <c r="P1073" t="s">
        <v>2057</v>
      </c>
      <c r="Q1073" t="s">
        <v>433</v>
      </c>
      <c r="R1073" t="s">
        <v>407</v>
      </c>
      <c r="S1073" t="s">
        <v>1215</v>
      </c>
      <c r="T1073" s="129">
        <v>6363.5</v>
      </c>
      <c r="U1073" t="s">
        <v>2656</v>
      </c>
      <c r="V1073" s="130">
        <v>8.0226975480317694E-2</v>
      </c>
      <c r="W1073" s="130">
        <v>9.6413674937486302E-2</v>
      </c>
      <c r="X1073" t="s">
        <v>412</v>
      </c>
      <c r="Y1073" t="s">
        <v>339</v>
      </c>
      <c r="Z1073" s="137">
        <v>10000</v>
      </c>
      <c r="AA1073" s="11" t="s">
        <v>1216</v>
      </c>
      <c r="AB1073" s="166" t="s">
        <v>3740</v>
      </c>
      <c r="AD1073" s="137">
        <v>36.261600000000001</v>
      </c>
      <c r="AH1073" s="130">
        <v>1.3333333333333333E-5</v>
      </c>
      <c r="AI1073" s="130">
        <v>1.2823837068335706E-3</v>
      </c>
      <c r="AJ1073" s="130">
        <v>1.2030858875520919E-4</v>
      </c>
      <c r="AK1073" s="181"/>
      <c r="AL1073" s="4"/>
      <c r="AM1073" s="159"/>
      <c r="AN1073" s="4"/>
    </row>
    <row r="1074" spans="1:40" x14ac:dyDescent="0.25">
      <c r="A1074" t="s">
        <v>1213</v>
      </c>
      <c r="B1074" s="2">
        <v>9300</v>
      </c>
      <c r="C1074" t="s">
        <v>3741</v>
      </c>
      <c r="D1074" t="s">
        <v>3742</v>
      </c>
      <c r="E1074" t="s">
        <v>80</v>
      </c>
      <c r="F1074" t="s">
        <v>3743</v>
      </c>
      <c r="G1074" t="s">
        <v>3744</v>
      </c>
      <c r="H1074" t="s">
        <v>321</v>
      </c>
      <c r="I1074" t="s">
        <v>755</v>
      </c>
      <c r="J1074" t="s">
        <v>205</v>
      </c>
      <c r="K1074" t="s">
        <v>224</v>
      </c>
      <c r="L1074" t="s">
        <v>325</v>
      </c>
      <c r="M1074" t="s">
        <v>314</v>
      </c>
      <c r="N1074" t="s">
        <v>486</v>
      </c>
      <c r="O1074" t="s">
        <v>339</v>
      </c>
      <c r="P1074" t="s">
        <v>2040</v>
      </c>
      <c r="Q1074" t="s">
        <v>433</v>
      </c>
      <c r="R1074" t="s">
        <v>407</v>
      </c>
      <c r="S1074" t="s">
        <v>1215</v>
      </c>
      <c r="T1074" s="129">
        <v>5430.6</v>
      </c>
      <c r="U1074" t="s">
        <v>3745</v>
      </c>
      <c r="V1074" s="130">
        <v>4.4999999999999998E-2</v>
      </c>
      <c r="W1074" s="130">
        <v>5.8138110253810597E-2</v>
      </c>
      <c r="X1074" t="s">
        <v>412</v>
      </c>
      <c r="Y1074" t="s">
        <v>339</v>
      </c>
      <c r="Z1074" s="137">
        <v>10000</v>
      </c>
      <c r="AA1074" s="11" t="s">
        <v>1216</v>
      </c>
      <c r="AB1074" s="166" t="s">
        <v>3746</v>
      </c>
      <c r="AD1074" s="137">
        <v>35.592300000000002</v>
      </c>
      <c r="AH1074" s="130">
        <v>3.0805344111096396E-5</v>
      </c>
      <c r="AI1074" s="130">
        <v>1.2587140558809455E-3</v>
      </c>
      <c r="AJ1074" s="130">
        <v>1.180879879418457E-4</v>
      </c>
      <c r="AK1074" s="181"/>
      <c r="AL1074" s="4"/>
      <c r="AM1074" s="159"/>
      <c r="AN1074" s="4"/>
    </row>
    <row r="1075" spans="1:40" x14ac:dyDescent="0.25">
      <c r="A1075" t="s">
        <v>1213</v>
      </c>
      <c r="B1075" s="2">
        <v>9300</v>
      </c>
      <c r="C1075" t="s">
        <v>3747</v>
      </c>
      <c r="D1075" t="s">
        <v>3748</v>
      </c>
      <c r="E1075" t="s">
        <v>80</v>
      </c>
      <c r="F1075" t="s">
        <v>3749</v>
      </c>
      <c r="G1075" t="s">
        <v>3750</v>
      </c>
      <c r="H1075" t="s">
        <v>321</v>
      </c>
      <c r="I1075" t="s">
        <v>755</v>
      </c>
      <c r="J1075" t="s">
        <v>205</v>
      </c>
      <c r="K1075" t="s">
        <v>233</v>
      </c>
      <c r="L1075" t="s">
        <v>325</v>
      </c>
      <c r="M1075" t="s">
        <v>314</v>
      </c>
      <c r="N1075" t="s">
        <v>503</v>
      </c>
      <c r="O1075" t="s">
        <v>339</v>
      </c>
      <c r="P1075" t="s">
        <v>2903</v>
      </c>
      <c r="Q1075" t="s">
        <v>433</v>
      </c>
      <c r="R1075" t="s">
        <v>407</v>
      </c>
      <c r="S1075" t="s">
        <v>1215</v>
      </c>
      <c r="T1075" s="129">
        <v>9061.6</v>
      </c>
      <c r="U1075" t="s">
        <v>3751</v>
      </c>
      <c r="V1075" s="130">
        <v>2.9209499047994299E-2</v>
      </c>
      <c r="W1075" s="130">
        <v>4.9482212399243997E-2</v>
      </c>
      <c r="X1075" t="s">
        <v>412</v>
      </c>
      <c r="Y1075" t="s">
        <v>339</v>
      </c>
      <c r="Z1075" s="137">
        <v>10000</v>
      </c>
      <c r="AA1075" s="11" t="s">
        <v>1216</v>
      </c>
      <c r="AB1075" s="166" t="s">
        <v>3752</v>
      </c>
      <c r="AD1075" s="137">
        <v>31.510099999999998</v>
      </c>
      <c r="AH1075" s="130">
        <v>2.4233530438674599E-5</v>
      </c>
      <c r="AI1075" s="130">
        <v>1.1143479284062613E-3</v>
      </c>
      <c r="AJ1075" s="130">
        <v>1.0454408141216926E-4</v>
      </c>
      <c r="AK1075" s="181"/>
      <c r="AL1075" s="4"/>
      <c r="AM1075" s="159"/>
      <c r="AN1075" s="4"/>
    </row>
    <row r="1076" spans="1:40" x14ac:dyDescent="0.25">
      <c r="A1076" t="s">
        <v>1213</v>
      </c>
      <c r="B1076" s="2">
        <v>9300</v>
      </c>
      <c r="C1076" t="s">
        <v>3753</v>
      </c>
      <c r="D1076" t="s">
        <v>3754</v>
      </c>
      <c r="E1076" t="s">
        <v>80</v>
      </c>
      <c r="F1076" t="s">
        <v>3755</v>
      </c>
      <c r="G1076" t="s">
        <v>3756</v>
      </c>
      <c r="H1076" t="s">
        <v>321</v>
      </c>
      <c r="I1076" t="s">
        <v>755</v>
      </c>
      <c r="J1076" t="s">
        <v>205</v>
      </c>
      <c r="K1076" t="s">
        <v>224</v>
      </c>
      <c r="L1076" t="s">
        <v>325</v>
      </c>
      <c r="M1076" t="s">
        <v>314</v>
      </c>
      <c r="N1076" t="s">
        <v>539</v>
      </c>
      <c r="O1076" t="s">
        <v>339</v>
      </c>
      <c r="P1076" t="s">
        <v>3545</v>
      </c>
      <c r="Q1076" t="s">
        <v>433</v>
      </c>
      <c r="R1076" t="s">
        <v>407</v>
      </c>
      <c r="S1076" t="s">
        <v>1217</v>
      </c>
      <c r="T1076" s="129">
        <v>4035.8</v>
      </c>
      <c r="U1076" t="s">
        <v>3757</v>
      </c>
      <c r="V1076" s="130">
        <v>3.6363957265615102E-2</v>
      </c>
      <c r="W1076" s="130">
        <v>3.464615296483E-2</v>
      </c>
      <c r="X1076" t="s">
        <v>412</v>
      </c>
      <c r="Y1076" t="s">
        <v>339</v>
      </c>
      <c r="Z1076" s="137">
        <v>5000</v>
      </c>
      <c r="AA1076" s="11" t="s">
        <v>1218</v>
      </c>
      <c r="AB1076" s="166" t="s">
        <v>3758</v>
      </c>
      <c r="AD1076" s="137">
        <v>20.6843</v>
      </c>
      <c r="AH1076" s="130">
        <v>1.0000000000000001E-5</v>
      </c>
      <c r="AI1076" s="130">
        <v>7.3149583325770576E-4</v>
      </c>
      <c r="AJ1076" s="130">
        <v>6.8626286274995412E-5</v>
      </c>
      <c r="AK1076" s="181"/>
      <c r="AL1076" s="4"/>
      <c r="AM1076" s="159"/>
      <c r="AN1076" s="4"/>
    </row>
    <row r="1077" spans="1:40" x14ac:dyDescent="0.25">
      <c r="A1077" t="s">
        <v>1213</v>
      </c>
      <c r="B1077" s="2">
        <v>9300</v>
      </c>
      <c r="C1077" t="s">
        <v>2053</v>
      </c>
      <c r="D1077" t="s">
        <v>2054</v>
      </c>
      <c r="E1077" t="s">
        <v>80</v>
      </c>
      <c r="F1077" t="s">
        <v>2055</v>
      </c>
      <c r="G1077" t="s">
        <v>2056</v>
      </c>
      <c r="H1077" t="s">
        <v>321</v>
      </c>
      <c r="I1077" t="s">
        <v>755</v>
      </c>
      <c r="J1077" t="s">
        <v>205</v>
      </c>
      <c r="K1077" t="s">
        <v>204</v>
      </c>
      <c r="L1077" t="s">
        <v>325</v>
      </c>
      <c r="M1077" t="s">
        <v>314</v>
      </c>
      <c r="N1077" t="s">
        <v>486</v>
      </c>
      <c r="O1077" t="s">
        <v>339</v>
      </c>
      <c r="P1077" t="s">
        <v>2057</v>
      </c>
      <c r="Q1077" t="s">
        <v>433</v>
      </c>
      <c r="R1077" t="s">
        <v>407</v>
      </c>
      <c r="S1077" t="s">
        <v>1215</v>
      </c>
      <c r="T1077" s="129">
        <v>984.9</v>
      </c>
      <c r="U1077" t="s">
        <v>1822</v>
      </c>
      <c r="V1077" s="130">
        <v>6.3834401767253496E-2</v>
      </c>
      <c r="W1077" s="130">
        <v>9.8287524056434303E-2</v>
      </c>
      <c r="X1077" t="s">
        <v>412</v>
      </c>
      <c r="Y1077" t="s">
        <v>339</v>
      </c>
      <c r="Z1077" s="137">
        <v>5000</v>
      </c>
      <c r="AA1077" s="11" t="s">
        <v>1216</v>
      </c>
      <c r="AB1077" s="166" t="s">
        <v>2058</v>
      </c>
      <c r="AC1077" s="2">
        <v>0.15309999999999999</v>
      </c>
      <c r="AD1077" s="137">
        <v>18.761800000000001</v>
      </c>
      <c r="AH1077" s="130">
        <v>8.3333333333333337E-6</v>
      </c>
      <c r="AI1077" s="130">
        <v>6.6350703308376037E-4</v>
      </c>
      <c r="AJ1077" s="130">
        <v>6.2247823606997044E-5</v>
      </c>
      <c r="AK1077" s="181"/>
      <c r="AL1077" s="4"/>
      <c r="AM1077" s="159"/>
      <c r="AN1077" s="4"/>
    </row>
    <row r="1078" spans="1:40" x14ac:dyDescent="0.25">
      <c r="A1078" t="s">
        <v>1213</v>
      </c>
      <c r="B1078" s="2">
        <v>9300</v>
      </c>
      <c r="C1078" t="s">
        <v>3647</v>
      </c>
      <c r="D1078" t="s">
        <v>3648</v>
      </c>
      <c r="E1078" t="s">
        <v>80</v>
      </c>
      <c r="F1078" t="s">
        <v>3759</v>
      </c>
      <c r="G1078" t="s">
        <v>3760</v>
      </c>
      <c r="H1078" t="s">
        <v>321</v>
      </c>
      <c r="I1078" t="s">
        <v>755</v>
      </c>
      <c r="J1078" t="s">
        <v>205</v>
      </c>
      <c r="K1078" t="s">
        <v>224</v>
      </c>
      <c r="L1078" t="s">
        <v>325</v>
      </c>
      <c r="M1078" t="s">
        <v>314</v>
      </c>
      <c r="N1078" t="s">
        <v>537</v>
      </c>
      <c r="O1078" t="s">
        <v>339</v>
      </c>
      <c r="P1078" t="s">
        <v>2040</v>
      </c>
      <c r="Q1078" t="s">
        <v>433</v>
      </c>
      <c r="R1078" t="s">
        <v>407</v>
      </c>
      <c r="S1078" t="s">
        <v>1215</v>
      </c>
      <c r="T1078" s="129">
        <v>7213.6</v>
      </c>
      <c r="U1078" t="s">
        <v>3761</v>
      </c>
      <c r="V1078" s="130">
        <v>6.6500000000000004E-2</v>
      </c>
      <c r="W1078" s="130">
        <v>7.1517314285039602E-2</v>
      </c>
      <c r="X1078" t="s">
        <v>412</v>
      </c>
      <c r="Y1078" t="s">
        <v>339</v>
      </c>
      <c r="Z1078" s="137">
        <v>4000</v>
      </c>
      <c r="AA1078" s="11" t="s">
        <v>1216</v>
      </c>
      <c r="AB1078" s="166" t="s">
        <v>3762</v>
      </c>
      <c r="AD1078" s="137">
        <v>14.7516</v>
      </c>
      <c r="AH1078" s="130">
        <v>5.3547523427041496E-6</v>
      </c>
      <c r="AI1078" s="130">
        <v>5.2168717016695622E-4</v>
      </c>
      <c r="AJ1078" s="130">
        <v>4.8942798384002471E-5</v>
      </c>
      <c r="AK1078" s="181"/>
      <c r="AL1078" s="4"/>
      <c r="AM1078" s="159"/>
      <c r="AN1078" s="4"/>
    </row>
    <row r="1079" spans="1:40" x14ac:dyDescent="0.25">
      <c r="A1079" t="s">
        <v>1213</v>
      </c>
      <c r="B1079" s="2">
        <v>9300</v>
      </c>
      <c r="C1079" t="s">
        <v>2285</v>
      </c>
      <c r="D1079" t="s">
        <v>2286</v>
      </c>
      <c r="E1079" t="s">
        <v>309</v>
      </c>
      <c r="F1079" t="s">
        <v>3763</v>
      </c>
      <c r="G1079" t="s">
        <v>3764</v>
      </c>
      <c r="H1079" t="s">
        <v>321</v>
      </c>
      <c r="I1079" t="s">
        <v>755</v>
      </c>
      <c r="J1079" t="s">
        <v>205</v>
      </c>
      <c r="K1079" t="s">
        <v>204</v>
      </c>
      <c r="L1079" t="s">
        <v>325</v>
      </c>
      <c r="M1079" t="s">
        <v>314</v>
      </c>
      <c r="N1079" t="s">
        <v>534</v>
      </c>
      <c r="O1079" t="s">
        <v>339</v>
      </c>
      <c r="P1079" t="s">
        <v>2057</v>
      </c>
      <c r="Q1079" t="s">
        <v>433</v>
      </c>
      <c r="R1079" t="s">
        <v>407</v>
      </c>
      <c r="S1079" t="s">
        <v>1217</v>
      </c>
      <c r="T1079" s="129">
        <v>5650.4</v>
      </c>
      <c r="U1079" t="s">
        <v>3765</v>
      </c>
      <c r="V1079" s="130">
        <v>7.3657357505559601E-2</v>
      </c>
      <c r="W1079" s="130">
        <v>5.4195028167962699E-2</v>
      </c>
      <c r="X1079" t="s">
        <v>412</v>
      </c>
      <c r="Y1079" t="s">
        <v>339</v>
      </c>
      <c r="Z1079" s="137">
        <v>3000</v>
      </c>
      <c r="AA1079" s="11" t="s">
        <v>1218</v>
      </c>
      <c r="AB1079" s="166" t="s">
        <v>3766</v>
      </c>
      <c r="AD1079" s="137">
        <v>14.1365</v>
      </c>
      <c r="AH1079" s="130">
        <v>6.0000000000000002E-6</v>
      </c>
      <c r="AI1079" s="130">
        <v>4.9993429058984629E-4</v>
      </c>
      <c r="AJ1079" s="130">
        <v>4.6902022109835602E-5</v>
      </c>
      <c r="AK1079" s="181"/>
      <c r="AL1079" s="4"/>
      <c r="AM1079" s="159"/>
      <c r="AN1079" s="4"/>
    </row>
    <row r="1080" spans="1:40" x14ac:dyDescent="0.25">
      <c r="A1080" t="s">
        <v>1213</v>
      </c>
      <c r="B1080" s="2">
        <v>9300</v>
      </c>
      <c r="C1080" t="s">
        <v>2285</v>
      </c>
      <c r="D1080" t="s">
        <v>2286</v>
      </c>
      <c r="E1080" t="s">
        <v>309</v>
      </c>
      <c r="F1080" t="s">
        <v>3767</v>
      </c>
      <c r="G1080" t="s">
        <v>3768</v>
      </c>
      <c r="H1080" t="s">
        <v>321</v>
      </c>
      <c r="I1080" t="s">
        <v>755</v>
      </c>
      <c r="J1080" t="s">
        <v>205</v>
      </c>
      <c r="K1080" t="s">
        <v>204</v>
      </c>
      <c r="L1080" t="s">
        <v>325</v>
      </c>
      <c r="M1080" t="s">
        <v>314</v>
      </c>
      <c r="N1080" t="s">
        <v>534</v>
      </c>
      <c r="O1080" t="s">
        <v>339</v>
      </c>
      <c r="P1080" t="s">
        <v>2057</v>
      </c>
      <c r="Q1080" t="s">
        <v>433</v>
      </c>
      <c r="R1080" t="s">
        <v>407</v>
      </c>
      <c r="S1080" t="s">
        <v>1217</v>
      </c>
      <c r="T1080" s="129">
        <v>4384.3</v>
      </c>
      <c r="U1080" t="s">
        <v>3769</v>
      </c>
      <c r="V1080" s="130">
        <v>6.7622750335931403E-2</v>
      </c>
      <c r="W1080" s="130">
        <v>5.1182969787120502E-2</v>
      </c>
      <c r="X1080" t="s">
        <v>412</v>
      </c>
      <c r="Y1080" t="s">
        <v>339</v>
      </c>
      <c r="Z1080" s="137">
        <v>3000</v>
      </c>
      <c r="AA1080" s="11" t="s">
        <v>1218</v>
      </c>
      <c r="AB1080" s="166" t="s">
        <v>3770</v>
      </c>
      <c r="AD1080" s="137">
        <v>13.583500000000001</v>
      </c>
      <c r="AH1080" s="130">
        <v>3.7500000000000001E-6</v>
      </c>
      <c r="AI1080" s="130">
        <v>4.8037756419390778E-4</v>
      </c>
      <c r="AJ1080" s="130">
        <v>4.5067280962681852E-5</v>
      </c>
      <c r="AK1080" s="181"/>
      <c r="AL1080" s="4"/>
      <c r="AM1080" s="159"/>
      <c r="AN1080" s="4"/>
    </row>
    <row r="1081" spans="1:40" x14ac:dyDescent="0.25">
      <c r="A1081" t="s">
        <v>1213</v>
      </c>
      <c r="B1081" s="2">
        <v>9300</v>
      </c>
      <c r="C1081" t="s">
        <v>1769</v>
      </c>
      <c r="D1081" t="s">
        <v>1770</v>
      </c>
      <c r="E1081" t="s">
        <v>309</v>
      </c>
      <c r="F1081" t="s">
        <v>2921</v>
      </c>
      <c r="G1081" t="s">
        <v>2922</v>
      </c>
      <c r="H1081" t="s">
        <v>312</v>
      </c>
      <c r="I1081" t="s">
        <v>952</v>
      </c>
      <c r="J1081" t="s">
        <v>204</v>
      </c>
      <c r="K1081" t="s">
        <v>204</v>
      </c>
      <c r="L1081" t="s">
        <v>325</v>
      </c>
      <c r="M1081" t="s">
        <v>340</v>
      </c>
      <c r="N1081" t="s">
        <v>441</v>
      </c>
      <c r="O1081" t="s">
        <v>339</v>
      </c>
      <c r="P1081" t="s">
        <v>1773</v>
      </c>
      <c r="Q1081" t="s">
        <v>415</v>
      </c>
      <c r="R1081" t="s">
        <v>407</v>
      </c>
      <c r="S1081" t="s">
        <v>1212</v>
      </c>
      <c r="T1081" s="129">
        <v>4113.6000000000004</v>
      </c>
      <c r="U1081" t="s">
        <v>2923</v>
      </c>
      <c r="V1081" s="130">
        <v>2.1569727354294001E-2</v>
      </c>
      <c r="W1081" s="130">
        <v>5.8829165877103497E-2</v>
      </c>
      <c r="X1081" t="s">
        <v>412</v>
      </c>
      <c r="Y1081" t="s">
        <v>339</v>
      </c>
      <c r="Z1081" s="137">
        <v>268000</v>
      </c>
      <c r="AA1081" s="167">
        <v>1</v>
      </c>
      <c r="AB1081" s="166" t="s">
        <v>2924</v>
      </c>
      <c r="AD1081" s="137">
        <v>218.15199999999999</v>
      </c>
      <c r="AH1081" s="130">
        <v>5.0423099664850075E-4</v>
      </c>
      <c r="AI1081" s="130">
        <v>7.7148986920918287E-3</v>
      </c>
      <c r="AJ1081" s="130">
        <v>7.237838168786373E-4</v>
      </c>
      <c r="AK1081" s="181"/>
      <c r="AL1081" s="4"/>
      <c r="AM1081" s="159"/>
      <c r="AN1081" s="4"/>
    </row>
    <row r="1082" spans="1:40" x14ac:dyDescent="0.25">
      <c r="A1082" t="s">
        <v>1213</v>
      </c>
      <c r="B1082" s="2">
        <v>9300</v>
      </c>
      <c r="C1082" t="s">
        <v>3771</v>
      </c>
      <c r="D1082" t="s">
        <v>3772</v>
      </c>
      <c r="E1082" t="s">
        <v>309</v>
      </c>
      <c r="F1082" t="s">
        <v>3773</v>
      </c>
      <c r="G1082" t="s">
        <v>3774</v>
      </c>
      <c r="H1082" t="s">
        <v>312</v>
      </c>
      <c r="I1082" t="s">
        <v>952</v>
      </c>
      <c r="J1082" t="s">
        <v>204</v>
      </c>
      <c r="K1082" t="s">
        <v>204</v>
      </c>
      <c r="L1082" t="s">
        <v>325</v>
      </c>
      <c r="M1082" t="s">
        <v>340</v>
      </c>
      <c r="N1082" t="s">
        <v>441</v>
      </c>
      <c r="O1082" t="s">
        <v>339</v>
      </c>
      <c r="Q1082" t="s">
        <v>410</v>
      </c>
      <c r="R1082" t="s">
        <v>410</v>
      </c>
      <c r="S1082" t="s">
        <v>1212</v>
      </c>
      <c r="T1082" s="129">
        <v>1961</v>
      </c>
      <c r="U1082" t="s">
        <v>1796</v>
      </c>
      <c r="V1082" s="130">
        <v>7.0148613456855996E-2</v>
      </c>
      <c r="W1082" s="130">
        <v>8.1076698523759497E-2</v>
      </c>
      <c r="X1082" t="s">
        <v>412</v>
      </c>
      <c r="Y1082" t="s">
        <v>339</v>
      </c>
      <c r="Z1082" s="137">
        <v>194000</v>
      </c>
      <c r="AA1082" s="167">
        <v>1</v>
      </c>
      <c r="AB1082" s="166" t="s">
        <v>3775</v>
      </c>
      <c r="AD1082" s="137">
        <v>174.79400000000001</v>
      </c>
      <c r="AH1082" s="130">
        <v>5.7955687798087166E-4</v>
      </c>
      <c r="AI1082" s="130">
        <v>6.1815523212507759E-3</v>
      </c>
      <c r="AJ1082" s="130">
        <v>5.7993082111318958E-4</v>
      </c>
      <c r="AK1082" s="181"/>
      <c r="AL1082" s="4"/>
      <c r="AM1082" s="159"/>
      <c r="AN1082" s="4"/>
    </row>
    <row r="1083" spans="1:40" x14ac:dyDescent="0.25">
      <c r="A1083" t="s">
        <v>1213</v>
      </c>
      <c r="B1083" s="2">
        <v>9300</v>
      </c>
      <c r="C1083" t="s">
        <v>2062</v>
      </c>
      <c r="D1083" t="s">
        <v>2063</v>
      </c>
      <c r="E1083" t="s">
        <v>309</v>
      </c>
      <c r="F1083" t="s">
        <v>2064</v>
      </c>
      <c r="G1083" t="s">
        <v>2065</v>
      </c>
      <c r="H1083" t="s">
        <v>312</v>
      </c>
      <c r="I1083" t="s">
        <v>952</v>
      </c>
      <c r="J1083" t="s">
        <v>204</v>
      </c>
      <c r="K1083" t="s">
        <v>204</v>
      </c>
      <c r="L1083" t="s">
        <v>325</v>
      </c>
      <c r="M1083" t="s">
        <v>340</v>
      </c>
      <c r="N1083" t="s">
        <v>461</v>
      </c>
      <c r="O1083" t="s">
        <v>339</v>
      </c>
      <c r="Q1083" t="s">
        <v>410</v>
      </c>
      <c r="R1083" t="s">
        <v>410</v>
      </c>
      <c r="S1083" t="s">
        <v>1212</v>
      </c>
      <c r="T1083" s="129">
        <v>3679.4</v>
      </c>
      <c r="U1083" t="s">
        <v>1742</v>
      </c>
      <c r="V1083" s="130">
        <v>4.7037947348355903E-2</v>
      </c>
      <c r="W1083" s="130">
        <v>5.9251404796838401E-2</v>
      </c>
      <c r="X1083" t="s">
        <v>412</v>
      </c>
      <c r="Y1083" t="s">
        <v>339</v>
      </c>
      <c r="Z1083" s="137">
        <v>72000</v>
      </c>
      <c r="AA1083" s="167">
        <v>1</v>
      </c>
      <c r="AB1083" s="166" t="s">
        <v>2066</v>
      </c>
      <c r="AD1083" s="137">
        <v>69.48</v>
      </c>
      <c r="AH1083" s="130">
        <v>2.4000000000000001E-4</v>
      </c>
      <c r="AI1083" s="130">
        <v>2.4571452983540849E-3</v>
      </c>
      <c r="AJ1083" s="130">
        <v>2.3052046094799831E-4</v>
      </c>
      <c r="AK1083" s="181"/>
      <c r="AL1083" s="4"/>
      <c r="AM1083" s="159"/>
      <c r="AN1083" s="4"/>
    </row>
    <row r="1084" spans="1:40" x14ac:dyDescent="0.25">
      <c r="A1084" t="s">
        <v>1213</v>
      </c>
      <c r="B1084" s="2">
        <v>9300</v>
      </c>
      <c r="C1084" t="s">
        <v>1923</v>
      </c>
      <c r="D1084" t="s">
        <v>1924</v>
      </c>
      <c r="E1084" t="s">
        <v>309</v>
      </c>
      <c r="F1084" t="s">
        <v>2919</v>
      </c>
      <c r="G1084" t="s">
        <v>2920</v>
      </c>
      <c r="H1084" t="s">
        <v>312</v>
      </c>
      <c r="I1084" t="s">
        <v>952</v>
      </c>
      <c r="J1084" t="s">
        <v>204</v>
      </c>
      <c r="K1084" t="s">
        <v>204</v>
      </c>
      <c r="L1084" t="s">
        <v>325</v>
      </c>
      <c r="M1084" t="s">
        <v>340</v>
      </c>
      <c r="N1084" t="s">
        <v>441</v>
      </c>
      <c r="O1084" t="s">
        <v>339</v>
      </c>
      <c r="Q1084" t="s">
        <v>410</v>
      </c>
      <c r="R1084" t="s">
        <v>410</v>
      </c>
      <c r="S1084" t="s">
        <v>1212</v>
      </c>
      <c r="T1084" s="129">
        <v>4077.9</v>
      </c>
      <c r="U1084" t="s">
        <v>1921</v>
      </c>
      <c r="V1084" s="130">
        <v>5.2836520339250202E-2</v>
      </c>
      <c r="W1084" s="130">
        <v>4.7824727944135302E-2</v>
      </c>
      <c r="X1084" t="s">
        <v>412</v>
      </c>
      <c r="Y1084" t="s">
        <v>339</v>
      </c>
      <c r="Z1084" s="137">
        <v>69000</v>
      </c>
      <c r="AA1084" s="167">
        <v>1</v>
      </c>
      <c r="AB1084" s="166" t="s">
        <v>1716</v>
      </c>
      <c r="AD1084" s="137">
        <v>69.069000000000003</v>
      </c>
      <c r="AH1084" s="130">
        <v>1.6930437983069563E-4</v>
      </c>
      <c r="AI1084" s="130">
        <v>2.4426103715028537E-3</v>
      </c>
      <c r="AJ1084" s="130">
        <v>2.29156846822356E-4</v>
      </c>
      <c r="AK1084" s="181"/>
      <c r="AL1084" s="4"/>
      <c r="AM1084" s="159"/>
      <c r="AN1084" s="4"/>
    </row>
    <row r="1085" spans="1:40" x14ac:dyDescent="0.25">
      <c r="A1085" t="s">
        <v>1213</v>
      </c>
      <c r="B1085" s="2">
        <v>9300</v>
      </c>
      <c r="C1085" t="s">
        <v>2615</v>
      </c>
      <c r="D1085" t="s">
        <v>2616</v>
      </c>
      <c r="E1085" t="s">
        <v>309</v>
      </c>
      <c r="F1085" t="s">
        <v>3776</v>
      </c>
      <c r="G1085" t="s">
        <v>3777</v>
      </c>
      <c r="H1085" t="s">
        <v>312</v>
      </c>
      <c r="I1085" t="s">
        <v>952</v>
      </c>
      <c r="J1085" t="s">
        <v>204</v>
      </c>
      <c r="K1085" t="s">
        <v>204</v>
      </c>
      <c r="L1085" t="s">
        <v>325</v>
      </c>
      <c r="M1085" t="s">
        <v>340</v>
      </c>
      <c r="N1085" t="s">
        <v>465</v>
      </c>
      <c r="O1085" t="s">
        <v>339</v>
      </c>
      <c r="P1085" t="s">
        <v>1633</v>
      </c>
      <c r="Q1085" t="s">
        <v>413</v>
      </c>
      <c r="R1085" t="s">
        <v>407</v>
      </c>
      <c r="S1085" t="s">
        <v>1212</v>
      </c>
      <c r="T1085" s="129">
        <v>4091.7</v>
      </c>
      <c r="U1085" t="s">
        <v>1921</v>
      </c>
      <c r="V1085" s="130">
        <v>6.3222024203538604E-2</v>
      </c>
      <c r="W1085" s="130">
        <v>7.0232239311933203E-2</v>
      </c>
      <c r="X1085" t="s">
        <v>412</v>
      </c>
      <c r="Y1085" t="s">
        <v>339</v>
      </c>
      <c r="Z1085" s="137">
        <v>70000</v>
      </c>
      <c r="AA1085" s="167">
        <v>1</v>
      </c>
      <c r="AB1085" s="166" t="s">
        <v>3778</v>
      </c>
      <c r="AD1085" s="137">
        <v>63.49</v>
      </c>
      <c r="AH1085" s="130">
        <v>1.2192190727664777E-4</v>
      </c>
      <c r="AI1085" s="130">
        <v>2.2453102330526891E-3</v>
      </c>
      <c r="AJ1085" s="130">
        <v>2.1064686335043771E-4</v>
      </c>
      <c r="AK1085" s="181"/>
      <c r="AL1085" s="4"/>
      <c r="AM1085" s="159"/>
      <c r="AN1085" s="4"/>
    </row>
    <row r="1086" spans="1:40" x14ac:dyDescent="0.25">
      <c r="A1086" t="s">
        <v>1213</v>
      </c>
      <c r="B1086" s="2">
        <v>9300</v>
      </c>
      <c r="C1086" t="s">
        <v>3779</v>
      </c>
      <c r="D1086" t="s">
        <v>3780</v>
      </c>
      <c r="E1086" t="s">
        <v>309</v>
      </c>
      <c r="F1086" t="s">
        <v>3781</v>
      </c>
      <c r="G1086" t="s">
        <v>3782</v>
      </c>
      <c r="H1086" t="s">
        <v>312</v>
      </c>
      <c r="I1086" t="s">
        <v>952</v>
      </c>
      <c r="J1086" t="s">
        <v>204</v>
      </c>
      <c r="K1086" t="s">
        <v>204</v>
      </c>
      <c r="L1086" t="s">
        <v>325</v>
      </c>
      <c r="M1086" t="s">
        <v>340</v>
      </c>
      <c r="N1086" t="s">
        <v>478</v>
      </c>
      <c r="O1086" t="s">
        <v>339</v>
      </c>
      <c r="P1086" t="s">
        <v>1773</v>
      </c>
      <c r="Q1086" t="s">
        <v>415</v>
      </c>
      <c r="R1086" t="s">
        <v>407</v>
      </c>
      <c r="S1086" t="s">
        <v>1212</v>
      </c>
      <c r="T1086" s="129">
        <v>1483.8</v>
      </c>
      <c r="U1086" t="s">
        <v>1796</v>
      </c>
      <c r="V1086" s="130">
        <v>5.9375829686933897E-2</v>
      </c>
      <c r="W1086" s="130">
        <v>5.1336392003297503E-2</v>
      </c>
      <c r="X1086" t="s">
        <v>412</v>
      </c>
      <c r="Y1086" t="s">
        <v>339</v>
      </c>
      <c r="Z1086" s="137">
        <v>64666.67</v>
      </c>
      <c r="AA1086" s="167">
        <v>1</v>
      </c>
      <c r="AB1086" s="166" t="s">
        <v>3783</v>
      </c>
      <c r="AD1086" s="137">
        <v>61.368699999999997</v>
      </c>
      <c r="AH1086" s="130">
        <v>1.8955910274685195E-3</v>
      </c>
      <c r="AI1086" s="130">
        <v>2.170290913516153E-3</v>
      </c>
      <c r="AJ1086" s="130">
        <v>2.0360882285232329E-4</v>
      </c>
      <c r="AK1086" s="181"/>
      <c r="AL1086" s="4"/>
      <c r="AM1086" s="159"/>
      <c r="AN1086" s="4"/>
    </row>
    <row r="1087" spans="1:40" x14ac:dyDescent="0.25">
      <c r="A1087" t="s">
        <v>1213</v>
      </c>
      <c r="B1087" s="2">
        <v>9300</v>
      </c>
      <c r="C1087" t="s">
        <v>2318</v>
      </c>
      <c r="D1087" t="s">
        <v>2319</v>
      </c>
      <c r="E1087" t="s">
        <v>309</v>
      </c>
      <c r="F1087" t="s">
        <v>3784</v>
      </c>
      <c r="G1087" t="s">
        <v>3785</v>
      </c>
      <c r="H1087" t="s">
        <v>312</v>
      </c>
      <c r="I1087" t="s">
        <v>952</v>
      </c>
      <c r="J1087" t="s">
        <v>204</v>
      </c>
      <c r="K1087" t="s">
        <v>204</v>
      </c>
      <c r="L1087" t="s">
        <v>325</v>
      </c>
      <c r="M1087" t="s">
        <v>340</v>
      </c>
      <c r="N1087" t="s">
        <v>445</v>
      </c>
      <c r="O1087" t="s">
        <v>339</v>
      </c>
      <c r="P1087" t="s">
        <v>1647</v>
      </c>
      <c r="Q1087" t="s">
        <v>413</v>
      </c>
      <c r="R1087" t="s">
        <v>407</v>
      </c>
      <c r="S1087" t="s">
        <v>1212</v>
      </c>
      <c r="T1087" s="129">
        <v>3553.1</v>
      </c>
      <c r="U1087" t="s">
        <v>3461</v>
      </c>
      <c r="V1087" s="130">
        <v>1.6497747222184798E-2</v>
      </c>
      <c r="W1087" s="130">
        <v>3.6251185380220097E-2</v>
      </c>
      <c r="X1087" t="s">
        <v>412</v>
      </c>
      <c r="Y1087" t="s">
        <v>339</v>
      </c>
      <c r="Z1087" s="137">
        <v>20000</v>
      </c>
      <c r="AA1087" s="167">
        <v>1</v>
      </c>
      <c r="AB1087" s="166" t="s">
        <v>3786</v>
      </c>
      <c r="AD1087" s="137">
        <v>19.100000000000001</v>
      </c>
      <c r="AH1087" s="130">
        <v>1.3334240061657526E-4</v>
      </c>
      <c r="AI1087" s="130">
        <v>6.7546740354869057E-4</v>
      </c>
      <c r="AJ1087" s="130">
        <v>6.3369902189216573E-5</v>
      </c>
      <c r="AK1087" s="181"/>
      <c r="AL1087" s="4"/>
      <c r="AM1087" s="159"/>
      <c r="AN1087" s="4"/>
    </row>
    <row r="1088" spans="1:40" x14ac:dyDescent="0.25">
      <c r="A1088" t="s">
        <v>1213</v>
      </c>
      <c r="B1088" s="2">
        <v>9301</v>
      </c>
      <c r="C1088" t="s">
        <v>2291</v>
      </c>
      <c r="D1088" t="s">
        <v>2292</v>
      </c>
      <c r="E1088" t="s">
        <v>311</v>
      </c>
      <c r="F1088" t="s">
        <v>2293</v>
      </c>
      <c r="G1088" t="s">
        <v>2294</v>
      </c>
      <c r="H1088" t="s">
        <v>321</v>
      </c>
      <c r="I1088" t="s">
        <v>951</v>
      </c>
      <c r="J1088" t="s">
        <v>204</v>
      </c>
      <c r="K1088" t="s">
        <v>224</v>
      </c>
      <c r="L1088" t="s">
        <v>325</v>
      </c>
      <c r="M1088" t="s">
        <v>340</v>
      </c>
      <c r="N1088" t="s">
        <v>465</v>
      </c>
      <c r="O1088" t="s">
        <v>339</v>
      </c>
      <c r="P1088" t="s">
        <v>1633</v>
      </c>
      <c r="Q1088" t="s">
        <v>413</v>
      </c>
      <c r="R1088" t="s">
        <v>407</v>
      </c>
      <c r="S1088" t="s">
        <v>1212</v>
      </c>
      <c r="T1088" s="129">
        <v>2471.6999999999998</v>
      </c>
      <c r="U1088" t="s">
        <v>2295</v>
      </c>
      <c r="V1088" s="130">
        <v>9.9389228982390096E-2</v>
      </c>
      <c r="W1088" s="130">
        <v>0.14273013731002801</v>
      </c>
      <c r="X1088" t="s">
        <v>412</v>
      </c>
      <c r="Y1088" t="s">
        <v>338</v>
      </c>
      <c r="Z1088" s="137">
        <v>19240.25</v>
      </c>
      <c r="AA1088" s="167">
        <v>1</v>
      </c>
      <c r="AB1088" s="166" t="s">
        <v>2296</v>
      </c>
      <c r="AD1088" s="137">
        <v>16.1599</v>
      </c>
      <c r="AH1088" s="130">
        <v>2.1337353818194052E-5</v>
      </c>
      <c r="AI1088" s="130">
        <v>8.5261289439885575E-4</v>
      </c>
      <c r="AJ1088" s="130">
        <v>2.3868131325097026E-5</v>
      </c>
      <c r="AK1088" s="181"/>
      <c r="AL1088" s="4"/>
      <c r="AM1088" s="159"/>
      <c r="AN1088" s="4"/>
    </row>
    <row r="1089" spans="1:40" x14ac:dyDescent="0.25">
      <c r="A1089" t="s">
        <v>1213</v>
      </c>
      <c r="B1089" s="2">
        <v>9301</v>
      </c>
      <c r="C1089" t="s">
        <v>1884</v>
      </c>
      <c r="D1089" t="s">
        <v>1885</v>
      </c>
      <c r="E1089" t="s">
        <v>309</v>
      </c>
      <c r="F1089" t="s">
        <v>2455</v>
      </c>
      <c r="G1089" t="s">
        <v>2456</v>
      </c>
      <c r="H1089" t="s">
        <v>312</v>
      </c>
      <c r="I1089" t="s">
        <v>951</v>
      </c>
      <c r="J1089" t="s">
        <v>204</v>
      </c>
      <c r="K1089" t="s">
        <v>204</v>
      </c>
      <c r="L1089" t="s">
        <v>325</v>
      </c>
      <c r="M1089" t="s">
        <v>340</v>
      </c>
      <c r="N1089" t="s">
        <v>448</v>
      </c>
      <c r="O1089" t="s">
        <v>339</v>
      </c>
      <c r="P1089" t="s">
        <v>1211</v>
      </c>
      <c r="Q1089" t="s">
        <v>413</v>
      </c>
      <c r="R1089" t="s">
        <v>407</v>
      </c>
      <c r="S1089" t="s">
        <v>1212</v>
      </c>
      <c r="T1089" s="129">
        <v>903.1</v>
      </c>
      <c r="U1089" t="s">
        <v>2457</v>
      </c>
      <c r="V1089" s="130">
        <v>4.4807331187934903E-2</v>
      </c>
      <c r="W1089" s="130">
        <v>4.50001856052872E-2</v>
      </c>
      <c r="X1089" t="s">
        <v>412</v>
      </c>
      <c r="Y1089" t="s">
        <v>339</v>
      </c>
      <c r="Z1089" s="137">
        <v>1140000</v>
      </c>
      <c r="AA1089" s="167">
        <v>1</v>
      </c>
      <c r="AB1089" s="166" t="s">
        <v>2458</v>
      </c>
      <c r="AD1089" s="137">
        <v>1136.694</v>
      </c>
      <c r="AH1089" s="130">
        <v>9.4537788993313528E-4</v>
      </c>
      <c r="AI1089" s="130">
        <v>5.9973141008658033E-2</v>
      </c>
      <c r="AJ1089" s="130">
        <v>1.6788941558085037E-3</v>
      </c>
      <c r="AK1089" s="181"/>
      <c r="AL1089" s="4"/>
      <c r="AM1089" s="159"/>
      <c r="AN1089" s="4"/>
    </row>
    <row r="1090" spans="1:40" x14ac:dyDescent="0.25">
      <c r="A1090" t="s">
        <v>1213</v>
      </c>
      <c r="B1090" s="2">
        <v>9301</v>
      </c>
      <c r="C1090" t="s">
        <v>1609</v>
      </c>
      <c r="D1090" t="s">
        <v>1610</v>
      </c>
      <c r="E1090" t="s">
        <v>309</v>
      </c>
      <c r="F1090" t="s">
        <v>2380</v>
      </c>
      <c r="G1090" t="s">
        <v>2381</v>
      </c>
      <c r="H1090" t="s">
        <v>312</v>
      </c>
      <c r="I1090" t="s">
        <v>951</v>
      </c>
      <c r="J1090" t="s">
        <v>204</v>
      </c>
      <c r="K1090" t="s">
        <v>204</v>
      </c>
      <c r="L1090" t="s">
        <v>325</v>
      </c>
      <c r="M1090" t="s">
        <v>340</v>
      </c>
      <c r="N1090" t="s">
        <v>448</v>
      </c>
      <c r="O1090" t="s">
        <v>339</v>
      </c>
      <c r="P1090" t="s">
        <v>1211</v>
      </c>
      <c r="Q1090" t="s">
        <v>413</v>
      </c>
      <c r="R1090" t="s">
        <v>407</v>
      </c>
      <c r="S1090" t="s">
        <v>1212</v>
      </c>
      <c r="T1090" s="129">
        <v>939.7</v>
      </c>
      <c r="U1090" t="s">
        <v>2382</v>
      </c>
      <c r="V1090" s="130">
        <v>1.9383589357451401E-2</v>
      </c>
      <c r="W1090" s="130">
        <v>1.27998784220215E-2</v>
      </c>
      <c r="X1090" t="s">
        <v>412</v>
      </c>
      <c r="Y1090" t="s">
        <v>339</v>
      </c>
      <c r="Z1090" s="137">
        <v>930000</v>
      </c>
      <c r="AA1090" s="167">
        <v>1</v>
      </c>
      <c r="AB1090" s="166" t="s">
        <v>2383</v>
      </c>
      <c r="AD1090" s="137">
        <v>919.02599999999995</v>
      </c>
      <c r="AH1090" s="130">
        <v>3.6583768372034107E-4</v>
      </c>
      <c r="AI1090" s="130">
        <v>4.8488754131387125E-2</v>
      </c>
      <c r="AJ1090" s="130">
        <v>1.3573990717256059E-3</v>
      </c>
      <c r="AK1090" s="181"/>
      <c r="AL1090" s="4"/>
      <c r="AM1090" s="159"/>
      <c r="AN1090" s="4"/>
    </row>
    <row r="1091" spans="1:40" x14ac:dyDescent="0.25">
      <c r="A1091" t="s">
        <v>1213</v>
      </c>
      <c r="B1091" s="2">
        <v>9301</v>
      </c>
      <c r="C1091" t="s">
        <v>2130</v>
      </c>
      <c r="D1091" t="s">
        <v>2131</v>
      </c>
      <c r="E1091" t="s">
        <v>309</v>
      </c>
      <c r="F1091" t="s">
        <v>2498</v>
      </c>
      <c r="G1091" t="s">
        <v>2499</v>
      </c>
      <c r="H1091" t="s">
        <v>312</v>
      </c>
      <c r="I1091" t="s">
        <v>951</v>
      </c>
      <c r="J1091" t="s">
        <v>204</v>
      </c>
      <c r="K1091" t="s">
        <v>204</v>
      </c>
      <c r="L1091" t="s">
        <v>325</v>
      </c>
      <c r="M1091" t="s">
        <v>340</v>
      </c>
      <c r="N1091" t="s">
        <v>448</v>
      </c>
      <c r="O1091" t="s">
        <v>339</v>
      </c>
      <c r="P1091" t="s">
        <v>1211</v>
      </c>
      <c r="Q1091" t="s">
        <v>413</v>
      </c>
      <c r="R1091" t="s">
        <v>407</v>
      </c>
      <c r="S1091" t="s">
        <v>1212</v>
      </c>
      <c r="T1091" s="129">
        <v>432.9</v>
      </c>
      <c r="U1091" t="s">
        <v>1529</v>
      </c>
      <c r="V1091" s="130">
        <v>1.6224292090854998E-2</v>
      </c>
      <c r="W1091" s="130">
        <v>4.4210782407521902E-2</v>
      </c>
      <c r="X1091" t="s">
        <v>412</v>
      </c>
      <c r="Y1091" t="s">
        <v>339</v>
      </c>
      <c r="Z1091" s="137">
        <v>742323.4</v>
      </c>
      <c r="AA1091" s="167">
        <v>1</v>
      </c>
      <c r="AB1091" s="166" t="s">
        <v>1277</v>
      </c>
      <c r="AD1091" s="137">
        <v>742.17489999999998</v>
      </c>
      <c r="AH1091" s="130">
        <v>2.6865259250609128E-3</v>
      </c>
      <c r="AI1091" s="130">
        <v>3.9157908751859934E-2</v>
      </c>
      <c r="AJ1091" s="130">
        <v>1.0961904454477288E-3</v>
      </c>
      <c r="AK1091" s="181"/>
      <c r="AL1091" s="4"/>
      <c r="AM1091" s="159"/>
      <c r="AN1091" s="4"/>
    </row>
    <row r="1092" spans="1:40" x14ac:dyDescent="0.25">
      <c r="A1092" t="s">
        <v>1213</v>
      </c>
      <c r="B1092" s="2">
        <v>9301</v>
      </c>
      <c r="C1092" t="s">
        <v>1609</v>
      </c>
      <c r="D1092" t="s">
        <v>1610</v>
      </c>
      <c r="E1092" t="s">
        <v>309</v>
      </c>
      <c r="F1092" t="s">
        <v>3229</v>
      </c>
      <c r="G1092" t="s">
        <v>3230</v>
      </c>
      <c r="H1092" t="s">
        <v>312</v>
      </c>
      <c r="I1092" t="s">
        <v>951</v>
      </c>
      <c r="J1092" t="s">
        <v>204</v>
      </c>
      <c r="K1092" t="s">
        <v>204</v>
      </c>
      <c r="L1092" t="s">
        <v>325</v>
      </c>
      <c r="M1092" t="s">
        <v>340</v>
      </c>
      <c r="N1092" t="s">
        <v>448</v>
      </c>
      <c r="O1092" t="s">
        <v>339</v>
      </c>
      <c r="P1092" t="s">
        <v>1255</v>
      </c>
      <c r="Q1092" t="s">
        <v>415</v>
      </c>
      <c r="R1092" t="s">
        <v>407</v>
      </c>
      <c r="S1092" t="s">
        <v>1212</v>
      </c>
      <c r="T1092" s="129">
        <v>183.6</v>
      </c>
      <c r="U1092" t="s">
        <v>3231</v>
      </c>
      <c r="V1092" s="130">
        <v>4.57865604856557E-2</v>
      </c>
      <c r="W1092" s="130">
        <v>4.5936454514264702E-2</v>
      </c>
      <c r="X1092" t="s">
        <v>412</v>
      </c>
      <c r="Y1092" t="s">
        <v>339</v>
      </c>
      <c r="Z1092" s="137">
        <v>555412</v>
      </c>
      <c r="AA1092" s="167">
        <v>1</v>
      </c>
      <c r="AB1092" s="166" t="s">
        <v>3232</v>
      </c>
      <c r="AD1092" s="137">
        <v>556.85609999999997</v>
      </c>
      <c r="AH1092" s="130">
        <v>7.2467697510656597E-4</v>
      </c>
      <c r="AI1092" s="130">
        <v>2.9380298837533562E-2</v>
      </c>
      <c r="AJ1092" s="130">
        <v>8.224750477404787E-4</v>
      </c>
      <c r="AK1092" s="181"/>
      <c r="AL1092" s="4"/>
      <c r="AM1092" s="159"/>
      <c r="AN1092" s="4"/>
    </row>
    <row r="1093" spans="1:40" x14ac:dyDescent="0.25">
      <c r="A1093" t="s">
        <v>1213</v>
      </c>
      <c r="B1093" s="2">
        <v>9301</v>
      </c>
      <c r="C1093" t="s">
        <v>1873</v>
      </c>
      <c r="D1093" t="s">
        <v>1874</v>
      </c>
      <c r="E1093" t="s">
        <v>309</v>
      </c>
      <c r="F1093" t="s">
        <v>2533</v>
      </c>
      <c r="G1093" t="s">
        <v>2534</v>
      </c>
      <c r="H1093" t="s">
        <v>312</v>
      </c>
      <c r="I1093" t="s">
        <v>951</v>
      </c>
      <c r="J1093" t="s">
        <v>204</v>
      </c>
      <c r="K1093" t="s">
        <v>204</v>
      </c>
      <c r="L1093" t="s">
        <v>325</v>
      </c>
      <c r="M1093" t="s">
        <v>340</v>
      </c>
      <c r="N1093" t="s">
        <v>448</v>
      </c>
      <c r="O1093" t="s">
        <v>339</v>
      </c>
      <c r="P1093" t="s">
        <v>1211</v>
      </c>
      <c r="Q1093" t="s">
        <v>413</v>
      </c>
      <c r="R1093" t="s">
        <v>407</v>
      </c>
      <c r="S1093" t="s">
        <v>1212</v>
      </c>
      <c r="T1093" s="129">
        <v>665.8</v>
      </c>
      <c r="U1093" t="s">
        <v>1447</v>
      </c>
      <c r="V1093" s="130">
        <v>1.7669528707034001E-2</v>
      </c>
      <c r="W1093" s="130">
        <v>4.4425835770368197E-2</v>
      </c>
      <c r="X1093" t="s">
        <v>412</v>
      </c>
      <c r="Y1093" t="s">
        <v>339</v>
      </c>
      <c r="Z1093" s="137">
        <v>466000</v>
      </c>
      <c r="AA1093" s="167">
        <v>1</v>
      </c>
      <c r="AB1093" s="166" t="s">
        <v>1397</v>
      </c>
      <c r="AD1093" s="137">
        <v>461.8526</v>
      </c>
      <c r="AH1093" s="130">
        <v>5.5158471116077213E-4</v>
      </c>
      <c r="AI1093" s="130">
        <v>2.4367816760724817E-2</v>
      </c>
      <c r="AJ1093" s="130">
        <v>6.8215511913053339E-4</v>
      </c>
      <c r="AK1093" s="181"/>
      <c r="AL1093" s="4"/>
      <c r="AM1093" s="159"/>
      <c r="AN1093" s="4"/>
    </row>
    <row r="1094" spans="1:40" x14ac:dyDescent="0.25">
      <c r="A1094" t="s">
        <v>1213</v>
      </c>
      <c r="B1094" s="2">
        <v>9301</v>
      </c>
      <c r="C1094" t="s">
        <v>2301</v>
      </c>
      <c r="D1094" t="s">
        <v>2302</v>
      </c>
      <c r="E1094" t="s">
        <v>309</v>
      </c>
      <c r="F1094" t="s">
        <v>2520</v>
      </c>
      <c r="G1094" t="s">
        <v>2521</v>
      </c>
      <c r="H1094" t="s">
        <v>312</v>
      </c>
      <c r="I1094" t="s">
        <v>951</v>
      </c>
      <c r="J1094" t="s">
        <v>204</v>
      </c>
      <c r="K1094" t="s">
        <v>204</v>
      </c>
      <c r="L1094" t="s">
        <v>325</v>
      </c>
      <c r="M1094" t="s">
        <v>340</v>
      </c>
      <c r="N1094" t="s">
        <v>445</v>
      </c>
      <c r="O1094" t="s">
        <v>339</v>
      </c>
      <c r="P1094" t="s">
        <v>1647</v>
      </c>
      <c r="Q1094" t="s">
        <v>413</v>
      </c>
      <c r="R1094" t="s">
        <v>407</v>
      </c>
      <c r="S1094" t="s">
        <v>1212</v>
      </c>
      <c r="T1094" s="129">
        <v>84.9</v>
      </c>
      <c r="U1094" t="s">
        <v>2522</v>
      </c>
      <c r="V1094" s="130">
        <v>4.9236946354187898E-2</v>
      </c>
      <c r="W1094" s="130">
        <v>5.4440241453647301E-2</v>
      </c>
      <c r="X1094" t="s">
        <v>412</v>
      </c>
      <c r="Y1094" t="s">
        <v>339</v>
      </c>
      <c r="Z1094" s="137">
        <v>233134</v>
      </c>
      <c r="AA1094" s="167">
        <v>1</v>
      </c>
      <c r="AB1094" s="166" t="s">
        <v>2523</v>
      </c>
      <c r="AD1094" s="137">
        <v>236.56110000000001</v>
      </c>
      <c r="AH1094" s="130">
        <v>5.1124998089671007E-4</v>
      </c>
      <c r="AI1094" s="130">
        <v>1.2481206206299368E-2</v>
      </c>
      <c r="AJ1094" s="130">
        <v>3.4940014487771647E-4</v>
      </c>
      <c r="AK1094" s="181"/>
      <c r="AL1094" s="4"/>
      <c r="AM1094" s="159"/>
      <c r="AN1094" s="4"/>
    </row>
    <row r="1095" spans="1:40" x14ac:dyDescent="0.25">
      <c r="A1095" t="s">
        <v>1213</v>
      </c>
      <c r="B1095" s="2">
        <v>9301</v>
      </c>
      <c r="C1095" t="s">
        <v>3239</v>
      </c>
      <c r="D1095" t="s">
        <v>3240</v>
      </c>
      <c r="E1095" t="s">
        <v>309</v>
      </c>
      <c r="F1095" t="s">
        <v>3241</v>
      </c>
      <c r="G1095" t="s">
        <v>3242</v>
      </c>
      <c r="H1095" t="s">
        <v>312</v>
      </c>
      <c r="I1095" t="s">
        <v>951</v>
      </c>
      <c r="J1095" t="s">
        <v>204</v>
      </c>
      <c r="K1095" t="s">
        <v>204</v>
      </c>
      <c r="L1095" t="s">
        <v>325</v>
      </c>
      <c r="M1095" t="s">
        <v>340</v>
      </c>
      <c r="N1095" t="s">
        <v>465</v>
      </c>
      <c r="O1095" t="s">
        <v>339</v>
      </c>
      <c r="Q1095" t="s">
        <v>410</v>
      </c>
      <c r="R1095" t="s">
        <v>410</v>
      </c>
      <c r="S1095" t="s">
        <v>1212</v>
      </c>
      <c r="T1095" s="129">
        <v>686.9</v>
      </c>
      <c r="U1095" t="s">
        <v>3243</v>
      </c>
      <c r="V1095" s="130">
        <v>5.94686231566528E-2</v>
      </c>
      <c r="W1095" s="130">
        <v>1.7591372250318201E-2</v>
      </c>
      <c r="X1095" t="s">
        <v>412</v>
      </c>
      <c r="Y1095" t="s">
        <v>339</v>
      </c>
      <c r="Z1095" s="137">
        <v>216000.38</v>
      </c>
      <c r="AA1095" s="167">
        <v>1</v>
      </c>
      <c r="AB1095" s="166" t="s">
        <v>3244</v>
      </c>
      <c r="AD1095" s="137">
        <v>221.2492</v>
      </c>
      <c r="AH1095" s="130">
        <v>1.4469282069650312E-3</v>
      </c>
      <c r="AI1095" s="130">
        <v>1.1673334661441674E-2</v>
      </c>
      <c r="AJ1095" s="130">
        <v>3.2678450740243793E-4</v>
      </c>
      <c r="AK1095" s="181"/>
      <c r="AL1095" s="4"/>
      <c r="AM1095" s="159"/>
      <c r="AN1095" s="4"/>
    </row>
    <row r="1096" spans="1:40" x14ac:dyDescent="0.25">
      <c r="A1096" t="s">
        <v>1213</v>
      </c>
      <c r="B1096" s="2">
        <v>9301</v>
      </c>
      <c r="C1096" t="s">
        <v>1797</v>
      </c>
      <c r="D1096" t="s">
        <v>1798</v>
      </c>
      <c r="E1096" t="s">
        <v>311</v>
      </c>
      <c r="F1096" t="s">
        <v>2278</v>
      </c>
      <c r="G1096" t="s">
        <v>2279</v>
      </c>
      <c r="H1096" t="s">
        <v>312</v>
      </c>
      <c r="I1096" t="s">
        <v>951</v>
      </c>
      <c r="J1096" t="s">
        <v>204</v>
      </c>
      <c r="K1096" t="s">
        <v>224</v>
      </c>
      <c r="L1096" t="s">
        <v>325</v>
      </c>
      <c r="M1096" t="s">
        <v>340</v>
      </c>
      <c r="N1096" t="s">
        <v>465</v>
      </c>
      <c r="O1096" t="s">
        <v>339</v>
      </c>
      <c r="P1096" t="s">
        <v>1619</v>
      </c>
      <c r="Q1096" t="s">
        <v>413</v>
      </c>
      <c r="R1096" t="s">
        <v>407</v>
      </c>
      <c r="S1096" t="s">
        <v>1212</v>
      </c>
      <c r="T1096" s="129">
        <v>421.9</v>
      </c>
      <c r="U1096" t="s">
        <v>1585</v>
      </c>
      <c r="V1096" s="130">
        <v>4.8391527402904401E-2</v>
      </c>
      <c r="W1096" s="130">
        <v>1.1483332225084001E-2</v>
      </c>
      <c r="X1096" t="s">
        <v>412</v>
      </c>
      <c r="Y1096" t="s">
        <v>339</v>
      </c>
      <c r="Z1096" s="137">
        <v>220000.78</v>
      </c>
      <c r="AA1096" s="167">
        <v>1</v>
      </c>
      <c r="AB1096" s="166" t="s">
        <v>2280</v>
      </c>
      <c r="AD1096" s="137">
        <v>218.96679999999998</v>
      </c>
      <c r="AH1096" s="130">
        <v>5.681562465458805E-4</v>
      </c>
      <c r="AI1096" s="130">
        <v>1.1552912897063431E-2</v>
      </c>
      <c r="AJ1096" s="130">
        <v>3.2341340838967168E-4</v>
      </c>
      <c r="AK1096" s="181"/>
      <c r="AL1096" s="4"/>
      <c r="AM1096" s="159"/>
      <c r="AN1096" s="4"/>
    </row>
    <row r="1097" spans="1:40" x14ac:dyDescent="0.25">
      <c r="A1097" t="s">
        <v>1213</v>
      </c>
      <c r="B1097" s="2">
        <v>9301</v>
      </c>
      <c r="C1097" t="s">
        <v>1717</v>
      </c>
      <c r="D1097" t="s">
        <v>1718</v>
      </c>
      <c r="E1097" t="s">
        <v>309</v>
      </c>
      <c r="F1097" t="s">
        <v>1719</v>
      </c>
      <c r="G1097" t="s">
        <v>1720</v>
      </c>
      <c r="H1097" t="s">
        <v>312</v>
      </c>
      <c r="I1097" t="s">
        <v>951</v>
      </c>
      <c r="J1097" t="s">
        <v>204</v>
      </c>
      <c r="K1097" t="s">
        <v>204</v>
      </c>
      <c r="L1097" t="s">
        <v>325</v>
      </c>
      <c r="M1097" t="s">
        <v>340</v>
      </c>
      <c r="N1097" t="s">
        <v>447</v>
      </c>
      <c r="O1097" t="s">
        <v>339</v>
      </c>
      <c r="Q1097" t="s">
        <v>410</v>
      </c>
      <c r="R1097" t="s">
        <v>410</v>
      </c>
      <c r="S1097" t="s">
        <v>1212</v>
      </c>
      <c r="T1097" s="129">
        <v>4455.8999999999996</v>
      </c>
      <c r="U1097" t="s">
        <v>1721</v>
      </c>
      <c r="V1097" s="130">
        <v>5.8899976130723598E-2</v>
      </c>
      <c r="W1097" s="130">
        <v>5.7258227287530598E-2</v>
      </c>
      <c r="X1097" t="s">
        <v>412</v>
      </c>
      <c r="Y1097" t="s">
        <v>339</v>
      </c>
      <c r="Z1097" s="137">
        <v>185000</v>
      </c>
      <c r="AA1097" s="167">
        <v>1</v>
      </c>
      <c r="AB1097" s="166" t="s">
        <v>1722</v>
      </c>
      <c r="AD1097" s="137">
        <v>186.29499999999999</v>
      </c>
      <c r="AH1097" s="130">
        <v>6.7272727272727276E-4</v>
      </c>
      <c r="AI1097" s="130">
        <v>9.8291152273241068E-3</v>
      </c>
      <c r="AJ1097" s="130">
        <v>2.7515724263200579E-4</v>
      </c>
      <c r="AK1097" s="181"/>
      <c r="AL1097" s="4"/>
      <c r="AM1097" s="159"/>
      <c r="AN1097" s="4"/>
    </row>
    <row r="1098" spans="1:40" x14ac:dyDescent="0.25">
      <c r="A1098" t="s">
        <v>1213</v>
      </c>
      <c r="B1098" s="2">
        <v>9301</v>
      </c>
      <c r="C1098" t="s">
        <v>2363</v>
      </c>
      <c r="D1098" t="s">
        <v>2364</v>
      </c>
      <c r="E1098" t="s">
        <v>309</v>
      </c>
      <c r="F1098" t="s">
        <v>3038</v>
      </c>
      <c r="G1098" t="s">
        <v>3039</v>
      </c>
      <c r="H1098" t="s">
        <v>312</v>
      </c>
      <c r="I1098" t="s">
        <v>951</v>
      </c>
      <c r="J1098" t="s">
        <v>204</v>
      </c>
      <c r="K1098" t="s">
        <v>204</v>
      </c>
      <c r="L1098" t="s">
        <v>325</v>
      </c>
      <c r="M1098" t="s">
        <v>340</v>
      </c>
      <c r="N1098" t="s">
        <v>459</v>
      </c>
      <c r="O1098" t="s">
        <v>339</v>
      </c>
      <c r="P1098" t="s">
        <v>1984</v>
      </c>
      <c r="Q1098" t="s">
        <v>413</v>
      </c>
      <c r="R1098" t="s">
        <v>407</v>
      </c>
      <c r="S1098" t="s">
        <v>1212</v>
      </c>
      <c r="T1098" s="129">
        <v>1939.2</v>
      </c>
      <c r="U1098" t="s">
        <v>1664</v>
      </c>
      <c r="V1098" s="130">
        <v>4.5007448934030997E-2</v>
      </c>
      <c r="W1098" s="130">
        <v>4.8058139520883197E-2</v>
      </c>
      <c r="X1098" t="s">
        <v>412</v>
      </c>
      <c r="Y1098" t="s">
        <v>339</v>
      </c>
      <c r="Z1098" s="137">
        <v>193500</v>
      </c>
      <c r="AA1098" s="167">
        <v>1</v>
      </c>
      <c r="AB1098" s="166" t="s">
        <v>3040</v>
      </c>
      <c r="AD1098" s="137">
        <v>185.7407</v>
      </c>
      <c r="AH1098" s="130">
        <v>5.3472655161893642E-4</v>
      </c>
      <c r="AI1098" s="130">
        <v>9.7998697909436033E-3</v>
      </c>
      <c r="AJ1098" s="130">
        <v>2.7433854293748409E-4</v>
      </c>
      <c r="AK1098" s="181"/>
      <c r="AL1098" s="4"/>
      <c r="AM1098" s="159"/>
      <c r="AN1098" s="4"/>
    </row>
    <row r="1099" spans="1:40" x14ac:dyDescent="0.25">
      <c r="A1099" t="s">
        <v>1213</v>
      </c>
      <c r="B1099" s="2">
        <v>9301</v>
      </c>
      <c r="C1099" t="s">
        <v>3269</v>
      </c>
      <c r="D1099" t="s">
        <v>3270</v>
      </c>
      <c r="E1099" t="s">
        <v>311</v>
      </c>
      <c r="F1099" t="s">
        <v>3271</v>
      </c>
      <c r="G1099" t="s">
        <v>3272</v>
      </c>
      <c r="H1099" t="s">
        <v>312</v>
      </c>
      <c r="I1099" t="s">
        <v>951</v>
      </c>
      <c r="J1099" t="s">
        <v>204</v>
      </c>
      <c r="K1099" t="s">
        <v>224</v>
      </c>
      <c r="L1099" t="s">
        <v>325</v>
      </c>
      <c r="M1099" t="s">
        <v>340</v>
      </c>
      <c r="N1099" t="s">
        <v>465</v>
      </c>
      <c r="O1099" t="s">
        <v>339</v>
      </c>
      <c r="P1099" t="s">
        <v>1894</v>
      </c>
      <c r="Q1099" t="s">
        <v>415</v>
      </c>
      <c r="R1099" t="s">
        <v>407</v>
      </c>
      <c r="S1099" t="s">
        <v>1212</v>
      </c>
      <c r="T1099" s="129">
        <v>603.9</v>
      </c>
      <c r="U1099" t="s">
        <v>3273</v>
      </c>
      <c r="V1099" s="130">
        <v>6.7808964648472705E-2</v>
      </c>
      <c r="W1099" s="130">
        <v>1.40980664050576E-2</v>
      </c>
      <c r="X1099" t="s">
        <v>412</v>
      </c>
      <c r="Y1099" t="s">
        <v>339</v>
      </c>
      <c r="Z1099" s="137">
        <v>158000</v>
      </c>
      <c r="AA1099" s="167">
        <v>1</v>
      </c>
      <c r="AB1099" s="166" t="s">
        <v>3274</v>
      </c>
      <c r="AD1099" s="137">
        <v>162.74</v>
      </c>
      <c r="AH1099" s="130">
        <v>1.0537617225989605E-3</v>
      </c>
      <c r="AI1099" s="130">
        <v>8.5863292739725983E-3</v>
      </c>
      <c r="AJ1099" s="130">
        <v>2.4036656735786053E-4</v>
      </c>
      <c r="AK1099" s="181"/>
      <c r="AL1099" s="4"/>
      <c r="AM1099" s="159"/>
      <c r="AN1099" s="4"/>
    </row>
    <row r="1100" spans="1:40" x14ac:dyDescent="0.25">
      <c r="A1100" t="s">
        <v>1213</v>
      </c>
      <c r="B1100" s="2">
        <v>9301</v>
      </c>
      <c r="C1100" t="s">
        <v>3252</v>
      </c>
      <c r="D1100" t="s">
        <v>3253</v>
      </c>
      <c r="E1100" t="s">
        <v>311</v>
      </c>
      <c r="F1100" t="s">
        <v>3254</v>
      </c>
      <c r="G1100" t="s">
        <v>3255</v>
      </c>
      <c r="H1100" t="s">
        <v>312</v>
      </c>
      <c r="I1100" t="s">
        <v>951</v>
      </c>
      <c r="J1100" t="s">
        <v>204</v>
      </c>
      <c r="K1100" t="s">
        <v>224</v>
      </c>
      <c r="L1100" t="s">
        <v>314</v>
      </c>
      <c r="M1100" t="s">
        <v>340</v>
      </c>
      <c r="N1100" t="s">
        <v>465</v>
      </c>
      <c r="O1100" t="s">
        <v>339</v>
      </c>
      <c r="Q1100" t="s">
        <v>410</v>
      </c>
      <c r="R1100" t="s">
        <v>410</v>
      </c>
      <c r="S1100" t="s">
        <v>1212</v>
      </c>
      <c r="T1100" s="129">
        <v>0</v>
      </c>
      <c r="U1100" t="s">
        <v>3256</v>
      </c>
      <c r="V1100" s="130">
        <v>3.95E-2</v>
      </c>
      <c r="W1100" t="s">
        <v>1840</v>
      </c>
      <c r="X1100" t="s">
        <v>412</v>
      </c>
      <c r="Y1100" t="s">
        <v>338</v>
      </c>
      <c r="Z1100" s="137">
        <v>149000.43</v>
      </c>
      <c r="AA1100" s="167">
        <v>1</v>
      </c>
      <c r="AB1100" s="166" t="s">
        <v>3257</v>
      </c>
      <c r="AD1100" s="137">
        <v>158.28320000000002</v>
      </c>
      <c r="AH1100" s="130">
        <v>2.571869055132126E-4</v>
      </c>
      <c r="AI1100" s="130">
        <v>8.3511839359595649E-3</v>
      </c>
      <c r="AJ1100" s="130">
        <v>2.3378388505848415E-4</v>
      </c>
      <c r="AK1100" s="181"/>
      <c r="AL1100" s="4"/>
      <c r="AM1100" s="159"/>
      <c r="AN1100" s="4"/>
    </row>
    <row r="1101" spans="1:40" x14ac:dyDescent="0.25">
      <c r="A1101" t="s">
        <v>1213</v>
      </c>
      <c r="B1101" s="2">
        <v>9301</v>
      </c>
      <c r="C1101" t="s">
        <v>2369</v>
      </c>
      <c r="D1101" t="s">
        <v>2370</v>
      </c>
      <c r="E1101" t="s">
        <v>309</v>
      </c>
      <c r="F1101" t="s">
        <v>2384</v>
      </c>
      <c r="G1101" t="s">
        <v>2385</v>
      </c>
      <c r="H1101" t="s">
        <v>312</v>
      </c>
      <c r="I1101" t="s">
        <v>951</v>
      </c>
      <c r="J1101" t="s">
        <v>204</v>
      </c>
      <c r="K1101" t="s">
        <v>204</v>
      </c>
      <c r="L1101" t="s">
        <v>325</v>
      </c>
      <c r="M1101" t="s">
        <v>340</v>
      </c>
      <c r="N1101" t="s">
        <v>454</v>
      </c>
      <c r="O1101" t="s">
        <v>339</v>
      </c>
      <c r="P1101" t="s">
        <v>1626</v>
      </c>
      <c r="Q1101" t="s">
        <v>415</v>
      </c>
      <c r="R1101" t="s">
        <v>407</v>
      </c>
      <c r="S1101" t="s">
        <v>1212</v>
      </c>
      <c r="T1101" s="129">
        <v>5600.5</v>
      </c>
      <c r="U1101" t="s">
        <v>1932</v>
      </c>
      <c r="V1101" s="130">
        <v>6.2502119958400396E-2</v>
      </c>
      <c r="W1101" s="130">
        <v>6.4601512848138407E-2</v>
      </c>
      <c r="X1101" t="s">
        <v>412</v>
      </c>
      <c r="Y1101" t="s">
        <v>339</v>
      </c>
      <c r="Z1101" s="137">
        <v>149000</v>
      </c>
      <c r="AA1101" s="167">
        <v>1</v>
      </c>
      <c r="AB1101" s="166" t="s">
        <v>1444</v>
      </c>
      <c r="AD1101" s="137">
        <v>146.3776</v>
      </c>
      <c r="AH1101" s="130">
        <v>1.4899999999999999E-4</v>
      </c>
      <c r="AI1101" s="130">
        <v>7.7230322719297733E-3</v>
      </c>
      <c r="AJ1101" s="130">
        <v>2.1619934404622075E-4</v>
      </c>
      <c r="AK1101" s="181"/>
      <c r="AL1101" s="4"/>
      <c r="AM1101" s="159"/>
      <c r="AN1101" s="4"/>
    </row>
    <row r="1102" spans="1:40" x14ac:dyDescent="0.25">
      <c r="A1102" t="s">
        <v>1213</v>
      </c>
      <c r="B1102" s="2">
        <v>9301</v>
      </c>
      <c r="C1102" t="s">
        <v>1615</v>
      </c>
      <c r="D1102" t="s">
        <v>1616</v>
      </c>
      <c r="E1102" t="s">
        <v>311</v>
      </c>
      <c r="F1102" t="s">
        <v>1617</v>
      </c>
      <c r="G1102" t="s">
        <v>1618</v>
      </c>
      <c r="H1102" t="s">
        <v>312</v>
      </c>
      <c r="I1102" t="s">
        <v>951</v>
      </c>
      <c r="J1102" t="s">
        <v>204</v>
      </c>
      <c r="K1102" t="s">
        <v>224</v>
      </c>
      <c r="L1102" t="s">
        <v>325</v>
      </c>
      <c r="M1102" t="s">
        <v>340</v>
      </c>
      <c r="N1102" t="s">
        <v>443</v>
      </c>
      <c r="O1102" t="s">
        <v>339</v>
      </c>
      <c r="P1102" t="s">
        <v>1619</v>
      </c>
      <c r="Q1102" t="s">
        <v>413</v>
      </c>
      <c r="R1102" t="s">
        <v>407</v>
      </c>
      <c r="S1102" t="s">
        <v>1212</v>
      </c>
      <c r="T1102" s="129">
        <v>959.2</v>
      </c>
      <c r="U1102" t="s">
        <v>1620</v>
      </c>
      <c r="V1102" s="130">
        <v>5.1600086246826202E-2</v>
      </c>
      <c r="W1102" s="130">
        <v>6.4365478669404605E-2</v>
      </c>
      <c r="X1102" t="s">
        <v>412</v>
      </c>
      <c r="Y1102" t="s">
        <v>339</v>
      </c>
      <c r="Z1102" s="137">
        <v>129000.4</v>
      </c>
      <c r="AA1102" s="167">
        <v>1</v>
      </c>
      <c r="AB1102" s="166" t="s">
        <v>1621</v>
      </c>
      <c r="AD1102" s="137">
        <v>128.76820000000001</v>
      </c>
      <c r="AH1102" s="130">
        <v>1.5573905693824842E-4</v>
      </c>
      <c r="AI1102" s="130">
        <v>6.7939422712102642E-3</v>
      </c>
      <c r="AJ1102" s="130">
        <v>1.901903048964634E-4</v>
      </c>
      <c r="AK1102" s="181"/>
      <c r="AL1102" s="4"/>
      <c r="AM1102" s="159"/>
      <c r="AN1102" s="4"/>
    </row>
    <row r="1103" spans="1:40" x14ac:dyDescent="0.25">
      <c r="A1103" t="s">
        <v>1213</v>
      </c>
      <c r="B1103" s="2">
        <v>9301</v>
      </c>
      <c r="C1103" t="s">
        <v>1752</v>
      </c>
      <c r="D1103" t="s">
        <v>1753</v>
      </c>
      <c r="E1103" t="s">
        <v>309</v>
      </c>
      <c r="F1103" t="s">
        <v>1754</v>
      </c>
      <c r="G1103" t="s">
        <v>1755</v>
      </c>
      <c r="H1103" t="s">
        <v>312</v>
      </c>
      <c r="I1103" t="s">
        <v>951</v>
      </c>
      <c r="J1103" t="s">
        <v>204</v>
      </c>
      <c r="K1103" t="s">
        <v>204</v>
      </c>
      <c r="L1103" t="s">
        <v>325</v>
      </c>
      <c r="M1103" t="s">
        <v>340</v>
      </c>
      <c r="N1103" t="s">
        <v>443</v>
      </c>
      <c r="O1103" t="s">
        <v>339</v>
      </c>
      <c r="P1103" t="s">
        <v>1626</v>
      </c>
      <c r="Q1103" t="s">
        <v>415</v>
      </c>
      <c r="R1103" t="s">
        <v>407</v>
      </c>
      <c r="S1103" t="s">
        <v>1212</v>
      </c>
      <c r="T1103" s="129">
        <v>1191.8</v>
      </c>
      <c r="U1103" t="s">
        <v>1694</v>
      </c>
      <c r="V1103" s="130">
        <v>2.0182719962511899E-3</v>
      </c>
      <c r="W1103" s="130">
        <v>6.8666545926332104E-2</v>
      </c>
      <c r="X1103" t="s">
        <v>412</v>
      </c>
      <c r="Y1103" t="s">
        <v>339</v>
      </c>
      <c r="Z1103" s="137">
        <v>117000</v>
      </c>
      <c r="AA1103" s="167">
        <v>1</v>
      </c>
      <c r="AB1103" s="166" t="s">
        <v>1756</v>
      </c>
      <c r="AD1103" s="137">
        <v>119.1879</v>
      </c>
      <c r="AH1103" s="130">
        <v>3.2427937915742796E-4</v>
      </c>
      <c r="AI1103" s="130">
        <v>6.2884758195484733E-3</v>
      </c>
      <c r="AJ1103" s="130">
        <v>1.760402260881894E-4</v>
      </c>
      <c r="AK1103" s="181"/>
      <c r="AL1103" s="4"/>
      <c r="AM1103" s="159"/>
      <c r="AN1103" s="4"/>
    </row>
    <row r="1104" spans="1:40" x14ac:dyDescent="0.25">
      <c r="A1104" t="s">
        <v>1213</v>
      </c>
      <c r="B1104" s="2">
        <v>9301</v>
      </c>
      <c r="C1104" t="s">
        <v>1703</v>
      </c>
      <c r="D1104" t="s">
        <v>1704</v>
      </c>
      <c r="E1104" t="s">
        <v>309</v>
      </c>
      <c r="F1104" t="s">
        <v>1744</v>
      </c>
      <c r="G1104" t="s">
        <v>1745</v>
      </c>
      <c r="H1104" t="s">
        <v>312</v>
      </c>
      <c r="I1104" t="s">
        <v>951</v>
      </c>
      <c r="J1104" t="s">
        <v>204</v>
      </c>
      <c r="K1104" t="s">
        <v>204</v>
      </c>
      <c r="L1104" t="s">
        <v>325</v>
      </c>
      <c r="M1104" t="s">
        <v>340</v>
      </c>
      <c r="N1104" t="s">
        <v>454</v>
      </c>
      <c r="O1104" t="s">
        <v>339</v>
      </c>
      <c r="P1104" t="s">
        <v>1633</v>
      </c>
      <c r="Q1104" t="s">
        <v>413</v>
      </c>
      <c r="R1104" t="s">
        <v>407</v>
      </c>
      <c r="S1104" t="s">
        <v>1212</v>
      </c>
      <c r="T1104" s="129">
        <v>4011.7</v>
      </c>
      <c r="U1104" t="s">
        <v>1746</v>
      </c>
      <c r="V1104" s="130">
        <v>5.5102448455094898E-2</v>
      </c>
      <c r="W1104" s="130">
        <v>5.2107436987161297E-2</v>
      </c>
      <c r="X1104" t="s">
        <v>412</v>
      </c>
      <c r="Y1104" t="s">
        <v>339</v>
      </c>
      <c r="Z1104" s="137">
        <v>108000</v>
      </c>
      <c r="AA1104" s="167">
        <v>1</v>
      </c>
      <c r="AB1104" s="166" t="s">
        <v>1747</v>
      </c>
      <c r="AD1104" s="137">
        <v>111.0348</v>
      </c>
      <c r="AH1104" s="130">
        <v>1.1868131868131868E-4</v>
      </c>
      <c r="AI1104" s="130">
        <v>5.8583099033408664E-3</v>
      </c>
      <c r="AJ1104" s="130">
        <v>1.6399811806111939E-4</v>
      </c>
      <c r="AK1104" s="181"/>
      <c r="AL1104" s="4"/>
      <c r="AM1104" s="159"/>
      <c r="AN1104" s="4"/>
    </row>
    <row r="1105" spans="1:40" x14ac:dyDescent="0.25">
      <c r="A1105" t="s">
        <v>1213</v>
      </c>
      <c r="B1105" s="2">
        <v>9301</v>
      </c>
      <c r="C1105" t="s">
        <v>1788</v>
      </c>
      <c r="D1105" t="s">
        <v>1789</v>
      </c>
      <c r="E1105" t="s">
        <v>309</v>
      </c>
      <c r="F1105" t="s">
        <v>3249</v>
      </c>
      <c r="G1105" t="s">
        <v>3250</v>
      </c>
      <c r="H1105" t="s">
        <v>312</v>
      </c>
      <c r="I1105" t="s">
        <v>951</v>
      </c>
      <c r="J1105" t="s">
        <v>204</v>
      </c>
      <c r="K1105" t="s">
        <v>204</v>
      </c>
      <c r="L1105" t="s">
        <v>325</v>
      </c>
      <c r="M1105" t="s">
        <v>340</v>
      </c>
      <c r="N1105" t="s">
        <v>441</v>
      </c>
      <c r="O1105" t="s">
        <v>339</v>
      </c>
      <c r="Q1105" t="s">
        <v>410</v>
      </c>
      <c r="R1105" t="s">
        <v>410</v>
      </c>
      <c r="S1105" t="s">
        <v>1212</v>
      </c>
      <c r="T1105" s="129">
        <v>991.8</v>
      </c>
      <c r="U1105" t="s">
        <v>1822</v>
      </c>
      <c r="V1105" s="130">
        <v>3.2520253234262997E-2</v>
      </c>
      <c r="W1105" s="130">
        <v>5.6660274034738202E-2</v>
      </c>
      <c r="X1105" t="s">
        <v>412</v>
      </c>
      <c r="Y1105" t="s">
        <v>339</v>
      </c>
      <c r="Z1105" s="137">
        <v>109500.47</v>
      </c>
      <c r="AA1105" s="167">
        <v>1</v>
      </c>
      <c r="AB1105" s="166" t="s">
        <v>3251</v>
      </c>
      <c r="AD1105" s="137">
        <v>107.0915</v>
      </c>
      <c r="AH1105" s="130">
        <v>7.6466167881274736E-4</v>
      </c>
      <c r="AI1105" s="130">
        <v>5.650257351871921E-3</v>
      </c>
      <c r="AJ1105" s="130">
        <v>1.5817387395971683E-4</v>
      </c>
      <c r="AK1105" s="181"/>
      <c r="AL1105" s="4"/>
      <c r="AM1105" s="159"/>
      <c r="AN1105" s="4"/>
    </row>
    <row r="1106" spans="1:40" x14ac:dyDescent="0.25">
      <c r="A1106" t="s">
        <v>1213</v>
      </c>
      <c r="B1106" s="2">
        <v>9301</v>
      </c>
      <c r="C1106" t="s">
        <v>2386</v>
      </c>
      <c r="D1106" t="s">
        <v>2387</v>
      </c>
      <c r="E1106" t="s">
        <v>309</v>
      </c>
      <c r="F1106" t="s">
        <v>3361</v>
      </c>
      <c r="G1106" t="s">
        <v>3362</v>
      </c>
      <c r="H1106" t="s">
        <v>312</v>
      </c>
      <c r="I1106" t="s">
        <v>951</v>
      </c>
      <c r="J1106" t="s">
        <v>204</v>
      </c>
      <c r="K1106" t="s">
        <v>204</v>
      </c>
      <c r="L1106" t="s">
        <v>325</v>
      </c>
      <c r="M1106" t="s">
        <v>340</v>
      </c>
      <c r="N1106" t="s">
        <v>464</v>
      </c>
      <c r="O1106" t="s">
        <v>339</v>
      </c>
      <c r="P1106" t="s">
        <v>1668</v>
      </c>
      <c r="Q1106" t="s">
        <v>413</v>
      </c>
      <c r="R1106" t="s">
        <v>407</v>
      </c>
      <c r="S1106" t="s">
        <v>1212</v>
      </c>
      <c r="T1106" s="129">
        <v>985.4</v>
      </c>
      <c r="U1106" t="s">
        <v>3363</v>
      </c>
      <c r="V1106" s="130">
        <v>4.8660243886021401E-2</v>
      </c>
      <c r="W1106" s="130">
        <v>4.8936711186170198E-2</v>
      </c>
      <c r="X1106" t="s">
        <v>412</v>
      </c>
      <c r="Y1106" t="s">
        <v>339</v>
      </c>
      <c r="Z1106" s="137">
        <v>108666.67</v>
      </c>
      <c r="AA1106" s="167">
        <v>1</v>
      </c>
      <c r="AB1106" s="166" t="s">
        <v>3364</v>
      </c>
      <c r="AD1106" s="137">
        <v>106.30860000000001</v>
      </c>
      <c r="AH1106" s="130">
        <v>1.6192804136615604E-3</v>
      </c>
      <c r="AI1106" s="130">
        <v>5.6089507450844504E-3</v>
      </c>
      <c r="AJ1106" s="130">
        <v>1.5701753264483134E-4</v>
      </c>
      <c r="AK1106" s="181"/>
      <c r="AL1106" s="4"/>
      <c r="AM1106" s="159"/>
      <c r="AN1106" s="4"/>
    </row>
    <row r="1107" spans="1:40" x14ac:dyDescent="0.25">
      <c r="A1107" t="s">
        <v>1213</v>
      </c>
      <c r="B1107" s="2">
        <v>9301</v>
      </c>
      <c r="C1107" t="s">
        <v>2476</v>
      </c>
      <c r="D1107" t="s">
        <v>2477</v>
      </c>
      <c r="E1107" t="s">
        <v>309</v>
      </c>
      <c r="F1107" t="s">
        <v>3267</v>
      </c>
      <c r="G1107" t="s">
        <v>3268</v>
      </c>
      <c r="H1107" t="s">
        <v>312</v>
      </c>
      <c r="I1107" t="s">
        <v>951</v>
      </c>
      <c r="J1107" t="s">
        <v>204</v>
      </c>
      <c r="K1107" t="s">
        <v>204</v>
      </c>
      <c r="L1107" t="s">
        <v>325</v>
      </c>
      <c r="M1107" t="s">
        <v>340</v>
      </c>
      <c r="N1107" t="s">
        <v>462</v>
      </c>
      <c r="O1107" t="s">
        <v>339</v>
      </c>
      <c r="P1107" t="s">
        <v>1647</v>
      </c>
      <c r="Q1107" t="s">
        <v>413</v>
      </c>
      <c r="R1107" t="s">
        <v>407</v>
      </c>
      <c r="S1107" t="s">
        <v>1212</v>
      </c>
      <c r="T1107" s="129">
        <v>2152.5</v>
      </c>
      <c r="U1107" t="s">
        <v>1786</v>
      </c>
      <c r="V1107" s="130">
        <v>4.1830291284752401E-2</v>
      </c>
      <c r="W1107" s="130">
        <v>5.3277117472886701E-2</v>
      </c>
      <c r="X1107" t="s">
        <v>412</v>
      </c>
      <c r="Y1107" t="s">
        <v>339</v>
      </c>
      <c r="Z1107" s="137">
        <v>99176.639999999999</v>
      </c>
      <c r="AA1107" s="167">
        <v>1</v>
      </c>
      <c r="AB1107" s="166" t="s">
        <v>2519</v>
      </c>
      <c r="AC1107" s="2">
        <v>6.3879999999999999</v>
      </c>
      <c r="AD1107" s="137">
        <v>98.711500000000001</v>
      </c>
      <c r="AH1107" s="130">
        <v>1.0754391806551809E-4</v>
      </c>
      <c r="AI1107" s="130">
        <v>5.2081199590005289E-3</v>
      </c>
      <c r="AJ1107" s="130">
        <v>1.4579663520797252E-4</v>
      </c>
      <c r="AK1107" s="181"/>
      <c r="AL1107" s="4"/>
      <c r="AM1107" s="159"/>
      <c r="AN1107" s="4"/>
    </row>
    <row r="1108" spans="1:40" x14ac:dyDescent="0.25">
      <c r="A1108" t="s">
        <v>1213</v>
      </c>
      <c r="B1108" s="2">
        <v>9301</v>
      </c>
      <c r="C1108" t="s">
        <v>2421</v>
      </c>
      <c r="D1108" t="s">
        <v>2422</v>
      </c>
      <c r="E1108" t="s">
        <v>309</v>
      </c>
      <c r="F1108" t="s">
        <v>2423</v>
      </c>
      <c r="G1108" t="s">
        <v>2424</v>
      </c>
      <c r="H1108" t="s">
        <v>312</v>
      </c>
      <c r="I1108" t="s">
        <v>951</v>
      </c>
      <c r="J1108" t="s">
        <v>204</v>
      </c>
      <c r="K1108" t="s">
        <v>204</v>
      </c>
      <c r="L1108" t="s">
        <v>325</v>
      </c>
      <c r="M1108" t="s">
        <v>340</v>
      </c>
      <c r="N1108" t="s">
        <v>484</v>
      </c>
      <c r="O1108" t="s">
        <v>339</v>
      </c>
      <c r="Q1108" t="s">
        <v>410</v>
      </c>
      <c r="R1108" t="s">
        <v>410</v>
      </c>
      <c r="S1108" t="s">
        <v>1212</v>
      </c>
      <c r="T1108" s="129">
        <v>2365.3000000000002</v>
      </c>
      <c r="U1108" t="s">
        <v>2425</v>
      </c>
      <c r="V1108" s="130">
        <v>3.2949329479932399E-2</v>
      </c>
      <c r="W1108" s="130">
        <v>4.9525485332011801E-2</v>
      </c>
      <c r="X1108" t="s">
        <v>412</v>
      </c>
      <c r="Y1108" t="s">
        <v>339</v>
      </c>
      <c r="Z1108" s="137">
        <v>96000</v>
      </c>
      <c r="AA1108" s="167">
        <v>1</v>
      </c>
      <c r="AB1108" s="166" t="s">
        <v>2426</v>
      </c>
      <c r="AD1108" s="137">
        <v>91.872</v>
      </c>
      <c r="AH1108" s="130">
        <v>4.7766739677033609E-5</v>
      </c>
      <c r="AI1108" s="130">
        <v>4.8472609257614015E-3</v>
      </c>
      <c r="AJ1108" s="130">
        <v>1.356947110501497E-4</v>
      </c>
      <c r="AK1108" s="181"/>
      <c r="AL1108" s="4"/>
      <c r="AM1108" s="159"/>
      <c r="AN1108" s="4"/>
    </row>
    <row r="1109" spans="1:40" x14ac:dyDescent="0.25">
      <c r="A1109" t="s">
        <v>1213</v>
      </c>
      <c r="B1109" s="2">
        <v>9301</v>
      </c>
      <c r="C1109" t="s">
        <v>3356</v>
      </c>
      <c r="D1109" t="s">
        <v>3357</v>
      </c>
      <c r="E1109" t="s">
        <v>311</v>
      </c>
      <c r="F1109" t="s">
        <v>3358</v>
      </c>
      <c r="G1109" t="s">
        <v>3359</v>
      </c>
      <c r="H1109" t="s">
        <v>312</v>
      </c>
      <c r="I1109" t="s">
        <v>951</v>
      </c>
      <c r="J1109" t="s">
        <v>204</v>
      </c>
      <c r="K1109" t="s">
        <v>224</v>
      </c>
      <c r="L1109" t="s">
        <v>325</v>
      </c>
      <c r="M1109" t="s">
        <v>340</v>
      </c>
      <c r="N1109" t="s">
        <v>465</v>
      </c>
      <c r="O1109" t="s">
        <v>339</v>
      </c>
      <c r="P1109" t="s">
        <v>1640</v>
      </c>
      <c r="Q1109" t="s">
        <v>413</v>
      </c>
      <c r="R1109" t="s">
        <v>407</v>
      </c>
      <c r="S1109" t="s">
        <v>1212</v>
      </c>
      <c r="T1109" s="129">
        <v>1889.2</v>
      </c>
      <c r="U1109" t="s">
        <v>2250</v>
      </c>
      <c r="V1109" s="130">
        <v>7.6531729282140401E-2</v>
      </c>
      <c r="W1109" s="130">
        <v>7.6295695103406599E-2</v>
      </c>
      <c r="X1109" t="s">
        <v>412</v>
      </c>
      <c r="Y1109" t="s">
        <v>339</v>
      </c>
      <c r="Z1109" s="137">
        <v>89000</v>
      </c>
      <c r="AA1109" s="167">
        <v>1</v>
      </c>
      <c r="AB1109" s="166" t="s">
        <v>3360</v>
      </c>
      <c r="AD1109" s="137">
        <v>90.691000000000003</v>
      </c>
      <c r="AH1109" s="130">
        <v>6.8461538461538464E-4</v>
      </c>
      <c r="AI1109" s="130">
        <v>4.7849501547612685E-3</v>
      </c>
      <c r="AJ1109" s="130">
        <v>1.339503770446831E-4</v>
      </c>
      <c r="AK1109" s="181"/>
      <c r="AL1109" s="4"/>
      <c r="AM1109" s="159"/>
      <c r="AN1109" s="4"/>
    </row>
    <row r="1110" spans="1:40" x14ac:dyDescent="0.25">
      <c r="A1110" t="s">
        <v>1213</v>
      </c>
      <c r="B1110" s="2">
        <v>9301</v>
      </c>
      <c r="C1110" t="s">
        <v>2291</v>
      </c>
      <c r="D1110" t="s">
        <v>2292</v>
      </c>
      <c r="E1110" t="s">
        <v>311</v>
      </c>
      <c r="F1110" t="s">
        <v>2509</v>
      </c>
      <c r="G1110" t="s">
        <v>2510</v>
      </c>
      <c r="H1110" t="s">
        <v>312</v>
      </c>
      <c r="I1110" t="s">
        <v>951</v>
      </c>
      <c r="J1110" t="s">
        <v>204</v>
      </c>
      <c r="K1110" t="s">
        <v>224</v>
      </c>
      <c r="L1110" t="s">
        <v>325</v>
      </c>
      <c r="M1110" t="s">
        <v>340</v>
      </c>
      <c r="N1110" t="s">
        <v>465</v>
      </c>
      <c r="O1110" t="s">
        <v>339</v>
      </c>
      <c r="P1110" t="s">
        <v>1619</v>
      </c>
      <c r="Q1110" t="s">
        <v>413</v>
      </c>
      <c r="R1110" t="s">
        <v>407</v>
      </c>
      <c r="S1110" t="s">
        <v>1212</v>
      </c>
      <c r="T1110" s="129">
        <v>1132.5999999999999</v>
      </c>
      <c r="U1110" t="s">
        <v>1310</v>
      </c>
      <c r="V1110" s="130">
        <v>4.28204747893422E-2</v>
      </c>
      <c r="W1110" s="130">
        <v>4.0661090619563703E-2</v>
      </c>
      <c r="X1110" t="s">
        <v>412</v>
      </c>
      <c r="Y1110" t="s">
        <v>339</v>
      </c>
      <c r="Z1110" s="137">
        <v>89260.47</v>
      </c>
      <c r="AA1110" s="167">
        <v>1</v>
      </c>
      <c r="AB1110" s="166" t="s">
        <v>2511</v>
      </c>
      <c r="AD1110" s="137">
        <v>88.724899999999991</v>
      </c>
      <c r="AH1110" s="130">
        <v>3.1166365223463685E-4</v>
      </c>
      <c r="AI1110" s="130">
        <v>4.6812167027177783E-3</v>
      </c>
      <c r="AJ1110" s="130">
        <v>1.3104645232990929E-4</v>
      </c>
      <c r="AK1110" s="181"/>
      <c r="AL1110" s="4"/>
      <c r="AM1110" s="159"/>
      <c r="AN1110" s="4"/>
    </row>
    <row r="1111" spans="1:40" x14ac:dyDescent="0.25">
      <c r="A1111" t="s">
        <v>1213</v>
      </c>
      <c r="B1111" s="2">
        <v>9301</v>
      </c>
      <c r="C1111" t="s">
        <v>3233</v>
      </c>
      <c r="D1111" t="s">
        <v>3234</v>
      </c>
      <c r="E1111" t="s">
        <v>309</v>
      </c>
      <c r="F1111" t="s">
        <v>3235</v>
      </c>
      <c r="G1111" t="s">
        <v>3236</v>
      </c>
      <c r="H1111" t="s">
        <v>312</v>
      </c>
      <c r="I1111" t="s">
        <v>951</v>
      </c>
      <c r="J1111" t="s">
        <v>204</v>
      </c>
      <c r="K1111" t="s">
        <v>204</v>
      </c>
      <c r="L1111" t="s">
        <v>325</v>
      </c>
      <c r="M1111" t="s">
        <v>340</v>
      </c>
      <c r="N1111" t="s">
        <v>454</v>
      </c>
      <c r="O1111" t="s">
        <v>339</v>
      </c>
      <c r="P1111" t="s">
        <v>1668</v>
      </c>
      <c r="Q1111" t="s">
        <v>413</v>
      </c>
      <c r="R1111" t="s">
        <v>407</v>
      </c>
      <c r="S1111" t="s">
        <v>1212</v>
      </c>
      <c r="T1111" s="129">
        <v>316.10000000000002</v>
      </c>
      <c r="U1111" t="s">
        <v>3237</v>
      </c>
      <c r="V1111" s="130">
        <v>2.5660559844588801E-2</v>
      </c>
      <c r="W1111" s="130">
        <v>4.8753129047155001E-2</v>
      </c>
      <c r="X1111" t="s">
        <v>412</v>
      </c>
      <c r="Y1111" t="s">
        <v>339</v>
      </c>
      <c r="Z1111" s="137">
        <v>77000.429999999993</v>
      </c>
      <c r="AA1111" s="167">
        <v>1</v>
      </c>
      <c r="AB1111" s="166" t="s">
        <v>3238</v>
      </c>
      <c r="AD1111" s="137">
        <v>77.185199999999995</v>
      </c>
      <c r="AH1111" s="130">
        <v>1.2222290476190476E-3</v>
      </c>
      <c r="AI1111" s="130">
        <v>4.0723702978826947E-3</v>
      </c>
      <c r="AJ1111" s="130">
        <v>1.1400234468987301E-4</v>
      </c>
      <c r="AK1111" s="181"/>
      <c r="AL1111" s="4"/>
      <c r="AM1111" s="159"/>
      <c r="AN1111" s="4"/>
    </row>
    <row r="1112" spans="1:40" x14ac:dyDescent="0.25">
      <c r="A1112" t="s">
        <v>1213</v>
      </c>
      <c r="B1112" s="2">
        <v>9301</v>
      </c>
      <c r="C1112" t="s">
        <v>3283</v>
      </c>
      <c r="D1112" t="s">
        <v>3284</v>
      </c>
      <c r="E1112" t="s">
        <v>309</v>
      </c>
      <c r="F1112" t="s">
        <v>3285</v>
      </c>
      <c r="G1112" t="s">
        <v>3286</v>
      </c>
      <c r="H1112" t="s">
        <v>312</v>
      </c>
      <c r="I1112" t="s">
        <v>951</v>
      </c>
      <c r="J1112" t="s">
        <v>204</v>
      </c>
      <c r="K1112" t="s">
        <v>204</v>
      </c>
      <c r="L1112" t="s">
        <v>325</v>
      </c>
      <c r="M1112" t="s">
        <v>314</v>
      </c>
      <c r="N1112" t="s">
        <v>451</v>
      </c>
      <c r="O1112" t="s">
        <v>339</v>
      </c>
      <c r="Q1112" t="s">
        <v>410</v>
      </c>
      <c r="R1112" t="s">
        <v>410</v>
      </c>
      <c r="S1112" t="s">
        <v>1212</v>
      </c>
      <c r="T1112" s="129">
        <v>2454.1</v>
      </c>
      <c r="U1112" t="s">
        <v>1664</v>
      </c>
      <c r="V1112" s="130">
        <v>8.1253547552050498E-2</v>
      </c>
      <c r="W1112" s="130">
        <v>7.1320619136094707E-2</v>
      </c>
      <c r="X1112" t="s">
        <v>412</v>
      </c>
      <c r="Y1112" t="s">
        <v>339</v>
      </c>
      <c r="Z1112" s="137">
        <v>73875</v>
      </c>
      <c r="AA1112" s="167">
        <v>1</v>
      </c>
      <c r="AB1112" s="166" t="s">
        <v>3287</v>
      </c>
      <c r="AD1112" s="137">
        <v>76.061700000000002</v>
      </c>
      <c r="AH1112" s="130">
        <v>9.1744632321168879E-4</v>
      </c>
      <c r="AI1112" s="130">
        <v>4.0130932858431952E-3</v>
      </c>
      <c r="AJ1112" s="130">
        <v>1.1234293803860993E-4</v>
      </c>
      <c r="AK1112" s="181"/>
      <c r="AL1112" s="4"/>
      <c r="AM1112" s="159"/>
      <c r="AN1112" s="4"/>
    </row>
    <row r="1113" spans="1:40" x14ac:dyDescent="0.25">
      <c r="A1113" t="s">
        <v>1213</v>
      </c>
      <c r="B1113" s="2">
        <v>9301</v>
      </c>
      <c r="C1113" t="s">
        <v>3383</v>
      </c>
      <c r="D1113" t="s">
        <v>3384</v>
      </c>
      <c r="E1113" t="s">
        <v>311</v>
      </c>
      <c r="F1113" t="s">
        <v>3385</v>
      </c>
      <c r="G1113" t="s">
        <v>3386</v>
      </c>
      <c r="H1113" t="s">
        <v>312</v>
      </c>
      <c r="I1113" t="s">
        <v>951</v>
      </c>
      <c r="J1113" t="s">
        <v>204</v>
      </c>
      <c r="K1113" t="s">
        <v>224</v>
      </c>
      <c r="L1113" t="s">
        <v>325</v>
      </c>
      <c r="M1113" t="s">
        <v>340</v>
      </c>
      <c r="N1113" t="s">
        <v>465</v>
      </c>
      <c r="O1113" t="s">
        <v>339</v>
      </c>
      <c r="P1113" t="s">
        <v>3387</v>
      </c>
      <c r="Q1113" t="s">
        <v>415</v>
      </c>
      <c r="R1113" t="s">
        <v>407</v>
      </c>
      <c r="S1113" t="s">
        <v>1212</v>
      </c>
      <c r="T1113" s="129">
        <v>1524.6</v>
      </c>
      <c r="U1113" t="s">
        <v>2609</v>
      </c>
      <c r="V1113" s="130">
        <v>7.3116785544099297E-2</v>
      </c>
      <c r="W1113" s="130">
        <v>9.4299857736825601E-2</v>
      </c>
      <c r="X1113" t="s">
        <v>412</v>
      </c>
      <c r="Y1113" t="s">
        <v>338</v>
      </c>
      <c r="Z1113" s="137">
        <v>76408.160000000003</v>
      </c>
      <c r="AA1113" s="167">
        <v>1</v>
      </c>
      <c r="AB1113" s="166" t="s">
        <v>3388</v>
      </c>
      <c r="AD1113" s="137">
        <v>75.185600000000008</v>
      </c>
      <c r="AH1113" s="130">
        <v>3.770891667337853E-4</v>
      </c>
      <c r="AI1113" s="130">
        <v>3.9668693514882279E-3</v>
      </c>
      <c r="AJ1113" s="130">
        <v>1.1104894056004154E-4</v>
      </c>
      <c r="AK1113" s="181"/>
      <c r="AL1113" s="4"/>
      <c r="AM1113" s="159"/>
      <c r="AN1113" s="4"/>
    </row>
    <row r="1114" spans="1:40" x14ac:dyDescent="0.25">
      <c r="A1114" t="s">
        <v>1213</v>
      </c>
      <c r="B1114" s="2">
        <v>9301</v>
      </c>
      <c r="C1114" t="s">
        <v>2806</v>
      </c>
      <c r="D1114" t="s">
        <v>2807</v>
      </c>
      <c r="E1114" t="s">
        <v>309</v>
      </c>
      <c r="F1114" t="s">
        <v>3300</v>
      </c>
      <c r="G1114" t="s">
        <v>3301</v>
      </c>
      <c r="H1114" t="s">
        <v>312</v>
      </c>
      <c r="I1114" t="s">
        <v>951</v>
      </c>
      <c r="J1114" t="s">
        <v>204</v>
      </c>
      <c r="K1114" t="s">
        <v>204</v>
      </c>
      <c r="L1114" t="s">
        <v>325</v>
      </c>
      <c r="M1114" t="s">
        <v>340</v>
      </c>
      <c r="N1114" t="s">
        <v>462</v>
      </c>
      <c r="O1114" t="s">
        <v>339</v>
      </c>
      <c r="P1114" t="s">
        <v>1647</v>
      </c>
      <c r="Q1114" t="s">
        <v>413</v>
      </c>
      <c r="R1114" t="s">
        <v>407</v>
      </c>
      <c r="S1114" t="s">
        <v>1212</v>
      </c>
      <c r="T1114" s="129">
        <v>2225.9</v>
      </c>
      <c r="U1114" t="s">
        <v>3302</v>
      </c>
      <c r="V1114" s="130">
        <v>4.60936851717548E-2</v>
      </c>
      <c r="W1114" s="130">
        <v>5.44913821923729E-2</v>
      </c>
      <c r="X1114" t="s">
        <v>412</v>
      </c>
      <c r="Y1114" t="s">
        <v>339</v>
      </c>
      <c r="Z1114" s="137">
        <v>79098.490000000005</v>
      </c>
      <c r="AA1114" s="167">
        <v>1</v>
      </c>
      <c r="AB1114" s="166" t="s">
        <v>3303</v>
      </c>
      <c r="AD1114" s="137">
        <v>73.925399999999996</v>
      </c>
      <c r="AH1114" s="130">
        <v>2.1873106460736609E-4</v>
      </c>
      <c r="AI1114" s="130">
        <v>3.900379907276231E-3</v>
      </c>
      <c r="AJ1114" s="130">
        <v>1.0918762835539376E-4</v>
      </c>
      <c r="AK1114" s="181"/>
      <c r="AL1114" s="4"/>
      <c r="AM1114" s="159"/>
      <c r="AN1114" s="4"/>
    </row>
    <row r="1115" spans="1:40" x14ac:dyDescent="0.25">
      <c r="A1115" t="s">
        <v>1213</v>
      </c>
      <c r="B1115" s="2">
        <v>9301</v>
      </c>
      <c r="C1115" t="s">
        <v>3351</v>
      </c>
      <c r="D1115" t="s">
        <v>3352</v>
      </c>
      <c r="E1115" t="s">
        <v>309</v>
      </c>
      <c r="F1115" t="s">
        <v>3353</v>
      </c>
      <c r="G1115" t="s">
        <v>3354</v>
      </c>
      <c r="H1115" t="s">
        <v>312</v>
      </c>
      <c r="I1115" t="s">
        <v>951</v>
      </c>
      <c r="J1115" t="s">
        <v>204</v>
      </c>
      <c r="K1115" t="s">
        <v>204</v>
      </c>
      <c r="L1115" t="s">
        <v>325</v>
      </c>
      <c r="M1115" t="s">
        <v>340</v>
      </c>
      <c r="N1115" t="s">
        <v>447</v>
      </c>
      <c r="O1115" t="s">
        <v>339</v>
      </c>
      <c r="Q1115" t="s">
        <v>410</v>
      </c>
      <c r="R1115" t="s">
        <v>410</v>
      </c>
      <c r="S1115" t="s">
        <v>1212</v>
      </c>
      <c r="T1115" s="129">
        <v>2212.6999999999998</v>
      </c>
      <c r="U1115" t="s">
        <v>2825</v>
      </c>
      <c r="V1115" s="130">
        <v>6.3691469959020197E-2</v>
      </c>
      <c r="W1115" s="130">
        <v>8.3198383530378006E-2</v>
      </c>
      <c r="X1115" t="s">
        <v>412</v>
      </c>
      <c r="Y1115" t="s">
        <v>339</v>
      </c>
      <c r="Z1115" s="137">
        <v>79200</v>
      </c>
      <c r="AA1115" s="167">
        <v>1</v>
      </c>
      <c r="AB1115" s="166" t="s">
        <v>3355</v>
      </c>
      <c r="AD1115" s="137">
        <v>73.109499999999997</v>
      </c>
      <c r="AH1115" s="130">
        <v>4.4000045955603555E-4</v>
      </c>
      <c r="AI1115" s="130">
        <v>3.857332186650483E-3</v>
      </c>
      <c r="AJ1115" s="130">
        <v>1.0798254612418277E-4</v>
      </c>
      <c r="AK1115" s="181"/>
      <c r="AL1115" s="4"/>
      <c r="AM1115" s="159"/>
      <c r="AN1115" s="4"/>
    </row>
    <row r="1116" spans="1:40" x14ac:dyDescent="0.25">
      <c r="A1116" t="s">
        <v>1213</v>
      </c>
      <c r="B1116" s="2">
        <v>9301</v>
      </c>
      <c r="C1116" t="s">
        <v>3338</v>
      </c>
      <c r="D1116" t="s">
        <v>3339</v>
      </c>
      <c r="E1116" t="s">
        <v>309</v>
      </c>
      <c r="F1116" t="s">
        <v>3340</v>
      </c>
      <c r="G1116" t="s">
        <v>3341</v>
      </c>
      <c r="H1116" t="s">
        <v>312</v>
      </c>
      <c r="I1116" t="s">
        <v>951</v>
      </c>
      <c r="J1116" t="s">
        <v>204</v>
      </c>
      <c r="K1116" t="s">
        <v>204</v>
      </c>
      <c r="L1116" t="s">
        <v>325</v>
      </c>
      <c r="M1116" t="s">
        <v>340</v>
      </c>
      <c r="N1116" t="s">
        <v>463</v>
      </c>
      <c r="O1116" t="s">
        <v>339</v>
      </c>
      <c r="Q1116" t="s">
        <v>410</v>
      </c>
      <c r="R1116" t="s">
        <v>410</v>
      </c>
      <c r="S1116" t="s">
        <v>1212</v>
      </c>
      <c r="T1116" s="129">
        <v>3976.1</v>
      </c>
      <c r="U1116" t="s">
        <v>2349</v>
      </c>
      <c r="V1116" s="130">
        <v>6.5351577016114798E-2</v>
      </c>
      <c r="W1116" s="130">
        <v>6.0735797520875601E-2</v>
      </c>
      <c r="X1116" t="s">
        <v>412</v>
      </c>
      <c r="Y1116" t="s">
        <v>339</v>
      </c>
      <c r="Z1116" s="137">
        <v>67000</v>
      </c>
      <c r="AA1116" s="167">
        <v>1</v>
      </c>
      <c r="AB1116" s="166" t="s">
        <v>3342</v>
      </c>
      <c r="AD1116" s="137">
        <v>68.326599999999999</v>
      </c>
      <c r="AH1116" s="130">
        <v>1.2884615384615385E-3</v>
      </c>
      <c r="AI1116" s="130">
        <v>3.6049814782537549E-3</v>
      </c>
      <c r="AJ1116" s="130">
        <v>1.0091821495166272E-4</v>
      </c>
      <c r="AK1116" s="181"/>
      <c r="AL1116" s="4"/>
      <c r="AM1116" s="159"/>
      <c r="AN1116" s="4"/>
    </row>
    <row r="1117" spans="1:40" x14ac:dyDescent="0.25">
      <c r="A1117" t="s">
        <v>1213</v>
      </c>
      <c r="B1117" s="2">
        <v>9301</v>
      </c>
      <c r="C1117" t="s">
        <v>1917</v>
      </c>
      <c r="D1117" t="s">
        <v>1918</v>
      </c>
      <c r="E1117" t="s">
        <v>309</v>
      </c>
      <c r="F1117" t="s">
        <v>3288</v>
      </c>
      <c r="G1117" t="s">
        <v>3289</v>
      </c>
      <c r="H1117" t="s">
        <v>312</v>
      </c>
      <c r="I1117" t="s">
        <v>951</v>
      </c>
      <c r="J1117" t="s">
        <v>204</v>
      </c>
      <c r="K1117" t="s">
        <v>204</v>
      </c>
      <c r="L1117" t="s">
        <v>325</v>
      </c>
      <c r="M1117" t="s">
        <v>340</v>
      </c>
      <c r="N1117" t="s">
        <v>465</v>
      </c>
      <c r="O1117" t="s">
        <v>339</v>
      </c>
      <c r="P1117" t="s">
        <v>1773</v>
      </c>
      <c r="Q1117" t="s">
        <v>415</v>
      </c>
      <c r="R1117" t="s">
        <v>407</v>
      </c>
      <c r="S1117" t="s">
        <v>1212</v>
      </c>
      <c r="T1117" s="129">
        <v>2819.8</v>
      </c>
      <c r="U1117" t="s">
        <v>2904</v>
      </c>
      <c r="V1117" s="130">
        <v>4.9062977123947603E-2</v>
      </c>
      <c r="W1117" s="130">
        <v>5.2078588365316002E-2</v>
      </c>
      <c r="X1117" t="s">
        <v>412</v>
      </c>
      <c r="Y1117" t="s">
        <v>339</v>
      </c>
      <c r="Z1117" s="137">
        <v>74000.69</v>
      </c>
      <c r="AA1117" s="167">
        <v>1</v>
      </c>
      <c r="AB1117" s="166" t="s">
        <v>3290</v>
      </c>
      <c r="AD1117" s="137">
        <v>68.095399999999998</v>
      </c>
      <c r="AH1117" s="130">
        <v>9.6889223213529095E-5</v>
      </c>
      <c r="AI1117" s="130">
        <v>3.5927831291807399E-3</v>
      </c>
      <c r="AJ1117" s="130">
        <v>1.0057673313789145E-4</v>
      </c>
      <c r="AK1117" s="181"/>
      <c r="AL1117" s="4"/>
      <c r="AM1117" s="159"/>
      <c r="AN1117" s="4"/>
    </row>
    <row r="1118" spans="1:40" x14ac:dyDescent="0.25">
      <c r="A1118" t="s">
        <v>1213</v>
      </c>
      <c r="B1118" s="2">
        <v>9301</v>
      </c>
      <c r="C1118" t="s">
        <v>1788</v>
      </c>
      <c r="D1118" t="s">
        <v>1789</v>
      </c>
      <c r="E1118" t="s">
        <v>309</v>
      </c>
      <c r="F1118" t="s">
        <v>3129</v>
      </c>
      <c r="G1118" t="s">
        <v>3130</v>
      </c>
      <c r="H1118" t="s">
        <v>312</v>
      </c>
      <c r="I1118" t="s">
        <v>951</v>
      </c>
      <c r="J1118" t="s">
        <v>204</v>
      </c>
      <c r="K1118" t="s">
        <v>204</v>
      </c>
      <c r="L1118" t="s">
        <v>325</v>
      </c>
      <c r="M1118" t="s">
        <v>340</v>
      </c>
      <c r="N1118" t="s">
        <v>441</v>
      </c>
      <c r="O1118" t="s">
        <v>339</v>
      </c>
      <c r="Q1118" t="s">
        <v>410</v>
      </c>
      <c r="R1118" t="s">
        <v>410</v>
      </c>
      <c r="S1118" t="s">
        <v>1212</v>
      </c>
      <c r="T1118" s="129">
        <v>2907.5</v>
      </c>
      <c r="U1118" t="s">
        <v>1911</v>
      </c>
      <c r="V1118" s="130">
        <v>5.5245243261731899E-2</v>
      </c>
      <c r="W1118" s="130">
        <v>6.3337418690919606E-2</v>
      </c>
      <c r="X1118" t="s">
        <v>412</v>
      </c>
      <c r="Y1118" t="s">
        <v>339</v>
      </c>
      <c r="Z1118" s="137">
        <v>67000</v>
      </c>
      <c r="AA1118" s="167">
        <v>1</v>
      </c>
      <c r="AB1118" s="166" t="s">
        <v>2576</v>
      </c>
      <c r="AD1118" s="137">
        <v>66.43719999999999</v>
      </c>
      <c r="AH1118" s="130">
        <v>3.0454545454545453E-4</v>
      </c>
      <c r="AI1118" s="130">
        <v>3.5052947968586224E-3</v>
      </c>
      <c r="AJ1118" s="130">
        <v>9.8127575942409044E-5</v>
      </c>
      <c r="AK1118" s="181"/>
      <c r="AL1118" s="4"/>
      <c r="AM1118" s="159"/>
      <c r="AN1118" s="4"/>
    </row>
    <row r="1119" spans="1:40" x14ac:dyDescent="0.25">
      <c r="A1119" t="s">
        <v>1213</v>
      </c>
      <c r="B1119" s="2">
        <v>9301</v>
      </c>
      <c r="C1119" t="s">
        <v>3316</v>
      </c>
      <c r="D1119" t="s">
        <v>3317</v>
      </c>
      <c r="E1119" t="s">
        <v>309</v>
      </c>
      <c r="F1119" t="s">
        <v>3318</v>
      </c>
      <c r="G1119" t="s">
        <v>3319</v>
      </c>
      <c r="H1119" t="s">
        <v>312</v>
      </c>
      <c r="I1119" t="s">
        <v>951</v>
      </c>
      <c r="J1119" t="s">
        <v>204</v>
      </c>
      <c r="K1119" t="s">
        <v>204</v>
      </c>
      <c r="L1119" t="s">
        <v>325</v>
      </c>
      <c r="M1119" t="s">
        <v>340</v>
      </c>
      <c r="N1119" t="s">
        <v>447</v>
      </c>
      <c r="O1119" t="s">
        <v>339</v>
      </c>
      <c r="P1119" t="s">
        <v>1773</v>
      </c>
      <c r="Q1119" t="s">
        <v>415</v>
      </c>
      <c r="R1119" t="s">
        <v>407</v>
      </c>
      <c r="S1119" t="s">
        <v>1212</v>
      </c>
      <c r="T1119" s="129">
        <v>1468.9</v>
      </c>
      <c r="U1119" t="s">
        <v>1672</v>
      </c>
      <c r="V1119" s="130">
        <v>5.5310636771566397E-2</v>
      </c>
      <c r="W1119" s="130">
        <v>5.69382698452469E-2</v>
      </c>
      <c r="X1119" t="s">
        <v>412</v>
      </c>
      <c r="Y1119" t="s">
        <v>339</v>
      </c>
      <c r="Z1119" s="137">
        <v>68000</v>
      </c>
      <c r="AA1119" s="167">
        <v>1</v>
      </c>
      <c r="AB1119" s="166" t="s">
        <v>3320</v>
      </c>
      <c r="AD1119" s="137">
        <v>64.5184</v>
      </c>
      <c r="AH1119" s="130">
        <v>1.9428571428571428E-4</v>
      </c>
      <c r="AI1119" s="130">
        <v>3.4040569413166626E-3</v>
      </c>
      <c r="AJ1119" s="130">
        <v>9.5293513207701783E-5</v>
      </c>
      <c r="AK1119" s="181"/>
      <c r="AL1119" s="4"/>
      <c r="AM1119" s="159"/>
      <c r="AN1119" s="4"/>
    </row>
    <row r="1120" spans="1:40" x14ac:dyDescent="0.25">
      <c r="A1120" t="s">
        <v>1213</v>
      </c>
      <c r="B1120" s="2">
        <v>9301</v>
      </c>
      <c r="C1120" t="s">
        <v>3131</v>
      </c>
      <c r="D1120" t="s">
        <v>3132</v>
      </c>
      <c r="E1120" t="s">
        <v>309</v>
      </c>
      <c r="F1120" t="s">
        <v>3133</v>
      </c>
      <c r="G1120" t="s">
        <v>3134</v>
      </c>
      <c r="H1120" t="s">
        <v>312</v>
      </c>
      <c r="I1120" t="s">
        <v>951</v>
      </c>
      <c r="J1120" t="s">
        <v>204</v>
      </c>
      <c r="K1120" t="s">
        <v>204</v>
      </c>
      <c r="L1120" t="s">
        <v>325</v>
      </c>
      <c r="M1120" t="s">
        <v>340</v>
      </c>
      <c r="N1120" t="s">
        <v>447</v>
      </c>
      <c r="O1120" t="s">
        <v>339</v>
      </c>
      <c r="P1120" t="s">
        <v>1864</v>
      </c>
      <c r="Q1120" t="s">
        <v>415</v>
      </c>
      <c r="R1120" t="s">
        <v>407</v>
      </c>
      <c r="S1120" t="s">
        <v>1212</v>
      </c>
      <c r="T1120" s="129">
        <v>989.8</v>
      </c>
      <c r="U1120" t="s">
        <v>1822</v>
      </c>
      <c r="V1120" s="130">
        <v>5.2757226538336401E-2</v>
      </c>
      <c r="W1120" s="130">
        <v>5.4971318355798403E-2</v>
      </c>
      <c r="X1120" t="s">
        <v>412</v>
      </c>
      <c r="Y1120" t="s">
        <v>339</v>
      </c>
      <c r="Z1120" s="137">
        <v>62727.27</v>
      </c>
      <c r="AA1120" s="167">
        <v>1</v>
      </c>
      <c r="AB1120" s="166" t="s">
        <v>3135</v>
      </c>
      <c r="AD1120" s="137">
        <v>61.968300000000006</v>
      </c>
      <c r="AH1120" s="130">
        <v>6.0118488317931673E-4</v>
      </c>
      <c r="AI1120" s="130">
        <v>3.2695110504382214E-3</v>
      </c>
      <c r="AJ1120" s="130">
        <v>9.1527021973713342E-5</v>
      </c>
      <c r="AK1120" s="181"/>
      <c r="AL1120" s="4"/>
      <c r="AM1120" s="159"/>
      <c r="AN1120" s="4"/>
    </row>
    <row r="1121" spans="1:40" x14ac:dyDescent="0.25">
      <c r="A1121" t="s">
        <v>1213</v>
      </c>
      <c r="B1121" s="2">
        <v>9301</v>
      </c>
      <c r="C1121" t="s">
        <v>3210</v>
      </c>
      <c r="D1121" t="s">
        <v>3211</v>
      </c>
      <c r="E1121" t="s">
        <v>309</v>
      </c>
      <c r="F1121" t="s">
        <v>3321</v>
      </c>
      <c r="G1121" t="s">
        <v>3322</v>
      </c>
      <c r="H1121" t="s">
        <v>312</v>
      </c>
      <c r="I1121" t="s">
        <v>951</v>
      </c>
      <c r="J1121" t="s">
        <v>204</v>
      </c>
      <c r="K1121" t="s">
        <v>204</v>
      </c>
      <c r="L1121" t="s">
        <v>325</v>
      </c>
      <c r="M1121" t="s">
        <v>340</v>
      </c>
      <c r="N1121" t="s">
        <v>466</v>
      </c>
      <c r="O1121" t="s">
        <v>339</v>
      </c>
      <c r="P1121" t="s">
        <v>1619</v>
      </c>
      <c r="Q1121" t="s">
        <v>413</v>
      </c>
      <c r="R1121" t="s">
        <v>407</v>
      </c>
      <c r="S1121" t="s">
        <v>1212</v>
      </c>
      <c r="T1121" s="129">
        <v>504.1</v>
      </c>
      <c r="U1121" t="s">
        <v>2539</v>
      </c>
      <c r="V1121" s="130">
        <v>5.5297660329146098E-2</v>
      </c>
      <c r="W1121" s="130">
        <v>5.52401350593563E-2</v>
      </c>
      <c r="X1121" t="s">
        <v>412</v>
      </c>
      <c r="Y1121" t="s">
        <v>339</v>
      </c>
      <c r="Z1121" s="137">
        <v>61000</v>
      </c>
      <c r="AA1121" s="167">
        <v>1</v>
      </c>
      <c r="AB1121" s="166" t="s">
        <v>3323</v>
      </c>
      <c r="AD1121" s="137">
        <v>60.786499999999997</v>
      </c>
      <c r="AH1121" s="130">
        <v>7.2765739885621795E-4</v>
      </c>
      <c r="AI1121" s="130">
        <v>3.2071580706177663E-3</v>
      </c>
      <c r="AJ1121" s="130">
        <v>8.9781506370275205E-5</v>
      </c>
      <c r="AK1121" s="181"/>
      <c r="AL1121" s="4"/>
      <c r="AM1121" s="159"/>
      <c r="AN1121" s="4"/>
    </row>
    <row r="1122" spans="1:40" x14ac:dyDescent="0.25">
      <c r="A1122" t="s">
        <v>1213</v>
      </c>
      <c r="B1122" s="2">
        <v>9301</v>
      </c>
      <c r="C1122" t="s">
        <v>1707</v>
      </c>
      <c r="D1122" t="s">
        <v>1708</v>
      </c>
      <c r="E1122" t="s">
        <v>309</v>
      </c>
      <c r="F1122" t="s">
        <v>1709</v>
      </c>
      <c r="G1122" t="s">
        <v>1710</v>
      </c>
      <c r="H1122" t="s">
        <v>312</v>
      </c>
      <c r="I1122" t="s">
        <v>951</v>
      </c>
      <c r="J1122" t="s">
        <v>204</v>
      </c>
      <c r="K1122" t="s">
        <v>204</v>
      </c>
      <c r="L1122" t="s">
        <v>325</v>
      </c>
      <c r="M1122" t="s">
        <v>340</v>
      </c>
      <c r="N1122" t="s">
        <v>440</v>
      </c>
      <c r="O1122" t="s">
        <v>339</v>
      </c>
      <c r="P1122" t="s">
        <v>1626</v>
      </c>
      <c r="Q1122" t="s">
        <v>415</v>
      </c>
      <c r="R1122" t="s">
        <v>407</v>
      </c>
      <c r="S1122" t="s">
        <v>1212</v>
      </c>
      <c r="T1122" s="129">
        <v>3272.1</v>
      </c>
      <c r="U1122" t="s">
        <v>1711</v>
      </c>
      <c r="V1122" s="130">
        <v>7.2499999999999995E-2</v>
      </c>
      <c r="W1122" s="130">
        <v>5.6720593880414602E-2</v>
      </c>
      <c r="X1122" t="s">
        <v>412</v>
      </c>
      <c r="Y1122" t="s">
        <v>339</v>
      </c>
      <c r="Z1122" s="137">
        <v>55000</v>
      </c>
      <c r="AA1122" s="167">
        <v>1</v>
      </c>
      <c r="AB1122" s="166" t="s">
        <v>1712</v>
      </c>
      <c r="AD1122" s="137">
        <v>57.508000000000003</v>
      </c>
      <c r="AH1122" s="130">
        <v>7.6388888888888887E-5</v>
      </c>
      <c r="AI1122" s="130">
        <v>3.03418104883628E-3</v>
      </c>
      <c r="AJ1122" s="130">
        <v>8.4939170183211525E-5</v>
      </c>
      <c r="AK1122" s="181"/>
      <c r="AL1122" s="4"/>
      <c r="AM1122" s="159"/>
      <c r="AN1122" s="4"/>
    </row>
    <row r="1123" spans="1:40" x14ac:dyDescent="0.25">
      <c r="A1123" t="s">
        <v>1213</v>
      </c>
      <c r="B1123" s="2">
        <v>9301</v>
      </c>
      <c r="C1123" t="s">
        <v>3346</v>
      </c>
      <c r="D1123" t="s">
        <v>3347</v>
      </c>
      <c r="E1123" t="s">
        <v>309</v>
      </c>
      <c r="F1123" t="s">
        <v>3348</v>
      </c>
      <c r="G1123" t="s">
        <v>3349</v>
      </c>
      <c r="H1123" t="s">
        <v>312</v>
      </c>
      <c r="I1123" t="s">
        <v>951</v>
      </c>
      <c r="J1123" t="s">
        <v>204</v>
      </c>
      <c r="K1123" t="s">
        <v>204</v>
      </c>
      <c r="L1123" t="s">
        <v>325</v>
      </c>
      <c r="M1123" t="s">
        <v>340</v>
      </c>
      <c r="N1123" t="s">
        <v>440</v>
      </c>
      <c r="O1123" t="s">
        <v>339</v>
      </c>
      <c r="Q1123" t="s">
        <v>410</v>
      </c>
      <c r="R1123" t="s">
        <v>410</v>
      </c>
      <c r="S1123" t="s">
        <v>1212</v>
      </c>
      <c r="T1123" s="129">
        <v>2832.9</v>
      </c>
      <c r="U1123" t="s">
        <v>2233</v>
      </c>
      <c r="V1123" s="130">
        <v>9.5511499854325901E-2</v>
      </c>
      <c r="W1123" s="130">
        <v>-4.02553597533706E-2</v>
      </c>
      <c r="X1123" t="s">
        <v>412</v>
      </c>
      <c r="Y1123" t="s">
        <v>339</v>
      </c>
      <c r="Z1123" s="137">
        <v>49263.86</v>
      </c>
      <c r="AA1123" s="167">
        <v>1</v>
      </c>
      <c r="AB1123" s="166" t="s">
        <v>3350</v>
      </c>
      <c r="AD1123" s="137">
        <v>55.549900000000001</v>
      </c>
      <c r="AH1123" s="130">
        <v>2.9549375777259838E-4</v>
      </c>
      <c r="AI1123" s="130">
        <v>2.9308696849960083E-3</v>
      </c>
      <c r="AJ1123" s="130">
        <v>8.2047061448152985E-5</v>
      </c>
      <c r="AK1123" s="181"/>
      <c r="AL1123" s="4"/>
      <c r="AM1123" s="159"/>
      <c r="AN1123" s="4"/>
    </row>
    <row r="1124" spans="1:40" x14ac:dyDescent="0.25">
      <c r="A1124" t="s">
        <v>1213</v>
      </c>
      <c r="B1124" s="2">
        <v>9301</v>
      </c>
      <c r="C1124" t="s">
        <v>3311</v>
      </c>
      <c r="D1124" t="s">
        <v>3312</v>
      </c>
      <c r="E1124" t="s">
        <v>309</v>
      </c>
      <c r="F1124" t="s">
        <v>3313</v>
      </c>
      <c r="G1124" t="s">
        <v>3314</v>
      </c>
      <c r="H1124" t="s">
        <v>312</v>
      </c>
      <c r="I1124" t="s">
        <v>951</v>
      </c>
      <c r="J1124" t="s">
        <v>204</v>
      </c>
      <c r="K1124" t="s">
        <v>204</v>
      </c>
      <c r="L1124" t="s">
        <v>325</v>
      </c>
      <c r="M1124" t="s">
        <v>340</v>
      </c>
      <c r="N1124" t="s">
        <v>447</v>
      </c>
      <c r="O1124" t="s">
        <v>339</v>
      </c>
      <c r="P1124" t="s">
        <v>1633</v>
      </c>
      <c r="Q1124" t="s">
        <v>413</v>
      </c>
      <c r="R1124" t="s">
        <v>407</v>
      </c>
      <c r="S1124" t="s">
        <v>1212</v>
      </c>
      <c r="T1124" s="129">
        <v>985.4</v>
      </c>
      <c r="U1124" t="s">
        <v>1807</v>
      </c>
      <c r="V1124" s="130">
        <v>3.10967562195953E-2</v>
      </c>
      <c r="W1124" s="130">
        <v>5.81944961965081E-2</v>
      </c>
      <c r="X1124" t="s">
        <v>412</v>
      </c>
      <c r="Y1124" t="s">
        <v>339</v>
      </c>
      <c r="Z1124" s="137">
        <v>51000</v>
      </c>
      <c r="AA1124" s="167">
        <v>1</v>
      </c>
      <c r="AB1124" s="166" t="s">
        <v>3315</v>
      </c>
      <c r="AD1124" s="137">
        <v>50.612400000000001</v>
      </c>
      <c r="AH1124" s="130">
        <v>7.7272727272727269E-4</v>
      </c>
      <c r="AI1124" s="130">
        <v>2.6703621220720824E-3</v>
      </c>
      <c r="AJ1124" s="130">
        <v>7.4754386467635369E-5</v>
      </c>
      <c r="AK1124" s="181"/>
      <c r="AL1124" s="4"/>
      <c r="AM1124" s="159"/>
      <c r="AN1124" s="4"/>
    </row>
    <row r="1125" spans="1:40" x14ac:dyDescent="0.25">
      <c r="A1125" t="s">
        <v>1213</v>
      </c>
      <c r="B1125" s="2">
        <v>9301</v>
      </c>
      <c r="C1125" t="s">
        <v>3167</v>
      </c>
      <c r="D1125" t="s">
        <v>3168</v>
      </c>
      <c r="E1125" t="s">
        <v>309</v>
      </c>
      <c r="F1125" t="s">
        <v>3365</v>
      </c>
      <c r="G1125" t="s">
        <v>3366</v>
      </c>
      <c r="H1125" t="s">
        <v>312</v>
      </c>
      <c r="I1125" t="s">
        <v>951</v>
      </c>
      <c r="J1125" t="s">
        <v>204</v>
      </c>
      <c r="K1125" t="s">
        <v>204</v>
      </c>
      <c r="L1125" t="s">
        <v>325</v>
      </c>
      <c r="M1125" t="s">
        <v>340</v>
      </c>
      <c r="N1125" t="s">
        <v>447</v>
      </c>
      <c r="O1125" t="s">
        <v>339</v>
      </c>
      <c r="P1125" t="s">
        <v>1773</v>
      </c>
      <c r="Q1125" t="s">
        <v>415</v>
      </c>
      <c r="R1125" t="s">
        <v>407</v>
      </c>
      <c r="S1125" t="s">
        <v>1212</v>
      </c>
      <c r="T1125" s="129">
        <v>743.8</v>
      </c>
      <c r="U1125" t="s">
        <v>3367</v>
      </c>
      <c r="V1125" s="130">
        <v>5.2742393233409401E-2</v>
      </c>
      <c r="W1125" s="130">
        <v>5.2883727174997001E-2</v>
      </c>
      <c r="X1125" t="s">
        <v>412</v>
      </c>
      <c r="Y1125" t="s">
        <v>339</v>
      </c>
      <c r="Z1125" s="137">
        <v>48000.67</v>
      </c>
      <c r="AA1125" s="167">
        <v>1</v>
      </c>
      <c r="AB1125" s="166" t="s">
        <v>3368</v>
      </c>
      <c r="AD1125" s="137">
        <v>47.463099999999997</v>
      </c>
      <c r="AH1125" s="130">
        <v>5.3803625002262802E-4</v>
      </c>
      <c r="AI1125" s="130">
        <v>2.5042018247725746E-3</v>
      </c>
      <c r="AJ1125" s="130">
        <v>7.0102878352973268E-5</v>
      </c>
      <c r="AK1125" s="181"/>
      <c r="AL1125" s="4"/>
      <c r="AM1125" s="159"/>
      <c r="AN1125" s="4"/>
    </row>
    <row r="1126" spans="1:40" x14ac:dyDescent="0.25">
      <c r="A1126" t="s">
        <v>1213</v>
      </c>
      <c r="B1126" s="2">
        <v>9301</v>
      </c>
      <c r="C1126" t="s">
        <v>1687</v>
      </c>
      <c r="D1126" t="s">
        <v>1688</v>
      </c>
      <c r="E1126" t="s">
        <v>309</v>
      </c>
      <c r="F1126" t="s">
        <v>1689</v>
      </c>
      <c r="G1126" t="s">
        <v>1690</v>
      </c>
      <c r="H1126" t="s">
        <v>312</v>
      </c>
      <c r="I1126" t="s">
        <v>951</v>
      </c>
      <c r="J1126" t="s">
        <v>204</v>
      </c>
      <c r="K1126" t="s">
        <v>204</v>
      </c>
      <c r="L1126" t="s">
        <v>325</v>
      </c>
      <c r="M1126" t="s">
        <v>340</v>
      </c>
      <c r="N1126" t="s">
        <v>447</v>
      </c>
      <c r="O1126" t="s">
        <v>339</v>
      </c>
      <c r="Q1126" t="s">
        <v>410</v>
      </c>
      <c r="R1126" t="s">
        <v>410</v>
      </c>
      <c r="S1126" t="s">
        <v>1212</v>
      </c>
      <c r="T1126" s="129">
        <v>2305</v>
      </c>
      <c r="U1126" t="s">
        <v>1664</v>
      </c>
      <c r="V1126" s="130">
        <v>7.3974692345857296E-2</v>
      </c>
      <c r="W1126" s="130">
        <v>7.4614607230424498E-2</v>
      </c>
      <c r="X1126" t="s">
        <v>412</v>
      </c>
      <c r="Y1126" t="s">
        <v>339</v>
      </c>
      <c r="Z1126" s="137">
        <v>46000</v>
      </c>
      <c r="AA1126" s="167">
        <v>1</v>
      </c>
      <c r="AB1126" s="166" t="s">
        <v>1691</v>
      </c>
      <c r="AD1126" s="137">
        <v>47.205199999999998</v>
      </c>
      <c r="AH1126" s="130">
        <v>3.5381893700484578E-4</v>
      </c>
      <c r="AI1126" s="130">
        <v>2.4905947563213177E-3</v>
      </c>
      <c r="AJ1126" s="130">
        <v>6.9721960706902274E-5</v>
      </c>
      <c r="AK1126" s="181"/>
      <c r="AL1126" s="4"/>
      <c r="AM1126" s="159"/>
      <c r="AN1126" s="4"/>
    </row>
    <row r="1127" spans="1:40" x14ac:dyDescent="0.25">
      <c r="A1127" t="s">
        <v>1213</v>
      </c>
      <c r="B1127" s="2">
        <v>9301</v>
      </c>
      <c r="C1127" t="s">
        <v>2369</v>
      </c>
      <c r="D1127" t="s">
        <v>2370</v>
      </c>
      <c r="E1127" t="s">
        <v>309</v>
      </c>
      <c r="F1127" t="s">
        <v>2459</v>
      </c>
      <c r="G1127" t="s">
        <v>2460</v>
      </c>
      <c r="H1127" t="s">
        <v>312</v>
      </c>
      <c r="I1127" t="s">
        <v>951</v>
      </c>
      <c r="J1127" t="s">
        <v>204</v>
      </c>
      <c r="K1127" t="s">
        <v>204</v>
      </c>
      <c r="L1127" t="s">
        <v>325</v>
      </c>
      <c r="M1127" t="s">
        <v>340</v>
      </c>
      <c r="N1127" t="s">
        <v>454</v>
      </c>
      <c r="O1127" t="s">
        <v>339</v>
      </c>
      <c r="P1127" t="s">
        <v>1626</v>
      </c>
      <c r="Q1127" t="s">
        <v>415</v>
      </c>
      <c r="R1127" t="s">
        <v>407</v>
      </c>
      <c r="S1127" t="s">
        <v>1212</v>
      </c>
      <c r="T1127" s="129">
        <v>2952.7</v>
      </c>
      <c r="U1127" t="s">
        <v>1882</v>
      </c>
      <c r="V1127" s="130">
        <v>6.4570041624307295E-2</v>
      </c>
      <c r="W1127" s="130">
        <v>4.6938288472890499E-2</v>
      </c>
      <c r="X1127" t="s">
        <v>412</v>
      </c>
      <c r="Y1127" t="s">
        <v>339</v>
      </c>
      <c r="Z1127" s="137">
        <v>45000.44</v>
      </c>
      <c r="AA1127" s="167">
        <v>1</v>
      </c>
      <c r="AB1127" s="166" t="s">
        <v>2461</v>
      </c>
      <c r="AD1127" s="137">
        <v>47.0075</v>
      </c>
      <c r="AH1127" s="130">
        <v>2.5714537142857142E-5</v>
      </c>
      <c r="AI1127" s="130">
        <v>2.4801639015992805E-3</v>
      </c>
      <c r="AJ1127" s="130">
        <v>6.9429958308188692E-5</v>
      </c>
      <c r="AK1127" s="181"/>
      <c r="AL1127" s="4"/>
      <c r="AM1127" s="159"/>
      <c r="AN1127" s="4"/>
    </row>
    <row r="1128" spans="1:40" x14ac:dyDescent="0.25">
      <c r="A1128" t="s">
        <v>1213</v>
      </c>
      <c r="B1128" s="2">
        <v>9301</v>
      </c>
      <c r="C1128" t="s">
        <v>3218</v>
      </c>
      <c r="D1128" t="s">
        <v>3219</v>
      </c>
      <c r="E1128" t="s">
        <v>309</v>
      </c>
      <c r="F1128" t="s">
        <v>3220</v>
      </c>
      <c r="G1128" t="s">
        <v>3221</v>
      </c>
      <c r="H1128" t="s">
        <v>312</v>
      </c>
      <c r="I1128" t="s">
        <v>951</v>
      </c>
      <c r="J1128" t="s">
        <v>204</v>
      </c>
      <c r="K1128" t="s">
        <v>204</v>
      </c>
      <c r="L1128" t="s">
        <v>325</v>
      </c>
      <c r="M1128" t="s">
        <v>340</v>
      </c>
      <c r="N1128" t="s">
        <v>446</v>
      </c>
      <c r="O1128" t="s">
        <v>339</v>
      </c>
      <c r="P1128" t="s">
        <v>1211</v>
      </c>
      <c r="Q1128" t="s">
        <v>413</v>
      </c>
      <c r="R1128" t="s">
        <v>407</v>
      </c>
      <c r="S1128" t="s">
        <v>1212</v>
      </c>
      <c r="T1128" s="129">
        <v>421.9</v>
      </c>
      <c r="U1128" t="s">
        <v>3222</v>
      </c>
      <c r="V1128" s="130">
        <v>-9.8231558072870307E-3</v>
      </c>
      <c r="W1128" s="130">
        <v>0.123094716241359</v>
      </c>
      <c r="X1128" t="s">
        <v>412</v>
      </c>
      <c r="Y1128" t="s">
        <v>339</v>
      </c>
      <c r="Z1128" s="137">
        <v>44000.47</v>
      </c>
      <c r="AA1128" s="167">
        <v>1</v>
      </c>
      <c r="AB1128" s="166" t="s">
        <v>3223</v>
      </c>
      <c r="AD1128" s="137">
        <v>44.334900000000005</v>
      </c>
      <c r="AH1128" s="130">
        <v>2.8488410345683615E-4</v>
      </c>
      <c r="AI1128" s="130">
        <v>2.3391547851090559E-3</v>
      </c>
      <c r="AJ1128" s="130">
        <v>6.5482534884810198E-5</v>
      </c>
      <c r="AK1128" s="181"/>
      <c r="AL1128" s="4"/>
      <c r="AM1128" s="159"/>
      <c r="AN1128" s="4"/>
    </row>
    <row r="1129" spans="1:40" x14ac:dyDescent="0.25">
      <c r="A1129" t="s">
        <v>1213</v>
      </c>
      <c r="B1129" s="2">
        <v>9301</v>
      </c>
      <c r="C1129" t="s">
        <v>1629</v>
      </c>
      <c r="D1129" t="s">
        <v>1630</v>
      </c>
      <c r="E1129" t="s">
        <v>311</v>
      </c>
      <c r="F1129" t="s">
        <v>1670</v>
      </c>
      <c r="G1129" t="s">
        <v>1671</v>
      </c>
      <c r="H1129" t="s">
        <v>312</v>
      </c>
      <c r="I1129" t="s">
        <v>951</v>
      </c>
      <c r="J1129" t="s">
        <v>204</v>
      </c>
      <c r="K1129" t="s">
        <v>224</v>
      </c>
      <c r="L1129" t="s">
        <v>325</v>
      </c>
      <c r="M1129" t="s">
        <v>340</v>
      </c>
      <c r="N1129" t="s">
        <v>465</v>
      </c>
      <c r="O1129" t="s">
        <v>339</v>
      </c>
      <c r="P1129" t="s">
        <v>1640</v>
      </c>
      <c r="Q1129" t="s">
        <v>413</v>
      </c>
      <c r="R1129" t="s">
        <v>407</v>
      </c>
      <c r="S1129" t="s">
        <v>1212</v>
      </c>
      <c r="T1129" s="129">
        <v>2276.1</v>
      </c>
      <c r="U1129" t="s">
        <v>1672</v>
      </c>
      <c r="V1129" s="130">
        <v>7.7916463130712196E-2</v>
      </c>
      <c r="W1129" s="130">
        <v>6.37989966404435E-2</v>
      </c>
      <c r="X1129" t="s">
        <v>412</v>
      </c>
      <c r="Y1129" t="s">
        <v>339</v>
      </c>
      <c r="Z1129" s="137">
        <v>42680</v>
      </c>
      <c r="AA1129" s="167">
        <v>1</v>
      </c>
      <c r="AB1129" s="166" t="s">
        <v>1673</v>
      </c>
      <c r="AD1129" s="137">
        <v>43.166599999999995</v>
      </c>
      <c r="AH1129" s="130">
        <v>1.2077301418568188E-4</v>
      </c>
      <c r="AI1129" s="130">
        <v>2.2775140791315321E-3</v>
      </c>
      <c r="AJ1129" s="130">
        <v>6.3756958747141577E-5</v>
      </c>
      <c r="AK1129" s="181"/>
      <c r="AL1129" s="4"/>
      <c r="AM1129" s="159"/>
      <c r="AN1129" s="4"/>
    </row>
    <row r="1130" spans="1:40" x14ac:dyDescent="0.25">
      <c r="A1130" t="s">
        <v>1213</v>
      </c>
      <c r="B1130" s="2">
        <v>9301</v>
      </c>
      <c r="C1130" t="s">
        <v>2524</v>
      </c>
      <c r="D1130" t="s">
        <v>2525</v>
      </c>
      <c r="E1130" t="s">
        <v>309</v>
      </c>
      <c r="F1130" t="s">
        <v>2526</v>
      </c>
      <c r="G1130" t="s">
        <v>2527</v>
      </c>
      <c r="H1130" t="s">
        <v>312</v>
      </c>
      <c r="I1130" t="s">
        <v>951</v>
      </c>
      <c r="J1130" t="s">
        <v>204</v>
      </c>
      <c r="K1130" t="s">
        <v>204</v>
      </c>
      <c r="L1130" t="s">
        <v>325</v>
      </c>
      <c r="M1130" t="s">
        <v>340</v>
      </c>
      <c r="N1130" t="s">
        <v>464</v>
      </c>
      <c r="O1130" t="s">
        <v>339</v>
      </c>
      <c r="P1130" t="s">
        <v>1211</v>
      </c>
      <c r="Q1130" t="s">
        <v>413</v>
      </c>
      <c r="R1130" t="s">
        <v>407</v>
      </c>
      <c r="S1130" t="s">
        <v>1212</v>
      </c>
      <c r="T1130" s="129">
        <v>1922.8</v>
      </c>
      <c r="U1130" t="s">
        <v>2528</v>
      </c>
      <c r="V1130" s="130">
        <v>4.2539297846827397E-2</v>
      </c>
      <c r="W1130" s="130">
        <v>4.7347414382695803E-2</v>
      </c>
      <c r="X1130" t="s">
        <v>412</v>
      </c>
      <c r="Y1130" t="s">
        <v>339</v>
      </c>
      <c r="Z1130" s="137">
        <v>45000.44</v>
      </c>
      <c r="AA1130" s="167">
        <v>1</v>
      </c>
      <c r="AB1130" s="166" t="s">
        <v>2529</v>
      </c>
      <c r="AD1130" s="137">
        <v>42.444400000000002</v>
      </c>
      <c r="AH1130" s="130">
        <v>1.1250110000000001E-4</v>
      </c>
      <c r="AI1130" s="130">
        <v>2.2394100665859809E-3</v>
      </c>
      <c r="AJ1130" s="130">
        <v>6.2690271178345673E-5</v>
      </c>
      <c r="AK1130" s="181"/>
      <c r="AL1130" s="4"/>
      <c r="AM1130" s="159"/>
      <c r="AN1130" s="4"/>
    </row>
    <row r="1131" spans="1:40" x14ac:dyDescent="0.25">
      <c r="A1131" t="s">
        <v>1213</v>
      </c>
      <c r="B1131" s="2">
        <v>9301</v>
      </c>
      <c r="C1131" t="s">
        <v>3258</v>
      </c>
      <c r="D1131" t="s">
        <v>3259</v>
      </c>
      <c r="E1131" t="s">
        <v>309</v>
      </c>
      <c r="F1131" t="s">
        <v>3260</v>
      </c>
      <c r="G1131" t="s">
        <v>3261</v>
      </c>
      <c r="H1131" t="s">
        <v>312</v>
      </c>
      <c r="I1131" t="s">
        <v>951</v>
      </c>
      <c r="J1131" t="s">
        <v>204</v>
      </c>
      <c r="K1131" t="s">
        <v>204</v>
      </c>
      <c r="L1131" t="s">
        <v>325</v>
      </c>
      <c r="M1131" t="s">
        <v>340</v>
      </c>
      <c r="N1131" t="s">
        <v>477</v>
      </c>
      <c r="O1131" t="s">
        <v>339</v>
      </c>
      <c r="P1131" t="s">
        <v>1633</v>
      </c>
      <c r="Q1131" t="s">
        <v>413</v>
      </c>
      <c r="R1131" t="s">
        <v>407</v>
      </c>
      <c r="S1131" t="s">
        <v>1212</v>
      </c>
      <c r="T1131" s="129">
        <v>1502.4</v>
      </c>
      <c r="U1131" t="s">
        <v>1672</v>
      </c>
      <c r="V1131" s="130">
        <v>3.2842817354395898E-2</v>
      </c>
      <c r="W1131" s="130">
        <v>5.8256127343177498E-2</v>
      </c>
      <c r="X1131" t="s">
        <v>412</v>
      </c>
      <c r="Y1131" t="s">
        <v>339</v>
      </c>
      <c r="Z1131" s="137">
        <v>41000.51</v>
      </c>
      <c r="AA1131" s="167">
        <v>1</v>
      </c>
      <c r="AB1131" s="166" t="s">
        <v>1808</v>
      </c>
      <c r="AD1131" s="137">
        <v>39.516300000000001</v>
      </c>
      <c r="AH1131" s="130">
        <v>6.5785014039310065E-4</v>
      </c>
      <c r="AI1131" s="130">
        <v>2.0849205081054649E-3</v>
      </c>
      <c r="AJ1131" s="130">
        <v>5.8365474902810762E-5</v>
      </c>
      <c r="AK1131" s="181"/>
      <c r="AL1131" s="4"/>
      <c r="AM1131" s="159"/>
      <c r="AN1131" s="4"/>
    </row>
    <row r="1132" spans="1:40" x14ac:dyDescent="0.25">
      <c r="A1132" t="s">
        <v>1213</v>
      </c>
      <c r="B1132" s="2">
        <v>9301</v>
      </c>
      <c r="C1132" t="s">
        <v>3324</v>
      </c>
      <c r="D1132" t="s">
        <v>3325</v>
      </c>
      <c r="E1132" t="s">
        <v>309</v>
      </c>
      <c r="F1132" t="s">
        <v>3326</v>
      </c>
      <c r="G1132" t="s">
        <v>3327</v>
      </c>
      <c r="H1132" t="s">
        <v>312</v>
      </c>
      <c r="I1132" t="s">
        <v>951</v>
      </c>
      <c r="J1132" t="s">
        <v>204</v>
      </c>
      <c r="K1132" t="s">
        <v>204</v>
      </c>
      <c r="L1132" t="s">
        <v>325</v>
      </c>
      <c r="M1132" t="s">
        <v>340</v>
      </c>
      <c r="N1132" t="s">
        <v>458</v>
      </c>
      <c r="O1132" t="s">
        <v>339</v>
      </c>
      <c r="Q1132" t="s">
        <v>410</v>
      </c>
      <c r="R1132" t="s">
        <v>410</v>
      </c>
      <c r="S1132" t="s">
        <v>1212</v>
      </c>
      <c r="T1132" s="129">
        <v>1488.9</v>
      </c>
      <c r="U1132" t="s">
        <v>1807</v>
      </c>
      <c r="V1132" s="130">
        <v>1.8816127377748099E-2</v>
      </c>
      <c r="W1132" s="130">
        <v>5.3864580317735299E-2</v>
      </c>
      <c r="X1132" t="s">
        <v>412</v>
      </c>
      <c r="Y1132" t="s">
        <v>339</v>
      </c>
      <c r="Z1132" s="137">
        <v>41000</v>
      </c>
      <c r="AA1132" s="167">
        <v>1</v>
      </c>
      <c r="AB1132" s="166" t="s">
        <v>3328</v>
      </c>
      <c r="AD1132" s="137">
        <v>39.052500000000002</v>
      </c>
      <c r="AH1132" s="130">
        <v>2.7333333333333333E-4</v>
      </c>
      <c r="AI1132" s="130">
        <v>2.0604499445238717E-3</v>
      </c>
      <c r="AJ1132" s="130">
        <v>5.7680443478818044E-5</v>
      </c>
      <c r="AK1132" s="181"/>
      <c r="AL1132" s="4"/>
      <c r="AM1132" s="159"/>
      <c r="AN1132" s="4"/>
    </row>
    <row r="1133" spans="1:40" x14ac:dyDescent="0.25">
      <c r="A1133" t="s">
        <v>1213</v>
      </c>
      <c r="B1133" s="2">
        <v>9301</v>
      </c>
      <c r="C1133" t="s">
        <v>3275</v>
      </c>
      <c r="D1133" t="s">
        <v>3276</v>
      </c>
      <c r="E1133" t="s">
        <v>309</v>
      </c>
      <c r="F1133" t="s">
        <v>3277</v>
      </c>
      <c r="G1133" t="s">
        <v>3278</v>
      </c>
      <c r="H1133" t="s">
        <v>312</v>
      </c>
      <c r="I1133" t="s">
        <v>951</v>
      </c>
      <c r="J1133" t="s">
        <v>204</v>
      </c>
      <c r="K1133" t="s">
        <v>204</v>
      </c>
      <c r="L1133" t="s">
        <v>325</v>
      </c>
      <c r="M1133" t="s">
        <v>340</v>
      </c>
      <c r="N1133" t="s">
        <v>436</v>
      </c>
      <c r="O1133" t="s">
        <v>339</v>
      </c>
      <c r="P1133" t="s">
        <v>1255</v>
      </c>
      <c r="Q1133" t="s">
        <v>415</v>
      </c>
      <c r="R1133" t="s">
        <v>407</v>
      </c>
      <c r="S1133" t="s">
        <v>1212</v>
      </c>
      <c r="T1133" s="129">
        <v>2569.9</v>
      </c>
      <c r="U1133" t="s">
        <v>3279</v>
      </c>
      <c r="V1133" s="130">
        <v>2.4528154503106799E-2</v>
      </c>
      <c r="W1133" s="130">
        <v>2.48087729156014E-2</v>
      </c>
      <c r="X1133" t="s">
        <v>412</v>
      </c>
      <c r="Y1133" t="s">
        <v>339</v>
      </c>
      <c r="Z1133" s="137">
        <v>41000</v>
      </c>
      <c r="AA1133" s="167">
        <v>1</v>
      </c>
      <c r="AB1133" s="166" t="s">
        <v>3280</v>
      </c>
      <c r="AD1133" s="137">
        <v>38.958199999999998</v>
      </c>
      <c r="AH1133" s="130">
        <v>3.7338578948327048E-4</v>
      </c>
      <c r="AI1133" s="130">
        <v>2.0554745798284334E-3</v>
      </c>
      <c r="AJ1133" s="130">
        <v>5.7541162617924304E-5</v>
      </c>
      <c r="AK1133" s="181"/>
      <c r="AL1133" s="4"/>
      <c r="AM1133" s="159"/>
      <c r="AN1133" s="4"/>
    </row>
    <row r="1134" spans="1:40" x14ac:dyDescent="0.25">
      <c r="A1134" t="s">
        <v>1213</v>
      </c>
      <c r="B1134" s="2">
        <v>9301</v>
      </c>
      <c r="C1134" t="s">
        <v>2369</v>
      </c>
      <c r="D1134" t="s">
        <v>2370</v>
      </c>
      <c r="E1134" t="s">
        <v>309</v>
      </c>
      <c r="F1134" t="s">
        <v>2371</v>
      </c>
      <c r="G1134" t="s">
        <v>2372</v>
      </c>
      <c r="H1134" t="s">
        <v>312</v>
      </c>
      <c r="I1134" t="s">
        <v>951</v>
      </c>
      <c r="J1134" t="s">
        <v>204</v>
      </c>
      <c r="K1134" t="s">
        <v>204</v>
      </c>
      <c r="L1134" t="s">
        <v>327</v>
      </c>
      <c r="M1134" t="s">
        <v>340</v>
      </c>
      <c r="N1134" t="s">
        <v>454</v>
      </c>
      <c r="O1134" t="s">
        <v>339</v>
      </c>
      <c r="P1134" t="s">
        <v>1626</v>
      </c>
      <c r="Q1134" t="s">
        <v>415</v>
      </c>
      <c r="R1134" t="s">
        <v>407</v>
      </c>
      <c r="S1134" t="s">
        <v>1212</v>
      </c>
      <c r="T1134" s="129">
        <v>4187.3</v>
      </c>
      <c r="U1134" t="s">
        <v>2373</v>
      </c>
      <c r="V1134" s="130">
        <v>4.5666326509713799E-2</v>
      </c>
      <c r="W1134" s="130">
        <v>5.3599697517156202E-2</v>
      </c>
      <c r="X1134" t="s">
        <v>412</v>
      </c>
      <c r="Y1134" t="s">
        <v>339</v>
      </c>
      <c r="Z1134" s="137">
        <v>38000</v>
      </c>
      <c r="AA1134" s="167">
        <v>1</v>
      </c>
      <c r="AB1134" s="166">
        <f>AD1134*1000/Z1134*100</f>
        <v>101.59499999999998</v>
      </c>
      <c r="AD1134" s="137">
        <f>38.6498-0.0437</f>
        <v>38.606099999999998</v>
      </c>
      <c r="AH1134" s="130">
        <v>2.8530863261332948E-5</v>
      </c>
      <c r="AI1134" s="130">
        <v>2.0368974227842787E-3</v>
      </c>
      <c r="AJ1134" s="130">
        <v>5.702111181070602E-5</v>
      </c>
      <c r="AK1134" s="181"/>
      <c r="AL1134" s="4"/>
      <c r="AM1134" s="159"/>
      <c r="AN1134" s="4"/>
    </row>
    <row r="1135" spans="1:40" x14ac:dyDescent="0.25">
      <c r="A1135" t="s">
        <v>1213</v>
      </c>
      <c r="B1135" s="2">
        <v>9301</v>
      </c>
      <c r="C1135" t="s">
        <v>1815</v>
      </c>
      <c r="D1135" t="s">
        <v>1816</v>
      </c>
      <c r="E1135" t="s">
        <v>309</v>
      </c>
      <c r="F1135" t="s">
        <v>3304</v>
      </c>
      <c r="G1135" t="s">
        <v>3305</v>
      </c>
      <c r="H1135" t="s">
        <v>312</v>
      </c>
      <c r="I1135" t="s">
        <v>951</v>
      </c>
      <c r="J1135" t="s">
        <v>204</v>
      </c>
      <c r="K1135" t="s">
        <v>204</v>
      </c>
      <c r="L1135" t="s">
        <v>325</v>
      </c>
      <c r="M1135" t="s">
        <v>340</v>
      </c>
      <c r="N1135" t="s">
        <v>447</v>
      </c>
      <c r="O1135" t="s">
        <v>339</v>
      </c>
      <c r="Q1135" t="s">
        <v>410</v>
      </c>
      <c r="R1135" t="s">
        <v>410</v>
      </c>
      <c r="S1135" t="s">
        <v>1212</v>
      </c>
      <c r="T1135" s="129">
        <v>1901.9</v>
      </c>
      <c r="U1135" t="s">
        <v>1796</v>
      </c>
      <c r="V1135" s="130">
        <v>4.9211435087069197E-2</v>
      </c>
      <c r="W1135" s="130">
        <v>6.2854859925508197E-2</v>
      </c>
      <c r="X1135" t="s">
        <v>412</v>
      </c>
      <c r="Y1135" t="s">
        <v>339</v>
      </c>
      <c r="Z1135" s="137">
        <v>33600.06</v>
      </c>
      <c r="AA1135" s="167">
        <v>1</v>
      </c>
      <c r="AB1135" s="166" t="s">
        <v>3306</v>
      </c>
      <c r="AD1135" s="137">
        <v>32.182099999999998</v>
      </c>
      <c r="AH1135" s="130">
        <v>1.0604639818312545E-4</v>
      </c>
      <c r="AI1135" s="130">
        <v>1.6979605955998128E-3</v>
      </c>
      <c r="AJ1135" s="130">
        <v>4.7532880099344983E-5</v>
      </c>
      <c r="AK1135" s="181"/>
      <c r="AL1135" s="4"/>
      <c r="AM1135" s="159"/>
      <c r="AN1135" s="4"/>
    </row>
    <row r="1136" spans="1:40" x14ac:dyDescent="0.25">
      <c r="A1136" t="s">
        <v>1213</v>
      </c>
      <c r="B1136" s="2">
        <v>9301</v>
      </c>
      <c r="C1136" t="s">
        <v>3406</v>
      </c>
      <c r="D1136" t="s">
        <v>3407</v>
      </c>
      <c r="E1136" t="s">
        <v>309</v>
      </c>
      <c r="F1136" t="s">
        <v>3408</v>
      </c>
      <c r="G1136" t="s">
        <v>3409</v>
      </c>
      <c r="H1136" t="s">
        <v>312</v>
      </c>
      <c r="I1136" t="s">
        <v>951</v>
      </c>
      <c r="J1136" t="s">
        <v>204</v>
      </c>
      <c r="K1136" t="s">
        <v>204</v>
      </c>
      <c r="L1136" t="s">
        <v>325</v>
      </c>
      <c r="M1136" t="s">
        <v>340</v>
      </c>
      <c r="N1136" t="s">
        <v>447</v>
      </c>
      <c r="O1136" t="s">
        <v>339</v>
      </c>
      <c r="Q1136" t="s">
        <v>410</v>
      </c>
      <c r="R1136" t="s">
        <v>410</v>
      </c>
      <c r="S1136" t="s">
        <v>1212</v>
      </c>
      <c r="T1136" s="129">
        <v>1804.6</v>
      </c>
      <c r="U1136" t="s">
        <v>1376</v>
      </c>
      <c r="V1136" s="130">
        <v>5.5785491694691297E-2</v>
      </c>
      <c r="W1136" s="130">
        <v>8.1715302107333798E-2</v>
      </c>
      <c r="X1136" t="s">
        <v>412</v>
      </c>
      <c r="Y1136" t="s">
        <v>339</v>
      </c>
      <c r="Z1136" s="137">
        <v>31000.400000000001</v>
      </c>
      <c r="AA1136" s="167">
        <v>1</v>
      </c>
      <c r="AB1136" s="166" t="s">
        <v>3410</v>
      </c>
      <c r="AD1136" s="137">
        <v>30.9818</v>
      </c>
      <c r="AH1136" s="130">
        <v>4.5489744858210072E-4</v>
      </c>
      <c r="AI1136" s="130">
        <v>1.6346315368094152E-3</v>
      </c>
      <c r="AJ1136" s="130">
        <v>4.5760040042815305E-5</v>
      </c>
      <c r="AK1136" s="181"/>
      <c r="AL1136" s="4"/>
      <c r="AM1136" s="159"/>
      <c r="AN1136" s="4"/>
    </row>
    <row r="1137" spans="1:40" x14ac:dyDescent="0.25">
      <c r="A1137" t="s">
        <v>1213</v>
      </c>
      <c r="B1137" s="2">
        <v>9301</v>
      </c>
      <c r="C1137" t="s">
        <v>3262</v>
      </c>
      <c r="D1137" t="s">
        <v>3263</v>
      </c>
      <c r="E1137" t="s">
        <v>309</v>
      </c>
      <c r="F1137" t="s">
        <v>3297</v>
      </c>
      <c r="G1137" t="s">
        <v>3298</v>
      </c>
      <c r="H1137" t="s">
        <v>312</v>
      </c>
      <c r="I1137" t="s">
        <v>951</v>
      </c>
      <c r="J1137" t="s">
        <v>204</v>
      </c>
      <c r="K1137" t="s">
        <v>204</v>
      </c>
      <c r="L1137" t="s">
        <v>325</v>
      </c>
      <c r="M1137" t="s">
        <v>340</v>
      </c>
      <c r="N1137" t="s">
        <v>476</v>
      </c>
      <c r="O1137" t="s">
        <v>339</v>
      </c>
      <c r="P1137" t="s">
        <v>1647</v>
      </c>
      <c r="Q1137" t="s">
        <v>413</v>
      </c>
      <c r="R1137" t="s">
        <v>407</v>
      </c>
      <c r="S1137" t="s">
        <v>1212</v>
      </c>
      <c r="T1137" s="129">
        <v>1584</v>
      </c>
      <c r="U1137" t="s">
        <v>1679</v>
      </c>
      <c r="V1137" s="130">
        <v>2.5484093231464101E-2</v>
      </c>
      <c r="W1137" s="130">
        <v>4.8965559808015501E-2</v>
      </c>
      <c r="X1137" t="s">
        <v>412</v>
      </c>
      <c r="Y1137" t="s">
        <v>339</v>
      </c>
      <c r="Z1137" s="137">
        <v>32000.87</v>
      </c>
      <c r="AA1137" s="167">
        <v>1</v>
      </c>
      <c r="AB1137" s="166" t="s">
        <v>3299</v>
      </c>
      <c r="AD1137" s="137">
        <v>30.803999999999998</v>
      </c>
      <c r="AH1137" s="130">
        <v>7.7622294845607385E-5</v>
      </c>
      <c r="AI1137" s="130">
        <v>1.6252506264928838E-3</v>
      </c>
      <c r="AJ1137" s="130">
        <v>4.5497429893643451E-5</v>
      </c>
      <c r="AK1137" s="181"/>
      <c r="AL1137" s="4"/>
      <c r="AM1137" s="159"/>
      <c r="AN1137" s="4"/>
    </row>
    <row r="1138" spans="1:40" x14ac:dyDescent="0.25">
      <c r="A1138" t="s">
        <v>1213</v>
      </c>
      <c r="B1138" s="2">
        <v>9301</v>
      </c>
      <c r="C1138" t="s">
        <v>1928</v>
      </c>
      <c r="D1138" t="s">
        <v>1929</v>
      </c>
      <c r="E1138" t="s">
        <v>309</v>
      </c>
      <c r="F1138" t="s">
        <v>3372</v>
      </c>
      <c r="G1138" t="s">
        <v>3373</v>
      </c>
      <c r="H1138" t="s">
        <v>312</v>
      </c>
      <c r="I1138" t="s">
        <v>951</v>
      </c>
      <c r="J1138" t="s">
        <v>204</v>
      </c>
      <c r="K1138" t="s">
        <v>204</v>
      </c>
      <c r="L1138" t="s">
        <v>325</v>
      </c>
      <c r="M1138" t="s">
        <v>340</v>
      </c>
      <c r="N1138" t="s">
        <v>461</v>
      </c>
      <c r="O1138" t="s">
        <v>339</v>
      </c>
      <c r="P1138" t="s">
        <v>1773</v>
      </c>
      <c r="Q1138" t="s">
        <v>415</v>
      </c>
      <c r="R1138" t="s">
        <v>407</v>
      </c>
      <c r="S1138" t="s">
        <v>1212</v>
      </c>
      <c r="T1138" s="129">
        <v>1459.5</v>
      </c>
      <c r="U1138" t="s">
        <v>1672</v>
      </c>
      <c r="V1138" s="130">
        <v>6.6481918472051302E-2</v>
      </c>
      <c r="W1138" s="130">
        <v>5.3842288200854897E-2</v>
      </c>
      <c r="X1138" t="s">
        <v>412</v>
      </c>
      <c r="Y1138" t="s">
        <v>339</v>
      </c>
      <c r="Z1138" s="137">
        <v>31259.15</v>
      </c>
      <c r="AA1138" s="167">
        <v>1</v>
      </c>
      <c r="AB1138" s="166" t="s">
        <v>3106</v>
      </c>
      <c r="AD1138" s="137">
        <v>30.346400000000003</v>
      </c>
      <c r="AH1138" s="130">
        <v>1.1838405267247413E-4</v>
      </c>
      <c r="AI1138" s="130">
        <v>1.601107181268785E-3</v>
      </c>
      <c r="AJ1138" s="130">
        <v>4.4821555853930067E-5</v>
      </c>
      <c r="AK1138" s="181"/>
      <c r="AL1138" s="4"/>
      <c r="AM1138" s="159"/>
      <c r="AN1138" s="4"/>
    </row>
    <row r="1139" spans="1:40" x14ac:dyDescent="0.25">
      <c r="A1139" t="s">
        <v>1213</v>
      </c>
      <c r="B1139" s="2">
        <v>9301</v>
      </c>
      <c r="C1139" t="s">
        <v>3316</v>
      </c>
      <c r="D1139" t="s">
        <v>3317</v>
      </c>
      <c r="E1139" t="s">
        <v>309</v>
      </c>
      <c r="F1139" t="s">
        <v>3369</v>
      </c>
      <c r="G1139" t="s">
        <v>3370</v>
      </c>
      <c r="H1139" t="s">
        <v>312</v>
      </c>
      <c r="I1139" t="s">
        <v>951</v>
      </c>
      <c r="J1139" t="s">
        <v>204</v>
      </c>
      <c r="K1139" t="s">
        <v>204</v>
      </c>
      <c r="L1139" t="s">
        <v>325</v>
      </c>
      <c r="M1139" t="s">
        <v>340</v>
      </c>
      <c r="N1139" t="s">
        <v>447</v>
      </c>
      <c r="O1139" t="s">
        <v>339</v>
      </c>
      <c r="P1139" t="s">
        <v>1773</v>
      </c>
      <c r="Q1139" t="s">
        <v>415</v>
      </c>
      <c r="R1139" t="s">
        <v>407</v>
      </c>
      <c r="S1139" t="s">
        <v>1212</v>
      </c>
      <c r="T1139" s="129">
        <v>4004.8</v>
      </c>
      <c r="U1139" t="s">
        <v>1921</v>
      </c>
      <c r="V1139" s="130">
        <v>5.8008291455506997E-2</v>
      </c>
      <c r="W1139" s="130">
        <v>5.98480467486378E-2</v>
      </c>
      <c r="X1139" t="s">
        <v>412</v>
      </c>
      <c r="Y1139" t="s">
        <v>339</v>
      </c>
      <c r="Z1139" s="137">
        <v>30000</v>
      </c>
      <c r="AA1139" s="167">
        <v>1</v>
      </c>
      <c r="AB1139" s="166" t="s">
        <v>3371</v>
      </c>
      <c r="AD1139" s="137">
        <v>29.658000000000001</v>
      </c>
      <c r="AH1139" s="130">
        <v>1.4932356425392969E-4</v>
      </c>
      <c r="AI1139" s="130">
        <v>1.5647864913818318E-3</v>
      </c>
      <c r="AJ1139" s="130">
        <v>4.3804790799431163E-5</v>
      </c>
      <c r="AK1139" s="181"/>
      <c r="AL1139" s="4"/>
      <c r="AM1139" s="159"/>
      <c r="AN1139" s="4"/>
    </row>
    <row r="1140" spans="1:40" x14ac:dyDescent="0.25">
      <c r="A1140" t="s">
        <v>1213</v>
      </c>
      <c r="B1140" s="2">
        <v>9301</v>
      </c>
      <c r="C1140" t="s">
        <v>3131</v>
      </c>
      <c r="D1140" t="s">
        <v>3132</v>
      </c>
      <c r="E1140" t="s">
        <v>309</v>
      </c>
      <c r="F1140" t="s">
        <v>3343</v>
      </c>
      <c r="G1140" t="s">
        <v>3344</v>
      </c>
      <c r="H1140" t="s">
        <v>312</v>
      </c>
      <c r="I1140" t="s">
        <v>951</v>
      </c>
      <c r="J1140" t="s">
        <v>204</v>
      </c>
      <c r="K1140" t="s">
        <v>204</v>
      </c>
      <c r="L1140" t="s">
        <v>325</v>
      </c>
      <c r="M1140" t="s">
        <v>340</v>
      </c>
      <c r="N1140" t="s">
        <v>447</v>
      </c>
      <c r="O1140" t="s">
        <v>339</v>
      </c>
      <c r="P1140" t="s">
        <v>1864</v>
      </c>
      <c r="Q1140" t="s">
        <v>415</v>
      </c>
      <c r="R1140" t="s">
        <v>407</v>
      </c>
      <c r="S1140" t="s">
        <v>1212</v>
      </c>
      <c r="T1140" s="129">
        <v>992.4</v>
      </c>
      <c r="U1140" t="s">
        <v>1822</v>
      </c>
      <c r="V1140" s="130">
        <v>5.6427446639475298E-2</v>
      </c>
      <c r="W1140" s="130">
        <v>5.5466990131139399E-2</v>
      </c>
      <c r="X1140" t="s">
        <v>412</v>
      </c>
      <c r="Y1140" t="s">
        <v>339</v>
      </c>
      <c r="Z1140" s="137">
        <v>27333.33</v>
      </c>
      <c r="AA1140" s="167">
        <v>1</v>
      </c>
      <c r="AB1140" s="166" t="s">
        <v>3345</v>
      </c>
      <c r="AD1140" s="137">
        <v>26.6965</v>
      </c>
      <c r="AH1140" s="130">
        <v>1.2216286397461395E-3</v>
      </c>
      <c r="AI1140" s="130">
        <v>1.4085347146528787E-3</v>
      </c>
      <c r="AJ1140" s="130">
        <v>3.9430662808585001E-5</v>
      </c>
      <c r="AK1140" s="181"/>
      <c r="AL1140" s="4"/>
      <c r="AM1140" s="159"/>
      <c r="AN1140" s="4"/>
    </row>
    <row r="1141" spans="1:40" x14ac:dyDescent="0.25">
      <c r="A1141" t="s">
        <v>1213</v>
      </c>
      <c r="B1141" s="2">
        <v>9301</v>
      </c>
      <c r="C1141" t="s">
        <v>1703</v>
      </c>
      <c r="D1141" t="s">
        <v>1704</v>
      </c>
      <c r="E1141" t="s">
        <v>309</v>
      </c>
      <c r="F1141" t="s">
        <v>3334</v>
      </c>
      <c r="G1141" t="s">
        <v>3335</v>
      </c>
      <c r="H1141" t="s">
        <v>312</v>
      </c>
      <c r="I1141" t="s">
        <v>951</v>
      </c>
      <c r="J1141" t="s">
        <v>204</v>
      </c>
      <c r="K1141" t="s">
        <v>204</v>
      </c>
      <c r="L1141" t="s">
        <v>325</v>
      </c>
      <c r="M1141" t="s">
        <v>340</v>
      </c>
      <c r="N1141" t="s">
        <v>454</v>
      </c>
      <c r="O1141" t="s">
        <v>339</v>
      </c>
      <c r="P1141" t="s">
        <v>1633</v>
      </c>
      <c r="Q1141" t="s">
        <v>413</v>
      </c>
      <c r="R1141" t="s">
        <v>407</v>
      </c>
      <c r="S1141" t="s">
        <v>1212</v>
      </c>
      <c r="T1141" s="129">
        <v>2574.5</v>
      </c>
      <c r="U1141" t="s">
        <v>3336</v>
      </c>
      <c r="V1141" s="130">
        <v>4.9482212399243997E-2</v>
      </c>
      <c r="W1141" s="130">
        <v>6.2209699836969001E-2</v>
      </c>
      <c r="X1141" t="s">
        <v>412</v>
      </c>
      <c r="Y1141" t="s">
        <v>339</v>
      </c>
      <c r="Z1141" s="137">
        <v>26000</v>
      </c>
      <c r="AA1141" s="167">
        <v>1</v>
      </c>
      <c r="AB1141" s="166" t="s">
        <v>3337</v>
      </c>
      <c r="AD1141" s="137">
        <v>25.854400000000002</v>
      </c>
      <c r="AH1141" s="130">
        <v>7.8787878787878787E-5</v>
      </c>
      <c r="AI1141" s="130">
        <v>1.36410465516159E-3</v>
      </c>
      <c r="AJ1141" s="130">
        <v>3.81868832438065E-5</v>
      </c>
      <c r="AK1141" s="181"/>
      <c r="AL1141" s="4"/>
      <c r="AM1141" s="159"/>
      <c r="AN1141" s="4"/>
    </row>
    <row r="1142" spans="1:40" x14ac:dyDescent="0.25">
      <c r="A1142" t="s">
        <v>1213</v>
      </c>
      <c r="B1142" s="2">
        <v>9301</v>
      </c>
      <c r="C1142" t="s">
        <v>1769</v>
      </c>
      <c r="D1142" t="s">
        <v>1770</v>
      </c>
      <c r="E1142" t="s">
        <v>309</v>
      </c>
      <c r="F1142" t="s">
        <v>3245</v>
      </c>
      <c r="G1142" t="s">
        <v>3246</v>
      </c>
      <c r="H1142" t="s">
        <v>312</v>
      </c>
      <c r="I1142" t="s">
        <v>951</v>
      </c>
      <c r="J1142" t="s">
        <v>204</v>
      </c>
      <c r="K1142" t="s">
        <v>204</v>
      </c>
      <c r="L1142" t="s">
        <v>325</v>
      </c>
      <c r="M1142" t="s">
        <v>340</v>
      </c>
      <c r="N1142" t="s">
        <v>441</v>
      </c>
      <c r="O1142" t="s">
        <v>339</v>
      </c>
      <c r="Q1142" t="s">
        <v>410</v>
      </c>
      <c r="R1142" t="s">
        <v>410</v>
      </c>
      <c r="S1142" t="s">
        <v>1212</v>
      </c>
      <c r="T1142" s="129">
        <v>632.6</v>
      </c>
      <c r="U1142" t="s">
        <v>3247</v>
      </c>
      <c r="V1142" s="130">
        <v>2.3554755847413501E-2</v>
      </c>
      <c r="W1142" s="130">
        <v>2.37741564321515E-2</v>
      </c>
      <c r="X1142" t="s">
        <v>412</v>
      </c>
      <c r="Y1142" t="s">
        <v>339</v>
      </c>
      <c r="Z1142" s="137">
        <v>25000.18</v>
      </c>
      <c r="AA1142" s="167">
        <v>1</v>
      </c>
      <c r="AB1142" s="166" t="s">
        <v>3248</v>
      </c>
      <c r="AD1142" s="137">
        <v>25.1602</v>
      </c>
      <c r="AH1142" s="130">
        <v>3.0111629027401385E-4</v>
      </c>
      <c r="AI1142" s="130">
        <v>1.3274779513273035E-3</v>
      </c>
      <c r="AJ1142" s="130">
        <v>3.7161551604014024E-5</v>
      </c>
      <c r="AK1142" s="181"/>
      <c r="AL1142" s="4"/>
      <c r="AM1142" s="159"/>
      <c r="AN1142" s="4"/>
    </row>
    <row r="1143" spans="1:40" x14ac:dyDescent="0.25">
      <c r="A1143" t="s">
        <v>1213</v>
      </c>
      <c r="B1143" s="2">
        <v>9301</v>
      </c>
      <c r="C1143" t="s">
        <v>3046</v>
      </c>
      <c r="D1143" t="s">
        <v>3047</v>
      </c>
      <c r="E1143" t="s">
        <v>309</v>
      </c>
      <c r="F1143" t="s">
        <v>3203</v>
      </c>
      <c r="G1143" t="s">
        <v>3204</v>
      </c>
      <c r="H1143" t="s">
        <v>312</v>
      </c>
      <c r="I1143" t="s">
        <v>951</v>
      </c>
      <c r="J1143" t="s">
        <v>204</v>
      </c>
      <c r="K1143" t="s">
        <v>204</v>
      </c>
      <c r="L1143" t="s">
        <v>325</v>
      </c>
      <c r="M1143" t="s">
        <v>340</v>
      </c>
      <c r="N1143" t="s">
        <v>447</v>
      </c>
      <c r="O1143" t="s">
        <v>339</v>
      </c>
      <c r="P1143" t="s">
        <v>1894</v>
      </c>
      <c r="Q1143" t="s">
        <v>415</v>
      </c>
      <c r="R1143" t="s">
        <v>407</v>
      </c>
      <c r="S1143" t="s">
        <v>1212</v>
      </c>
      <c r="T1143" s="129">
        <v>989.2</v>
      </c>
      <c r="U1143" t="s">
        <v>1822</v>
      </c>
      <c r="V1143" s="130">
        <v>6.2823147850474201E-2</v>
      </c>
      <c r="W1143" s="130">
        <v>6.0174560695886302E-2</v>
      </c>
      <c r="X1143" t="s">
        <v>412</v>
      </c>
      <c r="Y1143" t="s">
        <v>339</v>
      </c>
      <c r="Z1143" s="137">
        <v>24500</v>
      </c>
      <c r="AA1143" s="167">
        <v>1</v>
      </c>
      <c r="AB1143" s="166" t="s">
        <v>1421</v>
      </c>
      <c r="AD1143" s="137">
        <v>24.139900000000001</v>
      </c>
      <c r="AH1143" s="130">
        <v>3.7121212121212123E-4</v>
      </c>
      <c r="AI1143" s="130">
        <v>1.2736458771093224E-3</v>
      </c>
      <c r="AJ1143" s="130">
        <v>3.5654571091077898E-5</v>
      </c>
      <c r="AK1143" s="181"/>
      <c r="AL1143" s="4"/>
      <c r="AM1143" s="159"/>
      <c r="AN1143" s="4"/>
    </row>
    <row r="1144" spans="1:40" x14ac:dyDescent="0.25">
      <c r="A1144" t="s">
        <v>1213</v>
      </c>
      <c r="B1144" s="2">
        <v>9301</v>
      </c>
      <c r="C1144" t="s">
        <v>3262</v>
      </c>
      <c r="D1144" t="s">
        <v>3263</v>
      </c>
      <c r="E1144" t="s">
        <v>309</v>
      </c>
      <c r="F1144" t="s">
        <v>3264</v>
      </c>
      <c r="G1144" t="s">
        <v>3265</v>
      </c>
      <c r="H1144" t="s">
        <v>312</v>
      </c>
      <c r="I1144" t="s">
        <v>951</v>
      </c>
      <c r="J1144" t="s">
        <v>204</v>
      </c>
      <c r="K1144" t="s">
        <v>204</v>
      </c>
      <c r="L1144" t="s">
        <v>325</v>
      </c>
      <c r="M1144" t="s">
        <v>340</v>
      </c>
      <c r="N1144" t="s">
        <v>476</v>
      </c>
      <c r="O1144" t="s">
        <v>339</v>
      </c>
      <c r="P1144" t="s">
        <v>1647</v>
      </c>
      <c r="Q1144" t="s">
        <v>413</v>
      </c>
      <c r="R1144" t="s">
        <v>407</v>
      </c>
      <c r="S1144" t="s">
        <v>1212</v>
      </c>
      <c r="T1144" s="129">
        <v>5.5</v>
      </c>
      <c r="U1144" t="s">
        <v>3266</v>
      </c>
      <c r="V1144" s="130">
        <v>1.31039691838894E-2</v>
      </c>
      <c r="W1144" s="130">
        <v>0.47873790374755798</v>
      </c>
      <c r="X1144" t="s">
        <v>412</v>
      </c>
      <c r="Y1144" t="s">
        <v>339</v>
      </c>
      <c r="Z1144" s="137">
        <v>23000.33</v>
      </c>
      <c r="AA1144" s="167">
        <v>1</v>
      </c>
      <c r="AB1144" s="166" t="s">
        <v>3074</v>
      </c>
      <c r="AD1144" s="137">
        <v>23.267099999999999</v>
      </c>
      <c r="AH1144" s="130">
        <v>6.7230663430560241E-4</v>
      </c>
      <c r="AI1144" s="130">
        <v>1.2275960541381825E-3</v>
      </c>
      <c r="AJ1144" s="130">
        <v>3.4365447704142043E-5</v>
      </c>
      <c r="AK1144" s="181"/>
      <c r="AL1144" s="4"/>
      <c r="AM1144" s="159"/>
      <c r="AN1144" s="4"/>
    </row>
    <row r="1145" spans="1:40" x14ac:dyDescent="0.25">
      <c r="A1145" t="s">
        <v>1213</v>
      </c>
      <c r="B1145" s="2">
        <v>9301</v>
      </c>
      <c r="C1145" t="s">
        <v>2338</v>
      </c>
      <c r="D1145" t="s">
        <v>2339</v>
      </c>
      <c r="E1145" t="s">
        <v>309</v>
      </c>
      <c r="F1145" t="s">
        <v>3281</v>
      </c>
      <c r="G1145" t="s">
        <v>3282</v>
      </c>
      <c r="H1145" t="s">
        <v>312</v>
      </c>
      <c r="I1145" t="s">
        <v>951</v>
      </c>
      <c r="J1145" t="s">
        <v>204</v>
      </c>
      <c r="K1145" t="s">
        <v>204</v>
      </c>
      <c r="L1145" t="s">
        <v>325</v>
      </c>
      <c r="M1145" t="s">
        <v>340</v>
      </c>
      <c r="N1145" t="s">
        <v>477</v>
      </c>
      <c r="O1145" t="s">
        <v>339</v>
      </c>
      <c r="P1145" t="s">
        <v>1668</v>
      </c>
      <c r="Q1145" t="s">
        <v>413</v>
      </c>
      <c r="R1145" t="s">
        <v>407</v>
      </c>
      <c r="S1145" t="s">
        <v>1212</v>
      </c>
      <c r="T1145" s="129">
        <v>1073.3</v>
      </c>
      <c r="U1145" t="s">
        <v>2829</v>
      </c>
      <c r="V1145" s="130">
        <v>4.86216958849724E-2</v>
      </c>
      <c r="W1145" s="130">
        <v>4.9402223038673101E-2</v>
      </c>
      <c r="X1145" t="s">
        <v>412</v>
      </c>
      <c r="Y1145" t="s">
        <v>339</v>
      </c>
      <c r="Z1145" s="137">
        <v>19000.64</v>
      </c>
      <c r="AA1145" s="167">
        <v>1</v>
      </c>
      <c r="AB1145" s="166" t="s">
        <v>3251</v>
      </c>
      <c r="AD1145" s="137">
        <v>18.582599999999999</v>
      </c>
      <c r="AH1145" s="130">
        <v>1.5188659499182494E-4</v>
      </c>
      <c r="AI1145" s="130">
        <v>9.8043703064104202E-4</v>
      </c>
      <c r="AJ1145" s="130">
        <v>2.7446453082119814E-5</v>
      </c>
      <c r="AK1145" s="181"/>
      <c r="AL1145" s="4"/>
      <c r="AM1145" s="159"/>
      <c r="AN1145" s="4"/>
    </row>
    <row r="1146" spans="1:40" x14ac:dyDescent="0.25">
      <c r="A1146" t="s">
        <v>1213</v>
      </c>
      <c r="B1146" s="2">
        <v>9301</v>
      </c>
      <c r="C1146" t="s">
        <v>1824</v>
      </c>
      <c r="D1146" t="s">
        <v>1825</v>
      </c>
      <c r="E1146" t="s">
        <v>309</v>
      </c>
      <c r="F1146" t="s">
        <v>3787</v>
      </c>
      <c r="G1146" t="s">
        <v>3788</v>
      </c>
      <c r="H1146" t="s">
        <v>312</v>
      </c>
      <c r="I1146" t="s">
        <v>951</v>
      </c>
      <c r="J1146" t="s">
        <v>204</v>
      </c>
      <c r="K1146" t="s">
        <v>204</v>
      </c>
      <c r="L1146" t="s">
        <v>325</v>
      </c>
      <c r="M1146" t="s">
        <v>340</v>
      </c>
      <c r="N1146" t="s">
        <v>447</v>
      </c>
      <c r="O1146" t="s">
        <v>339</v>
      </c>
      <c r="Q1146" t="s">
        <v>410</v>
      </c>
      <c r="R1146" t="s">
        <v>410</v>
      </c>
      <c r="S1146" t="s">
        <v>1212</v>
      </c>
      <c r="T1146" s="129">
        <v>1423.7</v>
      </c>
      <c r="U1146" t="s">
        <v>3789</v>
      </c>
      <c r="V1146" s="130">
        <v>4.2595320574931997E-2</v>
      </c>
      <c r="W1146" s="130">
        <v>6.6425532529353806E-2</v>
      </c>
      <c r="X1146" t="s">
        <v>412</v>
      </c>
      <c r="Y1146" t="s">
        <v>339</v>
      </c>
      <c r="Z1146" s="137">
        <v>17000</v>
      </c>
      <c r="AA1146" s="167">
        <v>1</v>
      </c>
      <c r="AB1146" s="166" t="s">
        <v>2576</v>
      </c>
      <c r="AD1146" s="137">
        <v>16.857200000000002</v>
      </c>
      <c r="AH1146" s="130">
        <v>1.4166666666666668E-4</v>
      </c>
      <c r="AI1146" s="130">
        <v>8.8940315741188949E-4</v>
      </c>
      <c r="AJ1146" s="130">
        <v>2.4898041657029169E-5</v>
      </c>
      <c r="AK1146" s="181"/>
      <c r="AL1146" s="4"/>
      <c r="AM1146" s="159"/>
      <c r="AN1146" s="4"/>
    </row>
    <row r="1147" spans="1:40" x14ac:dyDescent="0.25">
      <c r="A1147" t="s">
        <v>1213</v>
      </c>
      <c r="B1147" s="2">
        <v>9301</v>
      </c>
      <c r="C1147" t="s">
        <v>2476</v>
      </c>
      <c r="D1147" t="s">
        <v>2477</v>
      </c>
      <c r="E1147" t="s">
        <v>309</v>
      </c>
      <c r="F1147" t="s">
        <v>2548</v>
      </c>
      <c r="G1147" t="s">
        <v>2549</v>
      </c>
      <c r="H1147" t="s">
        <v>312</v>
      </c>
      <c r="I1147" t="s">
        <v>951</v>
      </c>
      <c r="J1147" t="s">
        <v>204</v>
      </c>
      <c r="K1147" t="s">
        <v>204</v>
      </c>
      <c r="L1147" t="s">
        <v>325</v>
      </c>
      <c r="M1147" t="s">
        <v>340</v>
      </c>
      <c r="N1147" t="s">
        <v>462</v>
      </c>
      <c r="O1147" t="s">
        <v>339</v>
      </c>
      <c r="P1147" t="s">
        <v>1647</v>
      </c>
      <c r="Q1147" t="s">
        <v>413</v>
      </c>
      <c r="R1147" t="s">
        <v>407</v>
      </c>
      <c r="S1147" t="s">
        <v>1212</v>
      </c>
      <c r="T1147" s="129">
        <v>1148.9000000000001</v>
      </c>
      <c r="U1147" t="s">
        <v>1774</v>
      </c>
      <c r="V1147" s="130">
        <v>4.3109168683880102E-2</v>
      </c>
      <c r="W1147" s="130">
        <v>4.0345067080258999E-2</v>
      </c>
      <c r="X1147" t="s">
        <v>412</v>
      </c>
      <c r="Y1147" t="s">
        <v>339</v>
      </c>
      <c r="Z1147" s="137">
        <v>17000.02</v>
      </c>
      <c r="AA1147" s="167">
        <v>1</v>
      </c>
      <c r="AB1147" s="166" t="s">
        <v>2550</v>
      </c>
      <c r="AD1147" s="137">
        <v>16.724599999999999</v>
      </c>
      <c r="AH1147" s="130">
        <v>7.5492867260221674E-5</v>
      </c>
      <c r="AI1147" s="130">
        <v>8.8240704544354247E-4</v>
      </c>
      <c r="AJ1147" s="130">
        <v>2.4702191793248579E-5</v>
      </c>
      <c r="AK1147" s="181"/>
      <c r="AL1147" s="4"/>
      <c r="AM1147" s="159"/>
      <c r="AN1147" s="4"/>
    </row>
    <row r="1148" spans="1:40" x14ac:dyDescent="0.25">
      <c r="A1148" t="s">
        <v>1213</v>
      </c>
      <c r="B1148" s="2">
        <v>9301</v>
      </c>
      <c r="C1148" t="s">
        <v>2535</v>
      </c>
      <c r="D1148" t="s">
        <v>2536</v>
      </c>
      <c r="E1148" t="s">
        <v>309</v>
      </c>
      <c r="F1148" t="s">
        <v>2537</v>
      </c>
      <c r="G1148" t="s">
        <v>2538</v>
      </c>
      <c r="H1148" t="s">
        <v>312</v>
      </c>
      <c r="I1148" t="s">
        <v>951</v>
      </c>
      <c r="J1148" t="s">
        <v>204</v>
      </c>
      <c r="K1148" t="s">
        <v>204</v>
      </c>
      <c r="L1148" t="s">
        <v>325</v>
      </c>
      <c r="M1148" t="s">
        <v>340</v>
      </c>
      <c r="N1148" t="s">
        <v>464</v>
      </c>
      <c r="O1148" t="s">
        <v>339</v>
      </c>
      <c r="P1148" t="s">
        <v>1211</v>
      </c>
      <c r="Q1148" t="s">
        <v>413</v>
      </c>
      <c r="R1148" t="s">
        <v>407</v>
      </c>
      <c r="S1148" t="s">
        <v>1212</v>
      </c>
      <c r="T1148" s="129">
        <v>504.1</v>
      </c>
      <c r="U1148" t="s">
        <v>2539</v>
      </c>
      <c r="V1148" s="130">
        <v>4.8950301032824599E-2</v>
      </c>
      <c r="W1148" s="130">
        <v>4.4358959419727E-2</v>
      </c>
      <c r="X1148" t="s">
        <v>412</v>
      </c>
      <c r="Y1148" t="s">
        <v>339</v>
      </c>
      <c r="Z1148" s="137">
        <v>16000</v>
      </c>
      <c r="AA1148" s="167">
        <v>1</v>
      </c>
      <c r="AB1148" s="166" t="s">
        <v>2540</v>
      </c>
      <c r="AD1148" s="137">
        <v>15.779200000000001</v>
      </c>
      <c r="AH1148" s="130">
        <v>1.5361738948849009E-4</v>
      </c>
      <c r="AI1148" s="130">
        <v>8.3252677202819484E-4</v>
      </c>
      <c r="AJ1148" s="130">
        <v>2.3305838390396662E-5</v>
      </c>
      <c r="AK1148" s="181"/>
      <c r="AL1148" s="4"/>
      <c r="AM1148" s="159"/>
      <c r="AN1148" s="4"/>
    </row>
    <row r="1149" spans="1:40" x14ac:dyDescent="0.25">
      <c r="A1149" t="s">
        <v>1213</v>
      </c>
      <c r="B1149" s="2">
        <v>9301</v>
      </c>
      <c r="C1149" t="s">
        <v>1842</v>
      </c>
      <c r="D1149" t="s">
        <v>1843</v>
      </c>
      <c r="E1149" t="s">
        <v>309</v>
      </c>
      <c r="F1149" t="s">
        <v>1844</v>
      </c>
      <c r="G1149" t="s">
        <v>1845</v>
      </c>
      <c r="H1149" t="s">
        <v>312</v>
      </c>
      <c r="I1149" t="s">
        <v>951</v>
      </c>
      <c r="J1149" t="s">
        <v>204</v>
      </c>
      <c r="K1149" t="s">
        <v>204</v>
      </c>
      <c r="L1149" t="s">
        <v>325</v>
      </c>
      <c r="M1149" t="s">
        <v>340</v>
      </c>
      <c r="N1149" t="s">
        <v>443</v>
      </c>
      <c r="O1149" t="s">
        <v>339</v>
      </c>
      <c r="P1149" t="s">
        <v>1626</v>
      </c>
      <c r="Q1149" t="s">
        <v>415</v>
      </c>
      <c r="R1149" t="s">
        <v>407</v>
      </c>
      <c r="S1149" t="s">
        <v>1212</v>
      </c>
      <c r="T1149" s="129">
        <v>252.1</v>
      </c>
      <c r="U1149" t="s">
        <v>1593</v>
      </c>
      <c r="V1149" s="130">
        <v>3.3702117407188703E-2</v>
      </c>
      <c r="W1149" s="130">
        <v>8.1198649516105295E-2</v>
      </c>
      <c r="X1149" t="s">
        <v>412</v>
      </c>
      <c r="Y1149" t="s">
        <v>339</v>
      </c>
      <c r="Z1149" s="137">
        <v>14169.79</v>
      </c>
      <c r="AA1149" s="167">
        <v>1</v>
      </c>
      <c r="AB1149" s="166" t="s">
        <v>1846</v>
      </c>
      <c r="AD1149" s="137">
        <v>14.0068</v>
      </c>
      <c r="AH1149" s="130">
        <v>3.736944630898856E-4</v>
      </c>
      <c r="AI1149" s="130">
        <v>7.3901313060513322E-4</v>
      </c>
      <c r="AJ1149" s="130">
        <v>2.0688008084478805E-5</v>
      </c>
      <c r="AK1149" s="181"/>
      <c r="AL1149" s="4"/>
      <c r="AM1149" s="159"/>
      <c r="AN1149" s="4"/>
    </row>
    <row r="1150" spans="1:40" x14ac:dyDescent="0.25">
      <c r="A1150" t="s">
        <v>1213</v>
      </c>
      <c r="B1150" s="2">
        <v>9301</v>
      </c>
      <c r="C1150" t="s">
        <v>2447</v>
      </c>
      <c r="D1150" t="s">
        <v>2448</v>
      </c>
      <c r="E1150" t="s">
        <v>309</v>
      </c>
      <c r="F1150" t="s">
        <v>2449</v>
      </c>
      <c r="G1150" t="s">
        <v>2450</v>
      </c>
      <c r="H1150" t="s">
        <v>312</v>
      </c>
      <c r="I1150" t="s">
        <v>951</v>
      </c>
      <c r="J1150" t="s">
        <v>204</v>
      </c>
      <c r="K1150" t="s">
        <v>204</v>
      </c>
      <c r="L1150" t="s">
        <v>325</v>
      </c>
      <c r="M1150" t="s">
        <v>340</v>
      </c>
      <c r="N1150" t="s">
        <v>451</v>
      </c>
      <c r="O1150" t="s">
        <v>339</v>
      </c>
      <c r="P1150" t="s">
        <v>1619</v>
      </c>
      <c r="Q1150" t="s">
        <v>413</v>
      </c>
      <c r="R1150" t="s">
        <v>407</v>
      </c>
      <c r="S1150" t="s">
        <v>1212</v>
      </c>
      <c r="T1150" s="129">
        <v>1321.6</v>
      </c>
      <c r="U1150" t="s">
        <v>1694</v>
      </c>
      <c r="V1150" s="130">
        <v>3.4210801035165397E-2</v>
      </c>
      <c r="W1150" s="130">
        <v>5.5743674640655203E-2</v>
      </c>
      <c r="X1150" t="s">
        <v>412</v>
      </c>
      <c r="Y1150" t="s">
        <v>339</v>
      </c>
      <c r="Z1150" s="137">
        <v>12000</v>
      </c>
      <c r="AA1150" s="167">
        <v>1</v>
      </c>
      <c r="AB1150" s="166" t="s">
        <v>2451</v>
      </c>
      <c r="AD1150" s="137">
        <v>11.8668</v>
      </c>
      <c r="AH1150" s="130">
        <v>1.5616797724351468E-5</v>
      </c>
      <c r="AI1150" s="130">
        <v>6.2610453624418105E-4</v>
      </c>
      <c r="AJ1150" s="130">
        <v>1.7527233510644333E-5</v>
      </c>
      <c r="AK1150" s="181"/>
      <c r="AL1150" s="4"/>
      <c r="AM1150" s="159"/>
      <c r="AN1150" s="4"/>
    </row>
    <row r="1151" spans="1:40" x14ac:dyDescent="0.25">
      <c r="A1151" t="s">
        <v>1213</v>
      </c>
      <c r="B1151" s="2">
        <v>9301</v>
      </c>
      <c r="C1151" t="s">
        <v>3329</v>
      </c>
      <c r="D1151" t="s">
        <v>3330</v>
      </c>
      <c r="E1151" t="s">
        <v>309</v>
      </c>
      <c r="F1151" t="s">
        <v>3331</v>
      </c>
      <c r="G1151" t="s">
        <v>3332</v>
      </c>
      <c r="H1151" t="s">
        <v>312</v>
      </c>
      <c r="I1151" t="s">
        <v>951</v>
      </c>
      <c r="J1151" t="s">
        <v>204</v>
      </c>
      <c r="K1151" t="s">
        <v>204</v>
      </c>
      <c r="L1151" t="s">
        <v>325</v>
      </c>
      <c r="M1151" t="s">
        <v>340</v>
      </c>
      <c r="N1151" t="s">
        <v>459</v>
      </c>
      <c r="O1151" t="s">
        <v>339</v>
      </c>
      <c r="P1151" t="s">
        <v>1864</v>
      </c>
      <c r="Q1151" t="s">
        <v>415</v>
      </c>
      <c r="R1151" t="s">
        <v>407</v>
      </c>
      <c r="S1151" t="s">
        <v>1212</v>
      </c>
      <c r="T1151" s="129">
        <v>504.1</v>
      </c>
      <c r="U1151" t="s">
        <v>2539</v>
      </c>
      <c r="V1151" s="130">
        <v>2.55754977298072E-2</v>
      </c>
      <c r="W1151" s="130">
        <v>5.1925166149139099E-2</v>
      </c>
      <c r="X1151" t="s">
        <v>412</v>
      </c>
      <c r="Y1151" t="s">
        <v>339</v>
      </c>
      <c r="Z1151" s="137">
        <v>11000.33</v>
      </c>
      <c r="AA1151" s="167">
        <v>1</v>
      </c>
      <c r="AB1151" s="166" t="s">
        <v>3333</v>
      </c>
      <c r="AD1151" s="137">
        <v>10.8947</v>
      </c>
      <c r="AH1151" s="130">
        <v>5.6343951681286377E-4</v>
      </c>
      <c r="AI1151" s="130">
        <v>5.748155434505915E-4</v>
      </c>
      <c r="AJ1151" s="130">
        <v>1.6091444275492706E-5</v>
      </c>
      <c r="AK1151" s="181"/>
      <c r="AL1151" s="4"/>
      <c r="AM1151" s="159"/>
      <c r="AN1151" s="4"/>
    </row>
    <row r="1152" spans="1:40" x14ac:dyDescent="0.25">
      <c r="A1152" t="s">
        <v>1213</v>
      </c>
      <c r="B1152" s="2">
        <v>9301</v>
      </c>
      <c r="C1152" t="s">
        <v>2324</v>
      </c>
      <c r="D1152" t="s">
        <v>2325</v>
      </c>
      <c r="E1152" t="s">
        <v>309</v>
      </c>
      <c r="F1152" t="s">
        <v>2597</v>
      </c>
      <c r="G1152" t="s">
        <v>2598</v>
      </c>
      <c r="H1152" t="s">
        <v>312</v>
      </c>
      <c r="I1152" t="s">
        <v>951</v>
      </c>
      <c r="J1152" t="s">
        <v>204</v>
      </c>
      <c r="K1152" t="s">
        <v>204</v>
      </c>
      <c r="L1152" t="s">
        <v>325</v>
      </c>
      <c r="M1152" t="s">
        <v>340</v>
      </c>
      <c r="N1152" t="s">
        <v>451</v>
      </c>
      <c r="O1152" t="s">
        <v>339</v>
      </c>
      <c r="P1152" t="s">
        <v>1619</v>
      </c>
      <c r="Q1152" t="s">
        <v>413</v>
      </c>
      <c r="R1152" t="s">
        <v>407</v>
      </c>
      <c r="S1152" t="s">
        <v>1212</v>
      </c>
      <c r="T1152" s="129">
        <v>1466.5</v>
      </c>
      <c r="U1152" t="s">
        <v>1796</v>
      </c>
      <c r="V1152" s="130">
        <v>4.9998078209876701E-2</v>
      </c>
      <c r="W1152" s="130">
        <v>4.6144951372146303E-2</v>
      </c>
      <c r="X1152" t="s">
        <v>412</v>
      </c>
      <c r="Y1152" t="s">
        <v>339</v>
      </c>
      <c r="Z1152" s="137">
        <v>10000.01</v>
      </c>
      <c r="AA1152" s="167">
        <v>1</v>
      </c>
      <c r="AB1152" s="166" t="s">
        <v>2599</v>
      </c>
      <c r="AD1152" s="137">
        <v>9.8759999999999994</v>
      </c>
      <c r="AH1152" s="130">
        <v>7.5896936192507706E-5</v>
      </c>
      <c r="AI1152" s="130">
        <v>5.2106788687325415E-4</v>
      </c>
      <c r="AJ1152" s="130">
        <v>1.4586826958499634E-5</v>
      </c>
      <c r="AK1152" s="181"/>
      <c r="AL1152" s="4"/>
      <c r="AM1152" s="159"/>
      <c r="AN1152" s="4"/>
    </row>
    <row r="1153" spans="1:40" x14ac:dyDescent="0.25">
      <c r="A1153" t="s">
        <v>1213</v>
      </c>
      <c r="B1153" s="2">
        <v>9301</v>
      </c>
      <c r="C1153" t="s">
        <v>1788</v>
      </c>
      <c r="D1153" t="s">
        <v>1789</v>
      </c>
      <c r="E1153" t="s">
        <v>309</v>
      </c>
      <c r="F1153" t="s">
        <v>1790</v>
      </c>
      <c r="G1153" t="s">
        <v>1791</v>
      </c>
      <c r="H1153" t="s">
        <v>312</v>
      </c>
      <c r="I1153" t="s">
        <v>951</v>
      </c>
      <c r="J1153" t="s">
        <v>204</v>
      </c>
      <c r="K1153" t="s">
        <v>204</v>
      </c>
      <c r="L1153" t="s">
        <v>325</v>
      </c>
      <c r="M1153" t="s">
        <v>340</v>
      </c>
      <c r="N1153" t="s">
        <v>441</v>
      </c>
      <c r="O1153" t="s">
        <v>339</v>
      </c>
      <c r="Q1153" t="s">
        <v>410</v>
      </c>
      <c r="R1153" t="s">
        <v>410</v>
      </c>
      <c r="S1153" t="s">
        <v>1212</v>
      </c>
      <c r="T1153" s="129">
        <v>3548.4</v>
      </c>
      <c r="U1153" t="s">
        <v>1302</v>
      </c>
      <c r="V1153" s="130">
        <v>5.9886074477433798E-2</v>
      </c>
      <c r="W1153" s="130">
        <v>6.90022389805314E-2</v>
      </c>
      <c r="X1153" t="s">
        <v>412</v>
      </c>
      <c r="Y1153" t="s">
        <v>339</v>
      </c>
      <c r="Z1153" s="137">
        <v>10000</v>
      </c>
      <c r="AA1153" s="167">
        <v>1</v>
      </c>
      <c r="AB1153" s="166" t="s">
        <v>1792</v>
      </c>
      <c r="AD1153" s="137">
        <v>9.6110000000000007</v>
      </c>
      <c r="AH1153" s="130">
        <v>4.761904761904762E-5</v>
      </c>
      <c r="AI1153" s="130">
        <v>5.0708621514164096E-4</v>
      </c>
      <c r="AJ1153" s="130">
        <v>1.4195422630431349E-5</v>
      </c>
      <c r="AK1153" s="181"/>
      <c r="AL1153" s="4"/>
      <c r="AM1153" s="159"/>
      <c r="AN1153" s="4"/>
    </row>
    <row r="1154" spans="1:40" x14ac:dyDescent="0.25">
      <c r="A1154" t="s">
        <v>1213</v>
      </c>
      <c r="B1154" s="2">
        <v>9301</v>
      </c>
      <c r="C1154" t="s">
        <v>3291</v>
      </c>
      <c r="D1154" t="s">
        <v>3292</v>
      </c>
      <c r="E1154" t="s">
        <v>309</v>
      </c>
      <c r="F1154" t="s">
        <v>3293</v>
      </c>
      <c r="G1154" t="s">
        <v>3294</v>
      </c>
      <c r="H1154" t="s">
        <v>312</v>
      </c>
      <c r="I1154" t="s">
        <v>951</v>
      </c>
      <c r="J1154" t="s">
        <v>204</v>
      </c>
      <c r="K1154" t="s">
        <v>204</v>
      </c>
      <c r="L1154" t="s">
        <v>325</v>
      </c>
      <c r="M1154" t="s">
        <v>340</v>
      </c>
      <c r="N1154" t="s">
        <v>465</v>
      </c>
      <c r="O1154" t="s">
        <v>339</v>
      </c>
      <c r="P1154" t="s">
        <v>1626</v>
      </c>
      <c r="Q1154" t="s">
        <v>415</v>
      </c>
      <c r="R1154" t="s">
        <v>407</v>
      </c>
      <c r="S1154" t="s">
        <v>1212</v>
      </c>
      <c r="T1154" s="129">
        <v>13.7</v>
      </c>
      <c r="U1154" t="s">
        <v>3295</v>
      </c>
      <c r="V1154" s="130">
        <v>2.3358673134618799E-2</v>
      </c>
      <c r="W1154" s="130">
        <v>-0.12232050979614301</v>
      </c>
      <c r="X1154" t="s">
        <v>412</v>
      </c>
      <c r="Y1154" t="s">
        <v>339</v>
      </c>
      <c r="Z1154" s="137">
        <v>7000.66</v>
      </c>
      <c r="AA1154" s="167">
        <v>1</v>
      </c>
      <c r="AB1154" s="166" t="s">
        <v>3296</v>
      </c>
      <c r="AD1154" s="137">
        <v>7.1806000000000001</v>
      </c>
      <c r="AH1154" s="130">
        <v>2.0694242949145854E-4</v>
      </c>
      <c r="AI1154" s="130">
        <v>3.7885581900385669E-4</v>
      </c>
      <c r="AJ1154" s="130">
        <v>1.0605727992932612E-5</v>
      </c>
      <c r="AK1154" s="181"/>
      <c r="AL1154" s="4"/>
      <c r="AM1154" s="159"/>
      <c r="AN1154" s="4"/>
    </row>
    <row r="1155" spans="1:40" x14ac:dyDescent="0.25">
      <c r="A1155" t="s">
        <v>1213</v>
      </c>
      <c r="B1155" s="2">
        <v>9301</v>
      </c>
      <c r="C1155" t="s">
        <v>3401</v>
      </c>
      <c r="D1155" t="s">
        <v>3402</v>
      </c>
      <c r="E1155" t="s">
        <v>309</v>
      </c>
      <c r="F1155" t="s">
        <v>3403</v>
      </c>
      <c r="G1155" t="s">
        <v>3404</v>
      </c>
      <c r="H1155" t="s">
        <v>312</v>
      </c>
      <c r="I1155" t="s">
        <v>951</v>
      </c>
      <c r="J1155" t="s">
        <v>204</v>
      </c>
      <c r="K1155" t="s">
        <v>204</v>
      </c>
      <c r="L1155" t="s">
        <v>325</v>
      </c>
      <c r="M1155" t="s">
        <v>340</v>
      </c>
      <c r="N1155" t="s">
        <v>465</v>
      </c>
      <c r="O1155" t="s">
        <v>339</v>
      </c>
      <c r="P1155" t="s">
        <v>1773</v>
      </c>
      <c r="Q1155" t="s">
        <v>415</v>
      </c>
      <c r="R1155" t="s">
        <v>407</v>
      </c>
      <c r="S1155" t="s">
        <v>1212</v>
      </c>
      <c r="T1155" s="129">
        <v>1634.7</v>
      </c>
      <c r="U1155" t="s">
        <v>1694</v>
      </c>
      <c r="V1155" s="130">
        <v>4.5488811812389E-2</v>
      </c>
      <c r="W1155" s="130">
        <v>5.1708801485299702E-2</v>
      </c>
      <c r="X1155" t="s">
        <v>412</v>
      </c>
      <c r="Y1155" t="s">
        <v>339</v>
      </c>
      <c r="Z1155" s="137">
        <v>7000.46</v>
      </c>
      <c r="AA1155" s="167">
        <v>1</v>
      </c>
      <c r="AB1155" s="166" t="s">
        <v>3405</v>
      </c>
      <c r="AD1155" s="137">
        <v>7.0733000000000006</v>
      </c>
      <c r="AH1155" s="130">
        <v>2.2223682539682539E-5</v>
      </c>
      <c r="AI1155" s="130">
        <v>3.7319456097818841E-4</v>
      </c>
      <c r="AJ1155" s="130">
        <v>1.0447246165001567E-5</v>
      </c>
      <c r="AK1155" s="181"/>
      <c r="AL1155" s="4"/>
      <c r="AM1155" s="159"/>
      <c r="AN1155" s="4"/>
    </row>
    <row r="1156" spans="1:40" x14ac:dyDescent="0.25">
      <c r="A1156" t="s">
        <v>1213</v>
      </c>
      <c r="B1156" s="2">
        <v>9301</v>
      </c>
      <c r="C1156" t="s">
        <v>3374</v>
      </c>
      <c r="D1156" t="s">
        <v>3375</v>
      </c>
      <c r="E1156" t="s">
        <v>309</v>
      </c>
      <c r="F1156" t="s">
        <v>3376</v>
      </c>
      <c r="G1156" t="s">
        <v>3377</v>
      </c>
      <c r="H1156" t="s">
        <v>312</v>
      </c>
      <c r="I1156" t="s">
        <v>951</v>
      </c>
      <c r="J1156" t="s">
        <v>204</v>
      </c>
      <c r="K1156" t="s">
        <v>204</v>
      </c>
      <c r="L1156" t="s">
        <v>325</v>
      </c>
      <c r="M1156" t="s">
        <v>340</v>
      </c>
      <c r="N1156" t="s">
        <v>447</v>
      </c>
      <c r="O1156" t="s">
        <v>339</v>
      </c>
      <c r="Q1156" t="s">
        <v>410</v>
      </c>
      <c r="R1156" t="s">
        <v>410</v>
      </c>
      <c r="S1156" t="s">
        <v>1212</v>
      </c>
      <c r="T1156" s="129">
        <v>1135.8</v>
      </c>
      <c r="U1156" t="s">
        <v>1796</v>
      </c>
      <c r="V1156" s="130">
        <v>3.8041602973490601E-2</v>
      </c>
      <c r="W1156" s="130">
        <v>2.4673625760078401</v>
      </c>
      <c r="X1156" t="s">
        <v>412</v>
      </c>
      <c r="Y1156" t="s">
        <v>338</v>
      </c>
      <c r="Z1156" s="137">
        <v>32000</v>
      </c>
      <c r="AA1156" s="167">
        <v>1</v>
      </c>
      <c r="AB1156" s="166" t="s">
        <v>3378</v>
      </c>
      <c r="AD1156" s="137">
        <v>6.3552</v>
      </c>
      <c r="AH1156" s="130">
        <v>1.8840209092173043E-4</v>
      </c>
      <c r="AI1156" s="130">
        <v>3.3530686863678664E-4</v>
      </c>
      <c r="AJ1156" s="130">
        <v>9.3866142858097272E-6</v>
      </c>
      <c r="AK1156" s="181"/>
      <c r="AL1156" s="4"/>
      <c r="AM1156" s="159"/>
      <c r="AN1156" s="4"/>
    </row>
    <row r="1157" spans="1:40" x14ac:dyDescent="0.25">
      <c r="A1157" t="s">
        <v>1213</v>
      </c>
      <c r="B1157" s="2">
        <v>9301</v>
      </c>
      <c r="C1157" t="s">
        <v>2442</v>
      </c>
      <c r="D1157" t="s">
        <v>2443</v>
      </c>
      <c r="E1157" t="s">
        <v>309</v>
      </c>
      <c r="F1157" t="s">
        <v>2444</v>
      </c>
      <c r="G1157" t="s">
        <v>2445</v>
      </c>
      <c r="H1157" t="s">
        <v>312</v>
      </c>
      <c r="I1157" t="s">
        <v>951</v>
      </c>
      <c r="J1157" t="s">
        <v>204</v>
      </c>
      <c r="K1157" t="s">
        <v>204</v>
      </c>
      <c r="L1157" t="s">
        <v>325</v>
      </c>
      <c r="M1157" t="s">
        <v>340</v>
      </c>
      <c r="N1157" t="s">
        <v>446</v>
      </c>
      <c r="O1157" t="s">
        <v>339</v>
      </c>
      <c r="P1157" t="s">
        <v>1668</v>
      </c>
      <c r="Q1157" t="s">
        <v>413</v>
      </c>
      <c r="R1157" t="s">
        <v>407</v>
      </c>
      <c r="S1157" t="s">
        <v>1212</v>
      </c>
      <c r="T1157" s="129">
        <v>2872.8</v>
      </c>
      <c r="U1157" t="s">
        <v>1921</v>
      </c>
      <c r="V1157" s="130">
        <v>4.3447605229615799E-2</v>
      </c>
      <c r="W1157" s="130">
        <v>4.9880847901105502E-2</v>
      </c>
      <c r="X1157" t="s">
        <v>412</v>
      </c>
      <c r="Y1157" t="s">
        <v>339</v>
      </c>
      <c r="Z1157" s="137">
        <v>5833.33</v>
      </c>
      <c r="AA1157" s="167">
        <v>1</v>
      </c>
      <c r="AB1157" s="166" t="s">
        <v>2446</v>
      </c>
      <c r="AD1157" s="137">
        <v>5.2184999999999997</v>
      </c>
      <c r="AH1157" s="130">
        <v>6.2222186600296333E-6</v>
      </c>
      <c r="AI1157" s="130">
        <v>2.7533341106197618E-4</v>
      </c>
      <c r="AJ1157" s="130">
        <v>7.7077112680164381E-6</v>
      </c>
      <c r="AK1157" s="181"/>
      <c r="AL1157" s="4"/>
      <c r="AM1157" s="159"/>
      <c r="AN1157" s="4"/>
    </row>
    <row r="1158" spans="1:40" x14ac:dyDescent="0.25">
      <c r="A1158" t="s">
        <v>1213</v>
      </c>
      <c r="B1158" s="2">
        <v>9301</v>
      </c>
      <c r="C1158" t="s">
        <v>3307</v>
      </c>
      <c r="D1158" t="s">
        <v>3308</v>
      </c>
      <c r="E1158" t="s">
        <v>309</v>
      </c>
      <c r="F1158" t="s">
        <v>3309</v>
      </c>
      <c r="G1158" t="s">
        <v>3310</v>
      </c>
      <c r="H1158" t="s">
        <v>312</v>
      </c>
      <c r="I1158" t="s">
        <v>951</v>
      </c>
      <c r="J1158" t="s">
        <v>204</v>
      </c>
      <c r="K1158" t="s">
        <v>204</v>
      </c>
      <c r="L1158" t="s">
        <v>325</v>
      </c>
      <c r="M1158" t="s">
        <v>340</v>
      </c>
      <c r="N1158" t="s">
        <v>477</v>
      </c>
      <c r="O1158" t="s">
        <v>339</v>
      </c>
      <c r="P1158" t="s">
        <v>1619</v>
      </c>
      <c r="Q1158" t="s">
        <v>413</v>
      </c>
      <c r="R1158" t="s">
        <v>407</v>
      </c>
      <c r="S1158" t="s">
        <v>1212</v>
      </c>
      <c r="T1158" s="129">
        <v>504.1</v>
      </c>
      <c r="U1158" t="s">
        <v>2539</v>
      </c>
      <c r="V1158" s="130">
        <v>2.1799431518281901E-2</v>
      </c>
      <c r="W1158" s="130">
        <v>5.6047896471023199E-2</v>
      </c>
      <c r="X1158" t="s">
        <v>412</v>
      </c>
      <c r="Y1158" t="s">
        <v>339</v>
      </c>
      <c r="Z1158" s="137">
        <v>4001.9</v>
      </c>
      <c r="AA1158" s="167">
        <v>1</v>
      </c>
      <c r="AB1158" s="166" t="s">
        <v>1311</v>
      </c>
      <c r="AD1158" s="137">
        <v>3.9499</v>
      </c>
      <c r="AH1158" s="130">
        <v>2.2382092446839385E-4</v>
      </c>
      <c r="AI1158" s="130">
        <v>2.084007742366005E-4</v>
      </c>
      <c r="AJ1158" s="130">
        <v>5.8339922846676491E-6</v>
      </c>
      <c r="AK1158" s="181"/>
      <c r="AL1158" s="4"/>
      <c r="AM1158" s="159"/>
      <c r="AN1158" s="4"/>
    </row>
    <row r="1159" spans="1:40" x14ac:dyDescent="0.25">
      <c r="A1159" t="s">
        <v>1213</v>
      </c>
      <c r="B1159" s="2">
        <v>9301</v>
      </c>
      <c r="C1159" t="s">
        <v>3389</v>
      </c>
      <c r="D1159" t="s">
        <v>3390</v>
      </c>
      <c r="E1159" t="s">
        <v>309</v>
      </c>
      <c r="F1159" t="s">
        <v>3391</v>
      </c>
      <c r="G1159" t="s">
        <v>3392</v>
      </c>
      <c r="H1159" t="s">
        <v>312</v>
      </c>
      <c r="I1159" t="s">
        <v>951</v>
      </c>
      <c r="J1159" t="s">
        <v>204</v>
      </c>
      <c r="K1159" t="s">
        <v>204</v>
      </c>
      <c r="L1159" t="s">
        <v>325</v>
      </c>
      <c r="M1159" t="s">
        <v>340</v>
      </c>
      <c r="N1159" t="s">
        <v>451</v>
      </c>
      <c r="O1159" t="s">
        <v>339</v>
      </c>
      <c r="Q1159" t="s">
        <v>410</v>
      </c>
      <c r="R1159" t="s">
        <v>410</v>
      </c>
      <c r="S1159" t="s">
        <v>1212</v>
      </c>
      <c r="T1159" s="129">
        <v>985.3</v>
      </c>
      <c r="U1159" t="s">
        <v>1807</v>
      </c>
      <c r="V1159" s="130">
        <v>5.0293907713889703E-2</v>
      </c>
      <c r="W1159" s="130">
        <v>6.0579752702712701E-2</v>
      </c>
      <c r="X1159" t="s">
        <v>412</v>
      </c>
      <c r="Y1159" t="s">
        <v>339</v>
      </c>
      <c r="Z1159" s="137">
        <v>2000</v>
      </c>
      <c r="AA1159" s="167">
        <v>1</v>
      </c>
      <c r="AB1159" s="166" t="s">
        <v>3393</v>
      </c>
      <c r="AD1159" s="137">
        <v>1.9527999999999999</v>
      </c>
      <c r="AH1159" s="130">
        <v>2.5000000000000001E-5</v>
      </c>
      <c r="AI1159" s="130">
        <v>1.0303173040563898E-4</v>
      </c>
      <c r="AJ1159" s="130">
        <v>2.8842806484971734E-6</v>
      </c>
      <c r="AK1159" s="181"/>
      <c r="AL1159" s="4"/>
      <c r="AM1159" s="159"/>
      <c r="AN1159" s="4"/>
    </row>
    <row r="1160" spans="1:40" x14ac:dyDescent="0.25">
      <c r="A1160" t="s">
        <v>1213</v>
      </c>
      <c r="B1160" s="2">
        <v>9301</v>
      </c>
      <c r="C1160" t="s">
        <v>3414</v>
      </c>
      <c r="D1160" t="s">
        <v>3415</v>
      </c>
      <c r="E1160" t="s">
        <v>311</v>
      </c>
      <c r="F1160" t="s">
        <v>3416</v>
      </c>
      <c r="G1160" t="s">
        <v>3417</v>
      </c>
      <c r="H1160" t="s">
        <v>312</v>
      </c>
      <c r="I1160" t="s">
        <v>951</v>
      </c>
      <c r="J1160" t="s">
        <v>204</v>
      </c>
      <c r="K1160" t="s">
        <v>204</v>
      </c>
      <c r="L1160" t="s">
        <v>314</v>
      </c>
      <c r="M1160" t="s">
        <v>340</v>
      </c>
      <c r="N1160" t="s">
        <v>447</v>
      </c>
      <c r="O1160" t="s">
        <v>339</v>
      </c>
      <c r="Q1160" t="s">
        <v>410</v>
      </c>
      <c r="R1160" t="s">
        <v>410</v>
      </c>
      <c r="S1160" t="s">
        <v>1212</v>
      </c>
      <c r="T1160" s="129">
        <v>0</v>
      </c>
      <c r="U1160" t="s">
        <v>3418</v>
      </c>
      <c r="V1160" s="130">
        <v>9.8500000000000004E-2</v>
      </c>
      <c r="W1160" t="s">
        <v>1840</v>
      </c>
      <c r="X1160" t="s">
        <v>412</v>
      </c>
      <c r="Y1160" t="s">
        <v>338</v>
      </c>
      <c r="Z1160" s="137">
        <v>36580</v>
      </c>
      <c r="AA1160" s="167">
        <v>1</v>
      </c>
      <c r="AB1160" s="166" t="s">
        <v>3419</v>
      </c>
      <c r="AD1160" s="137">
        <v>1.9278</v>
      </c>
      <c r="AH1160" s="130">
        <v>5.7580312809378097E-4</v>
      </c>
      <c r="AI1160" s="130">
        <v>1.0171270477058113E-4</v>
      </c>
      <c r="AJ1160" s="130">
        <v>2.8473557118869579E-6</v>
      </c>
      <c r="AK1160" s="181"/>
      <c r="AL1160" s="4"/>
      <c r="AM1160" s="159"/>
      <c r="AN1160" s="4"/>
    </row>
    <row r="1161" spans="1:40" x14ac:dyDescent="0.25">
      <c r="A1161" t="s">
        <v>1213</v>
      </c>
      <c r="B1161" s="2">
        <v>9301</v>
      </c>
      <c r="C1161" t="s">
        <v>2430</v>
      </c>
      <c r="D1161" t="s">
        <v>2431</v>
      </c>
      <c r="E1161" t="s">
        <v>309</v>
      </c>
      <c r="F1161" t="s">
        <v>3420</v>
      </c>
      <c r="G1161" t="s">
        <v>3421</v>
      </c>
      <c r="H1161" t="s">
        <v>312</v>
      </c>
      <c r="I1161" t="s">
        <v>951</v>
      </c>
      <c r="J1161" t="s">
        <v>204</v>
      </c>
      <c r="K1161" t="s">
        <v>204</v>
      </c>
      <c r="L1161" t="s">
        <v>325</v>
      </c>
      <c r="M1161" t="s">
        <v>340</v>
      </c>
      <c r="N1161" t="s">
        <v>465</v>
      </c>
      <c r="O1161" t="s">
        <v>339</v>
      </c>
      <c r="P1161" t="s">
        <v>2149</v>
      </c>
      <c r="Q1161" t="s">
        <v>415</v>
      </c>
      <c r="R1161" t="s">
        <v>407</v>
      </c>
      <c r="S1161" t="s">
        <v>1212</v>
      </c>
      <c r="T1161" s="129">
        <v>2257.9</v>
      </c>
      <c r="U1161" t="s">
        <v>1672</v>
      </c>
      <c r="V1161" s="130">
        <v>3.5886496725534803E-2</v>
      </c>
      <c r="W1161" s="130">
        <v>5.3897362842559499E-2</v>
      </c>
      <c r="X1161" t="s">
        <v>412</v>
      </c>
      <c r="Y1161" t="s">
        <v>339</v>
      </c>
      <c r="Z1161" s="137">
        <v>1932.08</v>
      </c>
      <c r="AA1161" s="167">
        <v>1</v>
      </c>
      <c r="AB1161" s="166" t="s">
        <v>3422</v>
      </c>
      <c r="AD1161" s="137">
        <v>1.825</v>
      </c>
      <c r="AH1161" s="130">
        <v>2.4225396495454998E-5</v>
      </c>
      <c r="AI1161" s="130">
        <v>9.6288871359223244E-5</v>
      </c>
      <c r="AJ1161" s="130">
        <v>2.6955203725457506E-6</v>
      </c>
      <c r="AK1161" s="181"/>
      <c r="AL1161" s="4"/>
      <c r="AM1161" s="159"/>
      <c r="AN1161" s="4"/>
    </row>
    <row r="1162" spans="1:40" x14ac:dyDescent="0.25">
      <c r="A1162" t="s">
        <v>1213</v>
      </c>
      <c r="B1162" s="2">
        <v>9301</v>
      </c>
      <c r="C1162" t="s">
        <v>1958</v>
      </c>
      <c r="D1162" t="s">
        <v>1959</v>
      </c>
      <c r="E1162" t="s">
        <v>309</v>
      </c>
      <c r="F1162" t="s">
        <v>3379</v>
      </c>
      <c r="G1162" t="s">
        <v>3380</v>
      </c>
      <c r="H1162" t="s">
        <v>312</v>
      </c>
      <c r="I1162" t="s">
        <v>951</v>
      </c>
      <c r="J1162" t="s">
        <v>204</v>
      </c>
      <c r="K1162" t="s">
        <v>204</v>
      </c>
      <c r="L1162" t="s">
        <v>325</v>
      </c>
      <c r="M1162" t="s">
        <v>340</v>
      </c>
      <c r="N1162" t="s">
        <v>464</v>
      </c>
      <c r="O1162" t="s">
        <v>339</v>
      </c>
      <c r="P1162" t="s">
        <v>1668</v>
      </c>
      <c r="Q1162" t="s">
        <v>413</v>
      </c>
      <c r="R1162" t="s">
        <v>407</v>
      </c>
      <c r="S1162" t="s">
        <v>1212</v>
      </c>
      <c r="T1162" s="129">
        <v>995</v>
      </c>
      <c r="U1162" t="s">
        <v>3381</v>
      </c>
      <c r="V1162" s="130">
        <v>5.3204995918273601E-2</v>
      </c>
      <c r="W1162" s="130">
        <v>4.9323544979095101E-2</v>
      </c>
      <c r="X1162" t="s">
        <v>412</v>
      </c>
      <c r="Y1162" t="s">
        <v>339</v>
      </c>
      <c r="Z1162" s="137">
        <v>1000</v>
      </c>
      <c r="AA1162" s="167">
        <v>1</v>
      </c>
      <c r="AB1162" s="166" t="s">
        <v>3382</v>
      </c>
      <c r="AD1162" s="137">
        <v>1.0014000000000001</v>
      </c>
      <c r="AH1162" s="130">
        <v>2.3036954315600193E-6</v>
      </c>
      <c r="AI1162" s="130">
        <v>5.2834890837877352E-5</v>
      </c>
      <c r="AJ1162" s="130">
        <v>1.4790652608588026E-6</v>
      </c>
      <c r="AK1162" s="181"/>
      <c r="AL1162" s="4"/>
      <c r="AM1162" s="159"/>
      <c r="AN1162" s="4"/>
    </row>
    <row r="1163" spans="1:40" x14ac:dyDescent="0.25">
      <c r="A1163" t="s">
        <v>1213</v>
      </c>
      <c r="B1163" s="2">
        <v>9301</v>
      </c>
      <c r="C1163" t="s">
        <v>3252</v>
      </c>
      <c r="D1163" t="s">
        <v>3253</v>
      </c>
      <c r="E1163" t="s">
        <v>311</v>
      </c>
      <c r="F1163" t="s">
        <v>3411</v>
      </c>
      <c r="G1163" t="s">
        <v>3412</v>
      </c>
      <c r="H1163" t="s">
        <v>312</v>
      </c>
      <c r="I1163" t="s">
        <v>951</v>
      </c>
      <c r="J1163" t="s">
        <v>204</v>
      </c>
      <c r="K1163" t="s">
        <v>224</v>
      </c>
      <c r="L1163" t="s">
        <v>314</v>
      </c>
      <c r="M1163" t="s">
        <v>340</v>
      </c>
      <c r="N1163" t="s">
        <v>465</v>
      </c>
      <c r="O1163" t="s">
        <v>339</v>
      </c>
      <c r="Q1163" t="s">
        <v>410</v>
      </c>
      <c r="R1163" t="s">
        <v>410</v>
      </c>
      <c r="S1163" t="s">
        <v>1212</v>
      </c>
      <c r="T1163" s="129">
        <v>0</v>
      </c>
      <c r="U1163" t="s">
        <v>1372</v>
      </c>
      <c r="V1163" s="130">
        <v>0.03</v>
      </c>
      <c r="W1163" t="s">
        <v>1840</v>
      </c>
      <c r="X1163" t="s">
        <v>412</v>
      </c>
      <c r="Y1163" t="s">
        <v>338</v>
      </c>
      <c r="Z1163" s="137">
        <v>15100</v>
      </c>
      <c r="AA1163" s="167">
        <v>1</v>
      </c>
      <c r="AB1163" s="166" t="s">
        <v>3413</v>
      </c>
      <c r="AD1163" s="137">
        <v>0.68100000000000005</v>
      </c>
      <c r="AH1163" s="130">
        <v>1.8409268518078267E-4</v>
      </c>
      <c r="AI1163" s="130">
        <v>3.5930258298975907E-5</v>
      </c>
      <c r="AJ1163" s="130">
        <v>1.0058352732622773E-6</v>
      </c>
      <c r="AK1163" s="181"/>
      <c r="AL1163" s="4"/>
      <c r="AM1163" s="159"/>
      <c r="AN1163" s="4"/>
    </row>
    <row r="1164" spans="1:40" x14ac:dyDescent="0.25">
      <c r="A1164" t="s">
        <v>1213</v>
      </c>
      <c r="B1164" s="2">
        <v>9301</v>
      </c>
      <c r="C1164" t="s">
        <v>455</v>
      </c>
      <c r="D1164" t="s">
        <v>2606</v>
      </c>
      <c r="E1164" t="s">
        <v>309</v>
      </c>
      <c r="F1164" t="s">
        <v>2607</v>
      </c>
      <c r="G1164" t="s">
        <v>2608</v>
      </c>
      <c r="H1164" t="s">
        <v>321</v>
      </c>
      <c r="I1164" t="s">
        <v>754</v>
      </c>
      <c r="J1164" t="s">
        <v>204</v>
      </c>
      <c r="K1164" t="s">
        <v>204</v>
      </c>
      <c r="L1164" t="s">
        <v>325</v>
      </c>
      <c r="M1164" t="s">
        <v>340</v>
      </c>
      <c r="N1164" t="s">
        <v>440</v>
      </c>
      <c r="O1164" t="s">
        <v>339</v>
      </c>
      <c r="P1164" t="s">
        <v>2149</v>
      </c>
      <c r="Q1164" t="s">
        <v>415</v>
      </c>
      <c r="R1164" t="s">
        <v>407</v>
      </c>
      <c r="S1164" t="s">
        <v>1212</v>
      </c>
      <c r="T1164" s="129">
        <v>1132.5</v>
      </c>
      <c r="U1164" t="s">
        <v>2609</v>
      </c>
      <c r="V1164" s="130">
        <v>2.23989354762377E-2</v>
      </c>
      <c r="W1164" s="130">
        <v>2.6596076169013601E-2</v>
      </c>
      <c r="X1164" t="s">
        <v>412</v>
      </c>
      <c r="Y1164" t="s">
        <v>339</v>
      </c>
      <c r="Z1164" s="137">
        <v>55000</v>
      </c>
      <c r="AA1164" s="167">
        <v>1</v>
      </c>
      <c r="AB1164" s="166" t="s">
        <v>2610</v>
      </c>
      <c r="AD1164" s="137">
        <v>65.609499999999997</v>
      </c>
      <c r="AH1164" s="130">
        <v>1.8608716061742956E-5</v>
      </c>
      <c r="AI1164" s="130">
        <v>3.4616244961331272E-3</v>
      </c>
      <c r="AJ1164" s="130">
        <v>9.690506514111804E-5</v>
      </c>
      <c r="AK1164" s="181"/>
      <c r="AL1164" s="4"/>
      <c r="AM1164" s="159"/>
      <c r="AN1164" s="4"/>
    </row>
    <row r="1165" spans="1:40" x14ac:dyDescent="0.25">
      <c r="A1165" t="s">
        <v>1213</v>
      </c>
      <c r="B1165" s="2">
        <v>9301</v>
      </c>
      <c r="C1165" t="s">
        <v>1855</v>
      </c>
      <c r="D1165" t="s">
        <v>1856</v>
      </c>
      <c r="E1165" t="s">
        <v>309</v>
      </c>
      <c r="F1165" t="s">
        <v>1857</v>
      </c>
      <c r="G1165" t="s">
        <v>1858</v>
      </c>
      <c r="H1165" t="s">
        <v>321</v>
      </c>
      <c r="I1165" t="s">
        <v>754</v>
      </c>
      <c r="J1165" t="s">
        <v>204</v>
      </c>
      <c r="K1165" t="s">
        <v>204</v>
      </c>
      <c r="L1165" t="s">
        <v>325</v>
      </c>
      <c r="M1165" t="s">
        <v>340</v>
      </c>
      <c r="N1165" t="s">
        <v>464</v>
      </c>
      <c r="O1165" t="s">
        <v>339</v>
      </c>
      <c r="P1165" t="s">
        <v>1668</v>
      </c>
      <c r="Q1165" t="s">
        <v>413</v>
      </c>
      <c r="R1165" t="s">
        <v>407</v>
      </c>
      <c r="S1165" t="s">
        <v>1212</v>
      </c>
      <c r="T1165" s="129">
        <v>224.7</v>
      </c>
      <c r="U1165" t="s">
        <v>1859</v>
      </c>
      <c r="V1165" s="130">
        <v>1.45373073804957E-2</v>
      </c>
      <c r="W1165" s="130">
        <v>2.0223153343200299E-2</v>
      </c>
      <c r="X1165" t="s">
        <v>412</v>
      </c>
      <c r="Y1165" t="s">
        <v>339</v>
      </c>
      <c r="Z1165" s="137">
        <v>53000.21</v>
      </c>
      <c r="AA1165" s="167">
        <v>1</v>
      </c>
      <c r="AB1165" s="166" t="s">
        <v>1860</v>
      </c>
      <c r="AD1165" s="137">
        <v>60.955500000000001</v>
      </c>
      <c r="AH1165" s="130">
        <v>6.5102094296595173E-4</v>
      </c>
      <c r="AI1165" s="130">
        <v>3.2160746839107576E-3</v>
      </c>
      <c r="AJ1165" s="130">
        <v>9.0031118941760269E-5</v>
      </c>
      <c r="AK1165" s="181"/>
      <c r="AL1165" s="4"/>
      <c r="AM1165" s="159"/>
      <c r="AN1165" s="4"/>
    </row>
    <row r="1166" spans="1:40" x14ac:dyDescent="0.25">
      <c r="A1166" t="s">
        <v>1213</v>
      </c>
      <c r="B1166" s="2">
        <v>9301</v>
      </c>
      <c r="C1166" t="s">
        <v>2615</v>
      </c>
      <c r="D1166" t="s">
        <v>2616</v>
      </c>
      <c r="E1166" t="s">
        <v>309</v>
      </c>
      <c r="F1166" t="s">
        <v>2617</v>
      </c>
      <c r="G1166" t="s">
        <v>2618</v>
      </c>
      <c r="H1166" t="s">
        <v>321</v>
      </c>
      <c r="I1166" t="s">
        <v>754</v>
      </c>
      <c r="J1166" t="s">
        <v>204</v>
      </c>
      <c r="K1166" t="s">
        <v>204</v>
      </c>
      <c r="L1166" t="s">
        <v>325</v>
      </c>
      <c r="M1166" t="s">
        <v>340</v>
      </c>
      <c r="N1166" t="s">
        <v>465</v>
      </c>
      <c r="O1166" t="s">
        <v>339</v>
      </c>
      <c r="P1166" t="s">
        <v>1633</v>
      </c>
      <c r="Q1166" t="s">
        <v>413</v>
      </c>
      <c r="R1166" t="s">
        <v>407</v>
      </c>
      <c r="S1166" t="s">
        <v>1212</v>
      </c>
      <c r="T1166" s="129">
        <v>2109.9</v>
      </c>
      <c r="U1166" t="s">
        <v>1664</v>
      </c>
      <c r="V1166" s="130">
        <v>0.04</v>
      </c>
      <c r="W1166" s="130">
        <v>5.37780344521996E-2</v>
      </c>
      <c r="X1166" t="s">
        <v>412</v>
      </c>
      <c r="Y1166" t="s">
        <v>339</v>
      </c>
      <c r="Z1166" s="137">
        <v>38333.67</v>
      </c>
      <c r="AA1166" s="167">
        <v>1</v>
      </c>
      <c r="AB1166" s="166" t="s">
        <v>2619</v>
      </c>
      <c r="AD1166" s="137">
        <v>42.2744</v>
      </c>
      <c r="AH1166" s="130">
        <v>1.7730060537702389E-5</v>
      </c>
      <c r="AI1166" s="130">
        <v>2.2304406922675876E-3</v>
      </c>
      <c r="AJ1166" s="130">
        <v>6.2439181609396212E-5</v>
      </c>
      <c r="AK1166" s="181"/>
      <c r="AL1166" s="4"/>
      <c r="AM1166" s="159"/>
      <c r="AN1166" s="4"/>
    </row>
    <row r="1167" spans="1:40" x14ac:dyDescent="0.25">
      <c r="A1167" t="s">
        <v>1213</v>
      </c>
      <c r="B1167" s="2">
        <v>9301</v>
      </c>
      <c r="C1167" t="s">
        <v>2185</v>
      </c>
      <c r="D1167" t="s">
        <v>2186</v>
      </c>
      <c r="E1167" t="s">
        <v>309</v>
      </c>
      <c r="F1167" t="s">
        <v>2620</v>
      </c>
      <c r="G1167" t="s">
        <v>2621</v>
      </c>
      <c r="H1167" t="s">
        <v>321</v>
      </c>
      <c r="I1167" t="s">
        <v>754</v>
      </c>
      <c r="J1167" t="s">
        <v>204</v>
      </c>
      <c r="K1167" t="s">
        <v>204</v>
      </c>
      <c r="L1167" t="s">
        <v>325</v>
      </c>
      <c r="M1167" t="s">
        <v>340</v>
      </c>
      <c r="N1167" t="s">
        <v>464</v>
      </c>
      <c r="O1167" t="s">
        <v>339</v>
      </c>
      <c r="P1167" t="s">
        <v>1668</v>
      </c>
      <c r="Q1167" t="s">
        <v>413</v>
      </c>
      <c r="R1167" t="s">
        <v>407</v>
      </c>
      <c r="S1167" t="s">
        <v>1212</v>
      </c>
      <c r="T1167" s="129">
        <v>1370.2</v>
      </c>
      <c r="U1167" t="s">
        <v>1813</v>
      </c>
      <c r="V1167" s="130">
        <v>2.53200422711745E-2</v>
      </c>
      <c r="W1167" s="130">
        <v>2.3327002793550201E-2</v>
      </c>
      <c r="X1167" t="s">
        <v>412</v>
      </c>
      <c r="Y1167" t="s">
        <v>339</v>
      </c>
      <c r="Z1167" s="137">
        <v>18136.36</v>
      </c>
      <c r="AA1167" s="167">
        <v>1</v>
      </c>
      <c r="AB1167" s="166" t="s">
        <v>2622</v>
      </c>
      <c r="AD1167" s="137">
        <v>19.790400000000002</v>
      </c>
      <c r="AH1167" s="130">
        <v>5.7575746031746033E-5</v>
      </c>
      <c r="AI1167" s="130">
        <v>1.0441617971219572E-3</v>
      </c>
      <c r="AJ1167" s="130">
        <v>2.9230370619632562E-5</v>
      </c>
      <c r="AK1167" s="181"/>
      <c r="AL1167" s="4"/>
      <c r="AM1167" s="159"/>
      <c r="AN1167" s="4"/>
    </row>
    <row r="1168" spans="1:40" x14ac:dyDescent="0.25">
      <c r="A1168" t="s">
        <v>1213</v>
      </c>
      <c r="B1168" s="2">
        <v>9301</v>
      </c>
      <c r="C1168" t="s">
        <v>1609</v>
      </c>
      <c r="D1168" t="s">
        <v>1610</v>
      </c>
      <c r="E1168" t="s">
        <v>309</v>
      </c>
      <c r="F1168" t="s">
        <v>2722</v>
      </c>
      <c r="G1168" t="s">
        <v>2723</v>
      </c>
      <c r="H1168" t="s">
        <v>312</v>
      </c>
      <c r="I1168" t="s">
        <v>754</v>
      </c>
      <c r="J1168" t="s">
        <v>204</v>
      </c>
      <c r="K1168" t="s">
        <v>204</v>
      </c>
      <c r="L1168" t="s">
        <v>325</v>
      </c>
      <c r="M1168" t="s">
        <v>340</v>
      </c>
      <c r="N1168" t="s">
        <v>448</v>
      </c>
      <c r="O1168" t="s">
        <v>339</v>
      </c>
      <c r="P1168" t="s">
        <v>1255</v>
      </c>
      <c r="Q1168" t="s">
        <v>415</v>
      </c>
      <c r="R1168" t="s">
        <v>407</v>
      </c>
      <c r="S1168" t="s">
        <v>1212</v>
      </c>
      <c r="T1168" s="129">
        <v>246.6</v>
      </c>
      <c r="U1168" t="s">
        <v>2724</v>
      </c>
      <c r="V1168" s="130">
        <v>1.6359813010576801E-2</v>
      </c>
      <c r="W1168" s="130">
        <v>2.5417216576337501E-2</v>
      </c>
      <c r="X1168" t="s">
        <v>412</v>
      </c>
      <c r="Y1168" t="s">
        <v>339</v>
      </c>
      <c r="Z1168" s="137">
        <v>700000</v>
      </c>
      <c r="AA1168" s="167">
        <v>1</v>
      </c>
      <c r="AB1168" s="166" t="s">
        <v>2725</v>
      </c>
      <c r="AD1168" s="137">
        <v>804.58</v>
      </c>
      <c r="AH1168" s="130">
        <v>2.7984876972484069E-4</v>
      </c>
      <c r="AI1168" s="130">
        <v>4.2450465818193887E-2</v>
      </c>
      <c r="AJ1168" s="130">
        <v>1.1883626199138959E-3</v>
      </c>
      <c r="AK1168" s="181"/>
      <c r="AL1168" s="4"/>
      <c r="AM1168" s="159"/>
      <c r="AN1168" s="4"/>
    </row>
    <row r="1169" spans="1:40" x14ac:dyDescent="0.25">
      <c r="A1169" t="s">
        <v>1213</v>
      </c>
      <c r="B1169" s="2">
        <v>9301</v>
      </c>
      <c r="C1169" t="s">
        <v>1873</v>
      </c>
      <c r="D1169" t="s">
        <v>1874</v>
      </c>
      <c r="E1169" t="s">
        <v>309</v>
      </c>
      <c r="F1169" t="s">
        <v>2003</v>
      </c>
      <c r="G1169" t="s">
        <v>2004</v>
      </c>
      <c r="H1169" t="s">
        <v>312</v>
      </c>
      <c r="I1169" t="s">
        <v>754</v>
      </c>
      <c r="J1169" t="s">
        <v>204</v>
      </c>
      <c r="K1169" t="s">
        <v>204</v>
      </c>
      <c r="L1169" t="s">
        <v>325</v>
      </c>
      <c r="M1169" t="s">
        <v>340</v>
      </c>
      <c r="N1169" t="s">
        <v>448</v>
      </c>
      <c r="O1169" t="s">
        <v>339</v>
      </c>
      <c r="P1169" t="s">
        <v>1211</v>
      </c>
      <c r="Q1169" t="s">
        <v>413</v>
      </c>
      <c r="R1169" t="s">
        <v>407</v>
      </c>
      <c r="S1169" t="s">
        <v>1212</v>
      </c>
      <c r="T1169" s="129">
        <v>2854.1</v>
      </c>
      <c r="U1169" t="s">
        <v>1801</v>
      </c>
      <c r="V1169" s="130">
        <v>1.18161266139303E-2</v>
      </c>
      <c r="W1169" s="130">
        <v>1.6122715138196599E-2</v>
      </c>
      <c r="X1169" t="s">
        <v>412</v>
      </c>
      <c r="Y1169" t="s">
        <v>339</v>
      </c>
      <c r="Z1169" s="137">
        <v>285000</v>
      </c>
      <c r="AA1169" s="167">
        <v>1</v>
      </c>
      <c r="AB1169" s="166" t="s">
        <v>2005</v>
      </c>
      <c r="AD1169" s="137">
        <v>288.79050000000001</v>
      </c>
      <c r="AH1169" s="130">
        <v>2.3207335146491215E-4</v>
      </c>
      <c r="AI1169" s="130">
        <v>1.5236882906446992E-2</v>
      </c>
      <c r="AJ1169" s="130">
        <v>4.2654283624530062E-4</v>
      </c>
      <c r="AK1169" s="181"/>
      <c r="AL1169" s="4"/>
      <c r="AM1169" s="159"/>
      <c r="AN1169" s="4"/>
    </row>
    <row r="1170" spans="1:40" x14ac:dyDescent="0.25">
      <c r="A1170" t="s">
        <v>1213</v>
      </c>
      <c r="B1170" s="2">
        <v>9301</v>
      </c>
      <c r="C1170" t="s">
        <v>1609</v>
      </c>
      <c r="D1170" t="s">
        <v>1610</v>
      </c>
      <c r="E1170" t="s">
        <v>309</v>
      </c>
      <c r="F1170" t="s">
        <v>2669</v>
      </c>
      <c r="G1170" t="s">
        <v>2670</v>
      </c>
      <c r="H1170" t="s">
        <v>312</v>
      </c>
      <c r="I1170" t="s">
        <v>754</v>
      </c>
      <c r="J1170" t="s">
        <v>204</v>
      </c>
      <c r="K1170" t="s">
        <v>204</v>
      </c>
      <c r="L1170" t="s">
        <v>325</v>
      </c>
      <c r="M1170" t="s">
        <v>340</v>
      </c>
      <c r="N1170" t="s">
        <v>448</v>
      </c>
      <c r="O1170" t="s">
        <v>339</v>
      </c>
      <c r="P1170" t="s">
        <v>1211</v>
      </c>
      <c r="Q1170" t="s">
        <v>413</v>
      </c>
      <c r="R1170" t="s">
        <v>407</v>
      </c>
      <c r="S1170" t="s">
        <v>1212</v>
      </c>
      <c r="T1170" s="129">
        <v>1977</v>
      </c>
      <c r="U1170" t="s">
        <v>2671</v>
      </c>
      <c r="V1170" s="130">
        <v>1.71956077029033E-2</v>
      </c>
      <c r="W1170" s="130">
        <v>2.1960627158879899E-2</v>
      </c>
      <c r="X1170" t="s">
        <v>412</v>
      </c>
      <c r="Y1170" t="s">
        <v>339</v>
      </c>
      <c r="Z1170" s="137">
        <v>264000</v>
      </c>
      <c r="AA1170" s="167">
        <v>1</v>
      </c>
      <c r="AB1170" s="166" t="s">
        <v>2672</v>
      </c>
      <c r="AD1170" s="137">
        <v>285.04079999999999</v>
      </c>
      <c r="AH1170" s="130">
        <v>8.7999999999999998E-5</v>
      </c>
      <c r="AI1170" s="130">
        <v>1.5039044889495935E-2</v>
      </c>
      <c r="AJ1170" s="130">
        <v>4.2100453885300751E-4</v>
      </c>
      <c r="AK1170" s="181"/>
      <c r="AL1170" s="4"/>
      <c r="AM1170" s="159"/>
      <c r="AN1170" s="4"/>
    </row>
    <row r="1171" spans="1:40" x14ac:dyDescent="0.25">
      <c r="A1171" t="s">
        <v>1213</v>
      </c>
      <c r="B1171" s="2">
        <v>9301</v>
      </c>
      <c r="C1171" t="s">
        <v>1884</v>
      </c>
      <c r="D1171" t="s">
        <v>1885</v>
      </c>
      <c r="E1171" t="s">
        <v>309</v>
      </c>
      <c r="F1171" t="s">
        <v>2759</v>
      </c>
      <c r="G1171" t="s">
        <v>2760</v>
      </c>
      <c r="H1171" t="s">
        <v>312</v>
      </c>
      <c r="I1171" t="s">
        <v>754</v>
      </c>
      <c r="J1171" t="s">
        <v>204</v>
      </c>
      <c r="K1171" t="s">
        <v>204</v>
      </c>
      <c r="L1171" t="s">
        <v>325</v>
      </c>
      <c r="M1171" t="s">
        <v>340</v>
      </c>
      <c r="N1171" t="s">
        <v>448</v>
      </c>
      <c r="O1171" t="s">
        <v>339</v>
      </c>
      <c r="P1171" t="s">
        <v>1211</v>
      </c>
      <c r="Q1171" t="s">
        <v>413</v>
      </c>
      <c r="R1171" t="s">
        <v>407</v>
      </c>
      <c r="S1171" t="s">
        <v>1212</v>
      </c>
      <c r="T1171" s="129">
        <v>2296.6999999999998</v>
      </c>
      <c r="U1171" t="s">
        <v>2761</v>
      </c>
      <c r="V1171" s="130">
        <v>1.22939690712812E-2</v>
      </c>
      <c r="W1171" s="130">
        <v>2.15646142590043E-2</v>
      </c>
      <c r="X1171" t="s">
        <v>412</v>
      </c>
      <c r="Y1171" t="s">
        <v>339</v>
      </c>
      <c r="Z1171" s="137">
        <v>244800</v>
      </c>
      <c r="AA1171" s="167">
        <v>1</v>
      </c>
      <c r="AB1171" s="166" t="s">
        <v>2762</v>
      </c>
      <c r="AD1171" s="137">
        <v>270.94459999999998</v>
      </c>
      <c r="AH1171" s="130">
        <v>2.7516191615204946E-4</v>
      </c>
      <c r="AI1171" s="130">
        <v>1.4295314923219834E-2</v>
      </c>
      <c r="AJ1171" s="130">
        <v>4.001844871952106E-4</v>
      </c>
      <c r="AK1171" s="181"/>
      <c r="AL1171" s="4"/>
      <c r="AM1171" s="159"/>
      <c r="AN1171" s="4"/>
    </row>
    <row r="1172" spans="1:40" x14ac:dyDescent="0.25">
      <c r="A1172" t="s">
        <v>1213</v>
      </c>
      <c r="B1172" s="2">
        <v>9301</v>
      </c>
      <c r="C1172" t="s">
        <v>2701</v>
      </c>
      <c r="D1172" t="s">
        <v>2702</v>
      </c>
      <c r="E1172" t="s">
        <v>309</v>
      </c>
      <c r="F1172" t="s">
        <v>2703</v>
      </c>
      <c r="G1172" t="s">
        <v>2704</v>
      </c>
      <c r="H1172" t="s">
        <v>312</v>
      </c>
      <c r="I1172" t="s">
        <v>754</v>
      </c>
      <c r="J1172" t="s">
        <v>204</v>
      </c>
      <c r="K1172" t="s">
        <v>204</v>
      </c>
      <c r="L1172" t="s">
        <v>325</v>
      </c>
      <c r="M1172" t="s">
        <v>340</v>
      </c>
      <c r="N1172" t="s">
        <v>436</v>
      </c>
      <c r="O1172" t="s">
        <v>339</v>
      </c>
      <c r="P1172" t="s">
        <v>1211</v>
      </c>
      <c r="Q1172" t="s">
        <v>413</v>
      </c>
      <c r="R1172" t="s">
        <v>407</v>
      </c>
      <c r="S1172" t="s">
        <v>1212</v>
      </c>
      <c r="T1172" s="129">
        <v>3512.9</v>
      </c>
      <c r="U1172" t="s">
        <v>2705</v>
      </c>
      <c r="V1172" s="130">
        <v>5.0000000000000001E-4</v>
      </c>
      <c r="W1172" s="130">
        <v>2.5988943809270498E-2</v>
      </c>
      <c r="X1172" t="s">
        <v>412</v>
      </c>
      <c r="Y1172" t="s">
        <v>339</v>
      </c>
      <c r="Z1172" s="137">
        <v>260625.38</v>
      </c>
      <c r="AA1172" s="167">
        <v>1</v>
      </c>
      <c r="AB1172" s="166" t="s">
        <v>2706</v>
      </c>
      <c r="AD1172" s="137">
        <v>268.96540000000005</v>
      </c>
      <c r="AH1172" s="130">
        <v>2.5228960749419454E-4</v>
      </c>
      <c r="AI1172" s="130">
        <v>1.4190890301743577E-2</v>
      </c>
      <c r="AJ1172" s="130">
        <v>3.9726121381365313E-4</v>
      </c>
      <c r="AK1172" s="181"/>
      <c r="AL1172" s="4"/>
      <c r="AM1172" s="159"/>
      <c r="AN1172" s="4"/>
    </row>
    <row r="1173" spans="1:40" x14ac:dyDescent="0.25">
      <c r="A1173" t="s">
        <v>1213</v>
      </c>
      <c r="B1173" s="2">
        <v>9301</v>
      </c>
      <c r="C1173" t="s">
        <v>2535</v>
      </c>
      <c r="D1173" t="s">
        <v>2536</v>
      </c>
      <c r="E1173" t="s">
        <v>309</v>
      </c>
      <c r="F1173" t="s">
        <v>2779</v>
      </c>
      <c r="G1173" t="s">
        <v>2780</v>
      </c>
      <c r="H1173" t="s">
        <v>312</v>
      </c>
      <c r="I1173" t="s">
        <v>754</v>
      </c>
      <c r="J1173" t="s">
        <v>204</v>
      </c>
      <c r="K1173" t="s">
        <v>204</v>
      </c>
      <c r="L1173" t="s">
        <v>325</v>
      </c>
      <c r="M1173" t="s">
        <v>340</v>
      </c>
      <c r="N1173" t="s">
        <v>464</v>
      </c>
      <c r="O1173" t="s">
        <v>339</v>
      </c>
      <c r="P1173" t="s">
        <v>1211</v>
      </c>
      <c r="Q1173" t="s">
        <v>413</v>
      </c>
      <c r="R1173" t="s">
        <v>407</v>
      </c>
      <c r="S1173" t="s">
        <v>1212</v>
      </c>
      <c r="T1173" s="129">
        <v>1711.3</v>
      </c>
      <c r="U1173" t="s">
        <v>1672</v>
      </c>
      <c r="V1173" s="130">
        <v>1.6669795552466199E-2</v>
      </c>
      <c r="W1173" s="130">
        <v>2.1955381954907999E-2</v>
      </c>
      <c r="X1173" t="s">
        <v>412</v>
      </c>
      <c r="Y1173" t="s">
        <v>339</v>
      </c>
      <c r="Z1173" s="137">
        <v>225000</v>
      </c>
      <c r="AA1173" s="167">
        <v>1</v>
      </c>
      <c r="AB1173" s="166" t="s">
        <v>2781</v>
      </c>
      <c r="AD1173" s="137">
        <v>251.86500000000001</v>
      </c>
      <c r="AH1173" s="130">
        <v>1.8957712531264775E-4</v>
      </c>
      <c r="AI1173" s="130">
        <v>1.3288655662953843E-2</v>
      </c>
      <c r="AJ1173" s="130">
        <v>3.7200396637327972E-4</v>
      </c>
      <c r="AK1173" s="181"/>
      <c r="AL1173" s="4"/>
      <c r="AM1173" s="159"/>
      <c r="AN1173" s="4"/>
    </row>
    <row r="1174" spans="1:40" x14ac:dyDescent="0.25">
      <c r="A1174" t="s">
        <v>1213</v>
      </c>
      <c r="B1174" s="2">
        <v>9301</v>
      </c>
      <c r="C1174" t="s">
        <v>1873</v>
      </c>
      <c r="D1174" t="s">
        <v>1874</v>
      </c>
      <c r="E1174" t="s">
        <v>309</v>
      </c>
      <c r="F1174" t="s">
        <v>2730</v>
      </c>
      <c r="G1174" t="s">
        <v>2731</v>
      </c>
      <c r="H1174" t="s">
        <v>312</v>
      </c>
      <c r="I1174" t="s">
        <v>754</v>
      </c>
      <c r="J1174" t="s">
        <v>204</v>
      </c>
      <c r="K1174" t="s">
        <v>204</v>
      </c>
      <c r="L1174" t="s">
        <v>325</v>
      </c>
      <c r="M1174" t="s">
        <v>340</v>
      </c>
      <c r="N1174" t="s">
        <v>448</v>
      </c>
      <c r="O1174" t="s">
        <v>339</v>
      </c>
      <c r="P1174" t="s">
        <v>1211</v>
      </c>
      <c r="Q1174" t="s">
        <v>413</v>
      </c>
      <c r="R1174" t="s">
        <v>407</v>
      </c>
      <c r="S1174" t="s">
        <v>1212</v>
      </c>
      <c r="T1174" s="129">
        <v>1991.7</v>
      </c>
      <c r="U1174" t="s">
        <v>1796</v>
      </c>
      <c r="V1174" s="130">
        <v>1.7883477659511201E-2</v>
      </c>
      <c r="W1174" s="130">
        <v>2.09483027923104E-2</v>
      </c>
      <c r="X1174" t="s">
        <v>412</v>
      </c>
      <c r="Y1174" t="s">
        <v>339</v>
      </c>
      <c r="Z1174" s="137">
        <v>225000</v>
      </c>
      <c r="AA1174" s="167">
        <v>1</v>
      </c>
      <c r="AB1174" s="166" t="s">
        <v>2732</v>
      </c>
      <c r="AD1174" s="137">
        <v>249.1875</v>
      </c>
      <c r="AH1174" s="130">
        <v>1.4793405165725588E-4</v>
      </c>
      <c r="AI1174" s="130">
        <v>1.3147388017439147E-2</v>
      </c>
      <c r="AJ1174" s="130">
        <v>3.680493056623256E-4</v>
      </c>
      <c r="AK1174" s="181"/>
      <c r="AL1174" s="4"/>
      <c r="AM1174" s="159"/>
      <c r="AN1174" s="4"/>
    </row>
    <row r="1175" spans="1:40" x14ac:dyDescent="0.25">
      <c r="A1175" t="s">
        <v>1213</v>
      </c>
      <c r="B1175" s="2">
        <v>9301</v>
      </c>
      <c r="C1175" t="s">
        <v>2615</v>
      </c>
      <c r="D1175" t="s">
        <v>2616</v>
      </c>
      <c r="E1175" t="s">
        <v>309</v>
      </c>
      <c r="F1175" t="s">
        <v>2831</v>
      </c>
      <c r="G1175" t="s">
        <v>2832</v>
      </c>
      <c r="H1175" t="s">
        <v>312</v>
      </c>
      <c r="I1175" t="s">
        <v>754</v>
      </c>
      <c r="J1175" t="s">
        <v>204</v>
      </c>
      <c r="K1175" t="s">
        <v>204</v>
      </c>
      <c r="L1175" t="s">
        <v>325</v>
      </c>
      <c r="M1175" t="s">
        <v>340</v>
      </c>
      <c r="N1175" t="s">
        <v>465</v>
      </c>
      <c r="O1175" t="s">
        <v>339</v>
      </c>
      <c r="P1175" t="s">
        <v>1633</v>
      </c>
      <c r="Q1175" t="s">
        <v>413</v>
      </c>
      <c r="R1175" t="s">
        <v>407</v>
      </c>
      <c r="S1175" t="s">
        <v>1212</v>
      </c>
      <c r="T1175" s="129">
        <v>3774.1</v>
      </c>
      <c r="U1175" t="s">
        <v>1911</v>
      </c>
      <c r="V1175" s="130">
        <v>8.7294115650275103E-2</v>
      </c>
      <c r="W1175" s="130">
        <v>5.7284453307389897E-2</v>
      </c>
      <c r="X1175" t="s">
        <v>412</v>
      </c>
      <c r="Y1175" t="s">
        <v>339</v>
      </c>
      <c r="Z1175" s="137">
        <v>256000</v>
      </c>
      <c r="AA1175" s="167">
        <v>1</v>
      </c>
      <c r="AB1175" s="166" t="s">
        <v>2833</v>
      </c>
      <c r="AD1175" s="137">
        <v>245.29920000000001</v>
      </c>
      <c r="AH1175" s="130">
        <v>2.2058912206036085E-4</v>
      </c>
      <c r="AI1175" s="130">
        <v>1.294223732236733E-2</v>
      </c>
      <c r="AJ1175" s="130">
        <v>3.6230629642146551E-4</v>
      </c>
      <c r="AK1175" s="181"/>
      <c r="AL1175" s="4"/>
      <c r="AM1175" s="159"/>
      <c r="AN1175" s="4"/>
    </row>
    <row r="1176" spans="1:40" x14ac:dyDescent="0.25">
      <c r="A1176" t="s">
        <v>1213</v>
      </c>
      <c r="B1176" s="2">
        <v>9301</v>
      </c>
      <c r="C1176" t="s">
        <v>2447</v>
      </c>
      <c r="D1176" t="s">
        <v>2448</v>
      </c>
      <c r="E1176" t="s">
        <v>309</v>
      </c>
      <c r="F1176" t="s">
        <v>3458</v>
      </c>
      <c r="G1176">
        <v>1197284</v>
      </c>
      <c r="H1176" t="s">
        <v>312</v>
      </c>
      <c r="I1176" t="s">
        <v>754</v>
      </c>
      <c r="J1176" t="s">
        <v>204</v>
      </c>
      <c r="K1176" t="s">
        <v>204</v>
      </c>
      <c r="L1176" t="s">
        <v>327</v>
      </c>
      <c r="M1176" t="s">
        <v>340</v>
      </c>
      <c r="N1176" t="s">
        <v>451</v>
      </c>
      <c r="O1176" t="s">
        <v>339</v>
      </c>
      <c r="P1176" t="s">
        <v>1619</v>
      </c>
      <c r="Q1176" t="s">
        <v>413</v>
      </c>
      <c r="R1176" t="s">
        <v>407</v>
      </c>
      <c r="S1176" t="s">
        <v>1212</v>
      </c>
      <c r="T1176" s="129">
        <v>4247.8</v>
      </c>
      <c r="U1176" t="s">
        <v>2349</v>
      </c>
      <c r="V1176" s="130">
        <v>3.4453953438882898E-2</v>
      </c>
      <c r="W1176" s="130">
        <v>3.4213423637151401E-2</v>
      </c>
      <c r="X1176" t="s">
        <v>412</v>
      </c>
      <c r="Y1176" t="s">
        <v>339</v>
      </c>
      <c r="Z1176" s="137">
        <v>236221</v>
      </c>
      <c r="AA1176" s="167">
        <v>1</v>
      </c>
      <c r="AB1176" s="166">
        <f>AD1176*1000/Z1176*100</f>
        <v>100.1599719210337</v>
      </c>
      <c r="AD1176" s="137">
        <f>236598.887271585/1000</f>
        <v>236.598887271585</v>
      </c>
      <c r="AH1176" s="130">
        <v>5.3473246071415726E-4</v>
      </c>
      <c r="AI1176" s="130">
        <v>1.2483199901495348E-2</v>
      </c>
      <c r="AJ1176" s="130">
        <v>3.4945595658203443E-4</v>
      </c>
      <c r="AK1176" s="181"/>
      <c r="AL1176" s="4"/>
      <c r="AM1176" s="159"/>
      <c r="AN1176" s="4"/>
    </row>
    <row r="1177" spans="1:40" x14ac:dyDescent="0.25">
      <c r="A1177" t="s">
        <v>1213</v>
      </c>
      <c r="B1177" s="2">
        <v>9301</v>
      </c>
      <c r="C1177" t="s">
        <v>2873</v>
      </c>
      <c r="D1177" t="s">
        <v>2874</v>
      </c>
      <c r="E1177" t="s">
        <v>309</v>
      </c>
      <c r="F1177" t="s">
        <v>2933</v>
      </c>
      <c r="G1177" t="s">
        <v>2934</v>
      </c>
      <c r="H1177" t="s">
        <v>312</v>
      </c>
      <c r="I1177" t="s">
        <v>754</v>
      </c>
      <c r="J1177" t="s">
        <v>204</v>
      </c>
      <c r="K1177" t="s">
        <v>204</v>
      </c>
      <c r="L1177" t="s">
        <v>325</v>
      </c>
      <c r="M1177" t="s">
        <v>340</v>
      </c>
      <c r="N1177" t="s">
        <v>464</v>
      </c>
      <c r="O1177" t="s">
        <v>339</v>
      </c>
      <c r="P1177" t="s">
        <v>1647</v>
      </c>
      <c r="Q1177" t="s">
        <v>413</v>
      </c>
      <c r="R1177" t="s">
        <v>407</v>
      </c>
      <c r="S1177" t="s">
        <v>1212</v>
      </c>
      <c r="T1177" s="129">
        <v>1960.4</v>
      </c>
      <c r="U1177" t="s">
        <v>1376</v>
      </c>
      <c r="V1177" s="130">
        <v>2.35301974623334E-2</v>
      </c>
      <c r="W1177" s="130">
        <v>2.6219732784032501E-2</v>
      </c>
      <c r="X1177" t="s">
        <v>412</v>
      </c>
      <c r="Y1177" t="s">
        <v>339</v>
      </c>
      <c r="Z1177" s="137">
        <v>192533</v>
      </c>
      <c r="AA1177" s="167">
        <v>1</v>
      </c>
      <c r="AB1177" s="166" t="s">
        <v>2935</v>
      </c>
      <c r="AD1177" s="137">
        <v>215.3289</v>
      </c>
      <c r="AH1177" s="130">
        <v>2.3861416815387665E-4</v>
      </c>
      <c r="AI1177" s="130">
        <v>1.1360973562752355E-2</v>
      </c>
      <c r="AJ1177" s="130">
        <v>3.1804023931389955E-4</v>
      </c>
      <c r="AK1177" s="181"/>
      <c r="AL1177" s="4"/>
      <c r="AM1177" s="159"/>
      <c r="AN1177" s="4"/>
    </row>
    <row r="1178" spans="1:40" x14ac:dyDescent="0.25">
      <c r="A1178" t="s">
        <v>1213</v>
      </c>
      <c r="B1178" s="2">
        <v>9301</v>
      </c>
      <c r="C1178" t="s">
        <v>1897</v>
      </c>
      <c r="D1178" t="s">
        <v>1898</v>
      </c>
      <c r="E1178" t="s">
        <v>309</v>
      </c>
      <c r="F1178" t="s">
        <v>1899</v>
      </c>
      <c r="G1178">
        <v>1183730</v>
      </c>
      <c r="H1178" t="s">
        <v>312</v>
      </c>
      <c r="I1178" t="s">
        <v>754</v>
      </c>
      <c r="J1178" t="s">
        <v>204</v>
      </c>
      <c r="K1178" t="s">
        <v>204</v>
      </c>
      <c r="L1178" t="s">
        <v>327</v>
      </c>
      <c r="M1178" t="s">
        <v>340</v>
      </c>
      <c r="N1178" t="s">
        <v>441</v>
      </c>
      <c r="O1178" t="s">
        <v>339</v>
      </c>
      <c r="Q1178" t="s">
        <v>410</v>
      </c>
      <c r="R1178" t="s">
        <v>410</v>
      </c>
      <c r="S1178" t="s">
        <v>1212</v>
      </c>
      <c r="T1178" s="129">
        <v>2338.6999999999998</v>
      </c>
      <c r="U1178" t="s">
        <v>1627</v>
      </c>
      <c r="V1178" s="130">
        <v>3.9726343207090203E-2</v>
      </c>
      <c r="W1178" s="130">
        <v>5.6754687706231703E-2</v>
      </c>
      <c r="X1178" t="s">
        <v>412</v>
      </c>
      <c r="Y1178" t="s">
        <v>339</v>
      </c>
      <c r="Z1178" s="137">
        <v>100000</v>
      </c>
      <c r="AA1178" s="167">
        <v>1</v>
      </c>
      <c r="AB1178" s="166">
        <f>AD1178*1000/Z1178*100</f>
        <v>101.73622950819698</v>
      </c>
      <c r="AD1178" s="137">
        <f>101736.229508197/1000</f>
        <v>101.736229508197</v>
      </c>
      <c r="AH1178" s="130">
        <v>5.430198228595529E-4</v>
      </c>
      <c r="AI1178" s="130">
        <v>5.36770778941764E-3</v>
      </c>
      <c r="AJ1178" s="130">
        <v>1.5026415302210144E-4</v>
      </c>
      <c r="AK1178" s="181"/>
      <c r="AL1178" s="4"/>
      <c r="AM1178" s="159"/>
      <c r="AN1178" s="4"/>
    </row>
    <row r="1179" spans="1:40" x14ac:dyDescent="0.25">
      <c r="A1179" t="s">
        <v>1213</v>
      </c>
      <c r="B1179" s="2">
        <v>9301</v>
      </c>
      <c r="C1179" t="s">
        <v>2018</v>
      </c>
      <c r="D1179" t="s">
        <v>2019</v>
      </c>
      <c r="E1179" t="s">
        <v>309</v>
      </c>
      <c r="F1179" t="s">
        <v>2200</v>
      </c>
      <c r="G1179" t="s">
        <v>2201</v>
      </c>
      <c r="H1179" t="s">
        <v>312</v>
      </c>
      <c r="I1179" t="s">
        <v>754</v>
      </c>
      <c r="J1179" t="s">
        <v>204</v>
      </c>
      <c r="K1179" t="s">
        <v>204</v>
      </c>
      <c r="L1179" t="s">
        <v>325</v>
      </c>
      <c r="M1179" t="s">
        <v>340</v>
      </c>
      <c r="N1179" t="s">
        <v>464</v>
      </c>
      <c r="O1179" t="s">
        <v>339</v>
      </c>
      <c r="P1179" t="s">
        <v>1668</v>
      </c>
      <c r="Q1179" t="s">
        <v>413</v>
      </c>
      <c r="R1179" t="s">
        <v>407</v>
      </c>
      <c r="S1179" t="s">
        <v>1212</v>
      </c>
      <c r="T1179" s="129">
        <v>1757.9</v>
      </c>
      <c r="U1179" t="s">
        <v>2202</v>
      </c>
      <c r="V1179" s="130">
        <v>2.24290380468492E-2</v>
      </c>
      <c r="W1179" s="130">
        <v>2.5986321207284599E-2</v>
      </c>
      <c r="X1179" t="s">
        <v>412</v>
      </c>
      <c r="Y1179" t="s">
        <v>339</v>
      </c>
      <c r="Z1179" s="137">
        <v>172023.82</v>
      </c>
      <c r="AA1179" s="167">
        <v>1</v>
      </c>
      <c r="AB1179" s="166" t="s">
        <v>2203</v>
      </c>
      <c r="AD1179" s="137">
        <v>198.1026</v>
      </c>
      <c r="AH1179" s="130">
        <v>1.4420746462843266E-4</v>
      </c>
      <c r="AI1179" s="130">
        <v>1.0452096310864471E-2</v>
      </c>
      <c r="AJ1179" s="130">
        <v>2.9259703789275715E-4</v>
      </c>
      <c r="AK1179" s="181"/>
      <c r="AL1179" s="4"/>
      <c r="AM1179" s="159"/>
      <c r="AN1179" s="4"/>
    </row>
    <row r="1180" spans="1:40" x14ac:dyDescent="0.25">
      <c r="A1180" t="s">
        <v>1213</v>
      </c>
      <c r="B1180" s="2">
        <v>9301</v>
      </c>
      <c r="C1180" t="s">
        <v>2142</v>
      </c>
      <c r="D1180" t="s">
        <v>2143</v>
      </c>
      <c r="E1180" t="s">
        <v>309</v>
      </c>
      <c r="F1180" t="s">
        <v>2182</v>
      </c>
      <c r="G1180" t="s">
        <v>2183</v>
      </c>
      <c r="H1180" t="s">
        <v>312</v>
      </c>
      <c r="I1180" t="s">
        <v>754</v>
      </c>
      <c r="J1180" t="s">
        <v>204</v>
      </c>
      <c r="K1180" t="s">
        <v>204</v>
      </c>
      <c r="L1180" t="s">
        <v>325</v>
      </c>
      <c r="M1180" t="s">
        <v>340</v>
      </c>
      <c r="N1180" t="s">
        <v>464</v>
      </c>
      <c r="O1180" t="s">
        <v>339</v>
      </c>
      <c r="P1180" t="s">
        <v>1668</v>
      </c>
      <c r="Q1180" t="s">
        <v>413</v>
      </c>
      <c r="R1180" t="s">
        <v>407</v>
      </c>
      <c r="S1180" t="s">
        <v>1212</v>
      </c>
      <c r="T1180" s="129">
        <v>1993.9</v>
      </c>
      <c r="U1180" t="s">
        <v>1694</v>
      </c>
      <c r="V1180" s="130">
        <v>2.4E-2</v>
      </c>
      <c r="W1180" s="130">
        <v>2.6398069719075799E-2</v>
      </c>
      <c r="X1180" t="s">
        <v>412</v>
      </c>
      <c r="Y1180" t="s">
        <v>339</v>
      </c>
      <c r="Z1180" s="137">
        <v>160000.09</v>
      </c>
      <c r="AA1180" s="167">
        <v>1</v>
      </c>
      <c r="AB1180" s="166" t="s">
        <v>2184</v>
      </c>
      <c r="AD1180" s="137">
        <v>182.80010000000001</v>
      </c>
      <c r="AH1180" s="130">
        <v>2.7729459318377481E-4</v>
      </c>
      <c r="AI1180" s="130">
        <v>9.6447207196455591E-3</v>
      </c>
      <c r="AJ1180" s="130">
        <v>2.6999528419364413E-4</v>
      </c>
      <c r="AK1180" s="181"/>
      <c r="AL1180" s="4"/>
      <c r="AM1180" s="159"/>
      <c r="AN1180" s="4"/>
    </row>
    <row r="1181" spans="1:40" x14ac:dyDescent="0.25">
      <c r="A1181" t="s">
        <v>1213</v>
      </c>
      <c r="B1181" s="2">
        <v>9301</v>
      </c>
      <c r="C1181" t="s">
        <v>3374</v>
      </c>
      <c r="D1181" t="s">
        <v>3375</v>
      </c>
      <c r="E1181" t="s">
        <v>309</v>
      </c>
      <c r="F1181" t="s">
        <v>3442</v>
      </c>
      <c r="G1181" t="s">
        <v>3443</v>
      </c>
      <c r="H1181" t="s">
        <v>312</v>
      </c>
      <c r="I1181" t="s">
        <v>754</v>
      </c>
      <c r="J1181" t="s">
        <v>204</v>
      </c>
      <c r="K1181" t="s">
        <v>204</v>
      </c>
      <c r="L1181" t="s">
        <v>329</v>
      </c>
      <c r="M1181" t="s">
        <v>340</v>
      </c>
      <c r="N1181" t="s">
        <v>447</v>
      </c>
      <c r="O1181" t="s">
        <v>339</v>
      </c>
      <c r="Q1181" t="s">
        <v>410</v>
      </c>
      <c r="R1181" t="s">
        <v>410</v>
      </c>
      <c r="S1181" t="s">
        <v>1212</v>
      </c>
      <c r="T1181" s="129">
        <v>3398.8</v>
      </c>
      <c r="U1181" t="s">
        <v>1786</v>
      </c>
      <c r="V1181" s="130">
        <v>5.4707582943588198E-2</v>
      </c>
      <c r="W1181" s="130">
        <v>6.7908613952398E-2</v>
      </c>
      <c r="X1181" t="s">
        <v>412</v>
      </c>
      <c r="Y1181" t="s">
        <v>339</v>
      </c>
      <c r="Z1181" s="137">
        <v>152000</v>
      </c>
      <c r="AA1181" s="167">
        <v>1</v>
      </c>
      <c r="AB1181" s="166" t="s">
        <v>3159</v>
      </c>
      <c r="AD1181" s="137">
        <v>146.072</v>
      </c>
      <c r="AH1181" s="130">
        <v>1.1817362660088335E-3</v>
      </c>
      <c r="AI1181" s="130">
        <v>7.7069085025668269E-3</v>
      </c>
      <c r="AJ1181" s="130">
        <v>2.1574797362109747E-4</v>
      </c>
      <c r="AK1181" s="181"/>
      <c r="AL1181" s="4"/>
      <c r="AM1181" s="159"/>
      <c r="AN1181" s="4"/>
    </row>
    <row r="1182" spans="1:40" x14ac:dyDescent="0.25">
      <c r="A1182" t="s">
        <v>1213</v>
      </c>
      <c r="B1182" s="2">
        <v>9301</v>
      </c>
      <c r="C1182" t="s">
        <v>3431</v>
      </c>
      <c r="D1182" t="s">
        <v>3432</v>
      </c>
      <c r="E1182" t="s">
        <v>309</v>
      </c>
      <c r="F1182" t="s">
        <v>3439</v>
      </c>
      <c r="G1182" t="s">
        <v>3440</v>
      </c>
      <c r="H1182" t="s">
        <v>312</v>
      </c>
      <c r="I1182" t="s">
        <v>754</v>
      </c>
      <c r="J1182" t="s">
        <v>204</v>
      </c>
      <c r="K1182" t="s">
        <v>204</v>
      </c>
      <c r="L1182" t="s">
        <v>325</v>
      </c>
      <c r="M1182" t="s">
        <v>340</v>
      </c>
      <c r="N1182" t="s">
        <v>464</v>
      </c>
      <c r="O1182" t="s">
        <v>339</v>
      </c>
      <c r="P1182" t="s">
        <v>1633</v>
      </c>
      <c r="Q1182" t="s">
        <v>413</v>
      </c>
      <c r="R1182" t="s">
        <v>407</v>
      </c>
      <c r="S1182" t="s">
        <v>1212</v>
      </c>
      <c r="T1182" s="129">
        <v>1503.3</v>
      </c>
      <c r="U1182" t="s">
        <v>1807</v>
      </c>
      <c r="V1182" s="130">
        <v>1.2779242835922799E-2</v>
      </c>
      <c r="W1182" s="130">
        <v>2.0846021314858999E-2</v>
      </c>
      <c r="X1182" t="s">
        <v>412</v>
      </c>
      <c r="Y1182" t="s">
        <v>339</v>
      </c>
      <c r="Z1182" s="137">
        <v>132000</v>
      </c>
      <c r="AA1182" s="167">
        <v>1</v>
      </c>
      <c r="AB1182" s="166" t="s">
        <v>3441</v>
      </c>
      <c r="AD1182" s="137">
        <v>145.50360000000001</v>
      </c>
      <c r="AH1182" s="130">
        <v>2.2934185836402809E-4</v>
      </c>
      <c r="AI1182" s="130">
        <v>7.6769191357281509E-3</v>
      </c>
      <c r="AJ1182" s="130">
        <v>2.149084482623276E-4</v>
      </c>
      <c r="AK1182" s="181"/>
      <c r="AL1182" s="4"/>
      <c r="AM1182" s="159"/>
      <c r="AN1182" s="4"/>
    </row>
    <row r="1183" spans="1:40" x14ac:dyDescent="0.25">
      <c r="A1183" t="s">
        <v>1213</v>
      </c>
      <c r="B1183" s="2">
        <v>9301</v>
      </c>
      <c r="C1183" t="s">
        <v>1855</v>
      </c>
      <c r="D1183" t="s">
        <v>1856</v>
      </c>
      <c r="E1183" t="s">
        <v>309</v>
      </c>
      <c r="F1183" t="s">
        <v>2647</v>
      </c>
      <c r="G1183" t="s">
        <v>2648</v>
      </c>
      <c r="H1183" t="s">
        <v>312</v>
      </c>
      <c r="I1183" t="s">
        <v>754</v>
      </c>
      <c r="J1183" t="s">
        <v>204</v>
      </c>
      <c r="K1183" t="s">
        <v>204</v>
      </c>
      <c r="L1183" t="s">
        <v>325</v>
      </c>
      <c r="M1183" t="s">
        <v>340</v>
      </c>
      <c r="N1183" t="s">
        <v>464</v>
      </c>
      <c r="O1183" t="s">
        <v>339</v>
      </c>
      <c r="P1183" t="s">
        <v>1668</v>
      </c>
      <c r="Q1183" t="s">
        <v>413</v>
      </c>
      <c r="R1183" t="s">
        <v>407</v>
      </c>
      <c r="S1183" t="s">
        <v>1212</v>
      </c>
      <c r="T1183" s="129">
        <v>2290.3000000000002</v>
      </c>
      <c r="U1183" t="s">
        <v>2649</v>
      </c>
      <c r="V1183" s="130">
        <v>1.5850169691462399E-2</v>
      </c>
      <c r="W1183" s="130">
        <v>2.73579420459267E-2</v>
      </c>
      <c r="X1183" t="s">
        <v>412</v>
      </c>
      <c r="Y1183" t="s">
        <v>339</v>
      </c>
      <c r="Z1183" s="137">
        <v>113889.83</v>
      </c>
      <c r="AA1183" s="167">
        <v>1</v>
      </c>
      <c r="AB1183" s="166" t="s">
        <v>2650</v>
      </c>
      <c r="AD1183" s="137">
        <v>135.14170000000001</v>
      </c>
      <c r="AH1183" s="130">
        <v>1.1493999083520492E-4</v>
      </c>
      <c r="AI1183" s="130">
        <v>7.1302146666119134E-3</v>
      </c>
      <c r="AJ1183" s="130">
        <v>1.9960394823587184E-4</v>
      </c>
      <c r="AK1183" s="181"/>
      <c r="AL1183" s="4"/>
      <c r="AM1183" s="159"/>
      <c r="AN1183" s="4"/>
    </row>
    <row r="1184" spans="1:40" x14ac:dyDescent="0.25">
      <c r="A1184" t="s">
        <v>1213</v>
      </c>
      <c r="B1184" s="2">
        <v>9301</v>
      </c>
      <c r="C1184" t="s">
        <v>3374</v>
      </c>
      <c r="D1184" t="s">
        <v>3375</v>
      </c>
      <c r="E1184" t="s">
        <v>309</v>
      </c>
      <c r="F1184" t="s">
        <v>3449</v>
      </c>
      <c r="G1184" t="s">
        <v>3450</v>
      </c>
      <c r="H1184" t="s">
        <v>312</v>
      </c>
      <c r="I1184" t="s">
        <v>754</v>
      </c>
      <c r="J1184" t="s">
        <v>204</v>
      </c>
      <c r="K1184" t="s">
        <v>204</v>
      </c>
      <c r="L1184" t="s">
        <v>329</v>
      </c>
      <c r="M1184" t="s">
        <v>340</v>
      </c>
      <c r="N1184" t="s">
        <v>447</v>
      </c>
      <c r="O1184" t="s">
        <v>339</v>
      </c>
      <c r="Q1184" t="s">
        <v>410</v>
      </c>
      <c r="R1184" t="s">
        <v>410</v>
      </c>
      <c r="S1184" t="s">
        <v>1212</v>
      </c>
      <c r="T1184" s="129">
        <v>1728.2</v>
      </c>
      <c r="U1184" t="s">
        <v>2250</v>
      </c>
      <c r="V1184" s="130">
        <v>3.6463167261616601E-2</v>
      </c>
      <c r="W1184" s="130">
        <v>8.4926678239106795E-2</v>
      </c>
      <c r="X1184" t="s">
        <v>412</v>
      </c>
      <c r="Y1184" t="s">
        <v>339</v>
      </c>
      <c r="Z1184" s="137">
        <v>118507.16</v>
      </c>
      <c r="AA1184" s="167">
        <v>1</v>
      </c>
      <c r="AB1184" s="166" t="s">
        <v>3451</v>
      </c>
      <c r="AD1184" s="137">
        <v>122.5364</v>
      </c>
      <c r="AH1184" s="130">
        <v>8.0932415674832682E-4</v>
      </c>
      <c r="AI1184" s="130">
        <v>6.4651461131081224E-3</v>
      </c>
      <c r="AJ1184" s="130">
        <v>1.809859520977617E-4</v>
      </c>
      <c r="AK1184" s="181"/>
      <c r="AL1184" s="4"/>
      <c r="AM1184" s="159"/>
      <c r="AN1184" s="4"/>
    </row>
    <row r="1185" spans="1:40" x14ac:dyDescent="0.25">
      <c r="A1185" t="s">
        <v>1213</v>
      </c>
      <c r="B1185" s="2">
        <v>9301</v>
      </c>
      <c r="C1185" t="s">
        <v>3431</v>
      </c>
      <c r="D1185" t="s">
        <v>3432</v>
      </c>
      <c r="E1185" t="s">
        <v>309</v>
      </c>
      <c r="F1185" t="s">
        <v>3433</v>
      </c>
      <c r="G1185" t="s">
        <v>3434</v>
      </c>
      <c r="H1185" t="s">
        <v>312</v>
      </c>
      <c r="I1185" t="s">
        <v>754</v>
      </c>
      <c r="J1185" t="s">
        <v>204</v>
      </c>
      <c r="K1185" t="s">
        <v>204</v>
      </c>
      <c r="L1185" t="s">
        <v>325</v>
      </c>
      <c r="M1185" t="s">
        <v>340</v>
      </c>
      <c r="N1185" t="s">
        <v>464</v>
      </c>
      <c r="O1185" t="s">
        <v>339</v>
      </c>
      <c r="P1185" t="s">
        <v>1633</v>
      </c>
      <c r="Q1185" t="s">
        <v>413</v>
      </c>
      <c r="R1185" t="s">
        <v>407</v>
      </c>
      <c r="S1185" t="s">
        <v>1212</v>
      </c>
      <c r="T1185" s="129">
        <v>2738.9</v>
      </c>
      <c r="U1185" t="s">
        <v>1376</v>
      </c>
      <c r="V1185" s="130">
        <v>1.34423292109884E-2</v>
      </c>
      <c r="W1185" s="130">
        <v>3.3486962887048402E-2</v>
      </c>
      <c r="X1185" t="s">
        <v>412</v>
      </c>
      <c r="Y1185" t="s">
        <v>339</v>
      </c>
      <c r="Z1185" s="137">
        <v>121000</v>
      </c>
      <c r="AA1185" s="167">
        <v>1</v>
      </c>
      <c r="AB1185" s="166" t="s">
        <v>3435</v>
      </c>
      <c r="AD1185" s="137">
        <v>122.24630000000001</v>
      </c>
      <c r="AH1185" s="130">
        <v>2.3790798269760126E-4</v>
      </c>
      <c r="AI1185" s="130">
        <v>6.4498401396389116E-3</v>
      </c>
      <c r="AJ1185" s="130">
        <v>1.8055747513333675E-4</v>
      </c>
      <c r="AK1185" s="181"/>
      <c r="AL1185" s="4"/>
      <c r="AM1185" s="159"/>
      <c r="AN1185" s="4"/>
    </row>
    <row r="1186" spans="1:40" x14ac:dyDescent="0.25">
      <c r="A1186" t="s">
        <v>1213</v>
      </c>
      <c r="B1186" s="2">
        <v>9301</v>
      </c>
      <c r="C1186" t="s">
        <v>1923</v>
      </c>
      <c r="D1186" t="s">
        <v>1924</v>
      </c>
      <c r="E1186" t="s">
        <v>309</v>
      </c>
      <c r="F1186" t="s">
        <v>1925</v>
      </c>
      <c r="G1186" t="s">
        <v>1926</v>
      </c>
      <c r="H1186" t="s">
        <v>312</v>
      </c>
      <c r="I1186" t="s">
        <v>754</v>
      </c>
      <c r="J1186" t="s">
        <v>204</v>
      </c>
      <c r="K1186" t="s">
        <v>204</v>
      </c>
      <c r="L1186" t="s">
        <v>325</v>
      </c>
      <c r="M1186" t="s">
        <v>340</v>
      </c>
      <c r="N1186" t="s">
        <v>441</v>
      </c>
      <c r="O1186" t="s">
        <v>339</v>
      </c>
      <c r="Q1186" t="s">
        <v>410</v>
      </c>
      <c r="R1186" t="s">
        <v>410</v>
      </c>
      <c r="S1186" t="s">
        <v>1212</v>
      </c>
      <c r="T1186" s="129">
        <v>2736.7</v>
      </c>
      <c r="U1186" t="s">
        <v>1627</v>
      </c>
      <c r="V1186" s="130">
        <v>3.4834815309678899E-2</v>
      </c>
      <c r="W1186" s="130">
        <v>4.2708031469583199E-2</v>
      </c>
      <c r="X1186" t="s">
        <v>412</v>
      </c>
      <c r="Y1186" t="s">
        <v>339</v>
      </c>
      <c r="Z1186" s="137">
        <v>117780</v>
      </c>
      <c r="AA1186" s="167">
        <v>1</v>
      </c>
      <c r="AB1186" s="166" t="s">
        <v>1927</v>
      </c>
      <c r="AD1186" s="137">
        <v>121.7963</v>
      </c>
      <c r="AH1186" s="130">
        <v>1.5615224305955483E-4</v>
      </c>
      <c r="AI1186" s="130">
        <v>6.4260976782078696E-3</v>
      </c>
      <c r="AJ1186" s="130">
        <v>1.7989282627435289E-4</v>
      </c>
      <c r="AK1186" s="181"/>
      <c r="AL1186" s="4"/>
      <c r="AM1186" s="159"/>
      <c r="AN1186" s="4"/>
    </row>
    <row r="1187" spans="1:40" x14ac:dyDescent="0.25">
      <c r="A1187" t="s">
        <v>1213</v>
      </c>
      <c r="B1187" s="2">
        <v>9301</v>
      </c>
      <c r="C1187" t="s">
        <v>1609</v>
      </c>
      <c r="D1187" t="s">
        <v>1610</v>
      </c>
      <c r="E1187" t="s">
        <v>309</v>
      </c>
      <c r="F1187" t="s">
        <v>3483</v>
      </c>
      <c r="G1187" t="s">
        <v>3484</v>
      </c>
      <c r="H1187" t="s">
        <v>312</v>
      </c>
      <c r="I1187" t="s">
        <v>754</v>
      </c>
      <c r="J1187" t="s">
        <v>204</v>
      </c>
      <c r="K1187" t="s">
        <v>204</v>
      </c>
      <c r="L1187" t="s">
        <v>325</v>
      </c>
      <c r="M1187" t="s">
        <v>340</v>
      </c>
      <c r="N1187" t="s">
        <v>448</v>
      </c>
      <c r="O1187" t="s">
        <v>339</v>
      </c>
      <c r="P1187" t="s">
        <v>1255</v>
      </c>
      <c r="Q1187" t="s">
        <v>415</v>
      </c>
      <c r="R1187" t="s">
        <v>407</v>
      </c>
      <c r="S1187" t="s">
        <v>1212</v>
      </c>
      <c r="T1187" s="129">
        <v>671.2</v>
      </c>
      <c r="U1187" t="s">
        <v>3247</v>
      </c>
      <c r="V1187" s="130">
        <v>9.4999999999999998E-3</v>
      </c>
      <c r="W1187" s="130">
        <v>1.7171755932569199E-2</v>
      </c>
      <c r="X1187" t="s">
        <v>412</v>
      </c>
      <c r="Y1187" t="s">
        <v>339</v>
      </c>
      <c r="Z1187" s="137">
        <v>105000.11</v>
      </c>
      <c r="AA1187" s="167">
        <v>1</v>
      </c>
      <c r="AB1187" s="166" t="s">
        <v>3485</v>
      </c>
      <c r="AD1187" s="137">
        <v>119.0176</v>
      </c>
      <c r="AH1187" s="130">
        <v>6.5331739447962935E-4</v>
      </c>
      <c r="AI1187" s="130">
        <v>6.2794906169224597E-3</v>
      </c>
      <c r="AJ1187" s="130">
        <v>1.7578869342000061E-4</v>
      </c>
      <c r="AK1187" s="181"/>
      <c r="AL1187" s="4"/>
      <c r="AM1187" s="159"/>
      <c r="AN1187" s="4"/>
    </row>
    <row r="1188" spans="1:40" x14ac:dyDescent="0.25">
      <c r="A1188" t="s">
        <v>1213</v>
      </c>
      <c r="B1188" s="2">
        <v>9301</v>
      </c>
      <c r="C1188" t="s">
        <v>2136</v>
      </c>
      <c r="D1188" t="s">
        <v>2137</v>
      </c>
      <c r="E1188" t="s">
        <v>309</v>
      </c>
      <c r="F1188" t="s">
        <v>3436</v>
      </c>
      <c r="G1188" t="s">
        <v>3437</v>
      </c>
      <c r="H1188" t="s">
        <v>312</v>
      </c>
      <c r="I1188" t="s">
        <v>754</v>
      </c>
      <c r="J1188" t="s">
        <v>204</v>
      </c>
      <c r="K1188" t="s">
        <v>204</v>
      </c>
      <c r="L1188" t="s">
        <v>325</v>
      </c>
      <c r="M1188" t="s">
        <v>340</v>
      </c>
      <c r="N1188" t="s">
        <v>464</v>
      </c>
      <c r="O1188" t="s">
        <v>339</v>
      </c>
      <c r="Q1188" t="s">
        <v>410</v>
      </c>
      <c r="R1188" t="s">
        <v>410</v>
      </c>
      <c r="S1188" t="s">
        <v>1212</v>
      </c>
      <c r="T1188" s="129">
        <v>3027.4</v>
      </c>
      <c r="U1188" t="s">
        <v>1627</v>
      </c>
      <c r="V1188" s="130">
        <v>2.7189826189347201E-2</v>
      </c>
      <c r="W1188" s="130">
        <v>3.2180907098054601E-2</v>
      </c>
      <c r="X1188" t="s">
        <v>412</v>
      </c>
      <c r="Y1188" t="s">
        <v>339</v>
      </c>
      <c r="Z1188" s="137">
        <v>105000.89</v>
      </c>
      <c r="AA1188" s="167">
        <v>1</v>
      </c>
      <c r="AB1188" s="166" t="s">
        <v>3438</v>
      </c>
      <c r="AD1188" s="137">
        <v>116.95</v>
      </c>
      <c r="AH1188" s="130">
        <v>1.9394458171427998E-4</v>
      </c>
      <c r="AI1188" s="130">
        <v>6.1704019208006352E-3</v>
      </c>
      <c r="AJ1188" s="130">
        <v>1.7273485346258933E-4</v>
      </c>
      <c r="AK1188" s="181"/>
      <c r="AL1188" s="4"/>
      <c r="AM1188" s="159"/>
      <c r="AN1188" s="4"/>
    </row>
    <row r="1189" spans="1:40" x14ac:dyDescent="0.25">
      <c r="A1189" t="s">
        <v>1213</v>
      </c>
      <c r="B1189" s="2">
        <v>9301</v>
      </c>
      <c r="C1189" t="s">
        <v>2710</v>
      </c>
      <c r="D1189" t="s">
        <v>2711</v>
      </c>
      <c r="E1189" t="s">
        <v>309</v>
      </c>
      <c r="F1189" t="s">
        <v>2712</v>
      </c>
      <c r="G1189" t="s">
        <v>2713</v>
      </c>
      <c r="H1189" t="s">
        <v>312</v>
      </c>
      <c r="I1189" t="s">
        <v>754</v>
      </c>
      <c r="J1189" t="s">
        <v>204</v>
      </c>
      <c r="K1189" t="s">
        <v>204</v>
      </c>
      <c r="L1189" t="s">
        <v>325</v>
      </c>
      <c r="M1189" t="s">
        <v>340</v>
      </c>
      <c r="N1189" t="s">
        <v>477</v>
      </c>
      <c r="O1189" t="s">
        <v>339</v>
      </c>
      <c r="P1189" t="s">
        <v>1211</v>
      </c>
      <c r="Q1189" t="s">
        <v>413</v>
      </c>
      <c r="R1189" t="s">
        <v>407</v>
      </c>
      <c r="S1189" t="s">
        <v>1212</v>
      </c>
      <c r="T1189" s="129">
        <v>1977.1</v>
      </c>
      <c r="U1189" t="s">
        <v>1627</v>
      </c>
      <c r="V1189" s="130">
        <v>1.23635503016177E-2</v>
      </c>
      <c r="W1189" s="130">
        <v>2.1097791105508499E-2</v>
      </c>
      <c r="X1189" t="s">
        <v>412</v>
      </c>
      <c r="Y1189" t="s">
        <v>339</v>
      </c>
      <c r="Z1189" s="137">
        <v>108000</v>
      </c>
      <c r="AA1189" s="167">
        <v>1</v>
      </c>
      <c r="AB1189" s="166" t="s">
        <v>2714</v>
      </c>
      <c r="AD1189" s="137">
        <v>116.1216</v>
      </c>
      <c r="AH1189" s="130">
        <v>1.2610894131076698E-4</v>
      </c>
      <c r="AI1189" s="130">
        <v>6.1266946873573579E-3</v>
      </c>
      <c r="AJ1189" s="130">
        <v>1.7151130876307322E-4</v>
      </c>
      <c r="AK1189" s="181"/>
      <c r="AL1189" s="4"/>
      <c r="AM1189" s="159"/>
      <c r="AN1189" s="4"/>
    </row>
    <row r="1190" spans="1:40" x14ac:dyDescent="0.25">
      <c r="A1190" t="s">
        <v>1213</v>
      </c>
      <c r="B1190" s="2">
        <v>9301</v>
      </c>
      <c r="C1190" t="s">
        <v>2185</v>
      </c>
      <c r="D1190" t="s">
        <v>2186</v>
      </c>
      <c r="E1190" t="s">
        <v>309</v>
      </c>
      <c r="F1190" t="s">
        <v>2736</v>
      </c>
      <c r="G1190" t="s">
        <v>2737</v>
      </c>
      <c r="H1190" t="s">
        <v>312</v>
      </c>
      <c r="I1190" t="s">
        <v>754</v>
      </c>
      <c r="J1190" t="s">
        <v>204</v>
      </c>
      <c r="K1190" t="s">
        <v>204</v>
      </c>
      <c r="L1190" t="s">
        <v>325</v>
      </c>
      <c r="M1190" t="s">
        <v>340</v>
      </c>
      <c r="N1190" t="s">
        <v>464</v>
      </c>
      <c r="O1190" t="s">
        <v>339</v>
      </c>
      <c r="P1190" t="s">
        <v>1668</v>
      </c>
      <c r="Q1190" t="s">
        <v>413</v>
      </c>
      <c r="R1190" t="s">
        <v>407</v>
      </c>
      <c r="S1190" t="s">
        <v>1212</v>
      </c>
      <c r="T1190" s="129">
        <v>1697.3</v>
      </c>
      <c r="U1190" t="s">
        <v>2738</v>
      </c>
      <c r="V1190" s="130">
        <v>1.5890083652398201E-2</v>
      </c>
      <c r="W1190" s="130">
        <v>1.73920544993874E-2</v>
      </c>
      <c r="X1190" t="s">
        <v>412</v>
      </c>
      <c r="Y1190" t="s">
        <v>339</v>
      </c>
      <c r="Z1190" s="137">
        <v>101307.69</v>
      </c>
      <c r="AA1190" s="167">
        <v>1</v>
      </c>
      <c r="AB1190" s="166" t="s">
        <v>2739</v>
      </c>
      <c r="AD1190" s="137">
        <v>114.07250000000001</v>
      </c>
      <c r="AH1190" s="130">
        <v>2.0583930769251649E-4</v>
      </c>
      <c r="AI1190" s="130">
        <v>6.0185820702054766E-3</v>
      </c>
      <c r="AJ1190" s="130">
        <v>1.6848479325875349E-4</v>
      </c>
      <c r="AK1190" s="181"/>
      <c r="AL1190" s="4"/>
      <c r="AM1190" s="159"/>
      <c r="AN1190" s="4"/>
    </row>
    <row r="1191" spans="1:40" x14ac:dyDescent="0.25">
      <c r="A1191" t="s">
        <v>1213</v>
      </c>
      <c r="B1191" s="2">
        <v>9301</v>
      </c>
      <c r="C1191" t="s">
        <v>2792</v>
      </c>
      <c r="D1191" t="s">
        <v>2793</v>
      </c>
      <c r="E1191" t="s">
        <v>309</v>
      </c>
      <c r="F1191" t="s">
        <v>2794</v>
      </c>
      <c r="G1191" t="s">
        <v>2795</v>
      </c>
      <c r="H1191" t="s">
        <v>312</v>
      </c>
      <c r="I1191" t="s">
        <v>754</v>
      </c>
      <c r="J1191" t="s">
        <v>204</v>
      </c>
      <c r="K1191" t="s">
        <v>204</v>
      </c>
      <c r="L1191" t="s">
        <v>325</v>
      </c>
      <c r="M1191" t="s">
        <v>340</v>
      </c>
      <c r="N1191" t="s">
        <v>464</v>
      </c>
      <c r="O1191" t="s">
        <v>339</v>
      </c>
      <c r="P1191" t="s">
        <v>1668</v>
      </c>
      <c r="Q1191" t="s">
        <v>413</v>
      </c>
      <c r="R1191" t="s">
        <v>407</v>
      </c>
      <c r="S1191" t="s">
        <v>1212</v>
      </c>
      <c r="T1191" s="129">
        <v>2491.3000000000002</v>
      </c>
      <c r="U1191" t="s">
        <v>2796</v>
      </c>
      <c r="V1191" s="130">
        <v>1.7358311369260301E-2</v>
      </c>
      <c r="W1191" s="130">
        <v>2.4486192871331799E-2</v>
      </c>
      <c r="X1191" t="s">
        <v>412</v>
      </c>
      <c r="Y1191" t="s">
        <v>339</v>
      </c>
      <c r="Z1191" s="137">
        <v>100685.7</v>
      </c>
      <c r="AA1191" s="167">
        <v>1</v>
      </c>
      <c r="AB1191" s="166" t="s">
        <v>2150</v>
      </c>
      <c r="AD1191" s="137">
        <v>111.55980000000001</v>
      </c>
      <c r="AH1191" s="130">
        <v>8.5279630765591798E-5</v>
      </c>
      <c r="AI1191" s="130">
        <v>5.8860094416770823E-3</v>
      </c>
      <c r="AJ1191" s="130">
        <v>1.6477354172993395E-4</v>
      </c>
      <c r="AK1191" s="181"/>
      <c r="AL1191" s="4"/>
      <c r="AM1191" s="159"/>
      <c r="AN1191" s="4"/>
    </row>
    <row r="1192" spans="1:40" x14ac:dyDescent="0.25">
      <c r="A1192" t="s">
        <v>1213</v>
      </c>
      <c r="B1192" s="2">
        <v>9301</v>
      </c>
      <c r="C1192" t="s">
        <v>1609</v>
      </c>
      <c r="D1192" t="s">
        <v>1610</v>
      </c>
      <c r="E1192" t="s">
        <v>309</v>
      </c>
      <c r="F1192" t="s">
        <v>2122</v>
      </c>
      <c r="G1192" t="s">
        <v>2123</v>
      </c>
      <c r="H1192" t="s">
        <v>312</v>
      </c>
      <c r="I1192" t="s">
        <v>754</v>
      </c>
      <c r="J1192" t="s">
        <v>204</v>
      </c>
      <c r="K1192" t="s">
        <v>204</v>
      </c>
      <c r="L1192" t="s">
        <v>325</v>
      </c>
      <c r="M1192" t="s">
        <v>340</v>
      </c>
      <c r="N1192" t="s">
        <v>448</v>
      </c>
      <c r="O1192" t="s">
        <v>339</v>
      </c>
      <c r="P1192" t="s">
        <v>1211</v>
      </c>
      <c r="Q1192" t="s">
        <v>413</v>
      </c>
      <c r="R1192" t="s">
        <v>407</v>
      </c>
      <c r="S1192" t="s">
        <v>1212</v>
      </c>
      <c r="T1192" s="129">
        <v>3686.7</v>
      </c>
      <c r="U1192" t="s">
        <v>2124</v>
      </c>
      <c r="V1192" s="130">
        <v>1.07520005996324E-2</v>
      </c>
      <c r="W1192" s="130">
        <v>2.4979242044686899E-2</v>
      </c>
      <c r="X1192" t="s">
        <v>412</v>
      </c>
      <c r="Y1192" t="s">
        <v>339</v>
      </c>
      <c r="Z1192" s="137">
        <v>105000.33</v>
      </c>
      <c r="AA1192" s="167">
        <v>1</v>
      </c>
      <c r="AB1192" s="166" t="s">
        <v>2125</v>
      </c>
      <c r="AD1192" s="137">
        <v>105.2313</v>
      </c>
      <c r="AH1192" s="130">
        <v>4.0339191928284912E-5</v>
      </c>
      <c r="AI1192" s="130">
        <v>5.5521112924185366E-3</v>
      </c>
      <c r="AJ1192" s="130">
        <v>1.5542636327642393E-4</v>
      </c>
      <c r="AK1192" s="181"/>
      <c r="AL1192" s="4"/>
      <c r="AM1192" s="159"/>
      <c r="AN1192" s="4"/>
    </row>
    <row r="1193" spans="1:40" x14ac:dyDescent="0.25">
      <c r="A1193" t="s">
        <v>1213</v>
      </c>
      <c r="B1193" s="2">
        <v>9301</v>
      </c>
      <c r="C1193" t="s">
        <v>3475</v>
      </c>
      <c r="D1193" t="s">
        <v>3476</v>
      </c>
      <c r="E1193" t="s">
        <v>309</v>
      </c>
      <c r="F1193" t="s">
        <v>3477</v>
      </c>
      <c r="G1193" t="s">
        <v>3478</v>
      </c>
      <c r="H1193" t="s">
        <v>312</v>
      </c>
      <c r="I1193" t="s">
        <v>754</v>
      </c>
      <c r="J1193" t="s">
        <v>204</v>
      </c>
      <c r="K1193" t="s">
        <v>204</v>
      </c>
      <c r="L1193" t="s">
        <v>325</v>
      </c>
      <c r="M1193" t="s">
        <v>340</v>
      </c>
      <c r="N1193" t="s">
        <v>440</v>
      </c>
      <c r="O1193" t="s">
        <v>339</v>
      </c>
      <c r="Q1193" t="s">
        <v>410</v>
      </c>
      <c r="R1193" t="s">
        <v>410</v>
      </c>
      <c r="S1193" t="s">
        <v>1212</v>
      </c>
      <c r="T1193" s="129">
        <v>1645.8</v>
      </c>
      <c r="U1193" t="s">
        <v>1750</v>
      </c>
      <c r="V1193" s="130">
        <v>2.8465387047426301E-2</v>
      </c>
      <c r="W1193" s="130">
        <v>3.4265875676869999E-2</v>
      </c>
      <c r="X1193" t="s">
        <v>412</v>
      </c>
      <c r="Y1193" t="s">
        <v>339</v>
      </c>
      <c r="Z1193" s="137">
        <v>88844.160000000003</v>
      </c>
      <c r="AA1193" s="167">
        <v>1</v>
      </c>
      <c r="AB1193" s="166" t="s">
        <v>3479</v>
      </c>
      <c r="AD1193" s="137">
        <v>98.519300000000001</v>
      </c>
      <c r="AH1193" s="130">
        <v>3.5622351724052322E-4</v>
      </c>
      <c r="AI1193" s="130">
        <v>5.1979792899182042E-3</v>
      </c>
      <c r="AJ1193" s="130">
        <v>1.4551275629531317E-4</v>
      </c>
      <c r="AK1193" s="181"/>
      <c r="AL1193" s="4"/>
      <c r="AM1193" s="159"/>
      <c r="AN1193" s="4"/>
    </row>
    <row r="1194" spans="1:40" x14ac:dyDescent="0.25">
      <c r="A1194" t="s">
        <v>1213</v>
      </c>
      <c r="B1194" s="2">
        <v>9301</v>
      </c>
      <c r="C1194" t="s">
        <v>3146</v>
      </c>
      <c r="D1194" t="s">
        <v>3147</v>
      </c>
      <c r="E1194" t="s">
        <v>309</v>
      </c>
      <c r="F1194" t="s">
        <v>3506</v>
      </c>
      <c r="G1194" t="s">
        <v>3507</v>
      </c>
      <c r="H1194" t="s">
        <v>312</v>
      </c>
      <c r="I1194" t="s">
        <v>754</v>
      </c>
      <c r="J1194" t="s">
        <v>204</v>
      </c>
      <c r="K1194" t="s">
        <v>204</v>
      </c>
      <c r="L1194" t="s">
        <v>325</v>
      </c>
      <c r="M1194" t="s">
        <v>340</v>
      </c>
      <c r="N1194" t="s">
        <v>464</v>
      </c>
      <c r="O1194" t="s">
        <v>339</v>
      </c>
      <c r="P1194" t="s">
        <v>1619</v>
      </c>
      <c r="Q1194" t="s">
        <v>413</v>
      </c>
      <c r="R1194" t="s">
        <v>407</v>
      </c>
      <c r="S1194" t="s">
        <v>1212</v>
      </c>
      <c r="T1194" s="129">
        <v>4152.2</v>
      </c>
      <c r="U1194" t="s">
        <v>1921</v>
      </c>
      <c r="V1194" s="130">
        <v>2.5796257069042799E-2</v>
      </c>
      <c r="W1194" s="130">
        <v>3.1223657373189599E-2</v>
      </c>
      <c r="X1194" t="s">
        <v>412</v>
      </c>
      <c r="Y1194" t="s">
        <v>339</v>
      </c>
      <c r="Z1194" s="137">
        <v>85582.42</v>
      </c>
      <c r="AA1194" s="167">
        <v>1</v>
      </c>
      <c r="AB1194" s="166" t="s">
        <v>3508</v>
      </c>
      <c r="AC1194" s="2">
        <v>3.5125000000000002</v>
      </c>
      <c r="AD1194" s="137">
        <v>94.144300000000001</v>
      </c>
      <c r="AH1194" s="130">
        <v>2.2906520341589887E-4</v>
      </c>
      <c r="AI1194" s="130">
        <v>4.9671498037830797E-3</v>
      </c>
      <c r="AJ1194" s="130">
        <v>1.3905089238852543E-4</v>
      </c>
      <c r="AK1194" s="181"/>
      <c r="AL1194" s="4"/>
      <c r="AM1194" s="159"/>
      <c r="AN1194" s="4"/>
    </row>
    <row r="1195" spans="1:40" x14ac:dyDescent="0.25">
      <c r="A1195" t="s">
        <v>1213</v>
      </c>
      <c r="B1195" s="2">
        <v>9301</v>
      </c>
      <c r="C1195" t="s">
        <v>1884</v>
      </c>
      <c r="D1195" t="s">
        <v>1885</v>
      </c>
      <c r="E1195" t="s">
        <v>309</v>
      </c>
      <c r="F1195" t="s">
        <v>2151</v>
      </c>
      <c r="G1195" t="s">
        <v>2152</v>
      </c>
      <c r="H1195" t="s">
        <v>312</v>
      </c>
      <c r="I1195" t="s">
        <v>754</v>
      </c>
      <c r="J1195" t="s">
        <v>204</v>
      </c>
      <c r="K1195" t="s">
        <v>204</v>
      </c>
      <c r="L1195" t="s">
        <v>325</v>
      </c>
      <c r="M1195" t="s">
        <v>340</v>
      </c>
      <c r="N1195" t="s">
        <v>448</v>
      </c>
      <c r="O1195" t="s">
        <v>339</v>
      </c>
      <c r="P1195" t="s">
        <v>1211</v>
      </c>
      <c r="Q1195" t="s">
        <v>413</v>
      </c>
      <c r="R1195" t="s">
        <v>407</v>
      </c>
      <c r="S1195" t="s">
        <v>1212</v>
      </c>
      <c r="T1195" s="129">
        <v>3264.2</v>
      </c>
      <c r="U1195" t="s">
        <v>2153</v>
      </c>
      <c r="V1195" s="130">
        <v>1.7500000000000002E-2</v>
      </c>
      <c r="W1195" s="130">
        <v>2.4365553179978999E-2</v>
      </c>
      <c r="X1195" t="s">
        <v>412</v>
      </c>
      <c r="Y1195" t="s">
        <v>339</v>
      </c>
      <c r="Z1195" s="137">
        <v>83000.72</v>
      </c>
      <c r="AA1195" s="167">
        <v>1</v>
      </c>
      <c r="AB1195" s="166" t="s">
        <v>2154</v>
      </c>
      <c r="AD1195" s="137">
        <v>92.554100000000005</v>
      </c>
      <c r="AH1195" s="130">
        <v>3.1918567779679008E-5</v>
      </c>
      <c r="AI1195" s="130">
        <v>4.8832492211883204E-3</v>
      </c>
      <c r="AJ1195" s="130">
        <v>1.3670217102062284E-4</v>
      </c>
      <c r="AK1195" s="181"/>
      <c r="AL1195" s="4"/>
      <c r="AM1195" s="159"/>
      <c r="AN1195" s="4"/>
    </row>
    <row r="1196" spans="1:40" x14ac:dyDescent="0.25">
      <c r="A1196" t="s">
        <v>1213</v>
      </c>
      <c r="B1196" s="2">
        <v>9301</v>
      </c>
      <c r="C1196" t="s">
        <v>1884</v>
      </c>
      <c r="D1196" t="s">
        <v>1885</v>
      </c>
      <c r="E1196" t="s">
        <v>309</v>
      </c>
      <c r="F1196" t="s">
        <v>2749</v>
      </c>
      <c r="G1196" t="s">
        <v>2750</v>
      </c>
      <c r="H1196" t="s">
        <v>312</v>
      </c>
      <c r="I1196" t="s">
        <v>754</v>
      </c>
      <c r="J1196" t="s">
        <v>204</v>
      </c>
      <c r="K1196" t="s">
        <v>204</v>
      </c>
      <c r="L1196" t="s">
        <v>325</v>
      </c>
      <c r="M1196" t="s">
        <v>340</v>
      </c>
      <c r="N1196" t="s">
        <v>448</v>
      </c>
      <c r="O1196" t="s">
        <v>339</v>
      </c>
      <c r="P1196" t="s">
        <v>1211</v>
      </c>
      <c r="Q1196" t="s">
        <v>413</v>
      </c>
      <c r="R1196" t="s">
        <v>407</v>
      </c>
      <c r="S1196" t="s">
        <v>1212</v>
      </c>
      <c r="T1196" s="129">
        <v>3809.2</v>
      </c>
      <c r="U1196" t="s">
        <v>2475</v>
      </c>
      <c r="V1196" s="130">
        <v>1.9782553620298699E-2</v>
      </c>
      <c r="W1196" s="130">
        <v>2.5228389233350398E-2</v>
      </c>
      <c r="X1196" t="s">
        <v>412</v>
      </c>
      <c r="Y1196" t="s">
        <v>339</v>
      </c>
      <c r="Z1196" s="137">
        <v>81030</v>
      </c>
      <c r="AA1196" s="167">
        <v>1</v>
      </c>
      <c r="AB1196" s="166" t="s">
        <v>2751</v>
      </c>
      <c r="AD1196" s="137">
        <v>81.816000000000003</v>
      </c>
      <c r="AH1196" s="130">
        <v>7.2042047099404698E-5</v>
      </c>
      <c r="AI1196" s="130">
        <v>4.3166960543157308E-3</v>
      </c>
      <c r="AJ1196" s="130">
        <v>1.2084202454805651E-4</v>
      </c>
      <c r="AK1196" s="181"/>
      <c r="AL1196" s="4"/>
      <c r="AM1196" s="159"/>
      <c r="AN1196" s="4"/>
    </row>
    <row r="1197" spans="1:40" x14ac:dyDescent="0.25">
      <c r="A1197" t="s">
        <v>1213</v>
      </c>
      <c r="B1197" s="2">
        <v>9301</v>
      </c>
      <c r="C1197" t="s">
        <v>2782</v>
      </c>
      <c r="D1197" t="s">
        <v>2783</v>
      </c>
      <c r="E1197" t="s">
        <v>309</v>
      </c>
      <c r="F1197" t="s">
        <v>2784</v>
      </c>
      <c r="G1197" t="s">
        <v>2785</v>
      </c>
      <c r="H1197" t="s">
        <v>312</v>
      </c>
      <c r="I1197" t="s">
        <v>754</v>
      </c>
      <c r="J1197" t="s">
        <v>204</v>
      </c>
      <c r="K1197" t="s">
        <v>204</v>
      </c>
      <c r="L1197" t="s">
        <v>325</v>
      </c>
      <c r="M1197" t="s">
        <v>340</v>
      </c>
      <c r="N1197" t="s">
        <v>451</v>
      </c>
      <c r="O1197" t="s">
        <v>339</v>
      </c>
      <c r="P1197" t="s">
        <v>1619</v>
      </c>
      <c r="Q1197" t="s">
        <v>413</v>
      </c>
      <c r="R1197" t="s">
        <v>407</v>
      </c>
      <c r="S1197" t="s">
        <v>1212</v>
      </c>
      <c r="T1197" s="129">
        <v>4392</v>
      </c>
      <c r="U1197" t="s">
        <v>2656</v>
      </c>
      <c r="V1197" s="130">
        <v>3.7038840176661501E-2</v>
      </c>
      <c r="W1197" s="130">
        <v>3.8687582625150298E-2</v>
      </c>
      <c r="X1197" t="s">
        <v>412</v>
      </c>
      <c r="Y1197" t="s">
        <v>339</v>
      </c>
      <c r="Z1197" s="137">
        <v>75000</v>
      </c>
      <c r="AA1197" s="167">
        <v>1</v>
      </c>
      <c r="AB1197" s="166" t="s">
        <v>1792</v>
      </c>
      <c r="AD1197" s="137">
        <v>72.082499999999996</v>
      </c>
      <c r="AH1197" s="130">
        <v>7.1581346473759708E-5</v>
      </c>
      <c r="AI1197" s="130">
        <v>3.8031466135623063E-3</v>
      </c>
      <c r="AJ1197" s="130">
        <v>1.064656697282351E-4</v>
      </c>
      <c r="AK1197" s="181"/>
      <c r="AL1197" s="4"/>
      <c r="AM1197" s="159"/>
      <c r="AN1197" s="4"/>
    </row>
    <row r="1198" spans="1:40" x14ac:dyDescent="0.25">
      <c r="A1198" t="s">
        <v>1213</v>
      </c>
      <c r="B1198" s="2">
        <v>9301</v>
      </c>
      <c r="C1198" t="s">
        <v>2743</v>
      </c>
      <c r="D1198" t="s">
        <v>2744</v>
      </c>
      <c r="E1198" t="s">
        <v>309</v>
      </c>
      <c r="F1198" t="s">
        <v>2745</v>
      </c>
      <c r="G1198" t="s">
        <v>2746</v>
      </c>
      <c r="H1198" t="s">
        <v>312</v>
      </c>
      <c r="I1198" t="s">
        <v>754</v>
      </c>
      <c r="J1198" t="s">
        <v>204</v>
      </c>
      <c r="K1198" t="s">
        <v>204</v>
      </c>
      <c r="L1198" t="s">
        <v>325</v>
      </c>
      <c r="M1198" t="s">
        <v>340</v>
      </c>
      <c r="N1198" t="s">
        <v>448</v>
      </c>
      <c r="O1198" t="s">
        <v>339</v>
      </c>
      <c r="P1198" t="s">
        <v>1211</v>
      </c>
      <c r="Q1198" t="s">
        <v>413</v>
      </c>
      <c r="R1198" t="s">
        <v>407</v>
      </c>
      <c r="S1198" t="s">
        <v>1212</v>
      </c>
      <c r="T1198" s="129">
        <v>2995.5</v>
      </c>
      <c r="U1198" t="s">
        <v>2747</v>
      </c>
      <c r="V1198" s="130">
        <v>1.4999999999999999E-2</v>
      </c>
      <c r="W1198" s="130">
        <v>2.0914208966493299E-2</v>
      </c>
      <c r="X1198" t="s">
        <v>412</v>
      </c>
      <c r="Y1198" t="s">
        <v>339</v>
      </c>
      <c r="Z1198" s="137">
        <v>64000.66</v>
      </c>
      <c r="AA1198" s="167">
        <v>1</v>
      </c>
      <c r="AB1198" s="166" t="s">
        <v>2748</v>
      </c>
      <c r="AD1198" s="137">
        <v>71.149500000000003</v>
      </c>
      <c r="AH1198" s="130">
        <v>2.2927792853024264E-4</v>
      </c>
      <c r="AI1198" s="130">
        <v>3.753920576861948E-3</v>
      </c>
      <c r="AJ1198" s="130">
        <v>1.0508763109394185E-4</v>
      </c>
      <c r="AK1198" s="181"/>
      <c r="AL1198" s="4"/>
      <c r="AM1198" s="159"/>
      <c r="AN1198" s="4"/>
    </row>
    <row r="1199" spans="1:40" x14ac:dyDescent="0.25">
      <c r="A1199" t="s">
        <v>1213</v>
      </c>
      <c r="B1199" s="2">
        <v>9301</v>
      </c>
      <c r="C1199" t="s">
        <v>1917</v>
      </c>
      <c r="D1199" t="s">
        <v>1918</v>
      </c>
      <c r="E1199" t="s">
        <v>309</v>
      </c>
      <c r="F1199" t="s">
        <v>3480</v>
      </c>
      <c r="G1199" t="s">
        <v>3481</v>
      </c>
      <c r="H1199" t="s">
        <v>312</v>
      </c>
      <c r="I1199" t="s">
        <v>754</v>
      </c>
      <c r="J1199" t="s">
        <v>204</v>
      </c>
      <c r="K1199" t="s">
        <v>204</v>
      </c>
      <c r="L1199" t="s">
        <v>325</v>
      </c>
      <c r="M1199" t="s">
        <v>340</v>
      </c>
      <c r="N1199" t="s">
        <v>465</v>
      </c>
      <c r="O1199" t="s">
        <v>339</v>
      </c>
      <c r="P1199" t="s">
        <v>1773</v>
      </c>
      <c r="Q1199" t="s">
        <v>415</v>
      </c>
      <c r="R1199" t="s">
        <v>407</v>
      </c>
      <c r="S1199" t="s">
        <v>1212</v>
      </c>
      <c r="T1199" s="129">
        <v>996.9</v>
      </c>
      <c r="U1199" t="s">
        <v>1822</v>
      </c>
      <c r="V1199" s="130">
        <v>3.3371741878339703E-2</v>
      </c>
      <c r="W1199" s="130">
        <v>3.1467559357881203E-2</v>
      </c>
      <c r="X1199" t="s">
        <v>412</v>
      </c>
      <c r="Y1199" t="s">
        <v>339</v>
      </c>
      <c r="Z1199" s="137">
        <v>61000</v>
      </c>
      <c r="AA1199" s="167">
        <v>1</v>
      </c>
      <c r="AB1199" s="166" t="s">
        <v>3482</v>
      </c>
      <c r="AD1199" s="137">
        <v>67.966200000000001</v>
      </c>
      <c r="AH1199" s="130">
        <v>2.652173913043478E-4</v>
      </c>
      <c r="AI1199" s="130">
        <v>3.5859664046987609E-3</v>
      </c>
      <c r="AJ1199" s="130">
        <v>1.0038590506548986E-4</v>
      </c>
      <c r="AK1199" s="181"/>
      <c r="AL1199" s="4"/>
      <c r="AM1199" s="159"/>
      <c r="AN1199" s="4"/>
    </row>
    <row r="1200" spans="1:40" x14ac:dyDescent="0.25">
      <c r="A1200" t="s">
        <v>1213</v>
      </c>
      <c r="B1200" s="2">
        <v>9301</v>
      </c>
      <c r="C1200" t="s">
        <v>1609</v>
      </c>
      <c r="D1200" t="s">
        <v>1610</v>
      </c>
      <c r="E1200" t="s">
        <v>309</v>
      </c>
      <c r="F1200" t="s">
        <v>3452</v>
      </c>
      <c r="G1200" t="s">
        <v>3453</v>
      </c>
      <c r="H1200" t="s">
        <v>312</v>
      </c>
      <c r="I1200" t="s">
        <v>754</v>
      </c>
      <c r="J1200" t="s">
        <v>204</v>
      </c>
      <c r="K1200" t="s">
        <v>204</v>
      </c>
      <c r="L1200" t="s">
        <v>325</v>
      </c>
      <c r="M1200" t="s">
        <v>340</v>
      </c>
      <c r="N1200" t="s">
        <v>448</v>
      </c>
      <c r="O1200" t="s">
        <v>339</v>
      </c>
      <c r="P1200" t="s">
        <v>1211</v>
      </c>
      <c r="Q1200" t="s">
        <v>413</v>
      </c>
      <c r="R1200" t="s">
        <v>407</v>
      </c>
      <c r="S1200" t="s">
        <v>1212</v>
      </c>
      <c r="T1200" s="129">
        <v>4701.3</v>
      </c>
      <c r="U1200" t="s">
        <v>2818</v>
      </c>
      <c r="V1200" s="130">
        <v>1.42278852033612E-2</v>
      </c>
      <c r="W1200" s="130">
        <v>2.15646142590043E-2</v>
      </c>
      <c r="X1200" t="s">
        <v>412</v>
      </c>
      <c r="Y1200" t="s">
        <v>339</v>
      </c>
      <c r="Z1200" s="137">
        <v>63000</v>
      </c>
      <c r="AA1200" s="167">
        <v>1</v>
      </c>
      <c r="AB1200" s="166" t="s">
        <v>3454</v>
      </c>
      <c r="AD1200" s="137">
        <v>63.4221</v>
      </c>
      <c r="AH1200" s="130">
        <v>3.4998302582324755E-5</v>
      </c>
      <c r="AI1200" s="130">
        <v>3.3462150291681055E-3</v>
      </c>
      <c r="AJ1200" s="130">
        <v>9.3674280887470602E-5</v>
      </c>
      <c r="AK1200" s="181"/>
      <c r="AL1200" s="4"/>
      <c r="AM1200" s="159"/>
      <c r="AN1200" s="4"/>
    </row>
    <row r="1201" spans="1:40" x14ac:dyDescent="0.25">
      <c r="A1201" t="s">
        <v>1213</v>
      </c>
      <c r="B1201" s="2">
        <v>9301</v>
      </c>
      <c r="C1201" t="s">
        <v>2615</v>
      </c>
      <c r="D1201" t="s">
        <v>2616</v>
      </c>
      <c r="E1201" t="s">
        <v>309</v>
      </c>
      <c r="F1201" t="s">
        <v>3500</v>
      </c>
      <c r="G1201" t="s">
        <v>3501</v>
      </c>
      <c r="H1201" t="s">
        <v>312</v>
      </c>
      <c r="I1201" t="s">
        <v>754</v>
      </c>
      <c r="J1201" t="s">
        <v>204</v>
      </c>
      <c r="K1201" t="s">
        <v>204</v>
      </c>
      <c r="L1201" t="s">
        <v>325</v>
      </c>
      <c r="M1201" t="s">
        <v>340</v>
      </c>
      <c r="N1201" t="s">
        <v>465</v>
      </c>
      <c r="O1201" t="s">
        <v>339</v>
      </c>
      <c r="P1201" t="s">
        <v>1640</v>
      </c>
      <c r="Q1201" t="s">
        <v>413</v>
      </c>
      <c r="R1201" t="s">
        <v>407</v>
      </c>
      <c r="S1201" t="s">
        <v>1212</v>
      </c>
      <c r="T1201" s="129">
        <v>4897.8999999999996</v>
      </c>
      <c r="U1201" t="s">
        <v>2168</v>
      </c>
      <c r="V1201" s="130">
        <v>4.6759951537847198E-2</v>
      </c>
      <c r="W1201" s="130">
        <v>4.2938820444345098E-2</v>
      </c>
      <c r="X1201" t="s">
        <v>412</v>
      </c>
      <c r="Y1201" t="s">
        <v>339</v>
      </c>
      <c r="Z1201" s="137">
        <v>59000</v>
      </c>
      <c r="AA1201" s="167">
        <v>1</v>
      </c>
      <c r="AB1201" s="166" t="s">
        <v>3502</v>
      </c>
      <c r="AD1201" s="137">
        <v>61.566499999999998</v>
      </c>
      <c r="AH1201" s="130">
        <v>1.4390243902439025E-4</v>
      </c>
      <c r="AI1201" s="130">
        <v>3.2483116704315712E-3</v>
      </c>
      <c r="AJ1201" s="130">
        <v>9.0933564392513944E-5</v>
      </c>
      <c r="AK1201" s="181"/>
      <c r="AL1201" s="4"/>
      <c r="AM1201" s="159"/>
      <c r="AN1201" s="4"/>
    </row>
    <row r="1202" spans="1:40" x14ac:dyDescent="0.25">
      <c r="A1202" t="s">
        <v>1213</v>
      </c>
      <c r="B1202" s="2">
        <v>9301</v>
      </c>
      <c r="C1202" t="s">
        <v>2136</v>
      </c>
      <c r="D1202" t="s">
        <v>2137</v>
      </c>
      <c r="E1202" t="s">
        <v>309</v>
      </c>
      <c r="F1202" t="s">
        <v>3447</v>
      </c>
      <c r="G1202" t="s">
        <v>3448</v>
      </c>
      <c r="H1202" t="s">
        <v>312</v>
      </c>
      <c r="I1202" t="s">
        <v>754</v>
      </c>
      <c r="J1202" t="s">
        <v>204</v>
      </c>
      <c r="K1202" t="s">
        <v>204</v>
      </c>
      <c r="L1202" t="s">
        <v>325</v>
      </c>
      <c r="M1202" t="s">
        <v>340</v>
      </c>
      <c r="N1202" t="s">
        <v>464</v>
      </c>
      <c r="O1202" t="s">
        <v>339</v>
      </c>
      <c r="Q1202" t="s">
        <v>410</v>
      </c>
      <c r="R1202" t="s">
        <v>410</v>
      </c>
      <c r="S1202" t="s">
        <v>1212</v>
      </c>
      <c r="T1202" s="129">
        <v>5889.4</v>
      </c>
      <c r="U1202" t="s">
        <v>2390</v>
      </c>
      <c r="V1202" s="130">
        <v>3.11624633268512E-2</v>
      </c>
      <c r="W1202" s="130">
        <v>3.8351889570951099E-2</v>
      </c>
      <c r="X1202" t="s">
        <v>412</v>
      </c>
      <c r="Y1202" t="s">
        <v>339</v>
      </c>
      <c r="Z1202" s="137">
        <v>60000</v>
      </c>
      <c r="AA1202" s="167">
        <v>1</v>
      </c>
      <c r="AB1202" s="166" t="s">
        <v>1900</v>
      </c>
      <c r="AD1202" s="137">
        <v>61.451999999999998</v>
      </c>
      <c r="AH1202" s="130">
        <v>1.402986959236214E-4</v>
      </c>
      <c r="AI1202" s="130">
        <v>3.2422705330230066E-3</v>
      </c>
      <c r="AJ1202" s="130">
        <v>9.0764448182839149E-5</v>
      </c>
      <c r="AK1202" s="181"/>
      <c r="AL1202" s="4"/>
      <c r="AM1202" s="159"/>
      <c r="AN1202" s="4"/>
    </row>
    <row r="1203" spans="1:40" x14ac:dyDescent="0.25">
      <c r="A1203" t="s">
        <v>1213</v>
      </c>
      <c r="B1203" s="2">
        <v>9301</v>
      </c>
      <c r="C1203" t="s">
        <v>3486</v>
      </c>
      <c r="D1203" t="s">
        <v>3487</v>
      </c>
      <c r="E1203" t="s">
        <v>309</v>
      </c>
      <c r="F1203" t="s">
        <v>3488</v>
      </c>
      <c r="G1203" t="s">
        <v>3489</v>
      </c>
      <c r="H1203" t="s">
        <v>312</v>
      </c>
      <c r="I1203" t="s">
        <v>754</v>
      </c>
      <c r="J1203" t="s">
        <v>204</v>
      </c>
      <c r="K1203" t="s">
        <v>204</v>
      </c>
      <c r="L1203" t="s">
        <v>325</v>
      </c>
      <c r="M1203" t="s">
        <v>340</v>
      </c>
      <c r="N1203" t="s">
        <v>441</v>
      </c>
      <c r="O1203" t="s">
        <v>339</v>
      </c>
      <c r="Q1203" t="s">
        <v>410</v>
      </c>
      <c r="R1203" t="s">
        <v>410</v>
      </c>
      <c r="S1203" t="s">
        <v>1212</v>
      </c>
      <c r="T1203" s="129">
        <v>2483.8000000000002</v>
      </c>
      <c r="U1203" t="s">
        <v>1742</v>
      </c>
      <c r="V1203" s="130">
        <v>6.2043241746214901E-2</v>
      </c>
      <c r="W1203" s="130">
        <v>7.7743371399640701E-2</v>
      </c>
      <c r="X1203" t="s">
        <v>412</v>
      </c>
      <c r="Y1203" t="s">
        <v>339</v>
      </c>
      <c r="Z1203" s="137">
        <v>59400</v>
      </c>
      <c r="AA1203" s="167">
        <v>1</v>
      </c>
      <c r="AB1203" s="166" t="s">
        <v>3166</v>
      </c>
      <c r="AD1203" s="137">
        <v>60.100900000000003</v>
      </c>
      <c r="AH1203" s="130">
        <v>1.2402595775600712E-3</v>
      </c>
      <c r="AI1203" s="130">
        <v>3.1709851116019402E-3</v>
      </c>
      <c r="AJ1203" s="130">
        <v>8.8768876908676655E-5</v>
      </c>
      <c r="AK1203" s="181"/>
      <c r="AL1203" s="4"/>
      <c r="AM1203" s="159"/>
      <c r="AN1203" s="4"/>
    </row>
    <row r="1204" spans="1:40" x14ac:dyDescent="0.25">
      <c r="A1204" t="s">
        <v>1213</v>
      </c>
      <c r="B1204" s="2">
        <v>9301</v>
      </c>
      <c r="C1204" t="s">
        <v>2136</v>
      </c>
      <c r="D1204" t="s">
        <v>2137</v>
      </c>
      <c r="E1204" t="s">
        <v>309</v>
      </c>
      <c r="F1204" t="s">
        <v>2138</v>
      </c>
      <c r="G1204" t="s">
        <v>2139</v>
      </c>
      <c r="H1204" t="s">
        <v>312</v>
      </c>
      <c r="I1204" t="s">
        <v>754</v>
      </c>
      <c r="J1204" t="s">
        <v>204</v>
      </c>
      <c r="K1204" t="s">
        <v>204</v>
      </c>
      <c r="L1204" t="s">
        <v>325</v>
      </c>
      <c r="M1204" t="s">
        <v>340</v>
      </c>
      <c r="N1204" t="s">
        <v>464</v>
      </c>
      <c r="O1204" t="s">
        <v>339</v>
      </c>
      <c r="Q1204" t="s">
        <v>410</v>
      </c>
      <c r="R1204" t="s">
        <v>410</v>
      </c>
      <c r="S1204" t="s">
        <v>1212</v>
      </c>
      <c r="T1204" s="129">
        <v>4444.6000000000004</v>
      </c>
      <c r="U1204" t="s">
        <v>2140</v>
      </c>
      <c r="V1204" s="130">
        <v>2.5999762042462501E-2</v>
      </c>
      <c r="W1204" s="130">
        <v>3.5519479426145202E-2</v>
      </c>
      <c r="X1204" t="s">
        <v>412</v>
      </c>
      <c r="Y1204" t="s">
        <v>339</v>
      </c>
      <c r="Z1204" s="137">
        <v>60000</v>
      </c>
      <c r="AA1204" s="167">
        <v>1</v>
      </c>
      <c r="AB1204" s="166" t="s">
        <v>2141</v>
      </c>
      <c r="AD1204" s="137">
        <v>59.927999999999997</v>
      </c>
      <c r="AH1204" s="130">
        <v>9.1142470872385356E-5</v>
      </c>
      <c r="AI1204" s="130">
        <v>3.1618627303098795E-3</v>
      </c>
      <c r="AJ1204" s="130">
        <v>8.8513504047080398E-5</v>
      </c>
      <c r="AK1204" s="181"/>
      <c r="AL1204" s="4"/>
      <c r="AM1204" s="159"/>
      <c r="AN1204" s="4"/>
    </row>
    <row r="1205" spans="1:40" x14ac:dyDescent="0.25">
      <c r="A1205" t="s">
        <v>1213</v>
      </c>
      <c r="B1205" s="2">
        <v>9301</v>
      </c>
      <c r="C1205" t="s">
        <v>3424</v>
      </c>
      <c r="D1205" t="s">
        <v>3425</v>
      </c>
      <c r="E1205" t="s">
        <v>309</v>
      </c>
      <c r="F1205" t="s">
        <v>3426</v>
      </c>
      <c r="G1205" t="s">
        <v>3427</v>
      </c>
      <c r="H1205" t="s">
        <v>312</v>
      </c>
      <c r="I1205" t="s">
        <v>754</v>
      </c>
      <c r="J1205" t="s">
        <v>204</v>
      </c>
      <c r="K1205" t="s">
        <v>204</v>
      </c>
      <c r="L1205" t="s">
        <v>325</v>
      </c>
      <c r="M1205" t="s">
        <v>340</v>
      </c>
      <c r="N1205" t="s">
        <v>477</v>
      </c>
      <c r="O1205" t="s">
        <v>339</v>
      </c>
      <c r="P1205" t="s">
        <v>1984</v>
      </c>
      <c r="Q1205" t="s">
        <v>413</v>
      </c>
      <c r="R1205" t="s">
        <v>407</v>
      </c>
      <c r="S1205" t="s">
        <v>1212</v>
      </c>
      <c r="T1205" s="129">
        <v>3899.7</v>
      </c>
      <c r="U1205" t="s">
        <v>1634</v>
      </c>
      <c r="V1205" s="130">
        <v>1.9278811737484899E-2</v>
      </c>
      <c r="W1205" s="130">
        <v>1.8100157035588899E-2</v>
      </c>
      <c r="X1205" t="s">
        <v>412</v>
      </c>
      <c r="Y1205" t="s">
        <v>339</v>
      </c>
      <c r="Z1205" s="137">
        <v>56000</v>
      </c>
      <c r="AA1205" s="167">
        <v>1</v>
      </c>
      <c r="AB1205" s="166" t="s">
        <v>2169</v>
      </c>
      <c r="AD1205" s="137">
        <v>59.886400000000002</v>
      </c>
      <c r="AH1205" s="130">
        <v>8.0000000000000004E-4</v>
      </c>
      <c r="AI1205" s="130">
        <v>3.1596678716531434E-3</v>
      </c>
      <c r="AJ1205" s="130">
        <v>8.8452060952561005E-5</v>
      </c>
      <c r="AK1205" s="181"/>
      <c r="AL1205" s="4"/>
      <c r="AM1205" s="159"/>
      <c r="AN1205" s="4"/>
    </row>
    <row r="1206" spans="1:40" x14ac:dyDescent="0.25">
      <c r="A1206" t="s">
        <v>1213</v>
      </c>
      <c r="B1206" s="2">
        <v>9301</v>
      </c>
      <c r="C1206" t="s">
        <v>455</v>
      </c>
      <c r="D1206" t="s">
        <v>2606</v>
      </c>
      <c r="E1206" t="s">
        <v>309</v>
      </c>
      <c r="F1206" t="s">
        <v>2816</v>
      </c>
      <c r="G1206" t="s">
        <v>2817</v>
      </c>
      <c r="H1206" t="s">
        <v>312</v>
      </c>
      <c r="I1206" t="s">
        <v>754</v>
      </c>
      <c r="J1206" t="s">
        <v>204</v>
      </c>
      <c r="K1206" t="s">
        <v>204</v>
      </c>
      <c r="L1206" t="s">
        <v>325</v>
      </c>
      <c r="M1206" t="s">
        <v>340</v>
      </c>
      <c r="N1206" t="s">
        <v>440</v>
      </c>
      <c r="O1206" t="s">
        <v>339</v>
      </c>
      <c r="P1206" t="s">
        <v>2149</v>
      </c>
      <c r="Q1206" t="s">
        <v>415</v>
      </c>
      <c r="R1206" t="s">
        <v>407</v>
      </c>
      <c r="S1206" t="s">
        <v>1212</v>
      </c>
      <c r="T1206" s="129">
        <v>7987.7</v>
      </c>
      <c r="U1206" t="s">
        <v>2818</v>
      </c>
      <c r="V1206" s="130">
        <v>2.5304715994596098E-2</v>
      </c>
      <c r="W1206" s="130">
        <v>3.0206087802648201E-2</v>
      </c>
      <c r="X1206" t="s">
        <v>412</v>
      </c>
      <c r="Y1206" t="s">
        <v>339</v>
      </c>
      <c r="Z1206" s="137">
        <v>58000</v>
      </c>
      <c r="AA1206" s="167">
        <v>1</v>
      </c>
      <c r="AB1206" s="166" t="s">
        <v>2819</v>
      </c>
      <c r="AD1206" s="137">
        <v>58.266800000000003</v>
      </c>
      <c r="AH1206" s="130">
        <v>2.2690960077994307E-5</v>
      </c>
      <c r="AI1206" s="130">
        <v>3.0742161149115558E-3</v>
      </c>
      <c r="AJ1206" s="130">
        <v>8.6059915859204797E-5</v>
      </c>
      <c r="AK1206" s="181"/>
      <c r="AL1206" s="4"/>
      <c r="AM1206" s="159"/>
      <c r="AN1206" s="4"/>
    </row>
    <row r="1207" spans="1:40" x14ac:dyDescent="0.25">
      <c r="A1207" t="s">
        <v>1213</v>
      </c>
      <c r="B1207" s="2">
        <v>9301</v>
      </c>
      <c r="C1207" t="s">
        <v>1938</v>
      </c>
      <c r="D1207" t="s">
        <v>1939</v>
      </c>
      <c r="E1207" t="s">
        <v>309</v>
      </c>
      <c r="F1207" t="s">
        <v>1940</v>
      </c>
      <c r="G1207" t="s">
        <v>1941</v>
      </c>
      <c r="H1207" t="s">
        <v>312</v>
      </c>
      <c r="I1207" t="s">
        <v>754</v>
      </c>
      <c r="J1207" t="s">
        <v>204</v>
      </c>
      <c r="K1207" t="s">
        <v>204</v>
      </c>
      <c r="L1207" t="s">
        <v>325</v>
      </c>
      <c r="M1207" t="s">
        <v>340</v>
      </c>
      <c r="N1207" t="s">
        <v>464</v>
      </c>
      <c r="O1207" t="s">
        <v>339</v>
      </c>
      <c r="Q1207" t="s">
        <v>410</v>
      </c>
      <c r="R1207" t="s">
        <v>410</v>
      </c>
      <c r="S1207" t="s">
        <v>1212</v>
      </c>
      <c r="T1207" s="129">
        <v>3255.6</v>
      </c>
      <c r="U1207" t="s">
        <v>1627</v>
      </c>
      <c r="V1207" s="130">
        <v>4.5401443709134702E-2</v>
      </c>
      <c r="W1207" s="130">
        <v>4.2145483343600902E-2</v>
      </c>
      <c r="X1207" t="s">
        <v>412</v>
      </c>
      <c r="Y1207" t="s">
        <v>339</v>
      </c>
      <c r="Z1207" s="137">
        <v>55000</v>
      </c>
      <c r="AA1207" s="167">
        <v>1</v>
      </c>
      <c r="AB1207" s="166" t="s">
        <v>1942</v>
      </c>
      <c r="AD1207" s="137">
        <v>56.633499999999998</v>
      </c>
      <c r="AH1207" s="130">
        <v>5.6141984098548579E-5</v>
      </c>
      <c r="AI1207" s="130">
        <v>2.9880415321219557E-3</v>
      </c>
      <c r="AJ1207" s="130">
        <v>8.3647535900586162E-5</v>
      </c>
      <c r="AK1207" s="181"/>
      <c r="AL1207" s="4"/>
      <c r="AM1207" s="159"/>
      <c r="AN1207" s="4"/>
    </row>
    <row r="1208" spans="1:40" x14ac:dyDescent="0.25">
      <c r="A1208" t="s">
        <v>1213</v>
      </c>
      <c r="B1208" s="2">
        <v>9301</v>
      </c>
      <c r="C1208" t="s">
        <v>2158</v>
      </c>
      <c r="D1208" t="s">
        <v>2159</v>
      </c>
      <c r="E1208" t="s">
        <v>309</v>
      </c>
      <c r="F1208" t="s">
        <v>2160</v>
      </c>
      <c r="G1208" t="s">
        <v>2161</v>
      </c>
      <c r="H1208" t="s">
        <v>312</v>
      </c>
      <c r="I1208" t="s">
        <v>754</v>
      </c>
      <c r="J1208" t="s">
        <v>204</v>
      </c>
      <c r="K1208" t="s">
        <v>204</v>
      </c>
      <c r="L1208" t="s">
        <v>327</v>
      </c>
      <c r="M1208" t="s">
        <v>340</v>
      </c>
      <c r="N1208" t="s">
        <v>464</v>
      </c>
      <c r="O1208" t="s">
        <v>339</v>
      </c>
      <c r="Q1208" t="s">
        <v>410</v>
      </c>
      <c r="R1208" t="s">
        <v>410</v>
      </c>
      <c r="S1208" t="s">
        <v>1212</v>
      </c>
      <c r="T1208" s="129">
        <v>2579.6999999999998</v>
      </c>
      <c r="U1208" t="s">
        <v>2162</v>
      </c>
      <c r="V1208" s="130">
        <v>2.6750901364445301E-2</v>
      </c>
      <c r="W1208" s="130">
        <v>3.3282399932145698E-2</v>
      </c>
      <c r="X1208" t="s">
        <v>412</v>
      </c>
      <c r="Y1208" t="s">
        <v>339</v>
      </c>
      <c r="Z1208" s="137">
        <v>30000</v>
      </c>
      <c r="AA1208" s="167">
        <v>1</v>
      </c>
      <c r="AB1208" s="166">
        <f>AD1208*1000/Z1208*100</f>
        <v>104.65797814207633</v>
      </c>
      <c r="AD1208" s="137">
        <f>31397.3934426229/1000</f>
        <v>31.397393442622899</v>
      </c>
      <c r="AH1208" s="130">
        <v>8.7111896200707355E-5</v>
      </c>
      <c r="AI1208" s="130">
        <v>1.6565586729926772E-3</v>
      </c>
      <c r="AJ1208" s="130">
        <v>4.6373870503794182E-5</v>
      </c>
      <c r="AK1208" s="181"/>
      <c r="AL1208" s="4"/>
      <c r="AM1208" s="159"/>
      <c r="AN1208" s="4"/>
    </row>
    <row r="1209" spans="1:40" x14ac:dyDescent="0.25">
      <c r="A1209" t="s">
        <v>1213</v>
      </c>
      <c r="B1209" s="2">
        <v>9301</v>
      </c>
      <c r="C1209" t="s">
        <v>3790</v>
      </c>
      <c r="D1209" t="s">
        <v>3791</v>
      </c>
      <c r="E1209" t="s">
        <v>309</v>
      </c>
      <c r="F1209" t="s">
        <v>3792</v>
      </c>
      <c r="G1209" t="s">
        <v>3793</v>
      </c>
      <c r="H1209" t="s">
        <v>312</v>
      </c>
      <c r="I1209" t="s">
        <v>754</v>
      </c>
      <c r="J1209" t="s">
        <v>204</v>
      </c>
      <c r="K1209" t="s">
        <v>204</v>
      </c>
      <c r="L1209" t="s">
        <v>325</v>
      </c>
      <c r="M1209" t="s">
        <v>340</v>
      </c>
      <c r="N1209" t="s">
        <v>441</v>
      </c>
      <c r="O1209" t="s">
        <v>339</v>
      </c>
      <c r="Q1209" t="s">
        <v>410</v>
      </c>
      <c r="R1209" t="s">
        <v>410</v>
      </c>
      <c r="S1209" t="s">
        <v>1212</v>
      </c>
      <c r="T1209" s="129">
        <v>4781.7</v>
      </c>
      <c r="U1209" t="s">
        <v>1865</v>
      </c>
      <c r="V1209" s="130">
        <v>4.5991529155969303E-2</v>
      </c>
      <c r="W1209" s="130">
        <v>3.8559075127839702E-2</v>
      </c>
      <c r="X1209" t="s">
        <v>412</v>
      </c>
      <c r="Y1209" t="s">
        <v>339</v>
      </c>
      <c r="Z1209" s="137">
        <v>48000.42</v>
      </c>
      <c r="AA1209" s="167">
        <v>1</v>
      </c>
      <c r="AB1209" s="166" t="s">
        <v>3794</v>
      </c>
      <c r="AD1209" s="137">
        <v>49.281999999999996</v>
      </c>
      <c r="AH1209" s="130">
        <v>1.0952251987482644E-4</v>
      </c>
      <c r="AI1209" s="130">
        <v>2.6001688538768437E-3</v>
      </c>
      <c r="AJ1209" s="130">
        <v>7.2789389040986123E-5</v>
      </c>
      <c r="AK1209" s="181"/>
      <c r="AL1209" s="4"/>
      <c r="AM1209" s="159"/>
      <c r="AN1209" s="4"/>
    </row>
    <row r="1210" spans="1:40" x14ac:dyDescent="0.25">
      <c r="A1210" t="s">
        <v>1213</v>
      </c>
      <c r="B1210" s="2">
        <v>9301</v>
      </c>
      <c r="C1210" t="s">
        <v>2018</v>
      </c>
      <c r="D1210" t="s">
        <v>2019</v>
      </c>
      <c r="E1210" t="s">
        <v>309</v>
      </c>
      <c r="F1210" t="s">
        <v>2179</v>
      </c>
      <c r="G1210" t="s">
        <v>2180</v>
      </c>
      <c r="H1210" t="s">
        <v>312</v>
      </c>
      <c r="I1210" t="s">
        <v>754</v>
      </c>
      <c r="J1210" t="s">
        <v>204</v>
      </c>
      <c r="K1210" t="s">
        <v>204</v>
      </c>
      <c r="L1210" t="s">
        <v>325</v>
      </c>
      <c r="M1210" t="s">
        <v>340</v>
      </c>
      <c r="N1210" t="s">
        <v>464</v>
      </c>
      <c r="O1210" t="s">
        <v>339</v>
      </c>
      <c r="P1210" t="s">
        <v>1668</v>
      </c>
      <c r="Q1210" t="s">
        <v>413</v>
      </c>
      <c r="R1210" t="s">
        <v>407</v>
      </c>
      <c r="S1210" t="s">
        <v>1212</v>
      </c>
      <c r="T1210" s="129">
        <v>2598.8000000000002</v>
      </c>
      <c r="U1210" t="s">
        <v>2162</v>
      </c>
      <c r="V1210" s="130">
        <v>2.35E-2</v>
      </c>
      <c r="W1210" s="130">
        <v>2.1205317786931601E-2</v>
      </c>
      <c r="X1210" t="s">
        <v>412</v>
      </c>
      <c r="Y1210" t="s">
        <v>339</v>
      </c>
      <c r="Z1210" s="137">
        <v>41511.760000000002</v>
      </c>
      <c r="AA1210" s="167">
        <v>1</v>
      </c>
      <c r="AB1210" s="166" t="s">
        <v>2181</v>
      </c>
      <c r="AD1210" s="137">
        <v>47.730199999999996</v>
      </c>
      <c r="AH1210" s="130">
        <v>4.4202717757500788E-5</v>
      </c>
      <c r="AI1210" s="130">
        <v>2.5182942946575327E-3</v>
      </c>
      <c r="AJ1210" s="130">
        <v>7.0497384375716802E-5</v>
      </c>
      <c r="AK1210" s="181"/>
      <c r="AL1210" s="4"/>
      <c r="AM1210" s="159"/>
      <c r="AN1210" s="4"/>
    </row>
    <row r="1211" spans="1:40" x14ac:dyDescent="0.25">
      <c r="A1211" t="s">
        <v>1213</v>
      </c>
      <c r="B1211" s="2">
        <v>9301</v>
      </c>
      <c r="C1211" t="s">
        <v>455</v>
      </c>
      <c r="D1211" t="s">
        <v>2606</v>
      </c>
      <c r="E1211" t="s">
        <v>309</v>
      </c>
      <c r="F1211" t="s">
        <v>2673</v>
      </c>
      <c r="G1211" t="s">
        <v>2674</v>
      </c>
      <c r="H1211" t="s">
        <v>312</v>
      </c>
      <c r="I1211" t="s">
        <v>754</v>
      </c>
      <c r="J1211" t="s">
        <v>204</v>
      </c>
      <c r="K1211" t="s">
        <v>204</v>
      </c>
      <c r="L1211" t="s">
        <v>325</v>
      </c>
      <c r="M1211" t="s">
        <v>340</v>
      </c>
      <c r="N1211" t="s">
        <v>440</v>
      </c>
      <c r="O1211" t="s">
        <v>339</v>
      </c>
      <c r="P1211" t="s">
        <v>2149</v>
      </c>
      <c r="Q1211" t="s">
        <v>415</v>
      </c>
      <c r="R1211" t="s">
        <v>407</v>
      </c>
      <c r="S1211" t="s">
        <v>1212</v>
      </c>
      <c r="T1211" s="129">
        <v>10850.8</v>
      </c>
      <c r="U1211" t="s">
        <v>2675</v>
      </c>
      <c r="V1211" s="130">
        <v>2.3980030688047101E-2</v>
      </c>
      <c r="W1211" s="130">
        <v>3.2540203570127102E-2</v>
      </c>
      <c r="X1211" t="s">
        <v>412</v>
      </c>
      <c r="Y1211" t="s">
        <v>339</v>
      </c>
      <c r="Z1211" s="137">
        <v>41000</v>
      </c>
      <c r="AA1211" s="167">
        <v>1</v>
      </c>
      <c r="AB1211" s="166" t="s">
        <v>2676</v>
      </c>
      <c r="AD1211" s="137">
        <v>41</v>
      </c>
      <c r="AH1211" s="130">
        <v>1.3136082768855566E-5</v>
      </c>
      <c r="AI1211" s="130">
        <v>2.1632020414948782E-3</v>
      </c>
      <c r="AJ1211" s="130">
        <v>6.055689604075385E-5</v>
      </c>
      <c r="AK1211" s="181"/>
      <c r="AL1211" s="4"/>
      <c r="AM1211" s="159"/>
      <c r="AN1211" s="4"/>
    </row>
    <row r="1212" spans="1:40" x14ac:dyDescent="0.25">
      <c r="A1212" t="s">
        <v>1213</v>
      </c>
      <c r="B1212" s="2">
        <v>9301</v>
      </c>
      <c r="C1212" t="s">
        <v>2792</v>
      </c>
      <c r="D1212" t="s">
        <v>2793</v>
      </c>
      <c r="E1212" t="s">
        <v>309</v>
      </c>
      <c r="F1212" t="s">
        <v>3467</v>
      </c>
      <c r="G1212" t="s">
        <v>3468</v>
      </c>
      <c r="H1212" t="s">
        <v>312</v>
      </c>
      <c r="I1212" t="s">
        <v>754</v>
      </c>
      <c r="J1212" t="s">
        <v>204</v>
      </c>
      <c r="K1212" t="s">
        <v>204</v>
      </c>
      <c r="L1212" t="s">
        <v>325</v>
      </c>
      <c r="M1212" t="s">
        <v>340</v>
      </c>
      <c r="N1212" t="s">
        <v>464</v>
      </c>
      <c r="O1212" t="s">
        <v>339</v>
      </c>
      <c r="P1212" t="s">
        <v>1668</v>
      </c>
      <c r="Q1212" t="s">
        <v>413</v>
      </c>
      <c r="R1212" t="s">
        <v>407</v>
      </c>
      <c r="S1212" t="s">
        <v>1212</v>
      </c>
      <c r="T1212" s="129">
        <v>1423.3</v>
      </c>
      <c r="U1212" t="s">
        <v>2425</v>
      </c>
      <c r="V1212" s="130">
        <v>1.28217657518133E-2</v>
      </c>
      <c r="W1212" s="130">
        <v>2.0644080961942299E-2</v>
      </c>
      <c r="X1212" t="s">
        <v>412</v>
      </c>
      <c r="Y1212" t="s">
        <v>339</v>
      </c>
      <c r="Z1212" s="137">
        <v>35000.22</v>
      </c>
      <c r="AA1212" s="167">
        <v>1</v>
      </c>
      <c r="AB1212" s="166" t="s">
        <v>3469</v>
      </c>
      <c r="AD1212" s="137">
        <v>39.770699999999998</v>
      </c>
      <c r="AH1212" s="130">
        <v>9.0276673489640184E-5</v>
      </c>
      <c r="AI1212" s="130">
        <v>2.0983429129678138E-3</v>
      </c>
      <c r="AJ1212" s="130">
        <v>5.8741223057756313E-5</v>
      </c>
      <c r="AK1212" s="181"/>
      <c r="AL1212" s="4"/>
      <c r="AM1212" s="159"/>
      <c r="AN1212" s="4"/>
    </row>
    <row r="1213" spans="1:40" x14ac:dyDescent="0.25">
      <c r="A1213" t="s">
        <v>1213</v>
      </c>
      <c r="B1213" s="2">
        <v>9301</v>
      </c>
      <c r="C1213" t="s">
        <v>2204</v>
      </c>
      <c r="D1213" t="s">
        <v>2205</v>
      </c>
      <c r="E1213" t="s">
        <v>309</v>
      </c>
      <c r="F1213" t="s">
        <v>2206</v>
      </c>
      <c r="G1213" t="s">
        <v>2207</v>
      </c>
      <c r="H1213" t="s">
        <v>312</v>
      </c>
      <c r="I1213" t="s">
        <v>754</v>
      </c>
      <c r="J1213" t="s">
        <v>204</v>
      </c>
      <c r="K1213" t="s">
        <v>204</v>
      </c>
      <c r="L1213" t="s">
        <v>325</v>
      </c>
      <c r="M1213" t="s">
        <v>340</v>
      </c>
      <c r="N1213" t="s">
        <v>464</v>
      </c>
      <c r="O1213" t="s">
        <v>339</v>
      </c>
      <c r="P1213" t="s">
        <v>1640</v>
      </c>
      <c r="Q1213" t="s">
        <v>413</v>
      </c>
      <c r="R1213" t="s">
        <v>407</v>
      </c>
      <c r="S1213" t="s">
        <v>1212</v>
      </c>
      <c r="T1213" s="129">
        <v>3445.7</v>
      </c>
      <c r="U1213" t="s">
        <v>2140</v>
      </c>
      <c r="V1213" s="130">
        <v>2.4918922199010499E-2</v>
      </c>
      <c r="W1213" s="130">
        <v>3.3146024628877301E-2</v>
      </c>
      <c r="X1213" t="s">
        <v>412</v>
      </c>
      <c r="Y1213" t="s">
        <v>339</v>
      </c>
      <c r="Z1213" s="137">
        <v>36000</v>
      </c>
      <c r="AA1213" s="167">
        <v>1</v>
      </c>
      <c r="AB1213" s="166" t="s">
        <v>2208</v>
      </c>
      <c r="AD1213" s="137">
        <v>37.061999999999998</v>
      </c>
      <c r="AH1213" s="130">
        <v>8.2263902599539321E-5</v>
      </c>
      <c r="AI1213" s="130">
        <v>1.9554291234605654E-3</v>
      </c>
      <c r="AJ1213" s="130">
        <v>5.4740480025912656E-5</v>
      </c>
      <c r="AK1213" s="181"/>
      <c r="AL1213" s="4"/>
      <c r="AM1213" s="159"/>
      <c r="AN1213" s="4"/>
    </row>
    <row r="1214" spans="1:40" x14ac:dyDescent="0.25">
      <c r="A1214" t="s">
        <v>1213</v>
      </c>
      <c r="B1214" s="2">
        <v>9301</v>
      </c>
      <c r="C1214" t="s">
        <v>1861</v>
      </c>
      <c r="D1214" t="s">
        <v>1862</v>
      </c>
      <c r="E1214" t="s">
        <v>309</v>
      </c>
      <c r="F1214" t="s">
        <v>1972</v>
      </c>
      <c r="G1214" t="s">
        <v>1973</v>
      </c>
      <c r="H1214" t="s">
        <v>312</v>
      </c>
      <c r="I1214" t="s">
        <v>754</v>
      </c>
      <c r="J1214" t="s">
        <v>204</v>
      </c>
      <c r="K1214" t="s">
        <v>204</v>
      </c>
      <c r="L1214" t="s">
        <v>325</v>
      </c>
      <c r="M1214" t="s">
        <v>340</v>
      </c>
      <c r="N1214" t="s">
        <v>443</v>
      </c>
      <c r="O1214" t="s">
        <v>339</v>
      </c>
      <c r="P1214" t="s">
        <v>1864</v>
      </c>
      <c r="Q1214" t="s">
        <v>415</v>
      </c>
      <c r="R1214" t="s">
        <v>407</v>
      </c>
      <c r="S1214" t="s">
        <v>1212</v>
      </c>
      <c r="T1214" s="129">
        <v>654.29999999999995</v>
      </c>
      <c r="U1214" t="s">
        <v>1685</v>
      </c>
      <c r="V1214" s="130">
        <v>4.1747331181169302E-3</v>
      </c>
      <c r="W1214" s="130">
        <v>3.1762602081298497E-2</v>
      </c>
      <c r="X1214" t="s">
        <v>412</v>
      </c>
      <c r="Y1214" t="s">
        <v>339</v>
      </c>
      <c r="Z1214" s="137">
        <v>33000.720000000001</v>
      </c>
      <c r="AA1214" s="167">
        <v>1</v>
      </c>
      <c r="AB1214" s="166" t="s">
        <v>1974</v>
      </c>
      <c r="AD1214" s="137">
        <v>36.7166</v>
      </c>
      <c r="AH1214" s="130">
        <v>7.504808703597961E-5</v>
      </c>
      <c r="AI1214" s="130">
        <v>1.9372054652866061E-3</v>
      </c>
      <c r="AJ1214" s="130">
        <v>5.4230325101705919E-5</v>
      </c>
      <c r="AK1214" s="181"/>
      <c r="AL1214" s="4"/>
      <c r="AM1214" s="159"/>
      <c r="AN1214" s="4"/>
    </row>
    <row r="1215" spans="1:40" x14ac:dyDescent="0.25">
      <c r="A1215" t="s">
        <v>1213</v>
      </c>
      <c r="B1215" s="2">
        <v>9301</v>
      </c>
      <c r="C1215" t="s">
        <v>455</v>
      </c>
      <c r="D1215" t="s">
        <v>2606</v>
      </c>
      <c r="E1215" t="s">
        <v>309</v>
      </c>
      <c r="F1215" t="s">
        <v>2726</v>
      </c>
      <c r="G1215" t="s">
        <v>2727</v>
      </c>
      <c r="H1215" t="s">
        <v>312</v>
      </c>
      <c r="I1215" t="s">
        <v>754</v>
      </c>
      <c r="J1215" t="s">
        <v>204</v>
      </c>
      <c r="K1215" t="s">
        <v>204</v>
      </c>
      <c r="L1215" t="s">
        <v>325</v>
      </c>
      <c r="M1215" t="s">
        <v>340</v>
      </c>
      <c r="N1215" t="s">
        <v>440</v>
      </c>
      <c r="O1215" t="s">
        <v>339</v>
      </c>
      <c r="P1215" t="s">
        <v>2149</v>
      </c>
      <c r="Q1215" t="s">
        <v>415</v>
      </c>
      <c r="R1215" t="s">
        <v>407</v>
      </c>
      <c r="S1215" t="s">
        <v>1212</v>
      </c>
      <c r="T1215" s="129">
        <v>3633.5</v>
      </c>
      <c r="U1215" t="s">
        <v>2728</v>
      </c>
      <c r="V1215" s="130">
        <v>1.9474400476216899E-2</v>
      </c>
      <c r="W1215" s="130">
        <v>2.4318346344232199E-2</v>
      </c>
      <c r="X1215" t="s">
        <v>412</v>
      </c>
      <c r="Y1215" t="s">
        <v>339</v>
      </c>
      <c r="Z1215" s="137">
        <v>29677.42</v>
      </c>
      <c r="AA1215" s="167">
        <v>1</v>
      </c>
      <c r="AB1215" s="166" t="s">
        <v>2729</v>
      </c>
      <c r="AD1215" s="137">
        <v>35.924500000000002</v>
      </c>
      <c r="AH1215" s="130">
        <v>1.1616059766748202E-5</v>
      </c>
      <c r="AI1215" s="130">
        <v>1.8954134570654333E-3</v>
      </c>
      <c r="AJ1215" s="130">
        <v>5.3060395410147845E-5</v>
      </c>
      <c r="AK1215" s="181"/>
      <c r="AL1215" s="4"/>
      <c r="AM1215" s="159"/>
      <c r="AN1215" s="4"/>
    </row>
    <row r="1216" spans="1:40" x14ac:dyDescent="0.25">
      <c r="A1216" t="s">
        <v>1213</v>
      </c>
      <c r="B1216" s="2">
        <v>9301</v>
      </c>
      <c r="C1216" t="s">
        <v>3463</v>
      </c>
      <c r="D1216" t="s">
        <v>3464</v>
      </c>
      <c r="E1216" t="s">
        <v>309</v>
      </c>
      <c r="F1216" t="s">
        <v>3465</v>
      </c>
      <c r="G1216" t="s">
        <v>3466</v>
      </c>
      <c r="H1216" t="s">
        <v>312</v>
      </c>
      <c r="I1216" t="s">
        <v>754</v>
      </c>
      <c r="J1216" t="s">
        <v>204</v>
      </c>
      <c r="K1216" t="s">
        <v>204</v>
      </c>
      <c r="L1216" t="s">
        <v>325</v>
      </c>
      <c r="M1216" t="s">
        <v>340</v>
      </c>
      <c r="N1216" t="s">
        <v>464</v>
      </c>
      <c r="O1216" t="s">
        <v>339</v>
      </c>
      <c r="Q1216" t="s">
        <v>410</v>
      </c>
      <c r="R1216" t="s">
        <v>410</v>
      </c>
      <c r="S1216" t="s">
        <v>1212</v>
      </c>
      <c r="T1216" s="129">
        <v>5515.8</v>
      </c>
      <c r="U1216" t="s">
        <v>2349</v>
      </c>
      <c r="V1216" s="130">
        <v>3.8268023856008498E-2</v>
      </c>
      <c r="W1216" s="130">
        <v>3.7900802029370899E-2</v>
      </c>
      <c r="X1216" t="s">
        <v>412</v>
      </c>
      <c r="Y1216" t="s">
        <v>339</v>
      </c>
      <c r="Z1216" s="137">
        <v>37857.760000000002</v>
      </c>
      <c r="AA1216" s="167">
        <v>1</v>
      </c>
      <c r="AB1216" s="166" t="s">
        <v>2071</v>
      </c>
      <c r="AD1216" s="137">
        <v>35.775599999999997</v>
      </c>
      <c r="AH1216" s="130">
        <v>1.4773441816096067E-4</v>
      </c>
      <c r="AI1216" s="130">
        <v>1.8875573403830284E-3</v>
      </c>
      <c r="AJ1216" s="130">
        <v>5.2840470487697395E-5</v>
      </c>
      <c r="AK1216" s="181"/>
      <c r="AL1216" s="4"/>
      <c r="AM1216" s="159"/>
      <c r="AN1216" s="4"/>
    </row>
    <row r="1217" spans="1:40" x14ac:dyDescent="0.25">
      <c r="A1217" t="s">
        <v>1213</v>
      </c>
      <c r="B1217" s="2">
        <v>9301</v>
      </c>
      <c r="C1217" t="s">
        <v>2130</v>
      </c>
      <c r="D1217" t="s">
        <v>2131</v>
      </c>
      <c r="E1217" t="s">
        <v>309</v>
      </c>
      <c r="F1217" t="s">
        <v>2132</v>
      </c>
      <c r="G1217" t="s">
        <v>2133</v>
      </c>
      <c r="H1217" t="s">
        <v>312</v>
      </c>
      <c r="I1217" t="s">
        <v>754</v>
      </c>
      <c r="J1217" t="s">
        <v>204</v>
      </c>
      <c r="K1217" t="s">
        <v>204</v>
      </c>
      <c r="L1217" t="s">
        <v>325</v>
      </c>
      <c r="M1217" t="s">
        <v>340</v>
      </c>
      <c r="N1217" t="s">
        <v>448</v>
      </c>
      <c r="O1217" t="s">
        <v>339</v>
      </c>
      <c r="P1217" t="s">
        <v>1255</v>
      </c>
      <c r="Q1217" t="s">
        <v>415</v>
      </c>
      <c r="R1217" t="s">
        <v>407</v>
      </c>
      <c r="S1217" t="s">
        <v>1212</v>
      </c>
      <c r="T1217" s="129">
        <v>3973.1</v>
      </c>
      <c r="U1217" t="s">
        <v>2134</v>
      </c>
      <c r="V1217" s="130">
        <v>2.0701709189791102E-2</v>
      </c>
      <c r="W1217" s="130">
        <v>2.5207408417462999E-2</v>
      </c>
      <c r="X1217" t="s">
        <v>412</v>
      </c>
      <c r="Y1217" t="s">
        <v>339</v>
      </c>
      <c r="Z1217" s="137">
        <v>34000</v>
      </c>
      <c r="AA1217" s="167">
        <v>1</v>
      </c>
      <c r="AB1217" s="166" t="s">
        <v>2135</v>
      </c>
      <c r="AD1217" s="137">
        <v>34.289000000000001</v>
      </c>
      <c r="AH1217" s="130">
        <v>8.8009439755834734E-6</v>
      </c>
      <c r="AI1217" s="130">
        <v>1.8091228000199485E-3</v>
      </c>
      <c r="AJ1217" s="130">
        <v>5.0644766057107531E-5</v>
      </c>
      <c r="AK1217" s="181"/>
      <c r="AL1217" s="4"/>
      <c r="AM1217" s="159"/>
      <c r="AN1217" s="4"/>
    </row>
    <row r="1218" spans="1:40" x14ac:dyDescent="0.25">
      <c r="A1218" t="s">
        <v>1213</v>
      </c>
      <c r="B1218" s="2">
        <v>9301</v>
      </c>
      <c r="C1218" t="s">
        <v>1943</v>
      </c>
      <c r="D1218" t="s">
        <v>1944</v>
      </c>
      <c r="E1218" t="s">
        <v>309</v>
      </c>
      <c r="F1218" t="s">
        <v>1945</v>
      </c>
      <c r="G1218" t="s">
        <v>1946</v>
      </c>
      <c r="H1218" t="s">
        <v>312</v>
      </c>
      <c r="I1218" t="s">
        <v>754</v>
      </c>
      <c r="J1218" t="s">
        <v>204</v>
      </c>
      <c r="K1218" t="s">
        <v>204</v>
      </c>
      <c r="L1218" t="s">
        <v>325</v>
      </c>
      <c r="M1218" t="s">
        <v>340</v>
      </c>
      <c r="N1218" t="s">
        <v>464</v>
      </c>
      <c r="O1218" t="s">
        <v>339</v>
      </c>
      <c r="P1218" t="s">
        <v>1633</v>
      </c>
      <c r="Q1218" t="s">
        <v>413</v>
      </c>
      <c r="R1218" t="s">
        <v>407</v>
      </c>
      <c r="S1218" t="s">
        <v>1212</v>
      </c>
      <c r="T1218" s="129">
        <v>3253.3</v>
      </c>
      <c r="U1218" t="s">
        <v>1947</v>
      </c>
      <c r="V1218" s="130">
        <v>3.3061088442023198E-2</v>
      </c>
      <c r="W1218" s="130">
        <v>3.58787758982178E-2</v>
      </c>
      <c r="X1218" t="s">
        <v>412</v>
      </c>
      <c r="Y1218" t="s">
        <v>339</v>
      </c>
      <c r="Z1218" s="137">
        <v>32574.3</v>
      </c>
      <c r="AA1218" s="167">
        <v>1</v>
      </c>
      <c r="AB1218" s="166" t="s">
        <v>1948</v>
      </c>
      <c r="AD1218" s="137">
        <v>34.118300000000005</v>
      </c>
      <c r="AH1218" s="130">
        <v>1.0902251502042914E-4</v>
      </c>
      <c r="AI1218" s="130">
        <v>1.8001164929837736E-3</v>
      </c>
      <c r="AJ1218" s="130">
        <v>5.039264258993298E-5</v>
      </c>
      <c r="AK1218" s="181"/>
      <c r="AL1218" s="4"/>
      <c r="AM1218" s="159"/>
      <c r="AN1218" s="4"/>
    </row>
    <row r="1219" spans="1:40" x14ac:dyDescent="0.25">
      <c r="A1219" t="s">
        <v>1213</v>
      </c>
      <c r="B1219" s="2">
        <v>9301</v>
      </c>
      <c r="C1219" t="s">
        <v>3085</v>
      </c>
      <c r="D1219" t="s">
        <v>3086</v>
      </c>
      <c r="E1219" t="s">
        <v>309</v>
      </c>
      <c r="F1219" t="s">
        <v>3490</v>
      </c>
      <c r="G1219" t="s">
        <v>3491</v>
      </c>
      <c r="H1219" t="s">
        <v>312</v>
      </c>
      <c r="I1219" t="s">
        <v>754</v>
      </c>
      <c r="J1219" t="s">
        <v>204</v>
      </c>
      <c r="K1219" t="s">
        <v>204</v>
      </c>
      <c r="L1219" t="s">
        <v>325</v>
      </c>
      <c r="M1219" t="s">
        <v>340</v>
      </c>
      <c r="N1219" t="s">
        <v>464</v>
      </c>
      <c r="O1219" t="s">
        <v>339</v>
      </c>
      <c r="P1219" t="s">
        <v>1864</v>
      </c>
      <c r="Q1219" t="s">
        <v>415</v>
      </c>
      <c r="R1219" t="s">
        <v>407</v>
      </c>
      <c r="S1219" t="s">
        <v>1212</v>
      </c>
      <c r="T1219" s="129">
        <v>1398.3</v>
      </c>
      <c r="U1219" t="s">
        <v>1807</v>
      </c>
      <c r="V1219" s="130">
        <v>6.5875232057349704E-3</v>
      </c>
      <c r="W1219" s="130">
        <v>3.2870651420354502E-2</v>
      </c>
      <c r="X1219" t="s">
        <v>412</v>
      </c>
      <c r="Y1219" t="s">
        <v>339</v>
      </c>
      <c r="Z1219" s="137">
        <v>28785.79</v>
      </c>
      <c r="AA1219" s="167">
        <v>1</v>
      </c>
      <c r="AB1219" s="166" t="s">
        <v>2181</v>
      </c>
      <c r="AD1219" s="137">
        <v>33.097900000000003</v>
      </c>
      <c r="AH1219" s="130">
        <v>8.7158693078775369E-5</v>
      </c>
      <c r="AI1219" s="130">
        <v>1.7462791426632522E-3</v>
      </c>
      <c r="AJ1219" s="130">
        <v>4.8885514377250412E-5</v>
      </c>
      <c r="AK1219" s="181"/>
      <c r="AL1219" s="4"/>
      <c r="AM1219" s="159"/>
      <c r="AN1219" s="4"/>
    </row>
    <row r="1220" spans="1:40" x14ac:dyDescent="0.25">
      <c r="A1220" t="s">
        <v>1213</v>
      </c>
      <c r="B1220" s="2">
        <v>9301</v>
      </c>
      <c r="C1220" t="s">
        <v>2018</v>
      </c>
      <c r="D1220" t="s">
        <v>2019</v>
      </c>
      <c r="E1220" t="s">
        <v>309</v>
      </c>
      <c r="F1220" t="s">
        <v>2221</v>
      </c>
      <c r="G1220" t="s">
        <v>2222</v>
      </c>
      <c r="H1220" t="s">
        <v>312</v>
      </c>
      <c r="I1220" t="s">
        <v>754</v>
      </c>
      <c r="J1220" t="s">
        <v>204</v>
      </c>
      <c r="K1220" t="s">
        <v>204</v>
      </c>
      <c r="L1220" t="s">
        <v>325</v>
      </c>
      <c r="M1220" t="s">
        <v>340</v>
      </c>
      <c r="N1220" t="s">
        <v>464</v>
      </c>
      <c r="O1220" t="s">
        <v>339</v>
      </c>
      <c r="P1220" t="s">
        <v>1668</v>
      </c>
      <c r="Q1220" t="s">
        <v>413</v>
      </c>
      <c r="R1220" t="s">
        <v>407</v>
      </c>
      <c r="S1220" t="s">
        <v>1212</v>
      </c>
      <c r="T1220" s="129">
        <v>1017.1</v>
      </c>
      <c r="U1220" t="s">
        <v>2223</v>
      </c>
      <c r="V1220" s="130">
        <v>-1.56834405623874E-2</v>
      </c>
      <c r="W1220" s="130">
        <v>2.5002845462560298E-2</v>
      </c>
      <c r="X1220" t="s">
        <v>412</v>
      </c>
      <c r="Y1220" t="s">
        <v>339</v>
      </c>
      <c r="Z1220" s="137">
        <v>28174.55</v>
      </c>
      <c r="AA1220" s="167">
        <v>1</v>
      </c>
      <c r="AB1220" s="166" t="s">
        <v>2224</v>
      </c>
      <c r="AC1220" s="2">
        <v>0.68589999999999995</v>
      </c>
      <c r="AD1220" s="137">
        <v>32.928899999999999</v>
      </c>
      <c r="AH1220" s="130">
        <v>3.6639336925996366E-5</v>
      </c>
      <c r="AI1220" s="130">
        <v>1.7373625293702608E-3</v>
      </c>
      <c r="AJ1220" s="130">
        <v>4.8635901805765349E-5</v>
      </c>
      <c r="AK1220" s="181"/>
      <c r="AL1220" s="4"/>
      <c r="AM1220" s="159"/>
      <c r="AN1220" s="4"/>
    </row>
    <row r="1221" spans="1:40" x14ac:dyDescent="0.25">
      <c r="A1221" t="s">
        <v>1213</v>
      </c>
      <c r="B1221" s="2">
        <v>9301</v>
      </c>
      <c r="C1221" t="s">
        <v>3470</v>
      </c>
      <c r="D1221" t="s">
        <v>3471</v>
      </c>
      <c r="E1221" t="s">
        <v>309</v>
      </c>
      <c r="F1221" t="s">
        <v>3472</v>
      </c>
      <c r="G1221" t="s">
        <v>3473</v>
      </c>
      <c r="H1221" t="s">
        <v>312</v>
      </c>
      <c r="I1221" t="s">
        <v>754</v>
      </c>
      <c r="J1221" t="s">
        <v>204</v>
      </c>
      <c r="K1221" t="s">
        <v>204</v>
      </c>
      <c r="L1221" t="s">
        <v>325</v>
      </c>
      <c r="M1221" t="s">
        <v>340</v>
      </c>
      <c r="N1221" t="s">
        <v>464</v>
      </c>
      <c r="O1221" t="s">
        <v>339</v>
      </c>
      <c r="Q1221" t="s">
        <v>410</v>
      </c>
      <c r="R1221" t="s">
        <v>410</v>
      </c>
      <c r="S1221" t="s">
        <v>1212</v>
      </c>
      <c r="T1221" s="129">
        <v>2850.5</v>
      </c>
      <c r="U1221" t="s">
        <v>1664</v>
      </c>
      <c r="V1221" s="130">
        <v>4.4250121437310802E-2</v>
      </c>
      <c r="W1221" s="130">
        <v>4.0422433838843898E-2</v>
      </c>
      <c r="X1221" t="s">
        <v>412</v>
      </c>
      <c r="Y1221" t="s">
        <v>339</v>
      </c>
      <c r="Z1221" s="137">
        <v>29000</v>
      </c>
      <c r="AA1221" s="167">
        <v>1</v>
      </c>
      <c r="AB1221" s="166" t="s">
        <v>3474</v>
      </c>
      <c r="AD1221" s="137">
        <v>29.884499999999999</v>
      </c>
      <c r="AH1221" s="130">
        <v>2.9E-4</v>
      </c>
      <c r="AI1221" s="130">
        <v>1.5767368636354559E-3</v>
      </c>
      <c r="AJ1221" s="130">
        <v>4.4139330725119713E-5</v>
      </c>
      <c r="AK1221" s="181"/>
      <c r="AL1221" s="4"/>
      <c r="AM1221" s="159"/>
      <c r="AN1221" s="4"/>
    </row>
    <row r="1222" spans="1:40" x14ac:dyDescent="0.25">
      <c r="A1222" t="s">
        <v>1213</v>
      </c>
      <c r="B1222" s="2">
        <v>9301</v>
      </c>
      <c r="C1222" t="s">
        <v>1890</v>
      </c>
      <c r="D1222" t="s">
        <v>1891</v>
      </c>
      <c r="E1222" t="s">
        <v>309</v>
      </c>
      <c r="F1222" t="s">
        <v>1892</v>
      </c>
      <c r="G1222" t="s">
        <v>1893</v>
      </c>
      <c r="H1222" t="s">
        <v>312</v>
      </c>
      <c r="I1222" t="s">
        <v>754</v>
      </c>
      <c r="J1222" t="s">
        <v>204</v>
      </c>
      <c r="K1222" t="s">
        <v>204</v>
      </c>
      <c r="L1222" t="s">
        <v>325</v>
      </c>
      <c r="M1222" t="s">
        <v>340</v>
      </c>
      <c r="N1222" t="s">
        <v>447</v>
      </c>
      <c r="O1222" t="s">
        <v>339</v>
      </c>
      <c r="P1222" t="s">
        <v>1894</v>
      </c>
      <c r="Q1222" t="s">
        <v>415</v>
      </c>
      <c r="R1222" t="s">
        <v>407</v>
      </c>
      <c r="S1222" t="s">
        <v>1212</v>
      </c>
      <c r="T1222" s="129">
        <v>3923.5</v>
      </c>
      <c r="U1222" t="s">
        <v>1895</v>
      </c>
      <c r="V1222" s="130">
        <v>5.0263531245035298E-2</v>
      </c>
      <c r="W1222" s="130">
        <v>4.8755751649140998E-2</v>
      </c>
      <c r="X1222" t="s">
        <v>412</v>
      </c>
      <c r="Y1222" t="s">
        <v>339</v>
      </c>
      <c r="Z1222" s="137">
        <v>30000.6</v>
      </c>
      <c r="AA1222" s="167">
        <v>1</v>
      </c>
      <c r="AB1222" s="166" t="s">
        <v>1896</v>
      </c>
      <c r="AD1222" s="137">
        <v>29.6616</v>
      </c>
      <c r="AH1222" s="130">
        <v>6.2901038517309594E-5</v>
      </c>
      <c r="AI1222" s="130">
        <v>1.5649764310732802E-3</v>
      </c>
      <c r="AJ1222" s="130">
        <v>4.3810107990303029E-5</v>
      </c>
      <c r="AK1222" s="181"/>
      <c r="AL1222" s="4"/>
      <c r="AM1222" s="159"/>
      <c r="AN1222" s="4"/>
    </row>
    <row r="1223" spans="1:40" x14ac:dyDescent="0.25">
      <c r="A1223" t="s">
        <v>1213</v>
      </c>
      <c r="B1223" s="2">
        <v>9301</v>
      </c>
      <c r="C1223" t="s">
        <v>3431</v>
      </c>
      <c r="D1223" t="s">
        <v>3432</v>
      </c>
      <c r="E1223" t="s">
        <v>309</v>
      </c>
      <c r="F1223" t="s">
        <v>3444</v>
      </c>
      <c r="G1223" t="s">
        <v>3445</v>
      </c>
      <c r="H1223" t="s">
        <v>312</v>
      </c>
      <c r="I1223" t="s">
        <v>754</v>
      </c>
      <c r="J1223" t="s">
        <v>204</v>
      </c>
      <c r="K1223" t="s">
        <v>204</v>
      </c>
      <c r="L1223" t="s">
        <v>325</v>
      </c>
      <c r="M1223" t="s">
        <v>340</v>
      </c>
      <c r="N1223" t="s">
        <v>464</v>
      </c>
      <c r="O1223" t="s">
        <v>339</v>
      </c>
      <c r="P1223" t="s">
        <v>1633</v>
      </c>
      <c r="Q1223" t="s">
        <v>413</v>
      </c>
      <c r="R1223" t="s">
        <v>407</v>
      </c>
      <c r="S1223" t="s">
        <v>1212</v>
      </c>
      <c r="T1223" s="129">
        <v>2244.3000000000002</v>
      </c>
      <c r="U1223" t="s">
        <v>1694</v>
      </c>
      <c r="V1223" s="130">
        <v>4.4922818846702198E-2</v>
      </c>
      <c r="W1223" s="130">
        <v>3.2361866635083801E-2</v>
      </c>
      <c r="X1223" t="s">
        <v>412</v>
      </c>
      <c r="Y1223" t="s">
        <v>339</v>
      </c>
      <c r="Z1223" s="137">
        <v>30000</v>
      </c>
      <c r="AA1223" s="167">
        <v>1</v>
      </c>
      <c r="AB1223" s="166" t="s">
        <v>3446</v>
      </c>
      <c r="AD1223" s="137">
        <v>29.634</v>
      </c>
      <c r="AH1223" s="130">
        <v>7.2863284191096109E-5</v>
      </c>
      <c r="AI1223" s="130">
        <v>1.5635202267721762E-3</v>
      </c>
      <c r="AJ1223" s="130">
        <v>4.3769342860285356E-5</v>
      </c>
      <c r="AK1223" s="181"/>
      <c r="AL1223" s="4"/>
      <c r="AM1223" s="159"/>
      <c r="AN1223" s="4"/>
    </row>
    <row r="1224" spans="1:40" x14ac:dyDescent="0.25">
      <c r="A1224" t="s">
        <v>1213</v>
      </c>
      <c r="B1224" s="2">
        <v>9301</v>
      </c>
      <c r="C1224" t="s">
        <v>1987</v>
      </c>
      <c r="D1224" t="s">
        <v>1988</v>
      </c>
      <c r="E1224" t="s">
        <v>309</v>
      </c>
      <c r="F1224" t="s">
        <v>1989</v>
      </c>
      <c r="G1224" t="s">
        <v>1990</v>
      </c>
      <c r="H1224" t="s">
        <v>312</v>
      </c>
      <c r="I1224" t="s">
        <v>754</v>
      </c>
      <c r="J1224" t="s">
        <v>204</v>
      </c>
      <c r="K1224" t="s">
        <v>204</v>
      </c>
      <c r="L1224" t="s">
        <v>325</v>
      </c>
      <c r="M1224" t="s">
        <v>340</v>
      </c>
      <c r="N1224" t="s">
        <v>464</v>
      </c>
      <c r="O1224" t="s">
        <v>339</v>
      </c>
      <c r="P1224" t="s">
        <v>1991</v>
      </c>
      <c r="Q1224" t="s">
        <v>415</v>
      </c>
      <c r="R1224" t="s">
        <v>407</v>
      </c>
      <c r="S1224" t="s">
        <v>1212</v>
      </c>
      <c r="T1224" s="129">
        <v>5015</v>
      </c>
      <c r="U1224" t="s">
        <v>1992</v>
      </c>
      <c r="V1224" s="130">
        <v>2.55661192987909E-2</v>
      </c>
      <c r="W1224" s="130">
        <v>3.0447367185353898E-2</v>
      </c>
      <c r="X1224" t="s">
        <v>412</v>
      </c>
      <c r="Y1224" t="s">
        <v>339</v>
      </c>
      <c r="Z1224" s="137">
        <v>28043.96</v>
      </c>
      <c r="AA1224" s="167">
        <v>1</v>
      </c>
      <c r="AB1224" s="166" t="s">
        <v>1993</v>
      </c>
      <c r="AD1224" s="137">
        <v>28.1645</v>
      </c>
      <c r="AH1224" s="130">
        <v>3.5327085001414831E-5</v>
      </c>
      <c r="AI1224" s="130">
        <v>1.4859878999434757E-3</v>
      </c>
      <c r="AJ1224" s="130">
        <v>4.1598895086336874E-5</v>
      </c>
      <c r="AK1224" s="181"/>
      <c r="AL1224" s="4"/>
      <c r="AM1224" s="159"/>
      <c r="AN1224" s="4"/>
    </row>
    <row r="1225" spans="1:40" x14ac:dyDescent="0.25">
      <c r="A1225" t="s">
        <v>1213</v>
      </c>
      <c r="B1225" s="2">
        <v>9301</v>
      </c>
      <c r="C1225" t="s">
        <v>3495</v>
      </c>
      <c r="D1225" t="s">
        <v>3496</v>
      </c>
      <c r="E1225" t="s">
        <v>311</v>
      </c>
      <c r="F1225" t="s">
        <v>3513</v>
      </c>
      <c r="G1225" t="s">
        <v>3514</v>
      </c>
      <c r="H1225" t="s">
        <v>312</v>
      </c>
      <c r="I1225" t="s">
        <v>754</v>
      </c>
      <c r="J1225" t="s">
        <v>204</v>
      </c>
      <c r="K1225" t="s">
        <v>204</v>
      </c>
      <c r="L1225" t="s">
        <v>325</v>
      </c>
      <c r="M1225" t="s">
        <v>340</v>
      </c>
      <c r="N1225" t="s">
        <v>464</v>
      </c>
      <c r="O1225" t="s">
        <v>339</v>
      </c>
      <c r="Q1225" t="s">
        <v>410</v>
      </c>
      <c r="R1225" t="s">
        <v>410</v>
      </c>
      <c r="S1225" t="s">
        <v>1212</v>
      </c>
      <c r="T1225" s="129">
        <v>3085.6</v>
      </c>
      <c r="U1225" t="s">
        <v>1627</v>
      </c>
      <c r="V1225" s="130">
        <v>6.3021243847653993E-2</v>
      </c>
      <c r="W1225" s="130">
        <v>5.0274238198995201E-2</v>
      </c>
      <c r="X1225" t="s">
        <v>412</v>
      </c>
      <c r="Y1225" t="s">
        <v>339</v>
      </c>
      <c r="Z1225" s="137">
        <v>26000</v>
      </c>
      <c r="AA1225" s="167">
        <v>1</v>
      </c>
      <c r="AB1225" s="166" t="s">
        <v>3515</v>
      </c>
      <c r="AD1225" s="137">
        <v>27.435200000000002</v>
      </c>
      <c r="AH1225" s="130">
        <v>3.0660377358490568E-4</v>
      </c>
      <c r="AI1225" s="130">
        <v>1.447509284117568E-3</v>
      </c>
      <c r="AJ1225" s="130">
        <v>4.052172083554366E-5</v>
      </c>
      <c r="AK1225" s="181"/>
      <c r="AL1225" s="4"/>
      <c r="AM1225" s="159"/>
      <c r="AN1225" s="4"/>
    </row>
    <row r="1226" spans="1:40" x14ac:dyDescent="0.25">
      <c r="A1226" t="s">
        <v>1213</v>
      </c>
      <c r="B1226" s="2">
        <v>9301</v>
      </c>
      <c r="C1226" t="s">
        <v>1734</v>
      </c>
      <c r="D1226" t="s">
        <v>1735</v>
      </c>
      <c r="E1226" t="s">
        <v>309</v>
      </c>
      <c r="F1226" t="s">
        <v>3503</v>
      </c>
      <c r="G1226" t="s">
        <v>3504</v>
      </c>
      <c r="H1226" t="s">
        <v>312</v>
      </c>
      <c r="I1226" t="s">
        <v>754</v>
      </c>
      <c r="J1226" t="s">
        <v>204</v>
      </c>
      <c r="K1226" t="s">
        <v>204</v>
      </c>
      <c r="L1226" t="s">
        <v>325</v>
      </c>
      <c r="M1226" t="s">
        <v>340</v>
      </c>
      <c r="N1226" t="s">
        <v>447</v>
      </c>
      <c r="O1226" t="s">
        <v>339</v>
      </c>
      <c r="Q1226" t="s">
        <v>410</v>
      </c>
      <c r="R1226" t="s">
        <v>410</v>
      </c>
      <c r="S1226" t="s">
        <v>1212</v>
      </c>
      <c r="T1226" s="129">
        <v>1891.1</v>
      </c>
      <c r="U1226" t="s">
        <v>1672</v>
      </c>
      <c r="V1226" s="130">
        <v>3.19579859292504E-2</v>
      </c>
      <c r="W1226" s="130">
        <v>3.9046879097222903E-2</v>
      </c>
      <c r="X1226" t="s">
        <v>412</v>
      </c>
      <c r="Y1226" t="s">
        <v>339</v>
      </c>
      <c r="Z1226" s="137">
        <v>24000</v>
      </c>
      <c r="AA1226" s="167">
        <v>1</v>
      </c>
      <c r="AB1226" s="166" t="s">
        <v>3505</v>
      </c>
      <c r="AD1226" s="137">
        <v>25.6248</v>
      </c>
      <c r="AH1226" s="130">
        <v>1.4048322718069481E-4</v>
      </c>
      <c r="AI1226" s="130">
        <v>1.3519907237292187E-3</v>
      </c>
      <c r="AJ1226" s="130">
        <v>3.7847764625978275E-5</v>
      </c>
      <c r="AK1226" s="181"/>
      <c r="AL1226" s="4"/>
      <c r="AM1226" s="159"/>
      <c r="AN1226" s="4"/>
    </row>
    <row r="1227" spans="1:40" x14ac:dyDescent="0.25">
      <c r="A1227" t="s">
        <v>1213</v>
      </c>
      <c r="B1227" s="2">
        <v>9301</v>
      </c>
      <c r="C1227" t="s">
        <v>2338</v>
      </c>
      <c r="D1227" t="s">
        <v>2339</v>
      </c>
      <c r="E1227" t="s">
        <v>309</v>
      </c>
      <c r="F1227" t="s">
        <v>2827</v>
      </c>
      <c r="G1227" t="s">
        <v>2828</v>
      </c>
      <c r="H1227" t="s">
        <v>312</v>
      </c>
      <c r="I1227" t="s">
        <v>754</v>
      </c>
      <c r="J1227" t="s">
        <v>204</v>
      </c>
      <c r="K1227" t="s">
        <v>204</v>
      </c>
      <c r="L1227" t="s">
        <v>325</v>
      </c>
      <c r="M1227" t="s">
        <v>340</v>
      </c>
      <c r="N1227" t="s">
        <v>477</v>
      </c>
      <c r="O1227" t="s">
        <v>339</v>
      </c>
      <c r="P1227" t="s">
        <v>1668</v>
      </c>
      <c r="Q1227" t="s">
        <v>413</v>
      </c>
      <c r="R1227" t="s">
        <v>407</v>
      </c>
      <c r="S1227" t="s">
        <v>1212</v>
      </c>
      <c r="T1227" s="129">
        <v>1082</v>
      </c>
      <c r="U1227" t="s">
        <v>2829</v>
      </c>
      <c r="V1227" s="130">
        <v>-8.8737082915766596E-3</v>
      </c>
      <c r="W1227" s="130">
        <v>3.0633571926355001E-2</v>
      </c>
      <c r="X1227" t="s">
        <v>412</v>
      </c>
      <c r="Y1227" t="s">
        <v>339</v>
      </c>
      <c r="Z1227" s="137">
        <v>22151.26</v>
      </c>
      <c r="AA1227" s="167">
        <v>1</v>
      </c>
      <c r="AB1227" s="166" t="s">
        <v>2830</v>
      </c>
      <c r="AD1227" s="137">
        <v>24.953400000000002</v>
      </c>
      <c r="AH1227" s="130">
        <v>3.4093319623642488E-5</v>
      </c>
      <c r="AI1227" s="130">
        <v>1.3165669712741049E-3</v>
      </c>
      <c r="AJ1227" s="130">
        <v>3.6856108528374324E-5</v>
      </c>
      <c r="AK1227" s="181"/>
      <c r="AL1227" s="4"/>
      <c r="AM1227" s="159"/>
      <c r="AN1227" s="4"/>
    </row>
    <row r="1228" spans="1:40" x14ac:dyDescent="0.25">
      <c r="A1228" t="s">
        <v>1213</v>
      </c>
      <c r="B1228" s="2">
        <v>9301</v>
      </c>
      <c r="C1228" t="s">
        <v>2786</v>
      </c>
      <c r="D1228" t="s">
        <v>2787</v>
      </c>
      <c r="E1228" t="s">
        <v>309</v>
      </c>
      <c r="F1228" t="s">
        <v>2788</v>
      </c>
      <c r="G1228" t="s">
        <v>2789</v>
      </c>
      <c r="H1228" t="s">
        <v>312</v>
      </c>
      <c r="I1228" t="s">
        <v>754</v>
      </c>
      <c r="J1228" t="s">
        <v>204</v>
      </c>
      <c r="K1228" t="s">
        <v>204</v>
      </c>
      <c r="L1228" t="s">
        <v>325</v>
      </c>
      <c r="M1228" t="s">
        <v>340</v>
      </c>
      <c r="N1228" t="s">
        <v>464</v>
      </c>
      <c r="O1228" t="s">
        <v>339</v>
      </c>
      <c r="P1228" t="s">
        <v>2348</v>
      </c>
      <c r="Q1228" t="s">
        <v>415</v>
      </c>
      <c r="R1228" t="s">
        <v>407</v>
      </c>
      <c r="S1228" t="s">
        <v>1212</v>
      </c>
      <c r="T1228" s="129">
        <v>6113.1</v>
      </c>
      <c r="U1228" t="s">
        <v>2790</v>
      </c>
      <c r="V1228" s="130">
        <v>2.0950890564606701E-2</v>
      </c>
      <c r="W1228" s="130">
        <v>3.24116960728165E-2</v>
      </c>
      <c r="X1228" t="s">
        <v>412</v>
      </c>
      <c r="Y1228" t="s">
        <v>339</v>
      </c>
      <c r="Z1228" s="137">
        <v>22501.96</v>
      </c>
      <c r="AA1228" s="167">
        <v>1</v>
      </c>
      <c r="AB1228" s="166" t="s">
        <v>2791</v>
      </c>
      <c r="AD1228" s="137">
        <v>22.853000000000002</v>
      </c>
      <c r="AH1228" s="130">
        <v>1.8138914686605305E-5</v>
      </c>
      <c r="AI1228" s="130">
        <v>1.2057477135190844E-3</v>
      </c>
      <c r="AJ1228" s="130">
        <v>3.3753823054130431E-5</v>
      </c>
      <c r="AK1228" s="181"/>
      <c r="AL1228" s="4"/>
      <c r="AM1228" s="159"/>
      <c r="AN1228" s="4"/>
    </row>
    <row r="1229" spans="1:40" x14ac:dyDescent="0.25">
      <c r="A1229" t="s">
        <v>1213</v>
      </c>
      <c r="B1229" s="2">
        <v>9301</v>
      </c>
      <c r="C1229" t="s">
        <v>2806</v>
      </c>
      <c r="D1229" t="s">
        <v>2807</v>
      </c>
      <c r="E1229" t="s">
        <v>309</v>
      </c>
      <c r="F1229" t="s">
        <v>2837</v>
      </c>
      <c r="G1229" t="s">
        <v>2838</v>
      </c>
      <c r="H1229" t="s">
        <v>312</v>
      </c>
      <c r="I1229" t="s">
        <v>754</v>
      </c>
      <c r="J1229" t="s">
        <v>204</v>
      </c>
      <c r="K1229" t="s">
        <v>204</v>
      </c>
      <c r="L1229" t="s">
        <v>325</v>
      </c>
      <c r="M1229" t="s">
        <v>340</v>
      </c>
      <c r="N1229" t="s">
        <v>462</v>
      </c>
      <c r="O1229" t="s">
        <v>339</v>
      </c>
      <c r="P1229" t="s">
        <v>1647</v>
      </c>
      <c r="Q1229" t="s">
        <v>413</v>
      </c>
      <c r="R1229" t="s">
        <v>407</v>
      </c>
      <c r="S1229" t="s">
        <v>1212</v>
      </c>
      <c r="T1229" s="129">
        <v>1589.2</v>
      </c>
      <c r="U1229" t="s">
        <v>2839</v>
      </c>
      <c r="V1229" s="130">
        <v>2.3455790109388102E-3</v>
      </c>
      <c r="W1229" s="130">
        <v>2.40390392327305E-2</v>
      </c>
      <c r="X1229" t="s">
        <v>412</v>
      </c>
      <c r="Y1229" t="s">
        <v>339</v>
      </c>
      <c r="Z1229" s="137">
        <v>20742.8</v>
      </c>
      <c r="AA1229" s="167">
        <v>1</v>
      </c>
      <c r="AB1229" s="166" t="s">
        <v>2697</v>
      </c>
      <c r="AD1229" s="137">
        <v>22.806699999999999</v>
      </c>
      <c r="AH1229" s="130">
        <v>8.7773593856684573E-5</v>
      </c>
      <c r="AI1229" s="130">
        <v>1.203304878042957E-3</v>
      </c>
      <c r="AJ1229" s="130">
        <v>3.3685438071528312E-5</v>
      </c>
      <c r="AK1229" s="181"/>
      <c r="AL1229" s="4"/>
      <c r="AM1229" s="159"/>
      <c r="AN1229" s="4"/>
    </row>
    <row r="1230" spans="1:40" x14ac:dyDescent="0.25">
      <c r="A1230" t="s">
        <v>1213</v>
      </c>
      <c r="B1230" s="2">
        <v>9301</v>
      </c>
      <c r="C1230" t="s">
        <v>3431</v>
      </c>
      <c r="D1230" t="s">
        <v>3432</v>
      </c>
      <c r="E1230" t="s">
        <v>309</v>
      </c>
      <c r="F1230" t="s">
        <v>3520</v>
      </c>
      <c r="G1230" t="s">
        <v>3521</v>
      </c>
      <c r="H1230" t="s">
        <v>312</v>
      </c>
      <c r="I1230" t="s">
        <v>754</v>
      </c>
      <c r="J1230" t="s">
        <v>204</v>
      </c>
      <c r="K1230" t="s">
        <v>204</v>
      </c>
      <c r="L1230" t="s">
        <v>325</v>
      </c>
      <c r="M1230" t="s">
        <v>340</v>
      </c>
      <c r="N1230" t="s">
        <v>464</v>
      </c>
      <c r="O1230" t="s">
        <v>339</v>
      </c>
      <c r="P1230" t="s">
        <v>1633</v>
      </c>
      <c r="Q1230" t="s">
        <v>413</v>
      </c>
      <c r="R1230" t="s">
        <v>407</v>
      </c>
      <c r="S1230" t="s">
        <v>1212</v>
      </c>
      <c r="T1230" s="129">
        <v>2496.3000000000002</v>
      </c>
      <c r="U1230" t="s">
        <v>1672</v>
      </c>
      <c r="V1230" s="130">
        <v>3.5779117022752403E-2</v>
      </c>
      <c r="W1230" s="130">
        <v>3.3240438300370802E-2</v>
      </c>
      <c r="X1230" t="s">
        <v>412</v>
      </c>
      <c r="Y1230" t="s">
        <v>339</v>
      </c>
      <c r="Z1230" s="137">
        <v>22000</v>
      </c>
      <c r="AA1230" s="167">
        <v>1</v>
      </c>
      <c r="AB1230" s="166" t="s">
        <v>3522</v>
      </c>
      <c r="AD1230" s="137">
        <v>20.836200000000002</v>
      </c>
      <c r="AH1230" s="130">
        <v>7.2815132308405185E-5</v>
      </c>
      <c r="AI1230" s="130">
        <v>1.0993392774876973E-3</v>
      </c>
      <c r="AJ1230" s="130">
        <v>3.0775014567911109E-5</v>
      </c>
      <c r="AK1230" s="181"/>
      <c r="AL1230" s="4"/>
      <c r="AM1230" s="159"/>
      <c r="AN1230" s="4"/>
    </row>
    <row r="1231" spans="1:40" x14ac:dyDescent="0.25">
      <c r="A1231" t="s">
        <v>1213</v>
      </c>
      <c r="B1231" s="2">
        <v>9301</v>
      </c>
      <c r="C1231" t="s">
        <v>3146</v>
      </c>
      <c r="D1231" t="s">
        <v>3147</v>
      </c>
      <c r="E1231" t="s">
        <v>309</v>
      </c>
      <c r="F1231" t="s">
        <v>3492</v>
      </c>
      <c r="G1231" t="s">
        <v>3493</v>
      </c>
      <c r="H1231" t="s">
        <v>312</v>
      </c>
      <c r="I1231" t="s">
        <v>754</v>
      </c>
      <c r="J1231" t="s">
        <v>204</v>
      </c>
      <c r="K1231" t="s">
        <v>204</v>
      </c>
      <c r="L1231" t="s">
        <v>325</v>
      </c>
      <c r="M1231" t="s">
        <v>340</v>
      </c>
      <c r="N1231" t="s">
        <v>464</v>
      </c>
      <c r="O1231" t="s">
        <v>339</v>
      </c>
      <c r="P1231" t="s">
        <v>1619</v>
      </c>
      <c r="Q1231" t="s">
        <v>413</v>
      </c>
      <c r="R1231" t="s">
        <v>407</v>
      </c>
      <c r="S1231" t="s">
        <v>1212</v>
      </c>
      <c r="T1231" s="129">
        <v>3730.3</v>
      </c>
      <c r="U1231" t="s">
        <v>1276</v>
      </c>
      <c r="V1231" s="130">
        <v>-4.7957642855892E-3</v>
      </c>
      <c r="W1231" s="130">
        <v>-2.90688487172161E-3</v>
      </c>
      <c r="X1231" t="s">
        <v>412</v>
      </c>
      <c r="Y1231" t="s">
        <v>339</v>
      </c>
      <c r="Z1231" s="137">
        <v>19000</v>
      </c>
      <c r="AA1231" s="167">
        <v>1</v>
      </c>
      <c r="AB1231" s="166" t="s">
        <v>3494</v>
      </c>
      <c r="AD1231" s="137">
        <v>20.613099999999999</v>
      </c>
      <c r="AH1231" s="130">
        <v>9.7435897435897437E-5</v>
      </c>
      <c r="AI1231" s="130">
        <v>1.0875682927204409E-3</v>
      </c>
      <c r="AJ1231" s="130">
        <v>3.044549643360154E-5</v>
      </c>
      <c r="AK1231" s="181"/>
      <c r="AL1231" s="4"/>
      <c r="AM1231" s="159"/>
      <c r="AN1231" s="4"/>
    </row>
    <row r="1232" spans="1:40" x14ac:dyDescent="0.25">
      <c r="A1232" t="s">
        <v>1213</v>
      </c>
      <c r="B1232" s="2">
        <v>9301</v>
      </c>
      <c r="C1232" t="s">
        <v>1861</v>
      </c>
      <c r="D1232" t="s">
        <v>1862</v>
      </c>
      <c r="E1232" t="s">
        <v>309</v>
      </c>
      <c r="F1232" t="s">
        <v>2840</v>
      </c>
      <c r="G1232" t="s">
        <v>2841</v>
      </c>
      <c r="H1232" t="s">
        <v>312</v>
      </c>
      <c r="I1232" t="s">
        <v>754</v>
      </c>
      <c r="J1232" t="s">
        <v>204</v>
      </c>
      <c r="K1232" t="s">
        <v>204</v>
      </c>
      <c r="L1232" t="s">
        <v>325</v>
      </c>
      <c r="M1232" t="s">
        <v>340</v>
      </c>
      <c r="N1232" t="s">
        <v>443</v>
      </c>
      <c r="O1232" t="s">
        <v>339</v>
      </c>
      <c r="P1232" t="s">
        <v>1864</v>
      </c>
      <c r="Q1232" t="s">
        <v>415</v>
      </c>
      <c r="R1232" t="s">
        <v>407</v>
      </c>
      <c r="S1232" t="s">
        <v>1212</v>
      </c>
      <c r="T1232" s="129">
        <v>1044.2</v>
      </c>
      <c r="U1232" t="s">
        <v>1807</v>
      </c>
      <c r="V1232" s="130">
        <v>4.2730823076239498E-3</v>
      </c>
      <c r="W1232" s="130">
        <v>2.9075746346711801E-2</v>
      </c>
      <c r="X1232" t="s">
        <v>412</v>
      </c>
      <c r="Y1232" t="s">
        <v>339</v>
      </c>
      <c r="Z1232" s="137">
        <v>16875</v>
      </c>
      <c r="AA1232" s="167">
        <v>1</v>
      </c>
      <c r="AB1232" s="166" t="s">
        <v>2842</v>
      </c>
      <c r="AD1232" s="137">
        <v>18.954000000000001</v>
      </c>
      <c r="AH1232" s="130">
        <v>4.5756507592190888E-5</v>
      </c>
      <c r="AI1232" s="130">
        <v>1.0000324754754616E-3</v>
      </c>
      <c r="AJ1232" s="130">
        <v>2.7995009940401182E-5</v>
      </c>
      <c r="AK1232" s="181"/>
      <c r="AL1232" s="4"/>
      <c r="AM1232" s="159"/>
      <c r="AN1232" s="4"/>
    </row>
    <row r="1233" spans="1:40" x14ac:dyDescent="0.25">
      <c r="A1233" t="s">
        <v>1213</v>
      </c>
      <c r="B1233" s="2">
        <v>9301</v>
      </c>
      <c r="C1233" t="s">
        <v>2806</v>
      </c>
      <c r="D1233" t="s">
        <v>2807</v>
      </c>
      <c r="E1233" t="s">
        <v>309</v>
      </c>
      <c r="F1233" t="s">
        <v>2808</v>
      </c>
      <c r="G1233" t="s">
        <v>2809</v>
      </c>
      <c r="H1233" t="s">
        <v>312</v>
      </c>
      <c r="I1233" t="s">
        <v>754</v>
      </c>
      <c r="J1233" t="s">
        <v>204</v>
      </c>
      <c r="K1233" t="s">
        <v>204</v>
      </c>
      <c r="L1233" t="s">
        <v>325</v>
      </c>
      <c r="M1233" t="s">
        <v>340</v>
      </c>
      <c r="N1233" t="s">
        <v>462</v>
      </c>
      <c r="O1233" t="s">
        <v>339</v>
      </c>
      <c r="P1233" t="s">
        <v>1647</v>
      </c>
      <c r="Q1233" t="s">
        <v>413</v>
      </c>
      <c r="R1233" t="s">
        <v>407</v>
      </c>
      <c r="S1233" t="s">
        <v>1212</v>
      </c>
      <c r="T1233" s="129">
        <v>3210.2</v>
      </c>
      <c r="U1233" t="s">
        <v>2705</v>
      </c>
      <c r="V1233" s="130">
        <v>1.85407541692253E-2</v>
      </c>
      <c r="W1233" s="130">
        <v>2.6628858693837801E-2</v>
      </c>
      <c r="X1233" t="s">
        <v>412</v>
      </c>
      <c r="Y1233" t="s">
        <v>339</v>
      </c>
      <c r="Z1233" s="137">
        <v>16875</v>
      </c>
      <c r="AA1233" s="167">
        <v>1</v>
      </c>
      <c r="AB1233" s="166" t="s">
        <v>2810</v>
      </c>
      <c r="AD1233" s="137">
        <v>17.340799999999998</v>
      </c>
      <c r="AH1233" s="130">
        <v>4.8109336433952267E-5</v>
      </c>
      <c r="AI1233" s="130">
        <v>9.149183892964484E-4</v>
      </c>
      <c r="AJ1233" s="130">
        <v>2.5612317630817174E-5</v>
      </c>
      <c r="AK1233" s="181"/>
      <c r="AL1233" s="4"/>
      <c r="AM1233" s="159"/>
      <c r="AN1233" s="4"/>
    </row>
    <row r="1234" spans="1:40" x14ac:dyDescent="0.25">
      <c r="A1234" t="s">
        <v>1213</v>
      </c>
      <c r="B1234" s="2">
        <v>9301</v>
      </c>
      <c r="C1234" t="s">
        <v>2786</v>
      </c>
      <c r="D1234" t="s">
        <v>2787</v>
      </c>
      <c r="E1234" t="s">
        <v>309</v>
      </c>
      <c r="F1234" t="s">
        <v>2936</v>
      </c>
      <c r="G1234" t="s">
        <v>2937</v>
      </c>
      <c r="H1234" t="s">
        <v>312</v>
      </c>
      <c r="I1234" t="s">
        <v>754</v>
      </c>
      <c r="J1234" t="s">
        <v>204</v>
      </c>
      <c r="K1234" t="s">
        <v>204</v>
      </c>
      <c r="L1234" t="s">
        <v>325</v>
      </c>
      <c r="M1234" t="s">
        <v>340</v>
      </c>
      <c r="N1234" t="s">
        <v>464</v>
      </c>
      <c r="O1234" t="s">
        <v>339</v>
      </c>
      <c r="P1234" t="s">
        <v>2348</v>
      </c>
      <c r="Q1234" t="s">
        <v>415</v>
      </c>
      <c r="R1234" t="s">
        <v>407</v>
      </c>
      <c r="S1234" t="s">
        <v>1212</v>
      </c>
      <c r="T1234" s="129">
        <v>539.70000000000005</v>
      </c>
      <c r="U1234" t="s">
        <v>2938</v>
      </c>
      <c r="V1234" s="130">
        <v>-1.4475611193224901E-2</v>
      </c>
      <c r="W1234" s="130">
        <v>4.43508938789333E-3</v>
      </c>
      <c r="X1234" t="s">
        <v>412</v>
      </c>
      <c r="Y1234" t="s">
        <v>339</v>
      </c>
      <c r="Z1234" s="137">
        <v>15000.37</v>
      </c>
      <c r="AA1234" s="167">
        <v>1</v>
      </c>
      <c r="AB1234" s="166" t="s">
        <v>2939</v>
      </c>
      <c r="AD1234" s="137">
        <v>17.1784</v>
      </c>
      <c r="AH1234" s="130">
        <v>1.0850864920639672E-4</v>
      </c>
      <c r="AI1234" s="130">
        <v>9.0634999877111267E-4</v>
      </c>
      <c r="AJ1234" s="130">
        <v>2.5372453242597215E-5</v>
      </c>
      <c r="AK1234" s="181"/>
      <c r="AL1234" s="4"/>
      <c r="AM1234" s="159"/>
      <c r="AN1234" s="4"/>
    </row>
    <row r="1235" spans="1:40" x14ac:dyDescent="0.25">
      <c r="A1235" t="s">
        <v>1213</v>
      </c>
      <c r="B1235" s="2">
        <v>9301</v>
      </c>
      <c r="C1235" t="s">
        <v>3495</v>
      </c>
      <c r="D1235" t="s">
        <v>3496</v>
      </c>
      <c r="E1235" t="s">
        <v>311</v>
      </c>
      <c r="F1235" t="s">
        <v>3497</v>
      </c>
      <c r="G1235" t="s">
        <v>3498</v>
      </c>
      <c r="H1235" t="s">
        <v>312</v>
      </c>
      <c r="I1235" t="s">
        <v>754</v>
      </c>
      <c r="J1235" t="s">
        <v>204</v>
      </c>
      <c r="K1235" t="s">
        <v>204</v>
      </c>
      <c r="L1235" t="s">
        <v>325</v>
      </c>
      <c r="M1235" t="s">
        <v>340</v>
      </c>
      <c r="N1235" t="s">
        <v>464</v>
      </c>
      <c r="O1235" t="s">
        <v>339</v>
      </c>
      <c r="Q1235" t="s">
        <v>410</v>
      </c>
      <c r="R1235" t="s">
        <v>410</v>
      </c>
      <c r="S1235" t="s">
        <v>1212</v>
      </c>
      <c r="T1235" s="129">
        <v>3118.6</v>
      </c>
      <c r="U1235" t="s">
        <v>1742</v>
      </c>
      <c r="V1235" s="130">
        <v>6.23408299362656E-2</v>
      </c>
      <c r="W1235" s="130">
        <v>4.7858821769952403E-2</v>
      </c>
      <c r="X1235" t="s">
        <v>412</v>
      </c>
      <c r="Y1235" t="s">
        <v>339</v>
      </c>
      <c r="Z1235" s="137">
        <v>16000</v>
      </c>
      <c r="AA1235" s="167">
        <v>1</v>
      </c>
      <c r="AB1235" s="166" t="s">
        <v>3499</v>
      </c>
      <c r="AD1235" s="137">
        <v>17.088000000000001</v>
      </c>
      <c r="AH1235" s="130">
        <v>2.0833333333333335E-4</v>
      </c>
      <c r="AI1235" s="130">
        <v>9.0158040207474353E-4</v>
      </c>
      <c r="AJ1235" s="130">
        <v>2.5238932671814679E-5</v>
      </c>
      <c r="AK1235" s="181"/>
      <c r="AL1235" s="4"/>
      <c r="AM1235" s="159"/>
      <c r="AN1235" s="4"/>
    </row>
    <row r="1236" spans="1:40" x14ac:dyDescent="0.25">
      <c r="A1236" t="s">
        <v>1213</v>
      </c>
      <c r="B1236" s="2">
        <v>9301</v>
      </c>
      <c r="C1236" t="s">
        <v>1609</v>
      </c>
      <c r="D1236" t="s">
        <v>1610</v>
      </c>
      <c r="E1236" t="s">
        <v>309</v>
      </c>
      <c r="F1236" t="s">
        <v>2126</v>
      </c>
      <c r="G1236" t="s">
        <v>2127</v>
      </c>
      <c r="H1236" t="s">
        <v>312</v>
      </c>
      <c r="I1236" t="s">
        <v>754</v>
      </c>
      <c r="J1236" t="s">
        <v>204</v>
      </c>
      <c r="K1236" t="s">
        <v>204</v>
      </c>
      <c r="L1236" t="s">
        <v>325</v>
      </c>
      <c r="M1236" t="s">
        <v>340</v>
      </c>
      <c r="N1236" t="s">
        <v>448</v>
      </c>
      <c r="O1236" t="s">
        <v>339</v>
      </c>
      <c r="P1236" t="s">
        <v>1211</v>
      </c>
      <c r="Q1236" t="s">
        <v>413</v>
      </c>
      <c r="R1236" t="s">
        <v>407</v>
      </c>
      <c r="S1236" t="s">
        <v>1212</v>
      </c>
      <c r="T1236" s="129">
        <v>3172.9</v>
      </c>
      <c r="U1236" t="s">
        <v>2128</v>
      </c>
      <c r="V1236" s="130">
        <v>1.88108821737763E-2</v>
      </c>
      <c r="W1236" s="130">
        <v>2.4058708747625002E-2</v>
      </c>
      <c r="X1236" t="s">
        <v>412</v>
      </c>
      <c r="Y1236" t="s">
        <v>339</v>
      </c>
      <c r="Z1236" s="137">
        <v>15000</v>
      </c>
      <c r="AA1236" s="167">
        <v>1</v>
      </c>
      <c r="AB1236" s="166" t="s">
        <v>2129</v>
      </c>
      <c r="AD1236" s="137">
        <v>16.728000000000002</v>
      </c>
      <c r="AH1236" s="130">
        <v>4.9741147070644368E-6</v>
      </c>
      <c r="AI1236" s="130">
        <v>8.8258643292991044E-4</v>
      </c>
      <c r="AJ1236" s="130">
        <v>2.4707213584627573E-5</v>
      </c>
      <c r="AK1236" s="181"/>
      <c r="AL1236" s="4"/>
      <c r="AM1236" s="159"/>
      <c r="AN1236" s="4"/>
    </row>
    <row r="1237" spans="1:40" x14ac:dyDescent="0.25">
      <c r="A1237" t="s">
        <v>1213</v>
      </c>
      <c r="B1237" s="2">
        <v>9301</v>
      </c>
      <c r="C1237" t="s">
        <v>1609</v>
      </c>
      <c r="D1237" t="s">
        <v>1610</v>
      </c>
      <c r="E1237" t="s">
        <v>309</v>
      </c>
      <c r="F1237" t="s">
        <v>2947</v>
      </c>
      <c r="G1237" t="s">
        <v>2948</v>
      </c>
      <c r="H1237" t="s">
        <v>312</v>
      </c>
      <c r="I1237" t="s">
        <v>754</v>
      </c>
      <c r="J1237" t="s">
        <v>204</v>
      </c>
      <c r="K1237" t="s">
        <v>204</v>
      </c>
      <c r="L1237" t="s">
        <v>325</v>
      </c>
      <c r="M1237" t="s">
        <v>340</v>
      </c>
      <c r="N1237" t="s">
        <v>448</v>
      </c>
      <c r="O1237" t="s">
        <v>339</v>
      </c>
      <c r="P1237" t="s">
        <v>1255</v>
      </c>
      <c r="Q1237" t="s">
        <v>415</v>
      </c>
      <c r="R1237" t="s">
        <v>407</v>
      </c>
      <c r="S1237" t="s">
        <v>1212</v>
      </c>
      <c r="T1237" s="129">
        <v>2414.8000000000002</v>
      </c>
      <c r="U1237" t="s">
        <v>2949</v>
      </c>
      <c r="V1237" s="130">
        <v>1.9046916352510102E-2</v>
      </c>
      <c r="W1237" s="130">
        <v>2.3169646674394299E-2</v>
      </c>
      <c r="X1237" t="s">
        <v>412</v>
      </c>
      <c r="Y1237" t="s">
        <v>339</v>
      </c>
      <c r="Z1237" s="137">
        <v>15000</v>
      </c>
      <c r="AA1237" s="167">
        <v>1</v>
      </c>
      <c r="AB1237" s="166" t="s">
        <v>2950</v>
      </c>
      <c r="AD1237" s="137">
        <v>16.242000000000001</v>
      </c>
      <c r="AH1237" s="130">
        <v>1.9653053612661592E-5</v>
      </c>
      <c r="AI1237" s="130">
        <v>8.5694457458438582E-4</v>
      </c>
      <c r="AJ1237" s="130">
        <v>2.3989392816924977E-5</v>
      </c>
      <c r="AK1237" s="181"/>
      <c r="AL1237" s="4"/>
      <c r="AM1237" s="159"/>
      <c r="AN1237" s="4"/>
    </row>
    <row r="1238" spans="1:40" x14ac:dyDescent="0.25">
      <c r="A1238" t="s">
        <v>1213</v>
      </c>
      <c r="B1238" s="2">
        <v>9301</v>
      </c>
      <c r="C1238" t="s">
        <v>2185</v>
      </c>
      <c r="D1238" t="s">
        <v>2186</v>
      </c>
      <c r="E1238" t="s">
        <v>309</v>
      </c>
      <c r="F1238" t="s">
        <v>2733</v>
      </c>
      <c r="G1238" t="s">
        <v>2734</v>
      </c>
      <c r="H1238" t="s">
        <v>312</v>
      </c>
      <c r="I1238" t="s">
        <v>754</v>
      </c>
      <c r="J1238" t="s">
        <v>204</v>
      </c>
      <c r="K1238" t="s">
        <v>204</v>
      </c>
      <c r="L1238" t="s">
        <v>325</v>
      </c>
      <c r="M1238" t="s">
        <v>340</v>
      </c>
      <c r="N1238" t="s">
        <v>464</v>
      </c>
      <c r="O1238" t="s">
        <v>339</v>
      </c>
      <c r="P1238" t="s">
        <v>1668</v>
      </c>
      <c r="Q1238" t="s">
        <v>413</v>
      </c>
      <c r="R1238" t="s">
        <v>407</v>
      </c>
      <c r="S1238" t="s">
        <v>1212</v>
      </c>
      <c r="T1238" s="129">
        <v>3148.2</v>
      </c>
      <c r="U1238" t="s">
        <v>2735</v>
      </c>
      <c r="V1238" s="130">
        <v>2.4096169064954098E-2</v>
      </c>
      <c r="W1238" s="130">
        <v>2.7142888683080301E-2</v>
      </c>
      <c r="X1238" t="s">
        <v>412</v>
      </c>
      <c r="Y1238" t="s">
        <v>339</v>
      </c>
      <c r="Z1238" s="137">
        <v>14000.5</v>
      </c>
      <c r="AA1238" s="167">
        <v>1</v>
      </c>
      <c r="AB1238" s="166" t="s">
        <v>2732</v>
      </c>
      <c r="AD1238" s="137">
        <v>15.505600000000001</v>
      </c>
      <c r="AH1238" s="130">
        <v>2.7975157947845679E-5</v>
      </c>
      <c r="AI1238" s="130">
        <v>8.1809135547812172E-4</v>
      </c>
      <c r="AJ1238" s="130">
        <v>2.290173188413446E-5</v>
      </c>
      <c r="AK1238" s="181"/>
      <c r="AL1238" s="4"/>
      <c r="AM1238" s="159"/>
      <c r="AN1238" s="4"/>
    </row>
    <row r="1239" spans="1:40" x14ac:dyDescent="0.25">
      <c r="A1239" t="s">
        <v>1213</v>
      </c>
      <c r="B1239" s="2">
        <v>9301</v>
      </c>
      <c r="C1239" t="s">
        <v>3795</v>
      </c>
      <c r="D1239" t="s">
        <v>3796</v>
      </c>
      <c r="E1239" t="s">
        <v>309</v>
      </c>
      <c r="F1239" t="s">
        <v>3797</v>
      </c>
      <c r="G1239" t="s">
        <v>3798</v>
      </c>
      <c r="H1239" t="s">
        <v>312</v>
      </c>
      <c r="I1239" t="s">
        <v>754</v>
      </c>
      <c r="J1239" t="s">
        <v>204</v>
      </c>
      <c r="K1239" t="s">
        <v>204</v>
      </c>
      <c r="L1239" t="s">
        <v>325</v>
      </c>
      <c r="M1239" t="s">
        <v>340</v>
      </c>
      <c r="N1239" t="s">
        <v>441</v>
      </c>
      <c r="O1239" t="s">
        <v>339</v>
      </c>
      <c r="Q1239" t="s">
        <v>410</v>
      </c>
      <c r="R1239" t="s">
        <v>410</v>
      </c>
      <c r="S1239" t="s">
        <v>1212</v>
      </c>
      <c r="T1239" s="129">
        <v>2351.8000000000002</v>
      </c>
      <c r="U1239" t="s">
        <v>1627</v>
      </c>
      <c r="V1239" s="130">
        <v>2.7512675563096702E-2</v>
      </c>
      <c r="W1239" s="130">
        <v>4.1758649550676E-2</v>
      </c>
      <c r="X1239" t="s">
        <v>412</v>
      </c>
      <c r="Y1239" t="s">
        <v>339</v>
      </c>
      <c r="Z1239" s="137">
        <v>14000</v>
      </c>
      <c r="AA1239" s="167">
        <v>1</v>
      </c>
      <c r="AB1239" s="166" t="s">
        <v>3799</v>
      </c>
      <c r="AD1239" s="137">
        <v>14.84</v>
      </c>
      <c r="AH1239" s="130">
        <v>6.2089227097778782E-5</v>
      </c>
      <c r="AI1239" s="130">
        <v>7.8297361697034131E-4</v>
      </c>
      <c r="AJ1239" s="130">
        <v>2.1918642371824074E-5</v>
      </c>
      <c r="AK1239" s="181"/>
      <c r="AL1239" s="4"/>
      <c r="AM1239" s="159"/>
      <c r="AN1239" s="4"/>
    </row>
    <row r="1240" spans="1:40" x14ac:dyDescent="0.25">
      <c r="A1240" t="s">
        <v>1213</v>
      </c>
      <c r="B1240" s="2">
        <v>9301</v>
      </c>
      <c r="C1240" t="s">
        <v>2811</v>
      </c>
      <c r="D1240" t="s">
        <v>2812</v>
      </c>
      <c r="E1240" t="s">
        <v>309</v>
      </c>
      <c r="F1240" t="s">
        <v>2813</v>
      </c>
      <c r="G1240" t="s">
        <v>2814</v>
      </c>
      <c r="H1240" t="s">
        <v>312</v>
      </c>
      <c r="I1240" t="s">
        <v>754</v>
      </c>
      <c r="J1240" t="s">
        <v>204</v>
      </c>
      <c r="K1240" t="s">
        <v>204</v>
      </c>
      <c r="L1240" t="s">
        <v>325</v>
      </c>
      <c r="M1240" t="s">
        <v>340</v>
      </c>
      <c r="N1240" t="s">
        <v>477</v>
      </c>
      <c r="O1240" t="s">
        <v>339</v>
      </c>
      <c r="P1240" t="s">
        <v>2149</v>
      </c>
      <c r="Q1240" t="s">
        <v>415</v>
      </c>
      <c r="R1240" t="s">
        <v>407</v>
      </c>
      <c r="S1240" t="s">
        <v>1212</v>
      </c>
      <c r="T1240" s="129">
        <v>5722.7</v>
      </c>
      <c r="U1240" t="s">
        <v>2660</v>
      </c>
      <c r="V1240" s="130">
        <v>1.2736873400610299E-2</v>
      </c>
      <c r="W1240" s="130">
        <v>2.8080468893050801E-2</v>
      </c>
      <c r="X1240" t="s">
        <v>412</v>
      </c>
      <c r="Y1240" t="s">
        <v>339</v>
      </c>
      <c r="Z1240" s="137">
        <v>11584.03</v>
      </c>
      <c r="AA1240" s="167">
        <v>1</v>
      </c>
      <c r="AB1240" s="166" t="s">
        <v>2815</v>
      </c>
      <c r="AD1240" s="137">
        <v>13.1235</v>
      </c>
      <c r="AH1240" s="130">
        <v>7.8713481113801332E-6</v>
      </c>
      <c r="AI1240" s="130">
        <v>6.9240931686726914E-4</v>
      </c>
      <c r="AJ1240" s="130">
        <v>1.9383376224166662E-5</v>
      </c>
      <c r="AK1240" s="181"/>
      <c r="AL1240" s="4"/>
      <c r="AM1240" s="159"/>
      <c r="AN1240" s="4"/>
    </row>
    <row r="1241" spans="1:40" x14ac:dyDescent="0.25">
      <c r="A1241" t="s">
        <v>1213</v>
      </c>
      <c r="B1241" s="2">
        <v>9301</v>
      </c>
      <c r="C1241" t="s">
        <v>2185</v>
      </c>
      <c r="D1241" t="s">
        <v>2186</v>
      </c>
      <c r="E1241" t="s">
        <v>309</v>
      </c>
      <c r="F1241" t="s">
        <v>3459</v>
      </c>
      <c r="G1241" t="s">
        <v>3460</v>
      </c>
      <c r="H1241" t="s">
        <v>312</v>
      </c>
      <c r="I1241" t="s">
        <v>754</v>
      </c>
      <c r="J1241" t="s">
        <v>204</v>
      </c>
      <c r="K1241" t="s">
        <v>204</v>
      </c>
      <c r="L1241" t="s">
        <v>325</v>
      </c>
      <c r="M1241" t="s">
        <v>340</v>
      </c>
      <c r="N1241" t="s">
        <v>464</v>
      </c>
      <c r="O1241" t="s">
        <v>339</v>
      </c>
      <c r="P1241" t="s">
        <v>1668</v>
      </c>
      <c r="Q1241" t="s">
        <v>413</v>
      </c>
      <c r="R1241" t="s">
        <v>407</v>
      </c>
      <c r="S1241" t="s">
        <v>1212</v>
      </c>
      <c r="T1241" s="129">
        <v>3636.5</v>
      </c>
      <c r="U1241" t="s">
        <v>3461</v>
      </c>
      <c r="V1241" s="130">
        <v>4.2371450504917604E-3</v>
      </c>
      <c r="W1241" s="130">
        <v>2.7740841935872701E-2</v>
      </c>
      <c r="X1241" t="s">
        <v>412</v>
      </c>
      <c r="Y1241" t="s">
        <v>339</v>
      </c>
      <c r="Z1241" s="137">
        <v>10000.35</v>
      </c>
      <c r="AA1241" s="167">
        <v>1</v>
      </c>
      <c r="AB1241" s="166" t="s">
        <v>3462</v>
      </c>
      <c r="AD1241" s="137">
        <v>10.5274</v>
      </c>
      <c r="AH1241" s="130">
        <v>5.1654700413223138E-5</v>
      </c>
      <c r="AI1241" s="130">
        <v>5.554364188203215E-4</v>
      </c>
      <c r="AJ1241" s="130">
        <v>1.5548943106815416E-5</v>
      </c>
      <c r="AK1241" s="181"/>
      <c r="AL1241" s="4"/>
      <c r="AM1241" s="159"/>
      <c r="AN1241" s="4"/>
    </row>
    <row r="1242" spans="1:40" x14ac:dyDescent="0.25">
      <c r="A1242" t="s">
        <v>1213</v>
      </c>
      <c r="B1242" s="2">
        <v>9301</v>
      </c>
      <c r="C1242" t="s">
        <v>2018</v>
      </c>
      <c r="D1242" t="s">
        <v>2019</v>
      </c>
      <c r="E1242" t="s">
        <v>309</v>
      </c>
      <c r="F1242" t="s">
        <v>2155</v>
      </c>
      <c r="G1242" t="s">
        <v>2156</v>
      </c>
      <c r="H1242" t="s">
        <v>312</v>
      </c>
      <c r="I1242" t="s">
        <v>754</v>
      </c>
      <c r="J1242" t="s">
        <v>204</v>
      </c>
      <c r="K1242" t="s">
        <v>204</v>
      </c>
      <c r="L1242" t="s">
        <v>325</v>
      </c>
      <c r="M1242" t="s">
        <v>340</v>
      </c>
      <c r="N1242" t="s">
        <v>464</v>
      </c>
      <c r="O1242" t="s">
        <v>339</v>
      </c>
      <c r="P1242" t="s">
        <v>1668</v>
      </c>
      <c r="Q1242" t="s">
        <v>413</v>
      </c>
      <c r="R1242" t="s">
        <v>407</v>
      </c>
      <c r="S1242" t="s">
        <v>1212</v>
      </c>
      <c r="T1242" s="129">
        <v>4606.6000000000004</v>
      </c>
      <c r="U1242" t="s">
        <v>1921</v>
      </c>
      <c r="V1242" s="130">
        <v>6.7399645194088399E-3</v>
      </c>
      <c r="W1242" s="130">
        <v>3.0137900151013999E-2</v>
      </c>
      <c r="X1242" t="s">
        <v>412</v>
      </c>
      <c r="Y1242" t="s">
        <v>339</v>
      </c>
      <c r="Z1242" s="137">
        <v>7748.16</v>
      </c>
      <c r="AA1242" s="167">
        <v>1</v>
      </c>
      <c r="AB1242" s="166" t="s">
        <v>2157</v>
      </c>
      <c r="AC1242" s="2">
        <v>0.15919999999999998</v>
      </c>
      <c r="AD1242" s="137">
        <v>8.2908999999999988</v>
      </c>
      <c r="AH1242" s="130">
        <v>6.892934232391459E-6</v>
      </c>
      <c r="AI1242" s="130">
        <v>4.3743638550804598E-4</v>
      </c>
      <c r="AJ1242" s="130">
        <v>1.2245638277665512E-5</v>
      </c>
      <c r="AK1242" s="181"/>
      <c r="AL1242" s="4"/>
      <c r="AM1242" s="159"/>
      <c r="AN1242" s="4"/>
    </row>
    <row r="1243" spans="1:40" x14ac:dyDescent="0.25">
      <c r="A1243" t="s">
        <v>1213</v>
      </c>
      <c r="B1243" s="2">
        <v>9301</v>
      </c>
      <c r="C1243" t="s">
        <v>1980</v>
      </c>
      <c r="D1243" t="s">
        <v>1981</v>
      </c>
      <c r="E1243" t="s">
        <v>309</v>
      </c>
      <c r="F1243" t="s">
        <v>2718</v>
      </c>
      <c r="G1243" t="s">
        <v>2719</v>
      </c>
      <c r="H1243" t="s">
        <v>312</v>
      </c>
      <c r="I1243" t="s">
        <v>754</v>
      </c>
      <c r="J1243" t="s">
        <v>204</v>
      </c>
      <c r="K1243" t="s">
        <v>204</v>
      </c>
      <c r="L1243" t="s">
        <v>325</v>
      </c>
      <c r="M1243" t="s">
        <v>340</v>
      </c>
      <c r="N1243" t="s">
        <v>464</v>
      </c>
      <c r="O1243" t="s">
        <v>339</v>
      </c>
      <c r="P1243" t="s">
        <v>2149</v>
      </c>
      <c r="Q1243" t="s">
        <v>415</v>
      </c>
      <c r="R1243" t="s">
        <v>407</v>
      </c>
      <c r="S1243" t="s">
        <v>1212</v>
      </c>
      <c r="T1243" s="129">
        <v>3147.2</v>
      </c>
      <c r="U1243" t="s">
        <v>2720</v>
      </c>
      <c r="V1243" s="130">
        <v>1.9486301290618999E-2</v>
      </c>
      <c r="W1243" s="130">
        <v>2.7729040226936001E-2</v>
      </c>
      <c r="X1243" t="s">
        <v>412</v>
      </c>
      <c r="Y1243" t="s">
        <v>339</v>
      </c>
      <c r="Z1243" s="137">
        <v>6000</v>
      </c>
      <c r="AA1243" s="167">
        <v>1</v>
      </c>
      <c r="AB1243" s="166" t="s">
        <v>2721</v>
      </c>
      <c r="AC1243" s="2">
        <v>0.62520000000000009</v>
      </c>
      <c r="AD1243" s="137">
        <v>7.2252000000000001</v>
      </c>
      <c r="AH1243" s="130">
        <v>2.2635832350125205E-6</v>
      </c>
      <c r="AI1243" s="130">
        <v>3.8120896073679992E-4</v>
      </c>
      <c r="AJ1243" s="130">
        <v>1.0671602079845237E-5</v>
      </c>
      <c r="AK1243" s="181"/>
      <c r="AL1243" s="4"/>
      <c r="AM1243" s="159"/>
      <c r="AN1243" s="4"/>
    </row>
    <row r="1244" spans="1:40" x14ac:dyDescent="0.25">
      <c r="A1244" t="s">
        <v>1213</v>
      </c>
      <c r="B1244" s="2">
        <v>9301</v>
      </c>
      <c r="C1244" t="s">
        <v>455</v>
      </c>
      <c r="D1244" t="s">
        <v>2606</v>
      </c>
      <c r="E1244" t="s">
        <v>309</v>
      </c>
      <c r="F1244" t="s">
        <v>2694</v>
      </c>
      <c r="G1244" t="s">
        <v>2695</v>
      </c>
      <c r="H1244" t="s">
        <v>312</v>
      </c>
      <c r="I1244" t="s">
        <v>754</v>
      </c>
      <c r="J1244" t="s">
        <v>204</v>
      </c>
      <c r="K1244" t="s">
        <v>204</v>
      </c>
      <c r="L1244" t="s">
        <v>325</v>
      </c>
      <c r="M1244" t="s">
        <v>340</v>
      </c>
      <c r="N1244" t="s">
        <v>440</v>
      </c>
      <c r="O1244" t="s">
        <v>339</v>
      </c>
      <c r="P1244" t="s">
        <v>2149</v>
      </c>
      <c r="Q1244" t="s">
        <v>415</v>
      </c>
      <c r="R1244" t="s">
        <v>407</v>
      </c>
      <c r="S1244" t="s">
        <v>1212</v>
      </c>
      <c r="T1244" s="129">
        <v>6127.8</v>
      </c>
      <c r="U1244" t="s">
        <v>2696</v>
      </c>
      <c r="V1244" s="130">
        <v>8.6478623779611408E-3</v>
      </c>
      <c r="W1244" s="130">
        <v>4.6580105566975004E-3</v>
      </c>
      <c r="X1244" t="s">
        <v>412</v>
      </c>
      <c r="Y1244" t="s">
        <v>339</v>
      </c>
      <c r="Z1244" s="137">
        <v>6000</v>
      </c>
      <c r="AA1244" s="167">
        <v>1</v>
      </c>
      <c r="AB1244" s="166" t="s">
        <v>2697</v>
      </c>
      <c r="AD1244" s="137">
        <v>6.5970000000000004</v>
      </c>
      <c r="AH1244" s="130">
        <v>1.542754351338648E-6</v>
      </c>
      <c r="AI1244" s="130">
        <v>3.480644845790662E-4</v>
      </c>
      <c r="AJ1244" s="130">
        <v>9.7437522727037347E-6</v>
      </c>
      <c r="AK1244" s="181"/>
      <c r="AL1244" s="4"/>
      <c r="AM1244" s="159"/>
      <c r="AN1244" s="4"/>
    </row>
    <row r="1245" spans="1:40" x14ac:dyDescent="0.25">
      <c r="A1245" t="s">
        <v>1213</v>
      </c>
      <c r="B1245" s="2">
        <v>9301</v>
      </c>
      <c r="C1245" t="s">
        <v>1980</v>
      </c>
      <c r="D1245" t="s">
        <v>1981</v>
      </c>
      <c r="E1245" t="s">
        <v>309</v>
      </c>
      <c r="F1245" t="s">
        <v>2715</v>
      </c>
      <c r="G1245" t="s">
        <v>2716</v>
      </c>
      <c r="H1245" t="s">
        <v>312</v>
      </c>
      <c r="I1245" t="s">
        <v>754</v>
      </c>
      <c r="J1245" t="s">
        <v>204</v>
      </c>
      <c r="K1245" t="s">
        <v>204</v>
      </c>
      <c r="L1245" t="s">
        <v>325</v>
      </c>
      <c r="M1245" t="s">
        <v>340</v>
      </c>
      <c r="N1245" t="s">
        <v>464</v>
      </c>
      <c r="O1245" t="s">
        <v>339</v>
      </c>
      <c r="P1245" t="s">
        <v>2149</v>
      </c>
      <c r="Q1245" t="s">
        <v>415</v>
      </c>
      <c r="R1245" t="s">
        <v>407</v>
      </c>
      <c r="S1245" t="s">
        <v>1212</v>
      </c>
      <c r="T1245" s="129">
        <v>5734</v>
      </c>
      <c r="U1245" t="s">
        <v>1932</v>
      </c>
      <c r="V1245" s="130">
        <v>2.6951438738107299E-2</v>
      </c>
      <c r="W1245" s="130">
        <v>3.1529190504550601E-2</v>
      </c>
      <c r="X1245" t="s">
        <v>412</v>
      </c>
      <c r="Y1245" t="s">
        <v>339</v>
      </c>
      <c r="Z1245" s="137">
        <v>5000</v>
      </c>
      <c r="AA1245" s="167">
        <v>1</v>
      </c>
      <c r="AB1245" s="166" t="s">
        <v>2717</v>
      </c>
      <c r="AD1245" s="137">
        <v>5.4154999999999998</v>
      </c>
      <c r="AH1245" s="130">
        <v>1.5176855901823955E-6</v>
      </c>
      <c r="AI1245" s="130">
        <v>2.8572733306623204E-4</v>
      </c>
      <c r="AJ1245" s="130">
        <v>7.9986797685049371E-6</v>
      </c>
      <c r="AK1245" s="181"/>
      <c r="AL1245" s="4"/>
      <c r="AM1245" s="159"/>
      <c r="AN1245" s="4"/>
    </row>
    <row r="1246" spans="1:40" x14ac:dyDescent="0.25">
      <c r="A1246" t="s">
        <v>1213</v>
      </c>
      <c r="B1246" s="2">
        <v>9301</v>
      </c>
      <c r="C1246" t="s">
        <v>1609</v>
      </c>
      <c r="D1246" t="s">
        <v>1610</v>
      </c>
      <c r="E1246" t="s">
        <v>309</v>
      </c>
      <c r="F1246" t="s">
        <v>2856</v>
      </c>
      <c r="G1246" t="s">
        <v>2857</v>
      </c>
      <c r="H1246" t="s">
        <v>312</v>
      </c>
      <c r="I1246" t="s">
        <v>754</v>
      </c>
      <c r="J1246" t="s">
        <v>204</v>
      </c>
      <c r="K1246" t="s">
        <v>204</v>
      </c>
      <c r="L1246" t="s">
        <v>325</v>
      </c>
      <c r="M1246" t="s">
        <v>340</v>
      </c>
      <c r="N1246" t="s">
        <v>448</v>
      </c>
      <c r="O1246" t="s">
        <v>339</v>
      </c>
      <c r="P1246" t="s">
        <v>1211</v>
      </c>
      <c r="Q1246" t="s">
        <v>413</v>
      </c>
      <c r="R1246" t="s">
        <v>407</v>
      </c>
      <c r="S1246" t="s">
        <v>1212</v>
      </c>
      <c r="T1246" s="129">
        <v>3730.3</v>
      </c>
      <c r="U1246" t="s">
        <v>2858</v>
      </c>
      <c r="V1246" s="130">
        <v>1.4623898103236801E-2</v>
      </c>
      <c r="W1246" s="130">
        <v>2.3712525285482101E-2</v>
      </c>
      <c r="X1246" t="s">
        <v>412</v>
      </c>
      <c r="Y1246" t="s">
        <v>339</v>
      </c>
      <c r="Z1246" s="137">
        <v>4444.5</v>
      </c>
      <c r="AA1246" s="167">
        <v>1</v>
      </c>
      <c r="AB1246" s="166" t="s">
        <v>1942</v>
      </c>
      <c r="AD1246" s="137">
        <v>4.5765000000000002</v>
      </c>
      <c r="AH1246" s="130">
        <v>4.1322314049586778E-6</v>
      </c>
      <c r="AI1246" s="130">
        <v>2.4146083275369053E-4</v>
      </c>
      <c r="AJ1246" s="130">
        <v>6.7594788958660976E-6</v>
      </c>
      <c r="AK1246" s="181"/>
      <c r="AL1246" s="4"/>
      <c r="AM1246" s="159"/>
      <c r="AN1246" s="4"/>
    </row>
    <row r="1247" spans="1:40" x14ac:dyDescent="0.25">
      <c r="A1247" t="s">
        <v>1213</v>
      </c>
      <c r="B1247" s="2">
        <v>9301</v>
      </c>
      <c r="C1247" t="s">
        <v>3523</v>
      </c>
      <c r="D1247" t="s">
        <v>3524</v>
      </c>
      <c r="E1247" t="s">
        <v>309</v>
      </c>
      <c r="F1247" t="s">
        <v>3525</v>
      </c>
      <c r="G1247" t="s">
        <v>3526</v>
      </c>
      <c r="H1247" t="s">
        <v>312</v>
      </c>
      <c r="I1247" t="s">
        <v>754</v>
      </c>
      <c r="J1247" t="s">
        <v>204</v>
      </c>
      <c r="K1247" t="s">
        <v>204</v>
      </c>
      <c r="L1247" t="s">
        <v>325</v>
      </c>
      <c r="M1247" t="s">
        <v>340</v>
      </c>
      <c r="N1247" t="s">
        <v>484</v>
      </c>
      <c r="O1247" t="s">
        <v>339</v>
      </c>
      <c r="P1247" t="s">
        <v>1619</v>
      </c>
      <c r="Q1247" t="s">
        <v>413</v>
      </c>
      <c r="R1247" t="s">
        <v>407</v>
      </c>
      <c r="S1247" t="s">
        <v>1212</v>
      </c>
      <c r="T1247" s="129">
        <v>0</v>
      </c>
      <c r="U1247" t="s">
        <v>3295</v>
      </c>
      <c r="V1247" s="130">
        <v>1.7528454971070001E-2</v>
      </c>
      <c r="W1247" t="s">
        <v>1840</v>
      </c>
      <c r="X1247" t="s">
        <v>412</v>
      </c>
      <c r="Y1247" t="s">
        <v>339</v>
      </c>
      <c r="Z1247" s="137">
        <v>3000</v>
      </c>
      <c r="AA1247" s="167">
        <v>1</v>
      </c>
      <c r="AB1247" s="166" t="s">
        <v>3527</v>
      </c>
      <c r="AD1247" s="137">
        <v>3.4406999999999996</v>
      </c>
      <c r="AH1247" s="130">
        <v>1.9744663330125704E-5</v>
      </c>
      <c r="AI1247" s="130">
        <v>1.8153486010174212E-4</v>
      </c>
      <c r="AJ1247" s="130">
        <v>5.0819051757907741E-6</v>
      </c>
      <c r="AK1247" s="181"/>
      <c r="AL1247" s="4"/>
      <c r="AM1247" s="159"/>
      <c r="AN1247" s="4"/>
    </row>
    <row r="1248" spans="1:40" x14ac:dyDescent="0.25">
      <c r="A1248" t="s">
        <v>1213</v>
      </c>
      <c r="B1248" s="2">
        <v>9301</v>
      </c>
      <c r="C1248" t="s">
        <v>2024</v>
      </c>
      <c r="D1248" t="s">
        <v>2025</v>
      </c>
      <c r="E1248" t="s">
        <v>309</v>
      </c>
      <c r="F1248" t="s">
        <v>2698</v>
      </c>
      <c r="G1248" t="s">
        <v>2699</v>
      </c>
      <c r="H1248" t="s">
        <v>312</v>
      </c>
      <c r="I1248" t="s">
        <v>754</v>
      </c>
      <c r="J1248" t="s">
        <v>204</v>
      </c>
      <c r="K1248" t="s">
        <v>204</v>
      </c>
      <c r="L1248" t="s">
        <v>325</v>
      </c>
      <c r="M1248" t="s">
        <v>340</v>
      </c>
      <c r="N1248" t="s">
        <v>464</v>
      </c>
      <c r="O1248" t="s">
        <v>339</v>
      </c>
      <c r="P1248" t="s">
        <v>1668</v>
      </c>
      <c r="Q1248" t="s">
        <v>413</v>
      </c>
      <c r="R1248" t="s">
        <v>407</v>
      </c>
      <c r="S1248" t="s">
        <v>1212</v>
      </c>
      <c r="T1248" s="129">
        <v>1215.5999999999999</v>
      </c>
      <c r="U1248" t="s">
        <v>1750</v>
      </c>
      <c r="V1248" s="130">
        <v>-1.30350558502389E-2</v>
      </c>
      <c r="W1248" s="130">
        <v>2.8584008474349599E-2</v>
      </c>
      <c r="X1248" t="s">
        <v>412</v>
      </c>
      <c r="Y1248" t="s">
        <v>339</v>
      </c>
      <c r="Z1248" s="137">
        <v>2000</v>
      </c>
      <c r="AA1248" s="167">
        <v>1</v>
      </c>
      <c r="AB1248" s="166" t="s">
        <v>2700</v>
      </c>
      <c r="AD1248" s="137">
        <v>2.8518000000000003</v>
      </c>
      <c r="AH1248" s="130">
        <v>2.0930000699972477E-6</v>
      </c>
      <c r="AI1248" s="130">
        <v>1.504638922423194E-4</v>
      </c>
      <c r="AJ1248" s="130">
        <v>4.2121013690005329E-6</v>
      </c>
      <c r="AK1248" s="181"/>
      <c r="AL1248" s="4"/>
      <c r="AM1248" s="159"/>
      <c r="AN1248" s="4"/>
    </row>
    <row r="1249" spans="1:40" x14ac:dyDescent="0.25">
      <c r="A1249" t="s">
        <v>1213</v>
      </c>
      <c r="B1249" s="2">
        <v>9301</v>
      </c>
      <c r="C1249" t="s">
        <v>2158</v>
      </c>
      <c r="D1249" t="s">
        <v>2159</v>
      </c>
      <c r="E1249" t="s">
        <v>309</v>
      </c>
      <c r="F1249" t="s">
        <v>2160</v>
      </c>
      <c r="G1249" t="s">
        <v>2161</v>
      </c>
      <c r="H1249" t="s">
        <v>312</v>
      </c>
      <c r="I1249" t="s">
        <v>754</v>
      </c>
      <c r="J1249" t="s">
        <v>204</v>
      </c>
      <c r="K1249" t="s">
        <v>204</v>
      </c>
      <c r="L1249" t="s">
        <v>327</v>
      </c>
      <c r="M1249" t="s">
        <v>340</v>
      </c>
      <c r="N1249" t="s">
        <v>464</v>
      </c>
      <c r="O1249" t="s">
        <v>339</v>
      </c>
      <c r="Q1249" t="s">
        <v>410</v>
      </c>
      <c r="R1249" t="s">
        <v>410</v>
      </c>
      <c r="S1249" t="s">
        <v>1212</v>
      </c>
      <c r="T1249" s="129">
        <v>0</v>
      </c>
      <c r="U1249" t="s">
        <v>2162</v>
      </c>
      <c r="V1249" t="s">
        <v>1840</v>
      </c>
      <c r="W1249" t="s">
        <v>1840</v>
      </c>
      <c r="X1249" t="s">
        <v>412</v>
      </c>
      <c r="Y1249" t="s">
        <v>339</v>
      </c>
      <c r="Z1249" s="137">
        <v>20543.150000000001</v>
      </c>
      <c r="AA1249" s="167">
        <v>1</v>
      </c>
      <c r="AB1249" s="166">
        <f>AD1249*1000/Z1249*100</f>
        <v>104.6699999999995</v>
      </c>
      <c r="AD1249" s="137">
        <f>21502.5151049999/1000</f>
        <v>21.502515104999901</v>
      </c>
      <c r="AI1249" s="130">
        <v>1.1344947456685477E-3</v>
      </c>
      <c r="AJ1249" s="130">
        <v>3.1759160288493272E-5</v>
      </c>
      <c r="AK1249" s="181"/>
      <c r="AL1249" s="4"/>
      <c r="AM1249" s="159"/>
      <c r="AN1249" s="4"/>
    </row>
    <row r="1250" spans="1:40" x14ac:dyDescent="0.25">
      <c r="A1250" t="s">
        <v>1213</v>
      </c>
      <c r="B1250" s="2">
        <v>9301</v>
      </c>
      <c r="C1250" t="s">
        <v>2447</v>
      </c>
      <c r="D1250" t="s">
        <v>2448</v>
      </c>
      <c r="E1250" t="s">
        <v>309</v>
      </c>
      <c r="F1250" t="s">
        <v>3458</v>
      </c>
      <c r="G1250">
        <v>1197284</v>
      </c>
      <c r="H1250" t="s">
        <v>312</v>
      </c>
      <c r="I1250" t="s">
        <v>754</v>
      </c>
      <c r="J1250" t="s">
        <v>204</v>
      </c>
      <c r="K1250" t="s">
        <v>204</v>
      </c>
      <c r="L1250" t="s">
        <v>327</v>
      </c>
      <c r="M1250" t="s">
        <v>340</v>
      </c>
      <c r="N1250" t="s">
        <v>451</v>
      </c>
      <c r="O1250" t="s">
        <v>339</v>
      </c>
      <c r="P1250" t="s">
        <v>1619</v>
      </c>
      <c r="Q1250" t="s">
        <v>413</v>
      </c>
      <c r="R1250" t="s">
        <v>407</v>
      </c>
      <c r="S1250" t="s">
        <v>1212</v>
      </c>
      <c r="T1250" s="129">
        <v>0</v>
      </c>
      <c r="U1250" t="s">
        <v>2349</v>
      </c>
      <c r="V1250" t="s">
        <v>1840</v>
      </c>
      <c r="W1250" t="s">
        <v>1840</v>
      </c>
      <c r="X1250" t="s">
        <v>412</v>
      </c>
      <c r="Y1250" t="s">
        <v>339</v>
      </c>
      <c r="Z1250" s="137">
        <v>1705</v>
      </c>
      <c r="AA1250" s="167">
        <v>1</v>
      </c>
      <c r="AB1250" s="166">
        <f>AD1250*1000/Z1250*100</f>
        <v>100.49</v>
      </c>
      <c r="AD1250" s="137">
        <f>1713.3545/1000</f>
        <v>1.7133544999999999</v>
      </c>
      <c r="AI1250" s="130">
        <v>9.0398340297669178E-5</v>
      </c>
      <c r="AJ1250" s="130">
        <v>2.5306202521331165E-6</v>
      </c>
      <c r="AK1250" s="181"/>
      <c r="AL1250" s="4"/>
      <c r="AM1250" s="159"/>
      <c r="AN1250" s="4"/>
    </row>
    <row r="1251" spans="1:40" x14ac:dyDescent="0.25">
      <c r="A1251" t="s">
        <v>1213</v>
      </c>
      <c r="B1251" s="2">
        <v>9301</v>
      </c>
      <c r="C1251" t="s">
        <v>1897</v>
      </c>
      <c r="D1251" t="s">
        <v>1898</v>
      </c>
      <c r="E1251" t="s">
        <v>309</v>
      </c>
      <c r="F1251" t="s">
        <v>1899</v>
      </c>
      <c r="G1251">
        <v>1183730</v>
      </c>
      <c r="H1251" t="s">
        <v>312</v>
      </c>
      <c r="I1251" t="s">
        <v>754</v>
      </c>
      <c r="J1251" t="s">
        <v>204</v>
      </c>
      <c r="K1251" t="s">
        <v>204</v>
      </c>
      <c r="L1251" t="s">
        <v>327</v>
      </c>
      <c r="M1251" t="s">
        <v>340</v>
      </c>
      <c r="N1251" t="s">
        <v>441</v>
      </c>
      <c r="O1251" t="s">
        <v>339</v>
      </c>
      <c r="Q1251" t="s">
        <v>410</v>
      </c>
      <c r="R1251" t="s">
        <v>410</v>
      </c>
      <c r="S1251" t="s">
        <v>1212</v>
      </c>
      <c r="T1251" s="129">
        <v>0</v>
      </c>
      <c r="U1251" t="s">
        <v>1627</v>
      </c>
      <c r="V1251" t="s">
        <v>1840</v>
      </c>
      <c r="W1251" t="s">
        <v>1840</v>
      </c>
      <c r="X1251" t="s">
        <v>412</v>
      </c>
      <c r="Y1251" t="s">
        <v>339</v>
      </c>
      <c r="Z1251" s="137">
        <v>106000</v>
      </c>
      <c r="AA1251" s="167">
        <v>1</v>
      </c>
      <c r="AB1251" s="166">
        <f>AD1251*1000/Z1251*100</f>
        <v>102.42</v>
      </c>
      <c r="AD1251" s="137">
        <f>108565.2/1000</f>
        <v>108.56519999999999</v>
      </c>
      <c r="AI1251" s="130">
        <v>5.7280112750073111E-3</v>
      </c>
      <c r="AJ1251" s="130">
        <v>1.6035052512301584E-4</v>
      </c>
      <c r="AK1251" s="181"/>
      <c r="AL1251" s="4"/>
      <c r="AM1251" s="159"/>
      <c r="AN1251" s="4"/>
    </row>
    <row r="1252" spans="1:40" x14ac:dyDescent="0.25">
      <c r="A1252" t="s">
        <v>1213</v>
      </c>
      <c r="B1252" s="2">
        <v>9301</v>
      </c>
      <c r="C1252" t="s">
        <v>3528</v>
      </c>
      <c r="D1252" t="s">
        <v>3529</v>
      </c>
      <c r="E1252" t="s">
        <v>311</v>
      </c>
      <c r="F1252" t="s">
        <v>3530</v>
      </c>
      <c r="G1252" t="s">
        <v>3531</v>
      </c>
      <c r="H1252" t="s">
        <v>321</v>
      </c>
      <c r="I1252" t="s">
        <v>755</v>
      </c>
      <c r="J1252" t="s">
        <v>204</v>
      </c>
      <c r="K1252" t="s">
        <v>204</v>
      </c>
      <c r="L1252" t="s">
        <v>325</v>
      </c>
      <c r="M1252" t="s">
        <v>340</v>
      </c>
      <c r="N1252" t="s">
        <v>480</v>
      </c>
      <c r="O1252" t="s">
        <v>339</v>
      </c>
      <c r="P1252" t="s">
        <v>1647</v>
      </c>
      <c r="Q1252" t="s">
        <v>413</v>
      </c>
      <c r="R1252" t="s">
        <v>407</v>
      </c>
      <c r="S1252" t="s">
        <v>1212</v>
      </c>
      <c r="T1252" s="129">
        <v>986.5</v>
      </c>
      <c r="U1252" t="s">
        <v>3532</v>
      </c>
      <c r="V1252" s="130">
        <v>2.8696563583998799E-2</v>
      </c>
      <c r="W1252" s="130">
        <v>6.7997782419919606E-2</v>
      </c>
      <c r="X1252" t="s">
        <v>412</v>
      </c>
      <c r="Y1252" t="s">
        <v>339</v>
      </c>
      <c r="Z1252" s="137">
        <v>59333.46</v>
      </c>
      <c r="AA1252" s="167">
        <v>1</v>
      </c>
      <c r="AB1252" s="166" t="s">
        <v>3533</v>
      </c>
      <c r="AC1252" s="2">
        <v>1.0628</v>
      </c>
      <c r="AD1252" s="137">
        <v>62.348399999999998</v>
      </c>
      <c r="AH1252" s="130">
        <v>4.2381042857142856E-4</v>
      </c>
      <c r="AI1252" s="130">
        <v>3.2895655161936407E-3</v>
      </c>
      <c r="AJ1252" s="130">
        <v>9.2088428709935055E-5</v>
      </c>
      <c r="AK1252" s="181"/>
      <c r="AL1252" s="4"/>
      <c r="AM1252" s="159"/>
      <c r="AN1252" s="4"/>
    </row>
    <row r="1253" spans="1:40" x14ac:dyDescent="0.25">
      <c r="A1253" t="s">
        <v>1213</v>
      </c>
      <c r="B1253" s="2">
        <v>9301</v>
      </c>
      <c r="C1253" t="s">
        <v>2701</v>
      </c>
      <c r="D1253" t="s">
        <v>2702</v>
      </c>
      <c r="E1253" t="s">
        <v>309</v>
      </c>
      <c r="F1253" t="s">
        <v>3534</v>
      </c>
      <c r="G1253" t="s">
        <v>3535</v>
      </c>
      <c r="H1253" t="s">
        <v>312</v>
      </c>
      <c r="I1253" t="s">
        <v>755</v>
      </c>
      <c r="J1253" t="s">
        <v>204</v>
      </c>
      <c r="K1253" t="s">
        <v>204</v>
      </c>
      <c r="L1253" t="s">
        <v>325</v>
      </c>
      <c r="M1253" t="s">
        <v>340</v>
      </c>
      <c r="N1253" t="s">
        <v>436</v>
      </c>
      <c r="O1253" t="s">
        <v>339</v>
      </c>
      <c r="P1253" t="s">
        <v>1211</v>
      </c>
      <c r="Q1253" t="s">
        <v>413</v>
      </c>
      <c r="R1253" t="s">
        <v>407</v>
      </c>
      <c r="S1253" t="s">
        <v>1212</v>
      </c>
      <c r="T1253" s="129">
        <v>1694.3</v>
      </c>
      <c r="U1253" t="s">
        <v>3536</v>
      </c>
      <c r="V1253" s="130">
        <v>1.7688069026692301E-3</v>
      </c>
      <c r="W1253" s="130">
        <v>4.9065218683480898E-2</v>
      </c>
      <c r="X1253" t="s">
        <v>412</v>
      </c>
      <c r="Y1253" t="s">
        <v>339</v>
      </c>
      <c r="Z1253" s="137">
        <v>296000</v>
      </c>
      <c r="AA1253" s="167">
        <v>1</v>
      </c>
      <c r="AB1253" s="166" t="s">
        <v>3537</v>
      </c>
      <c r="AD1253" s="137">
        <v>331.52</v>
      </c>
      <c r="AH1253" s="130">
        <v>4.4805972805711113E-4</v>
      </c>
      <c r="AI1253" s="130">
        <v>1.7491335141375172E-2</v>
      </c>
      <c r="AJ1253" s="130">
        <v>4.8965419940074912E-4</v>
      </c>
      <c r="AK1253" s="181"/>
      <c r="AL1253" s="4"/>
      <c r="AM1253" s="159"/>
      <c r="AN1253" s="4"/>
    </row>
    <row r="1254" spans="1:40" x14ac:dyDescent="0.25">
      <c r="A1254" t="s">
        <v>1213</v>
      </c>
      <c r="B1254" s="2">
        <v>9301</v>
      </c>
      <c r="C1254" t="s">
        <v>3538</v>
      </c>
      <c r="D1254" t="s">
        <v>3539</v>
      </c>
      <c r="E1254" t="s">
        <v>309</v>
      </c>
      <c r="F1254" t="s">
        <v>3540</v>
      </c>
      <c r="G1254" t="s">
        <v>3541</v>
      </c>
      <c r="H1254" t="s">
        <v>312</v>
      </c>
      <c r="I1254" t="s">
        <v>755</v>
      </c>
      <c r="J1254" t="s">
        <v>204</v>
      </c>
      <c r="K1254" t="s">
        <v>204</v>
      </c>
      <c r="L1254" t="s">
        <v>325</v>
      </c>
      <c r="M1254" t="s">
        <v>340</v>
      </c>
      <c r="N1254" t="s">
        <v>454</v>
      </c>
      <c r="O1254" t="s">
        <v>339</v>
      </c>
      <c r="P1254" t="s">
        <v>2348</v>
      </c>
      <c r="Q1254" t="s">
        <v>415</v>
      </c>
      <c r="R1254" t="s">
        <v>407</v>
      </c>
      <c r="S1254" t="s">
        <v>1212</v>
      </c>
      <c r="T1254" s="129">
        <v>2900.2</v>
      </c>
      <c r="U1254" t="s">
        <v>2887</v>
      </c>
      <c r="V1254" s="130">
        <v>4.4248931367117599E-2</v>
      </c>
      <c r="W1254" s="130">
        <v>4.1779630366563403E-2</v>
      </c>
      <c r="X1254" t="s">
        <v>412</v>
      </c>
      <c r="Y1254" t="s">
        <v>339</v>
      </c>
      <c r="Z1254" s="137">
        <v>199000</v>
      </c>
      <c r="AA1254" s="167">
        <v>1</v>
      </c>
      <c r="AB1254" s="166" t="s">
        <v>3542</v>
      </c>
      <c r="AD1254" s="137">
        <v>207.97489999999999</v>
      </c>
      <c r="AH1254" s="130">
        <v>6.9923599718073673E-4</v>
      </c>
      <c r="AI1254" s="130">
        <v>1.0972968981943736E-2</v>
      </c>
      <c r="AJ1254" s="130">
        <v>3.0717839996063847E-4</v>
      </c>
      <c r="AK1254" s="181"/>
      <c r="AL1254" s="4"/>
      <c r="AM1254" s="159"/>
      <c r="AN1254" s="4"/>
    </row>
    <row r="1255" spans="1:40" x14ac:dyDescent="0.25">
      <c r="A1255" t="s">
        <v>1213</v>
      </c>
      <c r="B1255" s="2">
        <v>9301</v>
      </c>
      <c r="C1255" t="s">
        <v>2883</v>
      </c>
      <c r="D1255" t="s">
        <v>2884</v>
      </c>
      <c r="E1255" t="s">
        <v>309</v>
      </c>
      <c r="F1255" t="s">
        <v>2885</v>
      </c>
      <c r="G1255" t="s">
        <v>2886</v>
      </c>
      <c r="H1255" t="s">
        <v>312</v>
      </c>
      <c r="I1255" t="s">
        <v>755</v>
      </c>
      <c r="J1255" t="s">
        <v>204</v>
      </c>
      <c r="K1255" t="s">
        <v>204</v>
      </c>
      <c r="L1255" t="s">
        <v>325</v>
      </c>
      <c r="M1255" t="s">
        <v>340</v>
      </c>
      <c r="N1255" t="s">
        <v>454</v>
      </c>
      <c r="O1255" t="s">
        <v>339</v>
      </c>
      <c r="P1255" t="s">
        <v>1864</v>
      </c>
      <c r="Q1255" t="s">
        <v>415</v>
      </c>
      <c r="R1255" t="s">
        <v>407</v>
      </c>
      <c r="S1255" t="s">
        <v>1212</v>
      </c>
      <c r="T1255" s="129">
        <v>3146.2</v>
      </c>
      <c r="U1255" t="s">
        <v>2887</v>
      </c>
      <c r="V1255" s="130">
        <v>6.9886205710215907E-2</v>
      </c>
      <c r="W1255" s="130">
        <v>5.7596542943715703E-2</v>
      </c>
      <c r="X1255" t="s">
        <v>412</v>
      </c>
      <c r="Y1255" t="s">
        <v>339</v>
      </c>
      <c r="Z1255" s="137">
        <v>135298.19</v>
      </c>
      <c r="AA1255" s="167">
        <v>1</v>
      </c>
      <c r="AB1255" s="166" t="s">
        <v>2888</v>
      </c>
      <c r="AD1255" s="137">
        <v>134.68929999999997</v>
      </c>
      <c r="AH1255" s="130">
        <v>9.6237414849607297E-5</v>
      </c>
      <c r="AI1255" s="130">
        <v>7.1063455787199045E-3</v>
      </c>
      <c r="AJ1255" s="130">
        <v>1.989357545829733E-4</v>
      </c>
      <c r="AK1255" s="181"/>
      <c r="AL1255" s="4"/>
      <c r="AM1255" s="159"/>
      <c r="AN1255" s="4"/>
    </row>
    <row r="1256" spans="1:40" x14ac:dyDescent="0.25">
      <c r="A1256" t="s">
        <v>1213</v>
      </c>
      <c r="B1256" s="2">
        <v>9301</v>
      </c>
      <c r="C1256" t="s">
        <v>2551</v>
      </c>
      <c r="D1256" t="s">
        <v>2552</v>
      </c>
      <c r="E1256" t="s">
        <v>309</v>
      </c>
      <c r="F1256" t="s">
        <v>2889</v>
      </c>
      <c r="G1256" t="s">
        <v>2890</v>
      </c>
      <c r="H1256" t="s">
        <v>312</v>
      </c>
      <c r="I1256" t="s">
        <v>755</v>
      </c>
      <c r="J1256" t="s">
        <v>204</v>
      </c>
      <c r="K1256" t="s">
        <v>204</v>
      </c>
      <c r="L1256" t="s">
        <v>325</v>
      </c>
      <c r="M1256" t="s">
        <v>340</v>
      </c>
      <c r="N1256" t="s">
        <v>454</v>
      </c>
      <c r="O1256" t="s">
        <v>339</v>
      </c>
      <c r="P1256" t="s">
        <v>1668</v>
      </c>
      <c r="Q1256" t="s">
        <v>413</v>
      </c>
      <c r="R1256" t="s">
        <v>407</v>
      </c>
      <c r="S1256" t="s">
        <v>1212</v>
      </c>
      <c r="T1256" s="129">
        <v>761.7</v>
      </c>
      <c r="U1256" t="s">
        <v>2891</v>
      </c>
      <c r="V1256" s="130">
        <v>5.2787320212307698E-2</v>
      </c>
      <c r="W1256" s="130">
        <v>7.2390640746354706E-2</v>
      </c>
      <c r="X1256" t="s">
        <v>412</v>
      </c>
      <c r="Y1256" t="s">
        <v>339</v>
      </c>
      <c r="Z1256" s="137">
        <v>100000.13</v>
      </c>
      <c r="AA1256" s="167">
        <v>1</v>
      </c>
      <c r="AB1256" s="166" t="s">
        <v>2892</v>
      </c>
      <c r="AD1256" s="137">
        <v>102.1301</v>
      </c>
      <c r="AH1256" s="130">
        <v>1.9851372845611966E-4</v>
      </c>
      <c r="AI1256" s="130">
        <v>5.3884888004408797E-3</v>
      </c>
      <c r="AJ1256" s="130">
        <v>1.5084589873979988E-4</v>
      </c>
      <c r="AK1256" s="181"/>
      <c r="AL1256" s="4"/>
      <c r="AM1256" s="159"/>
      <c r="AN1256" s="4"/>
    </row>
    <row r="1257" spans="1:40" x14ac:dyDescent="0.25">
      <c r="A1257" t="s">
        <v>1213</v>
      </c>
      <c r="B1257" s="2">
        <v>9301</v>
      </c>
      <c r="C1257" t="s">
        <v>2030</v>
      </c>
      <c r="D1257" t="s">
        <v>2031</v>
      </c>
      <c r="E1257" t="s">
        <v>80</v>
      </c>
      <c r="F1257" t="s">
        <v>2032</v>
      </c>
      <c r="G1257" t="s">
        <v>2033</v>
      </c>
      <c r="H1257" t="s">
        <v>312</v>
      </c>
      <c r="I1257" t="s">
        <v>755</v>
      </c>
      <c r="J1257" t="s">
        <v>204</v>
      </c>
      <c r="K1257" t="s">
        <v>224</v>
      </c>
      <c r="L1257" t="s">
        <v>325</v>
      </c>
      <c r="M1257" t="s">
        <v>340</v>
      </c>
      <c r="N1257" t="s">
        <v>443</v>
      </c>
      <c r="O1257" t="s">
        <v>339</v>
      </c>
      <c r="P1257" t="s">
        <v>1864</v>
      </c>
      <c r="Q1257" t="s">
        <v>415</v>
      </c>
      <c r="R1257" t="s">
        <v>407</v>
      </c>
      <c r="S1257" t="s">
        <v>1212</v>
      </c>
      <c r="T1257" s="129">
        <v>2036.9</v>
      </c>
      <c r="U1257" t="s">
        <v>2034</v>
      </c>
      <c r="V1257" s="130">
        <v>8.9064280390704995E-4</v>
      </c>
      <c r="W1257" s="130">
        <v>5.4730038973092698E-2</v>
      </c>
      <c r="X1257" t="s">
        <v>412</v>
      </c>
      <c r="Y1257" t="s">
        <v>339</v>
      </c>
      <c r="Z1257" s="137">
        <v>40000</v>
      </c>
      <c r="AA1257" s="167">
        <v>1</v>
      </c>
      <c r="AB1257" s="166" t="s">
        <v>2035</v>
      </c>
      <c r="AD1257" s="137">
        <v>42</v>
      </c>
      <c r="AH1257" s="130">
        <v>9.5010434853544314E-5</v>
      </c>
      <c r="AI1257" s="130">
        <v>2.2159630668971927E-3</v>
      </c>
      <c r="AJ1257" s="130">
        <v>6.2033893505162484E-5</v>
      </c>
      <c r="AK1257" s="181"/>
      <c r="AL1257" s="4"/>
      <c r="AM1257" s="159"/>
      <c r="AN1257" s="4"/>
    </row>
    <row r="1258" spans="1:40" x14ac:dyDescent="0.25">
      <c r="A1258" t="s">
        <v>1213</v>
      </c>
      <c r="B1258" s="2">
        <v>9301</v>
      </c>
      <c r="C1258" t="s">
        <v>3107</v>
      </c>
      <c r="D1258" t="s">
        <v>3108</v>
      </c>
      <c r="E1258" t="s">
        <v>309</v>
      </c>
      <c r="F1258" t="s">
        <v>3109</v>
      </c>
      <c r="G1258" t="s">
        <v>3110</v>
      </c>
      <c r="H1258" t="s">
        <v>312</v>
      </c>
      <c r="I1258" t="s">
        <v>755</v>
      </c>
      <c r="J1258" t="s">
        <v>204</v>
      </c>
      <c r="K1258" t="s">
        <v>204</v>
      </c>
      <c r="L1258" t="s">
        <v>325</v>
      </c>
      <c r="M1258" t="s">
        <v>340</v>
      </c>
      <c r="N1258" t="s">
        <v>440</v>
      </c>
      <c r="O1258" t="s">
        <v>339</v>
      </c>
      <c r="P1258" t="s">
        <v>1619</v>
      </c>
      <c r="Q1258" t="s">
        <v>413</v>
      </c>
      <c r="R1258" t="s">
        <v>407</v>
      </c>
      <c r="S1258" t="s">
        <v>1212</v>
      </c>
      <c r="T1258" s="129">
        <v>731.7</v>
      </c>
      <c r="U1258" t="s">
        <v>3111</v>
      </c>
      <c r="V1258" s="130">
        <v>5.6951252726070399E-2</v>
      </c>
      <c r="W1258" s="130">
        <v>7.7671249845027601E-2</v>
      </c>
      <c r="X1258" t="s">
        <v>412</v>
      </c>
      <c r="Y1258" t="s">
        <v>339</v>
      </c>
      <c r="Z1258" s="137">
        <v>15000</v>
      </c>
      <c r="AA1258" s="167">
        <v>1</v>
      </c>
      <c r="AB1258" s="166" t="s">
        <v>3112</v>
      </c>
      <c r="AD1258" s="137">
        <v>15.308999999999999</v>
      </c>
      <c r="AH1258" s="130">
        <v>4.0773921652094064E-5</v>
      </c>
      <c r="AI1258" s="130">
        <v>8.0771853788402662E-4</v>
      </c>
      <c r="AJ1258" s="130">
        <v>2.2611354182631721E-5</v>
      </c>
      <c r="AK1258" s="181"/>
      <c r="AL1258" s="4"/>
      <c r="AM1258" s="159"/>
      <c r="AN1258" s="4"/>
    </row>
    <row r="1259" spans="1:40" x14ac:dyDescent="0.25">
      <c r="A1259" t="s">
        <v>1213</v>
      </c>
      <c r="B1259" s="2">
        <v>9301</v>
      </c>
      <c r="C1259" t="s">
        <v>3800</v>
      </c>
      <c r="D1259" t="s">
        <v>3801</v>
      </c>
      <c r="E1259" t="s">
        <v>309</v>
      </c>
      <c r="F1259" t="s">
        <v>3802</v>
      </c>
      <c r="G1259" t="s">
        <v>3803</v>
      </c>
      <c r="H1259" t="s">
        <v>312</v>
      </c>
      <c r="I1259" t="s">
        <v>755</v>
      </c>
      <c r="J1259" t="s">
        <v>204</v>
      </c>
      <c r="K1259" t="s">
        <v>204</v>
      </c>
      <c r="L1259" t="s">
        <v>325</v>
      </c>
      <c r="M1259" t="s">
        <v>340</v>
      </c>
      <c r="N1259" t="s">
        <v>454</v>
      </c>
      <c r="O1259" t="s">
        <v>339</v>
      </c>
      <c r="Q1259" t="s">
        <v>410</v>
      </c>
      <c r="R1259" t="s">
        <v>410</v>
      </c>
      <c r="S1259" t="s">
        <v>1212</v>
      </c>
      <c r="T1259" s="129">
        <v>2782.3</v>
      </c>
      <c r="U1259" t="s">
        <v>1962</v>
      </c>
      <c r="V1259" s="130">
        <v>4.8755751649140998E-2</v>
      </c>
      <c r="W1259" s="130">
        <v>6.6698283135890601E-2</v>
      </c>
      <c r="X1259" t="s">
        <v>412</v>
      </c>
      <c r="Y1259" t="s">
        <v>339</v>
      </c>
      <c r="Z1259" s="137">
        <v>7920</v>
      </c>
      <c r="AA1259" s="167">
        <v>1</v>
      </c>
      <c r="AB1259" s="166" t="s">
        <v>2721</v>
      </c>
      <c r="AD1259" s="137">
        <v>8.7119999999999997</v>
      </c>
      <c r="AH1259" s="130">
        <v>3.0000000000000001E-5</v>
      </c>
      <c r="AI1259" s="130">
        <v>4.5965405330496048E-4</v>
      </c>
      <c r="AJ1259" s="130">
        <v>1.2867601909927988E-5</v>
      </c>
      <c r="AK1259" s="181"/>
      <c r="AL1259" s="4"/>
      <c r="AM1259" s="159"/>
      <c r="AN1259" s="4"/>
    </row>
    <row r="1260" spans="1:40" x14ac:dyDescent="0.25">
      <c r="A1260" t="s">
        <v>1213</v>
      </c>
      <c r="B1260" s="2">
        <v>9301</v>
      </c>
      <c r="C1260" t="s">
        <v>2951</v>
      </c>
      <c r="D1260" t="s">
        <v>2952</v>
      </c>
      <c r="E1260" t="s">
        <v>311</v>
      </c>
      <c r="F1260" t="s">
        <v>2953</v>
      </c>
      <c r="G1260" t="s">
        <v>2954</v>
      </c>
      <c r="H1260" t="s">
        <v>312</v>
      </c>
      <c r="I1260" t="s">
        <v>755</v>
      </c>
      <c r="J1260" t="s">
        <v>204</v>
      </c>
      <c r="K1260" t="s">
        <v>204</v>
      </c>
      <c r="L1260" t="s">
        <v>325</v>
      </c>
      <c r="M1260" t="s">
        <v>340</v>
      </c>
      <c r="N1260" t="s">
        <v>465</v>
      </c>
      <c r="O1260" t="s">
        <v>339</v>
      </c>
      <c r="P1260" t="s">
        <v>2348</v>
      </c>
      <c r="Q1260" t="s">
        <v>415</v>
      </c>
      <c r="R1260" t="s">
        <v>407</v>
      </c>
      <c r="S1260" t="s">
        <v>1212</v>
      </c>
      <c r="T1260" s="129">
        <v>3157.1</v>
      </c>
      <c r="U1260" t="s">
        <v>1905</v>
      </c>
      <c r="V1260" s="130">
        <v>5.7173085468289898E-2</v>
      </c>
      <c r="W1260" s="130">
        <v>7.04276231598851E-2</v>
      </c>
      <c r="X1260" t="s">
        <v>412</v>
      </c>
      <c r="Y1260" t="s">
        <v>339</v>
      </c>
      <c r="Z1260" s="137">
        <v>9511.9599999999991</v>
      </c>
      <c r="AA1260" s="167">
        <v>1</v>
      </c>
      <c r="AB1260" s="166" t="s">
        <v>2955</v>
      </c>
      <c r="AD1260" s="137">
        <v>8.6244999999999994</v>
      </c>
      <c r="AH1260" s="130">
        <v>8.448786083933841E-6</v>
      </c>
      <c r="AI1260" s="130">
        <v>4.5503746358225796E-4</v>
      </c>
      <c r="AJ1260" s="130">
        <v>1.2738364631792232E-5</v>
      </c>
      <c r="AK1260" s="181"/>
      <c r="AL1260" s="4"/>
      <c r="AM1260" s="159"/>
      <c r="AN1260" s="4"/>
    </row>
    <row r="1261" spans="1:40" x14ac:dyDescent="0.25">
      <c r="A1261" t="s">
        <v>1213</v>
      </c>
      <c r="B1261" s="2">
        <v>9301</v>
      </c>
      <c r="C1261" t="s">
        <v>3673</v>
      </c>
      <c r="D1261" t="s">
        <v>3674</v>
      </c>
      <c r="E1261" t="s">
        <v>80</v>
      </c>
      <c r="F1261" t="s">
        <v>3675</v>
      </c>
      <c r="G1261" t="s">
        <v>3676</v>
      </c>
      <c r="H1261" t="s">
        <v>321</v>
      </c>
      <c r="I1261" t="s">
        <v>755</v>
      </c>
      <c r="J1261" t="s">
        <v>205</v>
      </c>
      <c r="K1261" t="s">
        <v>224</v>
      </c>
      <c r="L1261" t="s">
        <v>325</v>
      </c>
      <c r="M1261" t="s">
        <v>314</v>
      </c>
      <c r="N1261" t="s">
        <v>548</v>
      </c>
      <c r="O1261" t="s">
        <v>339</v>
      </c>
      <c r="P1261" t="s">
        <v>2040</v>
      </c>
      <c r="Q1261" t="s">
        <v>433</v>
      </c>
      <c r="R1261" t="s">
        <v>407</v>
      </c>
      <c r="S1261" t="s">
        <v>1215</v>
      </c>
      <c r="T1261" s="129">
        <v>7714</v>
      </c>
      <c r="U1261" t="s">
        <v>3677</v>
      </c>
      <c r="V1261" s="130">
        <v>5.5556158598661101E-2</v>
      </c>
      <c r="W1261" s="130">
        <v>5.7302811521291401E-2</v>
      </c>
      <c r="X1261" t="s">
        <v>412</v>
      </c>
      <c r="Y1261" t="s">
        <v>339</v>
      </c>
      <c r="Z1261" s="137">
        <v>75000</v>
      </c>
      <c r="AA1261" s="11" t="s">
        <v>1216</v>
      </c>
      <c r="AB1261" s="166" t="s">
        <v>3678</v>
      </c>
      <c r="AD1261" s="137">
        <v>282.0994</v>
      </c>
      <c r="AH1261" s="130">
        <v>1.4999999999999999E-4</v>
      </c>
      <c r="AI1261" s="130">
        <v>1.4883853609377568E-2</v>
      </c>
      <c r="AJ1261" s="130">
        <v>4.1666009851119601E-4</v>
      </c>
      <c r="AK1261" s="181"/>
      <c r="AL1261" s="4"/>
      <c r="AM1261" s="159"/>
      <c r="AN1261" s="4"/>
    </row>
    <row r="1262" spans="1:40" x14ac:dyDescent="0.25">
      <c r="A1262" t="s">
        <v>1213</v>
      </c>
      <c r="B1262" s="2">
        <v>9301</v>
      </c>
      <c r="C1262" t="s">
        <v>3628</v>
      </c>
      <c r="D1262" t="s">
        <v>3629</v>
      </c>
      <c r="E1262" t="s">
        <v>80</v>
      </c>
      <c r="F1262" t="s">
        <v>3630</v>
      </c>
      <c r="G1262" t="s">
        <v>3631</v>
      </c>
      <c r="H1262" t="s">
        <v>321</v>
      </c>
      <c r="I1262" t="s">
        <v>755</v>
      </c>
      <c r="J1262" t="s">
        <v>205</v>
      </c>
      <c r="K1262" t="s">
        <v>224</v>
      </c>
      <c r="L1262" t="s">
        <v>325</v>
      </c>
      <c r="M1262" t="s">
        <v>314</v>
      </c>
      <c r="N1262" t="s">
        <v>537</v>
      </c>
      <c r="O1262" t="s">
        <v>339</v>
      </c>
      <c r="P1262" t="s">
        <v>2040</v>
      </c>
      <c r="Q1262" t="s">
        <v>433</v>
      </c>
      <c r="R1262" t="s">
        <v>407</v>
      </c>
      <c r="S1262" t="s">
        <v>1215</v>
      </c>
      <c r="T1262" s="129">
        <v>4227.3999999999996</v>
      </c>
      <c r="U1262" t="s">
        <v>3153</v>
      </c>
      <c r="V1262" s="130">
        <v>6.1921213618516602E-2</v>
      </c>
      <c r="W1262" s="130">
        <v>6.0775136550664598E-2</v>
      </c>
      <c r="X1262" t="s">
        <v>412</v>
      </c>
      <c r="Y1262" t="s">
        <v>339</v>
      </c>
      <c r="Z1262" s="137">
        <v>50000</v>
      </c>
      <c r="AA1262" s="11" t="s">
        <v>1216</v>
      </c>
      <c r="AB1262" s="166" t="s">
        <v>3632</v>
      </c>
      <c r="AD1262" s="137">
        <v>192.15379999999999</v>
      </c>
      <c r="AH1262" s="130">
        <v>7.6923076923076926E-5</v>
      </c>
      <c r="AI1262" s="130">
        <v>1.0138231522951183E-2</v>
      </c>
      <c r="AJ1262" s="130">
        <v>2.8381067537648305E-4</v>
      </c>
      <c r="AK1262" s="181"/>
      <c r="AL1262" s="4"/>
      <c r="AM1262" s="159"/>
      <c r="AN1262" s="4"/>
    </row>
    <row r="1263" spans="1:40" x14ac:dyDescent="0.25">
      <c r="A1263" t="s">
        <v>1213</v>
      </c>
      <c r="B1263" s="2">
        <v>9301</v>
      </c>
      <c r="C1263" t="s">
        <v>2285</v>
      </c>
      <c r="D1263" t="s">
        <v>2286</v>
      </c>
      <c r="E1263" t="s">
        <v>309</v>
      </c>
      <c r="F1263" t="s">
        <v>3569</v>
      </c>
      <c r="G1263" t="s">
        <v>3570</v>
      </c>
      <c r="H1263" t="s">
        <v>321</v>
      </c>
      <c r="I1263" t="s">
        <v>755</v>
      </c>
      <c r="J1263" t="s">
        <v>205</v>
      </c>
      <c r="K1263" t="s">
        <v>204</v>
      </c>
      <c r="L1263" t="s">
        <v>325</v>
      </c>
      <c r="M1263" t="s">
        <v>314</v>
      </c>
      <c r="N1263" t="s">
        <v>534</v>
      </c>
      <c r="O1263" t="s">
        <v>339</v>
      </c>
      <c r="P1263" t="s">
        <v>2057</v>
      </c>
      <c r="Q1263" t="s">
        <v>433</v>
      </c>
      <c r="R1263" t="s">
        <v>407</v>
      </c>
      <c r="S1263" t="s">
        <v>1217</v>
      </c>
      <c r="T1263" s="129">
        <v>5279.5</v>
      </c>
      <c r="U1263" t="s">
        <v>2289</v>
      </c>
      <c r="V1263" s="130">
        <v>3.5210012391805302E-2</v>
      </c>
      <c r="W1263" s="130">
        <v>4.2881123200654597E-2</v>
      </c>
      <c r="X1263" t="s">
        <v>412</v>
      </c>
      <c r="Y1263" t="s">
        <v>339</v>
      </c>
      <c r="Z1263" s="137">
        <v>40000</v>
      </c>
      <c r="AA1263" s="11" t="s">
        <v>1218</v>
      </c>
      <c r="AB1263" s="166" t="s">
        <v>3571</v>
      </c>
      <c r="AD1263" s="137">
        <v>157.56810000000002</v>
      </c>
      <c r="AH1263" s="130">
        <v>3.6363636363636364E-5</v>
      </c>
      <c r="AI1263" s="130">
        <v>8.31345452669437E-3</v>
      </c>
      <c r="AJ1263" s="130">
        <v>2.3272768417168554E-4</v>
      </c>
      <c r="AK1263" s="181"/>
      <c r="AL1263" s="4"/>
      <c r="AM1263" s="159"/>
      <c r="AN1263" s="4"/>
    </row>
    <row r="1264" spans="1:40" x14ac:dyDescent="0.25">
      <c r="A1264" t="s">
        <v>1213</v>
      </c>
      <c r="B1264" s="2">
        <v>9301</v>
      </c>
      <c r="C1264" t="s">
        <v>2245</v>
      </c>
      <c r="D1264" t="s">
        <v>2246</v>
      </c>
      <c r="E1264" t="s">
        <v>80</v>
      </c>
      <c r="F1264" t="s">
        <v>2247</v>
      </c>
      <c r="G1264" t="s">
        <v>2248</v>
      </c>
      <c r="H1264" t="s">
        <v>321</v>
      </c>
      <c r="I1264" t="s">
        <v>755</v>
      </c>
      <c r="J1264" t="s">
        <v>205</v>
      </c>
      <c r="K1264" t="s">
        <v>233</v>
      </c>
      <c r="L1264" t="s">
        <v>325</v>
      </c>
      <c r="M1264" t="s">
        <v>314</v>
      </c>
      <c r="N1264" t="s">
        <v>486</v>
      </c>
      <c r="O1264" t="s">
        <v>339</v>
      </c>
      <c r="P1264" t="s">
        <v>2249</v>
      </c>
      <c r="Q1264" t="s">
        <v>431</v>
      </c>
      <c r="R1264" t="s">
        <v>407</v>
      </c>
      <c r="S1264" t="s">
        <v>1215</v>
      </c>
      <c r="T1264" s="129">
        <v>1836.3</v>
      </c>
      <c r="U1264" t="s">
        <v>2250</v>
      </c>
      <c r="V1264" s="130">
        <v>9.0164014405011803E-2</v>
      </c>
      <c r="W1264" s="130">
        <v>8.7772201393842397E-2</v>
      </c>
      <c r="X1264" t="s">
        <v>412</v>
      </c>
      <c r="Y1264" t="s">
        <v>339</v>
      </c>
      <c r="Z1264" s="137">
        <v>30000</v>
      </c>
      <c r="AA1264" s="11" t="s">
        <v>1216</v>
      </c>
      <c r="AB1264" s="166" t="s">
        <v>2251</v>
      </c>
      <c r="AD1264" s="137">
        <v>118.25960000000001</v>
      </c>
      <c r="AH1264" s="130">
        <v>4.8000000000000001E-5</v>
      </c>
      <c r="AI1264" s="130">
        <v>6.2394977596675061E-3</v>
      </c>
      <c r="AJ1264" s="130">
        <v>1.7466912934197888E-4</v>
      </c>
      <c r="AK1264" s="181"/>
      <c r="AL1264" s="4"/>
      <c r="AM1264" s="159"/>
      <c r="AN1264" s="4"/>
    </row>
    <row r="1265" spans="1:40" x14ac:dyDescent="0.25">
      <c r="A1265" t="s">
        <v>1213</v>
      </c>
      <c r="B1265" s="2">
        <v>9301</v>
      </c>
      <c r="C1265" t="s">
        <v>3595</v>
      </c>
      <c r="D1265" t="s">
        <v>3596</v>
      </c>
      <c r="E1265" t="s">
        <v>80</v>
      </c>
      <c r="F1265" t="s">
        <v>3597</v>
      </c>
      <c r="G1265" t="s">
        <v>3598</v>
      </c>
      <c r="H1265" t="s">
        <v>321</v>
      </c>
      <c r="I1265" t="s">
        <v>755</v>
      </c>
      <c r="J1265" t="s">
        <v>205</v>
      </c>
      <c r="K1265" t="s">
        <v>293</v>
      </c>
      <c r="L1265" t="s">
        <v>325</v>
      </c>
      <c r="M1265" t="s">
        <v>314</v>
      </c>
      <c r="N1265" t="s">
        <v>568</v>
      </c>
      <c r="O1265" t="s">
        <v>339</v>
      </c>
      <c r="P1265" t="s">
        <v>3599</v>
      </c>
      <c r="Q1265" t="s">
        <v>431</v>
      </c>
      <c r="R1265" t="s">
        <v>407</v>
      </c>
      <c r="S1265" t="s">
        <v>1217</v>
      </c>
      <c r="T1265" s="129">
        <v>3012.6</v>
      </c>
      <c r="U1265" t="s">
        <v>3600</v>
      </c>
      <c r="V1265" s="130">
        <v>4.6176422595977401E-2</v>
      </c>
      <c r="W1265" s="130">
        <v>8.6308789485692594E-2</v>
      </c>
      <c r="X1265" t="s">
        <v>412</v>
      </c>
      <c r="Y1265" t="s">
        <v>339</v>
      </c>
      <c r="Z1265" s="137">
        <v>30000</v>
      </c>
      <c r="AA1265" s="11" t="s">
        <v>1218</v>
      </c>
      <c r="AB1265" s="166" t="s">
        <v>3601</v>
      </c>
      <c r="AD1265" s="137">
        <v>103.7272</v>
      </c>
      <c r="AH1265" s="130">
        <v>1.2537508044900995E-4</v>
      </c>
      <c r="AI1265" s="130">
        <v>5.472753434110916E-3</v>
      </c>
      <c r="AJ1265" s="130">
        <v>1.5320481139020689E-4</v>
      </c>
      <c r="AK1265" s="181"/>
      <c r="AL1265" s="4"/>
      <c r="AM1265" s="159"/>
      <c r="AN1265" s="4"/>
    </row>
    <row r="1266" spans="1:40" x14ac:dyDescent="0.25">
      <c r="A1266" t="s">
        <v>1213</v>
      </c>
      <c r="B1266" s="2">
        <v>9301</v>
      </c>
      <c r="C1266" t="s">
        <v>3725</v>
      </c>
      <c r="D1266" t="s">
        <v>3726</v>
      </c>
      <c r="E1266" t="s">
        <v>80</v>
      </c>
      <c r="F1266" t="s">
        <v>3727</v>
      </c>
      <c r="G1266" t="s">
        <v>3728</v>
      </c>
      <c r="H1266" t="s">
        <v>321</v>
      </c>
      <c r="I1266" t="s">
        <v>755</v>
      </c>
      <c r="J1266" t="s">
        <v>205</v>
      </c>
      <c r="K1266" t="s">
        <v>224</v>
      </c>
      <c r="L1266" t="s">
        <v>325</v>
      </c>
      <c r="M1266" t="s">
        <v>314</v>
      </c>
      <c r="N1266" t="s">
        <v>548</v>
      </c>
      <c r="O1266" t="s">
        <v>339</v>
      </c>
      <c r="P1266" t="s">
        <v>2040</v>
      </c>
      <c r="Q1266" t="s">
        <v>423</v>
      </c>
      <c r="R1266" t="s">
        <v>407</v>
      </c>
      <c r="S1266" t="s">
        <v>1215</v>
      </c>
      <c r="T1266" s="129">
        <v>6043.7</v>
      </c>
      <c r="U1266" t="s">
        <v>3729</v>
      </c>
      <c r="V1266" s="130">
        <v>2.3337493201493899E-2</v>
      </c>
      <c r="W1266" s="130">
        <v>5.40612754666802E-2</v>
      </c>
      <c r="X1266" t="s">
        <v>412</v>
      </c>
      <c r="Y1266" t="s">
        <v>339</v>
      </c>
      <c r="Z1266" s="137">
        <v>30000</v>
      </c>
      <c r="AA1266" s="11" t="s">
        <v>1216</v>
      </c>
      <c r="AB1266" s="166" t="s">
        <v>3730</v>
      </c>
      <c r="AD1266" s="137">
        <v>95.809100000000001</v>
      </c>
      <c r="AH1266" s="130">
        <v>1.0909090909090909E-5</v>
      </c>
      <c r="AI1266" s="130">
        <v>5.0549863588728525E-3</v>
      </c>
      <c r="AJ1266" s="130">
        <v>1.4150979776727293E-4</v>
      </c>
      <c r="AK1266" s="181"/>
      <c r="AL1266" s="4"/>
      <c r="AM1266" s="159"/>
      <c r="AN1266" s="4"/>
    </row>
    <row r="1267" spans="1:40" x14ac:dyDescent="0.25">
      <c r="A1267" t="s">
        <v>1213</v>
      </c>
      <c r="B1267" s="2">
        <v>9301</v>
      </c>
      <c r="C1267" t="s">
        <v>2285</v>
      </c>
      <c r="D1267" t="s">
        <v>2286</v>
      </c>
      <c r="E1267" t="s">
        <v>309</v>
      </c>
      <c r="F1267" t="s">
        <v>2287</v>
      </c>
      <c r="G1267" t="s">
        <v>2288</v>
      </c>
      <c r="H1267" t="s">
        <v>321</v>
      </c>
      <c r="I1267" t="s">
        <v>755</v>
      </c>
      <c r="J1267" t="s">
        <v>205</v>
      </c>
      <c r="K1267" t="s">
        <v>204</v>
      </c>
      <c r="L1267" t="s">
        <v>325</v>
      </c>
      <c r="M1267" t="s">
        <v>314</v>
      </c>
      <c r="N1267" t="s">
        <v>534</v>
      </c>
      <c r="O1267" t="s">
        <v>339</v>
      </c>
      <c r="P1267" t="s">
        <v>2057</v>
      </c>
      <c r="Q1267" t="s">
        <v>433</v>
      </c>
      <c r="R1267" t="s">
        <v>407</v>
      </c>
      <c r="S1267" t="s">
        <v>1217</v>
      </c>
      <c r="T1267" s="129">
        <v>5187.3999999999996</v>
      </c>
      <c r="U1267" t="s">
        <v>2289</v>
      </c>
      <c r="V1267" s="130">
        <v>4.1000717576741799E-2</v>
      </c>
      <c r="W1267" s="130">
        <v>5.1283939963578801E-2</v>
      </c>
      <c r="X1267" t="s">
        <v>412</v>
      </c>
      <c r="Y1267" t="s">
        <v>339</v>
      </c>
      <c r="Z1267" s="137">
        <v>20000</v>
      </c>
      <c r="AA1267" s="11" t="s">
        <v>1218</v>
      </c>
      <c r="AB1267" s="166" t="s">
        <v>2290</v>
      </c>
      <c r="AD1267" s="137">
        <v>78.110699999999994</v>
      </c>
      <c r="AH1267" s="130">
        <v>1.3333333333333333E-5</v>
      </c>
      <c r="AI1267" s="130">
        <v>4.1212006268925364E-3</v>
      </c>
      <c r="AJ1267" s="130">
        <v>1.153693058431832E-4</v>
      </c>
      <c r="AK1267" s="181"/>
      <c r="AL1267" s="4"/>
      <c r="AM1267" s="159"/>
      <c r="AN1267" s="4"/>
    </row>
    <row r="1268" spans="1:40" x14ac:dyDescent="0.25">
      <c r="A1268" t="s">
        <v>1213</v>
      </c>
      <c r="B1268" s="2">
        <v>9301</v>
      </c>
      <c r="C1268" t="s">
        <v>2228</v>
      </c>
      <c r="D1268" t="s">
        <v>2229</v>
      </c>
      <c r="E1268" t="s">
        <v>80</v>
      </c>
      <c r="F1268" t="s">
        <v>2230</v>
      </c>
      <c r="G1268" t="s">
        <v>2231</v>
      </c>
      <c r="H1268" t="s">
        <v>321</v>
      </c>
      <c r="I1268" t="s">
        <v>755</v>
      </c>
      <c r="J1268" t="s">
        <v>205</v>
      </c>
      <c r="K1268" t="s">
        <v>233</v>
      </c>
      <c r="L1268" t="s">
        <v>325</v>
      </c>
      <c r="M1268" t="s">
        <v>314</v>
      </c>
      <c r="N1268" t="s">
        <v>486</v>
      </c>
      <c r="O1268" t="s">
        <v>339</v>
      </c>
      <c r="P1268" t="s">
        <v>2232</v>
      </c>
      <c r="Q1268" t="s">
        <v>433</v>
      </c>
      <c r="R1268" t="s">
        <v>407</v>
      </c>
      <c r="S1268" t="s">
        <v>1215</v>
      </c>
      <c r="T1268" s="129">
        <v>2603.9</v>
      </c>
      <c r="U1268" t="s">
        <v>2233</v>
      </c>
      <c r="V1268" s="130">
        <v>6.5839380985498103E-2</v>
      </c>
      <c r="W1268" s="130">
        <v>7.3757016381024998E-2</v>
      </c>
      <c r="X1268" t="s">
        <v>412</v>
      </c>
      <c r="Y1268" t="s">
        <v>339</v>
      </c>
      <c r="Z1268" s="137">
        <v>20000</v>
      </c>
      <c r="AA1268" s="11" t="s">
        <v>1216</v>
      </c>
      <c r="AB1268" s="166" t="s">
        <v>2234</v>
      </c>
      <c r="AD1268" s="137">
        <v>74.575800000000001</v>
      </c>
      <c r="AH1268" s="130">
        <v>4.4444444444444447E-5</v>
      </c>
      <c r="AI1268" s="130">
        <v>3.9346956781978965E-3</v>
      </c>
      <c r="AJ1268" s="130">
        <v>1.1014826750624514E-4</v>
      </c>
      <c r="AK1268" s="181"/>
      <c r="AL1268" s="4"/>
      <c r="AM1268" s="159"/>
      <c r="AN1268" s="4"/>
    </row>
    <row r="1269" spans="1:40" x14ac:dyDescent="0.25">
      <c r="A1269" t="s">
        <v>1213</v>
      </c>
      <c r="B1269" s="2">
        <v>9301</v>
      </c>
      <c r="C1269" t="s">
        <v>2973</v>
      </c>
      <c r="D1269" t="s">
        <v>2974</v>
      </c>
      <c r="E1269" t="s">
        <v>80</v>
      </c>
      <c r="F1269" t="s">
        <v>3602</v>
      </c>
      <c r="G1269" t="s">
        <v>3603</v>
      </c>
      <c r="H1269" t="s">
        <v>321</v>
      </c>
      <c r="I1269" t="s">
        <v>755</v>
      </c>
      <c r="J1269" t="s">
        <v>205</v>
      </c>
      <c r="K1269" t="s">
        <v>293</v>
      </c>
      <c r="L1269" t="s">
        <v>325</v>
      </c>
      <c r="M1269" t="s">
        <v>314</v>
      </c>
      <c r="N1269" t="s">
        <v>568</v>
      </c>
      <c r="O1269" t="s">
        <v>339</v>
      </c>
      <c r="P1269" t="s">
        <v>2262</v>
      </c>
      <c r="Q1269" t="s">
        <v>433</v>
      </c>
      <c r="R1269" t="s">
        <v>407</v>
      </c>
      <c r="S1269" t="s">
        <v>1217</v>
      </c>
      <c r="T1269" s="129">
        <v>3525.9</v>
      </c>
      <c r="U1269" t="s">
        <v>3604</v>
      </c>
      <c r="V1269" s="130">
        <v>6.9269744383096396E-2</v>
      </c>
      <c r="W1269" s="130">
        <v>4.7045815154313698E-2</v>
      </c>
      <c r="X1269" t="s">
        <v>412</v>
      </c>
      <c r="Y1269" t="s">
        <v>339</v>
      </c>
      <c r="Z1269" s="137">
        <v>20000</v>
      </c>
      <c r="AA1269" s="11" t="s">
        <v>1218</v>
      </c>
      <c r="AB1269" s="166" t="s">
        <v>3605</v>
      </c>
      <c r="AD1269" s="137">
        <v>68.712999999999994</v>
      </c>
      <c r="AH1269" s="130">
        <v>2.0000000000000002E-5</v>
      </c>
      <c r="AI1269" s="130">
        <v>3.6253683384692087E-3</v>
      </c>
      <c r="AJ1269" s="130">
        <v>1.0148892677191022E-4</v>
      </c>
      <c r="AK1269" s="181"/>
      <c r="AL1269" s="4"/>
      <c r="AM1269" s="159"/>
      <c r="AN1269" s="4"/>
    </row>
    <row r="1270" spans="1:40" x14ac:dyDescent="0.25">
      <c r="A1270" t="s">
        <v>1213</v>
      </c>
      <c r="B1270" s="2">
        <v>9301</v>
      </c>
      <c r="C1270" t="s">
        <v>2036</v>
      </c>
      <c r="D1270" t="s">
        <v>2037</v>
      </c>
      <c r="E1270" t="s">
        <v>80</v>
      </c>
      <c r="F1270" t="s">
        <v>3606</v>
      </c>
      <c r="G1270" t="s">
        <v>3607</v>
      </c>
      <c r="H1270" t="s">
        <v>321</v>
      </c>
      <c r="I1270" t="s">
        <v>755</v>
      </c>
      <c r="J1270" t="s">
        <v>205</v>
      </c>
      <c r="K1270" t="s">
        <v>224</v>
      </c>
      <c r="L1270" t="s">
        <v>325</v>
      </c>
      <c r="M1270" t="s">
        <v>314</v>
      </c>
      <c r="N1270" t="s">
        <v>534</v>
      </c>
      <c r="O1270" t="s">
        <v>339</v>
      </c>
      <c r="P1270" t="s">
        <v>2040</v>
      </c>
      <c r="Q1270" t="s">
        <v>433</v>
      </c>
      <c r="R1270" t="s">
        <v>407</v>
      </c>
      <c r="S1270" t="s">
        <v>1215</v>
      </c>
      <c r="T1270" s="129">
        <v>2889.2</v>
      </c>
      <c r="U1270" t="s">
        <v>3608</v>
      </c>
      <c r="V1270" s="130">
        <v>6.6710084844827294E-2</v>
      </c>
      <c r="W1270" s="130">
        <v>5.6555369955300999E-2</v>
      </c>
      <c r="X1270" t="s">
        <v>412</v>
      </c>
      <c r="Y1270" t="s">
        <v>339</v>
      </c>
      <c r="Z1270" s="137">
        <v>20000</v>
      </c>
      <c r="AA1270" s="11" t="s">
        <v>1216</v>
      </c>
      <c r="AB1270" s="166" t="s">
        <v>3609</v>
      </c>
      <c r="AD1270" s="137">
        <v>68.540899999999993</v>
      </c>
      <c r="AH1270" s="130">
        <v>2.6702447946915532E-5</v>
      </c>
      <c r="AI1270" s="130">
        <v>3.6162881659974706E-3</v>
      </c>
      <c r="AJ1270" s="130">
        <v>1.0123473550828549E-4</v>
      </c>
      <c r="AK1270" s="181"/>
      <c r="AL1270" s="4"/>
      <c r="AM1270" s="159"/>
      <c r="AN1270" s="4"/>
    </row>
    <row r="1271" spans="1:40" x14ac:dyDescent="0.25">
      <c r="A1271" t="s">
        <v>1213</v>
      </c>
      <c r="B1271" s="2">
        <v>9301</v>
      </c>
      <c r="C1271" t="s">
        <v>2053</v>
      </c>
      <c r="D1271" t="s">
        <v>2054</v>
      </c>
      <c r="E1271" t="s">
        <v>80</v>
      </c>
      <c r="F1271" t="s">
        <v>2055</v>
      </c>
      <c r="G1271" t="s">
        <v>2056</v>
      </c>
      <c r="H1271" t="s">
        <v>321</v>
      </c>
      <c r="I1271" t="s">
        <v>755</v>
      </c>
      <c r="J1271" t="s">
        <v>205</v>
      </c>
      <c r="K1271" t="s">
        <v>204</v>
      </c>
      <c r="L1271" t="s">
        <v>325</v>
      </c>
      <c r="M1271" t="s">
        <v>314</v>
      </c>
      <c r="N1271" t="s">
        <v>486</v>
      </c>
      <c r="O1271" t="s">
        <v>339</v>
      </c>
      <c r="P1271" t="s">
        <v>2057</v>
      </c>
      <c r="Q1271" t="s">
        <v>433</v>
      </c>
      <c r="R1271" t="s">
        <v>407</v>
      </c>
      <c r="S1271" t="s">
        <v>1215</v>
      </c>
      <c r="T1271" s="129">
        <v>984.9</v>
      </c>
      <c r="U1271" t="s">
        <v>1822</v>
      </c>
      <c r="V1271" s="130">
        <v>6.3835713068246494E-2</v>
      </c>
      <c r="W1271" s="130">
        <v>9.8288835357427301E-2</v>
      </c>
      <c r="X1271" t="s">
        <v>412</v>
      </c>
      <c r="Y1271" t="s">
        <v>339</v>
      </c>
      <c r="Z1271" s="137">
        <v>15000</v>
      </c>
      <c r="AA1271" s="11" t="s">
        <v>1216</v>
      </c>
      <c r="AB1271" s="166" t="s">
        <v>2058</v>
      </c>
      <c r="AC1271" s="2">
        <v>0.45939999999999998</v>
      </c>
      <c r="AD1271" s="137">
        <v>56.285499999999999</v>
      </c>
      <c r="AH1271" s="130">
        <v>2.5000000000000001E-5</v>
      </c>
      <c r="AI1271" s="130">
        <v>2.9696806952819507E-3</v>
      </c>
      <c r="AJ1271" s="130">
        <v>8.313354078297197E-5</v>
      </c>
      <c r="AK1271" s="181"/>
      <c r="AL1271" s="4"/>
      <c r="AM1271" s="159"/>
      <c r="AN1271" s="4"/>
    </row>
    <row r="1272" spans="1:40" x14ac:dyDescent="0.25">
      <c r="A1272" t="s">
        <v>1213</v>
      </c>
      <c r="B1272" s="2">
        <v>9301</v>
      </c>
      <c r="C1272" t="s">
        <v>3548</v>
      </c>
      <c r="D1272" t="s">
        <v>3549</v>
      </c>
      <c r="E1272" t="s">
        <v>309</v>
      </c>
      <c r="F1272" t="s">
        <v>3550</v>
      </c>
      <c r="G1272" t="s">
        <v>3551</v>
      </c>
      <c r="H1272" t="s">
        <v>321</v>
      </c>
      <c r="I1272" t="s">
        <v>755</v>
      </c>
      <c r="J1272" t="s">
        <v>205</v>
      </c>
      <c r="K1272" t="s">
        <v>204</v>
      </c>
      <c r="L1272" t="s">
        <v>325</v>
      </c>
      <c r="M1272" t="s">
        <v>340</v>
      </c>
      <c r="N1272" t="s">
        <v>536</v>
      </c>
      <c r="O1272" t="s">
        <v>339</v>
      </c>
      <c r="P1272" t="s">
        <v>3552</v>
      </c>
      <c r="Q1272" t="s">
        <v>431</v>
      </c>
      <c r="R1272" t="s">
        <v>407</v>
      </c>
      <c r="S1272" t="s">
        <v>1215</v>
      </c>
      <c r="T1272" s="129">
        <v>3219.4</v>
      </c>
      <c r="U1272" t="s">
        <v>3553</v>
      </c>
      <c r="V1272" s="130">
        <v>4.8281060689687398E-2</v>
      </c>
      <c r="W1272" s="130">
        <v>6.5039487379788999E-2</v>
      </c>
      <c r="X1272" t="s">
        <v>412</v>
      </c>
      <c r="Y1272" t="s">
        <v>339</v>
      </c>
      <c r="Z1272" s="137">
        <v>15000</v>
      </c>
      <c r="AA1272" s="11" t="s">
        <v>1216</v>
      </c>
      <c r="AB1272" s="166" t="s">
        <v>3554</v>
      </c>
      <c r="AD1272" s="137">
        <v>55.846699999999998</v>
      </c>
      <c r="AH1272" s="130">
        <v>1.8749999999999998E-5</v>
      </c>
      <c r="AI1272" s="130">
        <v>2.9465291573354153E-3</v>
      </c>
      <c r="AJ1272" s="130">
        <v>8.2485434295589461E-5</v>
      </c>
      <c r="AK1272" s="181"/>
      <c r="AL1272" s="4"/>
      <c r="AM1272" s="159"/>
      <c r="AN1272" s="4"/>
    </row>
    <row r="1273" spans="1:40" x14ac:dyDescent="0.25">
      <c r="A1273" t="s">
        <v>1213</v>
      </c>
      <c r="B1273" s="2">
        <v>9301</v>
      </c>
      <c r="C1273" t="s">
        <v>1873</v>
      </c>
      <c r="D1273" t="s">
        <v>1874</v>
      </c>
      <c r="E1273" t="s">
        <v>309</v>
      </c>
      <c r="F1273" t="s">
        <v>3543</v>
      </c>
      <c r="G1273" t="s">
        <v>3544</v>
      </c>
      <c r="H1273" t="s">
        <v>321</v>
      </c>
      <c r="I1273" t="s">
        <v>755</v>
      </c>
      <c r="J1273" t="s">
        <v>205</v>
      </c>
      <c r="K1273" t="s">
        <v>204</v>
      </c>
      <c r="L1273" t="s">
        <v>325</v>
      </c>
      <c r="M1273" t="s">
        <v>340</v>
      </c>
      <c r="N1273" t="s">
        <v>536</v>
      </c>
      <c r="O1273" t="s">
        <v>339</v>
      </c>
      <c r="P1273" t="s">
        <v>3545</v>
      </c>
      <c r="Q1273" t="s">
        <v>433</v>
      </c>
      <c r="R1273" t="s">
        <v>407</v>
      </c>
      <c r="S1273" t="s">
        <v>1215</v>
      </c>
      <c r="T1273" s="129">
        <v>2746.5</v>
      </c>
      <c r="U1273" t="s">
        <v>3546</v>
      </c>
      <c r="V1273" s="130">
        <v>4.7292339740991202E-2</v>
      </c>
      <c r="W1273" s="130">
        <v>6.4529391293525404E-2</v>
      </c>
      <c r="X1273" t="s">
        <v>412</v>
      </c>
      <c r="Y1273" t="s">
        <v>339</v>
      </c>
      <c r="Z1273" s="137">
        <v>15000</v>
      </c>
      <c r="AA1273" s="11" t="s">
        <v>1216</v>
      </c>
      <c r="AB1273" s="166" t="s">
        <v>3547</v>
      </c>
      <c r="AD1273" s="137">
        <v>55.753599999999999</v>
      </c>
      <c r="AH1273" s="130">
        <v>3.0000000000000001E-5</v>
      </c>
      <c r="AI1273" s="130">
        <v>2.9416171058704596E-3</v>
      </c>
      <c r="AJ1273" s="130">
        <v>8.2347925831653017E-5</v>
      </c>
      <c r="AK1273" s="181"/>
      <c r="AL1273" s="4"/>
      <c r="AM1273" s="159"/>
      <c r="AN1273" s="4"/>
    </row>
    <row r="1274" spans="1:40" x14ac:dyDescent="0.25">
      <c r="A1274" t="s">
        <v>1213</v>
      </c>
      <c r="B1274" s="2">
        <v>9301</v>
      </c>
      <c r="C1274" t="s">
        <v>3622</v>
      </c>
      <c r="D1274" t="s">
        <v>3623</v>
      </c>
      <c r="E1274" t="s">
        <v>80</v>
      </c>
      <c r="F1274" t="s">
        <v>3624</v>
      </c>
      <c r="G1274" t="s">
        <v>3625</v>
      </c>
      <c r="H1274" t="s">
        <v>321</v>
      </c>
      <c r="I1274" t="s">
        <v>755</v>
      </c>
      <c r="J1274" t="s">
        <v>205</v>
      </c>
      <c r="K1274" t="s">
        <v>224</v>
      </c>
      <c r="L1274" t="s">
        <v>325</v>
      </c>
      <c r="M1274" t="s">
        <v>314</v>
      </c>
      <c r="N1274" t="s">
        <v>488</v>
      </c>
      <c r="O1274" t="s">
        <v>339</v>
      </c>
      <c r="P1274" t="s">
        <v>3566</v>
      </c>
      <c r="Q1274" t="s">
        <v>433</v>
      </c>
      <c r="R1274" t="s">
        <v>407</v>
      </c>
      <c r="S1274" t="s">
        <v>1215</v>
      </c>
      <c r="T1274" s="129">
        <v>6438.1</v>
      </c>
      <c r="U1274" t="s">
        <v>3626</v>
      </c>
      <c r="V1274" s="130">
        <v>6.1656330817937498E-2</v>
      </c>
      <c r="W1274" s="130">
        <v>6.1074113177060699E-2</v>
      </c>
      <c r="X1274" t="s">
        <v>412</v>
      </c>
      <c r="Y1274" t="s">
        <v>339</v>
      </c>
      <c r="Z1274" s="137">
        <v>10000</v>
      </c>
      <c r="AA1274" s="11" t="s">
        <v>1216</v>
      </c>
      <c r="AB1274" s="166" t="s">
        <v>3627</v>
      </c>
      <c r="AD1274" s="137">
        <v>41.252300000000005</v>
      </c>
      <c r="AH1274" s="130">
        <v>1.6666666666666667E-5</v>
      </c>
      <c r="AI1274" s="130">
        <v>2.1765136482038826E-3</v>
      </c>
      <c r="AJ1274" s="130">
        <v>6.092954250102415E-5</v>
      </c>
      <c r="AK1274" s="181"/>
      <c r="AL1274" s="4"/>
      <c r="AM1274" s="159"/>
      <c r="AN1274" s="4"/>
    </row>
    <row r="1275" spans="1:40" x14ac:dyDescent="0.25">
      <c r="A1275" t="s">
        <v>1213</v>
      </c>
      <c r="B1275" s="2">
        <v>9301</v>
      </c>
      <c r="C1275" t="s">
        <v>3595</v>
      </c>
      <c r="D1275" t="s">
        <v>3596</v>
      </c>
      <c r="E1275" t="s">
        <v>80</v>
      </c>
      <c r="F1275" t="s">
        <v>3653</v>
      </c>
      <c r="G1275" t="s">
        <v>3654</v>
      </c>
      <c r="H1275" t="s">
        <v>321</v>
      </c>
      <c r="I1275" t="s">
        <v>755</v>
      </c>
      <c r="J1275" t="s">
        <v>205</v>
      </c>
      <c r="K1275" t="s">
        <v>293</v>
      </c>
      <c r="L1275" t="s">
        <v>325</v>
      </c>
      <c r="M1275" t="s">
        <v>314</v>
      </c>
      <c r="N1275" t="s">
        <v>568</v>
      </c>
      <c r="O1275" t="s">
        <v>339</v>
      </c>
      <c r="P1275" t="s">
        <v>3599</v>
      </c>
      <c r="Q1275" t="s">
        <v>431</v>
      </c>
      <c r="R1275" t="s">
        <v>407</v>
      </c>
      <c r="S1275" t="s">
        <v>1217</v>
      </c>
      <c r="T1275" s="129">
        <v>1157.9000000000001</v>
      </c>
      <c r="U1275" t="s">
        <v>3655</v>
      </c>
      <c r="V1275" s="130">
        <v>4.2500000000000003E-2</v>
      </c>
      <c r="W1275" s="130">
        <v>7.8288872612714402E-2</v>
      </c>
      <c r="X1275" t="s">
        <v>412</v>
      </c>
      <c r="Y1275" t="s">
        <v>339</v>
      </c>
      <c r="Z1275" s="137">
        <v>10000</v>
      </c>
      <c r="AA1275" s="11" t="s">
        <v>1218</v>
      </c>
      <c r="AB1275" s="166" t="s">
        <v>3656</v>
      </c>
      <c r="AD1275" s="137">
        <v>39.969199999999994</v>
      </c>
      <c r="AH1275" s="130">
        <v>3.4134702362462748E-5</v>
      </c>
      <c r="AI1275" s="130">
        <v>2.1088159765101726E-3</v>
      </c>
      <c r="AJ1275" s="130">
        <v>5.9034407054441421E-5</v>
      </c>
      <c r="AK1275" s="181"/>
      <c r="AL1275" s="4"/>
      <c r="AM1275" s="159"/>
      <c r="AN1275" s="4"/>
    </row>
    <row r="1276" spans="1:40" x14ac:dyDescent="0.25">
      <c r="A1276" t="s">
        <v>1213</v>
      </c>
      <c r="B1276" s="2">
        <v>9301</v>
      </c>
      <c r="C1276" t="s">
        <v>3657</v>
      </c>
      <c r="D1276" t="s">
        <v>3658</v>
      </c>
      <c r="E1276" t="s">
        <v>80</v>
      </c>
      <c r="F1276" t="s">
        <v>3659</v>
      </c>
      <c r="G1276" t="s">
        <v>3660</v>
      </c>
      <c r="H1276" t="s">
        <v>321</v>
      </c>
      <c r="I1276" t="s">
        <v>755</v>
      </c>
      <c r="J1276" t="s">
        <v>205</v>
      </c>
      <c r="K1276" t="s">
        <v>224</v>
      </c>
      <c r="L1276" t="s">
        <v>325</v>
      </c>
      <c r="M1276" t="s">
        <v>314</v>
      </c>
      <c r="N1276" t="s">
        <v>521</v>
      </c>
      <c r="O1276" t="s">
        <v>339</v>
      </c>
      <c r="P1276" t="s">
        <v>3566</v>
      </c>
      <c r="Q1276" t="s">
        <v>433</v>
      </c>
      <c r="R1276" t="s">
        <v>407</v>
      </c>
      <c r="S1276" t="s">
        <v>1215</v>
      </c>
      <c r="T1276" s="129">
        <v>3585</v>
      </c>
      <c r="U1276" t="s">
        <v>3661</v>
      </c>
      <c r="V1276" s="130">
        <v>4.6780932353734601E-2</v>
      </c>
      <c r="W1276" s="130">
        <v>5.3779345753192598E-2</v>
      </c>
      <c r="X1276" t="s">
        <v>412</v>
      </c>
      <c r="Y1276" t="s">
        <v>339</v>
      </c>
      <c r="Z1276" s="137">
        <v>10000</v>
      </c>
      <c r="AA1276" s="11" t="s">
        <v>1216</v>
      </c>
      <c r="AB1276" s="166" t="s">
        <v>3662</v>
      </c>
      <c r="AD1276" s="137">
        <v>38.390599999999999</v>
      </c>
      <c r="AH1276" s="130">
        <v>2.0000000000000002E-5</v>
      </c>
      <c r="AI1276" s="130">
        <v>2.02552742181008E-3</v>
      </c>
      <c r="AJ1276" s="130">
        <v>5.6702818857125966E-5</v>
      </c>
      <c r="AK1276" s="181"/>
      <c r="AL1276" s="4"/>
      <c r="AM1276" s="159"/>
      <c r="AN1276" s="4"/>
    </row>
    <row r="1277" spans="1:40" x14ac:dyDescent="0.25">
      <c r="A1277" t="s">
        <v>1213</v>
      </c>
      <c r="B1277" s="2">
        <v>9301</v>
      </c>
      <c r="C1277" t="s">
        <v>3657</v>
      </c>
      <c r="D1277" t="s">
        <v>3658</v>
      </c>
      <c r="E1277" t="s">
        <v>80</v>
      </c>
      <c r="F1277" t="s">
        <v>3663</v>
      </c>
      <c r="G1277" t="s">
        <v>3664</v>
      </c>
      <c r="H1277" t="s">
        <v>321</v>
      </c>
      <c r="I1277" t="s">
        <v>755</v>
      </c>
      <c r="J1277" t="s">
        <v>205</v>
      </c>
      <c r="K1277" t="s">
        <v>224</v>
      </c>
      <c r="L1277" t="s">
        <v>325</v>
      </c>
      <c r="M1277" t="s">
        <v>314</v>
      </c>
      <c r="N1277" t="s">
        <v>521</v>
      </c>
      <c r="O1277" t="s">
        <v>339</v>
      </c>
      <c r="P1277" t="s">
        <v>3566</v>
      </c>
      <c r="Q1277" t="s">
        <v>433</v>
      </c>
      <c r="R1277" t="s">
        <v>407</v>
      </c>
      <c r="S1277" t="s">
        <v>1215</v>
      </c>
      <c r="T1277" s="129">
        <v>7047.1</v>
      </c>
      <c r="U1277" t="s">
        <v>3665</v>
      </c>
      <c r="V1277" s="130">
        <v>5.1853044594525999E-2</v>
      </c>
      <c r="W1277" s="130">
        <v>5.6516030925512002E-2</v>
      </c>
      <c r="X1277" t="s">
        <v>412</v>
      </c>
      <c r="Y1277" t="s">
        <v>339</v>
      </c>
      <c r="Z1277" s="137">
        <v>10000</v>
      </c>
      <c r="AA1277" s="11" t="s">
        <v>1216</v>
      </c>
      <c r="AB1277" s="166" t="s">
        <v>3666</v>
      </c>
      <c r="AD1277" s="137">
        <v>38.249400000000001</v>
      </c>
      <c r="AH1277" s="130">
        <v>1.0000000000000001E-5</v>
      </c>
      <c r="AI1277" s="130">
        <v>2.0180775650232735E-3</v>
      </c>
      <c r="AJ1277" s="130">
        <v>5.6494266815151473E-5</v>
      </c>
      <c r="AK1277" s="181"/>
      <c r="AL1277" s="4"/>
      <c r="AM1277" s="159"/>
      <c r="AN1277" s="4"/>
    </row>
    <row r="1278" spans="1:40" x14ac:dyDescent="0.25">
      <c r="A1278" t="s">
        <v>1213</v>
      </c>
      <c r="B1278" s="2">
        <v>9301</v>
      </c>
      <c r="C1278" t="s">
        <v>3633</v>
      </c>
      <c r="D1278" t="s">
        <v>3634</v>
      </c>
      <c r="E1278" t="s">
        <v>80</v>
      </c>
      <c r="F1278" t="s">
        <v>3635</v>
      </c>
      <c r="G1278" t="s">
        <v>3636</v>
      </c>
      <c r="H1278" t="s">
        <v>321</v>
      </c>
      <c r="I1278" t="s">
        <v>755</v>
      </c>
      <c r="J1278" t="s">
        <v>205</v>
      </c>
      <c r="K1278" t="s">
        <v>224</v>
      </c>
      <c r="L1278" t="s">
        <v>325</v>
      </c>
      <c r="M1278" t="s">
        <v>314</v>
      </c>
      <c r="N1278" t="s">
        <v>556</v>
      </c>
      <c r="O1278" t="s">
        <v>339</v>
      </c>
      <c r="P1278" t="s">
        <v>3566</v>
      </c>
      <c r="Q1278" t="s">
        <v>433</v>
      </c>
      <c r="R1278" t="s">
        <v>407</v>
      </c>
      <c r="S1278" t="s">
        <v>1215</v>
      </c>
      <c r="T1278" s="129">
        <v>3533.4</v>
      </c>
      <c r="U1278" t="s">
        <v>3637</v>
      </c>
      <c r="V1278" s="130">
        <v>5.0646647680997497E-2</v>
      </c>
      <c r="W1278" s="130">
        <v>5.5065732027291897E-2</v>
      </c>
      <c r="X1278" t="s">
        <v>412</v>
      </c>
      <c r="Y1278" t="s">
        <v>339</v>
      </c>
      <c r="Z1278" s="137">
        <v>10000</v>
      </c>
      <c r="AA1278" s="11" t="s">
        <v>1216</v>
      </c>
      <c r="AB1278" s="166" t="s">
        <v>3638</v>
      </c>
      <c r="AD1278" s="137">
        <v>38.153800000000004</v>
      </c>
      <c r="AH1278" s="130">
        <v>1.0000000000000001E-5</v>
      </c>
      <c r="AI1278" s="130">
        <v>2.013033610994812E-3</v>
      </c>
      <c r="AJ1278" s="130">
        <v>5.635306585755401E-5</v>
      </c>
      <c r="AK1278" s="181"/>
      <c r="AL1278" s="4"/>
      <c r="AM1278" s="159"/>
      <c r="AN1278" s="4"/>
    </row>
    <row r="1279" spans="1:40" x14ac:dyDescent="0.25">
      <c r="A1279" t="s">
        <v>1213</v>
      </c>
      <c r="B1279" s="2">
        <v>9301</v>
      </c>
      <c r="C1279" t="s">
        <v>3667</v>
      </c>
      <c r="D1279" t="s">
        <v>3668</v>
      </c>
      <c r="E1279" t="s">
        <v>80</v>
      </c>
      <c r="F1279" t="s">
        <v>3669</v>
      </c>
      <c r="G1279" t="s">
        <v>3670</v>
      </c>
      <c r="H1279" t="s">
        <v>321</v>
      </c>
      <c r="I1279" t="s">
        <v>755</v>
      </c>
      <c r="J1279" t="s">
        <v>205</v>
      </c>
      <c r="K1279" t="s">
        <v>224</v>
      </c>
      <c r="L1279" t="s">
        <v>325</v>
      </c>
      <c r="M1279" t="s">
        <v>314</v>
      </c>
      <c r="N1279" t="s">
        <v>548</v>
      </c>
      <c r="O1279" t="s">
        <v>339</v>
      </c>
      <c r="P1279" t="s">
        <v>3545</v>
      </c>
      <c r="Q1279" t="s">
        <v>433</v>
      </c>
      <c r="R1279" t="s">
        <v>407</v>
      </c>
      <c r="S1279" t="s">
        <v>1215</v>
      </c>
      <c r="T1279" s="129">
        <v>1545.7</v>
      </c>
      <c r="U1279" t="s">
        <v>3671</v>
      </c>
      <c r="V1279" s="130">
        <v>5.3631168740987403E-2</v>
      </c>
      <c r="W1279" s="130">
        <v>5.3770166646241797E-2</v>
      </c>
      <c r="X1279" t="s">
        <v>412</v>
      </c>
      <c r="Y1279" t="s">
        <v>339</v>
      </c>
      <c r="Z1279" s="137">
        <v>10000</v>
      </c>
      <c r="AA1279" s="11" t="s">
        <v>1216</v>
      </c>
      <c r="AB1279" s="166" t="s">
        <v>3672</v>
      </c>
      <c r="AD1279" s="137">
        <v>38.042900000000003</v>
      </c>
      <c r="AH1279" s="130">
        <v>6.6666666666666666E-6</v>
      </c>
      <c r="AI1279" s="130">
        <v>2.0071824132776956E-3</v>
      </c>
      <c r="AJ1279" s="130">
        <v>5.6189266838751094E-5</v>
      </c>
      <c r="AK1279" s="181"/>
      <c r="AL1279" s="4"/>
      <c r="AM1279" s="159"/>
      <c r="AN1279" s="4"/>
    </row>
    <row r="1280" spans="1:40" x14ac:dyDescent="0.25">
      <c r="A1280" t="s">
        <v>1213</v>
      </c>
      <c r="B1280" s="2">
        <v>9301</v>
      </c>
      <c r="C1280" t="s">
        <v>3690</v>
      </c>
      <c r="D1280" t="s">
        <v>3691</v>
      </c>
      <c r="E1280" t="s">
        <v>80</v>
      </c>
      <c r="F1280" t="s">
        <v>3692</v>
      </c>
      <c r="G1280" t="s">
        <v>3693</v>
      </c>
      <c r="H1280" t="s">
        <v>321</v>
      </c>
      <c r="I1280" t="s">
        <v>755</v>
      </c>
      <c r="J1280" t="s">
        <v>205</v>
      </c>
      <c r="K1280" t="s">
        <v>224</v>
      </c>
      <c r="L1280" t="s">
        <v>325</v>
      </c>
      <c r="M1280" t="s">
        <v>314</v>
      </c>
      <c r="N1280" t="s">
        <v>545</v>
      </c>
      <c r="O1280" t="s">
        <v>339</v>
      </c>
      <c r="P1280" t="s">
        <v>3545</v>
      </c>
      <c r="Q1280" t="s">
        <v>433</v>
      </c>
      <c r="R1280" t="s">
        <v>407</v>
      </c>
      <c r="S1280" t="s">
        <v>1215</v>
      </c>
      <c r="T1280" s="129">
        <v>723.3</v>
      </c>
      <c r="U1280" t="s">
        <v>3694</v>
      </c>
      <c r="V1280" s="130">
        <v>5.6336382689475703E-2</v>
      </c>
      <c r="W1280" s="130">
        <v>5.6462267584800399E-2</v>
      </c>
      <c r="X1280" t="s">
        <v>412</v>
      </c>
      <c r="Y1280" t="s">
        <v>339</v>
      </c>
      <c r="Z1280" s="137">
        <v>10000</v>
      </c>
      <c r="AA1280" s="11" t="s">
        <v>1216</v>
      </c>
      <c r="AB1280" s="166" t="s">
        <v>3695</v>
      </c>
      <c r="AD1280" s="137">
        <v>37.335999999999999</v>
      </c>
      <c r="AH1280" s="130">
        <v>5.7142857142857145E-6</v>
      </c>
      <c r="AI1280" s="130">
        <v>1.9698856444207995E-3</v>
      </c>
      <c r="AJ1280" s="130">
        <v>5.5145177331160621E-5</v>
      </c>
      <c r="AK1280" s="181"/>
      <c r="AL1280" s="4"/>
      <c r="AM1280" s="159"/>
      <c r="AN1280" s="4"/>
    </row>
    <row r="1281" spans="1:40" x14ac:dyDescent="0.25">
      <c r="A1281" t="s">
        <v>1213</v>
      </c>
      <c r="B1281" s="2">
        <v>9301</v>
      </c>
      <c r="C1281" t="s">
        <v>3589</v>
      </c>
      <c r="D1281" t="s">
        <v>3590</v>
      </c>
      <c r="E1281" t="s">
        <v>80</v>
      </c>
      <c r="F1281" t="s">
        <v>3591</v>
      </c>
      <c r="G1281" t="s">
        <v>3592</v>
      </c>
      <c r="H1281" t="s">
        <v>321</v>
      </c>
      <c r="I1281" t="s">
        <v>755</v>
      </c>
      <c r="J1281" t="s">
        <v>205</v>
      </c>
      <c r="K1281" t="s">
        <v>224</v>
      </c>
      <c r="L1281" t="s">
        <v>325</v>
      </c>
      <c r="M1281" t="s">
        <v>314</v>
      </c>
      <c r="N1281" t="s">
        <v>534</v>
      </c>
      <c r="O1281" t="s">
        <v>339</v>
      </c>
      <c r="P1281" t="s">
        <v>2232</v>
      </c>
      <c r="Q1281" t="s">
        <v>433</v>
      </c>
      <c r="R1281" t="s">
        <v>407</v>
      </c>
      <c r="S1281" t="s">
        <v>1215</v>
      </c>
      <c r="T1281" s="129">
        <v>1642.2</v>
      </c>
      <c r="U1281" t="s">
        <v>3593</v>
      </c>
      <c r="V1281" s="130">
        <v>6.8759648296832704E-2</v>
      </c>
      <c r="W1281" s="130">
        <v>6.7494242838620794E-2</v>
      </c>
      <c r="X1281" t="s">
        <v>412</v>
      </c>
      <c r="Y1281" t="s">
        <v>339</v>
      </c>
      <c r="Z1281" s="137">
        <v>10000</v>
      </c>
      <c r="AA1281" s="11" t="s">
        <v>1216</v>
      </c>
      <c r="AB1281" s="166" t="s">
        <v>3594</v>
      </c>
      <c r="AD1281" s="137">
        <v>36.716000000000001</v>
      </c>
      <c r="AH1281" s="130">
        <v>1.4285714285714285E-5</v>
      </c>
      <c r="AI1281" s="130">
        <v>1.9371738086713648E-3</v>
      </c>
      <c r="AJ1281" s="130">
        <v>5.4229438903227278E-5</v>
      </c>
      <c r="AK1281" s="181"/>
      <c r="AL1281" s="4"/>
      <c r="AM1281" s="159"/>
      <c r="AN1281" s="4"/>
    </row>
    <row r="1282" spans="1:40" x14ac:dyDescent="0.25">
      <c r="A1282" t="s">
        <v>1213</v>
      </c>
      <c r="B1282" s="2">
        <v>9301</v>
      </c>
      <c r="C1282" t="s">
        <v>3736</v>
      </c>
      <c r="D1282" t="s">
        <v>3737</v>
      </c>
      <c r="E1282" t="s">
        <v>311</v>
      </c>
      <c r="F1282" t="s">
        <v>3738</v>
      </c>
      <c r="G1282" t="s">
        <v>3739</v>
      </c>
      <c r="H1282" t="s">
        <v>321</v>
      </c>
      <c r="I1282" t="s">
        <v>755</v>
      </c>
      <c r="J1282" t="s">
        <v>205</v>
      </c>
      <c r="K1282" t="s">
        <v>233</v>
      </c>
      <c r="L1282" t="s">
        <v>325</v>
      </c>
      <c r="M1282" t="s">
        <v>314</v>
      </c>
      <c r="N1282" t="s">
        <v>486</v>
      </c>
      <c r="O1282" t="s">
        <v>339</v>
      </c>
      <c r="P1282" t="s">
        <v>2057</v>
      </c>
      <c r="Q1282" t="s">
        <v>433</v>
      </c>
      <c r="R1282" t="s">
        <v>407</v>
      </c>
      <c r="S1282" t="s">
        <v>1215</v>
      </c>
      <c r="T1282" s="129">
        <v>6363.5</v>
      </c>
      <c r="U1282" t="s">
        <v>2656</v>
      </c>
      <c r="V1282" s="130">
        <v>8.0226975480317694E-2</v>
      </c>
      <c r="W1282" s="130">
        <v>9.6413674937486302E-2</v>
      </c>
      <c r="X1282" t="s">
        <v>412</v>
      </c>
      <c r="Y1282" t="s">
        <v>339</v>
      </c>
      <c r="Z1282" s="137">
        <v>10000</v>
      </c>
      <c r="AA1282" s="11" t="s">
        <v>1216</v>
      </c>
      <c r="AB1282" s="166" t="s">
        <v>3740</v>
      </c>
      <c r="AD1282" s="137">
        <v>36.261600000000001</v>
      </c>
      <c r="AH1282" s="130">
        <v>1.3333333333333333E-5</v>
      </c>
      <c r="AI1282" s="130">
        <v>1.9131991987285533E-3</v>
      </c>
      <c r="AJ1282" s="130">
        <v>5.3558291255399997E-5</v>
      </c>
      <c r="AK1282" s="181"/>
      <c r="AL1282" s="4"/>
      <c r="AM1282" s="159"/>
      <c r="AN1282" s="4"/>
    </row>
    <row r="1283" spans="1:40" x14ac:dyDescent="0.25">
      <c r="A1283" t="s">
        <v>1213</v>
      </c>
      <c r="B1283" s="2">
        <v>9301</v>
      </c>
      <c r="C1283" t="s">
        <v>3576</v>
      </c>
      <c r="D1283" t="s">
        <v>3577</v>
      </c>
      <c r="E1283" t="s">
        <v>80</v>
      </c>
      <c r="F1283" t="s">
        <v>3578</v>
      </c>
      <c r="G1283" t="s">
        <v>3579</v>
      </c>
      <c r="H1283" t="s">
        <v>321</v>
      </c>
      <c r="I1283" t="s">
        <v>755</v>
      </c>
      <c r="J1283" t="s">
        <v>205</v>
      </c>
      <c r="K1283" t="s">
        <v>224</v>
      </c>
      <c r="L1283" t="s">
        <v>325</v>
      </c>
      <c r="M1283" t="s">
        <v>314</v>
      </c>
      <c r="N1283" t="s">
        <v>512</v>
      </c>
      <c r="O1283" t="s">
        <v>339</v>
      </c>
      <c r="P1283" t="s">
        <v>3580</v>
      </c>
      <c r="Q1283" t="s">
        <v>431</v>
      </c>
      <c r="R1283" t="s">
        <v>407</v>
      </c>
      <c r="S1283" t="s">
        <v>1215</v>
      </c>
      <c r="T1283" s="129">
        <v>6314.3</v>
      </c>
      <c r="U1283" t="s">
        <v>1549</v>
      </c>
      <c r="V1283" s="130">
        <v>4.2605749992131799E-2</v>
      </c>
      <c r="W1283" s="130">
        <v>7.0898380216359802E-2</v>
      </c>
      <c r="X1283" t="s">
        <v>412</v>
      </c>
      <c r="Y1283" t="s">
        <v>339</v>
      </c>
      <c r="Z1283" s="137">
        <v>10000</v>
      </c>
      <c r="AA1283" s="11" t="s">
        <v>1216</v>
      </c>
      <c r="AB1283" s="166" t="s">
        <v>3581</v>
      </c>
      <c r="AD1283" s="137">
        <v>32.789199999999994</v>
      </c>
      <c r="AH1283" s="130">
        <v>2.8571428571428571E-5</v>
      </c>
      <c r="AI1283" s="130">
        <v>1.7299918141215574E-3</v>
      </c>
      <c r="AJ1283" s="130">
        <v>4.8429565259987458E-5</v>
      </c>
      <c r="AK1283" s="181"/>
      <c r="AL1283" s="4"/>
      <c r="AM1283" s="159"/>
      <c r="AN1283" s="4"/>
    </row>
    <row r="1284" spans="1:40" x14ac:dyDescent="0.25">
      <c r="A1284" t="s">
        <v>1213</v>
      </c>
      <c r="B1284" s="2">
        <v>9301</v>
      </c>
      <c r="C1284" t="s">
        <v>3582</v>
      </c>
      <c r="D1284" t="s">
        <v>3583</v>
      </c>
      <c r="E1284" t="s">
        <v>80</v>
      </c>
      <c r="F1284" t="s">
        <v>3584</v>
      </c>
      <c r="G1284" t="s">
        <v>3585</v>
      </c>
      <c r="H1284" t="s">
        <v>321</v>
      </c>
      <c r="I1284" t="s">
        <v>755</v>
      </c>
      <c r="J1284" t="s">
        <v>205</v>
      </c>
      <c r="K1284" t="s">
        <v>224</v>
      </c>
      <c r="L1284" t="s">
        <v>325</v>
      </c>
      <c r="M1284" t="s">
        <v>314</v>
      </c>
      <c r="N1284" t="s">
        <v>521</v>
      </c>
      <c r="O1284" t="s">
        <v>339</v>
      </c>
      <c r="P1284" t="s">
        <v>3586</v>
      </c>
      <c r="Q1284" t="s">
        <v>431</v>
      </c>
      <c r="R1284" t="s">
        <v>407</v>
      </c>
      <c r="S1284" t="s">
        <v>1215</v>
      </c>
      <c r="T1284" s="129">
        <v>6582</v>
      </c>
      <c r="U1284" t="s">
        <v>3587</v>
      </c>
      <c r="V1284" s="130">
        <v>6.7449658604860005E-2</v>
      </c>
      <c r="W1284" s="130">
        <v>5.7384112182855301E-2</v>
      </c>
      <c r="X1284" t="s">
        <v>412</v>
      </c>
      <c r="Y1284" t="s">
        <v>339</v>
      </c>
      <c r="Z1284" s="137">
        <v>10000</v>
      </c>
      <c r="AA1284" s="11" t="s">
        <v>1216</v>
      </c>
      <c r="AB1284" s="166" t="s">
        <v>3588</v>
      </c>
      <c r="AD1284" s="137">
        <v>32.398400000000002</v>
      </c>
      <c r="AH1284" s="130">
        <v>1.3333333333333333E-5</v>
      </c>
      <c r="AI1284" s="130">
        <v>1.7093728053943335E-3</v>
      </c>
      <c r="AJ1284" s="130">
        <v>4.7852354650896577E-5</v>
      </c>
      <c r="AK1284" s="181"/>
      <c r="AL1284" s="4"/>
      <c r="AM1284" s="159"/>
      <c r="AN1284" s="4"/>
    </row>
    <row r="1285" spans="1:40" x14ac:dyDescent="0.25">
      <c r="A1285" t="s">
        <v>1213</v>
      </c>
      <c r="B1285" s="2">
        <v>9301</v>
      </c>
      <c r="C1285" t="s">
        <v>3647</v>
      </c>
      <c r="D1285" t="s">
        <v>3648</v>
      </c>
      <c r="E1285" t="s">
        <v>80</v>
      </c>
      <c r="F1285" t="s">
        <v>3649</v>
      </c>
      <c r="G1285" t="s">
        <v>3650</v>
      </c>
      <c r="H1285" t="s">
        <v>321</v>
      </c>
      <c r="I1285" t="s">
        <v>755</v>
      </c>
      <c r="J1285" t="s">
        <v>205</v>
      </c>
      <c r="K1285" t="s">
        <v>224</v>
      </c>
      <c r="L1285" t="s">
        <v>325</v>
      </c>
      <c r="M1285" t="s">
        <v>314</v>
      </c>
      <c r="N1285" t="s">
        <v>537</v>
      </c>
      <c r="O1285" t="s">
        <v>339</v>
      </c>
      <c r="P1285" t="s">
        <v>2040</v>
      </c>
      <c r="Q1285" t="s">
        <v>433</v>
      </c>
      <c r="R1285" t="s">
        <v>407</v>
      </c>
      <c r="S1285" t="s">
        <v>1215</v>
      </c>
      <c r="T1285" s="129">
        <v>3468.6</v>
      </c>
      <c r="U1285" t="s">
        <v>3651</v>
      </c>
      <c r="V1285" s="130">
        <v>7.9500000000000001E-2</v>
      </c>
      <c r="W1285" s="130">
        <v>7.1409787603616395E-2</v>
      </c>
      <c r="X1285" t="s">
        <v>412</v>
      </c>
      <c r="Y1285" t="s">
        <v>339</v>
      </c>
      <c r="Z1285" s="137">
        <v>8000</v>
      </c>
      <c r="AA1285" s="11" t="s">
        <v>1216</v>
      </c>
      <c r="AB1285" s="166" t="s">
        <v>3652</v>
      </c>
      <c r="AD1285" s="137">
        <v>31.130099999999999</v>
      </c>
      <c r="AH1285" s="130">
        <v>1.2636573719401721E-5</v>
      </c>
      <c r="AI1285" s="130">
        <v>1.6424559968765784E-3</v>
      </c>
      <c r="AJ1285" s="130">
        <v>4.5979078766787107E-5</v>
      </c>
      <c r="AK1285" s="181"/>
      <c r="AL1285" s="4"/>
      <c r="AM1285" s="159"/>
      <c r="AN1285" s="4"/>
    </row>
    <row r="1286" spans="1:40" x14ac:dyDescent="0.25">
      <c r="A1286" t="s">
        <v>1213</v>
      </c>
      <c r="B1286" s="2">
        <v>9301</v>
      </c>
      <c r="C1286" t="s">
        <v>3647</v>
      </c>
      <c r="D1286" t="s">
        <v>3648</v>
      </c>
      <c r="E1286" t="s">
        <v>80</v>
      </c>
      <c r="F1286" t="s">
        <v>3759</v>
      </c>
      <c r="G1286" t="s">
        <v>3760</v>
      </c>
      <c r="H1286" t="s">
        <v>321</v>
      </c>
      <c r="I1286" t="s">
        <v>755</v>
      </c>
      <c r="J1286" t="s">
        <v>205</v>
      </c>
      <c r="K1286" t="s">
        <v>224</v>
      </c>
      <c r="L1286" t="s">
        <v>325</v>
      </c>
      <c r="M1286" t="s">
        <v>314</v>
      </c>
      <c r="N1286" t="s">
        <v>537</v>
      </c>
      <c r="O1286" t="s">
        <v>339</v>
      </c>
      <c r="P1286" t="s">
        <v>2040</v>
      </c>
      <c r="Q1286" t="s">
        <v>433</v>
      </c>
      <c r="R1286" t="s">
        <v>407</v>
      </c>
      <c r="S1286" t="s">
        <v>1215</v>
      </c>
      <c r="T1286" s="129">
        <v>7213.6</v>
      </c>
      <c r="U1286" t="s">
        <v>3761</v>
      </c>
      <c r="V1286" s="130">
        <v>6.6500000000000004E-2</v>
      </c>
      <c r="W1286" s="130">
        <v>7.1517314285039602E-2</v>
      </c>
      <c r="X1286" t="s">
        <v>412</v>
      </c>
      <c r="Y1286" t="s">
        <v>339</v>
      </c>
      <c r="Z1286" s="137">
        <v>6000</v>
      </c>
      <c r="AA1286" s="11" t="s">
        <v>1216</v>
      </c>
      <c r="AB1286" s="166" t="s">
        <v>3762</v>
      </c>
      <c r="AD1286" s="137">
        <v>22.127400000000002</v>
      </c>
      <c r="AH1286" s="130">
        <v>8.0321285140562257E-6</v>
      </c>
      <c r="AI1286" s="130">
        <v>1.1674643134871653E-3</v>
      </c>
      <c r="AJ1286" s="130">
        <v>3.2682113693955532E-5</v>
      </c>
      <c r="AK1286" s="181"/>
      <c r="AL1286" s="4"/>
      <c r="AM1286" s="159"/>
      <c r="AN1286" s="4"/>
    </row>
    <row r="1287" spans="1:40" x14ac:dyDescent="0.25">
      <c r="A1287" t="s">
        <v>1213</v>
      </c>
      <c r="B1287" s="2">
        <v>9301</v>
      </c>
      <c r="C1287" t="s">
        <v>3753</v>
      </c>
      <c r="D1287" t="s">
        <v>3754</v>
      </c>
      <c r="E1287" t="s">
        <v>80</v>
      </c>
      <c r="F1287" t="s">
        <v>3755</v>
      </c>
      <c r="G1287" t="s">
        <v>3756</v>
      </c>
      <c r="H1287" t="s">
        <v>321</v>
      </c>
      <c r="I1287" t="s">
        <v>755</v>
      </c>
      <c r="J1287" t="s">
        <v>205</v>
      </c>
      <c r="K1287" t="s">
        <v>224</v>
      </c>
      <c r="L1287" t="s">
        <v>325</v>
      </c>
      <c r="M1287" t="s">
        <v>314</v>
      </c>
      <c r="N1287" t="s">
        <v>539</v>
      </c>
      <c r="O1287" t="s">
        <v>339</v>
      </c>
      <c r="P1287" t="s">
        <v>3545</v>
      </c>
      <c r="Q1287" t="s">
        <v>433</v>
      </c>
      <c r="R1287" t="s">
        <v>407</v>
      </c>
      <c r="S1287" t="s">
        <v>1217</v>
      </c>
      <c r="T1287" s="129">
        <v>4035.8</v>
      </c>
      <c r="U1287" t="s">
        <v>3757</v>
      </c>
      <c r="V1287" s="130">
        <v>3.6363957265615102E-2</v>
      </c>
      <c r="W1287" s="130">
        <v>3.464615296483E-2</v>
      </c>
      <c r="X1287" t="s">
        <v>412</v>
      </c>
      <c r="Y1287" t="s">
        <v>339</v>
      </c>
      <c r="Z1287" s="137">
        <v>5000</v>
      </c>
      <c r="AA1287" s="11" t="s">
        <v>1218</v>
      </c>
      <c r="AB1287" s="166" t="s">
        <v>3758</v>
      </c>
      <c r="AD1287" s="137">
        <v>20.6843</v>
      </c>
      <c r="AH1287" s="130">
        <v>1.0000000000000001E-5</v>
      </c>
      <c r="AI1287" s="130">
        <v>1.0913248777290857E-3</v>
      </c>
      <c r="AJ1287" s="130">
        <v>3.0550658653067434E-5</v>
      </c>
      <c r="AK1287" s="181"/>
      <c r="AL1287" s="4"/>
      <c r="AM1287" s="159"/>
      <c r="AN1287" s="4"/>
    </row>
    <row r="1288" spans="1:40" x14ac:dyDescent="0.25">
      <c r="A1288" t="s">
        <v>1213</v>
      </c>
      <c r="B1288" s="2">
        <v>9301</v>
      </c>
      <c r="C1288" t="s">
        <v>3731</v>
      </c>
      <c r="D1288" t="s">
        <v>3732</v>
      </c>
      <c r="E1288" t="s">
        <v>80</v>
      </c>
      <c r="F1288" t="s">
        <v>3733</v>
      </c>
      <c r="G1288" t="s">
        <v>3734</v>
      </c>
      <c r="H1288" t="s">
        <v>321</v>
      </c>
      <c r="I1288" t="s">
        <v>755</v>
      </c>
      <c r="J1288" t="s">
        <v>205</v>
      </c>
      <c r="K1288" t="s">
        <v>224</v>
      </c>
      <c r="L1288" t="s">
        <v>325</v>
      </c>
      <c r="M1288" t="s">
        <v>314</v>
      </c>
      <c r="N1288" t="s">
        <v>530</v>
      </c>
      <c r="O1288" t="s">
        <v>339</v>
      </c>
      <c r="P1288" t="s">
        <v>2040</v>
      </c>
      <c r="Q1288" t="s">
        <v>433</v>
      </c>
      <c r="R1288" t="s">
        <v>407</v>
      </c>
      <c r="S1288" t="s">
        <v>1215</v>
      </c>
      <c r="T1288" s="129">
        <v>3511.3</v>
      </c>
      <c r="U1288" t="s">
        <v>3683</v>
      </c>
      <c r="V1288" s="130">
        <v>5.7000000000000002E-2</v>
      </c>
      <c r="W1288" s="130">
        <v>5.53568408477303E-2</v>
      </c>
      <c r="X1288" t="s">
        <v>412</v>
      </c>
      <c r="Y1288" t="s">
        <v>339</v>
      </c>
      <c r="Z1288" s="137">
        <v>5000</v>
      </c>
      <c r="AA1288" s="11" t="s">
        <v>1216</v>
      </c>
      <c r="AB1288" s="166" t="s">
        <v>3735</v>
      </c>
      <c r="AD1288" s="137">
        <v>19.0808</v>
      </c>
      <c r="AH1288" s="130">
        <v>6.6688896298766259E-6</v>
      </c>
      <c r="AI1288" s="130">
        <v>1.006722573496475E-3</v>
      </c>
      <c r="AJ1288" s="130">
        <v>2.8182293218888195E-5</v>
      </c>
      <c r="AK1288" s="181"/>
      <c r="AL1288" s="4"/>
      <c r="AM1288" s="159"/>
      <c r="AN1288" s="4"/>
    </row>
    <row r="1289" spans="1:40" x14ac:dyDescent="0.25">
      <c r="A1289" t="s">
        <v>1213</v>
      </c>
      <c r="B1289" s="2">
        <v>9301</v>
      </c>
      <c r="C1289" t="s">
        <v>3679</v>
      </c>
      <c r="D1289" t="s">
        <v>3680</v>
      </c>
      <c r="E1289" t="s">
        <v>80</v>
      </c>
      <c r="F1289" t="s">
        <v>3681</v>
      </c>
      <c r="G1289" t="s">
        <v>3682</v>
      </c>
      <c r="H1289" t="s">
        <v>321</v>
      </c>
      <c r="I1289" t="s">
        <v>755</v>
      </c>
      <c r="J1289" t="s">
        <v>205</v>
      </c>
      <c r="K1289" t="s">
        <v>224</v>
      </c>
      <c r="L1289" t="s">
        <v>325</v>
      </c>
      <c r="M1289" t="s">
        <v>314</v>
      </c>
      <c r="N1289" t="s">
        <v>545</v>
      </c>
      <c r="O1289" t="s">
        <v>339</v>
      </c>
      <c r="P1289" t="s">
        <v>2903</v>
      </c>
      <c r="Q1289" t="s">
        <v>433</v>
      </c>
      <c r="R1289" t="s">
        <v>407</v>
      </c>
      <c r="S1289" t="s">
        <v>1215</v>
      </c>
      <c r="T1289" s="129">
        <v>3574.6</v>
      </c>
      <c r="U1289" t="s">
        <v>3683</v>
      </c>
      <c r="V1289" s="130">
        <v>4.1323297621011397E-2</v>
      </c>
      <c r="W1289" s="130">
        <v>4.8096167249679203E-2</v>
      </c>
      <c r="X1289" t="s">
        <v>412</v>
      </c>
      <c r="Y1289" t="s">
        <v>339</v>
      </c>
      <c r="Z1289" s="137">
        <v>5000</v>
      </c>
      <c r="AA1289" s="11" t="s">
        <v>1216</v>
      </c>
      <c r="AB1289" s="166" t="s">
        <v>3684</v>
      </c>
      <c r="AD1289" s="137">
        <v>18.799900000000001</v>
      </c>
      <c r="AH1289" s="130">
        <v>3.3333333333333333E-6</v>
      </c>
      <c r="AI1289" s="130">
        <v>9.9190200146096505E-4</v>
      </c>
      <c r="AJ1289" s="130">
        <v>2.7767404631135811E-5</v>
      </c>
      <c r="AK1289" s="181"/>
      <c r="AL1289" s="4"/>
      <c r="AM1289" s="159"/>
      <c r="AN1289" s="4"/>
    </row>
    <row r="1290" spans="1:40" x14ac:dyDescent="0.25">
      <c r="A1290" t="s">
        <v>1213</v>
      </c>
      <c r="B1290" s="2">
        <v>9301</v>
      </c>
      <c r="C1290" t="s">
        <v>3685</v>
      </c>
      <c r="D1290" t="s">
        <v>3686</v>
      </c>
      <c r="E1290" t="s">
        <v>80</v>
      </c>
      <c r="F1290" t="s">
        <v>3687</v>
      </c>
      <c r="G1290" t="s">
        <v>3688</v>
      </c>
      <c r="H1290" t="s">
        <v>321</v>
      </c>
      <c r="I1290" t="s">
        <v>755</v>
      </c>
      <c r="J1290" t="s">
        <v>205</v>
      </c>
      <c r="K1290" t="s">
        <v>301</v>
      </c>
      <c r="L1290" t="s">
        <v>325</v>
      </c>
      <c r="M1290" t="s">
        <v>314</v>
      </c>
      <c r="N1290" t="s">
        <v>546</v>
      </c>
      <c r="O1290" t="s">
        <v>339</v>
      </c>
      <c r="P1290" t="s">
        <v>2903</v>
      </c>
      <c r="Q1290" t="s">
        <v>433</v>
      </c>
      <c r="R1290" t="s">
        <v>407</v>
      </c>
      <c r="S1290" t="s">
        <v>1215</v>
      </c>
      <c r="T1290" s="129">
        <v>2768.3</v>
      </c>
      <c r="U1290" t="s">
        <v>2683</v>
      </c>
      <c r="V1290" s="130">
        <v>3.93209410047528E-2</v>
      </c>
      <c r="W1290" s="130">
        <v>5.2288396524190602E-2</v>
      </c>
      <c r="X1290" t="s">
        <v>412</v>
      </c>
      <c r="Y1290" t="s">
        <v>339</v>
      </c>
      <c r="Z1290" s="137">
        <v>5000</v>
      </c>
      <c r="AA1290" s="11" t="s">
        <v>1216</v>
      </c>
      <c r="AB1290" s="166" t="s">
        <v>3689</v>
      </c>
      <c r="AD1290" s="137">
        <v>18.751999999999999</v>
      </c>
      <c r="AH1290" s="130">
        <v>1.2500000000000001E-5</v>
      </c>
      <c r="AI1290" s="130">
        <v>9.8937474834419402E-4</v>
      </c>
      <c r="AJ1290" s="130">
        <v>2.7696656452590637E-5</v>
      </c>
      <c r="AK1290" s="181"/>
      <c r="AL1290" s="4"/>
      <c r="AM1290" s="159"/>
      <c r="AN1290" s="4"/>
    </row>
    <row r="1291" spans="1:40" x14ac:dyDescent="0.25">
      <c r="A1291" t="s">
        <v>1213</v>
      </c>
      <c r="B1291" s="2">
        <v>9301</v>
      </c>
      <c r="C1291" t="s">
        <v>3555</v>
      </c>
      <c r="D1291" t="s">
        <v>3556</v>
      </c>
      <c r="E1291" t="s">
        <v>80</v>
      </c>
      <c r="F1291" t="s">
        <v>3557</v>
      </c>
      <c r="G1291" t="s">
        <v>3558</v>
      </c>
      <c r="H1291" t="s">
        <v>321</v>
      </c>
      <c r="I1291" t="s">
        <v>755</v>
      </c>
      <c r="J1291" t="s">
        <v>205</v>
      </c>
      <c r="K1291" t="s">
        <v>224</v>
      </c>
      <c r="L1291" t="s">
        <v>325</v>
      </c>
      <c r="M1291" t="s">
        <v>314</v>
      </c>
      <c r="N1291" t="s">
        <v>521</v>
      </c>
      <c r="O1291" t="s">
        <v>339</v>
      </c>
      <c r="P1291" t="s">
        <v>3559</v>
      </c>
      <c r="Q1291" t="s">
        <v>431</v>
      </c>
      <c r="R1291" t="s">
        <v>407</v>
      </c>
      <c r="S1291" t="s">
        <v>1215</v>
      </c>
      <c r="T1291" s="129">
        <v>3195.6</v>
      </c>
      <c r="U1291" t="s">
        <v>3560</v>
      </c>
      <c r="V1291" s="130">
        <v>4.1074150432347897E-2</v>
      </c>
      <c r="W1291" s="130">
        <v>4.87518177461621E-2</v>
      </c>
      <c r="X1291" t="s">
        <v>412</v>
      </c>
      <c r="Y1291" t="s">
        <v>339</v>
      </c>
      <c r="Z1291" s="137">
        <v>5000</v>
      </c>
      <c r="AA1291" s="11" t="s">
        <v>1216</v>
      </c>
      <c r="AB1291" s="166" t="s">
        <v>3561</v>
      </c>
      <c r="AD1291" s="137">
        <v>18.704499999999999</v>
      </c>
      <c r="AH1291" s="130">
        <v>2.5000000000000002E-6</v>
      </c>
      <c r="AI1291" s="130">
        <v>9.8686859963758428E-4</v>
      </c>
      <c r="AJ1291" s="130">
        <v>2.7626499073031226E-5</v>
      </c>
      <c r="AK1291" s="181"/>
      <c r="AL1291" s="4"/>
      <c r="AM1291" s="159"/>
      <c r="AN1291" s="4"/>
    </row>
    <row r="1292" spans="1:40" x14ac:dyDescent="0.25">
      <c r="A1292" t="s">
        <v>1213</v>
      </c>
      <c r="B1292" s="2">
        <v>9301</v>
      </c>
      <c r="C1292" t="s">
        <v>3696</v>
      </c>
      <c r="D1292" t="s">
        <v>3697</v>
      </c>
      <c r="E1292" t="s">
        <v>80</v>
      </c>
      <c r="F1292" t="s">
        <v>3698</v>
      </c>
      <c r="G1292" t="s">
        <v>3699</v>
      </c>
      <c r="H1292" t="s">
        <v>321</v>
      </c>
      <c r="I1292" t="s">
        <v>755</v>
      </c>
      <c r="J1292" t="s">
        <v>205</v>
      </c>
      <c r="K1292" t="s">
        <v>224</v>
      </c>
      <c r="L1292" t="s">
        <v>325</v>
      </c>
      <c r="M1292" t="s">
        <v>314</v>
      </c>
      <c r="N1292" t="s">
        <v>546</v>
      </c>
      <c r="O1292" t="s">
        <v>339</v>
      </c>
      <c r="P1292" t="s">
        <v>2040</v>
      </c>
      <c r="Q1292" t="s">
        <v>421</v>
      </c>
      <c r="R1292" t="s">
        <v>407</v>
      </c>
      <c r="S1292" t="s">
        <v>1215</v>
      </c>
      <c r="T1292" s="129">
        <v>4413.3999999999996</v>
      </c>
      <c r="U1292" t="s">
        <v>3700</v>
      </c>
      <c r="V1292" s="130">
        <v>5.0874814053773497E-2</v>
      </c>
      <c r="W1292" s="130">
        <v>5.3286296579837397E-2</v>
      </c>
      <c r="X1292" t="s">
        <v>412</v>
      </c>
      <c r="Y1292" t="s">
        <v>339</v>
      </c>
      <c r="Z1292" s="137">
        <v>5000</v>
      </c>
      <c r="AA1292" s="11" t="s">
        <v>1216</v>
      </c>
      <c r="AB1292" s="166" t="s">
        <v>3701</v>
      </c>
      <c r="AD1292" s="137">
        <v>18.352499999999999</v>
      </c>
      <c r="AH1292" s="130">
        <v>6.2500000000000003E-6</v>
      </c>
      <c r="AI1292" s="130">
        <v>9.682967186959696E-4</v>
      </c>
      <c r="AJ1292" s="130">
        <v>2.7106595965559388E-5</v>
      </c>
      <c r="AK1292" s="181"/>
      <c r="AL1292" s="4"/>
      <c r="AM1292" s="159"/>
      <c r="AN1292" s="4"/>
    </row>
    <row r="1293" spans="1:40" x14ac:dyDescent="0.25">
      <c r="A1293" t="s">
        <v>1213</v>
      </c>
      <c r="B1293" s="2">
        <v>9301</v>
      </c>
      <c r="C1293" t="s">
        <v>3610</v>
      </c>
      <c r="D1293" t="s">
        <v>3611</v>
      </c>
      <c r="E1293" t="s">
        <v>80</v>
      </c>
      <c r="F1293" t="s">
        <v>3612</v>
      </c>
      <c r="G1293" t="s">
        <v>3613</v>
      </c>
      <c r="H1293" t="s">
        <v>321</v>
      </c>
      <c r="I1293" t="s">
        <v>755</v>
      </c>
      <c r="J1293" t="s">
        <v>205</v>
      </c>
      <c r="K1293" t="s">
        <v>224</v>
      </c>
      <c r="L1293" t="s">
        <v>325</v>
      </c>
      <c r="M1293" t="s">
        <v>314</v>
      </c>
      <c r="N1293" t="s">
        <v>509</v>
      </c>
      <c r="O1293" t="s">
        <v>339</v>
      </c>
      <c r="P1293" t="s">
        <v>3566</v>
      </c>
      <c r="Q1293" t="s">
        <v>433</v>
      </c>
      <c r="R1293" t="s">
        <v>407</v>
      </c>
      <c r="S1293" t="s">
        <v>1215</v>
      </c>
      <c r="T1293" s="129">
        <v>5218</v>
      </c>
      <c r="U1293" t="s">
        <v>3614</v>
      </c>
      <c r="V1293" s="130">
        <v>4.4588437093495997E-2</v>
      </c>
      <c r="W1293" s="130">
        <v>5.16497929406163E-2</v>
      </c>
      <c r="X1293" t="s">
        <v>412</v>
      </c>
      <c r="Y1293" t="s">
        <v>339</v>
      </c>
      <c r="Z1293" s="137">
        <v>5000</v>
      </c>
      <c r="AA1293" s="11" t="s">
        <v>1216</v>
      </c>
      <c r="AB1293" s="166" t="s">
        <v>3615</v>
      </c>
      <c r="AD1293" s="137">
        <v>18.09</v>
      </c>
      <c r="AH1293" s="130">
        <v>6.6666666666666666E-6</v>
      </c>
      <c r="AI1293" s="130">
        <v>9.5444694952786222E-4</v>
      </c>
      <c r="AJ1293" s="130">
        <v>2.6718884131152124E-5</v>
      </c>
      <c r="AK1293" s="181"/>
      <c r="AL1293" s="4"/>
      <c r="AM1293" s="159"/>
      <c r="AN1293" s="4"/>
    </row>
    <row r="1294" spans="1:40" x14ac:dyDescent="0.25">
      <c r="A1294" t="s">
        <v>1213</v>
      </c>
      <c r="B1294" s="2">
        <v>9301</v>
      </c>
      <c r="C1294" t="s">
        <v>3562</v>
      </c>
      <c r="D1294" t="s">
        <v>3563</v>
      </c>
      <c r="E1294" t="s">
        <v>80</v>
      </c>
      <c r="F1294" t="s">
        <v>3564</v>
      </c>
      <c r="G1294" t="s">
        <v>3565</v>
      </c>
      <c r="H1294" t="s">
        <v>321</v>
      </c>
      <c r="I1294" t="s">
        <v>755</v>
      </c>
      <c r="J1294" t="s">
        <v>205</v>
      </c>
      <c r="K1294" t="s">
        <v>224</v>
      </c>
      <c r="L1294" t="s">
        <v>325</v>
      </c>
      <c r="M1294" t="s">
        <v>314</v>
      </c>
      <c r="N1294" t="s">
        <v>534</v>
      </c>
      <c r="O1294" t="s">
        <v>339</v>
      </c>
      <c r="P1294" t="s">
        <v>3566</v>
      </c>
      <c r="Q1294" t="s">
        <v>433</v>
      </c>
      <c r="R1294" t="s">
        <v>407</v>
      </c>
      <c r="S1294" t="s">
        <v>1215</v>
      </c>
      <c r="T1294" s="129">
        <v>4083.2</v>
      </c>
      <c r="U1294" t="s">
        <v>3567</v>
      </c>
      <c r="V1294" s="130">
        <v>4.5835484337806397E-2</v>
      </c>
      <c r="W1294" s="130">
        <v>5.8328248897790598E-2</v>
      </c>
      <c r="X1294" t="s">
        <v>412</v>
      </c>
      <c r="Y1294" t="s">
        <v>339</v>
      </c>
      <c r="Z1294" s="137">
        <v>5000</v>
      </c>
      <c r="AA1294" s="11" t="s">
        <v>1216</v>
      </c>
      <c r="AB1294" s="166" t="s">
        <v>3568</v>
      </c>
      <c r="AD1294" s="137">
        <v>17.820700000000002</v>
      </c>
      <c r="AH1294" s="130">
        <v>1.4285714285714286E-6</v>
      </c>
      <c r="AI1294" s="130">
        <v>9.4023840538701913E-4</v>
      </c>
      <c r="AJ1294" s="130">
        <v>2.6321128713986885E-5</v>
      </c>
      <c r="AK1294" s="181"/>
      <c r="AL1294" s="4"/>
      <c r="AM1294" s="159"/>
      <c r="AN1294" s="4"/>
    </row>
    <row r="1295" spans="1:40" x14ac:dyDescent="0.25">
      <c r="A1295" t="s">
        <v>1213</v>
      </c>
      <c r="B1295" s="2">
        <v>9301</v>
      </c>
      <c r="C1295" t="s">
        <v>3616</v>
      </c>
      <c r="D1295" t="s">
        <v>3617</v>
      </c>
      <c r="E1295" t="s">
        <v>80</v>
      </c>
      <c r="F1295" t="s">
        <v>3618</v>
      </c>
      <c r="G1295" t="s">
        <v>3619</v>
      </c>
      <c r="H1295" t="s">
        <v>321</v>
      </c>
      <c r="I1295" t="s">
        <v>755</v>
      </c>
      <c r="J1295" t="s">
        <v>205</v>
      </c>
      <c r="K1295" t="s">
        <v>224</v>
      </c>
      <c r="L1295" t="s">
        <v>325</v>
      </c>
      <c r="M1295" t="s">
        <v>314</v>
      </c>
      <c r="N1295" t="s">
        <v>550</v>
      </c>
      <c r="O1295" t="s">
        <v>339</v>
      </c>
      <c r="P1295" t="s">
        <v>2262</v>
      </c>
      <c r="Q1295" t="s">
        <v>433</v>
      </c>
      <c r="R1295" t="s">
        <v>407</v>
      </c>
      <c r="S1295" t="s">
        <v>1215</v>
      </c>
      <c r="T1295" s="129">
        <v>4900.5</v>
      </c>
      <c r="U1295" t="s">
        <v>3620</v>
      </c>
      <c r="V1295" s="130">
        <v>4.4352402914762203E-2</v>
      </c>
      <c r="W1295" s="130">
        <v>5.2752597075700403E-2</v>
      </c>
      <c r="X1295" t="s">
        <v>412</v>
      </c>
      <c r="Y1295" t="s">
        <v>339</v>
      </c>
      <c r="Z1295" s="137">
        <v>5000</v>
      </c>
      <c r="AA1295" s="11" t="s">
        <v>1216</v>
      </c>
      <c r="AB1295" s="166" t="s">
        <v>3621</v>
      </c>
      <c r="AD1295" s="137">
        <v>17.8002</v>
      </c>
      <c r="AH1295" s="130">
        <v>1.2626001178763469E-6</v>
      </c>
      <c r="AI1295" s="130">
        <v>9.3915680436627163E-4</v>
      </c>
      <c r="AJ1295" s="130">
        <v>2.6290850265966505E-5</v>
      </c>
      <c r="AK1295" s="181"/>
      <c r="AL1295" s="4"/>
      <c r="AM1295" s="159"/>
      <c r="AN1295" s="4"/>
    </row>
    <row r="1296" spans="1:40" x14ac:dyDescent="0.25">
      <c r="A1296" t="s">
        <v>1213</v>
      </c>
      <c r="B1296" s="2">
        <v>9301</v>
      </c>
      <c r="C1296" t="s">
        <v>3741</v>
      </c>
      <c r="D1296" t="s">
        <v>3742</v>
      </c>
      <c r="E1296" t="s">
        <v>80</v>
      </c>
      <c r="F1296" t="s">
        <v>3743</v>
      </c>
      <c r="G1296" t="s">
        <v>3744</v>
      </c>
      <c r="H1296" t="s">
        <v>321</v>
      </c>
      <c r="I1296" t="s">
        <v>755</v>
      </c>
      <c r="J1296" t="s">
        <v>205</v>
      </c>
      <c r="K1296" t="s">
        <v>224</v>
      </c>
      <c r="L1296" t="s">
        <v>325</v>
      </c>
      <c r="M1296" t="s">
        <v>314</v>
      </c>
      <c r="N1296" t="s">
        <v>486</v>
      </c>
      <c r="O1296" t="s">
        <v>339</v>
      </c>
      <c r="P1296" t="s">
        <v>2040</v>
      </c>
      <c r="Q1296" t="s">
        <v>433</v>
      </c>
      <c r="R1296" t="s">
        <v>407</v>
      </c>
      <c r="S1296" t="s">
        <v>1215</v>
      </c>
      <c r="T1296" s="129">
        <v>5430.6</v>
      </c>
      <c r="U1296" t="s">
        <v>3745</v>
      </c>
      <c r="V1296" s="130">
        <v>4.4999999999999998E-2</v>
      </c>
      <c r="W1296" s="130">
        <v>5.8138110253810597E-2</v>
      </c>
      <c r="X1296" t="s">
        <v>412</v>
      </c>
      <c r="Y1296" t="s">
        <v>339</v>
      </c>
      <c r="Z1296" s="137">
        <v>5000</v>
      </c>
      <c r="AA1296" s="11" t="s">
        <v>1216</v>
      </c>
      <c r="AB1296" s="166" t="s">
        <v>3746</v>
      </c>
      <c r="AD1296" s="137">
        <v>17.796099999999999</v>
      </c>
      <c r="AH1296" s="130">
        <v>1.5402672055548198E-5</v>
      </c>
      <c r="AI1296" s="130">
        <v>9.3894048416212205E-4</v>
      </c>
      <c r="AJ1296" s="130">
        <v>2.6284794576362427E-5</v>
      </c>
      <c r="AK1296" s="181"/>
      <c r="AL1296" s="4"/>
      <c r="AM1296" s="159"/>
      <c r="AN1296" s="4"/>
    </row>
    <row r="1297" spans="1:40" x14ac:dyDescent="0.25">
      <c r="A1297" t="s">
        <v>1213</v>
      </c>
      <c r="B1297" s="2">
        <v>9301</v>
      </c>
      <c r="C1297" t="s">
        <v>3702</v>
      </c>
      <c r="D1297" t="s">
        <v>3703</v>
      </c>
      <c r="E1297" t="s">
        <v>80</v>
      </c>
      <c r="F1297" t="s">
        <v>3704</v>
      </c>
      <c r="G1297" t="s">
        <v>3705</v>
      </c>
      <c r="H1297" t="s">
        <v>321</v>
      </c>
      <c r="I1297" t="s">
        <v>755</v>
      </c>
      <c r="J1297" t="s">
        <v>205</v>
      </c>
      <c r="K1297" t="s">
        <v>224</v>
      </c>
      <c r="L1297" t="s">
        <v>325</v>
      </c>
      <c r="M1297" t="s">
        <v>314</v>
      </c>
      <c r="N1297" t="s">
        <v>544</v>
      </c>
      <c r="O1297" t="s">
        <v>339</v>
      </c>
      <c r="P1297" t="s">
        <v>3566</v>
      </c>
      <c r="Q1297" t="s">
        <v>433</v>
      </c>
      <c r="R1297" t="s">
        <v>407</v>
      </c>
      <c r="S1297" t="s">
        <v>1215</v>
      </c>
      <c r="T1297" s="129">
        <v>3208</v>
      </c>
      <c r="U1297" t="s">
        <v>3706</v>
      </c>
      <c r="V1297" s="130">
        <v>4.5299162231683399E-2</v>
      </c>
      <c r="W1297" s="130">
        <v>5.2355272874831799E-2</v>
      </c>
      <c r="X1297" t="s">
        <v>412</v>
      </c>
      <c r="Y1297" t="s">
        <v>339</v>
      </c>
      <c r="Z1297" s="137">
        <v>5000</v>
      </c>
      <c r="AA1297" s="11" t="s">
        <v>1216</v>
      </c>
      <c r="AB1297" s="166" t="s">
        <v>3707</v>
      </c>
      <c r="AD1297" s="137">
        <v>17.764099999999999</v>
      </c>
      <c r="AH1297" s="130">
        <v>1.8181818181818181E-6</v>
      </c>
      <c r="AI1297" s="130">
        <v>9.3725213134924796E-4</v>
      </c>
      <c r="AJ1297" s="130">
        <v>2.6237530657501349E-5</v>
      </c>
      <c r="AK1297" s="181"/>
      <c r="AL1297" s="4"/>
      <c r="AM1297" s="159"/>
      <c r="AN1297" s="4"/>
    </row>
    <row r="1298" spans="1:40" x14ac:dyDescent="0.25">
      <c r="A1298" t="s">
        <v>1213</v>
      </c>
      <c r="B1298" s="2">
        <v>9301</v>
      </c>
      <c r="C1298" t="s">
        <v>3708</v>
      </c>
      <c r="D1298" t="s">
        <v>3709</v>
      </c>
      <c r="E1298" t="s">
        <v>80</v>
      </c>
      <c r="F1298" t="s">
        <v>3710</v>
      </c>
      <c r="G1298" t="s">
        <v>3711</v>
      </c>
      <c r="H1298" t="s">
        <v>321</v>
      </c>
      <c r="I1298" t="s">
        <v>755</v>
      </c>
      <c r="J1298" t="s">
        <v>205</v>
      </c>
      <c r="K1298" t="s">
        <v>224</v>
      </c>
      <c r="L1298" t="s">
        <v>325</v>
      </c>
      <c r="M1298" t="s">
        <v>314</v>
      </c>
      <c r="N1298" t="s">
        <v>525</v>
      </c>
      <c r="O1298" t="s">
        <v>339</v>
      </c>
      <c r="P1298" t="s">
        <v>2040</v>
      </c>
      <c r="Q1298" t="s">
        <v>421</v>
      </c>
      <c r="R1298" t="s">
        <v>407</v>
      </c>
      <c r="S1298" t="s">
        <v>1215</v>
      </c>
      <c r="T1298" s="129">
        <v>5305.8</v>
      </c>
      <c r="U1298" t="s">
        <v>2022</v>
      </c>
      <c r="V1298" s="130">
        <v>4.1956656000613803E-2</v>
      </c>
      <c r="W1298" s="130">
        <v>5.5941681090592998E-2</v>
      </c>
      <c r="X1298" t="s">
        <v>412</v>
      </c>
      <c r="Y1298" t="s">
        <v>339</v>
      </c>
      <c r="Z1298" s="137">
        <v>5000</v>
      </c>
      <c r="AA1298" s="11" t="s">
        <v>1216</v>
      </c>
      <c r="AB1298" s="166" t="s">
        <v>3712</v>
      </c>
      <c r="AC1298" s="2">
        <v>0.09</v>
      </c>
      <c r="AD1298" s="137">
        <v>17.699300000000001</v>
      </c>
      <c r="AH1298" s="130">
        <v>5.0000000000000004E-6</v>
      </c>
      <c r="AI1298" s="130">
        <v>9.3383321690317816E-4</v>
      </c>
      <c r="AJ1298" s="130">
        <v>2.6141821221807675E-5</v>
      </c>
      <c r="AK1298" s="181"/>
      <c r="AL1298" s="4"/>
      <c r="AM1298" s="159"/>
      <c r="AN1298" s="4"/>
    </row>
    <row r="1299" spans="1:40" x14ac:dyDescent="0.25">
      <c r="A1299" t="s">
        <v>1213</v>
      </c>
      <c r="B1299" s="2">
        <v>9301</v>
      </c>
      <c r="C1299" t="s">
        <v>3713</v>
      </c>
      <c r="D1299" t="s">
        <v>3714</v>
      </c>
      <c r="E1299" t="s">
        <v>80</v>
      </c>
      <c r="F1299" t="s">
        <v>3715</v>
      </c>
      <c r="G1299" t="s">
        <v>3716</v>
      </c>
      <c r="H1299" t="s">
        <v>321</v>
      </c>
      <c r="I1299" t="s">
        <v>755</v>
      </c>
      <c r="J1299" t="s">
        <v>205</v>
      </c>
      <c r="K1299" t="s">
        <v>224</v>
      </c>
      <c r="L1299" t="s">
        <v>325</v>
      </c>
      <c r="M1299" t="s">
        <v>314</v>
      </c>
      <c r="N1299" t="s">
        <v>525</v>
      </c>
      <c r="O1299" t="s">
        <v>339</v>
      </c>
      <c r="P1299" t="s">
        <v>3566</v>
      </c>
      <c r="Q1299" t="s">
        <v>433</v>
      </c>
      <c r="R1299" t="s">
        <v>407</v>
      </c>
      <c r="S1299" t="s">
        <v>1215</v>
      </c>
      <c r="T1299" s="129">
        <v>5158.2</v>
      </c>
      <c r="U1299" t="s">
        <v>3717</v>
      </c>
      <c r="V1299" s="130">
        <v>4.6576369398832002E-2</v>
      </c>
      <c r="W1299" s="130">
        <v>5.1901562731265699E-2</v>
      </c>
      <c r="X1299" t="s">
        <v>412</v>
      </c>
      <c r="Y1299" t="s">
        <v>339</v>
      </c>
      <c r="Z1299" s="137">
        <v>5000</v>
      </c>
      <c r="AA1299" s="11" t="s">
        <v>1216</v>
      </c>
      <c r="AB1299" s="166" t="s">
        <v>3718</v>
      </c>
      <c r="AD1299" s="137">
        <v>17.6921</v>
      </c>
      <c r="AH1299" s="130">
        <v>6.7520850438615445E-6</v>
      </c>
      <c r="AI1299" s="130">
        <v>9.3345333752028147E-4</v>
      </c>
      <c r="AJ1299" s="130">
        <v>2.6131186840063929E-5</v>
      </c>
      <c r="AK1299" s="181"/>
      <c r="AL1299" s="4"/>
      <c r="AM1299" s="159"/>
      <c r="AN1299" s="4"/>
    </row>
    <row r="1300" spans="1:40" x14ac:dyDescent="0.25">
      <c r="A1300" t="s">
        <v>1213</v>
      </c>
      <c r="B1300" s="2">
        <v>9301</v>
      </c>
      <c r="C1300" t="s">
        <v>3641</v>
      </c>
      <c r="D1300" t="s">
        <v>3642</v>
      </c>
      <c r="E1300" t="s">
        <v>80</v>
      </c>
      <c r="F1300" t="s">
        <v>3643</v>
      </c>
      <c r="G1300" t="s">
        <v>3644</v>
      </c>
      <c r="H1300" t="s">
        <v>321</v>
      </c>
      <c r="I1300" t="s">
        <v>755</v>
      </c>
      <c r="J1300" t="s">
        <v>205</v>
      </c>
      <c r="K1300" t="s">
        <v>245</v>
      </c>
      <c r="L1300" t="s">
        <v>325</v>
      </c>
      <c r="M1300" t="s">
        <v>364</v>
      </c>
      <c r="N1300" t="s">
        <v>568</v>
      </c>
      <c r="O1300" t="s">
        <v>339</v>
      </c>
      <c r="P1300" t="s">
        <v>2970</v>
      </c>
      <c r="Q1300" t="s">
        <v>431</v>
      </c>
      <c r="R1300" t="s">
        <v>407</v>
      </c>
      <c r="S1300" t="s">
        <v>1217</v>
      </c>
      <c r="T1300" s="129">
        <v>3596.4</v>
      </c>
      <c r="U1300" t="s">
        <v>3645</v>
      </c>
      <c r="V1300" s="130">
        <v>3.6870119448899903E-2</v>
      </c>
      <c r="W1300" s="130">
        <v>6.2052343717813201E-2</v>
      </c>
      <c r="X1300" t="s">
        <v>412</v>
      </c>
      <c r="Y1300" t="s">
        <v>339</v>
      </c>
      <c r="Z1300" s="137">
        <v>5000</v>
      </c>
      <c r="AA1300" s="11" t="s">
        <v>1218</v>
      </c>
      <c r="AB1300" s="166" t="s">
        <v>3646</v>
      </c>
      <c r="AD1300" s="137">
        <v>17.232900000000001</v>
      </c>
      <c r="AH1300" s="130">
        <v>1.4513788098693759E-5</v>
      </c>
      <c r="AI1300" s="130">
        <v>9.0922547465553877E-4</v>
      </c>
      <c r="AJ1300" s="130">
        <v>2.5452949604407487E-5</v>
      </c>
      <c r="AK1300" s="181"/>
      <c r="AL1300" s="4"/>
      <c r="AM1300" s="159"/>
      <c r="AN1300" s="4"/>
    </row>
    <row r="1301" spans="1:40" x14ac:dyDescent="0.25">
      <c r="A1301" t="s">
        <v>1213</v>
      </c>
      <c r="B1301" s="2">
        <v>9301</v>
      </c>
      <c r="C1301" t="s">
        <v>3719</v>
      </c>
      <c r="D1301" t="s">
        <v>3720</v>
      </c>
      <c r="E1301" t="s">
        <v>80</v>
      </c>
      <c r="F1301" t="s">
        <v>3721</v>
      </c>
      <c r="G1301" t="s">
        <v>3722</v>
      </c>
      <c r="H1301" t="s">
        <v>321</v>
      </c>
      <c r="I1301" t="s">
        <v>755</v>
      </c>
      <c r="J1301" t="s">
        <v>205</v>
      </c>
      <c r="K1301" t="s">
        <v>224</v>
      </c>
      <c r="L1301" t="s">
        <v>325</v>
      </c>
      <c r="M1301" t="s">
        <v>314</v>
      </c>
      <c r="N1301" t="s">
        <v>521</v>
      </c>
      <c r="O1301" t="s">
        <v>339</v>
      </c>
      <c r="P1301" t="s">
        <v>2262</v>
      </c>
      <c r="Q1301" t="s">
        <v>433</v>
      </c>
      <c r="R1301" t="s">
        <v>407</v>
      </c>
      <c r="S1301" t="s">
        <v>1215</v>
      </c>
      <c r="T1301" s="129">
        <v>5241.1000000000004</v>
      </c>
      <c r="U1301" t="s">
        <v>3723</v>
      </c>
      <c r="V1301" s="130">
        <v>4.6704876896142597E-2</v>
      </c>
      <c r="W1301" s="130">
        <v>5.2471978663205798E-2</v>
      </c>
      <c r="X1301" t="s">
        <v>412</v>
      </c>
      <c r="Y1301" t="s">
        <v>339</v>
      </c>
      <c r="Z1301" s="137">
        <v>5000</v>
      </c>
      <c r="AA1301" s="11" t="s">
        <v>1216</v>
      </c>
      <c r="AB1301" s="166" t="s">
        <v>3724</v>
      </c>
      <c r="AD1301" s="137">
        <v>16.6722</v>
      </c>
      <c r="AH1301" s="130">
        <v>5.2631578947368422E-6</v>
      </c>
      <c r="AI1301" s="130">
        <v>8.7964236771246132E-4</v>
      </c>
      <c r="AJ1301" s="130">
        <v>2.4624797126113567E-5</v>
      </c>
      <c r="AK1301" s="181"/>
      <c r="AL1301" s="4"/>
      <c r="AM1301" s="159"/>
      <c r="AN1301" s="4"/>
    </row>
    <row r="1302" spans="1:40" x14ac:dyDescent="0.25">
      <c r="A1302" t="s">
        <v>1213</v>
      </c>
      <c r="B1302" s="2">
        <v>9301</v>
      </c>
      <c r="C1302" t="s">
        <v>3747</v>
      </c>
      <c r="D1302" t="s">
        <v>3748</v>
      </c>
      <c r="E1302" t="s">
        <v>80</v>
      </c>
      <c r="F1302" t="s">
        <v>3749</v>
      </c>
      <c r="G1302" t="s">
        <v>3750</v>
      </c>
      <c r="H1302" t="s">
        <v>321</v>
      </c>
      <c r="I1302" t="s">
        <v>755</v>
      </c>
      <c r="J1302" t="s">
        <v>205</v>
      </c>
      <c r="K1302" t="s">
        <v>233</v>
      </c>
      <c r="L1302" t="s">
        <v>325</v>
      </c>
      <c r="M1302" t="s">
        <v>314</v>
      </c>
      <c r="N1302" t="s">
        <v>503</v>
      </c>
      <c r="O1302" t="s">
        <v>339</v>
      </c>
      <c r="P1302" t="s">
        <v>2903</v>
      </c>
      <c r="Q1302" t="s">
        <v>433</v>
      </c>
      <c r="R1302" t="s">
        <v>407</v>
      </c>
      <c r="S1302" t="s">
        <v>1215</v>
      </c>
      <c r="T1302" s="129">
        <v>9061.6</v>
      </c>
      <c r="U1302" t="s">
        <v>3751</v>
      </c>
      <c r="V1302" s="130">
        <v>2.9209499047994299E-2</v>
      </c>
      <c r="W1302" s="130">
        <v>4.9482212399243997E-2</v>
      </c>
      <c r="X1302" t="s">
        <v>412</v>
      </c>
      <c r="Y1302" t="s">
        <v>339</v>
      </c>
      <c r="Z1302" s="137">
        <v>5000</v>
      </c>
      <c r="AA1302" s="11" t="s">
        <v>1216</v>
      </c>
      <c r="AB1302" s="166" t="s">
        <v>3752</v>
      </c>
      <c r="AD1302" s="137">
        <v>15.755000000000001</v>
      </c>
      <c r="AH1302" s="130">
        <v>1.2116765219337299E-5</v>
      </c>
      <c r="AI1302" s="130">
        <v>8.3124995521345884E-4</v>
      </c>
      <c r="AJ1302" s="130">
        <v>2.3270095051757974E-5</v>
      </c>
      <c r="AK1302" s="181"/>
      <c r="AL1302" s="4"/>
      <c r="AM1302" s="159"/>
      <c r="AN1302" s="4"/>
    </row>
    <row r="1303" spans="1:40" x14ac:dyDescent="0.25">
      <c r="A1303" t="s">
        <v>1213</v>
      </c>
      <c r="B1303" s="2">
        <v>9301</v>
      </c>
      <c r="C1303" t="s">
        <v>2285</v>
      </c>
      <c r="D1303" t="s">
        <v>2286</v>
      </c>
      <c r="E1303" t="s">
        <v>309</v>
      </c>
      <c r="F1303" t="s">
        <v>3763</v>
      </c>
      <c r="G1303" t="s">
        <v>3764</v>
      </c>
      <c r="H1303" t="s">
        <v>321</v>
      </c>
      <c r="I1303" t="s">
        <v>755</v>
      </c>
      <c r="J1303" t="s">
        <v>205</v>
      </c>
      <c r="K1303" t="s">
        <v>204</v>
      </c>
      <c r="L1303" t="s">
        <v>325</v>
      </c>
      <c r="M1303" t="s">
        <v>314</v>
      </c>
      <c r="N1303" t="s">
        <v>534</v>
      </c>
      <c r="O1303" t="s">
        <v>339</v>
      </c>
      <c r="P1303" t="s">
        <v>2057</v>
      </c>
      <c r="Q1303" t="s">
        <v>433</v>
      </c>
      <c r="R1303" t="s">
        <v>407</v>
      </c>
      <c r="S1303" t="s">
        <v>1217</v>
      </c>
      <c r="T1303" s="129">
        <v>5650.3</v>
      </c>
      <c r="U1303" t="s">
        <v>3765</v>
      </c>
      <c r="V1303" s="130">
        <v>7.3656046204566603E-2</v>
      </c>
      <c r="W1303" s="130">
        <v>5.41963394689556E-2</v>
      </c>
      <c r="X1303" t="s">
        <v>412</v>
      </c>
      <c r="Y1303" t="s">
        <v>339</v>
      </c>
      <c r="Z1303" s="137">
        <v>1000</v>
      </c>
      <c r="AA1303" s="11" t="s">
        <v>1218</v>
      </c>
      <c r="AB1303" s="166" t="s">
        <v>3766</v>
      </c>
      <c r="AD1303" s="137">
        <v>4.7122000000000002</v>
      </c>
      <c r="AH1303" s="130">
        <v>1.9999999999999999E-6</v>
      </c>
      <c r="AI1303" s="130">
        <v>2.4862050390078456E-4</v>
      </c>
      <c r="AJ1303" s="130">
        <v>6.9599074517863482E-6</v>
      </c>
      <c r="AK1303" s="181"/>
      <c r="AL1303" s="4"/>
      <c r="AM1303" s="159"/>
      <c r="AN1303" s="4"/>
    </row>
    <row r="1304" spans="1:40" x14ac:dyDescent="0.25">
      <c r="A1304" t="s">
        <v>1213</v>
      </c>
      <c r="B1304" s="2">
        <v>9301</v>
      </c>
      <c r="C1304" t="s">
        <v>2285</v>
      </c>
      <c r="D1304" t="s">
        <v>2286</v>
      </c>
      <c r="E1304" t="s">
        <v>309</v>
      </c>
      <c r="F1304" t="s">
        <v>3767</v>
      </c>
      <c r="G1304" t="s">
        <v>3768</v>
      </c>
      <c r="H1304" t="s">
        <v>321</v>
      </c>
      <c r="I1304" t="s">
        <v>755</v>
      </c>
      <c r="J1304" t="s">
        <v>205</v>
      </c>
      <c r="K1304" t="s">
        <v>204</v>
      </c>
      <c r="L1304" t="s">
        <v>325</v>
      </c>
      <c r="M1304" t="s">
        <v>314</v>
      </c>
      <c r="N1304" t="s">
        <v>534</v>
      </c>
      <c r="O1304" t="s">
        <v>339</v>
      </c>
      <c r="P1304" t="s">
        <v>2057</v>
      </c>
      <c r="Q1304" t="s">
        <v>433</v>
      </c>
      <c r="R1304" t="s">
        <v>407</v>
      </c>
      <c r="S1304" t="s">
        <v>1217</v>
      </c>
      <c r="T1304" s="129">
        <v>4384.3</v>
      </c>
      <c r="U1304" t="s">
        <v>3769</v>
      </c>
      <c r="V1304" s="130">
        <v>6.7624061636924401E-2</v>
      </c>
      <c r="W1304" s="130">
        <v>5.1182969787120502E-2</v>
      </c>
      <c r="X1304" t="s">
        <v>412</v>
      </c>
      <c r="Y1304" t="s">
        <v>339</v>
      </c>
      <c r="Z1304" s="137">
        <v>1000</v>
      </c>
      <c r="AA1304" s="11" t="s">
        <v>1218</v>
      </c>
      <c r="AB1304" s="166" t="s">
        <v>3770</v>
      </c>
      <c r="AD1304" s="137">
        <v>4.5278</v>
      </c>
      <c r="AH1304" s="130">
        <v>1.2500000000000001E-6</v>
      </c>
      <c r="AI1304" s="130">
        <v>2.3889137081659781E-4</v>
      </c>
      <c r="AJ1304" s="130">
        <v>6.6875491193493968E-6</v>
      </c>
      <c r="AK1304" s="181"/>
      <c r="AL1304" s="4"/>
      <c r="AM1304" s="159"/>
      <c r="AN1304" s="4"/>
    </row>
    <row r="1305" spans="1:40" x14ac:dyDescent="0.25">
      <c r="A1305" t="s">
        <v>1213</v>
      </c>
      <c r="B1305" s="2">
        <v>9301</v>
      </c>
      <c r="C1305" t="s">
        <v>3771</v>
      </c>
      <c r="D1305" t="s">
        <v>3772</v>
      </c>
      <c r="E1305" t="s">
        <v>309</v>
      </c>
      <c r="F1305" t="s">
        <v>3773</v>
      </c>
      <c r="G1305" t="s">
        <v>3774</v>
      </c>
      <c r="H1305" t="s">
        <v>312</v>
      </c>
      <c r="I1305" t="s">
        <v>952</v>
      </c>
      <c r="J1305" t="s">
        <v>204</v>
      </c>
      <c r="K1305" t="s">
        <v>204</v>
      </c>
      <c r="L1305" t="s">
        <v>325</v>
      </c>
      <c r="M1305" t="s">
        <v>340</v>
      </c>
      <c r="N1305" t="s">
        <v>441</v>
      </c>
      <c r="O1305" t="s">
        <v>339</v>
      </c>
      <c r="Q1305" t="s">
        <v>410</v>
      </c>
      <c r="R1305" t="s">
        <v>410</v>
      </c>
      <c r="S1305" t="s">
        <v>1212</v>
      </c>
      <c r="T1305" s="129">
        <v>1961</v>
      </c>
      <c r="U1305" t="s">
        <v>1796</v>
      </c>
      <c r="V1305" s="130">
        <v>6.3709780918832004E-2</v>
      </c>
      <c r="W1305" s="130">
        <v>8.1076698523759497E-2</v>
      </c>
      <c r="X1305" t="s">
        <v>412</v>
      </c>
      <c r="Y1305" t="s">
        <v>339</v>
      </c>
      <c r="Z1305" s="137">
        <v>111000</v>
      </c>
      <c r="AA1305" s="167">
        <v>1</v>
      </c>
      <c r="AB1305" s="166" t="s">
        <v>3775</v>
      </c>
      <c r="AD1305" s="137">
        <v>100.011</v>
      </c>
      <c r="AH1305" s="130">
        <v>3.3160213121585954E-4</v>
      </c>
      <c r="AI1305" s="130">
        <v>5.276682911510836E-3</v>
      </c>
      <c r="AJ1305" s="130">
        <v>1.4771599341297152E-4</v>
      </c>
      <c r="AK1305" s="181"/>
      <c r="AL1305" s="4"/>
      <c r="AM1305" s="159"/>
      <c r="AN1305" s="4"/>
    </row>
    <row r="1306" spans="1:40" x14ac:dyDescent="0.25">
      <c r="A1306" t="s">
        <v>1213</v>
      </c>
      <c r="B1306" s="2">
        <v>9301</v>
      </c>
      <c r="C1306" t="s">
        <v>1769</v>
      </c>
      <c r="D1306" t="s">
        <v>1770</v>
      </c>
      <c r="E1306" t="s">
        <v>309</v>
      </c>
      <c r="F1306" t="s">
        <v>2921</v>
      </c>
      <c r="G1306" t="s">
        <v>2922</v>
      </c>
      <c r="H1306" t="s">
        <v>312</v>
      </c>
      <c r="I1306" t="s">
        <v>952</v>
      </c>
      <c r="J1306" t="s">
        <v>204</v>
      </c>
      <c r="K1306" t="s">
        <v>204</v>
      </c>
      <c r="L1306" t="s">
        <v>325</v>
      </c>
      <c r="M1306" t="s">
        <v>340</v>
      </c>
      <c r="N1306" t="s">
        <v>441</v>
      </c>
      <c r="O1306" t="s">
        <v>339</v>
      </c>
      <c r="P1306" t="s">
        <v>1773</v>
      </c>
      <c r="Q1306" t="s">
        <v>415</v>
      </c>
      <c r="R1306" t="s">
        <v>407</v>
      </c>
      <c r="S1306" t="s">
        <v>1212</v>
      </c>
      <c r="T1306" s="129">
        <v>4113.6000000000004</v>
      </c>
      <c r="U1306" t="s">
        <v>2923</v>
      </c>
      <c r="V1306" s="130">
        <v>1.61544530673145E-2</v>
      </c>
      <c r="W1306" s="130">
        <v>5.8829165877103497E-2</v>
      </c>
      <c r="X1306" t="s">
        <v>412</v>
      </c>
      <c r="Y1306" t="s">
        <v>339</v>
      </c>
      <c r="Z1306" s="137">
        <v>118000</v>
      </c>
      <c r="AA1306" s="167">
        <v>1</v>
      </c>
      <c r="AB1306" s="166" t="s">
        <v>2924</v>
      </c>
      <c r="AD1306" s="137">
        <v>96.052000000000007</v>
      </c>
      <c r="AH1306" s="130">
        <v>2.2201215524075778E-4</v>
      </c>
      <c r="AI1306" s="130">
        <v>5.0678020119430747E-3</v>
      </c>
      <c r="AJ1306" s="130">
        <v>1.4186856045137779E-4</v>
      </c>
      <c r="AK1306" s="181"/>
      <c r="AL1306" s="4"/>
      <c r="AM1306" s="159"/>
      <c r="AN1306" s="4"/>
    </row>
    <row r="1307" spans="1:40" x14ac:dyDescent="0.25">
      <c r="A1307" t="s">
        <v>1213</v>
      </c>
      <c r="B1307" s="2">
        <v>9301</v>
      </c>
      <c r="C1307" t="s">
        <v>2062</v>
      </c>
      <c r="D1307" t="s">
        <v>2063</v>
      </c>
      <c r="E1307" t="s">
        <v>309</v>
      </c>
      <c r="F1307" t="s">
        <v>2064</v>
      </c>
      <c r="G1307" t="s">
        <v>2065</v>
      </c>
      <c r="H1307" t="s">
        <v>312</v>
      </c>
      <c r="I1307" t="s">
        <v>952</v>
      </c>
      <c r="J1307" t="s">
        <v>204</v>
      </c>
      <c r="K1307" t="s">
        <v>204</v>
      </c>
      <c r="L1307" t="s">
        <v>325</v>
      </c>
      <c r="M1307" t="s">
        <v>340</v>
      </c>
      <c r="N1307" t="s">
        <v>461</v>
      </c>
      <c r="O1307" t="s">
        <v>339</v>
      </c>
      <c r="Q1307" t="s">
        <v>410</v>
      </c>
      <c r="R1307" t="s">
        <v>410</v>
      </c>
      <c r="S1307" t="s">
        <v>1212</v>
      </c>
      <c r="T1307" s="129">
        <v>3679.4</v>
      </c>
      <c r="U1307" t="s">
        <v>1742</v>
      </c>
      <c r="V1307" s="130">
        <v>4.7037947348355903E-2</v>
      </c>
      <c r="W1307" s="130">
        <v>5.9251404796838401E-2</v>
      </c>
      <c r="X1307" t="s">
        <v>412</v>
      </c>
      <c r="Y1307" t="s">
        <v>339</v>
      </c>
      <c r="Z1307" s="137">
        <v>72000</v>
      </c>
      <c r="AA1307" s="167">
        <v>1</v>
      </c>
      <c r="AB1307" s="166" t="s">
        <v>2066</v>
      </c>
      <c r="AD1307" s="137">
        <v>69.48</v>
      </c>
      <c r="AH1307" s="130">
        <v>2.4000000000000001E-4</v>
      </c>
      <c r="AI1307" s="130">
        <v>3.6658360449527846E-3</v>
      </c>
      <c r="AJ1307" s="130">
        <v>1.0262178382711165E-4</v>
      </c>
      <c r="AK1307" s="181"/>
      <c r="AL1307" s="4"/>
      <c r="AM1307" s="159"/>
      <c r="AN1307" s="4"/>
    </row>
    <row r="1308" spans="1:40" x14ac:dyDescent="0.25">
      <c r="A1308" t="s">
        <v>1213</v>
      </c>
      <c r="B1308" s="2">
        <v>9301</v>
      </c>
      <c r="C1308" t="s">
        <v>2615</v>
      </c>
      <c r="D1308" t="s">
        <v>2616</v>
      </c>
      <c r="E1308" t="s">
        <v>309</v>
      </c>
      <c r="F1308" t="s">
        <v>3776</v>
      </c>
      <c r="G1308" t="s">
        <v>3777</v>
      </c>
      <c r="H1308" t="s">
        <v>312</v>
      </c>
      <c r="I1308" t="s">
        <v>952</v>
      </c>
      <c r="J1308" t="s">
        <v>204</v>
      </c>
      <c r="K1308" t="s">
        <v>204</v>
      </c>
      <c r="L1308" t="s">
        <v>325</v>
      </c>
      <c r="M1308" t="s">
        <v>340</v>
      </c>
      <c r="N1308" t="s">
        <v>465</v>
      </c>
      <c r="O1308" t="s">
        <v>339</v>
      </c>
      <c r="P1308" t="s">
        <v>1633</v>
      </c>
      <c r="Q1308" t="s">
        <v>413</v>
      </c>
      <c r="R1308" t="s">
        <v>407</v>
      </c>
      <c r="S1308" t="s">
        <v>1212</v>
      </c>
      <c r="T1308" s="129">
        <v>4091.7</v>
      </c>
      <c r="U1308" t="s">
        <v>1921</v>
      </c>
      <c r="V1308" s="130">
        <v>6.3222024203538604E-2</v>
      </c>
      <c r="W1308" s="130">
        <v>7.0232239311933203E-2</v>
      </c>
      <c r="X1308" t="s">
        <v>412</v>
      </c>
      <c r="Y1308" t="s">
        <v>339</v>
      </c>
      <c r="Z1308" s="137">
        <v>50000</v>
      </c>
      <c r="AA1308" s="167">
        <v>1</v>
      </c>
      <c r="AB1308" s="166" t="s">
        <v>3778</v>
      </c>
      <c r="AD1308" s="137">
        <v>45.35</v>
      </c>
      <c r="AH1308" s="130">
        <v>8.7087076626176976E-5</v>
      </c>
      <c r="AI1308" s="130">
        <v>2.3927125019949447E-3</v>
      </c>
      <c r="AJ1308" s="130">
        <v>6.6981835010931386E-5</v>
      </c>
      <c r="AK1308" s="181"/>
      <c r="AL1308" s="4"/>
      <c r="AM1308" s="159"/>
      <c r="AN1308" s="4"/>
    </row>
    <row r="1309" spans="1:40" x14ac:dyDescent="0.25">
      <c r="A1309" t="s">
        <v>1213</v>
      </c>
      <c r="B1309" s="2">
        <v>9301</v>
      </c>
      <c r="C1309" t="s">
        <v>1923</v>
      </c>
      <c r="D1309" t="s">
        <v>1924</v>
      </c>
      <c r="E1309" t="s">
        <v>309</v>
      </c>
      <c r="F1309" t="s">
        <v>2919</v>
      </c>
      <c r="G1309" t="s">
        <v>2920</v>
      </c>
      <c r="H1309" t="s">
        <v>312</v>
      </c>
      <c r="I1309" t="s">
        <v>952</v>
      </c>
      <c r="J1309" t="s">
        <v>204</v>
      </c>
      <c r="K1309" t="s">
        <v>204</v>
      </c>
      <c r="L1309" t="s">
        <v>325</v>
      </c>
      <c r="M1309" t="s">
        <v>340</v>
      </c>
      <c r="N1309" t="s">
        <v>441</v>
      </c>
      <c r="O1309" t="s">
        <v>339</v>
      </c>
      <c r="Q1309" t="s">
        <v>410</v>
      </c>
      <c r="R1309" t="s">
        <v>410</v>
      </c>
      <c r="S1309" t="s">
        <v>1212</v>
      </c>
      <c r="T1309" s="129">
        <v>4077.9</v>
      </c>
      <c r="U1309" t="s">
        <v>1921</v>
      </c>
      <c r="V1309" s="130">
        <v>5.2854878553151699E-2</v>
      </c>
      <c r="W1309" s="130">
        <v>4.7824727944135302E-2</v>
      </c>
      <c r="X1309" t="s">
        <v>412</v>
      </c>
      <c r="Y1309" t="s">
        <v>339</v>
      </c>
      <c r="Z1309" s="137">
        <v>34000</v>
      </c>
      <c r="AA1309" s="167">
        <v>1</v>
      </c>
      <c r="AB1309" s="166" t="s">
        <v>1716</v>
      </c>
      <c r="AD1309" s="137">
        <v>34.033999999999999</v>
      </c>
      <c r="AH1309" s="130">
        <v>8.3425346583241322E-5</v>
      </c>
      <c r="AI1309" s="130">
        <v>1.7956687385423582E-3</v>
      </c>
      <c r="AJ1309" s="130">
        <v>5.0268131703683326E-5</v>
      </c>
      <c r="AK1309" s="181"/>
      <c r="AL1309" s="4"/>
      <c r="AM1309" s="159"/>
      <c r="AN1309" s="4"/>
    </row>
    <row r="1310" spans="1:40" x14ac:dyDescent="0.25">
      <c r="A1310" t="s">
        <v>1213</v>
      </c>
      <c r="B1310" s="2">
        <v>9301</v>
      </c>
      <c r="C1310" t="s">
        <v>2318</v>
      </c>
      <c r="D1310" t="s">
        <v>2319</v>
      </c>
      <c r="E1310" t="s">
        <v>309</v>
      </c>
      <c r="F1310" t="s">
        <v>3784</v>
      </c>
      <c r="G1310" t="s">
        <v>3785</v>
      </c>
      <c r="H1310" t="s">
        <v>312</v>
      </c>
      <c r="I1310" t="s">
        <v>952</v>
      </c>
      <c r="J1310" t="s">
        <v>204</v>
      </c>
      <c r="K1310" t="s">
        <v>204</v>
      </c>
      <c r="L1310" t="s">
        <v>325</v>
      </c>
      <c r="M1310" t="s">
        <v>340</v>
      </c>
      <c r="N1310" t="s">
        <v>445</v>
      </c>
      <c r="O1310" t="s">
        <v>339</v>
      </c>
      <c r="P1310" t="s">
        <v>1647</v>
      </c>
      <c r="Q1310" t="s">
        <v>413</v>
      </c>
      <c r="R1310" t="s">
        <v>407</v>
      </c>
      <c r="S1310" t="s">
        <v>1212</v>
      </c>
      <c r="T1310" s="129">
        <v>3553.1</v>
      </c>
      <c r="U1310" t="s">
        <v>3461</v>
      </c>
      <c r="V1310" s="130">
        <v>1.6497747222184798E-2</v>
      </c>
      <c r="W1310" s="130">
        <v>3.6251185380220097E-2</v>
      </c>
      <c r="X1310" t="s">
        <v>412</v>
      </c>
      <c r="Y1310" t="s">
        <v>339</v>
      </c>
      <c r="Z1310" s="137">
        <v>8000</v>
      </c>
      <c r="AA1310" s="167">
        <v>1</v>
      </c>
      <c r="AB1310" s="166" t="s">
        <v>3786</v>
      </c>
      <c r="AD1310" s="137">
        <v>7.64</v>
      </c>
      <c r="AH1310" s="130">
        <v>5.3336960246630107E-5</v>
      </c>
      <c r="AI1310" s="130">
        <v>4.0309423407367976E-4</v>
      </c>
      <c r="AJ1310" s="130">
        <v>1.1284260628081936E-5</v>
      </c>
      <c r="AK1310" s="181"/>
      <c r="AL1310" s="4"/>
      <c r="AM1310" s="159"/>
      <c r="AN1310" s="4"/>
    </row>
    <row r="1311" spans="1:40" x14ac:dyDescent="0.25">
      <c r="A1311" t="s">
        <v>1213</v>
      </c>
      <c r="B1311" s="2">
        <v>9301</v>
      </c>
      <c r="C1311" t="s">
        <v>3779</v>
      </c>
      <c r="D1311" t="s">
        <v>3780</v>
      </c>
      <c r="E1311" t="s">
        <v>309</v>
      </c>
      <c r="F1311" t="s">
        <v>3781</v>
      </c>
      <c r="G1311" t="s">
        <v>3782</v>
      </c>
      <c r="H1311" t="s">
        <v>312</v>
      </c>
      <c r="I1311" t="s">
        <v>952</v>
      </c>
      <c r="J1311" t="s">
        <v>204</v>
      </c>
      <c r="K1311" t="s">
        <v>204</v>
      </c>
      <c r="L1311" t="s">
        <v>325</v>
      </c>
      <c r="M1311" t="s">
        <v>340</v>
      </c>
      <c r="N1311" t="s">
        <v>478</v>
      </c>
      <c r="O1311" t="s">
        <v>339</v>
      </c>
      <c r="P1311" t="s">
        <v>1773</v>
      </c>
      <c r="Q1311" t="s">
        <v>415</v>
      </c>
      <c r="R1311" t="s">
        <v>407</v>
      </c>
      <c r="S1311" t="s">
        <v>1212</v>
      </c>
      <c r="T1311" s="129">
        <v>1483.8</v>
      </c>
      <c r="U1311" t="s">
        <v>1796</v>
      </c>
      <c r="V1311" s="130">
        <v>5.86849227678772E-2</v>
      </c>
      <c r="W1311" s="130">
        <v>5.1337703304290397E-2</v>
      </c>
      <c r="X1311" t="s">
        <v>412</v>
      </c>
      <c r="Y1311" t="s">
        <v>339</v>
      </c>
      <c r="Z1311" s="137">
        <v>8000</v>
      </c>
      <c r="AA1311" s="167">
        <v>1</v>
      </c>
      <c r="AB1311" s="166" t="s">
        <v>3783</v>
      </c>
      <c r="AD1311" s="137">
        <v>7.5919999999999996</v>
      </c>
      <c r="AH1311" s="130">
        <v>2.3450609440300787E-4</v>
      </c>
      <c r="AI1311" s="130">
        <v>4.0056170485436868E-4</v>
      </c>
      <c r="AJ1311" s="130">
        <v>1.1213364749790322E-5</v>
      </c>
      <c r="AK1311" s="181"/>
      <c r="AL1311" s="4"/>
      <c r="AM1311" s="159"/>
      <c r="AN1311" s="4"/>
    </row>
    <row r="1312" spans="1:40" x14ac:dyDescent="0.25">
      <c r="A1312" t="s">
        <v>1213</v>
      </c>
      <c r="B1312" s="2">
        <v>9302</v>
      </c>
      <c r="C1312" t="s">
        <v>2291</v>
      </c>
      <c r="D1312" t="s">
        <v>2292</v>
      </c>
      <c r="E1312" t="s">
        <v>311</v>
      </c>
      <c r="F1312" t="s">
        <v>2293</v>
      </c>
      <c r="G1312" t="s">
        <v>2294</v>
      </c>
      <c r="H1312" t="s">
        <v>321</v>
      </c>
      <c r="I1312" t="s">
        <v>951</v>
      </c>
      <c r="J1312" t="s">
        <v>204</v>
      </c>
      <c r="K1312" t="s">
        <v>224</v>
      </c>
      <c r="L1312" t="s">
        <v>325</v>
      </c>
      <c r="M1312" t="s">
        <v>340</v>
      </c>
      <c r="N1312" t="s">
        <v>465</v>
      </c>
      <c r="O1312" t="s">
        <v>339</v>
      </c>
      <c r="P1312" t="s">
        <v>1633</v>
      </c>
      <c r="Q1312" t="s">
        <v>413</v>
      </c>
      <c r="R1312" t="s">
        <v>407</v>
      </c>
      <c r="S1312" t="s">
        <v>1212</v>
      </c>
      <c r="T1312" s="129">
        <v>2471.6999999999998</v>
      </c>
      <c r="U1312" t="s">
        <v>2295</v>
      </c>
      <c r="V1312" s="130">
        <v>9.6722396484779705E-2</v>
      </c>
      <c r="W1312" s="130">
        <v>0.142728826009035</v>
      </c>
      <c r="X1312" t="s">
        <v>412</v>
      </c>
      <c r="Y1312" t="s">
        <v>338</v>
      </c>
      <c r="Z1312" s="137">
        <v>435382.64</v>
      </c>
      <c r="AA1312" s="167">
        <v>1</v>
      </c>
      <c r="AB1312" s="166" t="s">
        <v>2296</v>
      </c>
      <c r="AD1312" s="137">
        <v>365.67790000000002</v>
      </c>
      <c r="AH1312" s="130">
        <v>4.8283745980324616E-4</v>
      </c>
      <c r="AI1312" s="130">
        <v>5.4599252150658588E-4</v>
      </c>
      <c r="AJ1312" s="130">
        <v>1.1637791334244738E-4</v>
      </c>
      <c r="AK1312" s="181"/>
      <c r="AL1312" s="4"/>
      <c r="AM1312" s="159"/>
      <c r="AN1312" s="4"/>
    </row>
    <row r="1313" spans="1:40" x14ac:dyDescent="0.25">
      <c r="A1313" t="s">
        <v>1213</v>
      </c>
      <c r="B1313" s="2">
        <v>9302</v>
      </c>
      <c r="C1313" t="s">
        <v>1609</v>
      </c>
      <c r="D1313" t="s">
        <v>1610</v>
      </c>
      <c r="E1313" t="s">
        <v>309</v>
      </c>
      <c r="F1313" t="s">
        <v>2380</v>
      </c>
      <c r="G1313" t="s">
        <v>2381</v>
      </c>
      <c r="H1313" t="s">
        <v>312</v>
      </c>
      <c r="I1313" t="s">
        <v>951</v>
      </c>
      <c r="J1313" t="s">
        <v>204</v>
      </c>
      <c r="K1313" t="s">
        <v>204</v>
      </c>
      <c r="L1313" t="s">
        <v>325</v>
      </c>
      <c r="M1313" t="s">
        <v>340</v>
      </c>
      <c r="N1313" t="s">
        <v>448</v>
      </c>
      <c r="O1313" t="s">
        <v>339</v>
      </c>
      <c r="P1313" t="s">
        <v>1211</v>
      </c>
      <c r="Q1313" t="s">
        <v>413</v>
      </c>
      <c r="R1313" t="s">
        <v>407</v>
      </c>
      <c r="S1313" t="s">
        <v>1212</v>
      </c>
      <c r="T1313" s="129">
        <v>939.7</v>
      </c>
      <c r="U1313" t="s">
        <v>2382</v>
      </c>
      <c r="V1313" s="130">
        <v>2.18326433086472E-2</v>
      </c>
      <c r="W1313" s="130">
        <v>1.27998784220215E-2</v>
      </c>
      <c r="X1313" t="s">
        <v>412</v>
      </c>
      <c r="Y1313" t="s">
        <v>339</v>
      </c>
      <c r="Z1313" s="137">
        <v>9558938</v>
      </c>
      <c r="AA1313" s="167">
        <v>1</v>
      </c>
      <c r="AB1313" s="166" t="s">
        <v>2383</v>
      </c>
      <c r="AD1313" s="137">
        <v>9446.1424999999999</v>
      </c>
      <c r="AH1313" s="130">
        <v>3.7602362760713439E-3</v>
      </c>
      <c r="AI1313" s="130">
        <v>1.4104005634700715E-2</v>
      </c>
      <c r="AJ1313" s="130">
        <v>3.0062586590149671E-3</v>
      </c>
      <c r="AK1313" s="181"/>
      <c r="AL1313" s="4"/>
      <c r="AM1313" s="159"/>
      <c r="AN1313" s="4"/>
    </row>
    <row r="1314" spans="1:40" x14ac:dyDescent="0.25">
      <c r="A1314" t="s">
        <v>1213</v>
      </c>
      <c r="B1314" s="2">
        <v>9302</v>
      </c>
      <c r="C1314" t="s">
        <v>1884</v>
      </c>
      <c r="D1314" t="s">
        <v>1885</v>
      </c>
      <c r="E1314" t="s">
        <v>309</v>
      </c>
      <c r="F1314" t="s">
        <v>2455</v>
      </c>
      <c r="G1314" t="s">
        <v>2456</v>
      </c>
      <c r="H1314" t="s">
        <v>312</v>
      </c>
      <c r="I1314" t="s">
        <v>951</v>
      </c>
      <c r="J1314" t="s">
        <v>204</v>
      </c>
      <c r="K1314" t="s">
        <v>204</v>
      </c>
      <c r="L1314" t="s">
        <v>325</v>
      </c>
      <c r="M1314" t="s">
        <v>340</v>
      </c>
      <c r="N1314" t="s">
        <v>448</v>
      </c>
      <c r="O1314" t="s">
        <v>339</v>
      </c>
      <c r="P1314" t="s">
        <v>1211</v>
      </c>
      <c r="Q1314" t="s">
        <v>413</v>
      </c>
      <c r="R1314" t="s">
        <v>407</v>
      </c>
      <c r="S1314" t="s">
        <v>1212</v>
      </c>
      <c r="T1314" s="129">
        <v>903.1</v>
      </c>
      <c r="U1314" t="s">
        <v>2457</v>
      </c>
      <c r="V1314" s="130">
        <v>4.5041578012890097E-2</v>
      </c>
      <c r="W1314" s="130">
        <v>4.50001856052872E-2</v>
      </c>
      <c r="X1314" t="s">
        <v>412</v>
      </c>
      <c r="Y1314" t="s">
        <v>339</v>
      </c>
      <c r="Z1314" s="137">
        <v>7147084</v>
      </c>
      <c r="AA1314" s="167">
        <v>1</v>
      </c>
      <c r="AB1314" s="166" t="s">
        <v>2458</v>
      </c>
      <c r="AD1314" s="137">
        <v>7126.3575000000001</v>
      </c>
      <c r="AH1314" s="130">
        <v>5.9269256062235718E-3</v>
      </c>
      <c r="AI1314" s="130">
        <v>1.0640341952801549E-2</v>
      </c>
      <c r="AJ1314" s="130">
        <v>2.2679812358972198E-3</v>
      </c>
      <c r="AK1314" s="181"/>
      <c r="AL1314" s="4"/>
      <c r="AM1314" s="159"/>
      <c r="AN1314" s="4"/>
    </row>
    <row r="1315" spans="1:40" x14ac:dyDescent="0.25">
      <c r="A1315" t="s">
        <v>1213</v>
      </c>
      <c r="B1315" s="2">
        <v>9302</v>
      </c>
      <c r="C1315" t="s">
        <v>2363</v>
      </c>
      <c r="D1315" t="s">
        <v>2364</v>
      </c>
      <c r="E1315" t="s">
        <v>309</v>
      </c>
      <c r="F1315" t="s">
        <v>3038</v>
      </c>
      <c r="G1315" t="s">
        <v>3039</v>
      </c>
      <c r="H1315" t="s">
        <v>312</v>
      </c>
      <c r="I1315" t="s">
        <v>951</v>
      </c>
      <c r="J1315" t="s">
        <v>204</v>
      </c>
      <c r="K1315" t="s">
        <v>204</v>
      </c>
      <c r="L1315" t="s">
        <v>325</v>
      </c>
      <c r="M1315" t="s">
        <v>340</v>
      </c>
      <c r="N1315" t="s">
        <v>459</v>
      </c>
      <c r="O1315" t="s">
        <v>339</v>
      </c>
      <c r="P1315" t="s">
        <v>1984</v>
      </c>
      <c r="Q1315" t="s">
        <v>413</v>
      </c>
      <c r="R1315" t="s">
        <v>407</v>
      </c>
      <c r="S1315" t="s">
        <v>1212</v>
      </c>
      <c r="T1315" s="129">
        <v>1939.2</v>
      </c>
      <c r="U1315" t="s">
        <v>1664</v>
      </c>
      <c r="V1315" s="130">
        <v>2.6249044698501801E-2</v>
      </c>
      <c r="W1315" s="130">
        <v>4.8058139520883197E-2</v>
      </c>
      <c r="X1315" t="s">
        <v>412</v>
      </c>
      <c r="Y1315" t="s">
        <v>339</v>
      </c>
      <c r="Z1315" s="137">
        <v>6537419.0499999998</v>
      </c>
      <c r="AA1315" s="167">
        <v>1</v>
      </c>
      <c r="AB1315" s="166" t="s">
        <v>3040</v>
      </c>
      <c r="AD1315" s="137">
        <v>6275.2685000000001</v>
      </c>
      <c r="AH1315" s="130">
        <v>1.8065796098679296E-2</v>
      </c>
      <c r="AI1315" s="130">
        <v>9.3695836457326261E-3</v>
      </c>
      <c r="AJ1315" s="130">
        <v>1.9971200165325542E-3</v>
      </c>
      <c r="AK1315" s="181"/>
      <c r="AL1315" s="4"/>
      <c r="AM1315" s="159"/>
      <c r="AN1315" s="4"/>
    </row>
    <row r="1316" spans="1:40" x14ac:dyDescent="0.25">
      <c r="A1316" t="s">
        <v>1213</v>
      </c>
      <c r="B1316" s="2">
        <v>9302</v>
      </c>
      <c r="C1316" t="s">
        <v>1615</v>
      </c>
      <c r="D1316" t="s">
        <v>1616</v>
      </c>
      <c r="E1316" t="s">
        <v>311</v>
      </c>
      <c r="F1316" t="s">
        <v>1617</v>
      </c>
      <c r="G1316" t="s">
        <v>1618</v>
      </c>
      <c r="H1316" t="s">
        <v>312</v>
      </c>
      <c r="I1316" t="s">
        <v>951</v>
      </c>
      <c r="J1316" t="s">
        <v>204</v>
      </c>
      <c r="K1316" t="s">
        <v>224</v>
      </c>
      <c r="L1316" t="s">
        <v>325</v>
      </c>
      <c r="M1316" t="s">
        <v>340</v>
      </c>
      <c r="N1316" t="s">
        <v>443</v>
      </c>
      <c r="O1316" t="s">
        <v>339</v>
      </c>
      <c r="P1316" t="s">
        <v>1619</v>
      </c>
      <c r="Q1316" t="s">
        <v>413</v>
      </c>
      <c r="R1316" t="s">
        <v>407</v>
      </c>
      <c r="S1316" t="s">
        <v>1212</v>
      </c>
      <c r="T1316" s="129">
        <v>959.2</v>
      </c>
      <c r="U1316" t="s">
        <v>1620</v>
      </c>
      <c r="V1316" s="130">
        <v>5.2517101306623903E-2</v>
      </c>
      <c r="W1316" s="130">
        <v>6.4365478669404605E-2</v>
      </c>
      <c r="X1316" t="s">
        <v>412</v>
      </c>
      <c r="Y1316" t="s">
        <v>339</v>
      </c>
      <c r="Z1316" s="137">
        <v>6197080.5499999998</v>
      </c>
      <c r="AA1316" s="167">
        <v>1</v>
      </c>
      <c r="AB1316" s="166" t="s">
        <v>1621</v>
      </c>
      <c r="AD1316" s="137">
        <v>6185.9258</v>
      </c>
      <c r="AH1316" s="130">
        <v>7.4815851782425629E-3</v>
      </c>
      <c r="AI1316" s="130">
        <v>9.2361863415717609E-3</v>
      </c>
      <c r="AJ1316" s="130">
        <v>1.968686477075069E-3</v>
      </c>
      <c r="AK1316" s="181"/>
      <c r="AL1316" s="4"/>
      <c r="AM1316" s="159"/>
      <c r="AN1316" s="4"/>
    </row>
    <row r="1317" spans="1:40" x14ac:dyDescent="0.25">
      <c r="A1317" t="s">
        <v>1213</v>
      </c>
      <c r="B1317" s="2">
        <v>9302</v>
      </c>
      <c r="C1317" t="s">
        <v>1797</v>
      </c>
      <c r="D1317" t="s">
        <v>1798</v>
      </c>
      <c r="E1317" t="s">
        <v>311</v>
      </c>
      <c r="F1317" t="s">
        <v>2278</v>
      </c>
      <c r="G1317" t="s">
        <v>2279</v>
      </c>
      <c r="H1317" t="s">
        <v>312</v>
      </c>
      <c r="I1317" t="s">
        <v>951</v>
      </c>
      <c r="J1317" t="s">
        <v>204</v>
      </c>
      <c r="K1317" t="s">
        <v>224</v>
      </c>
      <c r="L1317" t="s">
        <v>325</v>
      </c>
      <c r="M1317" t="s">
        <v>340</v>
      </c>
      <c r="N1317" t="s">
        <v>465</v>
      </c>
      <c r="O1317" t="s">
        <v>339</v>
      </c>
      <c r="P1317" t="s">
        <v>1619</v>
      </c>
      <c r="Q1317" t="s">
        <v>413</v>
      </c>
      <c r="R1317" t="s">
        <v>407</v>
      </c>
      <c r="S1317" t="s">
        <v>1212</v>
      </c>
      <c r="T1317" s="129">
        <v>421.9</v>
      </c>
      <c r="U1317" t="s">
        <v>1585</v>
      </c>
      <c r="V1317" s="130">
        <v>4.1872508275698002E-2</v>
      </c>
      <c r="W1317" s="130">
        <v>1.1483332225084001E-2</v>
      </c>
      <c r="X1317" t="s">
        <v>412</v>
      </c>
      <c r="Y1317" t="s">
        <v>339</v>
      </c>
      <c r="Z1317" s="137">
        <v>5978224.9000000004</v>
      </c>
      <c r="AA1317" s="167">
        <v>1</v>
      </c>
      <c r="AB1317" s="166" t="s">
        <v>2280</v>
      </c>
      <c r="AD1317" s="137">
        <v>5950.1271999999999</v>
      </c>
      <c r="AH1317" s="130">
        <v>1.5438880808473143E-2</v>
      </c>
      <c r="AI1317" s="130">
        <v>8.8841161940957369E-3</v>
      </c>
      <c r="AJ1317" s="130">
        <v>1.89364297830998E-3</v>
      </c>
      <c r="AK1317" s="181"/>
      <c r="AL1317" s="4"/>
      <c r="AM1317" s="159"/>
      <c r="AN1317" s="4"/>
    </row>
    <row r="1318" spans="1:40" x14ac:dyDescent="0.25">
      <c r="A1318" t="s">
        <v>1213</v>
      </c>
      <c r="B1318" s="2">
        <v>9302</v>
      </c>
      <c r="C1318" t="s">
        <v>1873</v>
      </c>
      <c r="D1318" t="s">
        <v>1874</v>
      </c>
      <c r="E1318" t="s">
        <v>309</v>
      </c>
      <c r="F1318" t="s">
        <v>2533</v>
      </c>
      <c r="G1318" t="s">
        <v>2534</v>
      </c>
      <c r="H1318" t="s">
        <v>312</v>
      </c>
      <c r="I1318" t="s">
        <v>951</v>
      </c>
      <c r="J1318" t="s">
        <v>204</v>
      </c>
      <c r="K1318" t="s">
        <v>204</v>
      </c>
      <c r="L1318" t="s">
        <v>325</v>
      </c>
      <c r="M1318" t="s">
        <v>340</v>
      </c>
      <c r="N1318" t="s">
        <v>448</v>
      </c>
      <c r="O1318" t="s">
        <v>339</v>
      </c>
      <c r="P1318" t="s">
        <v>1211</v>
      </c>
      <c r="Q1318" t="s">
        <v>413</v>
      </c>
      <c r="R1318" t="s">
        <v>407</v>
      </c>
      <c r="S1318" t="s">
        <v>1212</v>
      </c>
      <c r="T1318" s="129">
        <v>665.8</v>
      </c>
      <c r="U1318" t="s">
        <v>1447</v>
      </c>
      <c r="V1318" s="130">
        <v>1.30208487560988E-2</v>
      </c>
      <c r="W1318" s="130">
        <v>4.4425835770368197E-2</v>
      </c>
      <c r="X1318" t="s">
        <v>412</v>
      </c>
      <c r="Y1318" t="s">
        <v>339</v>
      </c>
      <c r="Z1318" s="137">
        <v>5136546</v>
      </c>
      <c r="AA1318" s="167">
        <v>1</v>
      </c>
      <c r="AB1318" s="166" t="s">
        <v>1397</v>
      </c>
      <c r="AD1318" s="137">
        <v>5090.8307000000004</v>
      </c>
      <c r="AH1318" s="130">
        <v>6.079914681918497E-3</v>
      </c>
      <c r="AI1318" s="130">
        <v>7.6011032946101962E-3</v>
      </c>
      <c r="AJ1318" s="130">
        <v>1.6201697013838428E-3</v>
      </c>
      <c r="AK1318" s="181"/>
      <c r="AL1318" s="4"/>
      <c r="AM1318" s="159"/>
      <c r="AN1318" s="4"/>
    </row>
    <row r="1319" spans="1:40" x14ac:dyDescent="0.25">
      <c r="A1319" t="s">
        <v>1213</v>
      </c>
      <c r="B1319" s="2">
        <v>9302</v>
      </c>
      <c r="C1319" t="s">
        <v>2130</v>
      </c>
      <c r="D1319" t="s">
        <v>2131</v>
      </c>
      <c r="E1319" t="s">
        <v>309</v>
      </c>
      <c r="F1319" t="s">
        <v>2498</v>
      </c>
      <c r="G1319" t="s">
        <v>2499</v>
      </c>
      <c r="H1319" t="s">
        <v>312</v>
      </c>
      <c r="I1319" t="s">
        <v>951</v>
      </c>
      <c r="J1319" t="s">
        <v>204</v>
      </c>
      <c r="K1319" t="s">
        <v>204</v>
      </c>
      <c r="L1319" t="s">
        <v>325</v>
      </c>
      <c r="M1319" t="s">
        <v>340</v>
      </c>
      <c r="N1319" t="s">
        <v>448</v>
      </c>
      <c r="O1319" t="s">
        <v>339</v>
      </c>
      <c r="P1319" t="s">
        <v>1211</v>
      </c>
      <c r="Q1319" t="s">
        <v>413</v>
      </c>
      <c r="R1319" t="s">
        <v>407</v>
      </c>
      <c r="S1319" t="s">
        <v>1212</v>
      </c>
      <c r="T1319" s="129">
        <v>432.9</v>
      </c>
      <c r="U1319" t="s">
        <v>1529</v>
      </c>
      <c r="V1319" s="130">
        <v>1.7823773205493498E-2</v>
      </c>
      <c r="W1319" s="130">
        <v>4.4210782407521902E-2</v>
      </c>
      <c r="X1319" t="s">
        <v>412</v>
      </c>
      <c r="Y1319" t="s">
        <v>339</v>
      </c>
      <c r="Z1319" s="137">
        <v>4585119.67</v>
      </c>
      <c r="AA1319" s="167">
        <v>1</v>
      </c>
      <c r="AB1319" s="166" t="s">
        <v>1277</v>
      </c>
      <c r="AD1319" s="137">
        <v>4584.2025999999996</v>
      </c>
      <c r="AH1319" s="130">
        <v>1.6593903496726275E-2</v>
      </c>
      <c r="AI1319" s="130">
        <v>6.844658473129075E-3</v>
      </c>
      <c r="AJ1319" s="130">
        <v>1.4589340316355512E-3</v>
      </c>
      <c r="AK1319" s="181"/>
      <c r="AL1319" s="4"/>
      <c r="AM1319" s="159"/>
      <c r="AN1319" s="4"/>
    </row>
    <row r="1320" spans="1:40" x14ac:dyDescent="0.25">
      <c r="A1320" t="s">
        <v>1213</v>
      </c>
      <c r="B1320" s="2">
        <v>9302</v>
      </c>
      <c r="C1320" t="s">
        <v>3252</v>
      </c>
      <c r="D1320" t="s">
        <v>3253</v>
      </c>
      <c r="E1320" t="s">
        <v>311</v>
      </c>
      <c r="F1320" t="s">
        <v>3254</v>
      </c>
      <c r="G1320" t="s">
        <v>3255</v>
      </c>
      <c r="H1320" t="s">
        <v>312</v>
      </c>
      <c r="I1320" t="s">
        <v>951</v>
      </c>
      <c r="J1320" t="s">
        <v>204</v>
      </c>
      <c r="K1320" t="s">
        <v>224</v>
      </c>
      <c r="L1320" t="s">
        <v>314</v>
      </c>
      <c r="M1320" t="s">
        <v>340</v>
      </c>
      <c r="N1320" t="s">
        <v>465</v>
      </c>
      <c r="O1320" t="s">
        <v>339</v>
      </c>
      <c r="Q1320" t="s">
        <v>410</v>
      </c>
      <c r="R1320" t="s">
        <v>410</v>
      </c>
      <c r="S1320" t="s">
        <v>1212</v>
      </c>
      <c r="T1320" s="129">
        <v>0</v>
      </c>
      <c r="U1320" t="s">
        <v>3256</v>
      </c>
      <c r="V1320" s="130">
        <v>3.95E-2</v>
      </c>
      <c r="W1320" t="s">
        <v>1840</v>
      </c>
      <c r="X1320" t="s">
        <v>412</v>
      </c>
      <c r="Y1320" t="s">
        <v>338</v>
      </c>
      <c r="Z1320" s="137">
        <v>4295999.28</v>
      </c>
      <c r="AA1320" s="167">
        <v>1</v>
      </c>
      <c r="AB1320" s="166" t="s">
        <v>3257</v>
      </c>
      <c r="AD1320" s="137">
        <v>4563.6400000000003</v>
      </c>
      <c r="AH1320" s="130">
        <v>7.4152454520445979E-3</v>
      </c>
      <c r="AI1320" s="130">
        <v>6.8139565197905469E-3</v>
      </c>
      <c r="AJ1320" s="130">
        <v>1.4523899323588506E-3</v>
      </c>
      <c r="AK1320" s="181"/>
      <c r="AL1320" s="4"/>
      <c r="AM1320" s="159"/>
      <c r="AN1320" s="4"/>
    </row>
    <row r="1321" spans="1:40" x14ac:dyDescent="0.25">
      <c r="A1321" t="s">
        <v>1213</v>
      </c>
      <c r="B1321" s="2">
        <v>9302</v>
      </c>
      <c r="C1321" t="s">
        <v>2524</v>
      </c>
      <c r="D1321" t="s">
        <v>2525</v>
      </c>
      <c r="E1321" t="s">
        <v>309</v>
      </c>
      <c r="F1321" t="s">
        <v>2526</v>
      </c>
      <c r="G1321" t="s">
        <v>2527</v>
      </c>
      <c r="H1321" t="s">
        <v>312</v>
      </c>
      <c r="I1321" t="s">
        <v>951</v>
      </c>
      <c r="J1321" t="s">
        <v>204</v>
      </c>
      <c r="K1321" t="s">
        <v>204</v>
      </c>
      <c r="L1321" t="s">
        <v>325</v>
      </c>
      <c r="M1321" t="s">
        <v>340</v>
      </c>
      <c r="N1321" t="s">
        <v>464</v>
      </c>
      <c r="O1321" t="s">
        <v>339</v>
      </c>
      <c r="P1321" t="s">
        <v>1211</v>
      </c>
      <c r="Q1321" t="s">
        <v>413</v>
      </c>
      <c r="R1321" t="s">
        <v>407</v>
      </c>
      <c r="S1321" t="s">
        <v>1212</v>
      </c>
      <c r="T1321" s="129">
        <v>1922.8</v>
      </c>
      <c r="U1321" t="s">
        <v>2528</v>
      </c>
      <c r="V1321" s="130">
        <v>2.0815980472234399E-2</v>
      </c>
      <c r="W1321" s="130">
        <v>4.7347414382695803E-2</v>
      </c>
      <c r="X1321" t="s">
        <v>412</v>
      </c>
      <c r="Y1321" t="s">
        <v>339</v>
      </c>
      <c r="Z1321" s="137">
        <v>4407212.17</v>
      </c>
      <c r="AA1321" s="167">
        <v>1</v>
      </c>
      <c r="AB1321" s="166" t="s">
        <v>2529</v>
      </c>
      <c r="AD1321" s="137">
        <v>4156.8824999999997</v>
      </c>
      <c r="AH1321" s="130">
        <v>1.1018030425E-2</v>
      </c>
      <c r="AI1321" s="130">
        <v>6.206628176823375E-3</v>
      </c>
      <c r="AJ1321" s="130">
        <v>1.3229383327779337E-3</v>
      </c>
      <c r="AK1321" s="181"/>
      <c r="AL1321" s="4"/>
      <c r="AM1321" s="159"/>
      <c r="AN1321" s="4"/>
    </row>
    <row r="1322" spans="1:40" x14ac:dyDescent="0.25">
      <c r="A1322" t="s">
        <v>1213</v>
      </c>
      <c r="B1322" s="2">
        <v>9302</v>
      </c>
      <c r="C1322" t="s">
        <v>1609</v>
      </c>
      <c r="D1322" t="s">
        <v>1610</v>
      </c>
      <c r="E1322" t="s">
        <v>309</v>
      </c>
      <c r="F1322" t="s">
        <v>3229</v>
      </c>
      <c r="G1322" t="s">
        <v>3230</v>
      </c>
      <c r="H1322" t="s">
        <v>312</v>
      </c>
      <c r="I1322" t="s">
        <v>951</v>
      </c>
      <c r="J1322" t="s">
        <v>204</v>
      </c>
      <c r="K1322" t="s">
        <v>204</v>
      </c>
      <c r="L1322" t="s">
        <v>325</v>
      </c>
      <c r="M1322" t="s">
        <v>340</v>
      </c>
      <c r="N1322" t="s">
        <v>448</v>
      </c>
      <c r="O1322" t="s">
        <v>339</v>
      </c>
      <c r="P1322" t="s">
        <v>1255</v>
      </c>
      <c r="Q1322" t="s">
        <v>415</v>
      </c>
      <c r="R1322" t="s">
        <v>407</v>
      </c>
      <c r="S1322" t="s">
        <v>1212</v>
      </c>
      <c r="T1322" s="129">
        <v>183.6</v>
      </c>
      <c r="U1322" t="s">
        <v>3231</v>
      </c>
      <c r="V1322" s="130">
        <v>3.84606375573016E-2</v>
      </c>
      <c r="W1322" s="130">
        <v>4.5936454514264702E-2</v>
      </c>
      <c r="X1322" t="s">
        <v>412</v>
      </c>
      <c r="Y1322" t="s">
        <v>339</v>
      </c>
      <c r="Z1322" s="137">
        <v>3738566</v>
      </c>
      <c r="AA1322" s="167">
        <v>1</v>
      </c>
      <c r="AB1322" s="166" t="s">
        <v>3232</v>
      </c>
      <c r="AD1322" s="137">
        <v>3748.2862999999998</v>
      </c>
      <c r="AH1322" s="130">
        <v>4.8779153135262718E-3</v>
      </c>
      <c r="AI1322" s="130">
        <v>5.5965544766735731E-3</v>
      </c>
      <c r="AJ1322" s="130">
        <v>1.1929015622876927E-3</v>
      </c>
      <c r="AK1322" s="181"/>
      <c r="AL1322" s="4"/>
      <c r="AM1322" s="159"/>
      <c r="AN1322" s="4"/>
    </row>
    <row r="1323" spans="1:40" x14ac:dyDescent="0.25">
      <c r="A1323" t="s">
        <v>1213</v>
      </c>
      <c r="B1323" s="2">
        <v>9302</v>
      </c>
      <c r="C1323" t="s">
        <v>2476</v>
      </c>
      <c r="D1323" t="s">
        <v>2477</v>
      </c>
      <c r="E1323" t="s">
        <v>309</v>
      </c>
      <c r="F1323" t="s">
        <v>3267</v>
      </c>
      <c r="G1323" t="s">
        <v>3268</v>
      </c>
      <c r="H1323" t="s">
        <v>312</v>
      </c>
      <c r="I1323" t="s">
        <v>951</v>
      </c>
      <c r="J1323" t="s">
        <v>204</v>
      </c>
      <c r="K1323" t="s">
        <v>204</v>
      </c>
      <c r="L1323" t="s">
        <v>325</v>
      </c>
      <c r="M1323" t="s">
        <v>340</v>
      </c>
      <c r="N1323" t="s">
        <v>462</v>
      </c>
      <c r="O1323" t="s">
        <v>339</v>
      </c>
      <c r="P1323" t="s">
        <v>1647</v>
      </c>
      <c r="Q1323" t="s">
        <v>413</v>
      </c>
      <c r="R1323" t="s">
        <v>407</v>
      </c>
      <c r="S1323" t="s">
        <v>1212</v>
      </c>
      <c r="T1323" s="129">
        <v>2152.5</v>
      </c>
      <c r="U1323" t="s">
        <v>1786</v>
      </c>
      <c r="V1323" s="130">
        <v>4.3622685035633303E-2</v>
      </c>
      <c r="W1323" s="130">
        <v>5.3277117472886701E-2</v>
      </c>
      <c r="X1323" t="s">
        <v>412</v>
      </c>
      <c r="Y1323" t="s">
        <v>339</v>
      </c>
      <c r="Z1323" s="137">
        <v>3042721.76</v>
      </c>
      <c r="AA1323" s="167">
        <v>1</v>
      </c>
      <c r="AB1323" s="166" t="s">
        <v>2519</v>
      </c>
      <c r="AC1323" s="2">
        <v>195.983</v>
      </c>
      <c r="AD1323" s="137">
        <v>3028.4527000000003</v>
      </c>
      <c r="AH1323" s="130">
        <v>3.2994283699630173E-3</v>
      </c>
      <c r="AI1323" s="130">
        <v>4.5217731942138921E-3</v>
      </c>
      <c r="AJ1323" s="130">
        <v>9.6381270479375654E-4</v>
      </c>
      <c r="AK1323" s="181"/>
      <c r="AL1323" s="4"/>
      <c r="AM1323" s="159"/>
      <c r="AN1323" s="4"/>
    </row>
    <row r="1324" spans="1:40" x14ac:dyDescent="0.25">
      <c r="A1324" t="s">
        <v>1213</v>
      </c>
      <c r="B1324" s="2">
        <v>9302</v>
      </c>
      <c r="C1324" t="s">
        <v>3239</v>
      </c>
      <c r="D1324" t="s">
        <v>3240</v>
      </c>
      <c r="E1324" t="s">
        <v>309</v>
      </c>
      <c r="F1324" t="s">
        <v>3241</v>
      </c>
      <c r="G1324" t="s">
        <v>3242</v>
      </c>
      <c r="H1324" t="s">
        <v>312</v>
      </c>
      <c r="I1324" t="s">
        <v>951</v>
      </c>
      <c r="J1324" t="s">
        <v>204</v>
      </c>
      <c r="K1324" t="s">
        <v>204</v>
      </c>
      <c r="L1324" t="s">
        <v>325</v>
      </c>
      <c r="M1324" t="s">
        <v>340</v>
      </c>
      <c r="N1324" t="s">
        <v>465</v>
      </c>
      <c r="O1324" t="s">
        <v>339</v>
      </c>
      <c r="Q1324" t="s">
        <v>410</v>
      </c>
      <c r="R1324" t="s">
        <v>410</v>
      </c>
      <c r="S1324" t="s">
        <v>1212</v>
      </c>
      <c r="T1324" s="129">
        <v>686.9</v>
      </c>
      <c r="U1324" t="s">
        <v>3243</v>
      </c>
      <c r="V1324" s="130">
        <v>5.9679108201118103E-2</v>
      </c>
      <c r="W1324" s="130">
        <v>1.7591372250318201E-2</v>
      </c>
      <c r="X1324" t="s">
        <v>412</v>
      </c>
      <c r="Y1324" t="s">
        <v>339</v>
      </c>
      <c r="Z1324" s="137">
        <v>2888398.87</v>
      </c>
      <c r="AA1324" s="167">
        <v>1</v>
      </c>
      <c r="AB1324" s="166" t="s">
        <v>3244</v>
      </c>
      <c r="AD1324" s="137">
        <v>2958.587</v>
      </c>
      <c r="AH1324" s="130">
        <v>1.9348603914349234E-2</v>
      </c>
      <c r="AI1324" s="130">
        <v>4.4174569374485183E-3</v>
      </c>
      <c r="AJ1324" s="130">
        <v>9.4157776967678756E-4</v>
      </c>
      <c r="AK1324" s="181"/>
      <c r="AL1324" s="4"/>
      <c r="AM1324" s="159"/>
      <c r="AN1324" s="4"/>
    </row>
    <row r="1325" spans="1:40" x14ac:dyDescent="0.25">
      <c r="A1325" t="s">
        <v>1213</v>
      </c>
      <c r="B1325" s="2">
        <v>9302</v>
      </c>
      <c r="C1325" t="s">
        <v>1788</v>
      </c>
      <c r="D1325" t="s">
        <v>1789</v>
      </c>
      <c r="E1325" t="s">
        <v>309</v>
      </c>
      <c r="F1325" t="s">
        <v>3249</v>
      </c>
      <c r="G1325" t="s">
        <v>3250</v>
      </c>
      <c r="H1325" t="s">
        <v>312</v>
      </c>
      <c r="I1325" t="s">
        <v>951</v>
      </c>
      <c r="J1325" t="s">
        <v>204</v>
      </c>
      <c r="K1325" t="s">
        <v>204</v>
      </c>
      <c r="L1325" t="s">
        <v>325</v>
      </c>
      <c r="M1325" t="s">
        <v>340</v>
      </c>
      <c r="N1325" t="s">
        <v>441</v>
      </c>
      <c r="O1325" t="s">
        <v>339</v>
      </c>
      <c r="Q1325" t="s">
        <v>410</v>
      </c>
      <c r="R1325" t="s">
        <v>410</v>
      </c>
      <c r="S1325" t="s">
        <v>1212</v>
      </c>
      <c r="T1325" s="129">
        <v>991.8</v>
      </c>
      <c r="U1325" t="s">
        <v>1822</v>
      </c>
      <c r="V1325" s="130">
        <v>2.94669767118893E-2</v>
      </c>
      <c r="W1325" s="130">
        <v>5.6660274034738202E-2</v>
      </c>
      <c r="X1325" t="s">
        <v>412</v>
      </c>
      <c r="Y1325" t="s">
        <v>339</v>
      </c>
      <c r="Z1325" s="137">
        <v>3010550.9</v>
      </c>
      <c r="AA1325" s="167">
        <v>1</v>
      </c>
      <c r="AB1325" s="166" t="s">
        <v>3251</v>
      </c>
      <c r="AD1325" s="137">
        <v>2944.3188</v>
      </c>
      <c r="AH1325" s="130">
        <v>2.102322396739692E-2</v>
      </c>
      <c r="AI1325" s="130">
        <v>4.3961531329381543E-3</v>
      </c>
      <c r="AJ1325" s="130">
        <v>9.3703687906471417E-4</v>
      </c>
      <c r="AK1325" s="181"/>
      <c r="AL1325" s="4"/>
      <c r="AM1325" s="159"/>
      <c r="AN1325" s="4"/>
    </row>
    <row r="1326" spans="1:40" x14ac:dyDescent="0.25">
      <c r="A1326" t="s">
        <v>1213</v>
      </c>
      <c r="B1326" s="2">
        <v>9302</v>
      </c>
      <c r="C1326" t="s">
        <v>2291</v>
      </c>
      <c r="D1326" t="s">
        <v>2292</v>
      </c>
      <c r="E1326" t="s">
        <v>311</v>
      </c>
      <c r="F1326" t="s">
        <v>2509</v>
      </c>
      <c r="G1326" t="s">
        <v>2510</v>
      </c>
      <c r="H1326" t="s">
        <v>312</v>
      </c>
      <c r="I1326" t="s">
        <v>951</v>
      </c>
      <c r="J1326" t="s">
        <v>204</v>
      </c>
      <c r="K1326" t="s">
        <v>224</v>
      </c>
      <c r="L1326" t="s">
        <v>325</v>
      </c>
      <c r="M1326" t="s">
        <v>340</v>
      </c>
      <c r="N1326" t="s">
        <v>465</v>
      </c>
      <c r="O1326" t="s">
        <v>339</v>
      </c>
      <c r="P1326" t="s">
        <v>1619</v>
      </c>
      <c r="Q1326" t="s">
        <v>413</v>
      </c>
      <c r="R1326" t="s">
        <v>407</v>
      </c>
      <c r="S1326" t="s">
        <v>1212</v>
      </c>
      <c r="T1326" s="129">
        <v>1132.5999999999999</v>
      </c>
      <c r="U1326" t="s">
        <v>1310</v>
      </c>
      <c r="V1326" s="130">
        <v>4.1284688516015799E-2</v>
      </c>
      <c r="W1326" s="130">
        <v>4.0662401920556701E-2</v>
      </c>
      <c r="X1326" t="s">
        <v>412</v>
      </c>
      <c r="Y1326" t="s">
        <v>339</v>
      </c>
      <c r="Z1326" s="137">
        <v>2888385.66</v>
      </c>
      <c r="AA1326" s="167">
        <v>1</v>
      </c>
      <c r="AB1326" s="166" t="s">
        <v>2511</v>
      </c>
      <c r="AD1326" s="137">
        <v>2871.0553</v>
      </c>
      <c r="AH1326" s="130">
        <v>1.0085145460893855E-2</v>
      </c>
      <c r="AI1326" s="130">
        <v>4.2867636316874696E-3</v>
      </c>
      <c r="AJ1326" s="130">
        <v>9.1372058553381059E-4</v>
      </c>
      <c r="AK1326" s="181"/>
      <c r="AL1326" s="4"/>
      <c r="AM1326" s="159"/>
      <c r="AN1326" s="4"/>
    </row>
    <row r="1327" spans="1:40" x14ac:dyDescent="0.25">
      <c r="A1327" t="s">
        <v>1213</v>
      </c>
      <c r="B1327" s="2">
        <v>9302</v>
      </c>
      <c r="C1327" t="s">
        <v>2535</v>
      </c>
      <c r="D1327" t="s">
        <v>2536</v>
      </c>
      <c r="E1327" t="s">
        <v>309</v>
      </c>
      <c r="F1327" t="s">
        <v>2537</v>
      </c>
      <c r="G1327" t="s">
        <v>2538</v>
      </c>
      <c r="H1327" t="s">
        <v>312</v>
      </c>
      <c r="I1327" t="s">
        <v>951</v>
      </c>
      <c r="J1327" t="s">
        <v>204</v>
      </c>
      <c r="K1327" t="s">
        <v>204</v>
      </c>
      <c r="L1327" t="s">
        <v>325</v>
      </c>
      <c r="M1327" t="s">
        <v>340</v>
      </c>
      <c r="N1327" t="s">
        <v>464</v>
      </c>
      <c r="O1327" t="s">
        <v>339</v>
      </c>
      <c r="P1327" t="s">
        <v>1211</v>
      </c>
      <c r="Q1327" t="s">
        <v>413</v>
      </c>
      <c r="R1327" t="s">
        <v>407</v>
      </c>
      <c r="S1327" t="s">
        <v>1212</v>
      </c>
      <c r="T1327" s="129">
        <v>504.1</v>
      </c>
      <c r="U1327" t="s">
        <v>2539</v>
      </c>
      <c r="V1327" s="130">
        <v>1.77170715770445E-2</v>
      </c>
      <c r="W1327" s="130">
        <v>4.4360270720719901E-2</v>
      </c>
      <c r="X1327" t="s">
        <v>412</v>
      </c>
      <c r="Y1327" t="s">
        <v>339</v>
      </c>
      <c r="Z1327" s="137">
        <v>2880618.92</v>
      </c>
      <c r="AA1327" s="167">
        <v>1</v>
      </c>
      <c r="AB1327" s="166" t="s">
        <v>2540</v>
      </c>
      <c r="AD1327" s="137">
        <v>2840.8663999999999</v>
      </c>
      <c r="AH1327" s="130">
        <v>2.7657072412597107E-2</v>
      </c>
      <c r="AI1327" s="130">
        <v>4.2416886801180413E-3</v>
      </c>
      <c r="AJ1327" s="130">
        <v>9.0411289201964467E-4</v>
      </c>
      <c r="AK1327" s="181"/>
      <c r="AL1327" s="4"/>
      <c r="AM1327" s="159"/>
      <c r="AN1327" s="4"/>
    </row>
    <row r="1328" spans="1:40" x14ac:dyDescent="0.25">
      <c r="A1328" t="s">
        <v>1213</v>
      </c>
      <c r="B1328" s="2">
        <v>9302</v>
      </c>
      <c r="C1328" t="s">
        <v>2421</v>
      </c>
      <c r="D1328" t="s">
        <v>2422</v>
      </c>
      <c r="E1328" t="s">
        <v>309</v>
      </c>
      <c r="F1328" t="s">
        <v>2423</v>
      </c>
      <c r="G1328" t="s">
        <v>2424</v>
      </c>
      <c r="H1328" t="s">
        <v>312</v>
      </c>
      <c r="I1328" t="s">
        <v>951</v>
      </c>
      <c r="J1328" t="s">
        <v>204</v>
      </c>
      <c r="K1328" t="s">
        <v>204</v>
      </c>
      <c r="L1328" t="s">
        <v>325</v>
      </c>
      <c r="M1328" t="s">
        <v>340</v>
      </c>
      <c r="N1328" t="s">
        <v>484</v>
      </c>
      <c r="O1328" t="s">
        <v>339</v>
      </c>
      <c r="Q1328" t="s">
        <v>410</v>
      </c>
      <c r="R1328" t="s">
        <v>410</v>
      </c>
      <c r="S1328" t="s">
        <v>1212</v>
      </c>
      <c r="T1328" s="129">
        <v>2365.3000000000002</v>
      </c>
      <c r="U1328" t="s">
        <v>2425</v>
      </c>
      <c r="V1328" s="130">
        <v>3.2912858628203798E-2</v>
      </c>
      <c r="W1328" s="130">
        <v>4.95241740310189E-2</v>
      </c>
      <c r="X1328" t="s">
        <v>412</v>
      </c>
      <c r="Y1328" t="s">
        <v>339</v>
      </c>
      <c r="Z1328" s="137">
        <v>2704715</v>
      </c>
      <c r="AA1328" s="167">
        <v>1</v>
      </c>
      <c r="AB1328" s="166" t="s">
        <v>2426</v>
      </c>
      <c r="AD1328" s="137">
        <v>2588.4123</v>
      </c>
      <c r="AH1328" s="130">
        <v>1.3457855969329995E-3</v>
      </c>
      <c r="AI1328" s="130">
        <v>3.8647502580157604E-3</v>
      </c>
      <c r="AJ1328" s="130">
        <v>8.2376873840044724E-4</v>
      </c>
      <c r="AK1328" s="181"/>
      <c r="AL1328" s="4"/>
      <c r="AM1328" s="159"/>
      <c r="AN1328" s="4"/>
    </row>
    <row r="1329" spans="1:40" x14ac:dyDescent="0.25">
      <c r="A1329" t="s">
        <v>1213</v>
      </c>
      <c r="B1329" s="2">
        <v>9302</v>
      </c>
      <c r="C1329" t="s">
        <v>1917</v>
      </c>
      <c r="D1329" t="s">
        <v>1918</v>
      </c>
      <c r="E1329" t="s">
        <v>309</v>
      </c>
      <c r="F1329" t="s">
        <v>3288</v>
      </c>
      <c r="G1329" t="s">
        <v>3289</v>
      </c>
      <c r="H1329" t="s">
        <v>312</v>
      </c>
      <c r="I1329" t="s">
        <v>951</v>
      </c>
      <c r="J1329" t="s">
        <v>204</v>
      </c>
      <c r="K1329" t="s">
        <v>204</v>
      </c>
      <c r="L1329" t="s">
        <v>325</v>
      </c>
      <c r="M1329" t="s">
        <v>340</v>
      </c>
      <c r="N1329" t="s">
        <v>465</v>
      </c>
      <c r="O1329" t="s">
        <v>339</v>
      </c>
      <c r="P1329" t="s">
        <v>1773</v>
      </c>
      <c r="Q1329" t="s">
        <v>415</v>
      </c>
      <c r="R1329" t="s">
        <v>407</v>
      </c>
      <c r="S1329" t="s">
        <v>1212</v>
      </c>
      <c r="T1329" s="129">
        <v>2819.8</v>
      </c>
      <c r="U1329" t="s">
        <v>2904</v>
      </c>
      <c r="V1329" s="130">
        <v>4.3533494743346703E-2</v>
      </c>
      <c r="W1329" s="130">
        <v>5.2078588365316002E-2</v>
      </c>
      <c r="X1329" t="s">
        <v>412</v>
      </c>
      <c r="Y1329" t="s">
        <v>339</v>
      </c>
      <c r="Z1329" s="137">
        <v>2758259.44</v>
      </c>
      <c r="AA1329" s="167">
        <v>1</v>
      </c>
      <c r="AB1329" s="166" t="s">
        <v>3290</v>
      </c>
      <c r="AD1329" s="137">
        <v>2538.1502999999998</v>
      </c>
      <c r="AH1329" s="130">
        <v>3.6113935500193821E-3</v>
      </c>
      <c r="AI1329" s="130">
        <v>3.7897042240170853E-3</v>
      </c>
      <c r="AJ1329" s="130">
        <v>8.0777273021833361E-4</v>
      </c>
      <c r="AK1329" s="181"/>
      <c r="AL1329" s="4"/>
      <c r="AM1329" s="159"/>
      <c r="AN1329" s="4"/>
    </row>
    <row r="1330" spans="1:40" x14ac:dyDescent="0.25">
      <c r="A1330" t="s">
        <v>1213</v>
      </c>
      <c r="B1330" s="2">
        <v>9302</v>
      </c>
      <c r="C1330" t="s">
        <v>3269</v>
      </c>
      <c r="D1330" t="s">
        <v>3270</v>
      </c>
      <c r="E1330" t="s">
        <v>311</v>
      </c>
      <c r="F1330" t="s">
        <v>3271</v>
      </c>
      <c r="G1330" t="s">
        <v>3272</v>
      </c>
      <c r="H1330" t="s">
        <v>312</v>
      </c>
      <c r="I1330" t="s">
        <v>951</v>
      </c>
      <c r="J1330" t="s">
        <v>204</v>
      </c>
      <c r="K1330" t="s">
        <v>224</v>
      </c>
      <c r="L1330" t="s">
        <v>325</v>
      </c>
      <c r="M1330" t="s">
        <v>340</v>
      </c>
      <c r="N1330" t="s">
        <v>465</v>
      </c>
      <c r="O1330" t="s">
        <v>339</v>
      </c>
      <c r="P1330" t="s">
        <v>1894</v>
      </c>
      <c r="Q1330" t="s">
        <v>415</v>
      </c>
      <c r="R1330" t="s">
        <v>407</v>
      </c>
      <c r="S1330" t="s">
        <v>1212</v>
      </c>
      <c r="T1330" s="129">
        <v>603.9</v>
      </c>
      <c r="U1330" t="s">
        <v>3273</v>
      </c>
      <c r="V1330" s="130">
        <v>6.2236734806709E-2</v>
      </c>
      <c r="W1330" s="130">
        <v>1.40980664050576E-2</v>
      </c>
      <c r="X1330" t="s">
        <v>412</v>
      </c>
      <c r="Y1330" t="s">
        <v>339</v>
      </c>
      <c r="Z1330" s="137">
        <v>2377854.42</v>
      </c>
      <c r="AA1330" s="167">
        <v>1</v>
      </c>
      <c r="AB1330" s="166" t="s">
        <v>3274</v>
      </c>
      <c r="AD1330" s="137">
        <v>2449.1901000000003</v>
      </c>
      <c r="AH1330" s="130">
        <v>1.585880993486552E-2</v>
      </c>
      <c r="AI1330" s="130">
        <v>3.6568780294022893E-3</v>
      </c>
      <c r="AJ1330" s="130">
        <v>7.7946092234991513E-4</v>
      </c>
      <c r="AK1330" s="181"/>
      <c r="AL1330" s="4"/>
      <c r="AM1330" s="159"/>
      <c r="AN1330" s="4"/>
    </row>
    <row r="1331" spans="1:40" x14ac:dyDescent="0.25">
      <c r="A1331" t="s">
        <v>1213</v>
      </c>
      <c r="B1331" s="2">
        <v>9302</v>
      </c>
      <c r="C1331" t="s">
        <v>3275</v>
      </c>
      <c r="D1331" t="s">
        <v>3276</v>
      </c>
      <c r="E1331" t="s">
        <v>309</v>
      </c>
      <c r="F1331" t="s">
        <v>3277</v>
      </c>
      <c r="G1331" t="s">
        <v>3278</v>
      </c>
      <c r="H1331" t="s">
        <v>312</v>
      </c>
      <c r="I1331" t="s">
        <v>951</v>
      </c>
      <c r="J1331" t="s">
        <v>204</v>
      </c>
      <c r="K1331" t="s">
        <v>204</v>
      </c>
      <c r="L1331" t="s">
        <v>325</v>
      </c>
      <c r="M1331" t="s">
        <v>340</v>
      </c>
      <c r="N1331" t="s">
        <v>436</v>
      </c>
      <c r="O1331" t="s">
        <v>339</v>
      </c>
      <c r="P1331" t="s">
        <v>1255</v>
      </c>
      <c r="Q1331" t="s">
        <v>415</v>
      </c>
      <c r="R1331" t="s">
        <v>407</v>
      </c>
      <c r="S1331" t="s">
        <v>1212</v>
      </c>
      <c r="T1331" s="129">
        <v>2569.9</v>
      </c>
      <c r="U1331" t="s">
        <v>3279</v>
      </c>
      <c r="V1331" s="130">
        <v>1.8493921228057101E-2</v>
      </c>
      <c r="W1331" s="130">
        <v>2.48087729156014E-2</v>
      </c>
      <c r="X1331" t="s">
        <v>412</v>
      </c>
      <c r="Y1331" t="s">
        <v>339</v>
      </c>
      <c r="Z1331" s="137">
        <v>2568118</v>
      </c>
      <c r="AA1331" s="167">
        <v>1</v>
      </c>
      <c r="AB1331" s="166" t="s">
        <v>3280</v>
      </c>
      <c r="AD1331" s="137">
        <v>2440.2257</v>
      </c>
      <c r="AH1331" s="130">
        <v>2.3387774802834091E-2</v>
      </c>
      <c r="AI1331" s="130">
        <v>3.6434933119780374E-3</v>
      </c>
      <c r="AJ1331" s="130">
        <v>7.7660797945572585E-4</v>
      </c>
      <c r="AK1331" s="181"/>
      <c r="AL1331" s="4"/>
      <c r="AM1331" s="159"/>
      <c r="AN1331" s="4"/>
    </row>
    <row r="1332" spans="1:40" x14ac:dyDescent="0.25">
      <c r="A1332" t="s">
        <v>1213</v>
      </c>
      <c r="B1332" s="2">
        <v>9302</v>
      </c>
      <c r="C1332" t="s">
        <v>1707</v>
      </c>
      <c r="D1332" t="s">
        <v>1708</v>
      </c>
      <c r="E1332" t="s">
        <v>309</v>
      </c>
      <c r="F1332" t="s">
        <v>1709</v>
      </c>
      <c r="G1332" t="s">
        <v>1710</v>
      </c>
      <c r="H1332" t="s">
        <v>312</v>
      </c>
      <c r="I1332" t="s">
        <v>951</v>
      </c>
      <c r="J1332" t="s">
        <v>204</v>
      </c>
      <c r="K1332" t="s">
        <v>204</v>
      </c>
      <c r="L1332" t="s">
        <v>325</v>
      </c>
      <c r="M1332" t="s">
        <v>340</v>
      </c>
      <c r="N1332" t="s">
        <v>440</v>
      </c>
      <c r="O1332" t="s">
        <v>339</v>
      </c>
      <c r="P1332" t="s">
        <v>1626</v>
      </c>
      <c r="Q1332" t="s">
        <v>415</v>
      </c>
      <c r="R1332" t="s">
        <v>407</v>
      </c>
      <c r="S1332" t="s">
        <v>1212</v>
      </c>
      <c r="T1332" s="129">
        <v>3272.1</v>
      </c>
      <c r="U1332" t="s">
        <v>1711</v>
      </c>
      <c r="V1332" s="130">
        <v>7.2499999999999995E-2</v>
      </c>
      <c r="W1332" s="130">
        <v>5.6720593880414602E-2</v>
      </c>
      <c r="X1332" t="s">
        <v>412</v>
      </c>
      <c r="Y1332" t="s">
        <v>339</v>
      </c>
      <c r="Z1332" s="137">
        <v>2310756.6</v>
      </c>
      <c r="AA1332" s="167">
        <v>1</v>
      </c>
      <c r="AB1332" s="166" t="s">
        <v>1712</v>
      </c>
      <c r="AD1332" s="137">
        <v>2416.1271000000002</v>
      </c>
      <c r="AH1332" s="130">
        <v>3.2093841666666666E-3</v>
      </c>
      <c r="AI1332" s="130">
        <v>3.6075117681691866E-3</v>
      </c>
      <c r="AJ1332" s="130">
        <v>7.6893853926676648E-4</v>
      </c>
      <c r="AK1332" s="181"/>
      <c r="AL1332" s="4"/>
      <c r="AM1332" s="159"/>
      <c r="AN1332" s="4"/>
    </row>
    <row r="1333" spans="1:40" x14ac:dyDescent="0.25">
      <c r="A1333" t="s">
        <v>1213</v>
      </c>
      <c r="B1333" s="2">
        <v>9302</v>
      </c>
      <c r="C1333" t="s">
        <v>3262</v>
      </c>
      <c r="D1333" t="s">
        <v>3263</v>
      </c>
      <c r="E1333" t="s">
        <v>309</v>
      </c>
      <c r="F1333" t="s">
        <v>3297</v>
      </c>
      <c r="G1333" t="s">
        <v>3298</v>
      </c>
      <c r="H1333" t="s">
        <v>312</v>
      </c>
      <c r="I1333" t="s">
        <v>951</v>
      </c>
      <c r="J1333" t="s">
        <v>204</v>
      </c>
      <c r="K1333" t="s">
        <v>204</v>
      </c>
      <c r="L1333" t="s">
        <v>325</v>
      </c>
      <c r="M1333" t="s">
        <v>340</v>
      </c>
      <c r="N1333" t="s">
        <v>476</v>
      </c>
      <c r="O1333" t="s">
        <v>339</v>
      </c>
      <c r="P1333" t="s">
        <v>1647</v>
      </c>
      <c r="Q1333" t="s">
        <v>413</v>
      </c>
      <c r="R1333" t="s">
        <v>407</v>
      </c>
      <c r="S1333" t="s">
        <v>1212</v>
      </c>
      <c r="T1333" s="129">
        <v>1584</v>
      </c>
      <c r="U1333" t="s">
        <v>1679</v>
      </c>
      <c r="V1333" s="130">
        <v>3.0392039822394201E-2</v>
      </c>
      <c r="W1333" s="130">
        <v>4.8965559808015501E-2</v>
      </c>
      <c r="X1333" t="s">
        <v>412</v>
      </c>
      <c r="Y1333" t="s">
        <v>339</v>
      </c>
      <c r="Z1333" s="137">
        <v>2506385.8199999998</v>
      </c>
      <c r="AA1333" s="167">
        <v>1</v>
      </c>
      <c r="AB1333" s="166" t="s">
        <v>3299</v>
      </c>
      <c r="AD1333" s="137">
        <v>2412.6469999999999</v>
      </c>
      <c r="AH1333" s="130">
        <v>6.0795665591869674E-3</v>
      </c>
      <c r="AI1333" s="130">
        <v>3.6023156418129175E-3</v>
      </c>
      <c r="AJ1333" s="130">
        <v>7.6783098867039983E-4</v>
      </c>
      <c r="AK1333" s="181"/>
      <c r="AL1333" s="4"/>
      <c r="AM1333" s="159"/>
      <c r="AN1333" s="4"/>
    </row>
    <row r="1334" spans="1:40" x14ac:dyDescent="0.25">
      <c r="A1334" t="s">
        <v>1213</v>
      </c>
      <c r="B1334" s="2">
        <v>9302</v>
      </c>
      <c r="C1334" t="s">
        <v>1769</v>
      </c>
      <c r="D1334" t="s">
        <v>1770</v>
      </c>
      <c r="E1334" t="s">
        <v>309</v>
      </c>
      <c r="F1334" t="s">
        <v>3245</v>
      </c>
      <c r="G1334" t="s">
        <v>3246</v>
      </c>
      <c r="H1334" t="s">
        <v>312</v>
      </c>
      <c r="I1334" t="s">
        <v>951</v>
      </c>
      <c r="J1334" t="s">
        <v>204</v>
      </c>
      <c r="K1334" t="s">
        <v>204</v>
      </c>
      <c r="L1334" t="s">
        <v>325</v>
      </c>
      <c r="M1334" t="s">
        <v>340</v>
      </c>
      <c r="N1334" t="s">
        <v>441</v>
      </c>
      <c r="O1334" t="s">
        <v>339</v>
      </c>
      <c r="Q1334" t="s">
        <v>410</v>
      </c>
      <c r="R1334" t="s">
        <v>410</v>
      </c>
      <c r="S1334" t="s">
        <v>1212</v>
      </c>
      <c r="T1334" s="129">
        <v>632.6</v>
      </c>
      <c r="U1334" t="s">
        <v>3247</v>
      </c>
      <c r="V1334" s="130">
        <v>3.3068100621550897E-2</v>
      </c>
      <c r="W1334" s="130">
        <v>2.3775467733144401E-2</v>
      </c>
      <c r="X1334" t="s">
        <v>412</v>
      </c>
      <c r="Y1334" t="s">
        <v>339</v>
      </c>
      <c r="Z1334" s="137">
        <v>2290183.39</v>
      </c>
      <c r="AA1334" s="167">
        <v>1</v>
      </c>
      <c r="AB1334" s="166" t="s">
        <v>3248</v>
      </c>
      <c r="AD1334" s="137">
        <v>2304.8406</v>
      </c>
      <c r="AH1334" s="130">
        <v>2.7584262451068955E-2</v>
      </c>
      <c r="AI1334" s="130">
        <v>3.4413502452971655E-3</v>
      </c>
      <c r="AJ1334" s="130">
        <v>7.3352133015135558E-4</v>
      </c>
      <c r="AK1334" s="181"/>
      <c r="AL1334" s="4"/>
      <c r="AM1334" s="159"/>
      <c r="AN1334" s="4"/>
    </row>
    <row r="1335" spans="1:40" x14ac:dyDescent="0.25">
      <c r="A1335" t="s">
        <v>1213</v>
      </c>
      <c r="B1335" s="2">
        <v>9302</v>
      </c>
      <c r="C1335" t="s">
        <v>3233</v>
      </c>
      <c r="D1335" t="s">
        <v>3234</v>
      </c>
      <c r="E1335" t="s">
        <v>309</v>
      </c>
      <c r="F1335" t="s">
        <v>3235</v>
      </c>
      <c r="G1335" t="s">
        <v>3236</v>
      </c>
      <c r="H1335" t="s">
        <v>312</v>
      </c>
      <c r="I1335" t="s">
        <v>951</v>
      </c>
      <c r="J1335" t="s">
        <v>204</v>
      </c>
      <c r="K1335" t="s">
        <v>204</v>
      </c>
      <c r="L1335" t="s">
        <v>325</v>
      </c>
      <c r="M1335" t="s">
        <v>340</v>
      </c>
      <c r="N1335" t="s">
        <v>454</v>
      </c>
      <c r="O1335" t="s">
        <v>339</v>
      </c>
      <c r="P1335" t="s">
        <v>1668</v>
      </c>
      <c r="Q1335" t="s">
        <v>413</v>
      </c>
      <c r="R1335" t="s">
        <v>407</v>
      </c>
      <c r="S1335" t="s">
        <v>1212</v>
      </c>
      <c r="T1335" s="129">
        <v>316.10000000000002</v>
      </c>
      <c r="U1335" t="s">
        <v>3237</v>
      </c>
      <c r="V1335" s="130">
        <v>2.3644969902069601E-2</v>
      </c>
      <c r="W1335" s="130">
        <v>4.8753129047155001E-2</v>
      </c>
      <c r="X1335" t="s">
        <v>412</v>
      </c>
      <c r="Y1335" t="s">
        <v>339</v>
      </c>
      <c r="Z1335" s="137">
        <v>2222708.38</v>
      </c>
      <c r="AA1335" s="167">
        <v>1</v>
      </c>
      <c r="AB1335" s="166" t="s">
        <v>3238</v>
      </c>
      <c r="AD1335" s="137">
        <v>2228.0428999999999</v>
      </c>
      <c r="AH1335" s="130">
        <v>3.5281085396825396E-2</v>
      </c>
      <c r="AI1335" s="130">
        <v>3.326683841150493E-3</v>
      </c>
      <c r="AJ1335" s="130">
        <v>7.0908026856273006E-4</v>
      </c>
      <c r="AK1335" s="181"/>
      <c r="AL1335" s="4"/>
      <c r="AM1335" s="159"/>
      <c r="AN1335" s="4"/>
    </row>
    <row r="1336" spans="1:40" x14ac:dyDescent="0.25">
      <c r="A1336" t="s">
        <v>1213</v>
      </c>
      <c r="B1336" s="2">
        <v>9302</v>
      </c>
      <c r="C1336" t="s">
        <v>2301</v>
      </c>
      <c r="D1336" t="s">
        <v>2302</v>
      </c>
      <c r="E1336" t="s">
        <v>309</v>
      </c>
      <c r="F1336" t="s">
        <v>2520</v>
      </c>
      <c r="G1336" t="s">
        <v>2521</v>
      </c>
      <c r="H1336" t="s">
        <v>312</v>
      </c>
      <c r="I1336" t="s">
        <v>951</v>
      </c>
      <c r="J1336" t="s">
        <v>204</v>
      </c>
      <c r="K1336" t="s">
        <v>204</v>
      </c>
      <c r="L1336" t="s">
        <v>325</v>
      </c>
      <c r="M1336" t="s">
        <v>340</v>
      </c>
      <c r="N1336" t="s">
        <v>445</v>
      </c>
      <c r="O1336" t="s">
        <v>339</v>
      </c>
      <c r="P1336" t="s">
        <v>1647</v>
      </c>
      <c r="Q1336" t="s">
        <v>413</v>
      </c>
      <c r="R1336" t="s">
        <v>407</v>
      </c>
      <c r="S1336" t="s">
        <v>1212</v>
      </c>
      <c r="T1336" s="129">
        <v>84.9</v>
      </c>
      <c r="U1336" t="s">
        <v>2522</v>
      </c>
      <c r="V1336" s="130">
        <v>4.9226714690374901E-2</v>
      </c>
      <c r="W1336" s="130">
        <v>5.4438930152654302E-2</v>
      </c>
      <c r="X1336" t="s">
        <v>412</v>
      </c>
      <c r="Y1336" t="s">
        <v>339</v>
      </c>
      <c r="Z1336" s="137">
        <v>2153080</v>
      </c>
      <c r="AA1336" s="167">
        <v>1</v>
      </c>
      <c r="AB1336" s="166" t="s">
        <v>2523</v>
      </c>
      <c r="AD1336" s="137">
        <v>2184.7302999999997</v>
      </c>
      <c r="AH1336" s="130">
        <v>4.7215854781760208E-3</v>
      </c>
      <c r="AI1336" s="130">
        <v>3.2620139344183494E-3</v>
      </c>
      <c r="AJ1336" s="130">
        <v>6.9529592444612877E-4</v>
      </c>
      <c r="AK1336" s="181"/>
      <c r="AL1336" s="4"/>
      <c r="AM1336" s="159"/>
      <c r="AN1336" s="4"/>
    </row>
    <row r="1337" spans="1:40" x14ac:dyDescent="0.25">
      <c r="A1337" t="s">
        <v>1213</v>
      </c>
      <c r="B1337" s="2">
        <v>9302</v>
      </c>
      <c r="C1337" t="s">
        <v>1752</v>
      </c>
      <c r="D1337" t="s">
        <v>1753</v>
      </c>
      <c r="E1337" t="s">
        <v>309</v>
      </c>
      <c r="F1337" t="s">
        <v>1754</v>
      </c>
      <c r="G1337" t="s">
        <v>1755</v>
      </c>
      <c r="H1337" t="s">
        <v>312</v>
      </c>
      <c r="I1337" t="s">
        <v>951</v>
      </c>
      <c r="J1337" t="s">
        <v>204</v>
      </c>
      <c r="K1337" t="s">
        <v>204</v>
      </c>
      <c r="L1337" t="s">
        <v>325</v>
      </c>
      <c r="M1337" t="s">
        <v>340</v>
      </c>
      <c r="N1337" t="s">
        <v>443</v>
      </c>
      <c r="O1337" t="s">
        <v>339</v>
      </c>
      <c r="P1337" t="s">
        <v>1626</v>
      </c>
      <c r="Q1337" t="s">
        <v>415</v>
      </c>
      <c r="R1337" t="s">
        <v>407</v>
      </c>
      <c r="S1337" t="s">
        <v>1212</v>
      </c>
      <c r="T1337" s="129">
        <v>1191.8</v>
      </c>
      <c r="U1337" t="s">
        <v>1694</v>
      </c>
      <c r="V1337" s="130">
        <v>2.7285365809172801E-3</v>
      </c>
      <c r="W1337" s="130">
        <v>6.8666545926332104E-2</v>
      </c>
      <c r="X1337" t="s">
        <v>412</v>
      </c>
      <c r="Y1337" t="s">
        <v>339</v>
      </c>
      <c r="Z1337" s="137">
        <v>2093286</v>
      </c>
      <c r="AA1337" s="167">
        <v>1</v>
      </c>
      <c r="AB1337" s="166" t="s">
        <v>1756</v>
      </c>
      <c r="AD1337" s="137">
        <v>2132.4303999999997</v>
      </c>
      <c r="AH1337" s="130">
        <v>5.8017904656319291E-3</v>
      </c>
      <c r="AI1337" s="130">
        <v>3.1839251183440327E-3</v>
      </c>
      <c r="AJ1337" s="130">
        <v>6.7865134945262033E-4</v>
      </c>
      <c r="AK1337" s="181"/>
      <c r="AL1337" s="4"/>
      <c r="AM1337" s="159"/>
      <c r="AN1337" s="4"/>
    </row>
    <row r="1338" spans="1:40" x14ac:dyDescent="0.25">
      <c r="A1338" t="s">
        <v>1213</v>
      </c>
      <c r="B1338" s="2">
        <v>9302</v>
      </c>
      <c r="C1338" t="s">
        <v>2369</v>
      </c>
      <c r="D1338" t="s">
        <v>2370</v>
      </c>
      <c r="E1338" t="s">
        <v>309</v>
      </c>
      <c r="F1338" t="s">
        <v>2371</v>
      </c>
      <c r="G1338" t="s">
        <v>2372</v>
      </c>
      <c r="H1338" t="s">
        <v>312</v>
      </c>
      <c r="I1338" t="s">
        <v>951</v>
      </c>
      <c r="J1338" t="s">
        <v>204</v>
      </c>
      <c r="K1338" t="s">
        <v>204</v>
      </c>
      <c r="L1338" t="s">
        <v>327</v>
      </c>
      <c r="M1338" t="s">
        <v>340</v>
      </c>
      <c r="N1338" t="s">
        <v>454</v>
      </c>
      <c r="O1338" t="s">
        <v>339</v>
      </c>
      <c r="P1338" t="s">
        <v>1626</v>
      </c>
      <c r="Q1338" t="s">
        <v>415</v>
      </c>
      <c r="R1338" t="s">
        <v>407</v>
      </c>
      <c r="S1338" t="s">
        <v>1212</v>
      </c>
      <c r="T1338" s="129">
        <v>4187.3</v>
      </c>
      <c r="U1338" t="s">
        <v>2373</v>
      </c>
      <c r="V1338" s="130">
        <v>4.5666353412320802E-2</v>
      </c>
      <c r="W1338" s="130">
        <v>5.3599697517156202E-2</v>
      </c>
      <c r="X1338" t="s">
        <v>412</v>
      </c>
      <c r="Y1338" t="s">
        <v>339</v>
      </c>
      <c r="Z1338" s="137">
        <v>2054000</v>
      </c>
      <c r="AA1338" s="167">
        <v>1</v>
      </c>
      <c r="AB1338" s="166">
        <f>AD1338*1000/Z1338*100</f>
        <v>101.59491707503945</v>
      </c>
      <c r="AD1338" s="137">
        <f>2086759.59672131/1000</f>
        <v>2086.7595967213101</v>
      </c>
      <c r="AH1338" s="130">
        <v>1.5421757486160654E-3</v>
      </c>
      <c r="AI1338" s="130">
        <v>3.1157341857190012E-3</v>
      </c>
      <c r="AJ1338" s="130">
        <v>6.6411650119887762E-4</v>
      </c>
      <c r="AK1338" s="181"/>
      <c r="AL1338" s="4"/>
      <c r="AM1338" s="159"/>
      <c r="AN1338" s="4"/>
    </row>
    <row r="1339" spans="1:40" x14ac:dyDescent="0.25">
      <c r="A1339" t="s">
        <v>1213</v>
      </c>
      <c r="B1339" s="2">
        <v>9302</v>
      </c>
      <c r="C1339" t="s">
        <v>2369</v>
      </c>
      <c r="D1339" t="s">
        <v>2370</v>
      </c>
      <c r="E1339" t="s">
        <v>309</v>
      </c>
      <c r="F1339" t="s">
        <v>2459</v>
      </c>
      <c r="G1339" t="s">
        <v>2460</v>
      </c>
      <c r="H1339" t="s">
        <v>312</v>
      </c>
      <c r="I1339" t="s">
        <v>951</v>
      </c>
      <c r="J1339" t="s">
        <v>204</v>
      </c>
      <c r="K1339" t="s">
        <v>204</v>
      </c>
      <c r="L1339" t="s">
        <v>325</v>
      </c>
      <c r="M1339" t="s">
        <v>340</v>
      </c>
      <c r="N1339" t="s">
        <v>454</v>
      </c>
      <c r="O1339" t="s">
        <v>339</v>
      </c>
      <c r="P1339" t="s">
        <v>1626</v>
      </c>
      <c r="Q1339" t="s">
        <v>415</v>
      </c>
      <c r="R1339" t="s">
        <v>407</v>
      </c>
      <c r="S1339" t="s">
        <v>1212</v>
      </c>
      <c r="T1339" s="129">
        <v>2952.7</v>
      </c>
      <c r="U1339" t="s">
        <v>1882</v>
      </c>
      <c r="V1339" s="130">
        <v>6.4570041624307295E-2</v>
      </c>
      <c r="W1339" s="130">
        <v>4.6938288472890499E-2</v>
      </c>
      <c r="X1339" t="s">
        <v>412</v>
      </c>
      <c r="Y1339" t="s">
        <v>339</v>
      </c>
      <c r="Z1339" s="137">
        <v>1987554.78</v>
      </c>
      <c r="AA1339" s="167">
        <v>1</v>
      </c>
      <c r="AB1339" s="166" t="s">
        <v>2461</v>
      </c>
      <c r="AD1339" s="137">
        <v>2076.1997000000001</v>
      </c>
      <c r="AH1339" s="130">
        <v>1.1357455885714286E-3</v>
      </c>
      <c r="AI1339" s="130">
        <v>3.0999672371620412E-3</v>
      </c>
      <c r="AJ1339" s="130">
        <v>6.6075578745178548E-4</v>
      </c>
      <c r="AK1339" s="181"/>
      <c r="AL1339" s="4"/>
      <c r="AM1339" s="159"/>
      <c r="AN1339" s="4"/>
    </row>
    <row r="1340" spans="1:40" x14ac:dyDescent="0.25">
      <c r="A1340" t="s">
        <v>1213</v>
      </c>
      <c r="B1340" s="2">
        <v>9302</v>
      </c>
      <c r="C1340" t="s">
        <v>3258</v>
      </c>
      <c r="D1340" t="s">
        <v>3259</v>
      </c>
      <c r="E1340" t="s">
        <v>309</v>
      </c>
      <c r="F1340" t="s">
        <v>3260</v>
      </c>
      <c r="G1340" t="s">
        <v>3261</v>
      </c>
      <c r="H1340" t="s">
        <v>312</v>
      </c>
      <c r="I1340" t="s">
        <v>951</v>
      </c>
      <c r="J1340" t="s">
        <v>204</v>
      </c>
      <c r="K1340" t="s">
        <v>204</v>
      </c>
      <c r="L1340" t="s">
        <v>325</v>
      </c>
      <c r="M1340" t="s">
        <v>340</v>
      </c>
      <c r="N1340" t="s">
        <v>477</v>
      </c>
      <c r="O1340" t="s">
        <v>339</v>
      </c>
      <c r="P1340" t="s">
        <v>1633</v>
      </c>
      <c r="Q1340" t="s">
        <v>413</v>
      </c>
      <c r="R1340" t="s">
        <v>407</v>
      </c>
      <c r="S1340" t="s">
        <v>1212</v>
      </c>
      <c r="T1340" s="129">
        <v>1502.4</v>
      </c>
      <c r="U1340" t="s">
        <v>1672</v>
      </c>
      <c r="V1340" s="130">
        <v>3.2984119617445802E-2</v>
      </c>
      <c r="W1340" s="130">
        <v>5.8257438644170399E-2</v>
      </c>
      <c r="X1340" t="s">
        <v>412</v>
      </c>
      <c r="Y1340" t="s">
        <v>339</v>
      </c>
      <c r="Z1340" s="137">
        <v>2142718.9</v>
      </c>
      <c r="AA1340" s="167">
        <v>1</v>
      </c>
      <c r="AB1340" s="166" t="s">
        <v>1808</v>
      </c>
      <c r="AD1340" s="137">
        <v>2065.1525000000001</v>
      </c>
      <c r="AH1340" s="130">
        <v>3.4379765744083433E-2</v>
      </c>
      <c r="AI1340" s="130">
        <v>3.0834726976134725E-3</v>
      </c>
      <c r="AJ1340" s="130">
        <v>6.5723998820803385E-4</v>
      </c>
      <c r="AK1340" s="181"/>
      <c r="AL1340" s="4"/>
      <c r="AM1340" s="159"/>
      <c r="AN1340" s="4"/>
    </row>
    <row r="1341" spans="1:40" x14ac:dyDescent="0.25">
      <c r="A1341" t="s">
        <v>1213</v>
      </c>
      <c r="B1341" s="2">
        <v>9302</v>
      </c>
      <c r="C1341" t="s">
        <v>3283</v>
      </c>
      <c r="D1341" t="s">
        <v>3284</v>
      </c>
      <c r="E1341" t="s">
        <v>309</v>
      </c>
      <c r="F1341" t="s">
        <v>3285</v>
      </c>
      <c r="G1341" t="s">
        <v>3286</v>
      </c>
      <c r="H1341" t="s">
        <v>312</v>
      </c>
      <c r="I1341" t="s">
        <v>951</v>
      </c>
      <c r="J1341" t="s">
        <v>204</v>
      </c>
      <c r="K1341" t="s">
        <v>204</v>
      </c>
      <c r="L1341" t="s">
        <v>325</v>
      </c>
      <c r="M1341" t="s">
        <v>314</v>
      </c>
      <c r="N1341" t="s">
        <v>451</v>
      </c>
      <c r="O1341" t="s">
        <v>339</v>
      </c>
      <c r="Q1341" t="s">
        <v>410</v>
      </c>
      <c r="R1341" t="s">
        <v>410</v>
      </c>
      <c r="S1341" t="s">
        <v>1212</v>
      </c>
      <c r="T1341" s="129">
        <v>2454.1</v>
      </c>
      <c r="U1341" t="s">
        <v>1664</v>
      </c>
      <c r="V1341" s="130">
        <v>8.0317192013997701E-2</v>
      </c>
      <c r="W1341" s="130">
        <v>7.1320619136094707E-2</v>
      </c>
      <c r="X1341" t="s">
        <v>412</v>
      </c>
      <c r="Y1341" t="s">
        <v>339</v>
      </c>
      <c r="Z1341" s="137">
        <v>1969678.52</v>
      </c>
      <c r="AA1341" s="167">
        <v>1</v>
      </c>
      <c r="AB1341" s="166" t="s">
        <v>3287</v>
      </c>
      <c r="AD1341" s="137">
        <v>2027.981</v>
      </c>
      <c r="AH1341" s="130">
        <v>2.4461242857300045E-2</v>
      </c>
      <c r="AI1341" s="130">
        <v>3.027972047962011E-3</v>
      </c>
      <c r="AJ1341" s="130">
        <v>6.4541006464467711E-4</v>
      </c>
      <c r="AK1341" s="181"/>
      <c r="AL1341" s="4"/>
      <c r="AM1341" s="159"/>
      <c r="AN1341" s="4"/>
    </row>
    <row r="1342" spans="1:40" x14ac:dyDescent="0.25">
      <c r="A1342" t="s">
        <v>1213</v>
      </c>
      <c r="B1342" s="2">
        <v>9302</v>
      </c>
      <c r="C1342" t="s">
        <v>2806</v>
      </c>
      <c r="D1342" t="s">
        <v>2807</v>
      </c>
      <c r="E1342" t="s">
        <v>309</v>
      </c>
      <c r="F1342" t="s">
        <v>3300</v>
      </c>
      <c r="G1342" t="s">
        <v>3301</v>
      </c>
      <c r="H1342" t="s">
        <v>312</v>
      </c>
      <c r="I1342" t="s">
        <v>951</v>
      </c>
      <c r="J1342" t="s">
        <v>204</v>
      </c>
      <c r="K1342" t="s">
        <v>204</v>
      </c>
      <c r="L1342" t="s">
        <v>325</v>
      </c>
      <c r="M1342" t="s">
        <v>340</v>
      </c>
      <c r="N1342" t="s">
        <v>462</v>
      </c>
      <c r="O1342" t="s">
        <v>339</v>
      </c>
      <c r="P1342" t="s">
        <v>1647</v>
      </c>
      <c r="Q1342" t="s">
        <v>413</v>
      </c>
      <c r="R1342" t="s">
        <v>407</v>
      </c>
      <c r="S1342" t="s">
        <v>1212</v>
      </c>
      <c r="T1342" s="129">
        <v>2225.9</v>
      </c>
      <c r="U1342" t="s">
        <v>3302</v>
      </c>
      <c r="V1342" s="130">
        <v>4.5926627928276502E-2</v>
      </c>
      <c r="W1342" s="130">
        <v>5.44913821923729E-2</v>
      </c>
      <c r="X1342" t="s">
        <v>412</v>
      </c>
      <c r="Y1342" t="s">
        <v>339</v>
      </c>
      <c r="Z1342" s="137">
        <v>1989821.1</v>
      </c>
      <c r="AA1342" s="167">
        <v>1</v>
      </c>
      <c r="AB1342" s="166" t="s">
        <v>3303</v>
      </c>
      <c r="AD1342" s="137">
        <v>1859.6867999999999</v>
      </c>
      <c r="AH1342" s="130">
        <v>5.5024525446844847E-3</v>
      </c>
      <c r="AI1342" s="130">
        <v>2.7766925076536312E-3</v>
      </c>
      <c r="AJ1342" s="130">
        <v>5.9185001132005318E-4</v>
      </c>
      <c r="AK1342" s="181"/>
      <c r="AL1342" s="4"/>
      <c r="AM1342" s="159"/>
      <c r="AN1342" s="4"/>
    </row>
    <row r="1343" spans="1:40" x14ac:dyDescent="0.25">
      <c r="A1343" t="s">
        <v>1213</v>
      </c>
      <c r="B1343" s="2">
        <v>9302</v>
      </c>
      <c r="C1343" t="s">
        <v>1687</v>
      </c>
      <c r="D1343" t="s">
        <v>1688</v>
      </c>
      <c r="E1343" t="s">
        <v>309</v>
      </c>
      <c r="F1343" t="s">
        <v>1689</v>
      </c>
      <c r="G1343" t="s">
        <v>1690</v>
      </c>
      <c r="H1343" t="s">
        <v>312</v>
      </c>
      <c r="I1343" t="s">
        <v>951</v>
      </c>
      <c r="J1343" t="s">
        <v>204</v>
      </c>
      <c r="K1343" t="s">
        <v>204</v>
      </c>
      <c r="L1343" t="s">
        <v>325</v>
      </c>
      <c r="M1343" t="s">
        <v>340</v>
      </c>
      <c r="N1343" t="s">
        <v>447</v>
      </c>
      <c r="O1343" t="s">
        <v>339</v>
      </c>
      <c r="Q1343" t="s">
        <v>410</v>
      </c>
      <c r="R1343" t="s">
        <v>410</v>
      </c>
      <c r="S1343" t="s">
        <v>1212</v>
      </c>
      <c r="T1343" s="129">
        <v>2305</v>
      </c>
      <c r="U1343" t="s">
        <v>1664</v>
      </c>
      <c r="V1343" s="130">
        <v>7.3968239958628196E-2</v>
      </c>
      <c r="W1343" s="130">
        <v>7.4614607230424498E-2</v>
      </c>
      <c r="X1343" t="s">
        <v>412</v>
      </c>
      <c r="Y1343" t="s">
        <v>339</v>
      </c>
      <c r="Z1343" s="137">
        <v>1801000</v>
      </c>
      <c r="AA1343" s="167">
        <v>1</v>
      </c>
      <c r="AB1343" s="166" t="s">
        <v>1691</v>
      </c>
      <c r="AD1343" s="137">
        <v>1848.1861999999999</v>
      </c>
      <c r="AH1343" s="130">
        <v>1.3852780555341896E-2</v>
      </c>
      <c r="AI1343" s="130">
        <v>2.7595209979921543E-3</v>
      </c>
      <c r="AJ1343" s="130">
        <v>5.8818991638353614E-4</v>
      </c>
      <c r="AK1343" s="181"/>
      <c r="AL1343" s="4"/>
      <c r="AM1343" s="159"/>
      <c r="AN1343" s="4"/>
    </row>
    <row r="1344" spans="1:40" x14ac:dyDescent="0.25">
      <c r="A1344" t="s">
        <v>1213</v>
      </c>
      <c r="B1344" s="2">
        <v>9302</v>
      </c>
      <c r="C1344" t="s">
        <v>1703</v>
      </c>
      <c r="D1344" t="s">
        <v>1704</v>
      </c>
      <c r="E1344" t="s">
        <v>309</v>
      </c>
      <c r="F1344" t="s">
        <v>1744</v>
      </c>
      <c r="G1344" t="s">
        <v>1745</v>
      </c>
      <c r="H1344" t="s">
        <v>312</v>
      </c>
      <c r="I1344" t="s">
        <v>951</v>
      </c>
      <c r="J1344" t="s">
        <v>204</v>
      </c>
      <c r="K1344" t="s">
        <v>204</v>
      </c>
      <c r="L1344" t="s">
        <v>325</v>
      </c>
      <c r="M1344" t="s">
        <v>340</v>
      </c>
      <c r="N1344" t="s">
        <v>454</v>
      </c>
      <c r="O1344" t="s">
        <v>339</v>
      </c>
      <c r="P1344" t="s">
        <v>1633</v>
      </c>
      <c r="Q1344" t="s">
        <v>413</v>
      </c>
      <c r="R1344" t="s">
        <v>407</v>
      </c>
      <c r="S1344" t="s">
        <v>1212</v>
      </c>
      <c r="T1344" s="129">
        <v>4011.7</v>
      </c>
      <c r="U1344" t="s">
        <v>1746</v>
      </c>
      <c r="V1344" s="130">
        <v>5.5102448455094898E-2</v>
      </c>
      <c r="W1344" s="130">
        <v>5.2107436987161297E-2</v>
      </c>
      <c r="X1344" t="s">
        <v>412</v>
      </c>
      <c r="Y1344" t="s">
        <v>339</v>
      </c>
      <c r="Z1344" s="137">
        <v>1656000</v>
      </c>
      <c r="AA1344" s="167">
        <v>1</v>
      </c>
      <c r="AB1344" s="166" t="s">
        <v>1747</v>
      </c>
      <c r="AD1344" s="137">
        <v>1702.5336000000002</v>
      </c>
      <c r="AH1344" s="130">
        <v>1.8197802197802199E-3</v>
      </c>
      <c r="AI1344" s="130">
        <v>2.5420475593785821E-3</v>
      </c>
      <c r="AJ1344" s="130">
        <v>5.4183560932559774E-4</v>
      </c>
      <c r="AK1344" s="181"/>
      <c r="AL1344" s="4"/>
      <c r="AM1344" s="159"/>
      <c r="AN1344" s="4"/>
    </row>
    <row r="1345" spans="1:40" x14ac:dyDescent="0.25">
      <c r="A1345" t="s">
        <v>1213</v>
      </c>
      <c r="B1345" s="2">
        <v>9302</v>
      </c>
      <c r="C1345" t="s">
        <v>3316</v>
      </c>
      <c r="D1345" t="s">
        <v>3317</v>
      </c>
      <c r="E1345" t="s">
        <v>309</v>
      </c>
      <c r="F1345" t="s">
        <v>3318</v>
      </c>
      <c r="G1345" t="s">
        <v>3319</v>
      </c>
      <c r="H1345" t="s">
        <v>312</v>
      </c>
      <c r="I1345" t="s">
        <v>951</v>
      </c>
      <c r="J1345" t="s">
        <v>204</v>
      </c>
      <c r="K1345" t="s">
        <v>204</v>
      </c>
      <c r="L1345" t="s">
        <v>325</v>
      </c>
      <c r="M1345" t="s">
        <v>340</v>
      </c>
      <c r="N1345" t="s">
        <v>447</v>
      </c>
      <c r="O1345" t="s">
        <v>339</v>
      </c>
      <c r="P1345" t="s">
        <v>1773</v>
      </c>
      <c r="Q1345" t="s">
        <v>415</v>
      </c>
      <c r="R1345" t="s">
        <v>407</v>
      </c>
      <c r="S1345" t="s">
        <v>1212</v>
      </c>
      <c r="T1345" s="129">
        <v>1468.9</v>
      </c>
      <c r="U1345" t="s">
        <v>1672</v>
      </c>
      <c r="V1345" s="130">
        <v>5.7056107917192497E-2</v>
      </c>
      <c r="W1345" s="130">
        <v>5.69382698452469E-2</v>
      </c>
      <c r="X1345" t="s">
        <v>412</v>
      </c>
      <c r="Y1345" t="s">
        <v>339</v>
      </c>
      <c r="Z1345" s="137">
        <v>1701068</v>
      </c>
      <c r="AA1345" s="167">
        <v>1</v>
      </c>
      <c r="AB1345" s="166" t="s">
        <v>3320</v>
      </c>
      <c r="AD1345" s="137">
        <v>1613.9733000000001</v>
      </c>
      <c r="AH1345" s="130">
        <v>4.8601942857142855E-3</v>
      </c>
      <c r="AI1345" s="130">
        <v>2.4098184541950867E-3</v>
      </c>
      <c r="AJ1345" s="130">
        <v>5.1365107064010114E-4</v>
      </c>
      <c r="AK1345" s="181"/>
      <c r="AL1345" s="4"/>
      <c r="AM1345" s="159"/>
      <c r="AN1345" s="4"/>
    </row>
    <row r="1346" spans="1:40" x14ac:dyDescent="0.25">
      <c r="A1346" t="s">
        <v>1213</v>
      </c>
      <c r="B1346" s="2">
        <v>9302</v>
      </c>
      <c r="C1346" t="s">
        <v>1717</v>
      </c>
      <c r="D1346" t="s">
        <v>1718</v>
      </c>
      <c r="E1346" t="s">
        <v>309</v>
      </c>
      <c r="F1346" t="s">
        <v>1719</v>
      </c>
      <c r="G1346" t="s">
        <v>1720</v>
      </c>
      <c r="H1346" t="s">
        <v>312</v>
      </c>
      <c r="I1346" t="s">
        <v>951</v>
      </c>
      <c r="J1346" t="s">
        <v>204</v>
      </c>
      <c r="K1346" t="s">
        <v>204</v>
      </c>
      <c r="L1346" t="s">
        <v>325</v>
      </c>
      <c r="M1346" t="s">
        <v>340</v>
      </c>
      <c r="N1346" t="s">
        <v>447</v>
      </c>
      <c r="O1346" t="s">
        <v>339</v>
      </c>
      <c r="Q1346" t="s">
        <v>410</v>
      </c>
      <c r="R1346" t="s">
        <v>410</v>
      </c>
      <c r="S1346" t="s">
        <v>1212</v>
      </c>
      <c r="T1346" s="129">
        <v>4455.8999999999996</v>
      </c>
      <c r="U1346" t="s">
        <v>1721</v>
      </c>
      <c r="V1346" s="130">
        <v>5.8899976130723598E-2</v>
      </c>
      <c r="W1346" s="130">
        <v>5.7258227287530598E-2</v>
      </c>
      <c r="X1346" t="s">
        <v>412</v>
      </c>
      <c r="Y1346" t="s">
        <v>339</v>
      </c>
      <c r="Z1346" s="137">
        <v>1575000</v>
      </c>
      <c r="AA1346" s="167">
        <v>1</v>
      </c>
      <c r="AB1346" s="166" t="s">
        <v>1722</v>
      </c>
      <c r="AD1346" s="137">
        <v>1586.0250000000001</v>
      </c>
      <c r="AH1346" s="130">
        <v>5.7272727272727275E-3</v>
      </c>
      <c r="AI1346" s="130">
        <v>2.368088935433295E-3</v>
      </c>
      <c r="AJ1346" s="130">
        <v>5.0475645372322227E-4</v>
      </c>
      <c r="AK1346" s="181"/>
      <c r="AL1346" s="4"/>
      <c r="AM1346" s="159"/>
      <c r="AN1346" s="4"/>
    </row>
    <row r="1347" spans="1:40" x14ac:dyDescent="0.25">
      <c r="A1347" t="s">
        <v>1213</v>
      </c>
      <c r="B1347" s="2">
        <v>9302</v>
      </c>
      <c r="C1347" t="s">
        <v>3383</v>
      </c>
      <c r="D1347" t="s">
        <v>3384</v>
      </c>
      <c r="E1347" t="s">
        <v>311</v>
      </c>
      <c r="F1347" t="s">
        <v>3385</v>
      </c>
      <c r="G1347" t="s">
        <v>3386</v>
      </c>
      <c r="H1347" t="s">
        <v>312</v>
      </c>
      <c r="I1347" t="s">
        <v>951</v>
      </c>
      <c r="J1347" t="s">
        <v>204</v>
      </c>
      <c r="K1347" t="s">
        <v>224</v>
      </c>
      <c r="L1347" t="s">
        <v>325</v>
      </c>
      <c r="M1347" t="s">
        <v>340</v>
      </c>
      <c r="N1347" t="s">
        <v>465</v>
      </c>
      <c r="O1347" t="s">
        <v>339</v>
      </c>
      <c r="P1347" t="s">
        <v>3387</v>
      </c>
      <c r="Q1347" t="s">
        <v>415</v>
      </c>
      <c r="R1347" t="s">
        <v>407</v>
      </c>
      <c r="S1347" t="s">
        <v>1212</v>
      </c>
      <c r="T1347" s="129">
        <v>1524.6</v>
      </c>
      <c r="U1347" t="s">
        <v>2609</v>
      </c>
      <c r="V1347" s="130">
        <v>7.6595637904928002E-2</v>
      </c>
      <c r="W1347" s="130">
        <v>9.4299857736825601E-2</v>
      </c>
      <c r="X1347" t="s">
        <v>412</v>
      </c>
      <c r="Y1347" t="s">
        <v>338</v>
      </c>
      <c r="Z1347" s="137">
        <v>1583160.39</v>
      </c>
      <c r="AA1347" s="167">
        <v>1</v>
      </c>
      <c r="AB1347" s="166" t="s">
        <v>3388</v>
      </c>
      <c r="AD1347" s="137">
        <v>1557.8298</v>
      </c>
      <c r="AH1347" s="130">
        <v>7.8132051900089549E-3</v>
      </c>
      <c r="AI1347" s="130">
        <v>2.3259907710586293E-3</v>
      </c>
      <c r="AJ1347" s="130">
        <v>4.95783260259048E-4</v>
      </c>
      <c r="AK1347" s="181"/>
      <c r="AL1347" s="4"/>
      <c r="AM1347" s="159"/>
      <c r="AN1347" s="4"/>
    </row>
    <row r="1348" spans="1:40" x14ac:dyDescent="0.25">
      <c r="A1348" t="s">
        <v>1213</v>
      </c>
      <c r="B1348" s="2">
        <v>9302</v>
      </c>
      <c r="C1348" t="s">
        <v>2476</v>
      </c>
      <c r="D1348" t="s">
        <v>2477</v>
      </c>
      <c r="E1348" t="s">
        <v>309</v>
      </c>
      <c r="F1348" t="s">
        <v>2548</v>
      </c>
      <c r="G1348" t="s">
        <v>2549</v>
      </c>
      <c r="H1348" t="s">
        <v>312</v>
      </c>
      <c r="I1348" t="s">
        <v>951</v>
      </c>
      <c r="J1348" t="s">
        <v>204</v>
      </c>
      <c r="K1348" t="s">
        <v>204</v>
      </c>
      <c r="L1348" t="s">
        <v>325</v>
      </c>
      <c r="M1348" t="s">
        <v>340</v>
      </c>
      <c r="N1348" t="s">
        <v>462</v>
      </c>
      <c r="O1348" t="s">
        <v>339</v>
      </c>
      <c r="P1348" t="s">
        <v>1647</v>
      </c>
      <c r="Q1348" t="s">
        <v>413</v>
      </c>
      <c r="R1348" t="s">
        <v>407</v>
      </c>
      <c r="S1348" t="s">
        <v>1212</v>
      </c>
      <c r="T1348" s="129">
        <v>1148.9000000000001</v>
      </c>
      <c r="U1348" t="s">
        <v>1774</v>
      </c>
      <c r="V1348" s="130">
        <v>4.1560661121151803E-2</v>
      </c>
      <c r="W1348" s="130">
        <v>4.0345067080258999E-2</v>
      </c>
      <c r="X1348" t="s">
        <v>412</v>
      </c>
      <c r="Y1348" t="s">
        <v>339</v>
      </c>
      <c r="Z1348" s="137">
        <v>1562226.92</v>
      </c>
      <c r="AA1348" s="167">
        <v>1</v>
      </c>
      <c r="AB1348" s="166" t="s">
        <v>2550</v>
      </c>
      <c r="AD1348" s="137">
        <v>1536.9188000000001</v>
      </c>
      <c r="AH1348" s="130">
        <v>6.9374618089805161E-3</v>
      </c>
      <c r="AI1348" s="130">
        <v>2.2947686227767013E-3</v>
      </c>
      <c r="AJ1348" s="130">
        <v>4.8912828180422776E-4</v>
      </c>
      <c r="AK1348" s="181"/>
      <c r="AL1348" s="4"/>
      <c r="AM1348" s="159"/>
      <c r="AN1348" s="4"/>
    </row>
    <row r="1349" spans="1:40" x14ac:dyDescent="0.25">
      <c r="A1349" t="s">
        <v>1213</v>
      </c>
      <c r="B1349" s="2">
        <v>9302</v>
      </c>
      <c r="C1349" t="s">
        <v>1788</v>
      </c>
      <c r="D1349" t="s">
        <v>1789</v>
      </c>
      <c r="E1349" t="s">
        <v>309</v>
      </c>
      <c r="F1349" t="s">
        <v>3129</v>
      </c>
      <c r="G1349" t="s">
        <v>3130</v>
      </c>
      <c r="H1349" t="s">
        <v>312</v>
      </c>
      <c r="I1349" t="s">
        <v>951</v>
      </c>
      <c r="J1349" t="s">
        <v>204</v>
      </c>
      <c r="K1349" t="s">
        <v>204</v>
      </c>
      <c r="L1349" t="s">
        <v>325</v>
      </c>
      <c r="M1349" t="s">
        <v>340</v>
      </c>
      <c r="N1349" t="s">
        <v>441</v>
      </c>
      <c r="O1349" t="s">
        <v>339</v>
      </c>
      <c r="Q1349" t="s">
        <v>410</v>
      </c>
      <c r="R1349" t="s">
        <v>410</v>
      </c>
      <c r="S1349" t="s">
        <v>1212</v>
      </c>
      <c r="T1349" s="129">
        <v>2907.5</v>
      </c>
      <c r="U1349" t="s">
        <v>1911</v>
      </c>
      <c r="V1349" s="130">
        <v>5.26597740640843E-2</v>
      </c>
      <c r="W1349" s="130">
        <v>6.3337418690919606E-2</v>
      </c>
      <c r="X1349" t="s">
        <v>412</v>
      </c>
      <c r="Y1349" t="s">
        <v>339</v>
      </c>
      <c r="Z1349" s="137">
        <v>1521042</v>
      </c>
      <c r="AA1349" s="167">
        <v>1</v>
      </c>
      <c r="AB1349" s="166" t="s">
        <v>2576</v>
      </c>
      <c r="AD1349" s="137">
        <v>1508.2652</v>
      </c>
      <c r="AH1349" s="130">
        <v>6.9138272727272731E-3</v>
      </c>
      <c r="AI1349" s="130">
        <v>2.2519860228048649E-3</v>
      </c>
      <c r="AJ1349" s="130">
        <v>4.8000920138468599E-4</v>
      </c>
      <c r="AK1349" s="181"/>
      <c r="AL1349" s="4"/>
      <c r="AM1349" s="159"/>
      <c r="AN1349" s="4"/>
    </row>
    <row r="1350" spans="1:40" x14ac:dyDescent="0.25">
      <c r="A1350" t="s">
        <v>1213</v>
      </c>
      <c r="B1350" s="2">
        <v>9302</v>
      </c>
      <c r="C1350" t="s">
        <v>1815</v>
      </c>
      <c r="D1350" t="s">
        <v>1816</v>
      </c>
      <c r="E1350" t="s">
        <v>309</v>
      </c>
      <c r="F1350" t="s">
        <v>3304</v>
      </c>
      <c r="G1350" t="s">
        <v>3305</v>
      </c>
      <c r="H1350" t="s">
        <v>312</v>
      </c>
      <c r="I1350" t="s">
        <v>951</v>
      </c>
      <c r="J1350" t="s">
        <v>204</v>
      </c>
      <c r="K1350" t="s">
        <v>204</v>
      </c>
      <c r="L1350" t="s">
        <v>325</v>
      </c>
      <c r="M1350" t="s">
        <v>340</v>
      </c>
      <c r="N1350" t="s">
        <v>447</v>
      </c>
      <c r="O1350" t="s">
        <v>339</v>
      </c>
      <c r="Q1350" t="s">
        <v>410</v>
      </c>
      <c r="R1350" t="s">
        <v>410</v>
      </c>
      <c r="S1350" t="s">
        <v>1212</v>
      </c>
      <c r="T1350" s="129">
        <v>1901.9</v>
      </c>
      <c r="U1350" t="s">
        <v>1796</v>
      </c>
      <c r="V1350" s="130">
        <v>4.9857254170894698E-2</v>
      </c>
      <c r="W1350" s="130">
        <v>6.2854859925508197E-2</v>
      </c>
      <c r="X1350" t="s">
        <v>412</v>
      </c>
      <c r="Y1350" t="s">
        <v>339</v>
      </c>
      <c r="Z1350" s="137">
        <v>1507732.21</v>
      </c>
      <c r="AA1350" s="167">
        <v>1</v>
      </c>
      <c r="AB1350" s="166" t="s">
        <v>3306</v>
      </c>
      <c r="AD1350" s="137">
        <v>1444.1059</v>
      </c>
      <c r="AH1350" s="130">
        <v>4.7586096660298741E-3</v>
      </c>
      <c r="AI1350" s="130">
        <v>2.1561899739184062E-3</v>
      </c>
      <c r="AJ1350" s="130">
        <v>4.5959034245032847E-4</v>
      </c>
      <c r="AK1350" s="181"/>
      <c r="AL1350" s="4"/>
      <c r="AM1350" s="159"/>
      <c r="AN1350" s="4"/>
    </row>
    <row r="1351" spans="1:40" x14ac:dyDescent="0.25">
      <c r="A1351" t="s">
        <v>1213</v>
      </c>
      <c r="B1351" s="2">
        <v>9302</v>
      </c>
      <c r="C1351" t="s">
        <v>3316</v>
      </c>
      <c r="D1351" t="s">
        <v>3317</v>
      </c>
      <c r="E1351" t="s">
        <v>309</v>
      </c>
      <c r="F1351" t="s">
        <v>3369</v>
      </c>
      <c r="G1351" t="s">
        <v>3370</v>
      </c>
      <c r="H1351" t="s">
        <v>312</v>
      </c>
      <c r="I1351" t="s">
        <v>951</v>
      </c>
      <c r="J1351" t="s">
        <v>204</v>
      </c>
      <c r="K1351" t="s">
        <v>204</v>
      </c>
      <c r="L1351" t="s">
        <v>325</v>
      </c>
      <c r="M1351" t="s">
        <v>340</v>
      </c>
      <c r="N1351" t="s">
        <v>447</v>
      </c>
      <c r="O1351" t="s">
        <v>339</v>
      </c>
      <c r="P1351" t="s">
        <v>1773</v>
      </c>
      <c r="Q1351" t="s">
        <v>415</v>
      </c>
      <c r="R1351" t="s">
        <v>407</v>
      </c>
      <c r="S1351" t="s">
        <v>1212</v>
      </c>
      <c r="T1351" s="129">
        <v>4004.8</v>
      </c>
      <c r="U1351" t="s">
        <v>1921</v>
      </c>
      <c r="V1351" s="130">
        <v>5.8010914057492903E-2</v>
      </c>
      <c r="W1351" s="130">
        <v>5.9846735447644801E-2</v>
      </c>
      <c r="X1351" t="s">
        <v>412</v>
      </c>
      <c r="Y1351" t="s">
        <v>339</v>
      </c>
      <c r="Z1351" s="137">
        <v>1451000</v>
      </c>
      <c r="AA1351" s="167">
        <v>1</v>
      </c>
      <c r="AB1351" s="166" t="s">
        <v>3371</v>
      </c>
      <c r="AD1351" s="137">
        <v>1434.4586000000002</v>
      </c>
      <c r="AH1351" s="130">
        <v>7.2222830577484002E-3</v>
      </c>
      <c r="AI1351" s="130">
        <v>2.1417856206536055E-3</v>
      </c>
      <c r="AJ1351" s="130">
        <v>4.5652006490993412E-4</v>
      </c>
      <c r="AK1351" s="181"/>
      <c r="AL1351" s="4"/>
      <c r="AM1351" s="159"/>
      <c r="AN1351" s="4"/>
    </row>
    <row r="1352" spans="1:40" x14ac:dyDescent="0.25">
      <c r="A1352" t="s">
        <v>1213</v>
      </c>
      <c r="B1352" s="2">
        <v>9302</v>
      </c>
      <c r="C1352" t="s">
        <v>3218</v>
      </c>
      <c r="D1352" t="s">
        <v>3219</v>
      </c>
      <c r="E1352" t="s">
        <v>309</v>
      </c>
      <c r="F1352" t="s">
        <v>3220</v>
      </c>
      <c r="G1352" t="s">
        <v>3221</v>
      </c>
      <c r="H1352" t="s">
        <v>312</v>
      </c>
      <c r="I1352" t="s">
        <v>951</v>
      </c>
      <c r="J1352" t="s">
        <v>204</v>
      </c>
      <c r="K1352" t="s">
        <v>204</v>
      </c>
      <c r="L1352" t="s">
        <v>325</v>
      </c>
      <c r="M1352" t="s">
        <v>340</v>
      </c>
      <c r="N1352" t="s">
        <v>446</v>
      </c>
      <c r="O1352" t="s">
        <v>339</v>
      </c>
      <c r="P1352" t="s">
        <v>1211</v>
      </c>
      <c r="Q1352" t="s">
        <v>413</v>
      </c>
      <c r="R1352" t="s">
        <v>407</v>
      </c>
      <c r="S1352" t="s">
        <v>1212</v>
      </c>
      <c r="T1352" s="129">
        <v>421.9</v>
      </c>
      <c r="U1352" t="s">
        <v>3222</v>
      </c>
      <c r="V1352" s="130">
        <v>-7.0564216583153504E-3</v>
      </c>
      <c r="W1352" s="130">
        <v>0.123093404940366</v>
      </c>
      <c r="X1352" t="s">
        <v>412</v>
      </c>
      <c r="Y1352" t="s">
        <v>339</v>
      </c>
      <c r="Z1352" s="137">
        <v>1337130.72</v>
      </c>
      <c r="AA1352" s="167">
        <v>1</v>
      </c>
      <c r="AB1352" s="166" t="s">
        <v>3223</v>
      </c>
      <c r="AD1352" s="137">
        <v>1347.2928999999999</v>
      </c>
      <c r="AH1352" s="130">
        <v>8.6573458504373649E-3</v>
      </c>
      <c r="AI1352" s="130">
        <v>2.01163878834056E-3</v>
      </c>
      <c r="AJ1352" s="130">
        <v>4.2877936118943639E-4</v>
      </c>
      <c r="AK1352" s="181"/>
      <c r="AL1352" s="4"/>
      <c r="AM1352" s="159"/>
      <c r="AN1352" s="4"/>
    </row>
    <row r="1353" spans="1:40" x14ac:dyDescent="0.25">
      <c r="A1353" t="s">
        <v>1213</v>
      </c>
      <c r="B1353" s="2">
        <v>9302</v>
      </c>
      <c r="C1353" t="s">
        <v>3356</v>
      </c>
      <c r="D1353" t="s">
        <v>3357</v>
      </c>
      <c r="E1353" t="s">
        <v>311</v>
      </c>
      <c r="F1353" t="s">
        <v>3358</v>
      </c>
      <c r="G1353" t="s">
        <v>3359</v>
      </c>
      <c r="H1353" t="s">
        <v>312</v>
      </c>
      <c r="I1353" t="s">
        <v>951</v>
      </c>
      <c r="J1353" t="s">
        <v>204</v>
      </c>
      <c r="K1353" t="s">
        <v>224</v>
      </c>
      <c r="L1353" t="s">
        <v>325</v>
      </c>
      <c r="M1353" t="s">
        <v>340</v>
      </c>
      <c r="N1353" t="s">
        <v>465</v>
      </c>
      <c r="O1353" t="s">
        <v>339</v>
      </c>
      <c r="P1353" t="s">
        <v>1640</v>
      </c>
      <c r="Q1353" t="s">
        <v>413</v>
      </c>
      <c r="R1353" t="s">
        <v>407</v>
      </c>
      <c r="S1353" t="s">
        <v>1212</v>
      </c>
      <c r="T1353" s="129">
        <v>1889.2</v>
      </c>
      <c r="U1353" t="s">
        <v>2250</v>
      </c>
      <c r="V1353" s="130">
        <v>7.65343518841263E-2</v>
      </c>
      <c r="W1353" s="130">
        <v>7.6295695103406599E-2</v>
      </c>
      <c r="X1353" t="s">
        <v>412</v>
      </c>
      <c r="Y1353" t="s">
        <v>339</v>
      </c>
      <c r="Z1353" s="137">
        <v>1316000</v>
      </c>
      <c r="AA1353" s="167">
        <v>1</v>
      </c>
      <c r="AB1353" s="166" t="s">
        <v>3360</v>
      </c>
      <c r="AD1353" s="137">
        <v>1341.0039999999999</v>
      </c>
      <c r="AH1353" s="130">
        <v>1.0123076923076924E-2</v>
      </c>
      <c r="AI1353" s="130">
        <v>2.0022488515450826E-3</v>
      </c>
      <c r="AJ1353" s="130">
        <v>4.2677790291367155E-4</v>
      </c>
      <c r="AK1353" s="181"/>
      <c r="AL1353" s="4"/>
      <c r="AM1353" s="159"/>
      <c r="AN1353" s="4"/>
    </row>
    <row r="1354" spans="1:40" x14ac:dyDescent="0.25">
      <c r="A1354" t="s">
        <v>1213</v>
      </c>
      <c r="B1354" s="2">
        <v>9302</v>
      </c>
      <c r="C1354" t="s">
        <v>3338</v>
      </c>
      <c r="D1354" t="s">
        <v>3339</v>
      </c>
      <c r="E1354" t="s">
        <v>309</v>
      </c>
      <c r="F1354" t="s">
        <v>3340</v>
      </c>
      <c r="G1354" t="s">
        <v>3341</v>
      </c>
      <c r="H1354" t="s">
        <v>312</v>
      </c>
      <c r="I1354" t="s">
        <v>951</v>
      </c>
      <c r="J1354" t="s">
        <v>204</v>
      </c>
      <c r="K1354" t="s">
        <v>204</v>
      </c>
      <c r="L1354" t="s">
        <v>325</v>
      </c>
      <c r="M1354" t="s">
        <v>340</v>
      </c>
      <c r="N1354" t="s">
        <v>463</v>
      </c>
      <c r="O1354" t="s">
        <v>339</v>
      </c>
      <c r="Q1354" t="s">
        <v>410</v>
      </c>
      <c r="R1354" t="s">
        <v>410</v>
      </c>
      <c r="S1354" t="s">
        <v>1212</v>
      </c>
      <c r="T1354" s="129">
        <v>3976.1</v>
      </c>
      <c r="U1354" t="s">
        <v>2349</v>
      </c>
      <c r="V1354" s="130">
        <v>6.5351577016114798E-2</v>
      </c>
      <c r="W1354" s="130">
        <v>6.0735797520875601E-2</v>
      </c>
      <c r="X1354" t="s">
        <v>412</v>
      </c>
      <c r="Y1354" t="s">
        <v>339</v>
      </c>
      <c r="Z1354" s="137">
        <v>1248000</v>
      </c>
      <c r="AA1354" s="167">
        <v>1</v>
      </c>
      <c r="AB1354" s="166" t="s">
        <v>3342</v>
      </c>
      <c r="AD1354" s="137">
        <v>1272.7103999999999</v>
      </c>
      <c r="AH1354" s="130">
        <v>2.4E-2</v>
      </c>
      <c r="AI1354" s="130">
        <v>1.9002798923414717E-3</v>
      </c>
      <c r="AJ1354" s="130">
        <v>4.0504329258407882E-4</v>
      </c>
      <c r="AK1354" s="181"/>
      <c r="AL1354" s="4"/>
      <c r="AM1354" s="159"/>
      <c r="AN1354" s="4"/>
    </row>
    <row r="1355" spans="1:40" x14ac:dyDescent="0.25">
      <c r="A1355" t="s">
        <v>1213</v>
      </c>
      <c r="B1355" s="2">
        <v>9302</v>
      </c>
      <c r="C1355" t="s">
        <v>2369</v>
      </c>
      <c r="D1355" t="s">
        <v>2370</v>
      </c>
      <c r="E1355" t="s">
        <v>309</v>
      </c>
      <c r="F1355" t="s">
        <v>2384</v>
      </c>
      <c r="G1355" t="s">
        <v>2385</v>
      </c>
      <c r="H1355" t="s">
        <v>312</v>
      </c>
      <c r="I1355" t="s">
        <v>951</v>
      </c>
      <c r="J1355" t="s">
        <v>204</v>
      </c>
      <c r="K1355" t="s">
        <v>204</v>
      </c>
      <c r="L1355" t="s">
        <v>325</v>
      </c>
      <c r="M1355" t="s">
        <v>340</v>
      </c>
      <c r="N1355" t="s">
        <v>454</v>
      </c>
      <c r="O1355" t="s">
        <v>339</v>
      </c>
      <c r="P1355" t="s">
        <v>1626</v>
      </c>
      <c r="Q1355" t="s">
        <v>415</v>
      </c>
      <c r="R1355" t="s">
        <v>407</v>
      </c>
      <c r="S1355" t="s">
        <v>1212</v>
      </c>
      <c r="T1355" s="129">
        <v>5600.5</v>
      </c>
      <c r="U1355" t="s">
        <v>1932</v>
      </c>
      <c r="V1355" s="130">
        <v>6.2500808657407397E-2</v>
      </c>
      <c r="W1355" s="130">
        <v>6.4601512848138407E-2</v>
      </c>
      <c r="X1355" t="s">
        <v>412</v>
      </c>
      <c r="Y1355" t="s">
        <v>339</v>
      </c>
      <c r="Z1355" s="137">
        <v>1293000</v>
      </c>
      <c r="AA1355" s="167">
        <v>1</v>
      </c>
      <c r="AB1355" s="166" t="s">
        <v>1444</v>
      </c>
      <c r="AD1355" s="137">
        <v>1270.2431999999999</v>
      </c>
      <c r="AH1355" s="130">
        <v>1.2930000000000001E-3</v>
      </c>
      <c r="AI1355" s="130">
        <v>1.8965961237870661E-3</v>
      </c>
      <c r="AJ1355" s="130">
        <v>4.0425809996566113E-4</v>
      </c>
      <c r="AK1355" s="181"/>
      <c r="AL1355" s="4"/>
      <c r="AM1355" s="159"/>
      <c r="AN1355" s="4"/>
    </row>
    <row r="1356" spans="1:40" x14ac:dyDescent="0.25">
      <c r="A1356" t="s">
        <v>1213</v>
      </c>
      <c r="B1356" s="2">
        <v>9302</v>
      </c>
      <c r="C1356" t="s">
        <v>3311</v>
      </c>
      <c r="D1356" t="s">
        <v>3312</v>
      </c>
      <c r="E1356" t="s">
        <v>309</v>
      </c>
      <c r="F1356" t="s">
        <v>3313</v>
      </c>
      <c r="G1356" t="s">
        <v>3314</v>
      </c>
      <c r="H1356" t="s">
        <v>312</v>
      </c>
      <c r="I1356" t="s">
        <v>951</v>
      </c>
      <c r="J1356" t="s">
        <v>204</v>
      </c>
      <c r="K1356" t="s">
        <v>204</v>
      </c>
      <c r="L1356" t="s">
        <v>325</v>
      </c>
      <c r="M1356" t="s">
        <v>340</v>
      </c>
      <c r="N1356" t="s">
        <v>447</v>
      </c>
      <c r="O1356" t="s">
        <v>339</v>
      </c>
      <c r="P1356" t="s">
        <v>1633</v>
      </c>
      <c r="Q1356" t="s">
        <v>413</v>
      </c>
      <c r="R1356" t="s">
        <v>407</v>
      </c>
      <c r="S1356" t="s">
        <v>1212</v>
      </c>
      <c r="T1356" s="129">
        <v>985.4</v>
      </c>
      <c r="U1356" t="s">
        <v>1807</v>
      </c>
      <c r="V1356" s="130">
        <v>3.4023007034717001E-2</v>
      </c>
      <c r="W1356" s="130">
        <v>5.81944961965081E-2</v>
      </c>
      <c r="X1356" t="s">
        <v>412</v>
      </c>
      <c r="Y1356" t="s">
        <v>339</v>
      </c>
      <c r="Z1356" s="137">
        <v>1270638</v>
      </c>
      <c r="AA1356" s="167">
        <v>1</v>
      </c>
      <c r="AB1356" s="166" t="s">
        <v>3315</v>
      </c>
      <c r="AD1356" s="137">
        <v>1260.9811999999999</v>
      </c>
      <c r="AH1356" s="130">
        <v>1.925209090909091E-2</v>
      </c>
      <c r="AI1356" s="130">
        <v>1.8827670607395209E-3</v>
      </c>
      <c r="AJ1356" s="130">
        <v>4.0131044512139042E-4</v>
      </c>
      <c r="AK1356" s="181"/>
      <c r="AL1356" s="4"/>
      <c r="AM1356" s="159"/>
      <c r="AN1356" s="4"/>
    </row>
    <row r="1357" spans="1:40" x14ac:dyDescent="0.25">
      <c r="A1357" t="s">
        <v>1213</v>
      </c>
      <c r="B1357" s="2">
        <v>9302</v>
      </c>
      <c r="C1357" t="s">
        <v>2338</v>
      </c>
      <c r="D1357" t="s">
        <v>2339</v>
      </c>
      <c r="E1357" t="s">
        <v>309</v>
      </c>
      <c r="F1357" t="s">
        <v>3281</v>
      </c>
      <c r="G1357" t="s">
        <v>3282</v>
      </c>
      <c r="H1357" t="s">
        <v>312</v>
      </c>
      <c r="I1357" t="s">
        <v>951</v>
      </c>
      <c r="J1357" t="s">
        <v>204</v>
      </c>
      <c r="K1357" t="s">
        <v>204</v>
      </c>
      <c r="L1357" t="s">
        <v>325</v>
      </c>
      <c r="M1357" t="s">
        <v>340</v>
      </c>
      <c r="N1357" t="s">
        <v>477</v>
      </c>
      <c r="O1357" t="s">
        <v>339</v>
      </c>
      <c r="P1357" t="s">
        <v>1668</v>
      </c>
      <c r="Q1357" t="s">
        <v>413</v>
      </c>
      <c r="R1357" t="s">
        <v>407</v>
      </c>
      <c r="S1357" t="s">
        <v>1212</v>
      </c>
      <c r="T1357" s="129">
        <v>1073.3</v>
      </c>
      <c r="U1357" t="s">
        <v>2829</v>
      </c>
      <c r="V1357" s="130">
        <v>4.3013126294552298E-2</v>
      </c>
      <c r="W1357" s="130">
        <v>4.9400911737680103E-2</v>
      </c>
      <c r="X1357" t="s">
        <v>412</v>
      </c>
      <c r="Y1357" t="s">
        <v>339</v>
      </c>
      <c r="Z1357" s="137">
        <v>1199149.43</v>
      </c>
      <c r="AA1357" s="167">
        <v>1</v>
      </c>
      <c r="AB1357" s="166" t="s">
        <v>3251</v>
      </c>
      <c r="AD1357" s="137">
        <v>1172.7681</v>
      </c>
      <c r="AH1357" s="130">
        <v>9.5857152079660331E-3</v>
      </c>
      <c r="AI1357" s="130">
        <v>1.7510563587832019E-3</v>
      </c>
      <c r="AJ1357" s="130">
        <v>3.73236403710989E-4</v>
      </c>
      <c r="AK1357" s="181"/>
      <c r="AL1357" s="4"/>
      <c r="AM1357" s="159"/>
      <c r="AN1357" s="4"/>
    </row>
    <row r="1358" spans="1:40" x14ac:dyDescent="0.25">
      <c r="A1358" t="s">
        <v>1213</v>
      </c>
      <c r="B1358" s="2">
        <v>9302</v>
      </c>
      <c r="C1358" t="s">
        <v>2386</v>
      </c>
      <c r="D1358" t="s">
        <v>2387</v>
      </c>
      <c r="E1358" t="s">
        <v>309</v>
      </c>
      <c r="F1358" t="s">
        <v>3361</v>
      </c>
      <c r="G1358" t="s">
        <v>3362</v>
      </c>
      <c r="H1358" t="s">
        <v>312</v>
      </c>
      <c r="I1358" t="s">
        <v>951</v>
      </c>
      <c r="J1358" t="s">
        <v>204</v>
      </c>
      <c r="K1358" t="s">
        <v>204</v>
      </c>
      <c r="L1358" t="s">
        <v>325</v>
      </c>
      <c r="M1358" t="s">
        <v>340</v>
      </c>
      <c r="N1358" t="s">
        <v>464</v>
      </c>
      <c r="O1358" t="s">
        <v>339</v>
      </c>
      <c r="P1358" t="s">
        <v>1668</v>
      </c>
      <c r="Q1358" t="s">
        <v>413</v>
      </c>
      <c r="R1358" t="s">
        <v>407</v>
      </c>
      <c r="S1358" t="s">
        <v>1212</v>
      </c>
      <c r="T1358" s="129">
        <v>985.4</v>
      </c>
      <c r="U1358" t="s">
        <v>3363</v>
      </c>
      <c r="V1358" s="130">
        <v>4.8907521888597101E-2</v>
      </c>
      <c r="W1358" s="130">
        <v>4.8936711186170198E-2</v>
      </c>
      <c r="X1358" t="s">
        <v>412</v>
      </c>
      <c r="Y1358" t="s">
        <v>339</v>
      </c>
      <c r="Z1358" s="137">
        <v>1156742</v>
      </c>
      <c r="AA1358" s="167">
        <v>1</v>
      </c>
      <c r="AB1358" s="166" t="s">
        <v>3364</v>
      </c>
      <c r="AD1358" s="137">
        <v>1131.6406999999999</v>
      </c>
      <c r="AH1358" s="130">
        <v>1.723702092149967E-2</v>
      </c>
      <c r="AI1358" s="130">
        <v>1.6896491672930682E-3</v>
      </c>
      <c r="AJ1358" s="130">
        <v>3.6014750500204274E-4</v>
      </c>
      <c r="AK1358" s="181"/>
      <c r="AL1358" s="4"/>
      <c r="AM1358" s="159"/>
      <c r="AN1358" s="4"/>
    </row>
    <row r="1359" spans="1:40" x14ac:dyDescent="0.25">
      <c r="A1359" t="s">
        <v>1213</v>
      </c>
      <c r="B1359" s="2">
        <v>9302</v>
      </c>
      <c r="C1359" t="s">
        <v>3210</v>
      </c>
      <c r="D1359" t="s">
        <v>3211</v>
      </c>
      <c r="E1359" t="s">
        <v>309</v>
      </c>
      <c r="F1359" t="s">
        <v>3321</v>
      </c>
      <c r="G1359" t="s">
        <v>3322</v>
      </c>
      <c r="H1359" t="s">
        <v>312</v>
      </c>
      <c r="I1359" t="s">
        <v>951</v>
      </c>
      <c r="J1359" t="s">
        <v>204</v>
      </c>
      <c r="K1359" t="s">
        <v>204</v>
      </c>
      <c r="L1359" t="s">
        <v>325</v>
      </c>
      <c r="M1359" t="s">
        <v>340</v>
      </c>
      <c r="N1359" t="s">
        <v>466</v>
      </c>
      <c r="O1359" t="s">
        <v>339</v>
      </c>
      <c r="P1359" t="s">
        <v>1619</v>
      </c>
      <c r="Q1359" t="s">
        <v>413</v>
      </c>
      <c r="R1359" t="s">
        <v>407</v>
      </c>
      <c r="S1359" t="s">
        <v>1212</v>
      </c>
      <c r="T1359" s="129">
        <v>504.1</v>
      </c>
      <c r="U1359" t="s">
        <v>2539</v>
      </c>
      <c r="V1359" s="130">
        <v>5.6154211465620801E-2</v>
      </c>
      <c r="W1359" s="130">
        <v>5.5241446360349299E-2</v>
      </c>
      <c r="X1359" t="s">
        <v>412</v>
      </c>
      <c r="Y1359" t="s">
        <v>339</v>
      </c>
      <c r="Z1359" s="137">
        <v>1129971.07</v>
      </c>
      <c r="AA1359" s="167">
        <v>1</v>
      </c>
      <c r="AB1359" s="166" t="s">
        <v>3323</v>
      </c>
      <c r="AD1359" s="137">
        <v>1126.0162</v>
      </c>
      <c r="AH1359" s="130">
        <v>1.347920999309799E-2</v>
      </c>
      <c r="AI1359" s="130">
        <v>1.6812512440463701E-3</v>
      </c>
      <c r="AJ1359" s="130">
        <v>3.58357493700855E-4</v>
      </c>
      <c r="AK1359" s="181"/>
      <c r="AL1359" s="4"/>
      <c r="AM1359" s="159"/>
      <c r="AN1359" s="4"/>
    </row>
    <row r="1360" spans="1:40" x14ac:dyDescent="0.25">
      <c r="A1360" t="s">
        <v>1213</v>
      </c>
      <c r="B1360" s="2">
        <v>9302</v>
      </c>
      <c r="C1360" t="s">
        <v>3406</v>
      </c>
      <c r="D1360" t="s">
        <v>3407</v>
      </c>
      <c r="E1360" t="s">
        <v>309</v>
      </c>
      <c r="F1360" t="s">
        <v>3408</v>
      </c>
      <c r="G1360" t="s">
        <v>3409</v>
      </c>
      <c r="H1360" t="s">
        <v>312</v>
      </c>
      <c r="I1360" t="s">
        <v>951</v>
      </c>
      <c r="J1360" t="s">
        <v>204</v>
      </c>
      <c r="K1360" t="s">
        <v>204</v>
      </c>
      <c r="L1360" t="s">
        <v>325</v>
      </c>
      <c r="M1360" t="s">
        <v>340</v>
      </c>
      <c r="N1360" t="s">
        <v>447</v>
      </c>
      <c r="O1360" t="s">
        <v>339</v>
      </c>
      <c r="Q1360" t="s">
        <v>410</v>
      </c>
      <c r="R1360" t="s">
        <v>410</v>
      </c>
      <c r="S1360" t="s">
        <v>1212</v>
      </c>
      <c r="T1360" s="129">
        <v>1804.6</v>
      </c>
      <c r="U1360" t="s">
        <v>1376</v>
      </c>
      <c r="V1360" s="130">
        <v>5.7266648954627103E-2</v>
      </c>
      <c r="W1360" s="130">
        <v>8.17139908063408E-2</v>
      </c>
      <c r="X1360" t="s">
        <v>412</v>
      </c>
      <c r="Y1360" t="s">
        <v>339</v>
      </c>
      <c r="Z1360" s="137">
        <v>1092559.71</v>
      </c>
      <c r="AA1360" s="167">
        <v>1</v>
      </c>
      <c r="AB1360" s="166" t="s">
        <v>3410</v>
      </c>
      <c r="AD1360" s="137">
        <v>1091.9041999999999</v>
      </c>
      <c r="AH1360" s="130">
        <v>1.6032135859621162E-2</v>
      </c>
      <c r="AI1360" s="130">
        <v>1.6303187242150304E-3</v>
      </c>
      <c r="AJ1360" s="130">
        <v>3.4750126372376977E-4</v>
      </c>
      <c r="AK1360" s="181"/>
      <c r="AL1360" s="4"/>
      <c r="AM1360" s="159"/>
      <c r="AN1360" s="4"/>
    </row>
    <row r="1361" spans="1:40" x14ac:dyDescent="0.25">
      <c r="A1361" t="s">
        <v>1213</v>
      </c>
      <c r="B1361" s="2">
        <v>9302</v>
      </c>
      <c r="C1361" t="s">
        <v>2442</v>
      </c>
      <c r="D1361" t="s">
        <v>2443</v>
      </c>
      <c r="E1361" t="s">
        <v>309</v>
      </c>
      <c r="F1361" t="s">
        <v>2444</v>
      </c>
      <c r="G1361" t="s">
        <v>2445</v>
      </c>
      <c r="H1361" t="s">
        <v>312</v>
      </c>
      <c r="I1361" t="s">
        <v>951</v>
      </c>
      <c r="J1361" t="s">
        <v>204</v>
      </c>
      <c r="K1361" t="s">
        <v>204</v>
      </c>
      <c r="L1361" t="s">
        <v>325</v>
      </c>
      <c r="M1361" t="s">
        <v>340</v>
      </c>
      <c r="N1361" t="s">
        <v>446</v>
      </c>
      <c r="O1361" t="s">
        <v>339</v>
      </c>
      <c r="P1361" t="s">
        <v>1668</v>
      </c>
      <c r="Q1361" t="s">
        <v>413</v>
      </c>
      <c r="R1361" t="s">
        <v>407</v>
      </c>
      <c r="S1361" t="s">
        <v>1212</v>
      </c>
      <c r="T1361" s="129">
        <v>2872.8</v>
      </c>
      <c r="U1361" t="s">
        <v>1921</v>
      </c>
      <c r="V1361" s="130">
        <v>2.5314334291311202E-2</v>
      </c>
      <c r="W1361" s="130">
        <v>4.9880847901105502E-2</v>
      </c>
      <c r="X1361" t="s">
        <v>412</v>
      </c>
      <c r="Y1361" t="s">
        <v>339</v>
      </c>
      <c r="Z1361" s="137">
        <v>1176413.81</v>
      </c>
      <c r="AA1361" s="167">
        <v>1</v>
      </c>
      <c r="AB1361" s="166" t="s">
        <v>2446</v>
      </c>
      <c r="AD1361" s="137">
        <v>1052.4198000000001</v>
      </c>
      <c r="AH1361" s="130">
        <v>1.2548413959948359E-3</v>
      </c>
      <c r="AI1361" s="130">
        <v>1.5713646908534994E-3</v>
      </c>
      <c r="AJ1361" s="130">
        <v>3.3493525390589866E-4</v>
      </c>
      <c r="AK1361" s="181"/>
      <c r="AL1361" s="4"/>
      <c r="AM1361" s="159"/>
      <c r="AN1361" s="4"/>
    </row>
    <row r="1362" spans="1:40" x14ac:dyDescent="0.25">
      <c r="A1362" t="s">
        <v>1213</v>
      </c>
      <c r="B1362" s="2">
        <v>9302</v>
      </c>
      <c r="C1362" t="s">
        <v>3346</v>
      </c>
      <c r="D1362" t="s">
        <v>3347</v>
      </c>
      <c r="E1362" t="s">
        <v>309</v>
      </c>
      <c r="F1362" t="s">
        <v>3348</v>
      </c>
      <c r="G1362" t="s">
        <v>3349</v>
      </c>
      <c r="H1362" t="s">
        <v>312</v>
      </c>
      <c r="I1362" t="s">
        <v>951</v>
      </c>
      <c r="J1362" t="s">
        <v>204</v>
      </c>
      <c r="K1362" t="s">
        <v>204</v>
      </c>
      <c r="L1362" t="s">
        <v>325</v>
      </c>
      <c r="M1362" t="s">
        <v>340</v>
      </c>
      <c r="N1362" t="s">
        <v>440</v>
      </c>
      <c r="O1362" t="s">
        <v>339</v>
      </c>
      <c r="Q1362" t="s">
        <v>410</v>
      </c>
      <c r="R1362" t="s">
        <v>410</v>
      </c>
      <c r="S1362" t="s">
        <v>1212</v>
      </c>
      <c r="T1362" s="129">
        <v>2832.9</v>
      </c>
      <c r="U1362" t="s">
        <v>2233</v>
      </c>
      <c r="V1362" s="130">
        <v>9.5511499854325901E-2</v>
      </c>
      <c r="W1362" s="130">
        <v>-4.02553597533706E-2</v>
      </c>
      <c r="X1362" t="s">
        <v>412</v>
      </c>
      <c r="Y1362" t="s">
        <v>339</v>
      </c>
      <c r="Z1362" s="137">
        <v>910269.34</v>
      </c>
      <c r="AA1362" s="167">
        <v>1</v>
      </c>
      <c r="AB1362" s="166" t="s">
        <v>3350</v>
      </c>
      <c r="AD1362" s="137">
        <v>1026.4196999999999</v>
      </c>
      <c r="AH1362" s="130">
        <v>5.4599641169364929E-3</v>
      </c>
      <c r="AI1362" s="130">
        <v>1.532544023379683E-3</v>
      </c>
      <c r="AJ1362" s="130">
        <v>3.266606565493316E-4</v>
      </c>
      <c r="AK1362" s="181"/>
      <c r="AL1362" s="4"/>
      <c r="AM1362" s="159"/>
      <c r="AN1362" s="4"/>
    </row>
    <row r="1363" spans="1:40" x14ac:dyDescent="0.25">
      <c r="A1363" t="s">
        <v>1213</v>
      </c>
      <c r="B1363" s="2">
        <v>9302</v>
      </c>
      <c r="C1363" t="s">
        <v>3351</v>
      </c>
      <c r="D1363" t="s">
        <v>3352</v>
      </c>
      <c r="E1363" t="s">
        <v>309</v>
      </c>
      <c r="F1363" t="s">
        <v>3353</v>
      </c>
      <c r="G1363" t="s">
        <v>3354</v>
      </c>
      <c r="H1363" t="s">
        <v>312</v>
      </c>
      <c r="I1363" t="s">
        <v>951</v>
      </c>
      <c r="J1363" t="s">
        <v>204</v>
      </c>
      <c r="K1363" t="s">
        <v>204</v>
      </c>
      <c r="L1363" t="s">
        <v>325</v>
      </c>
      <c r="M1363" t="s">
        <v>340</v>
      </c>
      <c r="N1363" t="s">
        <v>447</v>
      </c>
      <c r="O1363" t="s">
        <v>339</v>
      </c>
      <c r="Q1363" t="s">
        <v>410</v>
      </c>
      <c r="R1363" t="s">
        <v>410</v>
      </c>
      <c r="S1363" t="s">
        <v>1212</v>
      </c>
      <c r="T1363" s="129">
        <v>2212.6999999999998</v>
      </c>
      <c r="U1363" t="s">
        <v>2825</v>
      </c>
      <c r="V1363" s="130">
        <v>6.3683602153062499E-2</v>
      </c>
      <c r="W1363" s="130">
        <v>8.3198383530378006E-2</v>
      </c>
      <c r="X1363" t="s">
        <v>412</v>
      </c>
      <c r="Y1363" t="s">
        <v>339</v>
      </c>
      <c r="Z1363" s="137">
        <v>1025465.4</v>
      </c>
      <c r="AA1363" s="167">
        <v>1</v>
      </c>
      <c r="AB1363" s="166" t="s">
        <v>3355</v>
      </c>
      <c r="AD1363" s="137">
        <v>946.60709999999995</v>
      </c>
      <c r="AH1363" s="130">
        <v>5.697035950237548E-3</v>
      </c>
      <c r="AI1363" s="130">
        <v>1.4133760815325095E-3</v>
      </c>
      <c r="AJ1363" s="130">
        <v>3.0126009543684595E-4</v>
      </c>
      <c r="AK1363" s="181"/>
      <c r="AL1363" s="4"/>
      <c r="AM1363" s="159"/>
      <c r="AN1363" s="4"/>
    </row>
    <row r="1364" spans="1:40" x14ac:dyDescent="0.25">
      <c r="A1364" t="s">
        <v>1213</v>
      </c>
      <c r="B1364" s="2">
        <v>9302</v>
      </c>
      <c r="C1364" t="s">
        <v>3262</v>
      </c>
      <c r="D1364" t="s">
        <v>3263</v>
      </c>
      <c r="E1364" t="s">
        <v>309</v>
      </c>
      <c r="F1364" t="s">
        <v>3264</v>
      </c>
      <c r="G1364" t="s">
        <v>3265</v>
      </c>
      <c r="H1364" t="s">
        <v>312</v>
      </c>
      <c r="I1364" t="s">
        <v>951</v>
      </c>
      <c r="J1364" t="s">
        <v>204</v>
      </c>
      <c r="K1364" t="s">
        <v>204</v>
      </c>
      <c r="L1364" t="s">
        <v>325</v>
      </c>
      <c r="M1364" t="s">
        <v>340</v>
      </c>
      <c r="N1364" t="s">
        <v>476</v>
      </c>
      <c r="O1364" t="s">
        <v>339</v>
      </c>
      <c r="P1364" t="s">
        <v>1647</v>
      </c>
      <c r="Q1364" t="s">
        <v>413</v>
      </c>
      <c r="R1364" t="s">
        <v>407</v>
      </c>
      <c r="S1364" t="s">
        <v>1212</v>
      </c>
      <c r="T1364" s="129">
        <v>5.5</v>
      </c>
      <c r="U1364" t="s">
        <v>3266</v>
      </c>
      <c r="V1364" s="130">
        <v>6.5502671006034598E-3</v>
      </c>
      <c r="W1364" s="130">
        <v>0.47868545170783999</v>
      </c>
      <c r="X1364" t="s">
        <v>412</v>
      </c>
      <c r="Y1364" t="s">
        <v>339</v>
      </c>
      <c r="Z1364" s="137">
        <v>921918.95</v>
      </c>
      <c r="AA1364" s="167">
        <v>1</v>
      </c>
      <c r="AB1364" s="166" t="s">
        <v>3074</v>
      </c>
      <c r="AD1364" s="137">
        <v>932.61320000000001</v>
      </c>
      <c r="AH1364" s="130">
        <v>2.6947971023765963E-2</v>
      </c>
      <c r="AI1364" s="130">
        <v>1.3924818334887777E-3</v>
      </c>
      <c r="AJ1364" s="130">
        <v>2.9680650149112797E-4</v>
      </c>
      <c r="AK1364" s="181"/>
      <c r="AL1364" s="4"/>
      <c r="AM1364" s="159"/>
      <c r="AN1364" s="4"/>
    </row>
    <row r="1365" spans="1:40" x14ac:dyDescent="0.25">
      <c r="A1365" t="s">
        <v>1213</v>
      </c>
      <c r="B1365" s="2">
        <v>9302</v>
      </c>
      <c r="C1365" t="s">
        <v>1629</v>
      </c>
      <c r="D1365" t="s">
        <v>1630</v>
      </c>
      <c r="E1365" t="s">
        <v>311</v>
      </c>
      <c r="F1365" t="s">
        <v>1670</v>
      </c>
      <c r="G1365" t="s">
        <v>1671</v>
      </c>
      <c r="H1365" t="s">
        <v>312</v>
      </c>
      <c r="I1365" t="s">
        <v>951</v>
      </c>
      <c r="J1365" t="s">
        <v>204</v>
      </c>
      <c r="K1365" t="s">
        <v>224</v>
      </c>
      <c r="L1365" t="s">
        <v>325</v>
      </c>
      <c r="M1365" t="s">
        <v>340</v>
      </c>
      <c r="N1365" t="s">
        <v>465</v>
      </c>
      <c r="O1365" t="s">
        <v>339</v>
      </c>
      <c r="P1365" t="s">
        <v>1640</v>
      </c>
      <c r="Q1365" t="s">
        <v>413</v>
      </c>
      <c r="R1365" t="s">
        <v>407</v>
      </c>
      <c r="S1365" t="s">
        <v>1212</v>
      </c>
      <c r="T1365" s="129">
        <v>2276.1</v>
      </c>
      <c r="U1365" t="s">
        <v>1672</v>
      </c>
      <c r="V1365" s="130">
        <v>7.7926953538655905E-2</v>
      </c>
      <c r="W1365" s="130">
        <v>6.37989966404435E-2</v>
      </c>
      <c r="X1365" t="s">
        <v>412</v>
      </c>
      <c r="Y1365" t="s">
        <v>339</v>
      </c>
      <c r="Z1365" s="137">
        <v>896156.81</v>
      </c>
      <c r="AA1365" s="167">
        <v>1</v>
      </c>
      <c r="AB1365" s="166" t="s">
        <v>1673</v>
      </c>
      <c r="AD1365" s="137">
        <v>906.37300000000005</v>
      </c>
      <c r="AH1365" s="130">
        <v>2.5358847030629199E-3</v>
      </c>
      <c r="AI1365" s="130">
        <v>1.3533026734606844E-3</v>
      </c>
      <c r="AJ1365" s="130">
        <v>2.8845549170440448E-4</v>
      </c>
      <c r="AK1365" s="181"/>
      <c r="AL1365" s="4"/>
      <c r="AM1365" s="159"/>
      <c r="AN1365" s="4"/>
    </row>
    <row r="1366" spans="1:40" x14ac:dyDescent="0.25">
      <c r="A1366" t="s">
        <v>1213</v>
      </c>
      <c r="B1366" s="2">
        <v>9302</v>
      </c>
      <c r="C1366" t="s">
        <v>3401</v>
      </c>
      <c r="D1366" t="s">
        <v>3402</v>
      </c>
      <c r="E1366" t="s">
        <v>309</v>
      </c>
      <c r="F1366" t="s">
        <v>3403</v>
      </c>
      <c r="G1366" t="s">
        <v>3404</v>
      </c>
      <c r="H1366" t="s">
        <v>312</v>
      </c>
      <c r="I1366" t="s">
        <v>951</v>
      </c>
      <c r="J1366" t="s">
        <v>204</v>
      </c>
      <c r="K1366" t="s">
        <v>204</v>
      </c>
      <c r="L1366" t="s">
        <v>325</v>
      </c>
      <c r="M1366" t="s">
        <v>340</v>
      </c>
      <c r="N1366" t="s">
        <v>465</v>
      </c>
      <c r="O1366" t="s">
        <v>339</v>
      </c>
      <c r="P1366" t="s">
        <v>1773</v>
      </c>
      <c r="Q1366" t="s">
        <v>415</v>
      </c>
      <c r="R1366" t="s">
        <v>407</v>
      </c>
      <c r="S1366" t="s">
        <v>1212</v>
      </c>
      <c r="T1366" s="129">
        <v>1634.7</v>
      </c>
      <c r="U1366" t="s">
        <v>1694</v>
      </c>
      <c r="V1366" s="130">
        <v>4.63660674010535E-2</v>
      </c>
      <c r="W1366" s="130">
        <v>5.1708801485299702E-2</v>
      </c>
      <c r="X1366" t="s">
        <v>412</v>
      </c>
      <c r="Y1366" t="s">
        <v>339</v>
      </c>
      <c r="Z1366" s="137">
        <v>862507.78</v>
      </c>
      <c r="AA1366" s="167">
        <v>1</v>
      </c>
      <c r="AB1366" s="166" t="s">
        <v>3405</v>
      </c>
      <c r="AD1366" s="137">
        <v>871.47789999999998</v>
      </c>
      <c r="AH1366" s="130">
        <v>2.7381199365079365E-3</v>
      </c>
      <c r="AI1366" s="130">
        <v>1.301200909484178E-3</v>
      </c>
      <c r="AJ1366" s="130">
        <v>2.7735003817856647E-4</v>
      </c>
      <c r="AK1366" s="181"/>
      <c r="AL1366" s="4"/>
      <c r="AM1366" s="159"/>
      <c r="AN1366" s="4"/>
    </row>
    <row r="1367" spans="1:40" x14ac:dyDescent="0.25">
      <c r="A1367" t="s">
        <v>1213</v>
      </c>
      <c r="B1367" s="2">
        <v>9302</v>
      </c>
      <c r="C1367" t="s">
        <v>3131</v>
      </c>
      <c r="D1367" t="s">
        <v>3132</v>
      </c>
      <c r="E1367" t="s">
        <v>309</v>
      </c>
      <c r="F1367" t="s">
        <v>3133</v>
      </c>
      <c r="G1367" t="s">
        <v>3134</v>
      </c>
      <c r="H1367" t="s">
        <v>312</v>
      </c>
      <c r="I1367" t="s">
        <v>951</v>
      </c>
      <c r="J1367" t="s">
        <v>204</v>
      </c>
      <c r="K1367" t="s">
        <v>204</v>
      </c>
      <c r="L1367" t="s">
        <v>325</v>
      </c>
      <c r="M1367" t="s">
        <v>340</v>
      </c>
      <c r="N1367" t="s">
        <v>447</v>
      </c>
      <c r="O1367" t="s">
        <v>339</v>
      </c>
      <c r="P1367" t="s">
        <v>1864</v>
      </c>
      <c r="Q1367" t="s">
        <v>415</v>
      </c>
      <c r="R1367" t="s">
        <v>407</v>
      </c>
      <c r="S1367" t="s">
        <v>1212</v>
      </c>
      <c r="T1367" s="129">
        <v>989.8</v>
      </c>
      <c r="U1367" t="s">
        <v>1822</v>
      </c>
      <c r="V1367" s="130">
        <v>5.4085529051532501E-2</v>
      </c>
      <c r="W1367" s="130">
        <v>5.4971318355798403E-2</v>
      </c>
      <c r="X1367" t="s">
        <v>412</v>
      </c>
      <c r="Y1367" t="s">
        <v>339</v>
      </c>
      <c r="Z1367" s="137">
        <v>849277.09</v>
      </c>
      <c r="AA1367" s="167">
        <v>1</v>
      </c>
      <c r="AB1367" s="166" t="s">
        <v>3135</v>
      </c>
      <c r="AD1367" s="137">
        <v>839.00080000000003</v>
      </c>
      <c r="AH1367" s="130">
        <v>8.1395627155226111E-3</v>
      </c>
      <c r="AI1367" s="130">
        <v>1.252709453696936E-3</v>
      </c>
      <c r="AJ1367" s="130">
        <v>2.670141192471408E-4</v>
      </c>
      <c r="AK1367" s="181"/>
      <c r="AL1367" s="4"/>
      <c r="AM1367" s="159"/>
      <c r="AN1367" s="4"/>
    </row>
    <row r="1368" spans="1:40" x14ac:dyDescent="0.25">
      <c r="A1368" t="s">
        <v>1213</v>
      </c>
      <c r="B1368" s="2">
        <v>9302</v>
      </c>
      <c r="C1368" t="s">
        <v>2313</v>
      </c>
      <c r="D1368" t="s">
        <v>2314</v>
      </c>
      <c r="E1368" t="s">
        <v>309</v>
      </c>
      <c r="F1368" t="s">
        <v>2315</v>
      </c>
      <c r="G1368" t="s">
        <v>2316</v>
      </c>
      <c r="H1368" t="s">
        <v>312</v>
      </c>
      <c r="I1368" t="s">
        <v>951</v>
      </c>
      <c r="J1368" t="s">
        <v>204</v>
      </c>
      <c r="K1368" t="s">
        <v>204</v>
      </c>
      <c r="L1368" t="s">
        <v>325</v>
      </c>
      <c r="M1368" t="s">
        <v>340</v>
      </c>
      <c r="N1368" t="s">
        <v>475</v>
      </c>
      <c r="O1368" t="s">
        <v>339</v>
      </c>
      <c r="P1368" t="s">
        <v>1647</v>
      </c>
      <c r="Q1368" t="s">
        <v>413</v>
      </c>
      <c r="R1368" t="s">
        <v>407</v>
      </c>
      <c r="S1368" t="s">
        <v>1212</v>
      </c>
      <c r="T1368" s="129">
        <v>3044.2</v>
      </c>
      <c r="U1368" t="s">
        <v>2140</v>
      </c>
      <c r="V1368" s="130">
        <v>4.8417435992955803E-2</v>
      </c>
      <c r="W1368" s="130">
        <v>5.71402101981636E-2</v>
      </c>
      <c r="X1368" t="s">
        <v>412</v>
      </c>
      <c r="Y1368" t="s">
        <v>339</v>
      </c>
      <c r="Z1368" s="137">
        <v>888696.5</v>
      </c>
      <c r="AA1368" s="167">
        <v>1</v>
      </c>
      <c r="AB1368" s="166" t="s">
        <v>2317</v>
      </c>
      <c r="AD1368" s="137">
        <v>796.4498000000001</v>
      </c>
      <c r="AH1368" s="130">
        <v>1.5481428462240134E-3</v>
      </c>
      <c r="AI1368" s="130">
        <v>1.1891766895276309E-3</v>
      </c>
      <c r="AJ1368" s="130">
        <v>2.5347215625010305E-4</v>
      </c>
      <c r="AK1368" s="181"/>
      <c r="AL1368" s="4"/>
      <c r="AM1368" s="159"/>
      <c r="AN1368" s="4"/>
    </row>
    <row r="1369" spans="1:40" x14ac:dyDescent="0.25">
      <c r="A1369" t="s">
        <v>1213</v>
      </c>
      <c r="B1369" s="2">
        <v>9302</v>
      </c>
      <c r="C1369" t="s">
        <v>2541</v>
      </c>
      <c r="D1369" t="s">
        <v>2542</v>
      </c>
      <c r="E1369" t="s">
        <v>309</v>
      </c>
      <c r="F1369" t="s">
        <v>2543</v>
      </c>
      <c r="G1369" t="s">
        <v>2544</v>
      </c>
      <c r="H1369" t="s">
        <v>312</v>
      </c>
      <c r="I1369" t="s">
        <v>951</v>
      </c>
      <c r="J1369" t="s">
        <v>204</v>
      </c>
      <c r="K1369" t="s">
        <v>204</v>
      </c>
      <c r="L1369" t="s">
        <v>325</v>
      </c>
      <c r="M1369" t="s">
        <v>340</v>
      </c>
      <c r="N1369" t="s">
        <v>451</v>
      </c>
      <c r="O1369" t="s">
        <v>339</v>
      </c>
      <c r="P1369" t="s">
        <v>2545</v>
      </c>
      <c r="Q1369" t="s">
        <v>413</v>
      </c>
      <c r="R1369" t="s">
        <v>407</v>
      </c>
      <c r="S1369" t="s">
        <v>1212</v>
      </c>
      <c r="T1369" s="129">
        <v>1433.2</v>
      </c>
      <c r="U1369" t="s">
        <v>2546</v>
      </c>
      <c r="V1369" s="130">
        <v>7.2020591983050594E-2</v>
      </c>
      <c r="W1369" s="130">
        <v>7.8393776692151695E-2</v>
      </c>
      <c r="X1369" t="s">
        <v>412</v>
      </c>
      <c r="Y1369" t="s">
        <v>339</v>
      </c>
      <c r="Z1369" s="137">
        <v>802492.73</v>
      </c>
      <c r="AA1369" s="167">
        <v>1</v>
      </c>
      <c r="AB1369" s="166" t="s">
        <v>2547</v>
      </c>
      <c r="AD1369" s="137">
        <v>770.63380000000006</v>
      </c>
      <c r="AH1369" s="130">
        <v>9.4551864104885138E-4</v>
      </c>
      <c r="AI1369" s="130">
        <v>1.1506309011843538E-3</v>
      </c>
      <c r="AJ1369" s="130">
        <v>2.4525614918254816E-4</v>
      </c>
      <c r="AK1369" s="181"/>
      <c r="AL1369" s="4"/>
      <c r="AM1369" s="159"/>
      <c r="AN1369" s="4"/>
    </row>
    <row r="1370" spans="1:40" x14ac:dyDescent="0.25">
      <c r="A1370" t="s">
        <v>1213</v>
      </c>
      <c r="B1370" s="2">
        <v>9302</v>
      </c>
      <c r="C1370" t="s">
        <v>3167</v>
      </c>
      <c r="D1370" t="s">
        <v>3168</v>
      </c>
      <c r="E1370" t="s">
        <v>309</v>
      </c>
      <c r="F1370" t="s">
        <v>3365</v>
      </c>
      <c r="G1370" t="s">
        <v>3366</v>
      </c>
      <c r="H1370" t="s">
        <v>312</v>
      </c>
      <c r="I1370" t="s">
        <v>951</v>
      </c>
      <c r="J1370" t="s">
        <v>204</v>
      </c>
      <c r="K1370" t="s">
        <v>204</v>
      </c>
      <c r="L1370" t="s">
        <v>325</v>
      </c>
      <c r="M1370" t="s">
        <v>340</v>
      </c>
      <c r="N1370" t="s">
        <v>447</v>
      </c>
      <c r="O1370" t="s">
        <v>339</v>
      </c>
      <c r="P1370" t="s">
        <v>1773</v>
      </c>
      <c r="Q1370" t="s">
        <v>415</v>
      </c>
      <c r="R1370" t="s">
        <v>407</v>
      </c>
      <c r="S1370" t="s">
        <v>1212</v>
      </c>
      <c r="T1370" s="129">
        <v>743.8</v>
      </c>
      <c r="U1370" t="s">
        <v>3367</v>
      </c>
      <c r="V1370" s="130">
        <v>5.3502128227505698E-2</v>
      </c>
      <c r="W1370" s="130">
        <v>5.2883727174997001E-2</v>
      </c>
      <c r="X1370" t="s">
        <v>412</v>
      </c>
      <c r="Y1370" t="s">
        <v>339</v>
      </c>
      <c r="Z1370" s="137">
        <v>767620.17</v>
      </c>
      <c r="AA1370" s="167">
        <v>1</v>
      </c>
      <c r="AB1370" s="166" t="s">
        <v>3368</v>
      </c>
      <c r="AD1370" s="137">
        <v>759.02280000000007</v>
      </c>
      <c r="AH1370" s="130">
        <v>8.6042023519365927E-3</v>
      </c>
      <c r="AI1370" s="130">
        <v>1.1332945536303646E-3</v>
      </c>
      <c r="AJ1370" s="130">
        <v>2.4156091916777516E-4</v>
      </c>
      <c r="AK1370" s="181"/>
      <c r="AL1370" s="4"/>
      <c r="AM1370" s="159"/>
      <c r="AN1370" s="4"/>
    </row>
    <row r="1371" spans="1:40" x14ac:dyDescent="0.25">
      <c r="A1371" t="s">
        <v>1213</v>
      </c>
      <c r="B1371" s="2">
        <v>9302</v>
      </c>
      <c r="C1371" t="s">
        <v>2324</v>
      </c>
      <c r="D1371" t="s">
        <v>2325</v>
      </c>
      <c r="E1371" t="s">
        <v>309</v>
      </c>
      <c r="F1371" t="s">
        <v>2597</v>
      </c>
      <c r="G1371" t="s">
        <v>2598</v>
      </c>
      <c r="H1371" t="s">
        <v>312</v>
      </c>
      <c r="I1371" t="s">
        <v>951</v>
      </c>
      <c r="J1371" t="s">
        <v>204</v>
      </c>
      <c r="K1371" t="s">
        <v>204</v>
      </c>
      <c r="L1371" t="s">
        <v>325</v>
      </c>
      <c r="M1371" t="s">
        <v>340</v>
      </c>
      <c r="N1371" t="s">
        <v>451</v>
      </c>
      <c r="O1371" t="s">
        <v>339</v>
      </c>
      <c r="P1371" t="s">
        <v>1619</v>
      </c>
      <c r="Q1371" t="s">
        <v>413</v>
      </c>
      <c r="R1371" t="s">
        <v>407</v>
      </c>
      <c r="S1371" t="s">
        <v>1212</v>
      </c>
      <c r="T1371" s="129">
        <v>1466.5</v>
      </c>
      <c r="U1371" t="s">
        <v>1796</v>
      </c>
      <c r="V1371" s="130">
        <v>4.9354426923612298E-2</v>
      </c>
      <c r="W1371" s="130">
        <v>4.6146262673139198E-2</v>
      </c>
      <c r="X1371" t="s">
        <v>412</v>
      </c>
      <c r="Y1371" t="s">
        <v>339</v>
      </c>
      <c r="Z1371" s="137">
        <v>700908.56</v>
      </c>
      <c r="AA1371" s="167">
        <v>1</v>
      </c>
      <c r="AB1371" s="166" t="s">
        <v>2599</v>
      </c>
      <c r="AD1371" s="137">
        <v>692.21730000000002</v>
      </c>
      <c r="AH1371" s="130">
        <v>5.3196759058343401E-3</v>
      </c>
      <c r="AI1371" s="130">
        <v>1.0335474718529089E-3</v>
      </c>
      <c r="AJ1371" s="130">
        <v>2.2029990041384206E-4</v>
      </c>
      <c r="AK1371" s="181"/>
      <c r="AL1371" s="4"/>
      <c r="AM1371" s="159"/>
      <c r="AN1371" s="4"/>
    </row>
    <row r="1372" spans="1:40" x14ac:dyDescent="0.25">
      <c r="A1372" t="s">
        <v>1213</v>
      </c>
      <c r="B1372" s="2">
        <v>9302</v>
      </c>
      <c r="C1372" t="s">
        <v>3329</v>
      </c>
      <c r="D1372" t="s">
        <v>3330</v>
      </c>
      <c r="E1372" t="s">
        <v>309</v>
      </c>
      <c r="F1372" t="s">
        <v>3331</v>
      </c>
      <c r="G1372" t="s">
        <v>3332</v>
      </c>
      <c r="H1372" t="s">
        <v>312</v>
      </c>
      <c r="I1372" t="s">
        <v>951</v>
      </c>
      <c r="J1372" t="s">
        <v>204</v>
      </c>
      <c r="K1372" t="s">
        <v>204</v>
      </c>
      <c r="L1372" t="s">
        <v>325</v>
      </c>
      <c r="M1372" t="s">
        <v>340</v>
      </c>
      <c r="N1372" t="s">
        <v>459</v>
      </c>
      <c r="O1372" t="s">
        <v>339</v>
      </c>
      <c r="P1372" t="s">
        <v>1864</v>
      </c>
      <c r="Q1372" t="s">
        <v>415</v>
      </c>
      <c r="R1372" t="s">
        <v>407</v>
      </c>
      <c r="S1372" t="s">
        <v>1212</v>
      </c>
      <c r="T1372" s="129">
        <v>504.1</v>
      </c>
      <c r="U1372" t="s">
        <v>2539</v>
      </c>
      <c r="V1372" s="130">
        <v>3.0426345129762201E-2</v>
      </c>
      <c r="W1372" s="130">
        <v>5.1926477450132E-2</v>
      </c>
      <c r="X1372" t="s">
        <v>412</v>
      </c>
      <c r="Y1372" t="s">
        <v>339</v>
      </c>
      <c r="Z1372" s="137">
        <v>688208.83</v>
      </c>
      <c r="AA1372" s="167">
        <v>1</v>
      </c>
      <c r="AB1372" s="166" t="s">
        <v>3333</v>
      </c>
      <c r="AD1372" s="137">
        <v>681.60199999999998</v>
      </c>
      <c r="AH1372" s="130">
        <v>3.5250219824454927E-2</v>
      </c>
      <c r="AI1372" s="130">
        <v>1.0176978008349204E-3</v>
      </c>
      <c r="AJ1372" s="130">
        <v>2.169215544336664E-4</v>
      </c>
      <c r="AK1372" s="181"/>
      <c r="AL1372" s="4"/>
      <c r="AM1372" s="159"/>
      <c r="AN1372" s="4"/>
    </row>
    <row r="1373" spans="1:40" x14ac:dyDescent="0.25">
      <c r="A1373" t="s">
        <v>1213</v>
      </c>
      <c r="B1373" s="2">
        <v>9302</v>
      </c>
      <c r="C1373" t="s">
        <v>1703</v>
      </c>
      <c r="D1373" t="s">
        <v>1704</v>
      </c>
      <c r="E1373" t="s">
        <v>309</v>
      </c>
      <c r="F1373" t="s">
        <v>3334</v>
      </c>
      <c r="G1373" t="s">
        <v>3335</v>
      </c>
      <c r="H1373" t="s">
        <v>312</v>
      </c>
      <c r="I1373" t="s">
        <v>951</v>
      </c>
      <c r="J1373" t="s">
        <v>204</v>
      </c>
      <c r="K1373" t="s">
        <v>204</v>
      </c>
      <c r="L1373" t="s">
        <v>325</v>
      </c>
      <c r="M1373" t="s">
        <v>340</v>
      </c>
      <c r="N1373" t="s">
        <v>454</v>
      </c>
      <c r="O1373" t="s">
        <v>339</v>
      </c>
      <c r="P1373" t="s">
        <v>1633</v>
      </c>
      <c r="Q1373" t="s">
        <v>413</v>
      </c>
      <c r="R1373" t="s">
        <v>407</v>
      </c>
      <c r="S1373" t="s">
        <v>1212</v>
      </c>
      <c r="T1373" s="129">
        <v>2574.5</v>
      </c>
      <c r="U1373" t="s">
        <v>3336</v>
      </c>
      <c r="V1373" s="130">
        <v>4.9450741175412802E-2</v>
      </c>
      <c r="W1373" s="130">
        <v>6.2209699836969001E-2</v>
      </c>
      <c r="X1373" t="s">
        <v>412</v>
      </c>
      <c r="Y1373" t="s">
        <v>339</v>
      </c>
      <c r="Z1373" s="137">
        <v>672000</v>
      </c>
      <c r="AA1373" s="167">
        <v>1</v>
      </c>
      <c r="AB1373" s="166" t="s">
        <v>3337</v>
      </c>
      <c r="AD1373" s="137">
        <v>668.23680000000002</v>
      </c>
      <c r="AH1373" s="130">
        <v>2.0363636363636365E-3</v>
      </c>
      <c r="AI1373" s="130">
        <v>9.9774226278233412E-4</v>
      </c>
      <c r="AJ1373" s="130">
        <v>2.1266804584754601E-4</v>
      </c>
      <c r="AK1373" s="181"/>
      <c r="AL1373" s="4"/>
      <c r="AM1373" s="159"/>
      <c r="AN1373" s="4"/>
    </row>
    <row r="1374" spans="1:40" x14ac:dyDescent="0.25">
      <c r="A1374" t="s">
        <v>1213</v>
      </c>
      <c r="B1374" s="2">
        <v>9302</v>
      </c>
      <c r="C1374" t="s">
        <v>1928</v>
      </c>
      <c r="D1374" t="s">
        <v>1929</v>
      </c>
      <c r="E1374" t="s">
        <v>309</v>
      </c>
      <c r="F1374" t="s">
        <v>3372</v>
      </c>
      <c r="G1374" t="s">
        <v>3373</v>
      </c>
      <c r="H1374" t="s">
        <v>312</v>
      </c>
      <c r="I1374" t="s">
        <v>951</v>
      </c>
      <c r="J1374" t="s">
        <v>204</v>
      </c>
      <c r="K1374" t="s">
        <v>204</v>
      </c>
      <c r="L1374" t="s">
        <v>325</v>
      </c>
      <c r="M1374" t="s">
        <v>340</v>
      </c>
      <c r="N1374" t="s">
        <v>461</v>
      </c>
      <c r="O1374" t="s">
        <v>339</v>
      </c>
      <c r="P1374" t="s">
        <v>1773</v>
      </c>
      <c r="Q1374" t="s">
        <v>415</v>
      </c>
      <c r="R1374" t="s">
        <v>407</v>
      </c>
      <c r="S1374" t="s">
        <v>1212</v>
      </c>
      <c r="T1374" s="129">
        <v>1459.5</v>
      </c>
      <c r="U1374" t="s">
        <v>1672</v>
      </c>
      <c r="V1374" s="130">
        <v>6.6481918472051302E-2</v>
      </c>
      <c r="W1374" s="130">
        <v>5.3843599501847902E-2</v>
      </c>
      <c r="X1374" t="s">
        <v>412</v>
      </c>
      <c r="Y1374" t="s">
        <v>339</v>
      </c>
      <c r="Z1374" s="137">
        <v>687701.06</v>
      </c>
      <c r="AA1374" s="167">
        <v>1</v>
      </c>
      <c r="AB1374" s="166" t="s">
        <v>3106</v>
      </c>
      <c r="AD1374" s="137">
        <v>667.62019999999995</v>
      </c>
      <c r="AH1374" s="130">
        <v>2.6044482498710389E-3</v>
      </c>
      <c r="AI1374" s="130">
        <v>9.968216192631032E-4</v>
      </c>
      <c r="AJ1374" s="130">
        <v>2.1247181134344563E-4</v>
      </c>
      <c r="AK1374" s="181"/>
      <c r="AL1374" s="4"/>
      <c r="AM1374" s="159"/>
      <c r="AN1374" s="4"/>
    </row>
    <row r="1375" spans="1:40" x14ac:dyDescent="0.25">
      <c r="A1375" t="s">
        <v>1213</v>
      </c>
      <c r="B1375" s="2">
        <v>9302</v>
      </c>
      <c r="C1375" t="s">
        <v>3131</v>
      </c>
      <c r="D1375" t="s">
        <v>3132</v>
      </c>
      <c r="E1375" t="s">
        <v>309</v>
      </c>
      <c r="F1375" t="s">
        <v>3343</v>
      </c>
      <c r="G1375" t="s">
        <v>3344</v>
      </c>
      <c r="H1375" t="s">
        <v>312</v>
      </c>
      <c r="I1375" t="s">
        <v>951</v>
      </c>
      <c r="J1375" t="s">
        <v>204</v>
      </c>
      <c r="K1375" t="s">
        <v>204</v>
      </c>
      <c r="L1375" t="s">
        <v>325</v>
      </c>
      <c r="M1375" t="s">
        <v>340</v>
      </c>
      <c r="N1375" t="s">
        <v>447</v>
      </c>
      <c r="O1375" t="s">
        <v>339</v>
      </c>
      <c r="P1375" t="s">
        <v>1864</v>
      </c>
      <c r="Q1375" t="s">
        <v>415</v>
      </c>
      <c r="R1375" t="s">
        <v>407</v>
      </c>
      <c r="S1375" t="s">
        <v>1212</v>
      </c>
      <c r="T1375" s="129">
        <v>992.4</v>
      </c>
      <c r="U1375" t="s">
        <v>1822</v>
      </c>
      <c r="V1375" s="130">
        <v>5.5368049712418203E-2</v>
      </c>
      <c r="W1375" s="130">
        <v>5.5466990131139399E-2</v>
      </c>
      <c r="X1375" t="s">
        <v>412</v>
      </c>
      <c r="Y1375" t="s">
        <v>339</v>
      </c>
      <c r="Z1375" s="137">
        <v>640965.4</v>
      </c>
      <c r="AA1375" s="167">
        <v>1</v>
      </c>
      <c r="AB1375" s="166" t="s">
        <v>3345</v>
      </c>
      <c r="AD1375" s="137">
        <v>626.03089999999997</v>
      </c>
      <c r="AH1375" s="130">
        <v>2.8647138483541532E-2</v>
      </c>
      <c r="AI1375" s="130">
        <v>9.3472476633681524E-4</v>
      </c>
      <c r="AJ1375" s="130">
        <v>1.992359117953104E-4</v>
      </c>
      <c r="AK1375" s="181"/>
      <c r="AL1375" s="4"/>
      <c r="AM1375" s="159"/>
      <c r="AN1375" s="4"/>
    </row>
    <row r="1376" spans="1:40" x14ac:dyDescent="0.25">
      <c r="A1376" t="s">
        <v>1213</v>
      </c>
      <c r="B1376" s="2">
        <v>9302</v>
      </c>
      <c r="C1376" t="s">
        <v>3291</v>
      </c>
      <c r="D1376" t="s">
        <v>3292</v>
      </c>
      <c r="E1376" t="s">
        <v>309</v>
      </c>
      <c r="F1376" t="s">
        <v>3293</v>
      </c>
      <c r="G1376" t="s">
        <v>3294</v>
      </c>
      <c r="H1376" t="s">
        <v>312</v>
      </c>
      <c r="I1376" t="s">
        <v>951</v>
      </c>
      <c r="J1376" t="s">
        <v>204</v>
      </c>
      <c r="K1376" t="s">
        <v>204</v>
      </c>
      <c r="L1376" t="s">
        <v>325</v>
      </c>
      <c r="M1376" t="s">
        <v>340</v>
      </c>
      <c r="N1376" t="s">
        <v>465</v>
      </c>
      <c r="O1376" t="s">
        <v>339</v>
      </c>
      <c r="P1376" t="s">
        <v>1626</v>
      </c>
      <c r="Q1376" t="s">
        <v>415</v>
      </c>
      <c r="R1376" t="s">
        <v>407</v>
      </c>
      <c r="S1376" t="s">
        <v>1212</v>
      </c>
      <c r="T1376" s="129">
        <v>13.7</v>
      </c>
      <c r="U1376" t="s">
        <v>3295</v>
      </c>
      <c r="V1376" s="130">
        <v>3.2386777654252803E-2</v>
      </c>
      <c r="W1376" s="130">
        <v>-0.122291661174298</v>
      </c>
      <c r="X1376" t="s">
        <v>412</v>
      </c>
      <c r="Y1376" t="s">
        <v>339</v>
      </c>
      <c r="Z1376" s="137">
        <v>581047.93000000005</v>
      </c>
      <c r="AA1376" s="167">
        <v>1</v>
      </c>
      <c r="AB1376" s="166" t="s">
        <v>3296</v>
      </c>
      <c r="AD1376" s="137">
        <v>595.98090000000002</v>
      </c>
      <c r="AH1376" s="130">
        <v>1.7176019158934006E-2</v>
      </c>
      <c r="AI1376" s="130">
        <v>8.8985720592019482E-4</v>
      </c>
      <c r="AJ1376" s="130">
        <v>1.8967242355623294E-4</v>
      </c>
      <c r="AK1376" s="181"/>
      <c r="AL1376" s="4"/>
      <c r="AM1376" s="159"/>
      <c r="AN1376" s="4"/>
    </row>
    <row r="1377" spans="1:40" x14ac:dyDescent="0.25">
      <c r="A1377" t="s">
        <v>1213</v>
      </c>
      <c r="B1377" s="2">
        <v>9302</v>
      </c>
      <c r="C1377" t="s">
        <v>3046</v>
      </c>
      <c r="D1377" t="s">
        <v>3047</v>
      </c>
      <c r="E1377" t="s">
        <v>309</v>
      </c>
      <c r="F1377" t="s">
        <v>3203</v>
      </c>
      <c r="G1377" t="s">
        <v>3204</v>
      </c>
      <c r="H1377" t="s">
        <v>312</v>
      </c>
      <c r="I1377" t="s">
        <v>951</v>
      </c>
      <c r="J1377" t="s">
        <v>204</v>
      </c>
      <c r="K1377" t="s">
        <v>204</v>
      </c>
      <c r="L1377" t="s">
        <v>325</v>
      </c>
      <c r="M1377" t="s">
        <v>340</v>
      </c>
      <c r="N1377" t="s">
        <v>447</v>
      </c>
      <c r="O1377" t="s">
        <v>339</v>
      </c>
      <c r="P1377" t="s">
        <v>1894</v>
      </c>
      <c r="Q1377" t="s">
        <v>415</v>
      </c>
      <c r="R1377" t="s">
        <v>407</v>
      </c>
      <c r="S1377" t="s">
        <v>1212</v>
      </c>
      <c r="T1377" s="129">
        <v>989.2</v>
      </c>
      <c r="U1377" t="s">
        <v>1822</v>
      </c>
      <c r="V1377" s="130">
        <v>6.5798550194706595E-2</v>
      </c>
      <c r="W1377" s="130">
        <v>6.0174560695886302E-2</v>
      </c>
      <c r="X1377" t="s">
        <v>412</v>
      </c>
      <c r="Y1377" t="s">
        <v>339</v>
      </c>
      <c r="Z1377" s="137">
        <v>496337.5</v>
      </c>
      <c r="AA1377" s="167">
        <v>1</v>
      </c>
      <c r="AB1377" s="166" t="s">
        <v>1421</v>
      </c>
      <c r="AD1377" s="137">
        <v>489.04129999999998</v>
      </c>
      <c r="AH1377" s="130">
        <v>7.5202651515151519E-3</v>
      </c>
      <c r="AI1377" s="130">
        <v>7.3018602575616052E-4</v>
      </c>
      <c r="AJ1377" s="130">
        <v>1.5563862632190188E-4</v>
      </c>
      <c r="AK1377" s="181"/>
      <c r="AL1377" s="4"/>
      <c r="AM1377" s="159"/>
      <c r="AN1377" s="4"/>
    </row>
    <row r="1378" spans="1:40" x14ac:dyDescent="0.25">
      <c r="A1378" t="s">
        <v>1213</v>
      </c>
      <c r="B1378" s="2">
        <v>9302</v>
      </c>
      <c r="C1378" t="s">
        <v>3324</v>
      </c>
      <c r="D1378" t="s">
        <v>3325</v>
      </c>
      <c r="E1378" t="s">
        <v>309</v>
      </c>
      <c r="F1378" t="s">
        <v>3326</v>
      </c>
      <c r="G1378" t="s">
        <v>3327</v>
      </c>
      <c r="H1378" t="s">
        <v>312</v>
      </c>
      <c r="I1378" t="s">
        <v>951</v>
      </c>
      <c r="J1378" t="s">
        <v>204</v>
      </c>
      <c r="K1378" t="s">
        <v>204</v>
      </c>
      <c r="L1378" t="s">
        <v>325</v>
      </c>
      <c r="M1378" t="s">
        <v>340</v>
      </c>
      <c r="N1378" t="s">
        <v>458</v>
      </c>
      <c r="O1378" t="s">
        <v>339</v>
      </c>
      <c r="Q1378" t="s">
        <v>410</v>
      </c>
      <c r="R1378" t="s">
        <v>410</v>
      </c>
      <c r="S1378" t="s">
        <v>1212</v>
      </c>
      <c r="T1378" s="129">
        <v>1488.9</v>
      </c>
      <c r="U1378" t="s">
        <v>1807</v>
      </c>
      <c r="V1378" s="130">
        <v>2.36021486166786E-2</v>
      </c>
      <c r="W1378" s="130">
        <v>5.3864580317735299E-2</v>
      </c>
      <c r="X1378" t="s">
        <v>412</v>
      </c>
      <c r="Y1378" t="s">
        <v>339</v>
      </c>
      <c r="Z1378" s="137">
        <v>508453</v>
      </c>
      <c r="AA1378" s="167">
        <v>1</v>
      </c>
      <c r="AB1378" s="166" t="s">
        <v>3328</v>
      </c>
      <c r="AD1378" s="137">
        <v>484.30149999999998</v>
      </c>
      <c r="AH1378" s="130">
        <v>3.3896866666666666E-3</v>
      </c>
      <c r="AI1378" s="130">
        <v>7.2310904529483949E-4</v>
      </c>
      <c r="AJ1378" s="130">
        <v>1.5413017302554318E-4</v>
      </c>
      <c r="AK1378" s="181"/>
      <c r="AL1378" s="4"/>
      <c r="AM1378" s="159"/>
      <c r="AN1378" s="4"/>
    </row>
    <row r="1379" spans="1:40" x14ac:dyDescent="0.25">
      <c r="A1379" t="s">
        <v>1213</v>
      </c>
      <c r="B1379" s="2">
        <v>9302</v>
      </c>
      <c r="C1379" t="s">
        <v>1788</v>
      </c>
      <c r="D1379" t="s">
        <v>1789</v>
      </c>
      <c r="E1379" t="s">
        <v>309</v>
      </c>
      <c r="F1379" t="s">
        <v>1790</v>
      </c>
      <c r="G1379" t="s">
        <v>1791</v>
      </c>
      <c r="H1379" t="s">
        <v>312</v>
      </c>
      <c r="I1379" t="s">
        <v>951</v>
      </c>
      <c r="J1379" t="s">
        <v>204</v>
      </c>
      <c r="K1379" t="s">
        <v>204</v>
      </c>
      <c r="L1379" t="s">
        <v>325</v>
      </c>
      <c r="M1379" t="s">
        <v>340</v>
      </c>
      <c r="N1379" t="s">
        <v>441</v>
      </c>
      <c r="O1379" t="s">
        <v>339</v>
      </c>
      <c r="Q1379" t="s">
        <v>410</v>
      </c>
      <c r="R1379" t="s">
        <v>410</v>
      </c>
      <c r="S1379" t="s">
        <v>1212</v>
      </c>
      <c r="T1379" s="129">
        <v>3548.4</v>
      </c>
      <c r="U1379" t="s">
        <v>1302</v>
      </c>
      <c r="V1379" s="130">
        <v>5.9938526517152403E-2</v>
      </c>
      <c r="W1379" s="130">
        <v>6.90022389805314E-2</v>
      </c>
      <c r="X1379" t="s">
        <v>412</v>
      </c>
      <c r="Y1379" t="s">
        <v>339</v>
      </c>
      <c r="Z1379" s="137">
        <v>473000</v>
      </c>
      <c r="AA1379" s="167">
        <v>1</v>
      </c>
      <c r="AB1379" s="166" t="s">
        <v>1792</v>
      </c>
      <c r="AD1379" s="137">
        <v>454.6003</v>
      </c>
      <c r="AH1379" s="130">
        <v>2.2523809523809523E-3</v>
      </c>
      <c r="AI1379" s="130">
        <v>6.7876227706035943E-4</v>
      </c>
      <c r="AJ1379" s="130">
        <v>1.4467769126559352E-4</v>
      </c>
      <c r="AK1379" s="181"/>
      <c r="AL1379" s="4"/>
      <c r="AM1379" s="159"/>
      <c r="AN1379" s="4"/>
    </row>
    <row r="1380" spans="1:40" x14ac:dyDescent="0.25">
      <c r="A1380" t="s">
        <v>1213</v>
      </c>
      <c r="B1380" s="2">
        <v>9302</v>
      </c>
      <c r="C1380" t="s">
        <v>3804</v>
      </c>
      <c r="D1380" t="s">
        <v>3805</v>
      </c>
      <c r="E1380" t="s">
        <v>309</v>
      </c>
      <c r="F1380" t="s">
        <v>3806</v>
      </c>
      <c r="G1380" t="s">
        <v>3807</v>
      </c>
      <c r="H1380" t="s">
        <v>312</v>
      </c>
      <c r="I1380" t="s">
        <v>951</v>
      </c>
      <c r="J1380" t="s">
        <v>204</v>
      </c>
      <c r="K1380" t="s">
        <v>204</v>
      </c>
      <c r="L1380" t="s">
        <v>325</v>
      </c>
      <c r="M1380" t="s">
        <v>340</v>
      </c>
      <c r="N1380" t="s">
        <v>447</v>
      </c>
      <c r="O1380" t="s">
        <v>339</v>
      </c>
      <c r="P1380" t="s">
        <v>1894</v>
      </c>
      <c r="Q1380" t="s">
        <v>415</v>
      </c>
      <c r="R1380" t="s">
        <v>407</v>
      </c>
      <c r="S1380" t="s">
        <v>1212</v>
      </c>
      <c r="T1380" s="129">
        <v>730.6</v>
      </c>
      <c r="U1380" t="s">
        <v>3111</v>
      </c>
      <c r="V1380" s="130">
        <v>3.1951322351973503E-2</v>
      </c>
      <c r="W1380" s="130">
        <v>6.5813154965638804E-2</v>
      </c>
      <c r="X1380" t="s">
        <v>412</v>
      </c>
      <c r="Y1380" t="s">
        <v>339</v>
      </c>
      <c r="Z1380" s="137">
        <v>416318.17</v>
      </c>
      <c r="AA1380" s="167">
        <v>1</v>
      </c>
      <c r="AB1380" s="166" t="s">
        <v>1277</v>
      </c>
      <c r="AD1380" s="137">
        <v>416.23490000000004</v>
      </c>
      <c r="AH1380" s="130">
        <v>3.7847106363636364E-3</v>
      </c>
      <c r="AI1380" s="130">
        <v>6.2147901907673843E-4</v>
      </c>
      <c r="AJ1380" s="130">
        <v>1.3246780601808929E-4</v>
      </c>
      <c r="AK1380" s="181"/>
      <c r="AL1380" s="4"/>
      <c r="AM1380" s="159"/>
      <c r="AN1380" s="4"/>
    </row>
    <row r="1381" spans="1:40" x14ac:dyDescent="0.25">
      <c r="A1381" t="s">
        <v>1213</v>
      </c>
      <c r="B1381" s="2">
        <v>9302</v>
      </c>
      <c r="C1381" t="s">
        <v>1958</v>
      </c>
      <c r="D1381" t="s">
        <v>1959</v>
      </c>
      <c r="E1381" t="s">
        <v>309</v>
      </c>
      <c r="F1381" t="s">
        <v>3379</v>
      </c>
      <c r="G1381" t="s">
        <v>3380</v>
      </c>
      <c r="H1381" t="s">
        <v>312</v>
      </c>
      <c r="I1381" t="s">
        <v>951</v>
      </c>
      <c r="J1381" t="s">
        <v>204</v>
      </c>
      <c r="K1381" t="s">
        <v>204</v>
      </c>
      <c r="L1381" t="s">
        <v>325</v>
      </c>
      <c r="M1381" t="s">
        <v>340</v>
      </c>
      <c r="N1381" t="s">
        <v>464</v>
      </c>
      <c r="O1381" t="s">
        <v>339</v>
      </c>
      <c r="P1381" t="s">
        <v>1668</v>
      </c>
      <c r="Q1381" t="s">
        <v>413</v>
      </c>
      <c r="R1381" t="s">
        <v>407</v>
      </c>
      <c r="S1381" t="s">
        <v>1212</v>
      </c>
      <c r="T1381" s="129">
        <v>995</v>
      </c>
      <c r="U1381" t="s">
        <v>3381</v>
      </c>
      <c r="V1381" s="130">
        <v>5.2503970046375803E-2</v>
      </c>
      <c r="W1381" s="130">
        <v>4.9330101484059898E-2</v>
      </c>
      <c r="X1381" t="s">
        <v>412</v>
      </c>
      <c r="Y1381" t="s">
        <v>339</v>
      </c>
      <c r="Z1381" s="137">
        <v>349264</v>
      </c>
      <c r="AA1381" s="167">
        <v>1</v>
      </c>
      <c r="AB1381" s="166" t="s">
        <v>3382</v>
      </c>
      <c r="AD1381" s="137">
        <v>349.75299999999999</v>
      </c>
      <c r="AH1381" s="130">
        <v>8.0459788120837851E-4</v>
      </c>
      <c r="AI1381" s="130">
        <v>5.2221510344074092E-4</v>
      </c>
      <c r="AJ1381" s="130">
        <v>1.1130977377976901E-4</v>
      </c>
      <c r="AK1381" s="181"/>
      <c r="AL1381" s="4"/>
      <c r="AM1381" s="159"/>
      <c r="AN1381" s="4"/>
    </row>
    <row r="1382" spans="1:40" x14ac:dyDescent="0.25">
      <c r="A1382" t="s">
        <v>1213</v>
      </c>
      <c r="B1382" s="2">
        <v>9302</v>
      </c>
      <c r="C1382" t="s">
        <v>1824</v>
      </c>
      <c r="D1382" t="s">
        <v>1825</v>
      </c>
      <c r="E1382" t="s">
        <v>309</v>
      </c>
      <c r="F1382" t="s">
        <v>3787</v>
      </c>
      <c r="G1382" t="s">
        <v>3788</v>
      </c>
      <c r="H1382" t="s">
        <v>312</v>
      </c>
      <c r="I1382" t="s">
        <v>951</v>
      </c>
      <c r="J1382" t="s">
        <v>204</v>
      </c>
      <c r="K1382" t="s">
        <v>204</v>
      </c>
      <c r="L1382" t="s">
        <v>325</v>
      </c>
      <c r="M1382" t="s">
        <v>340</v>
      </c>
      <c r="N1382" t="s">
        <v>447</v>
      </c>
      <c r="O1382" t="s">
        <v>339</v>
      </c>
      <c r="Q1382" t="s">
        <v>410</v>
      </c>
      <c r="R1382" t="s">
        <v>410</v>
      </c>
      <c r="S1382" t="s">
        <v>1212</v>
      </c>
      <c r="T1382" s="129">
        <v>1423.7</v>
      </c>
      <c r="U1382" t="s">
        <v>3789</v>
      </c>
      <c r="V1382" s="130">
        <v>4.6983498502146698E-2</v>
      </c>
      <c r="W1382" s="130">
        <v>6.6426843830346693E-2</v>
      </c>
      <c r="X1382" t="s">
        <v>412</v>
      </c>
      <c r="Y1382" t="s">
        <v>339</v>
      </c>
      <c r="Z1382" s="137">
        <v>341128.2</v>
      </c>
      <c r="AA1382" s="167">
        <v>1</v>
      </c>
      <c r="AB1382" s="166" t="s">
        <v>2576</v>
      </c>
      <c r="AD1382" s="137">
        <v>338.2627</v>
      </c>
      <c r="AH1382" s="130">
        <v>2.8427349999999999E-3</v>
      </c>
      <c r="AI1382" s="130">
        <v>5.050589726768443E-4</v>
      </c>
      <c r="AJ1382" s="130">
        <v>1.0765295684421255E-4</v>
      </c>
      <c r="AK1382" s="181"/>
      <c r="AL1382" s="4"/>
      <c r="AM1382" s="159"/>
      <c r="AN1382" s="4"/>
    </row>
    <row r="1383" spans="1:40" x14ac:dyDescent="0.25">
      <c r="A1383" t="s">
        <v>1213</v>
      </c>
      <c r="B1383" s="2">
        <v>9302</v>
      </c>
      <c r="C1383" t="s">
        <v>3307</v>
      </c>
      <c r="D1383" t="s">
        <v>3308</v>
      </c>
      <c r="E1383" t="s">
        <v>309</v>
      </c>
      <c r="F1383" t="s">
        <v>3309</v>
      </c>
      <c r="G1383" t="s">
        <v>3310</v>
      </c>
      <c r="H1383" t="s">
        <v>312</v>
      </c>
      <c r="I1383" t="s">
        <v>951</v>
      </c>
      <c r="J1383" t="s">
        <v>204</v>
      </c>
      <c r="K1383" t="s">
        <v>204</v>
      </c>
      <c r="L1383" t="s">
        <v>325</v>
      </c>
      <c r="M1383" t="s">
        <v>340</v>
      </c>
      <c r="N1383" t="s">
        <v>477</v>
      </c>
      <c r="O1383" t="s">
        <v>339</v>
      </c>
      <c r="P1383" t="s">
        <v>1619</v>
      </c>
      <c r="Q1383" t="s">
        <v>413</v>
      </c>
      <c r="R1383" t="s">
        <v>407</v>
      </c>
      <c r="S1383" t="s">
        <v>1212</v>
      </c>
      <c r="T1383" s="129">
        <v>504.1</v>
      </c>
      <c r="U1383" t="s">
        <v>2539</v>
      </c>
      <c r="V1383" s="130">
        <v>1.9387146506622099E-2</v>
      </c>
      <c r="W1383" s="130">
        <v>5.6043962568044302E-2</v>
      </c>
      <c r="X1383" t="s">
        <v>412</v>
      </c>
      <c r="Y1383" t="s">
        <v>339</v>
      </c>
      <c r="Z1383" s="137">
        <v>329890.52</v>
      </c>
      <c r="AA1383" s="167">
        <v>1</v>
      </c>
      <c r="AB1383" s="166" t="s">
        <v>1311</v>
      </c>
      <c r="AD1383" s="137">
        <v>325.6019</v>
      </c>
      <c r="AH1383" s="130">
        <v>1.8450336380159218E-2</v>
      </c>
      <c r="AI1383" s="130">
        <v>4.8615517204713554E-4</v>
      </c>
      <c r="AJ1383" s="130">
        <v>1.036236253334867E-4</v>
      </c>
      <c r="AK1383" s="181"/>
      <c r="AL1383" s="4"/>
      <c r="AM1383" s="159"/>
      <c r="AN1383" s="4"/>
    </row>
    <row r="1384" spans="1:40" x14ac:dyDescent="0.25">
      <c r="A1384" t="s">
        <v>1213</v>
      </c>
      <c r="B1384" s="2">
        <v>9302</v>
      </c>
      <c r="C1384" t="s">
        <v>2447</v>
      </c>
      <c r="D1384" t="s">
        <v>2448</v>
      </c>
      <c r="E1384" t="s">
        <v>309</v>
      </c>
      <c r="F1384" t="s">
        <v>3808</v>
      </c>
      <c r="G1384" t="s">
        <v>3809</v>
      </c>
      <c r="H1384" t="s">
        <v>312</v>
      </c>
      <c r="I1384" t="s">
        <v>951</v>
      </c>
      <c r="J1384" t="s">
        <v>204</v>
      </c>
      <c r="K1384" t="s">
        <v>204</v>
      </c>
      <c r="L1384" t="s">
        <v>325</v>
      </c>
      <c r="M1384" t="s">
        <v>340</v>
      </c>
      <c r="N1384" t="s">
        <v>451</v>
      </c>
      <c r="O1384" t="s">
        <v>339</v>
      </c>
      <c r="P1384" t="s">
        <v>1619</v>
      </c>
      <c r="Q1384" t="s">
        <v>413</v>
      </c>
      <c r="R1384" t="s">
        <v>407</v>
      </c>
      <c r="S1384" t="s">
        <v>1212</v>
      </c>
      <c r="T1384" s="129">
        <v>4032</v>
      </c>
      <c r="U1384" t="s">
        <v>2349</v>
      </c>
      <c r="V1384" s="130">
        <v>6.8713752762078903E-2</v>
      </c>
      <c r="W1384" s="130">
        <v>5.9427119129895803E-2</v>
      </c>
      <c r="X1384" t="s">
        <v>412</v>
      </c>
      <c r="Y1384" t="s">
        <v>339</v>
      </c>
      <c r="Z1384" s="137">
        <v>311363</v>
      </c>
      <c r="AA1384" s="167">
        <v>1</v>
      </c>
      <c r="AB1384" s="166" t="s">
        <v>3810</v>
      </c>
      <c r="AD1384" s="137">
        <v>303.9837</v>
      </c>
      <c r="AH1384" s="130">
        <v>1.1025250611701469E-3</v>
      </c>
      <c r="AI1384" s="130">
        <v>4.5387710567114267E-4</v>
      </c>
      <c r="AJ1384" s="130">
        <v>9.6743578696214678E-5</v>
      </c>
      <c r="AK1384" s="181"/>
      <c r="AL1384" s="4"/>
      <c r="AM1384" s="159"/>
      <c r="AN1384" s="4"/>
    </row>
    <row r="1385" spans="1:40" x14ac:dyDescent="0.25">
      <c r="A1385" t="s">
        <v>1213</v>
      </c>
      <c r="B1385" s="2">
        <v>9302</v>
      </c>
      <c r="C1385" t="s">
        <v>2572</v>
      </c>
      <c r="D1385" t="s">
        <v>2573</v>
      </c>
      <c r="E1385" t="s">
        <v>309</v>
      </c>
      <c r="F1385" t="s">
        <v>2574</v>
      </c>
      <c r="G1385" t="s">
        <v>2575</v>
      </c>
      <c r="H1385" t="s">
        <v>312</v>
      </c>
      <c r="I1385" t="s">
        <v>951</v>
      </c>
      <c r="J1385" t="s">
        <v>204</v>
      </c>
      <c r="K1385" t="s">
        <v>204</v>
      </c>
      <c r="L1385" t="s">
        <v>325</v>
      </c>
      <c r="M1385" t="s">
        <v>340</v>
      </c>
      <c r="N1385" t="s">
        <v>451</v>
      </c>
      <c r="O1385" t="s">
        <v>339</v>
      </c>
      <c r="P1385" t="s">
        <v>1619</v>
      </c>
      <c r="Q1385" t="s">
        <v>413</v>
      </c>
      <c r="R1385" t="s">
        <v>407</v>
      </c>
      <c r="S1385" t="s">
        <v>1212</v>
      </c>
      <c r="T1385" s="129">
        <v>1251.9000000000001</v>
      </c>
      <c r="U1385" t="s">
        <v>1694</v>
      </c>
      <c r="V1385" s="130">
        <v>5.0413682618997702E-2</v>
      </c>
      <c r="W1385" s="130">
        <v>4.69750049006935E-2</v>
      </c>
      <c r="X1385" t="s">
        <v>412</v>
      </c>
      <c r="Y1385" t="s">
        <v>339</v>
      </c>
      <c r="Z1385" s="137">
        <v>260930</v>
      </c>
      <c r="AA1385" s="167">
        <v>1</v>
      </c>
      <c r="AB1385" s="166" t="s">
        <v>2576</v>
      </c>
      <c r="AD1385" s="137">
        <v>258.73820000000001</v>
      </c>
      <c r="AH1385" s="130">
        <v>8.5704511746556653E-4</v>
      </c>
      <c r="AI1385" s="130">
        <v>3.863211920328664E-4</v>
      </c>
      <c r="AJ1385" s="130">
        <v>8.2344084282864281E-5</v>
      </c>
      <c r="AK1385" s="181"/>
      <c r="AL1385" s="4"/>
      <c r="AM1385" s="159"/>
      <c r="AN1385" s="4"/>
    </row>
    <row r="1386" spans="1:40" x14ac:dyDescent="0.25">
      <c r="A1386" t="s">
        <v>1213</v>
      </c>
      <c r="B1386" s="2">
        <v>9302</v>
      </c>
      <c r="C1386" t="s">
        <v>3374</v>
      </c>
      <c r="D1386" t="s">
        <v>3375</v>
      </c>
      <c r="E1386" t="s">
        <v>309</v>
      </c>
      <c r="F1386" t="s">
        <v>3376</v>
      </c>
      <c r="G1386" t="s">
        <v>3377</v>
      </c>
      <c r="H1386" t="s">
        <v>312</v>
      </c>
      <c r="I1386" t="s">
        <v>951</v>
      </c>
      <c r="J1386" t="s">
        <v>204</v>
      </c>
      <c r="K1386" t="s">
        <v>204</v>
      </c>
      <c r="L1386" t="s">
        <v>325</v>
      </c>
      <c r="M1386" t="s">
        <v>340</v>
      </c>
      <c r="N1386" t="s">
        <v>447</v>
      </c>
      <c r="O1386" t="s">
        <v>339</v>
      </c>
      <c r="Q1386" t="s">
        <v>410</v>
      </c>
      <c r="R1386" t="s">
        <v>410</v>
      </c>
      <c r="S1386" t="s">
        <v>1212</v>
      </c>
      <c r="T1386" s="129">
        <v>1135.8</v>
      </c>
      <c r="U1386" t="s">
        <v>1796</v>
      </c>
      <c r="V1386" s="130">
        <v>3.3086427680241802E-2</v>
      </c>
      <c r="W1386" s="130">
        <v>2.4673586421048599</v>
      </c>
      <c r="X1386" t="s">
        <v>412</v>
      </c>
      <c r="Y1386" t="s">
        <v>338</v>
      </c>
      <c r="Z1386" s="137">
        <v>1286818</v>
      </c>
      <c r="AA1386" s="167">
        <v>1</v>
      </c>
      <c r="AB1386" s="166" t="s">
        <v>3378</v>
      </c>
      <c r="AD1386" s="137">
        <v>255.56210000000002</v>
      </c>
      <c r="AH1386" s="130">
        <v>7.5762250573662288E-3</v>
      </c>
      <c r="AI1386" s="130">
        <v>3.8157896711974733E-4</v>
      </c>
      <c r="AJ1386" s="130">
        <v>8.1333282452710081E-5</v>
      </c>
      <c r="AK1386" s="181"/>
      <c r="AL1386" s="4"/>
      <c r="AM1386" s="159"/>
      <c r="AN1386" s="4"/>
    </row>
    <row r="1387" spans="1:40" x14ac:dyDescent="0.25">
      <c r="A1387" t="s">
        <v>1213</v>
      </c>
      <c r="B1387" s="2">
        <v>9302</v>
      </c>
      <c r="C1387" t="s">
        <v>1842</v>
      </c>
      <c r="D1387" t="s">
        <v>1843</v>
      </c>
      <c r="E1387" t="s">
        <v>309</v>
      </c>
      <c r="F1387" t="s">
        <v>1844</v>
      </c>
      <c r="G1387" t="s">
        <v>1845</v>
      </c>
      <c r="H1387" t="s">
        <v>312</v>
      </c>
      <c r="I1387" t="s">
        <v>951</v>
      </c>
      <c r="J1387" t="s">
        <v>204</v>
      </c>
      <c r="K1387" t="s">
        <v>204</v>
      </c>
      <c r="L1387" t="s">
        <v>325</v>
      </c>
      <c r="M1387" t="s">
        <v>340</v>
      </c>
      <c r="N1387" t="s">
        <v>443</v>
      </c>
      <c r="O1387" t="s">
        <v>339</v>
      </c>
      <c r="P1387" t="s">
        <v>1626</v>
      </c>
      <c r="Q1387" t="s">
        <v>415</v>
      </c>
      <c r="R1387" t="s">
        <v>407</v>
      </c>
      <c r="S1387" t="s">
        <v>1212</v>
      </c>
      <c r="T1387" s="129">
        <v>252.1</v>
      </c>
      <c r="U1387" t="s">
        <v>1593</v>
      </c>
      <c r="V1387" s="130">
        <v>2.4864563217868701E-2</v>
      </c>
      <c r="W1387" s="130">
        <v>8.1197338215112394E-2</v>
      </c>
      <c r="X1387" t="s">
        <v>412</v>
      </c>
      <c r="Y1387" t="s">
        <v>339</v>
      </c>
      <c r="Z1387" s="137">
        <v>247334.66</v>
      </c>
      <c r="AA1387" s="167">
        <v>1</v>
      </c>
      <c r="AB1387" s="166" t="s">
        <v>1846</v>
      </c>
      <c r="AD1387" s="137">
        <v>244.49029999999999</v>
      </c>
      <c r="AH1387" s="130">
        <v>6.5228625810417372E-3</v>
      </c>
      <c r="AI1387" s="130">
        <v>3.6504769738860792E-4</v>
      </c>
      <c r="AJ1387" s="130">
        <v>7.7809654196955735E-5</v>
      </c>
      <c r="AK1387" s="181"/>
      <c r="AL1387" s="4"/>
      <c r="AM1387" s="159"/>
      <c r="AN1387" s="4"/>
    </row>
    <row r="1388" spans="1:40" x14ac:dyDescent="0.25">
      <c r="A1388" t="s">
        <v>1213</v>
      </c>
      <c r="B1388" s="2">
        <v>9302</v>
      </c>
      <c r="C1388" t="s">
        <v>3389</v>
      </c>
      <c r="D1388" t="s">
        <v>3390</v>
      </c>
      <c r="E1388" t="s">
        <v>309</v>
      </c>
      <c r="F1388" t="s">
        <v>3391</v>
      </c>
      <c r="G1388" t="s">
        <v>3392</v>
      </c>
      <c r="H1388" t="s">
        <v>312</v>
      </c>
      <c r="I1388" t="s">
        <v>951</v>
      </c>
      <c r="J1388" t="s">
        <v>204</v>
      </c>
      <c r="K1388" t="s">
        <v>204</v>
      </c>
      <c r="L1388" t="s">
        <v>325</v>
      </c>
      <c r="M1388" t="s">
        <v>340</v>
      </c>
      <c r="N1388" t="s">
        <v>451</v>
      </c>
      <c r="O1388" t="s">
        <v>339</v>
      </c>
      <c r="Q1388" t="s">
        <v>410</v>
      </c>
      <c r="R1388" t="s">
        <v>410</v>
      </c>
      <c r="S1388" t="s">
        <v>1212</v>
      </c>
      <c r="T1388" s="129">
        <v>985.3</v>
      </c>
      <c r="U1388" t="s">
        <v>1807</v>
      </c>
      <c r="V1388" s="130">
        <v>5.9220218032270601E-2</v>
      </c>
      <c r="W1388" s="130">
        <v>6.0578441401719703E-2</v>
      </c>
      <c r="X1388" t="s">
        <v>412</v>
      </c>
      <c r="Y1388" t="s">
        <v>339</v>
      </c>
      <c r="Z1388" s="137">
        <v>159617.32999999999</v>
      </c>
      <c r="AA1388" s="167">
        <v>1</v>
      </c>
      <c r="AB1388" s="166" t="s">
        <v>3393</v>
      </c>
      <c r="AD1388" s="137">
        <v>155.85040000000001</v>
      </c>
      <c r="AH1388" s="130">
        <v>1.9952166249999998E-3</v>
      </c>
      <c r="AI1388" s="130">
        <v>2.3269974169565626E-4</v>
      </c>
      <c r="AJ1388" s="130">
        <v>4.9599782610832541E-5</v>
      </c>
      <c r="AK1388" s="181"/>
      <c r="AL1388" s="4"/>
      <c r="AM1388" s="159"/>
      <c r="AN1388" s="4"/>
    </row>
    <row r="1389" spans="1:40" x14ac:dyDescent="0.25">
      <c r="A1389" t="s">
        <v>1213</v>
      </c>
      <c r="B1389" s="2">
        <v>9302</v>
      </c>
      <c r="C1389" t="s">
        <v>2447</v>
      </c>
      <c r="D1389" t="s">
        <v>2448</v>
      </c>
      <c r="E1389" t="s">
        <v>309</v>
      </c>
      <c r="F1389" t="s">
        <v>2449</v>
      </c>
      <c r="G1389" t="s">
        <v>2450</v>
      </c>
      <c r="H1389" t="s">
        <v>312</v>
      </c>
      <c r="I1389" t="s">
        <v>951</v>
      </c>
      <c r="J1389" t="s">
        <v>204</v>
      </c>
      <c r="K1389" t="s">
        <v>204</v>
      </c>
      <c r="L1389" t="s">
        <v>325</v>
      </c>
      <c r="M1389" t="s">
        <v>340</v>
      </c>
      <c r="N1389" t="s">
        <v>451</v>
      </c>
      <c r="O1389" t="s">
        <v>339</v>
      </c>
      <c r="P1389" t="s">
        <v>1619</v>
      </c>
      <c r="Q1389" t="s">
        <v>413</v>
      </c>
      <c r="R1389" t="s">
        <v>407</v>
      </c>
      <c r="S1389" t="s">
        <v>1212</v>
      </c>
      <c r="T1389" s="129">
        <v>1321.7</v>
      </c>
      <c r="U1389" t="s">
        <v>1694</v>
      </c>
      <c r="V1389" s="130">
        <v>2.87790760025077E-2</v>
      </c>
      <c r="W1389" s="130">
        <v>5.5742363339662197E-2</v>
      </c>
      <c r="X1389" t="s">
        <v>412</v>
      </c>
      <c r="Y1389" t="s">
        <v>339</v>
      </c>
      <c r="Z1389" s="137">
        <v>141160</v>
      </c>
      <c r="AA1389" s="167">
        <v>1</v>
      </c>
      <c r="AB1389" s="166" t="s">
        <v>2451</v>
      </c>
      <c r="AD1389" s="137">
        <v>139.59309999999999</v>
      </c>
      <c r="AH1389" s="130">
        <v>1.8370559723078779E-4</v>
      </c>
      <c r="AI1389" s="130">
        <v>2.0842601823605142E-4</v>
      </c>
      <c r="AJ1389" s="130">
        <v>4.4425855910361523E-5</v>
      </c>
      <c r="AK1389" s="181"/>
      <c r="AL1389" s="4"/>
      <c r="AM1389" s="159"/>
      <c r="AN1389" s="4"/>
    </row>
    <row r="1390" spans="1:40" x14ac:dyDescent="0.25">
      <c r="A1390" t="s">
        <v>1213</v>
      </c>
      <c r="B1390" s="2">
        <v>9302</v>
      </c>
      <c r="C1390" t="s">
        <v>1824</v>
      </c>
      <c r="D1390" t="s">
        <v>1825</v>
      </c>
      <c r="E1390" t="s">
        <v>309</v>
      </c>
      <c r="F1390" t="s">
        <v>3394</v>
      </c>
      <c r="G1390" t="s">
        <v>3395</v>
      </c>
      <c r="H1390" t="s">
        <v>312</v>
      </c>
      <c r="I1390" t="s">
        <v>951</v>
      </c>
      <c r="J1390" t="s">
        <v>204</v>
      </c>
      <c r="K1390" t="s">
        <v>204</v>
      </c>
      <c r="L1390" t="s">
        <v>325</v>
      </c>
      <c r="M1390" t="s">
        <v>340</v>
      </c>
      <c r="N1390" t="s">
        <v>447</v>
      </c>
      <c r="O1390" t="s">
        <v>339</v>
      </c>
      <c r="Q1390" t="s">
        <v>410</v>
      </c>
      <c r="R1390" t="s">
        <v>410</v>
      </c>
      <c r="S1390" t="s">
        <v>1212</v>
      </c>
      <c r="T1390" s="129">
        <v>519</v>
      </c>
      <c r="U1390" t="s">
        <v>1828</v>
      </c>
      <c r="V1390" s="130">
        <v>3.2891632236242002E-2</v>
      </c>
      <c r="W1390" s="130">
        <v>6.2999103034734397E-2</v>
      </c>
      <c r="X1390" t="s">
        <v>412</v>
      </c>
      <c r="Y1390" t="s">
        <v>339</v>
      </c>
      <c r="Z1390" s="137">
        <v>130704.33</v>
      </c>
      <c r="AA1390" s="167">
        <v>1</v>
      </c>
      <c r="AB1390" s="166" t="s">
        <v>3396</v>
      </c>
      <c r="AD1390" s="137">
        <v>131.05719999999999</v>
      </c>
      <c r="AH1390" s="130">
        <v>2.1784055000000002E-3</v>
      </c>
      <c r="AI1390" s="130">
        <v>1.9568109281308202E-4</v>
      </c>
      <c r="AJ1390" s="130">
        <v>4.1709284221178782E-5</v>
      </c>
      <c r="AK1390" s="181"/>
      <c r="AL1390" s="4"/>
      <c r="AM1390" s="159"/>
      <c r="AN1390" s="4"/>
    </row>
    <row r="1391" spans="1:40" x14ac:dyDescent="0.25">
      <c r="A1391" t="s">
        <v>1213</v>
      </c>
      <c r="B1391" s="2">
        <v>9302</v>
      </c>
      <c r="C1391" t="s">
        <v>3275</v>
      </c>
      <c r="D1391" t="s">
        <v>3276</v>
      </c>
      <c r="E1391" t="s">
        <v>309</v>
      </c>
      <c r="F1391" t="s">
        <v>3397</v>
      </c>
      <c r="G1391" t="s">
        <v>3398</v>
      </c>
      <c r="H1391" t="s">
        <v>312</v>
      </c>
      <c r="I1391" t="s">
        <v>951</v>
      </c>
      <c r="J1391" t="s">
        <v>204</v>
      </c>
      <c r="K1391" t="s">
        <v>204</v>
      </c>
      <c r="L1391" t="s">
        <v>325</v>
      </c>
      <c r="M1391" t="s">
        <v>340</v>
      </c>
      <c r="N1391" t="s">
        <v>436</v>
      </c>
      <c r="O1391" t="s">
        <v>339</v>
      </c>
      <c r="P1391" t="s">
        <v>1255</v>
      </c>
      <c r="Q1391" t="s">
        <v>415</v>
      </c>
      <c r="R1391" t="s">
        <v>407</v>
      </c>
      <c r="S1391" t="s">
        <v>1212</v>
      </c>
      <c r="T1391" s="129">
        <v>98.6</v>
      </c>
      <c r="U1391" t="s">
        <v>3399</v>
      </c>
      <c r="V1391" s="130">
        <v>-3.8330369895696999E-2</v>
      </c>
      <c r="W1391" s="130">
        <v>3.2751323029994603E-2</v>
      </c>
      <c r="X1391" t="s">
        <v>412</v>
      </c>
      <c r="Y1391" t="s">
        <v>339</v>
      </c>
      <c r="Z1391" s="137">
        <v>94000</v>
      </c>
      <c r="AA1391" s="167">
        <v>1</v>
      </c>
      <c r="AB1391" s="166" t="s">
        <v>3400</v>
      </c>
      <c r="AD1391" s="137">
        <v>103.2026</v>
      </c>
      <c r="AH1391" s="130">
        <v>1.3063661012894848E-4</v>
      </c>
      <c r="AI1391" s="130">
        <v>1.5409147722636666E-4</v>
      </c>
      <c r="AJ1391" s="130">
        <v>3.284448756546474E-5</v>
      </c>
      <c r="AK1391" s="181"/>
      <c r="AL1391" s="4"/>
      <c r="AM1391" s="159"/>
      <c r="AN1391" s="4"/>
    </row>
    <row r="1392" spans="1:40" x14ac:dyDescent="0.25">
      <c r="A1392" t="s">
        <v>1213</v>
      </c>
      <c r="B1392" s="2">
        <v>9302</v>
      </c>
      <c r="C1392" t="s">
        <v>2430</v>
      </c>
      <c r="D1392" t="s">
        <v>2431</v>
      </c>
      <c r="E1392" t="s">
        <v>309</v>
      </c>
      <c r="F1392" t="s">
        <v>3420</v>
      </c>
      <c r="G1392" t="s">
        <v>3421</v>
      </c>
      <c r="H1392" t="s">
        <v>312</v>
      </c>
      <c r="I1392" t="s">
        <v>951</v>
      </c>
      <c r="J1392" t="s">
        <v>204</v>
      </c>
      <c r="K1392" t="s">
        <v>204</v>
      </c>
      <c r="L1392" t="s">
        <v>325</v>
      </c>
      <c r="M1392" t="s">
        <v>340</v>
      </c>
      <c r="N1392" t="s">
        <v>465</v>
      </c>
      <c r="O1392" t="s">
        <v>339</v>
      </c>
      <c r="P1392" t="s">
        <v>2149</v>
      </c>
      <c r="Q1392" t="s">
        <v>415</v>
      </c>
      <c r="R1392" t="s">
        <v>407</v>
      </c>
      <c r="S1392" t="s">
        <v>1212</v>
      </c>
      <c r="T1392" s="129">
        <v>2257.9</v>
      </c>
      <c r="U1392" t="s">
        <v>1672</v>
      </c>
      <c r="V1392" s="130">
        <v>3.5312588020045603E-2</v>
      </c>
      <c r="W1392" s="130">
        <v>5.38960515415665E-2</v>
      </c>
      <c r="X1392" t="s">
        <v>412</v>
      </c>
      <c r="Y1392" t="s">
        <v>339</v>
      </c>
      <c r="Z1392" s="137">
        <v>87301.81</v>
      </c>
      <c r="AA1392" s="167">
        <v>1</v>
      </c>
      <c r="AB1392" s="166" t="s">
        <v>3422</v>
      </c>
      <c r="AD1392" s="137">
        <v>82.465299999999999</v>
      </c>
      <c r="AH1392" s="130">
        <v>1.0946342604969143E-3</v>
      </c>
      <c r="AI1392" s="130">
        <v>1.231286798677116E-4</v>
      </c>
      <c r="AJ1392" s="130">
        <v>2.6244789573444077E-5</v>
      </c>
      <c r="AK1392" s="181"/>
      <c r="AL1392" s="4"/>
      <c r="AM1392" s="159"/>
      <c r="AN1392" s="4"/>
    </row>
    <row r="1393" spans="1:40" x14ac:dyDescent="0.25">
      <c r="A1393" t="s">
        <v>1213</v>
      </c>
      <c r="B1393" s="2">
        <v>9302</v>
      </c>
      <c r="C1393" t="s">
        <v>2130</v>
      </c>
      <c r="D1393" t="s">
        <v>2131</v>
      </c>
      <c r="E1393" t="s">
        <v>309</v>
      </c>
      <c r="F1393" t="s">
        <v>2403</v>
      </c>
      <c r="G1393" t="s">
        <v>2404</v>
      </c>
      <c r="H1393" t="s">
        <v>312</v>
      </c>
      <c r="I1393" t="s">
        <v>951</v>
      </c>
      <c r="J1393" t="s">
        <v>204</v>
      </c>
      <c r="K1393" t="s">
        <v>204</v>
      </c>
      <c r="L1393" t="s">
        <v>325</v>
      </c>
      <c r="M1393" t="s">
        <v>340</v>
      </c>
      <c r="N1393" t="s">
        <v>448</v>
      </c>
      <c r="O1393" t="s">
        <v>339</v>
      </c>
      <c r="P1393" t="s">
        <v>1211</v>
      </c>
      <c r="Q1393" t="s">
        <v>413</v>
      </c>
      <c r="R1393" t="s">
        <v>407</v>
      </c>
      <c r="S1393" t="s">
        <v>1212</v>
      </c>
      <c r="T1393" s="129">
        <v>3141.5</v>
      </c>
      <c r="U1393" t="s">
        <v>2405</v>
      </c>
      <c r="V1393" s="130">
        <v>1.4673817184768701E-2</v>
      </c>
      <c r="W1393" s="130">
        <v>5.0908907879590598E-2</v>
      </c>
      <c r="X1393" t="s">
        <v>412</v>
      </c>
      <c r="Y1393" t="s">
        <v>339</v>
      </c>
      <c r="Z1393" s="137">
        <v>55000</v>
      </c>
      <c r="AA1393" s="167">
        <v>1</v>
      </c>
      <c r="AB1393" s="166" t="s">
        <v>2406</v>
      </c>
      <c r="AD1393" s="137">
        <v>51.848500000000001</v>
      </c>
      <c r="AH1393" s="130">
        <v>2.4085268942760549E-5</v>
      </c>
      <c r="AI1393" s="130">
        <v>7.7414832155113061E-5</v>
      </c>
      <c r="AJ1393" s="130">
        <v>1.6500915805783951E-5</v>
      </c>
      <c r="AK1393" s="181"/>
      <c r="AL1393" s="4"/>
      <c r="AM1393" s="159"/>
      <c r="AN1393" s="4"/>
    </row>
    <row r="1394" spans="1:40" x14ac:dyDescent="0.25">
      <c r="A1394" t="s">
        <v>1213</v>
      </c>
      <c r="B1394" s="2">
        <v>9302</v>
      </c>
      <c r="C1394" t="s">
        <v>3252</v>
      </c>
      <c r="D1394" t="s">
        <v>3253</v>
      </c>
      <c r="E1394" t="s">
        <v>311</v>
      </c>
      <c r="F1394" t="s">
        <v>3411</v>
      </c>
      <c r="G1394" t="s">
        <v>3412</v>
      </c>
      <c r="H1394" t="s">
        <v>312</v>
      </c>
      <c r="I1394" t="s">
        <v>951</v>
      </c>
      <c r="J1394" t="s">
        <v>204</v>
      </c>
      <c r="K1394" t="s">
        <v>224</v>
      </c>
      <c r="L1394" t="s">
        <v>314</v>
      </c>
      <c r="M1394" t="s">
        <v>340</v>
      </c>
      <c r="N1394" t="s">
        <v>465</v>
      </c>
      <c r="O1394" t="s">
        <v>339</v>
      </c>
      <c r="Q1394" t="s">
        <v>410</v>
      </c>
      <c r="R1394" t="s">
        <v>410</v>
      </c>
      <c r="S1394" t="s">
        <v>1212</v>
      </c>
      <c r="T1394" s="129">
        <v>0</v>
      </c>
      <c r="U1394" t="s">
        <v>1372</v>
      </c>
      <c r="V1394" s="130">
        <v>0.03</v>
      </c>
      <c r="W1394" t="s">
        <v>1840</v>
      </c>
      <c r="X1394" t="s">
        <v>412</v>
      </c>
      <c r="Y1394" t="s">
        <v>338</v>
      </c>
      <c r="Z1394" s="137">
        <v>744118.1</v>
      </c>
      <c r="AA1394" s="167">
        <v>1</v>
      </c>
      <c r="AB1394" s="166" t="s">
        <v>3413</v>
      </c>
      <c r="AD1394" s="137">
        <v>33.559699999999999</v>
      </c>
      <c r="AH1394" s="130">
        <v>9.0719668291802755E-3</v>
      </c>
      <c r="AI1394" s="130">
        <v>5.0107882439722415E-5</v>
      </c>
      <c r="AJ1394" s="130">
        <v>1.0680459110048846E-5</v>
      </c>
      <c r="AK1394" s="181"/>
      <c r="AL1394" s="4"/>
      <c r="AM1394" s="159"/>
      <c r="AN1394" s="4"/>
    </row>
    <row r="1395" spans="1:40" x14ac:dyDescent="0.25">
      <c r="A1395" t="s">
        <v>1213</v>
      </c>
      <c r="B1395" s="2">
        <v>9302</v>
      </c>
      <c r="C1395" t="s">
        <v>3414</v>
      </c>
      <c r="D1395" t="s">
        <v>3415</v>
      </c>
      <c r="E1395" t="s">
        <v>311</v>
      </c>
      <c r="F1395" t="s">
        <v>3416</v>
      </c>
      <c r="G1395" t="s">
        <v>3417</v>
      </c>
      <c r="H1395" t="s">
        <v>312</v>
      </c>
      <c r="I1395" t="s">
        <v>951</v>
      </c>
      <c r="J1395" t="s">
        <v>204</v>
      </c>
      <c r="K1395" t="s">
        <v>204</v>
      </c>
      <c r="L1395" t="s">
        <v>314</v>
      </c>
      <c r="M1395" t="s">
        <v>340</v>
      </c>
      <c r="N1395" t="s">
        <v>447</v>
      </c>
      <c r="O1395" t="s">
        <v>339</v>
      </c>
      <c r="Q1395" t="s">
        <v>410</v>
      </c>
      <c r="R1395" t="s">
        <v>410</v>
      </c>
      <c r="S1395" t="s">
        <v>1212</v>
      </c>
      <c r="T1395" s="129">
        <v>0</v>
      </c>
      <c r="U1395" t="s">
        <v>3418</v>
      </c>
      <c r="V1395" s="130">
        <v>9.8500000000000004E-2</v>
      </c>
      <c r="W1395" t="s">
        <v>1840</v>
      </c>
      <c r="X1395" t="s">
        <v>412</v>
      </c>
      <c r="Y1395" t="s">
        <v>338</v>
      </c>
      <c r="Z1395" s="137">
        <v>446897.55</v>
      </c>
      <c r="AA1395" s="167">
        <v>1</v>
      </c>
      <c r="AB1395" s="166" t="s">
        <v>3419</v>
      </c>
      <c r="AD1395" s="137">
        <v>23.551500000000001</v>
      </c>
      <c r="AH1395" s="130">
        <v>7.034581936234195E-3</v>
      </c>
      <c r="AI1395" s="130">
        <v>3.5164670520866475E-5</v>
      </c>
      <c r="AJ1395" s="130">
        <v>7.4953242350293785E-6</v>
      </c>
      <c r="AK1395" s="181"/>
      <c r="AL1395" s="4"/>
      <c r="AM1395" s="159"/>
      <c r="AN1395" s="4"/>
    </row>
    <row r="1396" spans="1:40" x14ac:dyDescent="0.25">
      <c r="A1396" t="s">
        <v>1213</v>
      </c>
      <c r="B1396" s="2">
        <v>9302</v>
      </c>
      <c r="C1396" t="s">
        <v>2369</v>
      </c>
      <c r="D1396" t="s">
        <v>2370</v>
      </c>
      <c r="E1396" t="s">
        <v>309</v>
      </c>
      <c r="F1396" t="s">
        <v>2371</v>
      </c>
      <c r="G1396" t="s">
        <v>2372</v>
      </c>
      <c r="H1396" t="s">
        <v>312</v>
      </c>
      <c r="I1396" t="s">
        <v>951</v>
      </c>
      <c r="J1396" t="s">
        <v>204</v>
      </c>
      <c r="K1396" t="s">
        <v>204</v>
      </c>
      <c r="L1396" t="s">
        <v>327</v>
      </c>
      <c r="M1396" t="s">
        <v>340</v>
      </c>
      <c r="N1396" t="s">
        <v>454</v>
      </c>
      <c r="O1396" t="s">
        <v>339</v>
      </c>
      <c r="P1396" t="s">
        <v>1626</v>
      </c>
      <c r="Q1396" t="s">
        <v>415</v>
      </c>
      <c r="R1396" t="s">
        <v>407</v>
      </c>
      <c r="S1396" t="s">
        <v>1212</v>
      </c>
      <c r="T1396" s="129">
        <v>0</v>
      </c>
      <c r="U1396" t="s">
        <v>2373</v>
      </c>
      <c r="V1396" t="s">
        <v>1840</v>
      </c>
      <c r="W1396" t="s">
        <v>1840</v>
      </c>
      <c r="X1396" t="s">
        <v>412</v>
      </c>
      <c r="Y1396" t="s">
        <v>339</v>
      </c>
      <c r="Z1396" s="137">
        <v>10</v>
      </c>
      <c r="AA1396" s="167">
        <v>1</v>
      </c>
      <c r="AB1396" s="166">
        <f>AD1396*1000/Z1396*100</f>
        <v>101.71</v>
      </c>
      <c r="AD1396" s="137">
        <f>10.171/1000</f>
        <v>1.0170999999999999E-2</v>
      </c>
      <c r="AI1396" s="130">
        <v>1.5186288086437502E-8</v>
      </c>
      <c r="AJ1396" s="130">
        <v>3.2369463853463174E-9</v>
      </c>
      <c r="AK1396" s="181"/>
      <c r="AL1396" s="4"/>
      <c r="AM1396" s="159"/>
      <c r="AN1396" s="4"/>
    </row>
    <row r="1397" spans="1:40" x14ac:dyDescent="0.25">
      <c r="A1397" t="s">
        <v>1213</v>
      </c>
      <c r="B1397" s="2">
        <v>9302</v>
      </c>
      <c r="C1397" t="s">
        <v>455</v>
      </c>
      <c r="D1397" t="s">
        <v>2606</v>
      </c>
      <c r="E1397" t="s">
        <v>309</v>
      </c>
      <c r="F1397" t="s">
        <v>2607</v>
      </c>
      <c r="G1397" t="s">
        <v>2608</v>
      </c>
      <c r="H1397" t="s">
        <v>321</v>
      </c>
      <c r="I1397" t="s">
        <v>754</v>
      </c>
      <c r="J1397" t="s">
        <v>204</v>
      </c>
      <c r="K1397" t="s">
        <v>204</v>
      </c>
      <c r="L1397" t="s">
        <v>325</v>
      </c>
      <c r="M1397" t="s">
        <v>340</v>
      </c>
      <c r="N1397" t="s">
        <v>440</v>
      </c>
      <c r="O1397" t="s">
        <v>339</v>
      </c>
      <c r="P1397" t="s">
        <v>2149</v>
      </c>
      <c r="Q1397" t="s">
        <v>415</v>
      </c>
      <c r="R1397" t="s">
        <v>407</v>
      </c>
      <c r="S1397" t="s">
        <v>1212</v>
      </c>
      <c r="T1397" s="129">
        <v>1132.5</v>
      </c>
      <c r="U1397" t="s">
        <v>2609</v>
      </c>
      <c r="V1397" s="130">
        <v>5.5794132576065603E-3</v>
      </c>
      <c r="W1397" s="130">
        <v>2.65973874700066E-2</v>
      </c>
      <c r="X1397" t="s">
        <v>412</v>
      </c>
      <c r="Y1397" t="s">
        <v>339</v>
      </c>
      <c r="Z1397" s="137">
        <v>6773722</v>
      </c>
      <c r="AA1397" s="167">
        <v>1</v>
      </c>
      <c r="AB1397" s="166" t="s">
        <v>2610</v>
      </c>
      <c r="AD1397" s="137">
        <v>8080.3729999999996</v>
      </c>
      <c r="AH1397" s="130">
        <v>2.291823079621484E-3</v>
      </c>
      <c r="AI1397" s="130">
        <v>1.2064779493055872E-2</v>
      </c>
      <c r="AJ1397" s="130">
        <v>2.5715990733064576E-3</v>
      </c>
      <c r="AK1397" s="181"/>
      <c r="AL1397" s="4"/>
      <c r="AM1397" s="159"/>
      <c r="AN1397" s="4"/>
    </row>
    <row r="1398" spans="1:40" x14ac:dyDescent="0.25">
      <c r="A1398" t="s">
        <v>1213</v>
      </c>
      <c r="B1398" s="2">
        <v>9302</v>
      </c>
      <c r="C1398" t="s">
        <v>2185</v>
      </c>
      <c r="D1398" t="s">
        <v>2186</v>
      </c>
      <c r="E1398" t="s">
        <v>309</v>
      </c>
      <c r="F1398" t="s">
        <v>2620</v>
      </c>
      <c r="G1398" t="s">
        <v>2621</v>
      </c>
      <c r="H1398" t="s">
        <v>321</v>
      </c>
      <c r="I1398" t="s">
        <v>754</v>
      </c>
      <c r="J1398" t="s">
        <v>204</v>
      </c>
      <c r="K1398" t="s">
        <v>204</v>
      </c>
      <c r="L1398" t="s">
        <v>325</v>
      </c>
      <c r="M1398" t="s">
        <v>340</v>
      </c>
      <c r="N1398" t="s">
        <v>464</v>
      </c>
      <c r="O1398" t="s">
        <v>339</v>
      </c>
      <c r="P1398" t="s">
        <v>1668</v>
      </c>
      <c r="Q1398" t="s">
        <v>413</v>
      </c>
      <c r="R1398" t="s">
        <v>407</v>
      </c>
      <c r="S1398" t="s">
        <v>1212</v>
      </c>
      <c r="T1398" s="129">
        <v>1370.2</v>
      </c>
      <c r="U1398" t="s">
        <v>1813</v>
      </c>
      <c r="V1398" s="130">
        <v>5.7631358693429396E-3</v>
      </c>
      <c r="W1398" s="130">
        <v>2.3327002793550201E-2</v>
      </c>
      <c r="X1398" t="s">
        <v>412</v>
      </c>
      <c r="Y1398" t="s">
        <v>339</v>
      </c>
      <c r="Z1398" s="137">
        <v>3265766.97</v>
      </c>
      <c r="AA1398" s="167">
        <v>1</v>
      </c>
      <c r="AB1398" s="166" t="s">
        <v>2622</v>
      </c>
      <c r="AD1398" s="137">
        <v>3563.6048999999998</v>
      </c>
      <c r="AH1398" s="130">
        <v>1.036751419047619E-2</v>
      </c>
      <c r="AI1398" s="130">
        <v>5.3208072596244525E-3</v>
      </c>
      <c r="AJ1398" s="130">
        <v>1.1341262412601933E-3</v>
      </c>
      <c r="AK1398" s="181"/>
      <c r="AL1398" s="4"/>
      <c r="AM1398" s="159"/>
      <c r="AN1398" s="4"/>
    </row>
    <row r="1399" spans="1:40" x14ac:dyDescent="0.25">
      <c r="A1399" t="s">
        <v>1213</v>
      </c>
      <c r="B1399" s="2">
        <v>9302</v>
      </c>
      <c r="C1399" t="s">
        <v>1855</v>
      </c>
      <c r="D1399" t="s">
        <v>1856</v>
      </c>
      <c r="E1399" t="s">
        <v>309</v>
      </c>
      <c r="F1399" t="s">
        <v>1857</v>
      </c>
      <c r="G1399" t="s">
        <v>1858</v>
      </c>
      <c r="H1399" t="s">
        <v>321</v>
      </c>
      <c r="I1399" t="s">
        <v>754</v>
      </c>
      <c r="J1399" t="s">
        <v>204</v>
      </c>
      <c r="K1399" t="s">
        <v>204</v>
      </c>
      <c r="L1399" t="s">
        <v>325</v>
      </c>
      <c r="M1399" t="s">
        <v>340</v>
      </c>
      <c r="N1399" t="s">
        <v>464</v>
      </c>
      <c r="O1399" t="s">
        <v>339</v>
      </c>
      <c r="P1399" t="s">
        <v>1668</v>
      </c>
      <c r="Q1399" t="s">
        <v>413</v>
      </c>
      <c r="R1399" t="s">
        <v>407</v>
      </c>
      <c r="S1399" t="s">
        <v>1212</v>
      </c>
      <c r="T1399" s="129">
        <v>224.7</v>
      </c>
      <c r="U1399" t="s">
        <v>1859</v>
      </c>
      <c r="V1399" s="130">
        <v>1.4455385021113799E-2</v>
      </c>
      <c r="W1399" s="130">
        <v>2.02244646441933E-2</v>
      </c>
      <c r="X1399" t="s">
        <v>412</v>
      </c>
      <c r="Y1399" t="s">
        <v>339</v>
      </c>
      <c r="Z1399" s="137">
        <v>951933.58</v>
      </c>
      <c r="AA1399" s="167">
        <v>1</v>
      </c>
      <c r="AB1399" s="166" t="s">
        <v>1860</v>
      </c>
      <c r="AD1399" s="137">
        <v>1094.8188</v>
      </c>
      <c r="AH1399" s="130">
        <v>1.1692947950443107E-2</v>
      </c>
      <c r="AI1399" s="130">
        <v>1.6346705043012294E-3</v>
      </c>
      <c r="AJ1399" s="130">
        <v>3.4842884251983023E-4</v>
      </c>
      <c r="AK1399" s="181"/>
      <c r="AL1399" s="4"/>
      <c r="AM1399" s="159"/>
      <c r="AN1399" s="4"/>
    </row>
    <row r="1400" spans="1:40" x14ac:dyDescent="0.25">
      <c r="A1400" t="s">
        <v>1213</v>
      </c>
      <c r="B1400" s="2">
        <v>9302</v>
      </c>
      <c r="C1400" t="s">
        <v>2615</v>
      </c>
      <c r="D1400" t="s">
        <v>2616</v>
      </c>
      <c r="E1400" t="s">
        <v>309</v>
      </c>
      <c r="F1400" t="s">
        <v>2617</v>
      </c>
      <c r="G1400" t="s">
        <v>2618</v>
      </c>
      <c r="H1400" t="s">
        <v>321</v>
      </c>
      <c r="I1400" t="s">
        <v>754</v>
      </c>
      <c r="J1400" t="s">
        <v>204</v>
      </c>
      <c r="K1400" t="s">
        <v>204</v>
      </c>
      <c r="L1400" t="s">
        <v>325</v>
      </c>
      <c r="M1400" t="s">
        <v>340</v>
      </c>
      <c r="N1400" t="s">
        <v>465</v>
      </c>
      <c r="O1400" t="s">
        <v>339</v>
      </c>
      <c r="P1400" t="s">
        <v>1633</v>
      </c>
      <c r="Q1400" t="s">
        <v>413</v>
      </c>
      <c r="R1400" t="s">
        <v>407</v>
      </c>
      <c r="S1400" t="s">
        <v>1212</v>
      </c>
      <c r="T1400" s="129">
        <v>2109.9</v>
      </c>
      <c r="U1400" t="s">
        <v>1664</v>
      </c>
      <c r="V1400" s="130">
        <v>0.04</v>
      </c>
      <c r="W1400" s="130">
        <v>5.37780344521996E-2</v>
      </c>
      <c r="X1400" t="s">
        <v>412</v>
      </c>
      <c r="Y1400" t="s">
        <v>339</v>
      </c>
      <c r="Z1400" s="137">
        <v>337464.17</v>
      </c>
      <c r="AA1400" s="167">
        <v>1</v>
      </c>
      <c r="AB1400" s="166" t="s">
        <v>2619</v>
      </c>
      <c r="AD1400" s="137">
        <v>372.15550000000002</v>
      </c>
      <c r="AH1400" s="130">
        <v>1.5608367691915466E-4</v>
      </c>
      <c r="AI1400" s="130">
        <v>5.5566420567812339E-4</v>
      </c>
      <c r="AJ1400" s="130">
        <v>1.1843942586881837E-4</v>
      </c>
      <c r="AK1400" s="181"/>
      <c r="AL1400" s="4"/>
      <c r="AM1400" s="159"/>
      <c r="AN1400" s="4"/>
    </row>
    <row r="1401" spans="1:40" x14ac:dyDescent="0.25">
      <c r="A1401" t="s">
        <v>1213</v>
      </c>
      <c r="B1401" s="2">
        <v>9302</v>
      </c>
      <c r="C1401" t="s">
        <v>1609</v>
      </c>
      <c r="D1401" t="s">
        <v>1610</v>
      </c>
      <c r="E1401" t="s">
        <v>309</v>
      </c>
      <c r="F1401" t="s">
        <v>2722</v>
      </c>
      <c r="G1401" t="s">
        <v>2723</v>
      </c>
      <c r="H1401" t="s">
        <v>312</v>
      </c>
      <c r="I1401" t="s">
        <v>754</v>
      </c>
      <c r="J1401" t="s">
        <v>204</v>
      </c>
      <c r="K1401" t="s">
        <v>204</v>
      </c>
      <c r="L1401" t="s">
        <v>325</v>
      </c>
      <c r="M1401" t="s">
        <v>340</v>
      </c>
      <c r="N1401" t="s">
        <v>448</v>
      </c>
      <c r="O1401" t="s">
        <v>339</v>
      </c>
      <c r="P1401" t="s">
        <v>1255</v>
      </c>
      <c r="Q1401" t="s">
        <v>415</v>
      </c>
      <c r="R1401" t="s">
        <v>407</v>
      </c>
      <c r="S1401" t="s">
        <v>1212</v>
      </c>
      <c r="T1401" s="129">
        <v>246.6</v>
      </c>
      <c r="U1401" t="s">
        <v>2724</v>
      </c>
      <c r="V1401" s="130">
        <v>3.4141972607768102E-3</v>
      </c>
      <c r="W1401" s="130">
        <v>2.5417216576337501E-2</v>
      </c>
      <c r="X1401" t="s">
        <v>412</v>
      </c>
      <c r="Y1401" t="s">
        <v>339</v>
      </c>
      <c r="Z1401" s="137">
        <v>14724535</v>
      </c>
      <c r="AA1401" s="167">
        <v>1</v>
      </c>
      <c r="AB1401" s="166" t="s">
        <v>2725</v>
      </c>
      <c r="AD1401" s="137">
        <v>16924.380499999999</v>
      </c>
      <c r="AH1401" s="130">
        <v>5.8866328636005107E-3</v>
      </c>
      <c r="AI1401" s="130">
        <v>2.5269739254496628E-2</v>
      </c>
      <c r="AJ1401" s="130">
        <v>5.3862267509291817E-3</v>
      </c>
      <c r="AK1401" s="181"/>
      <c r="AL1401" s="4"/>
      <c r="AM1401" s="159"/>
      <c r="AN1401" s="4"/>
    </row>
    <row r="1402" spans="1:40" x14ac:dyDescent="0.25">
      <c r="A1402" t="s">
        <v>1213</v>
      </c>
      <c r="B1402" s="2">
        <v>9302</v>
      </c>
      <c r="C1402" t="s">
        <v>2710</v>
      </c>
      <c r="D1402" t="s">
        <v>2711</v>
      </c>
      <c r="E1402" t="s">
        <v>309</v>
      </c>
      <c r="F1402" t="s">
        <v>2712</v>
      </c>
      <c r="G1402" t="s">
        <v>2713</v>
      </c>
      <c r="H1402" t="s">
        <v>312</v>
      </c>
      <c r="I1402" t="s">
        <v>754</v>
      </c>
      <c r="J1402" t="s">
        <v>204</v>
      </c>
      <c r="K1402" t="s">
        <v>204</v>
      </c>
      <c r="L1402" t="s">
        <v>325</v>
      </c>
      <c r="M1402" t="s">
        <v>340</v>
      </c>
      <c r="N1402" t="s">
        <v>477</v>
      </c>
      <c r="O1402" t="s">
        <v>339</v>
      </c>
      <c r="P1402" t="s">
        <v>1211</v>
      </c>
      <c r="Q1402" t="s">
        <v>413</v>
      </c>
      <c r="R1402" t="s">
        <v>407</v>
      </c>
      <c r="S1402" t="s">
        <v>1212</v>
      </c>
      <c r="T1402" s="129">
        <v>1977.1</v>
      </c>
      <c r="U1402" t="s">
        <v>1627</v>
      </c>
      <c r="V1402" s="130">
        <v>-6.5677343321070298E-3</v>
      </c>
      <c r="W1402" s="130">
        <v>2.1097791105508499E-2</v>
      </c>
      <c r="X1402" t="s">
        <v>412</v>
      </c>
      <c r="Y1402" t="s">
        <v>339</v>
      </c>
      <c r="Z1402" s="137">
        <v>15216541.199999999</v>
      </c>
      <c r="AA1402" s="167">
        <v>1</v>
      </c>
      <c r="AB1402" s="166" t="s">
        <v>2714</v>
      </c>
      <c r="AD1402" s="137">
        <v>16360.8251</v>
      </c>
      <c r="AH1402" s="130">
        <v>1.7767980566145074E-2</v>
      </c>
      <c r="AI1402" s="130">
        <v>2.4428296460566087E-2</v>
      </c>
      <c r="AJ1402" s="130">
        <v>5.2068738244743194E-3</v>
      </c>
      <c r="AK1402" s="181"/>
      <c r="AL1402" s="4"/>
      <c r="AM1402" s="159"/>
      <c r="AN1402" s="4"/>
    </row>
    <row r="1403" spans="1:40" x14ac:dyDescent="0.25">
      <c r="A1403" t="s">
        <v>1213</v>
      </c>
      <c r="B1403" s="2">
        <v>9302</v>
      </c>
      <c r="C1403" t="s">
        <v>2701</v>
      </c>
      <c r="D1403" t="s">
        <v>2702</v>
      </c>
      <c r="E1403" t="s">
        <v>309</v>
      </c>
      <c r="F1403" t="s">
        <v>2703</v>
      </c>
      <c r="G1403" t="s">
        <v>2704</v>
      </c>
      <c r="H1403" t="s">
        <v>312</v>
      </c>
      <c r="I1403" t="s">
        <v>754</v>
      </c>
      <c r="J1403" t="s">
        <v>204</v>
      </c>
      <c r="K1403" t="s">
        <v>204</v>
      </c>
      <c r="L1403" t="s">
        <v>325</v>
      </c>
      <c r="M1403" t="s">
        <v>340</v>
      </c>
      <c r="N1403" t="s">
        <v>436</v>
      </c>
      <c r="O1403" t="s">
        <v>339</v>
      </c>
      <c r="P1403" t="s">
        <v>1211</v>
      </c>
      <c r="Q1403" t="s">
        <v>413</v>
      </c>
      <c r="R1403" t="s">
        <v>407</v>
      </c>
      <c r="S1403" t="s">
        <v>1212</v>
      </c>
      <c r="T1403" s="129">
        <v>3512.9</v>
      </c>
      <c r="U1403" t="s">
        <v>2705</v>
      </c>
      <c r="V1403" s="130">
        <v>5.0000000000000001E-4</v>
      </c>
      <c r="W1403" s="130">
        <v>2.5988943809270498E-2</v>
      </c>
      <c r="X1403" t="s">
        <v>412</v>
      </c>
      <c r="Y1403" t="s">
        <v>339</v>
      </c>
      <c r="Z1403" s="137">
        <v>13023218.68</v>
      </c>
      <c r="AA1403" s="167">
        <v>1</v>
      </c>
      <c r="AB1403" s="166" t="s">
        <v>2706</v>
      </c>
      <c r="AD1403" s="137">
        <v>13439.9617</v>
      </c>
      <c r="AH1403" s="130">
        <v>1.2606687533993282E-2</v>
      </c>
      <c r="AI1403" s="130">
        <v>2.0067164511541277E-2</v>
      </c>
      <c r="AJ1403" s="130">
        <v>4.2773016855774211E-3</v>
      </c>
      <c r="AK1403" s="181"/>
      <c r="AL1403" s="4"/>
      <c r="AM1403" s="159"/>
      <c r="AN1403" s="4"/>
    </row>
    <row r="1404" spans="1:40" x14ac:dyDescent="0.25">
      <c r="A1404" t="s">
        <v>1213</v>
      </c>
      <c r="B1404" s="2">
        <v>9302</v>
      </c>
      <c r="C1404" t="s">
        <v>455</v>
      </c>
      <c r="D1404" t="s">
        <v>2606</v>
      </c>
      <c r="E1404" t="s">
        <v>309</v>
      </c>
      <c r="F1404" t="s">
        <v>2694</v>
      </c>
      <c r="G1404" t="s">
        <v>2695</v>
      </c>
      <c r="H1404" t="s">
        <v>312</v>
      </c>
      <c r="I1404" t="s">
        <v>754</v>
      </c>
      <c r="J1404" t="s">
        <v>204</v>
      </c>
      <c r="K1404" t="s">
        <v>204</v>
      </c>
      <c r="L1404" t="s">
        <v>325</v>
      </c>
      <c r="M1404" t="s">
        <v>340</v>
      </c>
      <c r="N1404" t="s">
        <v>440</v>
      </c>
      <c r="O1404" t="s">
        <v>339</v>
      </c>
      <c r="P1404" t="s">
        <v>2149</v>
      </c>
      <c r="Q1404" t="s">
        <v>415</v>
      </c>
      <c r="R1404" t="s">
        <v>407</v>
      </c>
      <c r="S1404" t="s">
        <v>1212</v>
      </c>
      <c r="T1404" s="129">
        <v>6127.9</v>
      </c>
      <c r="U1404" t="s">
        <v>2696</v>
      </c>
      <c r="V1404" s="130">
        <v>3.29854805961402E-3</v>
      </c>
      <c r="W1404" s="130">
        <v>4.6566992557045403E-3</v>
      </c>
      <c r="X1404" t="s">
        <v>412</v>
      </c>
      <c r="Y1404" t="s">
        <v>339</v>
      </c>
      <c r="Z1404" s="137">
        <v>11633816</v>
      </c>
      <c r="AA1404" s="167">
        <v>1</v>
      </c>
      <c r="AB1404" s="166" t="s">
        <v>2697</v>
      </c>
      <c r="AD1404" s="137">
        <v>12791.3807</v>
      </c>
      <c r="AH1404" s="130">
        <v>2.9913533761121974E-3</v>
      </c>
      <c r="AI1404" s="130">
        <v>1.9098770261871657E-2</v>
      </c>
      <c r="AJ1404" s="130">
        <v>4.070889147621045E-3</v>
      </c>
      <c r="AK1404" s="181"/>
      <c r="AL1404" s="4"/>
      <c r="AM1404" s="159"/>
      <c r="AN1404" s="4"/>
    </row>
    <row r="1405" spans="1:40" x14ac:dyDescent="0.25">
      <c r="A1405" t="s">
        <v>1213</v>
      </c>
      <c r="B1405" s="2">
        <v>9302</v>
      </c>
      <c r="C1405" t="s">
        <v>1609</v>
      </c>
      <c r="D1405" t="s">
        <v>1610</v>
      </c>
      <c r="E1405" t="s">
        <v>309</v>
      </c>
      <c r="F1405" t="s">
        <v>2669</v>
      </c>
      <c r="G1405" t="s">
        <v>2670</v>
      </c>
      <c r="H1405" t="s">
        <v>312</v>
      </c>
      <c r="I1405" t="s">
        <v>754</v>
      </c>
      <c r="J1405" t="s">
        <v>204</v>
      </c>
      <c r="K1405" t="s">
        <v>204</v>
      </c>
      <c r="L1405" t="s">
        <v>325</v>
      </c>
      <c r="M1405" t="s">
        <v>340</v>
      </c>
      <c r="N1405" t="s">
        <v>448</v>
      </c>
      <c r="O1405" t="s">
        <v>339</v>
      </c>
      <c r="P1405" t="s">
        <v>1211</v>
      </c>
      <c r="Q1405" t="s">
        <v>413</v>
      </c>
      <c r="R1405" t="s">
        <v>407</v>
      </c>
      <c r="S1405" t="s">
        <v>1212</v>
      </c>
      <c r="T1405" s="129">
        <v>1977</v>
      </c>
      <c r="U1405" t="s">
        <v>2671</v>
      </c>
      <c r="V1405" s="130">
        <v>7.4477058494790398E-3</v>
      </c>
      <c r="W1405" s="130">
        <v>2.1960627158879899E-2</v>
      </c>
      <c r="X1405" t="s">
        <v>412</v>
      </c>
      <c r="Y1405" t="s">
        <v>339</v>
      </c>
      <c r="Z1405" s="137">
        <v>10668019</v>
      </c>
      <c r="AA1405" s="167">
        <v>1</v>
      </c>
      <c r="AB1405" s="166" t="s">
        <v>2672</v>
      </c>
      <c r="AD1405" s="137">
        <v>11518.2601</v>
      </c>
      <c r="AH1405" s="130">
        <v>3.5560063333333332E-3</v>
      </c>
      <c r="AI1405" s="130">
        <v>1.7197877901201301E-2</v>
      </c>
      <c r="AJ1405" s="130">
        <v>3.6657153078530837E-3</v>
      </c>
      <c r="AK1405" s="181"/>
      <c r="AL1405" s="4"/>
      <c r="AM1405" s="159"/>
      <c r="AN1405" s="4"/>
    </row>
    <row r="1406" spans="1:40" x14ac:dyDescent="0.25">
      <c r="A1406" t="s">
        <v>1213</v>
      </c>
      <c r="B1406" s="2">
        <v>9302</v>
      </c>
      <c r="C1406" t="s">
        <v>1884</v>
      </c>
      <c r="D1406" t="s">
        <v>1885</v>
      </c>
      <c r="E1406" t="s">
        <v>309</v>
      </c>
      <c r="F1406" t="s">
        <v>2151</v>
      </c>
      <c r="G1406" t="s">
        <v>2152</v>
      </c>
      <c r="H1406" t="s">
        <v>312</v>
      </c>
      <c r="I1406" t="s">
        <v>754</v>
      </c>
      <c r="J1406" t="s">
        <v>204</v>
      </c>
      <c r="K1406" t="s">
        <v>204</v>
      </c>
      <c r="L1406" t="s">
        <v>325</v>
      </c>
      <c r="M1406" t="s">
        <v>340</v>
      </c>
      <c r="N1406" t="s">
        <v>448</v>
      </c>
      <c r="O1406" t="s">
        <v>339</v>
      </c>
      <c r="P1406" t="s">
        <v>1211</v>
      </c>
      <c r="Q1406" t="s">
        <v>413</v>
      </c>
      <c r="R1406" t="s">
        <v>407</v>
      </c>
      <c r="S1406" t="s">
        <v>1212</v>
      </c>
      <c r="T1406" s="129">
        <v>3264.2</v>
      </c>
      <c r="U1406" t="s">
        <v>2153</v>
      </c>
      <c r="V1406" s="130">
        <v>1.7500000000000002E-2</v>
      </c>
      <c r="W1406" s="130">
        <v>2.4365553179978999E-2</v>
      </c>
      <c r="X1406" t="s">
        <v>412</v>
      </c>
      <c r="Y1406" t="s">
        <v>339</v>
      </c>
      <c r="Z1406" s="137">
        <v>10311327.560000001</v>
      </c>
      <c r="AA1406" s="167">
        <v>1</v>
      </c>
      <c r="AB1406" s="166" t="s">
        <v>2154</v>
      </c>
      <c r="AD1406" s="137">
        <v>11498.161400000001</v>
      </c>
      <c r="AH1406" s="130">
        <v>3.9653006338057325E-3</v>
      </c>
      <c r="AI1406" s="130">
        <v>1.7167868595492634E-2</v>
      </c>
      <c r="AJ1406" s="130">
        <v>3.6593188459206135E-3</v>
      </c>
      <c r="AK1406" s="181"/>
      <c r="AL1406" s="4"/>
      <c r="AM1406" s="159"/>
      <c r="AN1406" s="4"/>
    </row>
    <row r="1407" spans="1:40" x14ac:dyDescent="0.25">
      <c r="A1407" t="s">
        <v>1213</v>
      </c>
      <c r="B1407" s="2">
        <v>9302</v>
      </c>
      <c r="C1407" t="s">
        <v>2710</v>
      </c>
      <c r="D1407" t="s">
        <v>2711</v>
      </c>
      <c r="E1407" t="s">
        <v>309</v>
      </c>
      <c r="F1407" t="s">
        <v>2752</v>
      </c>
      <c r="G1407" t="s">
        <v>2753</v>
      </c>
      <c r="H1407" t="s">
        <v>312</v>
      </c>
      <c r="I1407" t="s">
        <v>754</v>
      </c>
      <c r="J1407" t="s">
        <v>204</v>
      </c>
      <c r="K1407" t="s">
        <v>204</v>
      </c>
      <c r="L1407" t="s">
        <v>325</v>
      </c>
      <c r="M1407" t="s">
        <v>340</v>
      </c>
      <c r="N1407" t="s">
        <v>477</v>
      </c>
      <c r="O1407" t="s">
        <v>339</v>
      </c>
      <c r="P1407" t="s">
        <v>1211</v>
      </c>
      <c r="Q1407" t="s">
        <v>413</v>
      </c>
      <c r="R1407" t="s">
        <v>407</v>
      </c>
      <c r="S1407" t="s">
        <v>1212</v>
      </c>
      <c r="T1407" s="129">
        <v>11897.1</v>
      </c>
      <c r="U1407" t="s">
        <v>2754</v>
      </c>
      <c r="V1407" s="130">
        <v>1.68083409735902E-2</v>
      </c>
      <c r="W1407" s="130">
        <v>3.01116741311547E-2</v>
      </c>
      <c r="X1407" t="s">
        <v>412</v>
      </c>
      <c r="Y1407" t="s">
        <v>339</v>
      </c>
      <c r="Z1407" s="137">
        <v>10912386.26</v>
      </c>
      <c r="AA1407" s="167">
        <v>1</v>
      </c>
      <c r="AB1407" s="166" t="s">
        <v>2755</v>
      </c>
      <c r="AD1407" s="137">
        <v>10619.934300000001</v>
      </c>
      <c r="AH1407" s="130">
        <v>2.3964946615295398E-3</v>
      </c>
      <c r="AI1407" s="130">
        <v>1.585659047673179E-2</v>
      </c>
      <c r="AJ1407" s="130">
        <v>3.3798208578311255E-3</v>
      </c>
      <c r="AK1407" s="181"/>
      <c r="AL1407" s="4"/>
      <c r="AM1407" s="159"/>
      <c r="AN1407" s="4"/>
    </row>
    <row r="1408" spans="1:40" x14ac:dyDescent="0.25">
      <c r="A1408" t="s">
        <v>1213</v>
      </c>
      <c r="B1408" s="2">
        <v>9302</v>
      </c>
      <c r="C1408" t="s">
        <v>1609</v>
      </c>
      <c r="D1408" t="s">
        <v>1610</v>
      </c>
      <c r="E1408" t="s">
        <v>309</v>
      </c>
      <c r="F1408" t="s">
        <v>2118</v>
      </c>
      <c r="G1408" t="s">
        <v>2119</v>
      </c>
      <c r="H1408" t="s">
        <v>312</v>
      </c>
      <c r="I1408" t="s">
        <v>754</v>
      </c>
      <c r="J1408" t="s">
        <v>204</v>
      </c>
      <c r="K1408" t="s">
        <v>204</v>
      </c>
      <c r="L1408" t="s">
        <v>325</v>
      </c>
      <c r="M1408" t="s">
        <v>340</v>
      </c>
      <c r="N1408" t="s">
        <v>448</v>
      </c>
      <c r="O1408" t="s">
        <v>339</v>
      </c>
      <c r="P1408" t="s">
        <v>1211</v>
      </c>
      <c r="Q1408" t="s">
        <v>413</v>
      </c>
      <c r="R1408" t="s">
        <v>407</v>
      </c>
      <c r="S1408" t="s">
        <v>1212</v>
      </c>
      <c r="T1408" s="129">
        <v>4304.3</v>
      </c>
      <c r="U1408" t="s">
        <v>2120</v>
      </c>
      <c r="V1408" s="130">
        <v>-7.3666636578416603E-3</v>
      </c>
      <c r="W1408" s="130">
        <v>2.5233634437322301E-2</v>
      </c>
      <c r="X1408" t="s">
        <v>412</v>
      </c>
      <c r="Y1408" t="s">
        <v>339</v>
      </c>
      <c r="Z1408" s="137">
        <v>9469160</v>
      </c>
      <c r="AA1408" s="167">
        <v>1</v>
      </c>
      <c r="AB1408" s="166" t="s">
        <v>2121</v>
      </c>
      <c r="AD1408" s="137">
        <v>9468.213099999999</v>
      </c>
      <c r="AH1408" s="130">
        <v>2.8039240652510578E-3</v>
      </c>
      <c r="AI1408" s="130">
        <v>1.4136959178092764E-2</v>
      </c>
      <c r="AJ1408" s="130">
        <v>3.0132826830924836E-3</v>
      </c>
      <c r="AK1408" s="181"/>
      <c r="AL1408" s="4"/>
      <c r="AM1408" s="159"/>
      <c r="AN1408" s="4"/>
    </row>
    <row r="1409" spans="1:40" x14ac:dyDescent="0.25">
      <c r="A1409" t="s">
        <v>1213</v>
      </c>
      <c r="B1409" s="2">
        <v>9302</v>
      </c>
      <c r="C1409" t="s">
        <v>2873</v>
      </c>
      <c r="D1409" t="s">
        <v>2874</v>
      </c>
      <c r="E1409" t="s">
        <v>309</v>
      </c>
      <c r="F1409" t="s">
        <v>2933</v>
      </c>
      <c r="G1409" t="s">
        <v>2934</v>
      </c>
      <c r="H1409" t="s">
        <v>312</v>
      </c>
      <c r="I1409" t="s">
        <v>754</v>
      </c>
      <c r="J1409" t="s">
        <v>204</v>
      </c>
      <c r="K1409" t="s">
        <v>204</v>
      </c>
      <c r="L1409" t="s">
        <v>325</v>
      </c>
      <c r="M1409" t="s">
        <v>340</v>
      </c>
      <c r="N1409" t="s">
        <v>464</v>
      </c>
      <c r="O1409" t="s">
        <v>339</v>
      </c>
      <c r="P1409" t="s">
        <v>1647</v>
      </c>
      <c r="Q1409" t="s">
        <v>413</v>
      </c>
      <c r="R1409" t="s">
        <v>407</v>
      </c>
      <c r="S1409" t="s">
        <v>1212</v>
      </c>
      <c r="T1409" s="129">
        <v>1960.4</v>
      </c>
      <c r="U1409" t="s">
        <v>1376</v>
      </c>
      <c r="V1409" s="130">
        <v>1.30250836508429E-2</v>
      </c>
      <c r="W1409" s="130">
        <v>2.6219732784032501E-2</v>
      </c>
      <c r="X1409" t="s">
        <v>412</v>
      </c>
      <c r="Y1409" t="s">
        <v>339</v>
      </c>
      <c r="Z1409" s="137">
        <v>7416382</v>
      </c>
      <c r="AA1409" s="167">
        <v>1</v>
      </c>
      <c r="AB1409" s="166" t="s">
        <v>2935</v>
      </c>
      <c r="AD1409" s="137">
        <v>8294.4815999999992</v>
      </c>
      <c r="AH1409" s="130">
        <v>9.1914311917509414E-3</v>
      </c>
      <c r="AI1409" s="130">
        <v>1.2384464369801895E-2</v>
      </c>
      <c r="AJ1409" s="130">
        <v>2.6397396749033072E-3</v>
      </c>
      <c r="AK1409" s="181"/>
      <c r="AL1409" s="4"/>
      <c r="AM1409" s="159"/>
      <c r="AN1409" s="4"/>
    </row>
    <row r="1410" spans="1:40" x14ac:dyDescent="0.25">
      <c r="A1410" t="s">
        <v>1213</v>
      </c>
      <c r="B1410" s="2">
        <v>9302</v>
      </c>
      <c r="C1410" t="s">
        <v>1609</v>
      </c>
      <c r="D1410" t="s">
        <v>1610</v>
      </c>
      <c r="E1410" t="s">
        <v>309</v>
      </c>
      <c r="F1410" t="s">
        <v>2122</v>
      </c>
      <c r="G1410" t="s">
        <v>2123</v>
      </c>
      <c r="H1410" t="s">
        <v>312</v>
      </c>
      <c r="I1410" t="s">
        <v>754</v>
      </c>
      <c r="J1410" t="s">
        <v>204</v>
      </c>
      <c r="K1410" t="s">
        <v>204</v>
      </c>
      <c r="L1410" t="s">
        <v>325</v>
      </c>
      <c r="M1410" t="s">
        <v>340</v>
      </c>
      <c r="N1410" t="s">
        <v>448</v>
      </c>
      <c r="O1410" t="s">
        <v>339</v>
      </c>
      <c r="P1410" t="s">
        <v>1211</v>
      </c>
      <c r="Q1410" t="s">
        <v>413</v>
      </c>
      <c r="R1410" t="s">
        <v>407</v>
      </c>
      <c r="S1410" t="s">
        <v>1212</v>
      </c>
      <c r="T1410" s="129">
        <v>3686.7</v>
      </c>
      <c r="U1410" t="s">
        <v>2124</v>
      </c>
      <c r="V1410" s="130">
        <v>1.34669275819856E-2</v>
      </c>
      <c r="W1410" s="130">
        <v>2.4979242044686899E-2</v>
      </c>
      <c r="X1410" t="s">
        <v>412</v>
      </c>
      <c r="Y1410" t="s">
        <v>339</v>
      </c>
      <c r="Z1410" s="137">
        <v>7766638.4299999997</v>
      </c>
      <c r="AA1410" s="167">
        <v>1</v>
      </c>
      <c r="AB1410" s="166" t="s">
        <v>2125</v>
      </c>
      <c r="AD1410" s="137">
        <v>7783.7250000000004</v>
      </c>
      <c r="AH1410" s="130">
        <v>2.9837993677292577E-3</v>
      </c>
      <c r="AI1410" s="130">
        <v>1.1621855297965368E-2</v>
      </c>
      <c r="AJ1410" s="130">
        <v>2.4771900996243996E-3</v>
      </c>
      <c r="AK1410" s="181"/>
      <c r="AL1410" s="4"/>
      <c r="AM1410" s="159"/>
      <c r="AN1410" s="4"/>
    </row>
    <row r="1411" spans="1:40" x14ac:dyDescent="0.25">
      <c r="A1411" t="s">
        <v>1213</v>
      </c>
      <c r="B1411" s="2">
        <v>9302</v>
      </c>
      <c r="C1411" t="s">
        <v>3424</v>
      </c>
      <c r="D1411" t="s">
        <v>3425</v>
      </c>
      <c r="E1411" t="s">
        <v>309</v>
      </c>
      <c r="F1411" t="s">
        <v>3426</v>
      </c>
      <c r="G1411" t="s">
        <v>3427</v>
      </c>
      <c r="H1411" t="s">
        <v>312</v>
      </c>
      <c r="I1411" t="s">
        <v>754</v>
      </c>
      <c r="J1411" t="s">
        <v>204</v>
      </c>
      <c r="K1411" t="s">
        <v>204</v>
      </c>
      <c r="L1411" t="s">
        <v>325</v>
      </c>
      <c r="M1411" t="s">
        <v>340</v>
      </c>
      <c r="N1411" t="s">
        <v>477</v>
      </c>
      <c r="O1411" t="s">
        <v>339</v>
      </c>
      <c r="P1411" t="s">
        <v>1984</v>
      </c>
      <c r="Q1411" t="s">
        <v>413</v>
      </c>
      <c r="R1411" t="s">
        <v>407</v>
      </c>
      <c r="S1411" t="s">
        <v>1212</v>
      </c>
      <c r="T1411" s="129">
        <v>3899.7</v>
      </c>
      <c r="U1411" t="s">
        <v>1634</v>
      </c>
      <c r="V1411" s="130">
        <v>3.2725071635614101E-3</v>
      </c>
      <c r="W1411" s="130">
        <v>1.8100157035588899E-2</v>
      </c>
      <c r="X1411" t="s">
        <v>412</v>
      </c>
      <c r="Y1411" t="s">
        <v>339</v>
      </c>
      <c r="Z1411" s="137">
        <v>7093497.9500000002</v>
      </c>
      <c r="AA1411" s="167">
        <v>1</v>
      </c>
      <c r="AB1411" s="166" t="s">
        <v>2169</v>
      </c>
      <c r="AD1411" s="137">
        <v>7585.7867000000006</v>
      </c>
      <c r="AH1411" s="130">
        <v>0.10133568499999999</v>
      </c>
      <c r="AI1411" s="130">
        <v>1.1326314245252786E-2</v>
      </c>
      <c r="AJ1411" s="130">
        <v>2.414195736758743E-3</v>
      </c>
      <c r="AK1411" s="181"/>
      <c r="AL1411" s="4"/>
      <c r="AM1411" s="159"/>
      <c r="AN1411" s="4"/>
    </row>
    <row r="1412" spans="1:40" x14ac:dyDescent="0.25">
      <c r="A1412" t="s">
        <v>1213</v>
      </c>
      <c r="B1412" s="2">
        <v>9302</v>
      </c>
      <c r="C1412" t="s">
        <v>1855</v>
      </c>
      <c r="D1412" t="s">
        <v>1856</v>
      </c>
      <c r="E1412" t="s">
        <v>309</v>
      </c>
      <c r="F1412" t="s">
        <v>3428</v>
      </c>
      <c r="G1412" t="s">
        <v>3429</v>
      </c>
      <c r="H1412" t="s">
        <v>312</v>
      </c>
      <c r="I1412" t="s">
        <v>754</v>
      </c>
      <c r="J1412" t="s">
        <v>204</v>
      </c>
      <c r="K1412" t="s">
        <v>204</v>
      </c>
      <c r="L1412" t="s">
        <v>325</v>
      </c>
      <c r="M1412" t="s">
        <v>340</v>
      </c>
      <c r="N1412" t="s">
        <v>464</v>
      </c>
      <c r="O1412" t="s">
        <v>339</v>
      </c>
      <c r="P1412" t="s">
        <v>1668</v>
      </c>
      <c r="Q1412" t="s">
        <v>413</v>
      </c>
      <c r="R1412" t="s">
        <v>407</v>
      </c>
      <c r="S1412" t="s">
        <v>1212</v>
      </c>
      <c r="T1412" s="129">
        <v>3624</v>
      </c>
      <c r="U1412" t="s">
        <v>2696</v>
      </c>
      <c r="V1412" s="130">
        <v>1.55486046621839E-2</v>
      </c>
      <c r="W1412" s="130">
        <v>3.1438710736035998E-2</v>
      </c>
      <c r="X1412" t="s">
        <v>412</v>
      </c>
      <c r="Y1412" t="s">
        <v>339</v>
      </c>
      <c r="Z1412" s="137">
        <v>6371318.6399999997</v>
      </c>
      <c r="AA1412" s="167">
        <v>1</v>
      </c>
      <c r="AB1412" s="166" t="s">
        <v>3430</v>
      </c>
      <c r="AD1412" s="137">
        <v>7521.9787999999999</v>
      </c>
      <c r="AH1412" s="130">
        <v>7.311918027947611E-3</v>
      </c>
      <c r="AI1412" s="130">
        <v>1.1231042870600283E-2</v>
      </c>
      <c r="AJ1412" s="130">
        <v>2.3938887117600661E-3</v>
      </c>
      <c r="AK1412" s="181"/>
      <c r="AL1412" s="4"/>
      <c r="AM1412" s="159"/>
      <c r="AN1412" s="4"/>
    </row>
    <row r="1413" spans="1:40" x14ac:dyDescent="0.25">
      <c r="A1413" t="s">
        <v>1213</v>
      </c>
      <c r="B1413" s="2">
        <v>9302</v>
      </c>
      <c r="C1413" t="s">
        <v>2130</v>
      </c>
      <c r="D1413" t="s">
        <v>2131</v>
      </c>
      <c r="E1413" t="s">
        <v>309</v>
      </c>
      <c r="F1413" t="s">
        <v>2132</v>
      </c>
      <c r="G1413" t="s">
        <v>2133</v>
      </c>
      <c r="H1413" t="s">
        <v>312</v>
      </c>
      <c r="I1413" t="s">
        <v>754</v>
      </c>
      <c r="J1413" t="s">
        <v>204</v>
      </c>
      <c r="K1413" t="s">
        <v>204</v>
      </c>
      <c r="L1413" t="s">
        <v>325</v>
      </c>
      <c r="M1413" t="s">
        <v>340</v>
      </c>
      <c r="N1413" t="s">
        <v>448</v>
      </c>
      <c r="O1413" t="s">
        <v>339</v>
      </c>
      <c r="P1413" t="s">
        <v>1255</v>
      </c>
      <c r="Q1413" t="s">
        <v>415</v>
      </c>
      <c r="R1413" t="s">
        <v>407</v>
      </c>
      <c r="S1413" t="s">
        <v>1212</v>
      </c>
      <c r="T1413" s="129">
        <v>3973.1</v>
      </c>
      <c r="U1413" t="s">
        <v>2134</v>
      </c>
      <c r="V1413" s="130">
        <v>-5.15734519133267E-3</v>
      </c>
      <c r="W1413" s="130">
        <v>2.5207408417462999E-2</v>
      </c>
      <c r="X1413" t="s">
        <v>412</v>
      </c>
      <c r="Y1413" t="s">
        <v>339</v>
      </c>
      <c r="Z1413" s="137">
        <v>7264438.7199999997</v>
      </c>
      <c r="AA1413" s="167">
        <v>1</v>
      </c>
      <c r="AB1413" s="166" t="s">
        <v>2135</v>
      </c>
      <c r="AD1413" s="137">
        <v>7326.1864000000005</v>
      </c>
      <c r="AH1413" s="130">
        <v>1.8804093584935092E-3</v>
      </c>
      <c r="AI1413" s="130">
        <v>1.0938705854423407E-2</v>
      </c>
      <c r="AJ1413" s="130">
        <v>2.3315772869780113E-3</v>
      </c>
      <c r="AK1413" s="181"/>
      <c r="AL1413" s="4"/>
      <c r="AM1413" s="159"/>
      <c r="AN1413" s="4"/>
    </row>
    <row r="1414" spans="1:40" x14ac:dyDescent="0.25">
      <c r="A1414" t="s">
        <v>1213</v>
      </c>
      <c r="B1414" s="2">
        <v>9302</v>
      </c>
      <c r="C1414" t="s">
        <v>2743</v>
      </c>
      <c r="D1414" t="s">
        <v>2744</v>
      </c>
      <c r="E1414" t="s">
        <v>309</v>
      </c>
      <c r="F1414" t="s">
        <v>2745</v>
      </c>
      <c r="G1414" t="s">
        <v>2746</v>
      </c>
      <c r="H1414" t="s">
        <v>312</v>
      </c>
      <c r="I1414" t="s">
        <v>754</v>
      </c>
      <c r="J1414" t="s">
        <v>204</v>
      </c>
      <c r="K1414" t="s">
        <v>204</v>
      </c>
      <c r="L1414" t="s">
        <v>325</v>
      </c>
      <c r="M1414" t="s">
        <v>340</v>
      </c>
      <c r="N1414" t="s">
        <v>448</v>
      </c>
      <c r="O1414" t="s">
        <v>339</v>
      </c>
      <c r="P1414" t="s">
        <v>1211</v>
      </c>
      <c r="Q1414" t="s">
        <v>413</v>
      </c>
      <c r="R1414" t="s">
        <v>407</v>
      </c>
      <c r="S1414" t="s">
        <v>1212</v>
      </c>
      <c r="T1414" s="129">
        <v>2995.5</v>
      </c>
      <c r="U1414" t="s">
        <v>2747</v>
      </c>
      <c r="V1414" s="130">
        <v>1.4999999999999999E-2</v>
      </c>
      <c r="W1414" s="130">
        <v>2.0914208966493299E-2</v>
      </c>
      <c r="X1414" t="s">
        <v>412</v>
      </c>
      <c r="Y1414" t="s">
        <v>339</v>
      </c>
      <c r="Z1414" s="137">
        <v>6357374.5599999996</v>
      </c>
      <c r="AA1414" s="167">
        <v>1</v>
      </c>
      <c r="AB1414" s="166" t="s">
        <v>2748</v>
      </c>
      <c r="AD1414" s="137">
        <v>7067.4933000000001</v>
      </c>
      <c r="AH1414" s="130">
        <v>2.2774853728190658E-2</v>
      </c>
      <c r="AI1414" s="130">
        <v>1.0552452001058586E-2</v>
      </c>
      <c r="AJ1414" s="130">
        <v>2.2492475558838188E-3</v>
      </c>
      <c r="AK1414" s="181"/>
      <c r="AL1414" s="4"/>
      <c r="AM1414" s="159"/>
      <c r="AN1414" s="4"/>
    </row>
    <row r="1415" spans="1:40" x14ac:dyDescent="0.25">
      <c r="A1415" t="s">
        <v>1213</v>
      </c>
      <c r="B1415" s="2">
        <v>9302</v>
      </c>
      <c r="C1415" t="s">
        <v>2535</v>
      </c>
      <c r="D1415" t="s">
        <v>2536</v>
      </c>
      <c r="E1415" t="s">
        <v>309</v>
      </c>
      <c r="F1415" t="s">
        <v>2779</v>
      </c>
      <c r="G1415" t="s">
        <v>2780</v>
      </c>
      <c r="H1415" t="s">
        <v>312</v>
      </c>
      <c r="I1415" t="s">
        <v>754</v>
      </c>
      <c r="J1415" t="s">
        <v>204</v>
      </c>
      <c r="K1415" t="s">
        <v>204</v>
      </c>
      <c r="L1415" t="s">
        <v>325</v>
      </c>
      <c r="M1415" t="s">
        <v>340</v>
      </c>
      <c r="N1415" t="s">
        <v>464</v>
      </c>
      <c r="O1415" t="s">
        <v>339</v>
      </c>
      <c r="P1415" t="s">
        <v>1211</v>
      </c>
      <c r="Q1415" t="s">
        <v>413</v>
      </c>
      <c r="R1415" t="s">
        <v>407</v>
      </c>
      <c r="S1415" t="s">
        <v>1212</v>
      </c>
      <c r="T1415" s="129">
        <v>1711.3</v>
      </c>
      <c r="U1415" t="s">
        <v>1672</v>
      </c>
      <c r="V1415" s="130">
        <v>8.6129584798001393E-3</v>
      </c>
      <c r="W1415" s="130">
        <v>2.1955381954907999E-2</v>
      </c>
      <c r="X1415" t="s">
        <v>412</v>
      </c>
      <c r="Y1415" t="s">
        <v>339</v>
      </c>
      <c r="Z1415" s="137">
        <v>6176630.8200000003</v>
      </c>
      <c r="AA1415" s="167">
        <v>1</v>
      </c>
      <c r="AB1415" s="166" t="s">
        <v>2781</v>
      </c>
      <c r="AD1415" s="137">
        <v>6914.1205</v>
      </c>
      <c r="AH1415" s="130">
        <v>5.2042129554360095E-3</v>
      </c>
      <c r="AI1415" s="130">
        <v>1.03234515561246E-2</v>
      </c>
      <c r="AJ1415" s="130">
        <v>2.2004362757176163E-3</v>
      </c>
      <c r="AK1415" s="181"/>
      <c r="AL1415" s="4"/>
      <c r="AM1415" s="159"/>
      <c r="AN1415" s="4"/>
    </row>
    <row r="1416" spans="1:40" x14ac:dyDescent="0.25">
      <c r="A1416" t="s">
        <v>1213</v>
      </c>
      <c r="B1416" s="2">
        <v>9302</v>
      </c>
      <c r="C1416" t="s">
        <v>1884</v>
      </c>
      <c r="D1416" t="s">
        <v>1885</v>
      </c>
      <c r="E1416" t="s">
        <v>309</v>
      </c>
      <c r="F1416" t="s">
        <v>2759</v>
      </c>
      <c r="G1416" t="s">
        <v>2760</v>
      </c>
      <c r="H1416" t="s">
        <v>312</v>
      </c>
      <c r="I1416" t="s">
        <v>754</v>
      </c>
      <c r="J1416" t="s">
        <v>204</v>
      </c>
      <c r="K1416" t="s">
        <v>204</v>
      </c>
      <c r="L1416" t="s">
        <v>325</v>
      </c>
      <c r="M1416" t="s">
        <v>340</v>
      </c>
      <c r="N1416" t="s">
        <v>448</v>
      </c>
      <c r="O1416" t="s">
        <v>339</v>
      </c>
      <c r="P1416" t="s">
        <v>1211</v>
      </c>
      <c r="Q1416" t="s">
        <v>413</v>
      </c>
      <c r="R1416" t="s">
        <v>407</v>
      </c>
      <c r="S1416" t="s">
        <v>1212</v>
      </c>
      <c r="T1416" s="129">
        <v>2296.6999999999998</v>
      </c>
      <c r="U1416" t="s">
        <v>2761</v>
      </c>
      <c r="V1416" s="130">
        <v>6.0000000000000001E-3</v>
      </c>
      <c r="W1416" s="130">
        <v>2.15646142590043E-2</v>
      </c>
      <c r="X1416" t="s">
        <v>412</v>
      </c>
      <c r="Y1416" t="s">
        <v>339</v>
      </c>
      <c r="Z1416" s="137">
        <v>5982341.3099999996</v>
      </c>
      <c r="AA1416" s="167">
        <v>1</v>
      </c>
      <c r="AB1416" s="166" t="s">
        <v>2762</v>
      </c>
      <c r="AD1416" s="137">
        <v>6621.2554</v>
      </c>
      <c r="AH1416" s="130">
        <v>6.7243157595390591E-3</v>
      </c>
      <c r="AI1416" s="130">
        <v>9.8861755971172936E-3</v>
      </c>
      <c r="AJ1416" s="130">
        <v>2.1072312194951124E-3</v>
      </c>
      <c r="AK1416" s="181"/>
      <c r="AL1416" s="4"/>
      <c r="AM1416" s="159"/>
      <c r="AN1416" s="4"/>
    </row>
    <row r="1417" spans="1:40" x14ac:dyDescent="0.25">
      <c r="A1417" t="s">
        <v>1213</v>
      </c>
      <c r="B1417" s="2">
        <v>9302</v>
      </c>
      <c r="C1417" t="s">
        <v>2786</v>
      </c>
      <c r="D1417" t="s">
        <v>2787</v>
      </c>
      <c r="E1417" t="s">
        <v>309</v>
      </c>
      <c r="F1417" t="s">
        <v>3151</v>
      </c>
      <c r="G1417" t="s">
        <v>3152</v>
      </c>
      <c r="H1417" t="s">
        <v>312</v>
      </c>
      <c r="I1417" t="s">
        <v>754</v>
      </c>
      <c r="J1417" t="s">
        <v>204</v>
      </c>
      <c r="K1417" t="s">
        <v>204</v>
      </c>
      <c r="L1417" t="s">
        <v>325</v>
      </c>
      <c r="M1417" t="s">
        <v>340</v>
      </c>
      <c r="N1417" t="s">
        <v>464</v>
      </c>
      <c r="O1417" t="s">
        <v>339</v>
      </c>
      <c r="P1417" t="s">
        <v>2348</v>
      </c>
      <c r="Q1417" t="s">
        <v>415</v>
      </c>
      <c r="R1417" t="s">
        <v>407</v>
      </c>
      <c r="S1417" t="s">
        <v>1212</v>
      </c>
      <c r="T1417" s="129">
        <v>3162.2</v>
      </c>
      <c r="U1417" t="s">
        <v>3153</v>
      </c>
      <c r="V1417" s="130">
        <v>1.38590990320518E-2</v>
      </c>
      <c r="W1417" s="130">
        <v>2.9907111176251999E-2</v>
      </c>
      <c r="X1417" t="s">
        <v>412</v>
      </c>
      <c r="Y1417" t="s">
        <v>339</v>
      </c>
      <c r="Z1417" s="137">
        <v>5897287.9400000004</v>
      </c>
      <c r="AA1417" s="167">
        <v>1</v>
      </c>
      <c r="AB1417" s="166" t="s">
        <v>3154</v>
      </c>
      <c r="AD1417" s="137">
        <v>6552.4766</v>
      </c>
      <c r="AH1417" s="130">
        <v>5.1500535258480543E-3</v>
      </c>
      <c r="AI1417" s="130">
        <v>9.783482187320865E-3</v>
      </c>
      <c r="AJ1417" s="130">
        <v>2.0853421930426045E-3</v>
      </c>
      <c r="AK1417" s="181"/>
      <c r="AL1417" s="4"/>
      <c r="AM1417" s="159"/>
      <c r="AN1417" s="4"/>
    </row>
    <row r="1418" spans="1:40" x14ac:dyDescent="0.25">
      <c r="A1418" t="s">
        <v>1213</v>
      </c>
      <c r="B1418" s="2">
        <v>9302</v>
      </c>
      <c r="C1418" t="s">
        <v>1873</v>
      </c>
      <c r="D1418" t="s">
        <v>1874</v>
      </c>
      <c r="E1418" t="s">
        <v>309</v>
      </c>
      <c r="F1418" t="s">
        <v>2730</v>
      </c>
      <c r="G1418" t="s">
        <v>2731</v>
      </c>
      <c r="H1418" t="s">
        <v>312</v>
      </c>
      <c r="I1418" t="s">
        <v>754</v>
      </c>
      <c r="J1418" t="s">
        <v>204</v>
      </c>
      <c r="K1418" t="s">
        <v>204</v>
      </c>
      <c r="L1418" t="s">
        <v>325</v>
      </c>
      <c r="M1418" t="s">
        <v>340</v>
      </c>
      <c r="N1418" t="s">
        <v>448</v>
      </c>
      <c r="O1418" t="s">
        <v>339</v>
      </c>
      <c r="P1418" t="s">
        <v>1211</v>
      </c>
      <c r="Q1418" t="s">
        <v>413</v>
      </c>
      <c r="R1418" t="s">
        <v>407</v>
      </c>
      <c r="S1418" t="s">
        <v>1212</v>
      </c>
      <c r="T1418" s="129">
        <v>1991.7</v>
      </c>
      <c r="U1418" t="s">
        <v>1796</v>
      </c>
      <c r="V1418" s="130">
        <v>-4.86631208457177E-3</v>
      </c>
      <c r="W1418" s="130">
        <v>2.09483027923104E-2</v>
      </c>
      <c r="X1418" t="s">
        <v>412</v>
      </c>
      <c r="Y1418" t="s">
        <v>339</v>
      </c>
      <c r="Z1418" s="137">
        <v>5671529.5</v>
      </c>
      <c r="AA1418" s="167">
        <v>1</v>
      </c>
      <c r="AB1418" s="166" t="s">
        <v>2732</v>
      </c>
      <c r="AD1418" s="137">
        <v>6281.2189000000008</v>
      </c>
      <c r="AH1418" s="130">
        <v>3.7289437245717804E-3</v>
      </c>
      <c r="AI1418" s="130">
        <v>9.3784681692435454E-3</v>
      </c>
      <c r="AJ1418" s="130">
        <v>1.9990137463301522E-3</v>
      </c>
      <c r="AK1418" s="181"/>
      <c r="AL1418" s="4"/>
      <c r="AM1418" s="159"/>
      <c r="AN1418" s="4"/>
    </row>
    <row r="1419" spans="1:40" x14ac:dyDescent="0.25">
      <c r="A1419" t="s">
        <v>1213</v>
      </c>
      <c r="B1419" s="2">
        <v>9302</v>
      </c>
      <c r="C1419" t="s">
        <v>1873</v>
      </c>
      <c r="D1419" t="s">
        <v>1874</v>
      </c>
      <c r="E1419" t="s">
        <v>309</v>
      </c>
      <c r="F1419" t="s">
        <v>2003</v>
      </c>
      <c r="G1419" t="s">
        <v>2004</v>
      </c>
      <c r="H1419" t="s">
        <v>312</v>
      </c>
      <c r="I1419" t="s">
        <v>754</v>
      </c>
      <c r="J1419" t="s">
        <v>204</v>
      </c>
      <c r="K1419" t="s">
        <v>204</v>
      </c>
      <c r="L1419" t="s">
        <v>325</v>
      </c>
      <c r="M1419" t="s">
        <v>340</v>
      </c>
      <c r="N1419" t="s">
        <v>448</v>
      </c>
      <c r="O1419" t="s">
        <v>339</v>
      </c>
      <c r="P1419" t="s">
        <v>1211</v>
      </c>
      <c r="Q1419" t="s">
        <v>413</v>
      </c>
      <c r="R1419" t="s">
        <v>407</v>
      </c>
      <c r="S1419" t="s">
        <v>1212</v>
      </c>
      <c r="T1419" s="129">
        <v>2854.1</v>
      </c>
      <c r="U1419" t="s">
        <v>1801</v>
      </c>
      <c r="V1419" s="130">
        <v>1.18607519391663E-2</v>
      </c>
      <c r="W1419" s="130">
        <v>1.6122715138196599E-2</v>
      </c>
      <c r="X1419" t="s">
        <v>412</v>
      </c>
      <c r="Y1419" t="s">
        <v>339</v>
      </c>
      <c r="Z1419" s="137">
        <v>6132935</v>
      </c>
      <c r="AA1419" s="167">
        <v>1</v>
      </c>
      <c r="AB1419" s="166" t="s">
        <v>2005</v>
      </c>
      <c r="AD1419" s="137">
        <v>6214.5029999999997</v>
      </c>
      <c r="AH1419" s="130">
        <v>4.9940027360226699E-3</v>
      </c>
      <c r="AI1419" s="130">
        <v>9.2788548689440691E-3</v>
      </c>
      <c r="AJ1419" s="130">
        <v>1.9777812430020495E-3</v>
      </c>
      <c r="AK1419" s="181"/>
      <c r="AL1419" s="4"/>
      <c r="AM1419" s="159"/>
      <c r="AN1419" s="4"/>
    </row>
    <row r="1420" spans="1:40" x14ac:dyDescent="0.25">
      <c r="A1420" t="s">
        <v>1213</v>
      </c>
      <c r="B1420" s="2">
        <v>9302</v>
      </c>
      <c r="C1420" t="s">
        <v>2685</v>
      </c>
      <c r="D1420" t="s">
        <v>2686</v>
      </c>
      <c r="E1420" t="s">
        <v>309</v>
      </c>
      <c r="F1420" t="s">
        <v>2687</v>
      </c>
      <c r="G1420" t="s">
        <v>2688</v>
      </c>
      <c r="H1420" t="s">
        <v>312</v>
      </c>
      <c r="I1420" t="s">
        <v>754</v>
      </c>
      <c r="J1420" t="s">
        <v>204</v>
      </c>
      <c r="K1420" t="s">
        <v>204</v>
      </c>
      <c r="L1420" t="s">
        <v>325</v>
      </c>
      <c r="M1420" t="s">
        <v>340</v>
      </c>
      <c r="N1420" t="s">
        <v>448</v>
      </c>
      <c r="O1420" t="s">
        <v>339</v>
      </c>
      <c r="P1420" t="s">
        <v>1211</v>
      </c>
      <c r="Q1420" t="s">
        <v>413</v>
      </c>
      <c r="R1420" t="s">
        <v>407</v>
      </c>
      <c r="S1420" t="s">
        <v>1212</v>
      </c>
      <c r="T1420" s="129">
        <v>1196.2</v>
      </c>
      <c r="U1420" t="s">
        <v>2689</v>
      </c>
      <c r="V1420" s="130">
        <v>-1.06198668870454E-3</v>
      </c>
      <c r="W1420" s="130">
        <v>2.19711175668236E-2</v>
      </c>
      <c r="X1420" t="s">
        <v>412</v>
      </c>
      <c r="Y1420" t="s">
        <v>339</v>
      </c>
      <c r="Z1420" s="137">
        <v>5637818</v>
      </c>
      <c r="AA1420" s="167">
        <v>1</v>
      </c>
      <c r="AB1420" s="166" t="s">
        <v>2690</v>
      </c>
      <c r="AD1420" s="137">
        <v>6211.7479000000003</v>
      </c>
      <c r="AH1420" s="130">
        <v>3.7585453333333334E-3</v>
      </c>
      <c r="AI1420" s="130">
        <v>9.2747412378058388E-3</v>
      </c>
      <c r="AJ1420" s="130">
        <v>1.9769044254829989E-3</v>
      </c>
      <c r="AK1420" s="181"/>
      <c r="AL1420" s="4"/>
      <c r="AM1420" s="159"/>
      <c r="AN1420" s="4"/>
    </row>
    <row r="1421" spans="1:40" x14ac:dyDescent="0.25">
      <c r="A1421" t="s">
        <v>1213</v>
      </c>
      <c r="B1421" s="2">
        <v>9302</v>
      </c>
      <c r="C1421" t="s">
        <v>1609</v>
      </c>
      <c r="D1421" t="s">
        <v>1610</v>
      </c>
      <c r="E1421" t="s">
        <v>309</v>
      </c>
      <c r="F1421" t="s">
        <v>2627</v>
      </c>
      <c r="G1421" t="s">
        <v>2628</v>
      </c>
      <c r="H1421" t="s">
        <v>312</v>
      </c>
      <c r="I1421" t="s">
        <v>754</v>
      </c>
      <c r="J1421" t="s">
        <v>204</v>
      </c>
      <c r="K1421" t="s">
        <v>204</v>
      </c>
      <c r="L1421" t="s">
        <v>325</v>
      </c>
      <c r="M1421" t="s">
        <v>340</v>
      </c>
      <c r="N1421" t="s">
        <v>448</v>
      </c>
      <c r="O1421" t="s">
        <v>339</v>
      </c>
      <c r="P1421" t="s">
        <v>1211</v>
      </c>
      <c r="Q1421" t="s">
        <v>413</v>
      </c>
      <c r="R1421" t="s">
        <v>407</v>
      </c>
      <c r="S1421" t="s">
        <v>1212</v>
      </c>
      <c r="T1421" s="129">
        <v>4665.2</v>
      </c>
      <c r="U1421" t="s">
        <v>2629</v>
      </c>
      <c r="V1421" s="130">
        <v>1.7580812644432901E-2</v>
      </c>
      <c r="W1421" s="130">
        <v>2.2131096287965401E-2</v>
      </c>
      <c r="X1421" t="s">
        <v>412</v>
      </c>
      <c r="Y1421" t="s">
        <v>339</v>
      </c>
      <c r="Z1421" s="137">
        <v>6064000</v>
      </c>
      <c r="AA1421" s="167">
        <v>1</v>
      </c>
      <c r="AB1421" s="166" t="s">
        <v>2630</v>
      </c>
      <c r="AD1421" s="137">
        <v>6077.9472000000005</v>
      </c>
      <c r="AH1421" s="130">
        <v>2.245925925925926E-3</v>
      </c>
      <c r="AI1421" s="130">
        <v>9.0749638337780155E-3</v>
      </c>
      <c r="AJ1421" s="130">
        <v>1.9343220154720061E-3</v>
      </c>
      <c r="AK1421" s="181"/>
      <c r="AL1421" s="4"/>
      <c r="AM1421" s="159"/>
      <c r="AN1421" s="4"/>
    </row>
    <row r="1422" spans="1:40" x14ac:dyDescent="0.25">
      <c r="A1422" t="s">
        <v>1213</v>
      </c>
      <c r="B1422" s="2">
        <v>9302</v>
      </c>
      <c r="C1422" t="s">
        <v>1609</v>
      </c>
      <c r="D1422" t="s">
        <v>1610</v>
      </c>
      <c r="E1422" t="s">
        <v>309</v>
      </c>
      <c r="F1422" t="s">
        <v>2856</v>
      </c>
      <c r="G1422" t="s">
        <v>2857</v>
      </c>
      <c r="H1422" t="s">
        <v>312</v>
      </c>
      <c r="I1422" t="s">
        <v>754</v>
      </c>
      <c r="J1422" t="s">
        <v>204</v>
      </c>
      <c r="K1422" t="s">
        <v>204</v>
      </c>
      <c r="L1422" t="s">
        <v>325</v>
      </c>
      <c r="M1422" t="s">
        <v>340</v>
      </c>
      <c r="N1422" t="s">
        <v>448</v>
      </c>
      <c r="O1422" t="s">
        <v>339</v>
      </c>
      <c r="P1422" t="s">
        <v>1211</v>
      </c>
      <c r="Q1422" t="s">
        <v>413</v>
      </c>
      <c r="R1422" t="s">
        <v>407</v>
      </c>
      <c r="S1422" t="s">
        <v>1212</v>
      </c>
      <c r="T1422" s="129">
        <v>3730.3</v>
      </c>
      <c r="U1422" t="s">
        <v>2858</v>
      </c>
      <c r="V1422" s="130">
        <v>1.2778848496704E-2</v>
      </c>
      <c r="W1422" s="130">
        <v>2.3712525285482101E-2</v>
      </c>
      <c r="X1422" t="s">
        <v>412</v>
      </c>
      <c r="Y1422" t="s">
        <v>339</v>
      </c>
      <c r="Z1422" s="137">
        <v>5886295.7999999998</v>
      </c>
      <c r="AA1422" s="167">
        <v>1</v>
      </c>
      <c r="AB1422" s="166" t="s">
        <v>1942</v>
      </c>
      <c r="AD1422" s="137">
        <v>6061.1188000000002</v>
      </c>
      <c r="AH1422" s="130">
        <v>5.4727272727272723E-3</v>
      </c>
      <c r="AI1422" s="130">
        <v>9.0498374027059656E-3</v>
      </c>
      <c r="AJ1422" s="130">
        <v>1.9289663347571144E-3</v>
      </c>
      <c r="AK1422" s="181"/>
      <c r="AL1422" s="4"/>
      <c r="AM1422" s="159"/>
      <c r="AN1422" s="4"/>
    </row>
    <row r="1423" spans="1:40" x14ac:dyDescent="0.25">
      <c r="A1423" t="s">
        <v>1213</v>
      </c>
      <c r="B1423" s="2">
        <v>9302</v>
      </c>
      <c r="C1423" t="s">
        <v>3790</v>
      </c>
      <c r="D1423" t="s">
        <v>3791</v>
      </c>
      <c r="E1423" t="s">
        <v>309</v>
      </c>
      <c r="F1423" t="s">
        <v>3792</v>
      </c>
      <c r="G1423" t="s">
        <v>3793</v>
      </c>
      <c r="H1423" t="s">
        <v>312</v>
      </c>
      <c r="I1423" t="s">
        <v>754</v>
      </c>
      <c r="J1423" t="s">
        <v>204</v>
      </c>
      <c r="K1423" t="s">
        <v>204</v>
      </c>
      <c r="L1423" t="s">
        <v>325</v>
      </c>
      <c r="M1423" t="s">
        <v>340</v>
      </c>
      <c r="N1423" t="s">
        <v>441</v>
      </c>
      <c r="O1423" t="s">
        <v>339</v>
      </c>
      <c r="Q1423" t="s">
        <v>410</v>
      </c>
      <c r="R1423" t="s">
        <v>410</v>
      </c>
      <c r="S1423" t="s">
        <v>1212</v>
      </c>
      <c r="T1423" s="129">
        <v>4781.7</v>
      </c>
      <c r="U1423" t="s">
        <v>1865</v>
      </c>
      <c r="V1423" s="130">
        <v>4.5991529155969303E-2</v>
      </c>
      <c r="W1423" s="130">
        <v>3.8559075127839702E-2</v>
      </c>
      <c r="X1423" t="s">
        <v>412</v>
      </c>
      <c r="Y1423" t="s">
        <v>339</v>
      </c>
      <c r="Z1423" s="137">
        <v>5713291.7800000003</v>
      </c>
      <c r="AA1423" s="167">
        <v>1</v>
      </c>
      <c r="AB1423" s="166" t="s">
        <v>3794</v>
      </c>
      <c r="AD1423" s="137">
        <v>5865.8366999999998</v>
      </c>
      <c r="AH1423" s="130">
        <v>1.3036013279169902E-2</v>
      </c>
      <c r="AI1423" s="130">
        <v>8.758262313852903E-3</v>
      </c>
      <c r="AJ1423" s="130">
        <v>1.8668173142362375E-3</v>
      </c>
      <c r="AK1423" s="181"/>
      <c r="AL1423" s="4"/>
      <c r="AM1423" s="159"/>
      <c r="AN1423" s="4"/>
    </row>
    <row r="1424" spans="1:40" x14ac:dyDescent="0.25">
      <c r="A1424" t="s">
        <v>1213</v>
      </c>
      <c r="B1424" s="2">
        <v>9302</v>
      </c>
      <c r="C1424" t="s">
        <v>2018</v>
      </c>
      <c r="D1424" t="s">
        <v>2019</v>
      </c>
      <c r="E1424" t="s">
        <v>309</v>
      </c>
      <c r="F1424" t="s">
        <v>2200</v>
      </c>
      <c r="G1424" t="s">
        <v>2201</v>
      </c>
      <c r="H1424" t="s">
        <v>312</v>
      </c>
      <c r="I1424" t="s">
        <v>754</v>
      </c>
      <c r="J1424" t="s">
        <v>204</v>
      </c>
      <c r="K1424" t="s">
        <v>204</v>
      </c>
      <c r="L1424" t="s">
        <v>325</v>
      </c>
      <c r="M1424" t="s">
        <v>340</v>
      </c>
      <c r="N1424" t="s">
        <v>464</v>
      </c>
      <c r="O1424" t="s">
        <v>339</v>
      </c>
      <c r="P1424" t="s">
        <v>1668</v>
      </c>
      <c r="Q1424" t="s">
        <v>413</v>
      </c>
      <c r="R1424" t="s">
        <v>407</v>
      </c>
      <c r="S1424" t="s">
        <v>1212</v>
      </c>
      <c r="T1424" s="129">
        <v>1757.9</v>
      </c>
      <c r="U1424" t="s">
        <v>2202</v>
      </c>
      <c r="V1424" s="130">
        <v>1.3873783380161601E-2</v>
      </c>
      <c r="W1424" s="130">
        <v>2.5986321207284599E-2</v>
      </c>
      <c r="X1424" t="s">
        <v>412</v>
      </c>
      <c r="Y1424" t="s">
        <v>339</v>
      </c>
      <c r="Z1424" s="137">
        <v>4977875.41</v>
      </c>
      <c r="AA1424" s="167">
        <v>1</v>
      </c>
      <c r="AB1424" s="166" t="s">
        <v>2203</v>
      </c>
      <c r="AD1424" s="137">
        <v>5732.5212999999994</v>
      </c>
      <c r="AH1424" s="130">
        <v>4.1729499560718957E-3</v>
      </c>
      <c r="AI1424" s="130">
        <v>8.5592095097275812E-3</v>
      </c>
      <c r="AJ1424" s="130">
        <v>1.8243893521734118E-3</v>
      </c>
      <c r="AK1424" s="181"/>
      <c r="AL1424" s="4"/>
      <c r="AM1424" s="159"/>
      <c r="AN1424" s="4"/>
    </row>
    <row r="1425" spans="1:40" x14ac:dyDescent="0.25">
      <c r="A1425" t="s">
        <v>1213</v>
      </c>
      <c r="B1425" s="2">
        <v>9302</v>
      </c>
      <c r="C1425" t="s">
        <v>2685</v>
      </c>
      <c r="D1425" t="s">
        <v>2686</v>
      </c>
      <c r="E1425" t="s">
        <v>309</v>
      </c>
      <c r="F1425" t="s">
        <v>2943</v>
      </c>
      <c r="G1425" t="s">
        <v>2944</v>
      </c>
      <c r="H1425" t="s">
        <v>312</v>
      </c>
      <c r="I1425" t="s">
        <v>754</v>
      </c>
      <c r="J1425" t="s">
        <v>204</v>
      </c>
      <c r="K1425" t="s">
        <v>204</v>
      </c>
      <c r="L1425" t="s">
        <v>325</v>
      </c>
      <c r="M1425" t="s">
        <v>340</v>
      </c>
      <c r="N1425" t="s">
        <v>448</v>
      </c>
      <c r="O1425" t="s">
        <v>339</v>
      </c>
      <c r="P1425" t="s">
        <v>1211</v>
      </c>
      <c r="Q1425" t="s">
        <v>413</v>
      </c>
      <c r="R1425" t="s">
        <v>407</v>
      </c>
      <c r="S1425" t="s">
        <v>1212</v>
      </c>
      <c r="T1425" s="129">
        <v>2423.8000000000002</v>
      </c>
      <c r="U1425" t="s">
        <v>2945</v>
      </c>
      <c r="V1425" s="130">
        <v>-1.1844712439775799E-2</v>
      </c>
      <c r="W1425" s="130">
        <v>2.1100413707494398E-2</v>
      </c>
      <c r="X1425" t="s">
        <v>412</v>
      </c>
      <c r="Y1425" t="s">
        <v>339</v>
      </c>
      <c r="Z1425" s="137">
        <v>5238010</v>
      </c>
      <c r="AA1425" s="167">
        <v>1</v>
      </c>
      <c r="AB1425" s="166" t="s">
        <v>2946</v>
      </c>
      <c r="AD1425" s="137">
        <v>5525.5767000000005</v>
      </c>
      <c r="AH1425" s="130">
        <v>1.1219827226128996E-2</v>
      </c>
      <c r="AI1425" s="130">
        <v>8.2502211788326278E-3</v>
      </c>
      <c r="AJ1425" s="130">
        <v>1.7585287116329601E-3</v>
      </c>
      <c r="AK1425" s="181"/>
      <c r="AL1425" s="4"/>
      <c r="AM1425" s="159"/>
      <c r="AN1425" s="4"/>
    </row>
    <row r="1426" spans="1:40" x14ac:dyDescent="0.25">
      <c r="A1426" t="s">
        <v>1213</v>
      </c>
      <c r="B1426" s="2">
        <v>9302</v>
      </c>
      <c r="C1426" t="s">
        <v>1609</v>
      </c>
      <c r="D1426" t="s">
        <v>1610</v>
      </c>
      <c r="E1426" t="s">
        <v>309</v>
      </c>
      <c r="F1426" t="s">
        <v>2947</v>
      </c>
      <c r="G1426" t="s">
        <v>2948</v>
      </c>
      <c r="H1426" t="s">
        <v>312</v>
      </c>
      <c r="I1426" t="s">
        <v>754</v>
      </c>
      <c r="J1426" t="s">
        <v>204</v>
      </c>
      <c r="K1426" t="s">
        <v>204</v>
      </c>
      <c r="L1426" t="s">
        <v>325</v>
      </c>
      <c r="M1426" t="s">
        <v>340</v>
      </c>
      <c r="N1426" t="s">
        <v>448</v>
      </c>
      <c r="O1426" t="s">
        <v>339</v>
      </c>
      <c r="P1426" t="s">
        <v>1255</v>
      </c>
      <c r="Q1426" t="s">
        <v>415</v>
      </c>
      <c r="R1426" t="s">
        <v>407</v>
      </c>
      <c r="S1426" t="s">
        <v>1212</v>
      </c>
      <c r="T1426" s="129">
        <v>2414.8000000000002</v>
      </c>
      <c r="U1426" t="s">
        <v>2949</v>
      </c>
      <c r="V1426" s="130">
        <v>5.0000000000000001E-3</v>
      </c>
      <c r="W1426" s="130">
        <v>2.3169646674394299E-2</v>
      </c>
      <c r="X1426" t="s">
        <v>412</v>
      </c>
      <c r="Y1426" t="s">
        <v>339</v>
      </c>
      <c r="Z1426" s="137">
        <v>5042893</v>
      </c>
      <c r="AA1426" s="167">
        <v>1</v>
      </c>
      <c r="AB1426" s="166" t="s">
        <v>2950</v>
      </c>
      <c r="AD1426" s="137">
        <v>5460.4444999999996</v>
      </c>
      <c r="AH1426" s="130">
        <v>6.6072164327943897E-3</v>
      </c>
      <c r="AI1426" s="130">
        <v>8.1529724960184048E-3</v>
      </c>
      <c r="AJ1426" s="130">
        <v>1.7378002248214708E-3</v>
      </c>
      <c r="AK1426" s="181"/>
      <c r="AL1426" s="4"/>
      <c r="AM1426" s="159"/>
      <c r="AN1426" s="4"/>
    </row>
    <row r="1427" spans="1:40" x14ac:dyDescent="0.25">
      <c r="A1427" t="s">
        <v>1213</v>
      </c>
      <c r="B1427" s="2">
        <v>9302</v>
      </c>
      <c r="C1427" t="s">
        <v>1873</v>
      </c>
      <c r="D1427" t="s">
        <v>1874</v>
      </c>
      <c r="E1427" t="s">
        <v>309</v>
      </c>
      <c r="F1427" t="s">
        <v>2772</v>
      </c>
      <c r="G1427" t="s">
        <v>2773</v>
      </c>
      <c r="H1427" t="s">
        <v>312</v>
      </c>
      <c r="I1427" t="s">
        <v>754</v>
      </c>
      <c r="J1427" t="s">
        <v>204</v>
      </c>
      <c r="K1427" t="s">
        <v>204</v>
      </c>
      <c r="L1427" t="s">
        <v>325</v>
      </c>
      <c r="M1427" t="s">
        <v>340</v>
      </c>
      <c r="N1427" t="s">
        <v>448</v>
      </c>
      <c r="O1427" t="s">
        <v>339</v>
      </c>
      <c r="P1427" t="s">
        <v>1211</v>
      </c>
      <c r="Q1427" t="s">
        <v>413</v>
      </c>
      <c r="R1427" t="s">
        <v>407</v>
      </c>
      <c r="S1427" t="s">
        <v>1212</v>
      </c>
      <c r="T1427" s="129">
        <v>3399.2</v>
      </c>
      <c r="U1427" t="s">
        <v>2774</v>
      </c>
      <c r="V1427" s="130">
        <v>-1.02052578507892E-2</v>
      </c>
      <c r="W1427" s="130">
        <v>2.36181116139885E-2</v>
      </c>
      <c r="X1427" t="s">
        <v>412</v>
      </c>
      <c r="Y1427" t="s">
        <v>339</v>
      </c>
      <c r="Z1427" s="137">
        <v>5281278</v>
      </c>
      <c r="AA1427" s="167">
        <v>1</v>
      </c>
      <c r="AB1427" s="166" t="s">
        <v>2775</v>
      </c>
      <c r="AD1427" s="137">
        <v>5424.9287999999997</v>
      </c>
      <c r="AH1427" s="130">
        <v>1.6834073098935215E-3</v>
      </c>
      <c r="AI1427" s="130">
        <v>8.0999441161352572E-3</v>
      </c>
      <c r="AJ1427" s="130">
        <v>1.7264972637814507E-3</v>
      </c>
      <c r="AK1427" s="181"/>
      <c r="AL1427" s="4"/>
      <c r="AM1427" s="159"/>
      <c r="AN1427" s="4"/>
    </row>
    <row r="1428" spans="1:40" x14ac:dyDescent="0.25">
      <c r="A1428" t="s">
        <v>1213</v>
      </c>
      <c r="B1428" s="2">
        <v>9302</v>
      </c>
      <c r="C1428" t="s">
        <v>1980</v>
      </c>
      <c r="D1428" t="s">
        <v>1981</v>
      </c>
      <c r="E1428" t="s">
        <v>309</v>
      </c>
      <c r="F1428" t="s">
        <v>2718</v>
      </c>
      <c r="G1428" t="s">
        <v>2719</v>
      </c>
      <c r="H1428" t="s">
        <v>312</v>
      </c>
      <c r="I1428" t="s">
        <v>754</v>
      </c>
      <c r="J1428" t="s">
        <v>204</v>
      </c>
      <c r="K1428" t="s">
        <v>204</v>
      </c>
      <c r="L1428" t="s">
        <v>325</v>
      </c>
      <c r="M1428" t="s">
        <v>340</v>
      </c>
      <c r="N1428" t="s">
        <v>464</v>
      </c>
      <c r="O1428" t="s">
        <v>339</v>
      </c>
      <c r="P1428" t="s">
        <v>2149</v>
      </c>
      <c r="Q1428" t="s">
        <v>415</v>
      </c>
      <c r="R1428" t="s">
        <v>407</v>
      </c>
      <c r="S1428" t="s">
        <v>1212</v>
      </c>
      <c r="T1428" s="129">
        <v>3147.2</v>
      </c>
      <c r="U1428" t="s">
        <v>2720</v>
      </c>
      <c r="V1428" s="130">
        <v>1.3027230790462901E-2</v>
      </c>
      <c r="W1428" s="130">
        <v>2.7727728925942999E-2</v>
      </c>
      <c r="X1428" t="s">
        <v>412</v>
      </c>
      <c r="Y1428" t="s">
        <v>339</v>
      </c>
      <c r="Z1428" s="137">
        <v>4477794.84</v>
      </c>
      <c r="AA1428" s="167">
        <v>1</v>
      </c>
      <c r="AB1428" s="166" t="s">
        <v>2721</v>
      </c>
      <c r="AC1428" s="2">
        <v>466.55129999999997</v>
      </c>
      <c r="AD1428" s="137">
        <v>5392.1255999999994</v>
      </c>
      <c r="AH1428" s="130">
        <v>1.689310221608262E-3</v>
      </c>
      <c r="AI1428" s="130">
        <v>8.0509657614644247E-3</v>
      </c>
      <c r="AJ1428" s="130">
        <v>1.7160575627031111E-3</v>
      </c>
      <c r="AK1428" s="181"/>
      <c r="AL1428" s="4"/>
      <c r="AM1428" s="159"/>
      <c r="AN1428" s="4"/>
    </row>
    <row r="1429" spans="1:40" x14ac:dyDescent="0.25">
      <c r="A1429" t="s">
        <v>1213</v>
      </c>
      <c r="B1429" s="2">
        <v>9302</v>
      </c>
      <c r="C1429" t="s">
        <v>1609</v>
      </c>
      <c r="D1429" t="s">
        <v>1610</v>
      </c>
      <c r="E1429" t="s">
        <v>309</v>
      </c>
      <c r="F1429" t="s">
        <v>2126</v>
      </c>
      <c r="G1429" t="s">
        <v>2127</v>
      </c>
      <c r="H1429" t="s">
        <v>312</v>
      </c>
      <c r="I1429" t="s">
        <v>754</v>
      </c>
      <c r="J1429" t="s">
        <v>204</v>
      </c>
      <c r="K1429" t="s">
        <v>204</v>
      </c>
      <c r="L1429" t="s">
        <v>325</v>
      </c>
      <c r="M1429" t="s">
        <v>340</v>
      </c>
      <c r="N1429" t="s">
        <v>448</v>
      </c>
      <c r="O1429" t="s">
        <v>339</v>
      </c>
      <c r="P1429" t="s">
        <v>1211</v>
      </c>
      <c r="Q1429" t="s">
        <v>413</v>
      </c>
      <c r="R1429" t="s">
        <v>407</v>
      </c>
      <c r="S1429" t="s">
        <v>1212</v>
      </c>
      <c r="T1429" s="129">
        <v>3172.9</v>
      </c>
      <c r="U1429" t="s">
        <v>2128</v>
      </c>
      <c r="V1429" s="130">
        <v>-2.2681221859465E-3</v>
      </c>
      <c r="W1429" s="130">
        <v>2.4058708747625002E-2</v>
      </c>
      <c r="X1429" t="s">
        <v>412</v>
      </c>
      <c r="Y1429" t="s">
        <v>339</v>
      </c>
      <c r="Z1429" s="137">
        <v>4820856</v>
      </c>
      <c r="AA1429" s="167">
        <v>1</v>
      </c>
      <c r="AB1429" s="166" t="s">
        <v>2129</v>
      </c>
      <c r="AD1429" s="137">
        <v>5376.2185999999992</v>
      </c>
      <c r="AH1429" s="130">
        <v>1.5986327153493221E-3</v>
      </c>
      <c r="AI1429" s="130">
        <v>8.0272150698322397E-3</v>
      </c>
      <c r="AJ1429" s="130">
        <v>1.7109951198605484E-3</v>
      </c>
      <c r="AK1429" s="181"/>
      <c r="AL1429" s="4"/>
      <c r="AM1429" s="159"/>
      <c r="AN1429" s="4"/>
    </row>
    <row r="1430" spans="1:40" x14ac:dyDescent="0.25">
      <c r="A1430" t="s">
        <v>1213</v>
      </c>
      <c r="B1430" s="2">
        <v>9302</v>
      </c>
      <c r="C1430" t="s">
        <v>1980</v>
      </c>
      <c r="D1430" t="s">
        <v>1981</v>
      </c>
      <c r="E1430" t="s">
        <v>309</v>
      </c>
      <c r="F1430" t="s">
        <v>2147</v>
      </c>
      <c r="G1430" t="s">
        <v>2148</v>
      </c>
      <c r="H1430" t="s">
        <v>312</v>
      </c>
      <c r="I1430" t="s">
        <v>754</v>
      </c>
      <c r="J1430" t="s">
        <v>204</v>
      </c>
      <c r="K1430" t="s">
        <v>204</v>
      </c>
      <c r="L1430" t="s">
        <v>325</v>
      </c>
      <c r="M1430" t="s">
        <v>340</v>
      </c>
      <c r="N1430" t="s">
        <v>464</v>
      </c>
      <c r="O1430" t="s">
        <v>339</v>
      </c>
      <c r="P1430" t="s">
        <v>2149</v>
      </c>
      <c r="Q1430" t="s">
        <v>415</v>
      </c>
      <c r="R1430" t="s">
        <v>407</v>
      </c>
      <c r="S1430" t="s">
        <v>1212</v>
      </c>
      <c r="T1430" s="129">
        <v>2802.3</v>
      </c>
      <c r="U1430" t="s">
        <v>1742</v>
      </c>
      <c r="V1430" s="130">
        <v>1.90049287041681E-3</v>
      </c>
      <c r="W1430" s="130">
        <v>2.6395447117089899E-2</v>
      </c>
      <c r="X1430" t="s">
        <v>412</v>
      </c>
      <c r="Y1430" t="s">
        <v>339</v>
      </c>
      <c r="Z1430" s="137">
        <v>4768251.18</v>
      </c>
      <c r="AA1430" s="167">
        <v>1</v>
      </c>
      <c r="AB1430" s="166" t="s">
        <v>2150</v>
      </c>
      <c r="AD1430" s="137">
        <v>5283.2222999999994</v>
      </c>
      <c r="AH1430" s="130">
        <v>1.8376797532899673E-3</v>
      </c>
      <c r="AI1430" s="130">
        <v>7.888362587011203E-3</v>
      </c>
      <c r="AJ1430" s="130">
        <v>1.6813988129944014E-3</v>
      </c>
      <c r="AK1430" s="181"/>
      <c r="AL1430" s="4"/>
      <c r="AM1430" s="159"/>
      <c r="AN1430" s="4"/>
    </row>
    <row r="1431" spans="1:40" x14ac:dyDescent="0.25">
      <c r="A1431" t="s">
        <v>1213</v>
      </c>
      <c r="B1431" s="2">
        <v>9302</v>
      </c>
      <c r="C1431" t="s">
        <v>2136</v>
      </c>
      <c r="D1431" t="s">
        <v>2137</v>
      </c>
      <c r="E1431" t="s">
        <v>309</v>
      </c>
      <c r="F1431" t="s">
        <v>2138</v>
      </c>
      <c r="G1431" t="s">
        <v>2139</v>
      </c>
      <c r="H1431" t="s">
        <v>312</v>
      </c>
      <c r="I1431" t="s">
        <v>754</v>
      </c>
      <c r="J1431" t="s">
        <v>204</v>
      </c>
      <c r="K1431" t="s">
        <v>204</v>
      </c>
      <c r="L1431" t="s">
        <v>325</v>
      </c>
      <c r="M1431" t="s">
        <v>340</v>
      </c>
      <c r="N1431" t="s">
        <v>464</v>
      </c>
      <c r="O1431" t="s">
        <v>339</v>
      </c>
      <c r="Q1431" t="s">
        <v>410</v>
      </c>
      <c r="R1431" t="s">
        <v>410</v>
      </c>
      <c r="S1431" t="s">
        <v>1212</v>
      </c>
      <c r="T1431" s="129">
        <v>4444.6000000000004</v>
      </c>
      <c r="U1431" t="s">
        <v>2140</v>
      </c>
      <c r="V1431" s="130">
        <v>1.7246313890698198E-2</v>
      </c>
      <c r="W1431" s="130">
        <v>3.5519479426145202E-2</v>
      </c>
      <c r="X1431" t="s">
        <v>412</v>
      </c>
      <c r="Y1431" t="s">
        <v>339</v>
      </c>
      <c r="Z1431" s="137">
        <v>5270262</v>
      </c>
      <c r="AA1431" s="167">
        <v>1</v>
      </c>
      <c r="AB1431" s="166" t="s">
        <v>2141</v>
      </c>
      <c r="AD1431" s="137">
        <v>5263.9377000000004</v>
      </c>
      <c r="AH1431" s="130">
        <v>8.0057450137473226E-3</v>
      </c>
      <c r="AI1431" s="130">
        <v>7.8595688114501266E-3</v>
      </c>
      <c r="AJ1431" s="130">
        <v>1.6752614404388173E-3</v>
      </c>
      <c r="AK1431" s="181"/>
      <c r="AL1431" s="4"/>
      <c r="AM1431" s="159"/>
      <c r="AN1431" s="4"/>
    </row>
    <row r="1432" spans="1:40" x14ac:dyDescent="0.25">
      <c r="A1432" t="s">
        <v>1213</v>
      </c>
      <c r="B1432" s="2">
        <v>9302</v>
      </c>
      <c r="C1432" t="s">
        <v>2136</v>
      </c>
      <c r="D1432" t="s">
        <v>2137</v>
      </c>
      <c r="E1432" t="s">
        <v>309</v>
      </c>
      <c r="F1432" t="s">
        <v>3436</v>
      </c>
      <c r="G1432" t="s">
        <v>3437</v>
      </c>
      <c r="H1432" t="s">
        <v>312</v>
      </c>
      <c r="I1432" t="s">
        <v>754</v>
      </c>
      <c r="J1432" t="s">
        <v>204</v>
      </c>
      <c r="K1432" t="s">
        <v>204</v>
      </c>
      <c r="L1432" t="s">
        <v>325</v>
      </c>
      <c r="M1432" t="s">
        <v>340</v>
      </c>
      <c r="N1432" t="s">
        <v>464</v>
      </c>
      <c r="O1432" t="s">
        <v>339</v>
      </c>
      <c r="Q1432" t="s">
        <v>410</v>
      </c>
      <c r="R1432" t="s">
        <v>410</v>
      </c>
      <c r="S1432" t="s">
        <v>1212</v>
      </c>
      <c r="T1432" s="129">
        <v>3027.4</v>
      </c>
      <c r="U1432" t="s">
        <v>1627</v>
      </c>
      <c r="V1432" s="130">
        <v>1.43693799765398E-2</v>
      </c>
      <c r="W1432" s="130">
        <v>3.2180907098054601E-2</v>
      </c>
      <c r="X1432" t="s">
        <v>412</v>
      </c>
      <c r="Y1432" t="s">
        <v>339</v>
      </c>
      <c r="Z1432" s="137">
        <v>4691533.7300000004</v>
      </c>
      <c r="AA1432" s="167">
        <v>1</v>
      </c>
      <c r="AB1432" s="166" t="s">
        <v>3438</v>
      </c>
      <c r="AD1432" s="137">
        <v>5225.4303</v>
      </c>
      <c r="AH1432" s="130">
        <v>8.6656174710832042E-3</v>
      </c>
      <c r="AI1432" s="130">
        <v>7.802073533713455E-3</v>
      </c>
      <c r="AJ1432" s="130">
        <v>1.6630063633334112E-3</v>
      </c>
      <c r="AK1432" s="181"/>
      <c r="AL1432" s="4"/>
      <c r="AM1432" s="159"/>
      <c r="AN1432" s="4"/>
    </row>
    <row r="1433" spans="1:40" x14ac:dyDescent="0.25">
      <c r="A1433" t="s">
        <v>1213</v>
      </c>
      <c r="B1433" s="2">
        <v>9302</v>
      </c>
      <c r="C1433" t="s">
        <v>1884</v>
      </c>
      <c r="D1433" t="s">
        <v>1885</v>
      </c>
      <c r="E1433" t="s">
        <v>309</v>
      </c>
      <c r="F1433" t="s">
        <v>2749</v>
      </c>
      <c r="G1433" t="s">
        <v>2750</v>
      </c>
      <c r="H1433" t="s">
        <v>312</v>
      </c>
      <c r="I1433" t="s">
        <v>754</v>
      </c>
      <c r="J1433" t="s">
        <v>204</v>
      </c>
      <c r="K1433" t="s">
        <v>204</v>
      </c>
      <c r="L1433" t="s">
        <v>325</v>
      </c>
      <c r="M1433" t="s">
        <v>340</v>
      </c>
      <c r="N1433" t="s">
        <v>448</v>
      </c>
      <c r="O1433" t="s">
        <v>339</v>
      </c>
      <c r="P1433" t="s">
        <v>1211</v>
      </c>
      <c r="Q1433" t="s">
        <v>413</v>
      </c>
      <c r="R1433" t="s">
        <v>407</v>
      </c>
      <c r="S1433" t="s">
        <v>1212</v>
      </c>
      <c r="T1433" s="129">
        <v>3809.2</v>
      </c>
      <c r="U1433" t="s">
        <v>2475</v>
      </c>
      <c r="V1433" s="130">
        <v>-7.5891267068573798E-3</v>
      </c>
      <c r="W1433" s="130">
        <v>2.5228389233350398E-2</v>
      </c>
      <c r="X1433" t="s">
        <v>412</v>
      </c>
      <c r="Y1433" t="s">
        <v>339</v>
      </c>
      <c r="Z1433" s="137">
        <v>5084544.22</v>
      </c>
      <c r="AA1433" s="167">
        <v>1</v>
      </c>
      <c r="AB1433" s="166" t="s">
        <v>2751</v>
      </c>
      <c r="AD1433" s="137">
        <v>5133.8643000000002</v>
      </c>
      <c r="AH1433" s="130">
        <v>4.5205599676199672E-3</v>
      </c>
      <c r="AI1433" s="130">
        <v>7.665356627320501E-3</v>
      </c>
      <c r="AJ1433" s="130">
        <v>1.6338652530472426E-3</v>
      </c>
      <c r="AK1433" s="181"/>
      <c r="AL1433" s="4"/>
      <c r="AM1433" s="159"/>
      <c r="AN1433" s="4"/>
    </row>
    <row r="1434" spans="1:40" x14ac:dyDescent="0.25">
      <c r="A1434" t="s">
        <v>1213</v>
      </c>
      <c r="B1434" s="2">
        <v>9302</v>
      </c>
      <c r="C1434" t="s">
        <v>1884</v>
      </c>
      <c r="D1434" t="s">
        <v>1885</v>
      </c>
      <c r="E1434" t="s">
        <v>309</v>
      </c>
      <c r="F1434" t="s">
        <v>2170</v>
      </c>
      <c r="G1434" t="s">
        <v>2171</v>
      </c>
      <c r="H1434" t="s">
        <v>312</v>
      </c>
      <c r="I1434" t="s">
        <v>754</v>
      </c>
      <c r="J1434" t="s">
        <v>204</v>
      </c>
      <c r="K1434" t="s">
        <v>204</v>
      </c>
      <c r="L1434" t="s">
        <v>325</v>
      </c>
      <c r="M1434" t="s">
        <v>340</v>
      </c>
      <c r="N1434" t="s">
        <v>448</v>
      </c>
      <c r="O1434" t="s">
        <v>339</v>
      </c>
      <c r="P1434" t="s">
        <v>1211</v>
      </c>
      <c r="Q1434" t="s">
        <v>413</v>
      </c>
      <c r="R1434" t="s">
        <v>407</v>
      </c>
      <c r="S1434" t="s">
        <v>1212</v>
      </c>
      <c r="T1434" s="129">
        <v>4216.8</v>
      </c>
      <c r="U1434" t="s">
        <v>2172</v>
      </c>
      <c r="V1434" s="130">
        <v>1.28355692128388E-2</v>
      </c>
      <c r="W1434" s="130">
        <v>2.1412503343820201E-2</v>
      </c>
      <c r="X1434" t="s">
        <v>412</v>
      </c>
      <c r="Y1434" t="s">
        <v>339</v>
      </c>
      <c r="Z1434" s="137">
        <v>4907663.0999999996</v>
      </c>
      <c r="AA1434" s="167">
        <v>1</v>
      </c>
      <c r="AB1434" s="166" t="s">
        <v>2173</v>
      </c>
      <c r="AD1434" s="137">
        <v>4979.3149999999996</v>
      </c>
      <c r="AH1434" s="130">
        <v>2.7264795000000001E-3</v>
      </c>
      <c r="AI1434" s="130">
        <v>7.4345995539395887E-3</v>
      </c>
      <c r="AJ1434" s="130">
        <v>1.5846795487907482E-3</v>
      </c>
      <c r="AK1434" s="181"/>
      <c r="AL1434" s="4"/>
      <c r="AM1434" s="159"/>
      <c r="AN1434" s="4"/>
    </row>
    <row r="1435" spans="1:40" x14ac:dyDescent="0.25">
      <c r="A1435" t="s">
        <v>1213</v>
      </c>
      <c r="B1435" s="2">
        <v>9302</v>
      </c>
      <c r="C1435" t="s">
        <v>2792</v>
      </c>
      <c r="D1435" t="s">
        <v>2793</v>
      </c>
      <c r="E1435" t="s">
        <v>309</v>
      </c>
      <c r="F1435" t="s">
        <v>2794</v>
      </c>
      <c r="G1435" t="s">
        <v>2795</v>
      </c>
      <c r="H1435" t="s">
        <v>312</v>
      </c>
      <c r="I1435" t="s">
        <v>754</v>
      </c>
      <c r="J1435" t="s">
        <v>204</v>
      </c>
      <c r="K1435" t="s">
        <v>204</v>
      </c>
      <c r="L1435" t="s">
        <v>325</v>
      </c>
      <c r="M1435" t="s">
        <v>340</v>
      </c>
      <c r="N1435" t="s">
        <v>464</v>
      </c>
      <c r="O1435" t="s">
        <v>339</v>
      </c>
      <c r="P1435" t="s">
        <v>1668</v>
      </c>
      <c r="Q1435" t="s">
        <v>413</v>
      </c>
      <c r="R1435" t="s">
        <v>407</v>
      </c>
      <c r="S1435" t="s">
        <v>1212</v>
      </c>
      <c r="T1435" s="129">
        <v>2491.3000000000002</v>
      </c>
      <c r="U1435" t="s">
        <v>2796</v>
      </c>
      <c r="V1435" s="130">
        <v>8.9690107753172092E-3</v>
      </c>
      <c r="W1435" s="130">
        <v>2.4486192871331799E-2</v>
      </c>
      <c r="X1435" t="s">
        <v>412</v>
      </c>
      <c r="Y1435" t="s">
        <v>339</v>
      </c>
      <c r="Z1435" s="137">
        <v>4453024.29</v>
      </c>
      <c r="AA1435" s="167">
        <v>1</v>
      </c>
      <c r="AB1435" s="166" t="s">
        <v>2150</v>
      </c>
      <c r="AD1435" s="137">
        <v>4933.9509000000007</v>
      </c>
      <c r="AH1435" s="130">
        <v>3.7716603970713971E-3</v>
      </c>
      <c r="AI1435" s="130">
        <v>7.3668665590146112E-3</v>
      </c>
      <c r="AJ1435" s="130">
        <v>1.5702423096284745E-3</v>
      </c>
      <c r="AK1435" s="181"/>
      <c r="AL1435" s="4"/>
      <c r="AM1435" s="159"/>
      <c r="AN1435" s="4"/>
    </row>
    <row r="1436" spans="1:40" x14ac:dyDescent="0.25">
      <c r="A1436" t="s">
        <v>1213</v>
      </c>
      <c r="B1436" s="2">
        <v>9302</v>
      </c>
      <c r="C1436" t="s">
        <v>2811</v>
      </c>
      <c r="D1436" t="s">
        <v>2812</v>
      </c>
      <c r="E1436" t="s">
        <v>309</v>
      </c>
      <c r="F1436" t="s">
        <v>2813</v>
      </c>
      <c r="G1436" t="s">
        <v>2814</v>
      </c>
      <c r="H1436" t="s">
        <v>312</v>
      </c>
      <c r="I1436" t="s">
        <v>754</v>
      </c>
      <c r="J1436" t="s">
        <v>204</v>
      </c>
      <c r="K1436" t="s">
        <v>204</v>
      </c>
      <c r="L1436" t="s">
        <v>325</v>
      </c>
      <c r="M1436" t="s">
        <v>340</v>
      </c>
      <c r="N1436" t="s">
        <v>477</v>
      </c>
      <c r="O1436" t="s">
        <v>339</v>
      </c>
      <c r="P1436" t="s">
        <v>2149</v>
      </c>
      <c r="Q1436" t="s">
        <v>415</v>
      </c>
      <c r="R1436" t="s">
        <v>407</v>
      </c>
      <c r="S1436" t="s">
        <v>1212</v>
      </c>
      <c r="T1436" s="129">
        <v>5722.8</v>
      </c>
      <c r="U1436" t="s">
        <v>2660</v>
      </c>
      <c r="V1436" s="130">
        <v>2.0676003555166402E-3</v>
      </c>
      <c r="W1436" s="130">
        <v>2.8079157592057799E-2</v>
      </c>
      <c r="X1436" t="s">
        <v>412</v>
      </c>
      <c r="Y1436" t="s">
        <v>339</v>
      </c>
      <c r="Z1436" s="137">
        <v>4312985.82</v>
      </c>
      <c r="AA1436" s="167">
        <v>1</v>
      </c>
      <c r="AB1436" s="166" t="s">
        <v>2815</v>
      </c>
      <c r="AD1436" s="137">
        <v>4886.1815999999999</v>
      </c>
      <c r="AH1436" s="130">
        <v>2.9306737628153842E-3</v>
      </c>
      <c r="AI1436" s="130">
        <v>7.2955423675400786E-3</v>
      </c>
      <c r="AJ1436" s="130">
        <v>1.5550396095040495E-3</v>
      </c>
      <c r="AK1436" s="181"/>
      <c r="AL1436" s="4"/>
      <c r="AM1436" s="159"/>
      <c r="AN1436" s="4"/>
    </row>
    <row r="1437" spans="1:40" x14ac:dyDescent="0.25">
      <c r="A1437" t="s">
        <v>1213</v>
      </c>
      <c r="B1437" s="2">
        <v>9302</v>
      </c>
      <c r="C1437" t="s">
        <v>2447</v>
      </c>
      <c r="D1437" t="s">
        <v>2448</v>
      </c>
      <c r="E1437" t="s">
        <v>309</v>
      </c>
      <c r="F1437" t="s">
        <v>3458</v>
      </c>
      <c r="G1437">
        <v>1197284</v>
      </c>
      <c r="H1437" t="s">
        <v>312</v>
      </c>
      <c r="I1437" t="s">
        <v>754</v>
      </c>
      <c r="J1437" t="s">
        <v>204</v>
      </c>
      <c r="K1437" t="s">
        <v>204</v>
      </c>
      <c r="L1437" t="s">
        <v>327</v>
      </c>
      <c r="M1437" t="s">
        <v>340</v>
      </c>
      <c r="N1437" t="s">
        <v>451</v>
      </c>
      <c r="O1437" t="s">
        <v>339</v>
      </c>
      <c r="P1437" t="s">
        <v>1619</v>
      </c>
      <c r="Q1437" t="s">
        <v>413</v>
      </c>
      <c r="R1437" t="s">
        <v>407</v>
      </c>
      <c r="S1437" t="s">
        <v>1212</v>
      </c>
      <c r="T1437" s="129">
        <v>4247.8</v>
      </c>
      <c r="U1437" t="s">
        <v>2349</v>
      </c>
      <c r="V1437" s="130">
        <v>3.7091029618881298E-2</v>
      </c>
      <c r="W1437" s="130">
        <v>3.4213423637151401E-2</v>
      </c>
      <c r="X1437" t="s">
        <v>412</v>
      </c>
      <c r="Y1437" t="s">
        <v>339</v>
      </c>
      <c r="Z1437" s="137">
        <v>4273889</v>
      </c>
      <c r="AA1437" s="167">
        <v>1</v>
      </c>
      <c r="AB1437" s="166">
        <f>AD1437*1000/Z1437*100</f>
        <v>100.12283948677914</v>
      </c>
      <c r="AD1437" s="137">
        <f>4279139.02331311/1000</f>
        <v>4279.1390233131096</v>
      </c>
      <c r="AH1437" s="130">
        <v>1.0913548671293466E-2</v>
      </c>
      <c r="AI1437" s="130">
        <v>6.3891690069756849E-3</v>
      </c>
      <c r="AJ1437" s="130">
        <v>1.3618467794619745E-3</v>
      </c>
      <c r="AK1437" s="181"/>
      <c r="AL1437" s="4"/>
      <c r="AM1437" s="159"/>
      <c r="AN1437" s="4"/>
    </row>
    <row r="1438" spans="1:40" x14ac:dyDescent="0.25">
      <c r="A1438" t="s">
        <v>1213</v>
      </c>
      <c r="B1438" s="2">
        <v>9302</v>
      </c>
      <c r="C1438" t="s">
        <v>2142</v>
      </c>
      <c r="D1438" t="s">
        <v>2143</v>
      </c>
      <c r="E1438" t="s">
        <v>309</v>
      </c>
      <c r="F1438" t="s">
        <v>2182</v>
      </c>
      <c r="G1438" t="s">
        <v>2183</v>
      </c>
      <c r="H1438" t="s">
        <v>312</v>
      </c>
      <c r="I1438" t="s">
        <v>754</v>
      </c>
      <c r="J1438" t="s">
        <v>204</v>
      </c>
      <c r="K1438" t="s">
        <v>204</v>
      </c>
      <c r="L1438" t="s">
        <v>325</v>
      </c>
      <c r="M1438" t="s">
        <v>340</v>
      </c>
      <c r="N1438" t="s">
        <v>464</v>
      </c>
      <c r="O1438" t="s">
        <v>339</v>
      </c>
      <c r="P1438" t="s">
        <v>1668</v>
      </c>
      <c r="Q1438" t="s">
        <v>413</v>
      </c>
      <c r="R1438" t="s">
        <v>407</v>
      </c>
      <c r="S1438" t="s">
        <v>1212</v>
      </c>
      <c r="T1438" s="129">
        <v>1993.9</v>
      </c>
      <c r="U1438" t="s">
        <v>1694</v>
      </c>
      <c r="V1438" s="130">
        <v>2.4E-2</v>
      </c>
      <c r="W1438" s="130">
        <v>2.6398069719075799E-2</v>
      </c>
      <c r="X1438" t="s">
        <v>412</v>
      </c>
      <c r="Y1438" t="s">
        <v>339</v>
      </c>
      <c r="Z1438" s="137">
        <v>4249091.79</v>
      </c>
      <c r="AA1438" s="167">
        <v>1</v>
      </c>
      <c r="AB1438" s="166" t="s">
        <v>2184</v>
      </c>
      <c r="AD1438" s="137">
        <v>4854.5874000000003</v>
      </c>
      <c r="AH1438" s="130">
        <v>7.364059478395091E-3</v>
      </c>
      <c r="AI1438" s="130">
        <v>7.2483691669638795E-3</v>
      </c>
      <c r="AJ1438" s="130">
        <v>1.5449846757229161E-3</v>
      </c>
      <c r="AK1438" s="181"/>
      <c r="AL1438" s="4"/>
      <c r="AM1438" s="159"/>
      <c r="AN1438" s="4"/>
    </row>
    <row r="1439" spans="1:40" x14ac:dyDescent="0.25">
      <c r="A1439" t="s">
        <v>1213</v>
      </c>
      <c r="B1439" s="2">
        <v>9302</v>
      </c>
      <c r="C1439" t="s">
        <v>2535</v>
      </c>
      <c r="D1439" t="s">
        <v>2536</v>
      </c>
      <c r="E1439" t="s">
        <v>309</v>
      </c>
      <c r="F1439" t="s">
        <v>2797</v>
      </c>
      <c r="G1439" t="s">
        <v>2798</v>
      </c>
      <c r="H1439" t="s">
        <v>312</v>
      </c>
      <c r="I1439" t="s">
        <v>754</v>
      </c>
      <c r="J1439" t="s">
        <v>204</v>
      </c>
      <c r="K1439" t="s">
        <v>204</v>
      </c>
      <c r="L1439" t="s">
        <v>325</v>
      </c>
      <c r="M1439" t="s">
        <v>340</v>
      </c>
      <c r="N1439" t="s">
        <v>464</v>
      </c>
      <c r="O1439" t="s">
        <v>339</v>
      </c>
      <c r="P1439" t="s">
        <v>1211</v>
      </c>
      <c r="Q1439" t="s">
        <v>413</v>
      </c>
      <c r="R1439" t="s">
        <v>407</v>
      </c>
      <c r="S1439" t="s">
        <v>1212</v>
      </c>
      <c r="T1439" s="129">
        <v>5242.2</v>
      </c>
      <c r="U1439" t="s">
        <v>2390</v>
      </c>
      <c r="V1439" s="130">
        <v>4.6850830429568001E-3</v>
      </c>
      <c r="W1439" s="130">
        <v>2.81132514178749E-2</v>
      </c>
      <c r="X1439" t="s">
        <v>412</v>
      </c>
      <c r="Y1439" t="s">
        <v>339</v>
      </c>
      <c r="Z1439" s="137">
        <v>4407652</v>
      </c>
      <c r="AA1439" s="167">
        <v>1</v>
      </c>
      <c r="AB1439" s="166" t="s">
        <v>2799</v>
      </c>
      <c r="AD1439" s="137">
        <v>4757.6196</v>
      </c>
      <c r="AH1439" s="130">
        <v>2.0833815460592243E-3</v>
      </c>
      <c r="AI1439" s="130">
        <v>7.1035868499932714E-3</v>
      </c>
      <c r="AJ1439" s="130">
        <v>1.5141244289718606E-3</v>
      </c>
      <c r="AK1439" s="181"/>
      <c r="AL1439" s="4"/>
      <c r="AM1439" s="159"/>
      <c r="AN1439" s="4"/>
    </row>
    <row r="1440" spans="1:40" x14ac:dyDescent="0.25">
      <c r="A1440" t="s">
        <v>1213</v>
      </c>
      <c r="B1440" s="2">
        <v>9302</v>
      </c>
      <c r="C1440" t="s">
        <v>3431</v>
      </c>
      <c r="D1440" t="s">
        <v>3432</v>
      </c>
      <c r="E1440" t="s">
        <v>309</v>
      </c>
      <c r="F1440" t="s">
        <v>3433</v>
      </c>
      <c r="G1440" t="s">
        <v>3434</v>
      </c>
      <c r="H1440" t="s">
        <v>312</v>
      </c>
      <c r="I1440" t="s">
        <v>754</v>
      </c>
      <c r="J1440" t="s">
        <v>204</v>
      </c>
      <c r="K1440" t="s">
        <v>204</v>
      </c>
      <c r="L1440" t="s">
        <v>325</v>
      </c>
      <c r="M1440" t="s">
        <v>340</v>
      </c>
      <c r="N1440" t="s">
        <v>464</v>
      </c>
      <c r="O1440" t="s">
        <v>339</v>
      </c>
      <c r="P1440" t="s">
        <v>1633</v>
      </c>
      <c r="Q1440" t="s">
        <v>413</v>
      </c>
      <c r="R1440" t="s">
        <v>407</v>
      </c>
      <c r="S1440" t="s">
        <v>1212</v>
      </c>
      <c r="T1440" s="129">
        <v>2738.9</v>
      </c>
      <c r="U1440" t="s">
        <v>1376</v>
      </c>
      <c r="V1440" s="130">
        <v>5.3879101333043798E-3</v>
      </c>
      <c r="W1440" s="130">
        <v>3.3486962887048402E-2</v>
      </c>
      <c r="X1440" t="s">
        <v>412</v>
      </c>
      <c r="Y1440" t="s">
        <v>339</v>
      </c>
      <c r="Z1440" s="137">
        <v>4510613</v>
      </c>
      <c r="AA1440" s="167">
        <v>1</v>
      </c>
      <c r="AB1440" s="166" t="s">
        <v>3435</v>
      </c>
      <c r="AD1440" s="137">
        <v>4557.0722999999998</v>
      </c>
      <c r="AH1440" s="130">
        <v>8.8686846244593002E-3</v>
      </c>
      <c r="AI1440" s="130">
        <v>6.8041503075926017E-3</v>
      </c>
      <c r="AJ1440" s="130">
        <v>1.4502997452803883E-3</v>
      </c>
      <c r="AK1440" s="181"/>
      <c r="AL1440" s="4"/>
      <c r="AM1440" s="159"/>
      <c r="AN1440" s="4"/>
    </row>
    <row r="1441" spans="1:40" x14ac:dyDescent="0.25">
      <c r="A1441" t="s">
        <v>1213</v>
      </c>
      <c r="B1441" s="2">
        <v>9302</v>
      </c>
      <c r="C1441" t="s">
        <v>3431</v>
      </c>
      <c r="D1441" t="s">
        <v>3432</v>
      </c>
      <c r="E1441" t="s">
        <v>309</v>
      </c>
      <c r="F1441" t="s">
        <v>3439</v>
      </c>
      <c r="G1441" t="s">
        <v>3440</v>
      </c>
      <c r="H1441" t="s">
        <v>312</v>
      </c>
      <c r="I1441" t="s">
        <v>754</v>
      </c>
      <c r="J1441" t="s">
        <v>204</v>
      </c>
      <c r="K1441" t="s">
        <v>204</v>
      </c>
      <c r="L1441" t="s">
        <v>325</v>
      </c>
      <c r="M1441" t="s">
        <v>340</v>
      </c>
      <c r="N1441" t="s">
        <v>464</v>
      </c>
      <c r="O1441" t="s">
        <v>339</v>
      </c>
      <c r="P1441" t="s">
        <v>1633</v>
      </c>
      <c r="Q1441" t="s">
        <v>413</v>
      </c>
      <c r="R1441" t="s">
        <v>407</v>
      </c>
      <c r="S1441" t="s">
        <v>1212</v>
      </c>
      <c r="T1441" s="129">
        <v>1503.3</v>
      </c>
      <c r="U1441" t="s">
        <v>1807</v>
      </c>
      <c r="V1441" s="130">
        <v>6.2988860815753498E-3</v>
      </c>
      <c r="W1441" s="130">
        <v>2.0846021314858999E-2</v>
      </c>
      <c r="X1441" t="s">
        <v>412</v>
      </c>
      <c r="Y1441" t="s">
        <v>339</v>
      </c>
      <c r="Z1441" s="137">
        <v>4119612</v>
      </c>
      <c r="AA1441" s="167">
        <v>1</v>
      </c>
      <c r="AB1441" s="166" t="s">
        <v>3441</v>
      </c>
      <c r="AD1441" s="137">
        <v>4541.0482999999995</v>
      </c>
      <c r="AH1441" s="130">
        <v>7.1575717562026549E-3</v>
      </c>
      <c r="AI1441" s="130">
        <v>6.7802249236286766E-3</v>
      </c>
      <c r="AJ1441" s="130">
        <v>1.4452000668929348E-3</v>
      </c>
      <c r="AK1441" s="181"/>
      <c r="AL1441" s="4"/>
      <c r="AM1441" s="159"/>
      <c r="AN1441" s="4"/>
    </row>
    <row r="1442" spans="1:40" x14ac:dyDescent="0.25">
      <c r="A1442" t="s">
        <v>1213</v>
      </c>
      <c r="B1442" s="2">
        <v>9302</v>
      </c>
      <c r="C1442" t="s">
        <v>1855</v>
      </c>
      <c r="D1442" t="s">
        <v>1856</v>
      </c>
      <c r="E1442" t="s">
        <v>309</v>
      </c>
      <c r="F1442" t="s">
        <v>2647</v>
      </c>
      <c r="G1442" t="s">
        <v>2648</v>
      </c>
      <c r="H1442" t="s">
        <v>312</v>
      </c>
      <c r="I1442" t="s">
        <v>754</v>
      </c>
      <c r="J1442" t="s">
        <v>204</v>
      </c>
      <c r="K1442" t="s">
        <v>204</v>
      </c>
      <c r="L1442" t="s">
        <v>325</v>
      </c>
      <c r="M1442" t="s">
        <v>340</v>
      </c>
      <c r="N1442" t="s">
        <v>464</v>
      </c>
      <c r="O1442" t="s">
        <v>339</v>
      </c>
      <c r="P1442" t="s">
        <v>1668</v>
      </c>
      <c r="Q1442" t="s">
        <v>413</v>
      </c>
      <c r="R1442" t="s">
        <v>407</v>
      </c>
      <c r="S1442" t="s">
        <v>1212</v>
      </c>
      <c r="T1442" s="129">
        <v>2290.3000000000002</v>
      </c>
      <c r="U1442" t="s">
        <v>2649</v>
      </c>
      <c r="V1442" s="130">
        <v>1.9440038047624002E-2</v>
      </c>
      <c r="W1442" s="130">
        <v>2.73579420459267E-2</v>
      </c>
      <c r="X1442" t="s">
        <v>412</v>
      </c>
      <c r="Y1442" t="s">
        <v>339</v>
      </c>
      <c r="Z1442" s="137">
        <v>3547958.66</v>
      </c>
      <c r="AA1442" s="167">
        <v>1</v>
      </c>
      <c r="AB1442" s="166" t="s">
        <v>2650</v>
      </c>
      <c r="AD1442" s="137">
        <v>4210.0077000000001</v>
      </c>
      <c r="AH1442" s="130">
        <v>3.5806738482627109E-3</v>
      </c>
      <c r="AI1442" s="130">
        <v>6.2859492457300326E-3</v>
      </c>
      <c r="AJ1442" s="130">
        <v>1.3398455615765575E-3</v>
      </c>
      <c r="AK1442" s="181"/>
      <c r="AL1442" s="4"/>
      <c r="AM1442" s="159"/>
      <c r="AN1442" s="4"/>
    </row>
    <row r="1443" spans="1:40" x14ac:dyDescent="0.25">
      <c r="A1443" t="s">
        <v>1213</v>
      </c>
      <c r="B1443" s="2">
        <v>9302</v>
      </c>
      <c r="C1443" t="s">
        <v>2185</v>
      </c>
      <c r="D1443" t="s">
        <v>2186</v>
      </c>
      <c r="E1443" t="s">
        <v>309</v>
      </c>
      <c r="F1443" t="s">
        <v>2736</v>
      </c>
      <c r="G1443" t="s">
        <v>2737</v>
      </c>
      <c r="H1443" t="s">
        <v>312</v>
      </c>
      <c r="I1443" t="s">
        <v>754</v>
      </c>
      <c r="J1443" t="s">
        <v>204</v>
      </c>
      <c r="K1443" t="s">
        <v>204</v>
      </c>
      <c r="L1443" t="s">
        <v>325</v>
      </c>
      <c r="M1443" t="s">
        <v>340</v>
      </c>
      <c r="N1443" t="s">
        <v>464</v>
      </c>
      <c r="O1443" t="s">
        <v>339</v>
      </c>
      <c r="P1443" t="s">
        <v>1668</v>
      </c>
      <c r="Q1443" t="s">
        <v>413</v>
      </c>
      <c r="R1443" t="s">
        <v>407</v>
      </c>
      <c r="S1443" t="s">
        <v>1212</v>
      </c>
      <c r="T1443" s="129">
        <v>1697.3</v>
      </c>
      <c r="U1443" t="s">
        <v>2738</v>
      </c>
      <c r="V1443" s="130">
        <v>5.9514980485280604E-3</v>
      </c>
      <c r="W1443" s="130">
        <v>1.73920544993874E-2</v>
      </c>
      <c r="X1443" t="s">
        <v>412</v>
      </c>
      <c r="Y1443" t="s">
        <v>339</v>
      </c>
      <c r="Z1443" s="137">
        <v>3497028.24</v>
      </c>
      <c r="AA1443" s="167">
        <v>1</v>
      </c>
      <c r="AB1443" s="166" t="s">
        <v>2739</v>
      </c>
      <c r="AD1443" s="137">
        <v>3937.6537999999996</v>
      </c>
      <c r="AH1443" s="130">
        <v>7.1053428609691863E-3</v>
      </c>
      <c r="AI1443" s="130">
        <v>5.8792984948830363E-3</v>
      </c>
      <c r="AJ1443" s="130">
        <v>1.2531682464512034E-3</v>
      </c>
      <c r="AK1443" s="181"/>
      <c r="AL1443" s="4"/>
      <c r="AM1443" s="159"/>
      <c r="AN1443" s="4"/>
    </row>
    <row r="1444" spans="1:40" x14ac:dyDescent="0.25">
      <c r="A1444" t="s">
        <v>1213</v>
      </c>
      <c r="B1444" s="2">
        <v>9302</v>
      </c>
      <c r="C1444" t="s">
        <v>2792</v>
      </c>
      <c r="D1444" t="s">
        <v>2793</v>
      </c>
      <c r="E1444" t="s">
        <v>309</v>
      </c>
      <c r="F1444" t="s">
        <v>3467</v>
      </c>
      <c r="G1444" t="s">
        <v>3468</v>
      </c>
      <c r="H1444" t="s">
        <v>312</v>
      </c>
      <c r="I1444" t="s">
        <v>754</v>
      </c>
      <c r="J1444" t="s">
        <v>204</v>
      </c>
      <c r="K1444" t="s">
        <v>204</v>
      </c>
      <c r="L1444" t="s">
        <v>325</v>
      </c>
      <c r="M1444" t="s">
        <v>340</v>
      </c>
      <c r="N1444" t="s">
        <v>464</v>
      </c>
      <c r="O1444" t="s">
        <v>339</v>
      </c>
      <c r="P1444" t="s">
        <v>1668</v>
      </c>
      <c r="Q1444" t="s">
        <v>413</v>
      </c>
      <c r="R1444" t="s">
        <v>407</v>
      </c>
      <c r="S1444" t="s">
        <v>1212</v>
      </c>
      <c r="T1444" s="129">
        <v>1423.3</v>
      </c>
      <c r="U1444" t="s">
        <v>2425</v>
      </c>
      <c r="V1444" s="130">
        <v>9.9618557252050908E-3</v>
      </c>
      <c r="W1444" s="130">
        <v>2.0644080961942299E-2</v>
      </c>
      <c r="X1444" t="s">
        <v>412</v>
      </c>
      <c r="Y1444" t="s">
        <v>339</v>
      </c>
      <c r="Z1444" s="137">
        <v>3461322.03</v>
      </c>
      <c r="AA1444" s="167">
        <v>1</v>
      </c>
      <c r="AB1444" s="166" t="s">
        <v>3469</v>
      </c>
      <c r="AD1444" s="137">
        <v>3933.1002000000003</v>
      </c>
      <c r="AH1444" s="130">
        <v>8.927847846236639E-3</v>
      </c>
      <c r="AI1444" s="130">
        <v>5.8724995290556454E-3</v>
      </c>
      <c r="AJ1444" s="130">
        <v>1.2517190517741502E-3</v>
      </c>
      <c r="AK1444" s="181"/>
      <c r="AL1444" s="4"/>
      <c r="AM1444" s="159"/>
      <c r="AN1444" s="4"/>
    </row>
    <row r="1445" spans="1:40" x14ac:dyDescent="0.25">
      <c r="A1445" t="s">
        <v>1213</v>
      </c>
      <c r="B1445" s="2">
        <v>9302</v>
      </c>
      <c r="C1445" t="s">
        <v>2782</v>
      </c>
      <c r="D1445" t="s">
        <v>2783</v>
      </c>
      <c r="E1445" t="s">
        <v>309</v>
      </c>
      <c r="F1445" t="s">
        <v>2784</v>
      </c>
      <c r="G1445" t="s">
        <v>2785</v>
      </c>
      <c r="H1445" t="s">
        <v>312</v>
      </c>
      <c r="I1445" t="s">
        <v>754</v>
      </c>
      <c r="J1445" t="s">
        <v>204</v>
      </c>
      <c r="K1445" t="s">
        <v>204</v>
      </c>
      <c r="L1445" t="s">
        <v>325</v>
      </c>
      <c r="M1445" t="s">
        <v>340</v>
      </c>
      <c r="N1445" t="s">
        <v>451</v>
      </c>
      <c r="O1445" t="s">
        <v>339</v>
      </c>
      <c r="P1445" t="s">
        <v>1619</v>
      </c>
      <c r="Q1445" t="s">
        <v>413</v>
      </c>
      <c r="R1445" t="s">
        <v>407</v>
      </c>
      <c r="S1445" t="s">
        <v>1212</v>
      </c>
      <c r="T1445" s="129">
        <v>4392</v>
      </c>
      <c r="U1445" t="s">
        <v>2656</v>
      </c>
      <c r="V1445" s="130">
        <v>2.9608562809955399E-2</v>
      </c>
      <c r="W1445" s="130">
        <v>3.8687582625150298E-2</v>
      </c>
      <c r="X1445" t="s">
        <v>412</v>
      </c>
      <c r="Y1445" t="s">
        <v>339</v>
      </c>
      <c r="Z1445" s="137">
        <v>4005000</v>
      </c>
      <c r="AA1445" s="167">
        <v>1</v>
      </c>
      <c r="AB1445" s="166" t="s">
        <v>1792</v>
      </c>
      <c r="AD1445" s="137">
        <v>3849.2055</v>
      </c>
      <c r="AH1445" s="130">
        <v>3.8224439016987686E-3</v>
      </c>
      <c r="AI1445" s="130">
        <v>5.7472366165470176E-3</v>
      </c>
      <c r="AJ1445" s="130">
        <v>1.2250193520479959E-3</v>
      </c>
      <c r="AK1445" s="181"/>
      <c r="AL1445" s="4"/>
      <c r="AM1445" s="159"/>
      <c r="AN1445" s="4"/>
    </row>
    <row r="1446" spans="1:40" x14ac:dyDescent="0.25">
      <c r="A1446" t="s">
        <v>1213</v>
      </c>
      <c r="B1446" s="2">
        <v>9302</v>
      </c>
      <c r="C1446" t="s">
        <v>1897</v>
      </c>
      <c r="D1446" t="s">
        <v>1898</v>
      </c>
      <c r="E1446" t="s">
        <v>309</v>
      </c>
      <c r="F1446" t="s">
        <v>1899</v>
      </c>
      <c r="G1446">
        <v>1183730</v>
      </c>
      <c r="H1446" t="s">
        <v>312</v>
      </c>
      <c r="I1446" t="s">
        <v>754</v>
      </c>
      <c r="J1446" t="s">
        <v>204</v>
      </c>
      <c r="K1446" t="s">
        <v>204</v>
      </c>
      <c r="L1446" t="s">
        <v>327</v>
      </c>
      <c r="M1446" t="s">
        <v>340</v>
      </c>
      <c r="N1446" t="s">
        <v>441</v>
      </c>
      <c r="O1446" t="s">
        <v>339</v>
      </c>
      <c r="Q1446" t="s">
        <v>410</v>
      </c>
      <c r="R1446" t="s">
        <v>410</v>
      </c>
      <c r="S1446" t="s">
        <v>1212</v>
      </c>
      <c r="T1446" s="129">
        <v>2338.6999999999998</v>
      </c>
      <c r="U1446" t="s">
        <v>1627</v>
      </c>
      <c r="V1446" s="130">
        <v>4.17665198257334E-2</v>
      </c>
      <c r="W1446" s="130">
        <v>5.6754687706231703E-2</v>
      </c>
      <c r="X1446" t="s">
        <v>412</v>
      </c>
      <c r="Y1446" t="s">
        <v>339</v>
      </c>
      <c r="Z1446" s="137">
        <v>1285000</v>
      </c>
      <c r="AA1446" s="167">
        <v>1</v>
      </c>
      <c r="AB1446" s="166">
        <f>AD1446*1000/Z1446*100</f>
        <v>101.73620207947937</v>
      </c>
      <c r="AD1446" s="137">
        <f>1307310.19672131/1000</f>
        <v>1307.3101967213099</v>
      </c>
      <c r="AH1446" s="130">
        <v>9.6559761176718689E-3</v>
      </c>
      <c r="AI1446" s="130">
        <v>1.951940739922043E-3</v>
      </c>
      <c r="AJ1446" s="130">
        <v>4.1605476509718099E-4</v>
      </c>
      <c r="AK1446" s="181"/>
      <c r="AL1446" s="4"/>
      <c r="AM1446" s="159"/>
      <c r="AN1446" s="4"/>
    </row>
    <row r="1447" spans="1:40" x14ac:dyDescent="0.25">
      <c r="A1447" t="s">
        <v>1213</v>
      </c>
      <c r="B1447" s="2">
        <v>9302</v>
      </c>
      <c r="C1447" t="s">
        <v>2615</v>
      </c>
      <c r="D1447" t="s">
        <v>2616</v>
      </c>
      <c r="E1447" t="s">
        <v>309</v>
      </c>
      <c r="F1447" t="s">
        <v>2831</v>
      </c>
      <c r="G1447" t="s">
        <v>2832</v>
      </c>
      <c r="H1447" t="s">
        <v>312</v>
      </c>
      <c r="I1447" t="s">
        <v>754</v>
      </c>
      <c r="J1447" t="s">
        <v>204</v>
      </c>
      <c r="K1447" t="s">
        <v>204</v>
      </c>
      <c r="L1447" t="s">
        <v>325</v>
      </c>
      <c r="M1447" t="s">
        <v>340</v>
      </c>
      <c r="N1447" t="s">
        <v>465</v>
      </c>
      <c r="O1447" t="s">
        <v>339</v>
      </c>
      <c r="P1447" t="s">
        <v>1633</v>
      </c>
      <c r="Q1447" t="s">
        <v>413</v>
      </c>
      <c r="R1447" t="s">
        <v>407</v>
      </c>
      <c r="S1447" t="s">
        <v>1212</v>
      </c>
      <c r="T1447" s="129">
        <v>3774.1</v>
      </c>
      <c r="U1447" t="s">
        <v>1911</v>
      </c>
      <c r="V1447" s="130">
        <v>4.2525434515911703E-2</v>
      </c>
      <c r="W1447" s="130">
        <v>5.7284453307389897E-2</v>
      </c>
      <c r="X1447" t="s">
        <v>412</v>
      </c>
      <c r="Y1447" t="s">
        <v>339</v>
      </c>
      <c r="Z1447" s="137">
        <v>3833584.12</v>
      </c>
      <c r="AA1447" s="167">
        <v>1</v>
      </c>
      <c r="AB1447" s="166" t="s">
        <v>2833</v>
      </c>
      <c r="AD1447" s="137">
        <v>3673.3402999999998</v>
      </c>
      <c r="AH1447" s="130">
        <v>3.3033084194349261E-3</v>
      </c>
      <c r="AI1447" s="130">
        <v>5.4846528399686133E-3</v>
      </c>
      <c r="AJ1447" s="130">
        <v>1.1690498088911571E-3</v>
      </c>
      <c r="AK1447" s="181"/>
      <c r="AL1447" s="4"/>
      <c r="AM1447" s="159"/>
      <c r="AN1447" s="4"/>
    </row>
    <row r="1448" spans="1:40" x14ac:dyDescent="0.25">
      <c r="A1448" t="s">
        <v>1213</v>
      </c>
      <c r="B1448" s="2">
        <v>9302</v>
      </c>
      <c r="C1448" t="s">
        <v>2130</v>
      </c>
      <c r="D1448" t="s">
        <v>2131</v>
      </c>
      <c r="E1448" t="s">
        <v>309</v>
      </c>
      <c r="F1448" t="s">
        <v>2623</v>
      </c>
      <c r="G1448" t="s">
        <v>2624</v>
      </c>
      <c r="H1448" t="s">
        <v>312</v>
      </c>
      <c r="I1448" t="s">
        <v>754</v>
      </c>
      <c r="J1448" t="s">
        <v>204</v>
      </c>
      <c r="K1448" t="s">
        <v>204</v>
      </c>
      <c r="L1448" t="s">
        <v>325</v>
      </c>
      <c r="M1448" t="s">
        <v>340</v>
      </c>
      <c r="N1448" t="s">
        <v>448</v>
      </c>
      <c r="O1448" t="s">
        <v>339</v>
      </c>
      <c r="P1448" t="s">
        <v>1211</v>
      </c>
      <c r="Q1448" t="s">
        <v>413</v>
      </c>
      <c r="R1448" t="s">
        <v>407</v>
      </c>
      <c r="S1448" t="s">
        <v>1212</v>
      </c>
      <c r="T1448" s="129">
        <v>5518.6</v>
      </c>
      <c r="U1448" t="s">
        <v>2625</v>
      </c>
      <c r="V1448" s="130">
        <v>1.45176827228066E-2</v>
      </c>
      <c r="W1448" s="130">
        <v>1.7614975668191601E-2</v>
      </c>
      <c r="X1448" t="s">
        <v>412</v>
      </c>
      <c r="Y1448" t="s">
        <v>339</v>
      </c>
      <c r="Z1448" s="137">
        <v>3525000</v>
      </c>
      <c r="AA1448" s="167">
        <v>1</v>
      </c>
      <c r="AB1448" s="166" t="s">
        <v>2626</v>
      </c>
      <c r="AD1448" s="137">
        <v>3536.9850000000001</v>
      </c>
      <c r="AH1448" s="130">
        <v>2.2558065420309552E-3</v>
      </c>
      <c r="AI1448" s="130">
        <v>5.2810611707214787E-3</v>
      </c>
      <c r="AJ1448" s="130">
        <v>1.1256543909914606E-3</v>
      </c>
      <c r="AK1448" s="181"/>
      <c r="AL1448" s="4"/>
      <c r="AM1448" s="159"/>
      <c r="AN1448" s="4"/>
    </row>
    <row r="1449" spans="1:40" x14ac:dyDescent="0.25">
      <c r="A1449" t="s">
        <v>1213</v>
      </c>
      <c r="B1449" s="2">
        <v>9302</v>
      </c>
      <c r="C1449" t="s">
        <v>1609</v>
      </c>
      <c r="D1449" t="s">
        <v>1610</v>
      </c>
      <c r="E1449" t="s">
        <v>309</v>
      </c>
      <c r="F1449" t="s">
        <v>3483</v>
      </c>
      <c r="G1449" t="s">
        <v>3484</v>
      </c>
      <c r="H1449" t="s">
        <v>312</v>
      </c>
      <c r="I1449" t="s">
        <v>754</v>
      </c>
      <c r="J1449" t="s">
        <v>204</v>
      </c>
      <c r="K1449" t="s">
        <v>204</v>
      </c>
      <c r="L1449" t="s">
        <v>325</v>
      </c>
      <c r="M1449" t="s">
        <v>340</v>
      </c>
      <c r="N1449" t="s">
        <v>448</v>
      </c>
      <c r="O1449" t="s">
        <v>339</v>
      </c>
      <c r="P1449" t="s">
        <v>1255</v>
      </c>
      <c r="Q1449" t="s">
        <v>415</v>
      </c>
      <c r="R1449" t="s">
        <v>407</v>
      </c>
      <c r="S1449" t="s">
        <v>1212</v>
      </c>
      <c r="T1449" s="129">
        <v>671.2</v>
      </c>
      <c r="U1449" t="s">
        <v>3247</v>
      </c>
      <c r="V1449" s="130">
        <v>9.4999999999999998E-3</v>
      </c>
      <c r="W1449" s="130">
        <v>1.7171755932569199E-2</v>
      </c>
      <c r="X1449" t="s">
        <v>412</v>
      </c>
      <c r="Y1449" t="s">
        <v>339</v>
      </c>
      <c r="Z1449" s="137">
        <v>3004189.89</v>
      </c>
      <c r="AA1449" s="167">
        <v>1</v>
      </c>
      <c r="AB1449" s="166" t="s">
        <v>3485</v>
      </c>
      <c r="AD1449" s="137">
        <v>3405.2492000000002</v>
      </c>
      <c r="AH1449" s="130">
        <v>1.8692261479124585E-2</v>
      </c>
      <c r="AI1449" s="130">
        <v>5.0843668623843123E-3</v>
      </c>
      <c r="AJ1449" s="130">
        <v>1.0837291406099146E-3</v>
      </c>
      <c r="AK1449" s="181"/>
      <c r="AL1449" s="4"/>
      <c r="AM1449" s="159"/>
      <c r="AN1449" s="4"/>
    </row>
    <row r="1450" spans="1:40" x14ac:dyDescent="0.25">
      <c r="A1450" t="s">
        <v>1213</v>
      </c>
      <c r="B1450" s="2">
        <v>9302</v>
      </c>
      <c r="C1450" t="s">
        <v>3374</v>
      </c>
      <c r="D1450" t="s">
        <v>3375</v>
      </c>
      <c r="E1450" t="s">
        <v>309</v>
      </c>
      <c r="F1450" t="s">
        <v>3442</v>
      </c>
      <c r="G1450" t="s">
        <v>3443</v>
      </c>
      <c r="H1450" t="s">
        <v>312</v>
      </c>
      <c r="I1450" t="s">
        <v>754</v>
      </c>
      <c r="J1450" t="s">
        <v>204</v>
      </c>
      <c r="K1450" t="s">
        <v>204</v>
      </c>
      <c r="L1450" t="s">
        <v>329</v>
      </c>
      <c r="M1450" t="s">
        <v>340</v>
      </c>
      <c r="N1450" t="s">
        <v>447</v>
      </c>
      <c r="O1450" t="s">
        <v>339</v>
      </c>
      <c r="Q1450" t="s">
        <v>410</v>
      </c>
      <c r="R1450" t="s">
        <v>410</v>
      </c>
      <c r="S1450" t="s">
        <v>1212</v>
      </c>
      <c r="T1450" s="129">
        <v>3398.8</v>
      </c>
      <c r="U1450" t="s">
        <v>1786</v>
      </c>
      <c r="V1450" s="130">
        <v>4.9299487939432E-2</v>
      </c>
      <c r="W1450" s="130">
        <v>6.7908613952398E-2</v>
      </c>
      <c r="X1450" t="s">
        <v>412</v>
      </c>
      <c r="Y1450" t="s">
        <v>339</v>
      </c>
      <c r="Z1450" s="137">
        <v>3468450</v>
      </c>
      <c r="AA1450" s="167">
        <v>1</v>
      </c>
      <c r="AB1450" s="166" t="s">
        <v>3159</v>
      </c>
      <c r="AD1450" s="137">
        <v>3333.1804999999999</v>
      </c>
      <c r="AH1450" s="130">
        <v>2.6965744419989068E-2</v>
      </c>
      <c r="AI1450" s="130">
        <v>4.9767613132529545E-3</v>
      </c>
      <c r="AJ1450" s="130">
        <v>1.0607930951904269E-3</v>
      </c>
      <c r="AK1450" s="181"/>
      <c r="AL1450" s="4"/>
      <c r="AM1450" s="159"/>
      <c r="AN1450" s="4"/>
    </row>
    <row r="1451" spans="1:40" x14ac:dyDescent="0.25">
      <c r="A1451" t="s">
        <v>1213</v>
      </c>
      <c r="B1451" s="2">
        <v>9302</v>
      </c>
      <c r="C1451" t="s">
        <v>3374</v>
      </c>
      <c r="D1451" t="s">
        <v>3375</v>
      </c>
      <c r="E1451" t="s">
        <v>309</v>
      </c>
      <c r="F1451" t="s">
        <v>3449</v>
      </c>
      <c r="G1451" t="s">
        <v>3450</v>
      </c>
      <c r="H1451" t="s">
        <v>312</v>
      </c>
      <c r="I1451" t="s">
        <v>754</v>
      </c>
      <c r="J1451" t="s">
        <v>204</v>
      </c>
      <c r="K1451" t="s">
        <v>204</v>
      </c>
      <c r="L1451" t="s">
        <v>329</v>
      </c>
      <c r="M1451" t="s">
        <v>340</v>
      </c>
      <c r="N1451" t="s">
        <v>447</v>
      </c>
      <c r="O1451" t="s">
        <v>339</v>
      </c>
      <c r="Q1451" t="s">
        <v>410</v>
      </c>
      <c r="R1451" t="s">
        <v>410</v>
      </c>
      <c r="S1451" t="s">
        <v>1212</v>
      </c>
      <c r="T1451" s="129">
        <v>1728.2</v>
      </c>
      <c r="U1451" t="s">
        <v>2250</v>
      </c>
      <c r="V1451" s="130">
        <v>3.7522911032732503E-2</v>
      </c>
      <c r="W1451" s="130">
        <v>8.4926678239106795E-2</v>
      </c>
      <c r="X1451" t="s">
        <v>412</v>
      </c>
      <c r="Y1451" t="s">
        <v>339</v>
      </c>
      <c r="Z1451" s="137">
        <v>3206678.79</v>
      </c>
      <c r="AA1451" s="167">
        <v>1</v>
      </c>
      <c r="AB1451" s="166" t="s">
        <v>3451</v>
      </c>
      <c r="AD1451" s="137">
        <v>3315.7058999999999</v>
      </c>
      <c r="AH1451" s="130">
        <v>2.1899458291629762E-2</v>
      </c>
      <c r="AI1451" s="130">
        <v>4.950670042994842E-3</v>
      </c>
      <c r="AJ1451" s="130">
        <v>1.0552317596968302E-3</v>
      </c>
      <c r="AK1451" s="181"/>
      <c r="AL1451" s="4"/>
      <c r="AM1451" s="159"/>
      <c r="AN1451" s="4"/>
    </row>
    <row r="1452" spans="1:40" x14ac:dyDescent="0.25">
      <c r="A1452" t="s">
        <v>1213</v>
      </c>
      <c r="B1452" s="2">
        <v>9302</v>
      </c>
      <c r="C1452" t="s">
        <v>2018</v>
      </c>
      <c r="D1452" t="s">
        <v>2019</v>
      </c>
      <c r="E1452" t="s">
        <v>309</v>
      </c>
      <c r="F1452" t="s">
        <v>2221</v>
      </c>
      <c r="G1452" t="s">
        <v>2222</v>
      </c>
      <c r="H1452" t="s">
        <v>312</v>
      </c>
      <c r="I1452" t="s">
        <v>754</v>
      </c>
      <c r="J1452" t="s">
        <v>204</v>
      </c>
      <c r="K1452" t="s">
        <v>204</v>
      </c>
      <c r="L1452" t="s">
        <v>325</v>
      </c>
      <c r="M1452" t="s">
        <v>340</v>
      </c>
      <c r="N1452" t="s">
        <v>464</v>
      </c>
      <c r="O1452" t="s">
        <v>339</v>
      </c>
      <c r="P1452" t="s">
        <v>1668</v>
      </c>
      <c r="Q1452" t="s">
        <v>413</v>
      </c>
      <c r="R1452" t="s">
        <v>407</v>
      </c>
      <c r="S1452" t="s">
        <v>1212</v>
      </c>
      <c r="T1452" s="129">
        <v>1017.1</v>
      </c>
      <c r="U1452" t="s">
        <v>2223</v>
      </c>
      <c r="V1452" s="130">
        <v>-7.3379251428504601E-3</v>
      </c>
      <c r="W1452" s="130">
        <v>2.5002845462560298E-2</v>
      </c>
      <c r="X1452" t="s">
        <v>412</v>
      </c>
      <c r="Y1452" t="s">
        <v>339</v>
      </c>
      <c r="Z1452" s="137">
        <v>2774314.27</v>
      </c>
      <c r="AA1452" s="167">
        <v>1</v>
      </c>
      <c r="AB1452" s="166" t="s">
        <v>2224</v>
      </c>
      <c r="AC1452" s="2">
        <v>67.539500000000004</v>
      </c>
      <c r="AD1452" s="137">
        <v>3242.4647999999997</v>
      </c>
      <c r="AH1452" s="130">
        <v>3.6078317232086988E-3</v>
      </c>
      <c r="AI1452" s="130">
        <v>4.8413139871136528E-3</v>
      </c>
      <c r="AJ1452" s="130">
        <v>1.0319225950223842E-3</v>
      </c>
      <c r="AK1452" s="181"/>
      <c r="AL1452" s="4"/>
      <c r="AM1452" s="159"/>
      <c r="AN1452" s="4"/>
    </row>
    <row r="1453" spans="1:40" x14ac:dyDescent="0.25">
      <c r="A1453" t="s">
        <v>1213</v>
      </c>
      <c r="B1453" s="2">
        <v>9302</v>
      </c>
      <c r="C1453" t="s">
        <v>2136</v>
      </c>
      <c r="D1453" t="s">
        <v>2137</v>
      </c>
      <c r="E1453" t="s">
        <v>309</v>
      </c>
      <c r="F1453" t="s">
        <v>3447</v>
      </c>
      <c r="G1453" t="s">
        <v>3448</v>
      </c>
      <c r="H1453" t="s">
        <v>312</v>
      </c>
      <c r="I1453" t="s">
        <v>754</v>
      </c>
      <c r="J1453" t="s">
        <v>204</v>
      </c>
      <c r="K1453" t="s">
        <v>204</v>
      </c>
      <c r="L1453" t="s">
        <v>325</v>
      </c>
      <c r="M1453" t="s">
        <v>340</v>
      </c>
      <c r="N1453" t="s">
        <v>464</v>
      </c>
      <c r="O1453" t="s">
        <v>339</v>
      </c>
      <c r="Q1453" t="s">
        <v>410</v>
      </c>
      <c r="R1453" t="s">
        <v>410</v>
      </c>
      <c r="S1453" t="s">
        <v>1212</v>
      </c>
      <c r="T1453" s="129">
        <v>5889.4</v>
      </c>
      <c r="U1453" t="s">
        <v>2390</v>
      </c>
      <c r="V1453" s="130">
        <v>3.1146551751633202E-2</v>
      </c>
      <c r="W1453" s="130">
        <v>3.8351889570951099E-2</v>
      </c>
      <c r="X1453" t="s">
        <v>412</v>
      </c>
      <c r="Y1453" t="s">
        <v>339</v>
      </c>
      <c r="Z1453" s="137">
        <v>2802000</v>
      </c>
      <c r="AA1453" s="167">
        <v>1</v>
      </c>
      <c r="AB1453" s="166" t="s">
        <v>1900</v>
      </c>
      <c r="AD1453" s="137">
        <v>2869.8083999999999</v>
      </c>
      <c r="AH1453" s="130">
        <v>6.5519490996331191E-3</v>
      </c>
      <c r="AI1453" s="130">
        <v>4.2849018892221289E-3</v>
      </c>
      <c r="AJ1453" s="130">
        <v>9.1332375646607995E-4</v>
      </c>
      <c r="AK1453" s="181"/>
      <c r="AL1453" s="4"/>
      <c r="AM1453" s="159"/>
      <c r="AN1453" s="4"/>
    </row>
    <row r="1454" spans="1:40" x14ac:dyDescent="0.25">
      <c r="A1454" t="s">
        <v>1213</v>
      </c>
      <c r="B1454" s="2">
        <v>9302</v>
      </c>
      <c r="C1454" t="s">
        <v>2338</v>
      </c>
      <c r="D1454" t="s">
        <v>2339</v>
      </c>
      <c r="E1454" t="s">
        <v>309</v>
      </c>
      <c r="F1454" t="s">
        <v>2827</v>
      </c>
      <c r="G1454" t="s">
        <v>2828</v>
      </c>
      <c r="H1454" t="s">
        <v>312</v>
      </c>
      <c r="I1454" t="s">
        <v>754</v>
      </c>
      <c r="J1454" t="s">
        <v>204</v>
      </c>
      <c r="K1454" t="s">
        <v>204</v>
      </c>
      <c r="L1454" t="s">
        <v>325</v>
      </c>
      <c r="M1454" t="s">
        <v>340</v>
      </c>
      <c r="N1454" t="s">
        <v>477</v>
      </c>
      <c r="O1454" t="s">
        <v>339</v>
      </c>
      <c r="P1454" t="s">
        <v>1668</v>
      </c>
      <c r="Q1454" t="s">
        <v>413</v>
      </c>
      <c r="R1454" t="s">
        <v>407</v>
      </c>
      <c r="S1454" t="s">
        <v>1212</v>
      </c>
      <c r="T1454" s="129">
        <v>1082</v>
      </c>
      <c r="U1454" t="s">
        <v>2829</v>
      </c>
      <c r="V1454" s="130">
        <v>-4.1223323049727001E-3</v>
      </c>
      <c r="W1454" s="130">
        <v>3.0633571926355001E-2</v>
      </c>
      <c r="X1454" t="s">
        <v>412</v>
      </c>
      <c r="Y1454" t="s">
        <v>339</v>
      </c>
      <c r="Z1454" s="137">
        <v>2447741.83</v>
      </c>
      <c r="AA1454" s="167">
        <v>1</v>
      </c>
      <c r="AB1454" s="166" t="s">
        <v>2830</v>
      </c>
      <c r="AD1454" s="137">
        <v>2757.3812000000003</v>
      </c>
      <c r="AH1454" s="130">
        <v>3.7673542979654241E-3</v>
      </c>
      <c r="AI1454" s="130">
        <v>4.1170371907704997E-3</v>
      </c>
      <c r="AJ1454" s="130">
        <v>8.7754351670060889E-4</v>
      </c>
      <c r="AK1454" s="181"/>
      <c r="AL1454" s="4"/>
      <c r="AM1454" s="159"/>
      <c r="AN1454" s="4"/>
    </row>
    <row r="1455" spans="1:40" x14ac:dyDescent="0.25">
      <c r="A1455" t="s">
        <v>1213</v>
      </c>
      <c r="B1455" s="2">
        <v>9302</v>
      </c>
      <c r="C1455" t="s">
        <v>2158</v>
      </c>
      <c r="D1455" t="s">
        <v>2159</v>
      </c>
      <c r="E1455" t="s">
        <v>309</v>
      </c>
      <c r="F1455" t="s">
        <v>2160</v>
      </c>
      <c r="G1455" t="s">
        <v>2161</v>
      </c>
      <c r="H1455" t="s">
        <v>312</v>
      </c>
      <c r="I1455" t="s">
        <v>754</v>
      </c>
      <c r="J1455" t="s">
        <v>204</v>
      </c>
      <c r="K1455" t="s">
        <v>204</v>
      </c>
      <c r="L1455" t="s">
        <v>327</v>
      </c>
      <c r="M1455" t="s">
        <v>340</v>
      </c>
      <c r="N1455" t="s">
        <v>464</v>
      </c>
      <c r="O1455" t="s">
        <v>339</v>
      </c>
      <c r="Q1455" t="s">
        <v>410</v>
      </c>
      <c r="R1455" t="s">
        <v>410</v>
      </c>
      <c r="S1455" t="s">
        <v>1212</v>
      </c>
      <c r="T1455" s="129">
        <v>2579.6999999999998</v>
      </c>
      <c r="U1455" t="s">
        <v>2162</v>
      </c>
      <c r="V1455" s="130">
        <v>2.8120955092743399E-2</v>
      </c>
      <c r="W1455" s="130">
        <v>3.3282399932145698E-2</v>
      </c>
      <c r="X1455" t="s">
        <v>412</v>
      </c>
      <c r="Y1455" t="s">
        <v>339</v>
      </c>
      <c r="Z1455" s="137">
        <v>1937372</v>
      </c>
      <c r="AA1455" s="167">
        <v>1</v>
      </c>
      <c r="AB1455" s="166">
        <f>AD1455*1000/Z1455*100</f>
        <v>104.65797875808775</v>
      </c>
      <c r="AD1455" s="137">
        <f>2027614.37622514/1000</f>
        <v>2027.6143762251399</v>
      </c>
      <c r="AH1455" s="130">
        <v>4.5104894981356416E-3</v>
      </c>
      <c r="AI1455" s="130">
        <v>3.0274246431577284E-3</v>
      </c>
      <c r="AJ1455" s="130">
        <v>6.4529338570427648E-4</v>
      </c>
      <c r="AK1455" s="181"/>
      <c r="AL1455" s="4"/>
      <c r="AM1455" s="159"/>
      <c r="AN1455" s="4"/>
    </row>
    <row r="1456" spans="1:40" x14ac:dyDescent="0.25">
      <c r="A1456" t="s">
        <v>1213</v>
      </c>
      <c r="B1456" s="2">
        <v>9302</v>
      </c>
      <c r="C1456" t="s">
        <v>1923</v>
      </c>
      <c r="D1456" t="s">
        <v>1924</v>
      </c>
      <c r="E1456" t="s">
        <v>309</v>
      </c>
      <c r="F1456" t="s">
        <v>1925</v>
      </c>
      <c r="G1456" t="s">
        <v>1926</v>
      </c>
      <c r="H1456" t="s">
        <v>312</v>
      </c>
      <c r="I1456" t="s">
        <v>754</v>
      </c>
      <c r="J1456" t="s">
        <v>204</v>
      </c>
      <c r="K1456" t="s">
        <v>204</v>
      </c>
      <c r="L1456" t="s">
        <v>325</v>
      </c>
      <c r="M1456" t="s">
        <v>340</v>
      </c>
      <c r="N1456" t="s">
        <v>441</v>
      </c>
      <c r="O1456" t="s">
        <v>339</v>
      </c>
      <c r="Q1456" t="s">
        <v>410</v>
      </c>
      <c r="R1456" t="s">
        <v>410</v>
      </c>
      <c r="S1456" t="s">
        <v>1212</v>
      </c>
      <c r="T1456" s="129">
        <v>2736.7</v>
      </c>
      <c r="U1456" t="s">
        <v>1627</v>
      </c>
      <c r="V1456" s="130">
        <v>3.9117051839732297E-2</v>
      </c>
      <c r="W1456" s="130">
        <v>4.2708031469583199E-2</v>
      </c>
      <c r="X1456" t="s">
        <v>412</v>
      </c>
      <c r="Y1456" t="s">
        <v>339</v>
      </c>
      <c r="Z1456" s="137">
        <v>2460674.58</v>
      </c>
      <c r="AA1456" s="167">
        <v>1</v>
      </c>
      <c r="AB1456" s="166" t="s">
        <v>1927</v>
      </c>
      <c r="AD1456" s="137">
        <v>2544.5835999999999</v>
      </c>
      <c r="AH1456" s="130">
        <v>3.2623523102957037E-3</v>
      </c>
      <c r="AI1456" s="130">
        <v>3.7993097639980587E-3</v>
      </c>
      <c r="AJ1456" s="130">
        <v>8.0982014415804937E-4</v>
      </c>
      <c r="AK1456" s="181"/>
      <c r="AL1456" s="4"/>
      <c r="AM1456" s="159"/>
      <c r="AN1456" s="4"/>
    </row>
    <row r="1457" spans="1:40" x14ac:dyDescent="0.25">
      <c r="A1457" t="s">
        <v>1213</v>
      </c>
      <c r="B1457" s="2">
        <v>9302</v>
      </c>
      <c r="C1457" t="s">
        <v>1609</v>
      </c>
      <c r="D1457" t="s">
        <v>1610</v>
      </c>
      <c r="E1457" t="s">
        <v>309</v>
      </c>
      <c r="F1457" t="s">
        <v>3452</v>
      </c>
      <c r="G1457" t="s">
        <v>3453</v>
      </c>
      <c r="H1457" t="s">
        <v>312</v>
      </c>
      <c r="I1457" t="s">
        <v>754</v>
      </c>
      <c r="J1457" t="s">
        <v>204</v>
      </c>
      <c r="K1457" t="s">
        <v>204</v>
      </c>
      <c r="L1457" t="s">
        <v>325</v>
      </c>
      <c r="M1457" t="s">
        <v>340</v>
      </c>
      <c r="N1457" t="s">
        <v>448</v>
      </c>
      <c r="O1457" t="s">
        <v>339</v>
      </c>
      <c r="P1457" t="s">
        <v>1211</v>
      </c>
      <c r="Q1457" t="s">
        <v>413</v>
      </c>
      <c r="R1457" t="s">
        <v>407</v>
      </c>
      <c r="S1457" t="s">
        <v>1212</v>
      </c>
      <c r="T1457" s="129">
        <v>4701.3</v>
      </c>
      <c r="U1457" t="s">
        <v>2818</v>
      </c>
      <c r="V1457" s="130">
        <v>1.42265739023682E-2</v>
      </c>
      <c r="W1457" s="130">
        <v>2.15646142590043E-2</v>
      </c>
      <c r="X1457" t="s">
        <v>412</v>
      </c>
      <c r="Y1457" t="s">
        <v>339</v>
      </c>
      <c r="Z1457" s="137">
        <v>2468103.2999999998</v>
      </c>
      <c r="AA1457" s="167">
        <v>1</v>
      </c>
      <c r="AB1457" s="166" t="s">
        <v>3454</v>
      </c>
      <c r="AD1457" s="137">
        <v>2484.6396</v>
      </c>
      <c r="AH1457" s="130">
        <v>1.3711020015529246E-3</v>
      </c>
      <c r="AI1457" s="130">
        <v>3.7098075662738025E-3</v>
      </c>
      <c r="AJ1457" s="130">
        <v>7.9074281507308236E-4</v>
      </c>
      <c r="AK1457" s="181"/>
      <c r="AL1457" s="4"/>
      <c r="AM1457" s="159"/>
      <c r="AN1457" s="4"/>
    </row>
    <row r="1458" spans="1:40" x14ac:dyDescent="0.25">
      <c r="A1458" t="s">
        <v>1213</v>
      </c>
      <c r="B1458" s="2">
        <v>9302</v>
      </c>
      <c r="C1458" t="s">
        <v>3475</v>
      </c>
      <c r="D1458" t="s">
        <v>3476</v>
      </c>
      <c r="E1458" t="s">
        <v>309</v>
      </c>
      <c r="F1458" t="s">
        <v>3477</v>
      </c>
      <c r="G1458" t="s">
        <v>3478</v>
      </c>
      <c r="H1458" t="s">
        <v>312</v>
      </c>
      <c r="I1458" t="s">
        <v>754</v>
      </c>
      <c r="J1458" t="s">
        <v>204</v>
      </c>
      <c r="K1458" t="s">
        <v>204</v>
      </c>
      <c r="L1458" t="s">
        <v>325</v>
      </c>
      <c r="M1458" t="s">
        <v>340</v>
      </c>
      <c r="N1458" t="s">
        <v>440</v>
      </c>
      <c r="O1458" t="s">
        <v>339</v>
      </c>
      <c r="Q1458" t="s">
        <v>410</v>
      </c>
      <c r="R1458" t="s">
        <v>410</v>
      </c>
      <c r="S1458" t="s">
        <v>1212</v>
      </c>
      <c r="T1458" s="129">
        <v>1645.8</v>
      </c>
      <c r="U1458" t="s">
        <v>1750</v>
      </c>
      <c r="V1458" s="130">
        <v>1.7235172607465599E-2</v>
      </c>
      <c r="W1458" s="130">
        <v>3.4265875676869999E-2</v>
      </c>
      <c r="X1458" t="s">
        <v>412</v>
      </c>
      <c r="Y1458" t="s">
        <v>339</v>
      </c>
      <c r="Z1458" s="137">
        <v>2238422.71</v>
      </c>
      <c r="AA1458" s="167">
        <v>1</v>
      </c>
      <c r="AB1458" s="166" t="s">
        <v>3479</v>
      </c>
      <c r="AD1458" s="137">
        <v>2482.1868999999997</v>
      </c>
      <c r="AH1458" s="130">
        <v>8.975027855823766E-3</v>
      </c>
      <c r="AI1458" s="130">
        <v>3.7061454476237572E-3</v>
      </c>
      <c r="AJ1458" s="130">
        <v>7.8996223711621085E-4</v>
      </c>
      <c r="AK1458" s="181"/>
      <c r="AL1458" s="4"/>
      <c r="AM1458" s="159"/>
      <c r="AN1458" s="4"/>
    </row>
    <row r="1459" spans="1:40" x14ac:dyDescent="0.25">
      <c r="A1459" t="s">
        <v>1213</v>
      </c>
      <c r="B1459" s="2">
        <v>9302</v>
      </c>
      <c r="C1459" t="s">
        <v>3085</v>
      </c>
      <c r="D1459" t="s">
        <v>3086</v>
      </c>
      <c r="E1459" t="s">
        <v>309</v>
      </c>
      <c r="F1459" t="s">
        <v>3490</v>
      </c>
      <c r="G1459" t="s">
        <v>3491</v>
      </c>
      <c r="H1459" t="s">
        <v>312</v>
      </c>
      <c r="I1459" t="s">
        <v>754</v>
      </c>
      <c r="J1459" t="s">
        <v>204</v>
      </c>
      <c r="K1459" t="s">
        <v>204</v>
      </c>
      <c r="L1459" t="s">
        <v>325</v>
      </c>
      <c r="M1459" t="s">
        <v>340</v>
      </c>
      <c r="N1459" t="s">
        <v>464</v>
      </c>
      <c r="O1459" t="s">
        <v>339</v>
      </c>
      <c r="P1459" t="s">
        <v>1864</v>
      </c>
      <c r="Q1459" t="s">
        <v>415</v>
      </c>
      <c r="R1459" t="s">
        <v>407</v>
      </c>
      <c r="S1459" t="s">
        <v>1212</v>
      </c>
      <c r="T1459" s="129">
        <v>1398.3</v>
      </c>
      <c r="U1459" t="s">
        <v>1807</v>
      </c>
      <c r="V1459" s="130">
        <v>1.0509030897730999E-3</v>
      </c>
      <c r="W1459" s="130">
        <v>3.2870651420354502E-2</v>
      </c>
      <c r="X1459" t="s">
        <v>412</v>
      </c>
      <c r="Y1459" t="s">
        <v>339</v>
      </c>
      <c r="Z1459" s="137">
        <v>2126080.2999999998</v>
      </c>
      <c r="AA1459" s="167">
        <v>1</v>
      </c>
      <c r="AB1459" s="166" t="s">
        <v>2181</v>
      </c>
      <c r="AD1459" s="137">
        <v>2444.5671000000002</v>
      </c>
      <c r="AH1459" s="130">
        <v>6.4374255606162159E-3</v>
      </c>
      <c r="AI1459" s="130">
        <v>3.649975442653336E-3</v>
      </c>
      <c r="AJ1459" s="130">
        <v>7.7798964094794325E-4</v>
      </c>
      <c r="AK1459" s="181"/>
      <c r="AL1459" s="4"/>
      <c r="AM1459" s="159"/>
      <c r="AN1459" s="4"/>
    </row>
    <row r="1460" spans="1:40" x14ac:dyDescent="0.25">
      <c r="A1460" t="s">
        <v>1213</v>
      </c>
      <c r="B1460" s="2">
        <v>9302</v>
      </c>
      <c r="C1460" t="s">
        <v>2806</v>
      </c>
      <c r="D1460" t="s">
        <v>2807</v>
      </c>
      <c r="E1460" t="s">
        <v>309</v>
      </c>
      <c r="F1460" t="s">
        <v>2837</v>
      </c>
      <c r="G1460" t="s">
        <v>2838</v>
      </c>
      <c r="H1460" t="s">
        <v>312</v>
      </c>
      <c r="I1460" t="s">
        <v>754</v>
      </c>
      <c r="J1460" t="s">
        <v>204</v>
      </c>
      <c r="K1460" t="s">
        <v>204</v>
      </c>
      <c r="L1460" t="s">
        <v>325</v>
      </c>
      <c r="M1460" t="s">
        <v>340</v>
      </c>
      <c r="N1460" t="s">
        <v>462</v>
      </c>
      <c r="O1460" t="s">
        <v>339</v>
      </c>
      <c r="P1460" t="s">
        <v>1647</v>
      </c>
      <c r="Q1460" t="s">
        <v>413</v>
      </c>
      <c r="R1460" t="s">
        <v>407</v>
      </c>
      <c r="S1460" t="s">
        <v>1212</v>
      </c>
      <c r="T1460" s="129">
        <v>1589.2</v>
      </c>
      <c r="U1460" t="s">
        <v>2839</v>
      </c>
      <c r="V1460" s="130">
        <v>4.7711461027143002E-3</v>
      </c>
      <c r="W1460" s="130">
        <v>2.4040350533723501E-2</v>
      </c>
      <c r="X1460" t="s">
        <v>412</v>
      </c>
      <c r="Y1460" t="s">
        <v>339</v>
      </c>
      <c r="Z1460" s="137">
        <v>2148539.81</v>
      </c>
      <c r="AA1460" s="167">
        <v>1</v>
      </c>
      <c r="AB1460" s="166" t="s">
        <v>2697</v>
      </c>
      <c r="AD1460" s="137">
        <v>2362.3195000000001</v>
      </c>
      <c r="AH1460" s="130">
        <v>9.0915913313466962E-3</v>
      </c>
      <c r="AI1460" s="130">
        <v>3.5271718099704062E-3</v>
      </c>
      <c r="AJ1460" s="130">
        <v>7.5181413494819786E-4</v>
      </c>
      <c r="AK1460" s="181"/>
      <c r="AL1460" s="4"/>
      <c r="AM1460" s="159"/>
      <c r="AN1460" s="4"/>
    </row>
    <row r="1461" spans="1:40" x14ac:dyDescent="0.25">
      <c r="A1461" t="s">
        <v>1213</v>
      </c>
      <c r="B1461" s="2">
        <v>9302</v>
      </c>
      <c r="C1461" t="s">
        <v>2018</v>
      </c>
      <c r="D1461" t="s">
        <v>2019</v>
      </c>
      <c r="E1461" t="s">
        <v>309</v>
      </c>
      <c r="F1461" t="s">
        <v>2179</v>
      </c>
      <c r="G1461" t="s">
        <v>2180</v>
      </c>
      <c r="H1461" t="s">
        <v>312</v>
      </c>
      <c r="I1461" t="s">
        <v>754</v>
      </c>
      <c r="J1461" t="s">
        <v>204</v>
      </c>
      <c r="K1461" t="s">
        <v>204</v>
      </c>
      <c r="L1461" t="s">
        <v>325</v>
      </c>
      <c r="M1461" t="s">
        <v>340</v>
      </c>
      <c r="N1461" t="s">
        <v>464</v>
      </c>
      <c r="O1461" t="s">
        <v>339</v>
      </c>
      <c r="P1461" t="s">
        <v>1668</v>
      </c>
      <c r="Q1461" t="s">
        <v>413</v>
      </c>
      <c r="R1461" t="s">
        <v>407</v>
      </c>
      <c r="S1461" t="s">
        <v>1212</v>
      </c>
      <c r="T1461" s="129">
        <v>2598.8000000000002</v>
      </c>
      <c r="U1461" t="s">
        <v>2162</v>
      </c>
      <c r="V1461" s="130">
        <v>2.35E-2</v>
      </c>
      <c r="W1461" s="130">
        <v>2.1205317786931601E-2</v>
      </c>
      <c r="X1461" t="s">
        <v>412</v>
      </c>
      <c r="Y1461" t="s">
        <v>339</v>
      </c>
      <c r="Z1461" s="137">
        <v>2022603.93</v>
      </c>
      <c r="AA1461" s="167">
        <v>1</v>
      </c>
      <c r="AB1461" s="166" t="s">
        <v>2181</v>
      </c>
      <c r="AD1461" s="137">
        <v>2325.59</v>
      </c>
      <c r="AH1461" s="130">
        <v>2.1537171792523823E-3</v>
      </c>
      <c r="AI1461" s="130">
        <v>3.4723311091277354E-3</v>
      </c>
      <c r="AJ1461" s="130">
        <v>7.4012487899887357E-4</v>
      </c>
      <c r="AK1461" s="181"/>
      <c r="AL1461" s="4"/>
      <c r="AM1461" s="159"/>
      <c r="AN1461" s="4"/>
    </row>
    <row r="1462" spans="1:40" x14ac:dyDescent="0.25">
      <c r="A1462" t="s">
        <v>1213</v>
      </c>
      <c r="B1462" s="2">
        <v>9302</v>
      </c>
      <c r="C1462" t="s">
        <v>455</v>
      </c>
      <c r="D1462" t="s">
        <v>2606</v>
      </c>
      <c r="E1462" t="s">
        <v>309</v>
      </c>
      <c r="F1462" t="s">
        <v>2726</v>
      </c>
      <c r="G1462" t="s">
        <v>2727</v>
      </c>
      <c r="H1462" t="s">
        <v>312</v>
      </c>
      <c r="I1462" t="s">
        <v>754</v>
      </c>
      <c r="J1462" t="s">
        <v>204</v>
      </c>
      <c r="K1462" t="s">
        <v>204</v>
      </c>
      <c r="L1462" t="s">
        <v>325</v>
      </c>
      <c r="M1462" t="s">
        <v>340</v>
      </c>
      <c r="N1462" t="s">
        <v>440</v>
      </c>
      <c r="O1462" t="s">
        <v>339</v>
      </c>
      <c r="P1462" t="s">
        <v>2149</v>
      </c>
      <c r="Q1462" t="s">
        <v>415</v>
      </c>
      <c r="R1462" t="s">
        <v>407</v>
      </c>
      <c r="S1462" t="s">
        <v>1212</v>
      </c>
      <c r="T1462" s="129">
        <v>3633.5</v>
      </c>
      <c r="U1462" t="s">
        <v>2728</v>
      </c>
      <c r="V1462" s="130">
        <v>1.30899447763357E-2</v>
      </c>
      <c r="W1462" s="130">
        <v>2.4318346344232199E-2</v>
      </c>
      <c r="X1462" t="s">
        <v>412</v>
      </c>
      <c r="Y1462" t="s">
        <v>339</v>
      </c>
      <c r="Z1462" s="137">
        <v>1834388.09</v>
      </c>
      <c r="AA1462" s="167">
        <v>1</v>
      </c>
      <c r="AB1462" s="166" t="s">
        <v>2729</v>
      </c>
      <c r="AD1462" s="137">
        <v>2220.5267999999996</v>
      </c>
      <c r="AH1462" s="130">
        <v>7.1799912825478362E-4</v>
      </c>
      <c r="AI1462" s="130">
        <v>3.3154615758976685E-3</v>
      </c>
      <c r="AJ1462" s="130">
        <v>7.0668825079388698E-4</v>
      </c>
      <c r="AK1462" s="181"/>
      <c r="AL1462" s="4"/>
      <c r="AM1462" s="159"/>
      <c r="AN1462" s="4"/>
    </row>
    <row r="1463" spans="1:40" x14ac:dyDescent="0.25">
      <c r="A1463" t="s">
        <v>1213</v>
      </c>
      <c r="B1463" s="2">
        <v>9302</v>
      </c>
      <c r="C1463" t="s">
        <v>2185</v>
      </c>
      <c r="D1463" t="s">
        <v>2186</v>
      </c>
      <c r="E1463" t="s">
        <v>309</v>
      </c>
      <c r="F1463" t="s">
        <v>3455</v>
      </c>
      <c r="G1463" t="s">
        <v>3456</v>
      </c>
      <c r="H1463" t="s">
        <v>312</v>
      </c>
      <c r="I1463" t="s">
        <v>754</v>
      </c>
      <c r="J1463" t="s">
        <v>204</v>
      </c>
      <c r="K1463" t="s">
        <v>204</v>
      </c>
      <c r="L1463" t="s">
        <v>325</v>
      </c>
      <c r="M1463" t="s">
        <v>340</v>
      </c>
      <c r="N1463" t="s">
        <v>464</v>
      </c>
      <c r="O1463" t="s">
        <v>339</v>
      </c>
      <c r="P1463" t="s">
        <v>1668</v>
      </c>
      <c r="Q1463" t="s">
        <v>413</v>
      </c>
      <c r="R1463" t="s">
        <v>407</v>
      </c>
      <c r="S1463" t="s">
        <v>1212</v>
      </c>
      <c r="T1463" s="129">
        <v>5688.4</v>
      </c>
      <c r="U1463" t="s">
        <v>1456</v>
      </c>
      <c r="V1463" s="130">
        <v>2.1142352345194401E-2</v>
      </c>
      <c r="W1463" s="130">
        <v>2.7208453732728601E-2</v>
      </c>
      <c r="X1463" t="s">
        <v>412</v>
      </c>
      <c r="Y1463" t="s">
        <v>339</v>
      </c>
      <c r="Z1463" s="137">
        <v>2053000</v>
      </c>
      <c r="AA1463" s="167">
        <v>1</v>
      </c>
      <c r="AB1463" s="166" t="s">
        <v>3457</v>
      </c>
      <c r="AC1463" s="2">
        <v>28.165500000000002</v>
      </c>
      <c r="AD1463" s="137">
        <v>2056.5295000000001</v>
      </c>
      <c r="AH1463" s="130">
        <v>3.8302238805970148E-3</v>
      </c>
      <c r="AI1463" s="130">
        <v>3.0705977234546534E-3</v>
      </c>
      <c r="AJ1463" s="130">
        <v>6.544956967243212E-4</v>
      </c>
      <c r="AK1463" s="181"/>
      <c r="AL1463" s="4"/>
      <c r="AM1463" s="159"/>
      <c r="AN1463" s="4"/>
    </row>
    <row r="1464" spans="1:40" x14ac:dyDescent="0.25">
      <c r="A1464" t="s">
        <v>1213</v>
      </c>
      <c r="B1464" s="2">
        <v>9302</v>
      </c>
      <c r="C1464" t="s">
        <v>2142</v>
      </c>
      <c r="D1464" t="s">
        <v>2143</v>
      </c>
      <c r="E1464" t="s">
        <v>309</v>
      </c>
      <c r="F1464" t="s">
        <v>2144</v>
      </c>
      <c r="G1464" t="s">
        <v>2145</v>
      </c>
      <c r="H1464" t="s">
        <v>312</v>
      </c>
      <c r="I1464" t="s">
        <v>754</v>
      </c>
      <c r="J1464" t="s">
        <v>204</v>
      </c>
      <c r="K1464" t="s">
        <v>204</v>
      </c>
      <c r="L1464" t="s">
        <v>325</v>
      </c>
      <c r="M1464" t="s">
        <v>340</v>
      </c>
      <c r="N1464" t="s">
        <v>464</v>
      </c>
      <c r="O1464" t="s">
        <v>339</v>
      </c>
      <c r="P1464" t="s">
        <v>1668</v>
      </c>
      <c r="Q1464" t="s">
        <v>413</v>
      </c>
      <c r="R1464" t="s">
        <v>407</v>
      </c>
      <c r="S1464" t="s">
        <v>1212</v>
      </c>
      <c r="T1464" s="129">
        <v>2475.1</v>
      </c>
      <c r="U1464" t="s">
        <v>1376</v>
      </c>
      <c r="V1464" s="130">
        <v>9.7513214481520904E-3</v>
      </c>
      <c r="W1464" s="130">
        <v>2.68858736884591E-2</v>
      </c>
      <c r="X1464" t="s">
        <v>412</v>
      </c>
      <c r="Y1464" t="s">
        <v>339</v>
      </c>
      <c r="Z1464" s="137">
        <v>1786189.68</v>
      </c>
      <c r="AA1464" s="167">
        <v>1</v>
      </c>
      <c r="AB1464" s="166" t="s">
        <v>2146</v>
      </c>
      <c r="AD1464" s="137">
        <v>2055.7257</v>
      </c>
      <c r="AH1464" s="130">
        <v>4.9518513947408608E-3</v>
      </c>
      <c r="AI1464" s="130">
        <v>3.0693975722046406E-3</v>
      </c>
      <c r="AJ1464" s="130">
        <v>6.5423988534839533E-4</v>
      </c>
      <c r="AK1464" s="181"/>
      <c r="AL1464" s="4"/>
      <c r="AM1464" s="159"/>
      <c r="AN1464" s="4"/>
    </row>
    <row r="1465" spans="1:40" x14ac:dyDescent="0.25">
      <c r="A1465" t="s">
        <v>1213</v>
      </c>
      <c r="B1465" s="2">
        <v>9302</v>
      </c>
      <c r="C1465" t="s">
        <v>2018</v>
      </c>
      <c r="D1465" t="s">
        <v>2019</v>
      </c>
      <c r="E1465" t="s">
        <v>309</v>
      </c>
      <c r="F1465" t="s">
        <v>2155</v>
      </c>
      <c r="G1465" t="s">
        <v>2156</v>
      </c>
      <c r="H1465" t="s">
        <v>312</v>
      </c>
      <c r="I1465" t="s">
        <v>754</v>
      </c>
      <c r="J1465" t="s">
        <v>204</v>
      </c>
      <c r="K1465" t="s">
        <v>204</v>
      </c>
      <c r="L1465" t="s">
        <v>325</v>
      </c>
      <c r="M1465" t="s">
        <v>340</v>
      </c>
      <c r="N1465" t="s">
        <v>464</v>
      </c>
      <c r="O1465" t="s">
        <v>339</v>
      </c>
      <c r="P1465" t="s">
        <v>1668</v>
      </c>
      <c r="Q1465" t="s">
        <v>413</v>
      </c>
      <c r="R1465" t="s">
        <v>407</v>
      </c>
      <c r="S1465" t="s">
        <v>1212</v>
      </c>
      <c r="T1465" s="129">
        <v>4606.6000000000004</v>
      </c>
      <c r="U1465" t="s">
        <v>1921</v>
      </c>
      <c r="V1465" s="130">
        <v>4.0359030976231799E-3</v>
      </c>
      <c r="W1465" s="130">
        <v>3.0137900151013999E-2</v>
      </c>
      <c r="X1465" t="s">
        <v>412</v>
      </c>
      <c r="Y1465" t="s">
        <v>339</v>
      </c>
      <c r="Z1465" s="137">
        <v>1786665.21</v>
      </c>
      <c r="AA1465" s="167">
        <v>1</v>
      </c>
      <c r="AB1465" s="166" t="s">
        <v>2157</v>
      </c>
      <c r="AC1465" s="2">
        <v>36.709199999999996</v>
      </c>
      <c r="AD1465" s="137">
        <v>1911.8144</v>
      </c>
      <c r="AH1465" s="130">
        <v>1.5894568243082067E-3</v>
      </c>
      <c r="AI1465" s="130">
        <v>2.854524063140268E-3</v>
      </c>
      <c r="AJ1465" s="130">
        <v>6.0843975140429058E-4</v>
      </c>
      <c r="AK1465" s="181"/>
      <c r="AL1465" s="4"/>
      <c r="AM1465" s="159"/>
      <c r="AN1465" s="4"/>
    </row>
    <row r="1466" spans="1:40" x14ac:dyDescent="0.25">
      <c r="A1466" t="s">
        <v>1213</v>
      </c>
      <c r="B1466" s="2">
        <v>9302</v>
      </c>
      <c r="C1466" t="s">
        <v>1861</v>
      </c>
      <c r="D1466" t="s">
        <v>1862</v>
      </c>
      <c r="E1466" t="s">
        <v>309</v>
      </c>
      <c r="F1466" t="s">
        <v>1972</v>
      </c>
      <c r="G1466" t="s">
        <v>1973</v>
      </c>
      <c r="H1466" t="s">
        <v>312</v>
      </c>
      <c r="I1466" t="s">
        <v>754</v>
      </c>
      <c r="J1466" t="s">
        <v>204</v>
      </c>
      <c r="K1466" t="s">
        <v>204</v>
      </c>
      <c r="L1466" t="s">
        <v>325</v>
      </c>
      <c r="M1466" t="s">
        <v>340</v>
      </c>
      <c r="N1466" t="s">
        <v>443</v>
      </c>
      <c r="O1466" t="s">
        <v>339</v>
      </c>
      <c r="P1466" t="s">
        <v>1864</v>
      </c>
      <c r="Q1466" t="s">
        <v>415</v>
      </c>
      <c r="R1466" t="s">
        <v>407</v>
      </c>
      <c r="S1466" t="s">
        <v>1212</v>
      </c>
      <c r="T1466" s="129">
        <v>654.29999999999995</v>
      </c>
      <c r="U1466" t="s">
        <v>1685</v>
      </c>
      <c r="V1466" s="130">
        <v>6.8885692124570899E-3</v>
      </c>
      <c r="W1466" s="130">
        <v>3.1763913382291398E-2</v>
      </c>
      <c r="X1466" t="s">
        <v>412</v>
      </c>
      <c r="Y1466" t="s">
        <v>339</v>
      </c>
      <c r="Z1466" s="137">
        <v>1697673.5</v>
      </c>
      <c r="AA1466" s="167">
        <v>1</v>
      </c>
      <c r="AB1466" s="166" t="s">
        <v>1974</v>
      </c>
      <c r="AD1466" s="137">
        <v>1888.8315</v>
      </c>
      <c r="AH1466" s="130">
        <v>3.8607384501512737E-3</v>
      </c>
      <c r="AI1466" s="130">
        <v>2.8202083674897138E-3</v>
      </c>
      <c r="AJ1466" s="130">
        <v>6.0112538555238059E-4</v>
      </c>
      <c r="AK1466" s="181"/>
      <c r="AL1466" s="4"/>
      <c r="AM1466" s="159"/>
      <c r="AN1466" s="4"/>
    </row>
    <row r="1467" spans="1:40" x14ac:dyDescent="0.25">
      <c r="A1467" t="s">
        <v>1213</v>
      </c>
      <c r="B1467" s="2">
        <v>9302</v>
      </c>
      <c r="C1467" t="s">
        <v>2185</v>
      </c>
      <c r="D1467" t="s">
        <v>2186</v>
      </c>
      <c r="E1467" t="s">
        <v>309</v>
      </c>
      <c r="F1467" t="s">
        <v>3459</v>
      </c>
      <c r="G1467" t="s">
        <v>3460</v>
      </c>
      <c r="H1467" t="s">
        <v>312</v>
      </c>
      <c r="I1467" t="s">
        <v>754</v>
      </c>
      <c r="J1467" t="s">
        <v>204</v>
      </c>
      <c r="K1467" t="s">
        <v>204</v>
      </c>
      <c r="L1467" t="s">
        <v>325</v>
      </c>
      <c r="M1467" t="s">
        <v>340</v>
      </c>
      <c r="N1467" t="s">
        <v>464</v>
      </c>
      <c r="O1467" t="s">
        <v>339</v>
      </c>
      <c r="P1467" t="s">
        <v>1668</v>
      </c>
      <c r="Q1467" t="s">
        <v>413</v>
      </c>
      <c r="R1467" t="s">
        <v>407</v>
      </c>
      <c r="S1467" t="s">
        <v>1212</v>
      </c>
      <c r="T1467" s="129">
        <v>3636.5</v>
      </c>
      <c r="U1467" t="s">
        <v>3461</v>
      </c>
      <c r="V1467" s="130">
        <v>-1.0936582051577601E-3</v>
      </c>
      <c r="W1467" s="130">
        <v>2.7740841935872701E-2</v>
      </c>
      <c r="X1467" t="s">
        <v>412</v>
      </c>
      <c r="Y1467" t="s">
        <v>339</v>
      </c>
      <c r="Z1467" s="137">
        <v>1775433.06</v>
      </c>
      <c r="AA1467" s="167">
        <v>1</v>
      </c>
      <c r="AB1467" s="166" t="s">
        <v>3462</v>
      </c>
      <c r="AD1467" s="137">
        <v>1868.9983999999999</v>
      </c>
      <c r="AH1467" s="130">
        <v>9.1706253099173556E-3</v>
      </c>
      <c r="AI1467" s="130">
        <v>2.7905956283050589E-3</v>
      </c>
      <c r="AJ1467" s="130">
        <v>5.9481345148933748E-4</v>
      </c>
      <c r="AK1467" s="181"/>
      <c r="AL1467" s="4"/>
      <c r="AM1467" s="159"/>
      <c r="AN1467" s="4"/>
    </row>
    <row r="1468" spans="1:40" x14ac:dyDescent="0.25">
      <c r="A1468" t="s">
        <v>1213</v>
      </c>
      <c r="B1468" s="2">
        <v>9302</v>
      </c>
      <c r="C1468" t="s">
        <v>455</v>
      </c>
      <c r="D1468" t="s">
        <v>2606</v>
      </c>
      <c r="E1468" t="s">
        <v>309</v>
      </c>
      <c r="F1468" t="s">
        <v>2673</v>
      </c>
      <c r="G1468" t="s">
        <v>2674</v>
      </c>
      <c r="H1468" t="s">
        <v>312</v>
      </c>
      <c r="I1468" t="s">
        <v>754</v>
      </c>
      <c r="J1468" t="s">
        <v>204</v>
      </c>
      <c r="K1468" t="s">
        <v>204</v>
      </c>
      <c r="L1468" t="s">
        <v>325</v>
      </c>
      <c r="M1468" t="s">
        <v>340</v>
      </c>
      <c r="N1468" t="s">
        <v>440</v>
      </c>
      <c r="O1468" t="s">
        <v>339</v>
      </c>
      <c r="P1468" t="s">
        <v>2149</v>
      </c>
      <c r="Q1468" t="s">
        <v>415</v>
      </c>
      <c r="R1468" t="s">
        <v>407</v>
      </c>
      <c r="S1468" t="s">
        <v>1212</v>
      </c>
      <c r="T1468" s="129">
        <v>10850.8</v>
      </c>
      <c r="U1468" t="s">
        <v>2675</v>
      </c>
      <c r="V1468" s="130">
        <v>2.3974785484075199E-2</v>
      </c>
      <c r="W1468" s="130">
        <v>3.2540203570127102E-2</v>
      </c>
      <c r="X1468" t="s">
        <v>412</v>
      </c>
      <c r="Y1468" t="s">
        <v>339</v>
      </c>
      <c r="Z1468" s="137">
        <v>1840731</v>
      </c>
      <c r="AA1468" s="167">
        <v>1</v>
      </c>
      <c r="AB1468" s="166" t="s">
        <v>2676</v>
      </c>
      <c r="AD1468" s="137">
        <v>1840.731</v>
      </c>
      <c r="AH1468" s="130">
        <v>5.8975597002922618E-4</v>
      </c>
      <c r="AI1468" s="130">
        <v>2.7483896623376456E-3</v>
      </c>
      <c r="AJ1468" s="130">
        <v>5.8581728019318775E-4</v>
      </c>
      <c r="AK1468" s="181"/>
      <c r="AL1468" s="4"/>
      <c r="AM1468" s="159"/>
      <c r="AN1468" s="4"/>
    </row>
    <row r="1469" spans="1:40" x14ac:dyDescent="0.25">
      <c r="A1469" t="s">
        <v>1213</v>
      </c>
      <c r="B1469" s="2">
        <v>9302</v>
      </c>
      <c r="C1469" t="s">
        <v>2615</v>
      </c>
      <c r="D1469" t="s">
        <v>2616</v>
      </c>
      <c r="E1469" t="s">
        <v>309</v>
      </c>
      <c r="F1469" t="s">
        <v>3500</v>
      </c>
      <c r="G1469" t="s">
        <v>3501</v>
      </c>
      <c r="H1469" t="s">
        <v>312</v>
      </c>
      <c r="I1469" t="s">
        <v>754</v>
      </c>
      <c r="J1469" t="s">
        <v>204</v>
      </c>
      <c r="K1469" t="s">
        <v>204</v>
      </c>
      <c r="L1469" t="s">
        <v>325</v>
      </c>
      <c r="M1469" t="s">
        <v>340</v>
      </c>
      <c r="N1469" t="s">
        <v>465</v>
      </c>
      <c r="O1469" t="s">
        <v>339</v>
      </c>
      <c r="P1469" t="s">
        <v>1640</v>
      </c>
      <c r="Q1469" t="s">
        <v>413</v>
      </c>
      <c r="R1469" t="s">
        <v>407</v>
      </c>
      <c r="S1469" t="s">
        <v>1212</v>
      </c>
      <c r="T1469" s="129">
        <v>4897.8999999999996</v>
      </c>
      <c r="U1469" t="s">
        <v>2168</v>
      </c>
      <c r="V1469" s="130">
        <v>4.6754706333875302E-2</v>
      </c>
      <c r="W1469" s="130">
        <v>4.2938820444345098E-2</v>
      </c>
      <c r="X1469" t="s">
        <v>412</v>
      </c>
      <c r="Y1469" t="s">
        <v>339</v>
      </c>
      <c r="Z1469" s="137">
        <v>1535108</v>
      </c>
      <c r="AA1469" s="167">
        <v>1</v>
      </c>
      <c r="AB1469" s="166" t="s">
        <v>3502</v>
      </c>
      <c r="AD1469" s="137">
        <v>1601.8851999999999</v>
      </c>
      <c r="AH1469" s="130">
        <v>3.7441658536585365E-3</v>
      </c>
      <c r="AI1469" s="130">
        <v>2.3917697501327851E-3</v>
      </c>
      <c r="AJ1469" s="130">
        <v>5.0980400234782841E-4</v>
      </c>
      <c r="AK1469" s="181"/>
      <c r="AL1469" s="4"/>
      <c r="AM1469" s="159"/>
      <c r="AN1469" s="4"/>
    </row>
    <row r="1470" spans="1:40" x14ac:dyDescent="0.25">
      <c r="A1470" t="s">
        <v>1213</v>
      </c>
      <c r="B1470" s="2">
        <v>9302</v>
      </c>
      <c r="C1470" t="s">
        <v>3431</v>
      </c>
      <c r="D1470" t="s">
        <v>3432</v>
      </c>
      <c r="E1470" t="s">
        <v>309</v>
      </c>
      <c r="F1470" t="s">
        <v>3444</v>
      </c>
      <c r="G1470" t="s">
        <v>3445</v>
      </c>
      <c r="H1470" t="s">
        <v>312</v>
      </c>
      <c r="I1470" t="s">
        <v>754</v>
      </c>
      <c r="J1470" t="s">
        <v>204</v>
      </c>
      <c r="K1470" t="s">
        <v>204</v>
      </c>
      <c r="L1470" t="s">
        <v>325</v>
      </c>
      <c r="M1470" t="s">
        <v>340</v>
      </c>
      <c r="N1470" t="s">
        <v>464</v>
      </c>
      <c r="O1470" t="s">
        <v>339</v>
      </c>
      <c r="P1470" t="s">
        <v>1633</v>
      </c>
      <c r="Q1470" t="s">
        <v>413</v>
      </c>
      <c r="R1470" t="s">
        <v>407</v>
      </c>
      <c r="S1470" t="s">
        <v>1212</v>
      </c>
      <c r="T1470" s="129">
        <v>2244.3000000000002</v>
      </c>
      <c r="U1470" t="s">
        <v>1694</v>
      </c>
      <c r="V1470" s="130">
        <v>4.4921507545709297E-2</v>
      </c>
      <c r="W1470" s="130">
        <v>3.2361866635083801E-2</v>
      </c>
      <c r="X1470" t="s">
        <v>412</v>
      </c>
      <c r="Y1470" t="s">
        <v>339</v>
      </c>
      <c r="Z1470" s="137">
        <v>1620000</v>
      </c>
      <c r="AA1470" s="167">
        <v>1</v>
      </c>
      <c r="AB1470" s="166" t="s">
        <v>3446</v>
      </c>
      <c r="AD1470" s="137">
        <v>1600.2360000000001</v>
      </c>
      <c r="AH1470" s="130">
        <v>3.93461734631919E-3</v>
      </c>
      <c r="AI1470" s="130">
        <v>2.3893073348036976E-3</v>
      </c>
      <c r="AJ1470" s="130">
        <v>5.0927914029112677E-4</v>
      </c>
      <c r="AK1470" s="181"/>
      <c r="AL1470" s="4"/>
      <c r="AM1470" s="159"/>
      <c r="AN1470" s="4"/>
    </row>
    <row r="1471" spans="1:40" x14ac:dyDescent="0.25">
      <c r="A1471" t="s">
        <v>1213</v>
      </c>
      <c r="B1471" s="2">
        <v>9302</v>
      </c>
      <c r="C1471" t="s">
        <v>2786</v>
      </c>
      <c r="D1471" t="s">
        <v>2787</v>
      </c>
      <c r="E1471" t="s">
        <v>309</v>
      </c>
      <c r="F1471" t="s">
        <v>2936</v>
      </c>
      <c r="G1471" t="s">
        <v>2937</v>
      </c>
      <c r="H1471" t="s">
        <v>312</v>
      </c>
      <c r="I1471" t="s">
        <v>754</v>
      </c>
      <c r="J1471" t="s">
        <v>204</v>
      </c>
      <c r="K1471" t="s">
        <v>204</v>
      </c>
      <c r="L1471" t="s">
        <v>325</v>
      </c>
      <c r="M1471" t="s">
        <v>340</v>
      </c>
      <c r="N1471" t="s">
        <v>464</v>
      </c>
      <c r="O1471" t="s">
        <v>339</v>
      </c>
      <c r="P1471" t="s">
        <v>2348</v>
      </c>
      <c r="Q1471" t="s">
        <v>415</v>
      </c>
      <c r="R1471" t="s">
        <v>407</v>
      </c>
      <c r="S1471" t="s">
        <v>1212</v>
      </c>
      <c r="T1471" s="129">
        <v>539.70000000000005</v>
      </c>
      <c r="U1471" t="s">
        <v>2938</v>
      </c>
      <c r="V1471" s="130">
        <v>-1.0793260387278699E-2</v>
      </c>
      <c r="W1471" s="130">
        <v>4.4337780869003699E-3</v>
      </c>
      <c r="X1471" t="s">
        <v>412</v>
      </c>
      <c r="Y1471" t="s">
        <v>339</v>
      </c>
      <c r="Z1471" s="137">
        <v>1334551.55</v>
      </c>
      <c r="AA1471" s="167">
        <v>1</v>
      </c>
      <c r="AB1471" s="166" t="s">
        <v>2939</v>
      </c>
      <c r="AD1471" s="137">
        <v>1528.3283999999999</v>
      </c>
      <c r="AH1471" s="130">
        <v>9.6537876056925938E-3</v>
      </c>
      <c r="AI1471" s="130">
        <v>2.281942323575272E-3</v>
      </c>
      <c r="AJ1471" s="130">
        <v>4.8639436535268123E-4</v>
      </c>
      <c r="AK1471" s="181"/>
      <c r="AL1471" s="4"/>
      <c r="AM1471" s="159"/>
      <c r="AN1471" s="4"/>
    </row>
    <row r="1472" spans="1:40" x14ac:dyDescent="0.25">
      <c r="A1472" t="s">
        <v>1213</v>
      </c>
      <c r="B1472" s="2">
        <v>9302</v>
      </c>
      <c r="C1472" t="s">
        <v>2185</v>
      </c>
      <c r="D1472" t="s">
        <v>2186</v>
      </c>
      <c r="E1472" t="s">
        <v>309</v>
      </c>
      <c r="F1472" t="s">
        <v>2733</v>
      </c>
      <c r="G1472" t="s">
        <v>2734</v>
      </c>
      <c r="H1472" t="s">
        <v>312</v>
      </c>
      <c r="I1472" t="s">
        <v>754</v>
      </c>
      <c r="J1472" t="s">
        <v>204</v>
      </c>
      <c r="K1472" t="s">
        <v>204</v>
      </c>
      <c r="L1472" t="s">
        <v>325</v>
      </c>
      <c r="M1472" t="s">
        <v>340</v>
      </c>
      <c r="N1472" t="s">
        <v>464</v>
      </c>
      <c r="O1472" t="s">
        <v>339</v>
      </c>
      <c r="P1472" t="s">
        <v>1668</v>
      </c>
      <c r="Q1472" t="s">
        <v>413</v>
      </c>
      <c r="R1472" t="s">
        <v>407</v>
      </c>
      <c r="S1472" t="s">
        <v>1212</v>
      </c>
      <c r="T1472" s="129">
        <v>3148.2</v>
      </c>
      <c r="U1472" t="s">
        <v>2735</v>
      </c>
      <c r="V1472" s="130">
        <v>2.5799860551211799E-2</v>
      </c>
      <c r="W1472" s="130">
        <v>2.7142888683080301E-2</v>
      </c>
      <c r="X1472" t="s">
        <v>412</v>
      </c>
      <c r="Y1472" t="s">
        <v>339</v>
      </c>
      <c r="Z1472" s="137">
        <v>1349999</v>
      </c>
      <c r="AA1472" s="167">
        <v>1</v>
      </c>
      <c r="AB1472" s="166" t="s">
        <v>2732</v>
      </c>
      <c r="AD1472" s="137">
        <v>1495.1238999999998</v>
      </c>
      <c r="AH1472" s="130">
        <v>2.697506178667456E-3</v>
      </c>
      <c r="AI1472" s="130">
        <v>2.2323647891375454E-3</v>
      </c>
      <c r="AJ1472" s="130">
        <v>4.7582694953789096E-4</v>
      </c>
      <c r="AK1472" s="181"/>
      <c r="AL1472" s="4"/>
      <c r="AM1472" s="159"/>
      <c r="AN1472" s="4"/>
    </row>
    <row r="1473" spans="1:40" x14ac:dyDescent="0.25">
      <c r="A1473" t="s">
        <v>1213</v>
      </c>
      <c r="B1473" s="2">
        <v>9302</v>
      </c>
      <c r="C1473" t="s">
        <v>1938</v>
      </c>
      <c r="D1473" t="s">
        <v>1939</v>
      </c>
      <c r="E1473" t="s">
        <v>309</v>
      </c>
      <c r="F1473" t="s">
        <v>1940</v>
      </c>
      <c r="G1473" t="s">
        <v>1941</v>
      </c>
      <c r="H1473" t="s">
        <v>312</v>
      </c>
      <c r="I1473" t="s">
        <v>754</v>
      </c>
      <c r="J1473" t="s">
        <v>204</v>
      </c>
      <c r="K1473" t="s">
        <v>204</v>
      </c>
      <c r="L1473" t="s">
        <v>325</v>
      </c>
      <c r="M1473" t="s">
        <v>340</v>
      </c>
      <c r="N1473" t="s">
        <v>464</v>
      </c>
      <c r="O1473" t="s">
        <v>339</v>
      </c>
      <c r="Q1473" t="s">
        <v>410</v>
      </c>
      <c r="R1473" t="s">
        <v>410</v>
      </c>
      <c r="S1473" t="s">
        <v>1212</v>
      </c>
      <c r="T1473" s="129">
        <v>3255.6</v>
      </c>
      <c r="U1473" t="s">
        <v>1627</v>
      </c>
      <c r="V1473" s="130">
        <v>4.5401443709134702E-2</v>
      </c>
      <c r="W1473" s="130">
        <v>4.2146794644593803E-2</v>
      </c>
      <c r="X1473" t="s">
        <v>412</v>
      </c>
      <c r="Y1473" t="s">
        <v>339</v>
      </c>
      <c r="Z1473" s="137">
        <v>1440534</v>
      </c>
      <c r="AA1473" s="167">
        <v>1</v>
      </c>
      <c r="AB1473" s="166" t="s">
        <v>1942</v>
      </c>
      <c r="AD1473" s="137">
        <v>1483.3179</v>
      </c>
      <c r="AH1473" s="130">
        <v>1.470444307662156E-3</v>
      </c>
      <c r="AI1473" s="130">
        <v>2.2147372876973256E-3</v>
      </c>
      <c r="AJ1473" s="130">
        <v>4.7206966028163317E-4</v>
      </c>
      <c r="AK1473" s="181"/>
      <c r="AL1473" s="4"/>
      <c r="AM1473" s="159"/>
      <c r="AN1473" s="4"/>
    </row>
    <row r="1474" spans="1:40" x14ac:dyDescent="0.25">
      <c r="A1474" t="s">
        <v>1213</v>
      </c>
      <c r="B1474" s="2">
        <v>9302</v>
      </c>
      <c r="C1474" t="s">
        <v>1861</v>
      </c>
      <c r="D1474" t="s">
        <v>1862</v>
      </c>
      <c r="E1474" t="s">
        <v>309</v>
      </c>
      <c r="F1474" t="s">
        <v>2840</v>
      </c>
      <c r="G1474" t="s">
        <v>2841</v>
      </c>
      <c r="H1474" t="s">
        <v>312</v>
      </c>
      <c r="I1474" t="s">
        <v>754</v>
      </c>
      <c r="J1474" t="s">
        <v>204</v>
      </c>
      <c r="K1474" t="s">
        <v>204</v>
      </c>
      <c r="L1474" t="s">
        <v>325</v>
      </c>
      <c r="M1474" t="s">
        <v>340</v>
      </c>
      <c r="N1474" t="s">
        <v>443</v>
      </c>
      <c r="O1474" t="s">
        <v>339</v>
      </c>
      <c r="P1474" t="s">
        <v>1864</v>
      </c>
      <c r="Q1474" t="s">
        <v>415</v>
      </c>
      <c r="R1474" t="s">
        <v>407</v>
      </c>
      <c r="S1474" t="s">
        <v>1212</v>
      </c>
      <c r="T1474" s="129">
        <v>1044.2</v>
      </c>
      <c r="U1474" t="s">
        <v>1807</v>
      </c>
      <c r="V1474" s="130">
        <v>5.5575439320405297E-3</v>
      </c>
      <c r="W1474" s="130">
        <v>2.9075746346711801E-2</v>
      </c>
      <c r="X1474" t="s">
        <v>412</v>
      </c>
      <c r="Y1474" t="s">
        <v>339</v>
      </c>
      <c r="Z1474" s="137">
        <v>1315554.3600000001</v>
      </c>
      <c r="AA1474" s="167">
        <v>1</v>
      </c>
      <c r="AB1474" s="166" t="s">
        <v>2842</v>
      </c>
      <c r="AD1474" s="137">
        <v>1477.6306999999999</v>
      </c>
      <c r="AH1474" s="130">
        <v>3.5671213665943603E-3</v>
      </c>
      <c r="AI1474" s="130">
        <v>2.2062457472779773E-3</v>
      </c>
      <c r="AJ1474" s="130">
        <v>4.702596945474141E-4</v>
      </c>
      <c r="AK1474" s="181"/>
      <c r="AL1474" s="4"/>
      <c r="AM1474" s="159"/>
      <c r="AN1474" s="4"/>
    </row>
    <row r="1475" spans="1:40" x14ac:dyDescent="0.25">
      <c r="A1475" t="s">
        <v>1213</v>
      </c>
      <c r="B1475" s="2">
        <v>9302</v>
      </c>
      <c r="C1475" t="s">
        <v>3146</v>
      </c>
      <c r="D1475" t="s">
        <v>3147</v>
      </c>
      <c r="E1475" t="s">
        <v>309</v>
      </c>
      <c r="F1475" t="s">
        <v>3506</v>
      </c>
      <c r="G1475" t="s">
        <v>3507</v>
      </c>
      <c r="H1475" t="s">
        <v>312</v>
      </c>
      <c r="I1475" t="s">
        <v>754</v>
      </c>
      <c r="J1475" t="s">
        <v>204</v>
      </c>
      <c r="K1475" t="s">
        <v>204</v>
      </c>
      <c r="L1475" t="s">
        <v>325</v>
      </c>
      <c r="M1475" t="s">
        <v>340</v>
      </c>
      <c r="N1475" t="s">
        <v>464</v>
      </c>
      <c r="O1475" t="s">
        <v>339</v>
      </c>
      <c r="P1475" t="s">
        <v>1619</v>
      </c>
      <c r="Q1475" t="s">
        <v>413</v>
      </c>
      <c r="R1475" t="s">
        <v>407</v>
      </c>
      <c r="S1475" t="s">
        <v>1212</v>
      </c>
      <c r="T1475" s="129">
        <v>4152.2</v>
      </c>
      <c r="U1475" t="s">
        <v>1921</v>
      </c>
      <c r="V1475" s="130">
        <v>2.5379261014125701E-2</v>
      </c>
      <c r="W1475" s="130">
        <v>3.1223657373189599E-2</v>
      </c>
      <c r="X1475" t="s">
        <v>412</v>
      </c>
      <c r="Y1475" t="s">
        <v>339</v>
      </c>
      <c r="Z1475" s="137">
        <v>1246201.73</v>
      </c>
      <c r="AA1475" s="167">
        <v>1</v>
      </c>
      <c r="AB1475" s="166" t="s">
        <v>3508</v>
      </c>
      <c r="AC1475" s="2">
        <v>50.104099999999995</v>
      </c>
      <c r="AD1475" s="137">
        <v>1369.8317</v>
      </c>
      <c r="AH1475" s="130">
        <v>3.335515083351173E-3</v>
      </c>
      <c r="AI1475" s="130">
        <v>2.0452913996789335E-3</v>
      </c>
      <c r="AJ1475" s="130">
        <v>4.3595239109702106E-4</v>
      </c>
      <c r="AK1475" s="181"/>
      <c r="AL1475" s="4"/>
      <c r="AM1475" s="159"/>
      <c r="AN1475" s="4"/>
    </row>
    <row r="1476" spans="1:40" x14ac:dyDescent="0.25">
      <c r="A1476" t="s">
        <v>1213</v>
      </c>
      <c r="B1476" s="2">
        <v>9302</v>
      </c>
      <c r="C1476" t="s">
        <v>3495</v>
      </c>
      <c r="D1476" t="s">
        <v>3496</v>
      </c>
      <c r="E1476" t="s">
        <v>311</v>
      </c>
      <c r="F1476" t="s">
        <v>3513</v>
      </c>
      <c r="G1476" t="s">
        <v>3514</v>
      </c>
      <c r="H1476" t="s">
        <v>312</v>
      </c>
      <c r="I1476" t="s">
        <v>754</v>
      </c>
      <c r="J1476" t="s">
        <v>204</v>
      </c>
      <c r="K1476" t="s">
        <v>204</v>
      </c>
      <c r="L1476" t="s">
        <v>325</v>
      </c>
      <c r="M1476" t="s">
        <v>340</v>
      </c>
      <c r="N1476" t="s">
        <v>464</v>
      </c>
      <c r="O1476" t="s">
        <v>339</v>
      </c>
      <c r="Q1476" t="s">
        <v>410</v>
      </c>
      <c r="R1476" t="s">
        <v>410</v>
      </c>
      <c r="S1476" t="s">
        <v>1212</v>
      </c>
      <c r="T1476" s="129">
        <v>3085.6</v>
      </c>
      <c r="U1476" t="s">
        <v>1627</v>
      </c>
      <c r="V1476" s="130">
        <v>6.3021041670477604E-2</v>
      </c>
      <c r="W1476" s="130">
        <v>5.0274238198995201E-2</v>
      </c>
      <c r="X1476" t="s">
        <v>412</v>
      </c>
      <c r="Y1476" t="s">
        <v>339</v>
      </c>
      <c r="Z1476" s="137">
        <v>1265000</v>
      </c>
      <c r="AA1476" s="167">
        <v>1</v>
      </c>
      <c r="AB1476" s="166" t="s">
        <v>3515</v>
      </c>
      <c r="AD1476" s="137">
        <v>1334.828</v>
      </c>
      <c r="AH1476" s="130">
        <v>1.4917452830188679E-2</v>
      </c>
      <c r="AI1476" s="130">
        <v>1.9930274853842494E-3</v>
      </c>
      <c r="AJ1476" s="130">
        <v>4.2481237534746383E-4</v>
      </c>
      <c r="AK1476" s="181"/>
      <c r="AL1476" s="4"/>
      <c r="AM1476" s="159"/>
      <c r="AN1476" s="4"/>
    </row>
    <row r="1477" spans="1:40" x14ac:dyDescent="0.25">
      <c r="A1477" t="s">
        <v>1213</v>
      </c>
      <c r="B1477" s="2">
        <v>9302</v>
      </c>
      <c r="C1477" t="s">
        <v>2204</v>
      </c>
      <c r="D1477" t="s">
        <v>2205</v>
      </c>
      <c r="E1477" t="s">
        <v>309</v>
      </c>
      <c r="F1477" t="s">
        <v>2206</v>
      </c>
      <c r="G1477" t="s">
        <v>2207</v>
      </c>
      <c r="H1477" t="s">
        <v>312</v>
      </c>
      <c r="I1477" t="s">
        <v>754</v>
      </c>
      <c r="J1477" t="s">
        <v>204</v>
      </c>
      <c r="K1477" t="s">
        <v>204</v>
      </c>
      <c r="L1477" t="s">
        <v>325</v>
      </c>
      <c r="M1477" t="s">
        <v>340</v>
      </c>
      <c r="N1477" t="s">
        <v>464</v>
      </c>
      <c r="O1477" t="s">
        <v>339</v>
      </c>
      <c r="P1477" t="s">
        <v>1640</v>
      </c>
      <c r="Q1477" t="s">
        <v>413</v>
      </c>
      <c r="R1477" t="s">
        <v>407</v>
      </c>
      <c r="S1477" t="s">
        <v>1212</v>
      </c>
      <c r="T1477" s="129">
        <v>3445.7</v>
      </c>
      <c r="U1477" t="s">
        <v>2140</v>
      </c>
      <c r="V1477" s="130">
        <v>2.4918922199010499E-2</v>
      </c>
      <c r="W1477" s="130">
        <v>3.3146024628877301E-2</v>
      </c>
      <c r="X1477" t="s">
        <v>412</v>
      </c>
      <c r="Y1477" t="s">
        <v>339</v>
      </c>
      <c r="Z1477" s="137">
        <v>1225717</v>
      </c>
      <c r="AA1477" s="167">
        <v>1</v>
      </c>
      <c r="AB1477" s="166" t="s">
        <v>2208</v>
      </c>
      <c r="AD1477" s="137">
        <v>1261.8757000000001</v>
      </c>
      <c r="AH1477" s="130">
        <v>2.8008962195166538E-3</v>
      </c>
      <c r="AI1477" s="130">
        <v>1.8841026358740523E-3</v>
      </c>
      <c r="AJ1477" s="130">
        <v>4.0159512200091971E-4</v>
      </c>
      <c r="AK1477" s="181"/>
      <c r="AL1477" s="4"/>
      <c r="AM1477" s="159"/>
      <c r="AN1477" s="4"/>
    </row>
    <row r="1478" spans="1:40" x14ac:dyDescent="0.25">
      <c r="A1478" t="s">
        <v>1213</v>
      </c>
      <c r="B1478" s="2">
        <v>9302</v>
      </c>
      <c r="C1478" t="s">
        <v>1987</v>
      </c>
      <c r="D1478" t="s">
        <v>1988</v>
      </c>
      <c r="E1478" t="s">
        <v>309</v>
      </c>
      <c r="F1478" t="s">
        <v>1989</v>
      </c>
      <c r="G1478" t="s">
        <v>1990</v>
      </c>
      <c r="H1478" t="s">
        <v>312</v>
      </c>
      <c r="I1478" t="s">
        <v>754</v>
      </c>
      <c r="J1478" t="s">
        <v>204</v>
      </c>
      <c r="K1478" t="s">
        <v>204</v>
      </c>
      <c r="L1478" t="s">
        <v>325</v>
      </c>
      <c r="M1478" t="s">
        <v>340</v>
      </c>
      <c r="N1478" t="s">
        <v>464</v>
      </c>
      <c r="O1478" t="s">
        <v>339</v>
      </c>
      <c r="P1478" t="s">
        <v>1991</v>
      </c>
      <c r="Q1478" t="s">
        <v>415</v>
      </c>
      <c r="R1478" t="s">
        <v>407</v>
      </c>
      <c r="S1478" t="s">
        <v>1212</v>
      </c>
      <c r="T1478" s="129">
        <v>5015</v>
      </c>
      <c r="U1478" t="s">
        <v>1992</v>
      </c>
      <c r="V1478" s="130">
        <v>2.5520630506571499E-2</v>
      </c>
      <c r="W1478" s="130">
        <v>3.0447367185353898E-2</v>
      </c>
      <c r="X1478" t="s">
        <v>412</v>
      </c>
      <c r="Y1478" t="s">
        <v>339</v>
      </c>
      <c r="Z1478" s="137">
        <v>1197186.81</v>
      </c>
      <c r="AA1478" s="167">
        <v>1</v>
      </c>
      <c r="AB1478" s="166" t="s">
        <v>1993</v>
      </c>
      <c r="AD1478" s="137">
        <v>1202.3346999999999</v>
      </c>
      <c r="AH1478" s="130">
        <v>1.5081008602010081E-3</v>
      </c>
      <c r="AI1478" s="130">
        <v>1.7952021561813399E-3</v>
      </c>
      <c r="AJ1478" s="130">
        <v>3.8264604868168802E-4</v>
      </c>
      <c r="AK1478" s="181"/>
      <c r="AL1478" s="4"/>
      <c r="AM1478" s="159"/>
      <c r="AN1478" s="4"/>
    </row>
    <row r="1479" spans="1:40" x14ac:dyDescent="0.25">
      <c r="A1479" t="s">
        <v>1213</v>
      </c>
      <c r="B1479" s="2">
        <v>9302</v>
      </c>
      <c r="C1479" t="s">
        <v>2786</v>
      </c>
      <c r="D1479" t="s">
        <v>2787</v>
      </c>
      <c r="E1479" t="s">
        <v>309</v>
      </c>
      <c r="F1479" t="s">
        <v>2788</v>
      </c>
      <c r="G1479" t="s">
        <v>2789</v>
      </c>
      <c r="H1479" t="s">
        <v>312</v>
      </c>
      <c r="I1479" t="s">
        <v>754</v>
      </c>
      <c r="J1479" t="s">
        <v>204</v>
      </c>
      <c r="K1479" t="s">
        <v>204</v>
      </c>
      <c r="L1479" t="s">
        <v>325</v>
      </c>
      <c r="M1479" t="s">
        <v>340</v>
      </c>
      <c r="N1479" t="s">
        <v>464</v>
      </c>
      <c r="O1479" t="s">
        <v>339</v>
      </c>
      <c r="P1479" t="s">
        <v>2348</v>
      </c>
      <c r="Q1479" t="s">
        <v>415</v>
      </c>
      <c r="R1479" t="s">
        <v>407</v>
      </c>
      <c r="S1479" t="s">
        <v>1212</v>
      </c>
      <c r="T1479" s="129">
        <v>6113.1</v>
      </c>
      <c r="U1479" t="s">
        <v>2790</v>
      </c>
      <c r="V1479" s="130">
        <v>1.9193056729181399E-2</v>
      </c>
      <c r="W1479" s="130">
        <v>3.24116960728165E-2</v>
      </c>
      <c r="X1479" t="s">
        <v>412</v>
      </c>
      <c r="Y1479" t="s">
        <v>339</v>
      </c>
      <c r="Z1479" s="137">
        <v>1172980.33</v>
      </c>
      <c r="AA1479" s="167">
        <v>1</v>
      </c>
      <c r="AB1479" s="166" t="s">
        <v>2791</v>
      </c>
      <c r="AD1479" s="137">
        <v>1191.2788</v>
      </c>
      <c r="AH1479" s="130">
        <v>9.4554386084306152E-4</v>
      </c>
      <c r="AI1479" s="130">
        <v>1.778694626690155E-3</v>
      </c>
      <c r="AJ1479" s="130">
        <v>3.7912748064100865E-4</v>
      </c>
      <c r="AK1479" s="181"/>
      <c r="AL1479" s="4"/>
      <c r="AM1479" s="159"/>
      <c r="AN1479" s="4"/>
    </row>
    <row r="1480" spans="1:40" x14ac:dyDescent="0.25">
      <c r="A1480" t="s">
        <v>1213</v>
      </c>
      <c r="B1480" s="2">
        <v>9302</v>
      </c>
      <c r="C1480" t="s">
        <v>2782</v>
      </c>
      <c r="D1480" t="s">
        <v>2783</v>
      </c>
      <c r="E1480" t="s">
        <v>309</v>
      </c>
      <c r="F1480" t="s">
        <v>2820</v>
      </c>
      <c r="G1480" t="s">
        <v>2821</v>
      </c>
      <c r="H1480" t="s">
        <v>312</v>
      </c>
      <c r="I1480" t="s">
        <v>754</v>
      </c>
      <c r="J1480" t="s">
        <v>204</v>
      </c>
      <c r="K1480" t="s">
        <v>204</v>
      </c>
      <c r="L1480" t="s">
        <v>325</v>
      </c>
      <c r="M1480" t="s">
        <v>340</v>
      </c>
      <c r="N1480" t="s">
        <v>451</v>
      </c>
      <c r="O1480" t="s">
        <v>339</v>
      </c>
      <c r="P1480" t="s">
        <v>1619</v>
      </c>
      <c r="Q1480" t="s">
        <v>413</v>
      </c>
      <c r="R1480" t="s">
        <v>407</v>
      </c>
      <c r="S1480" t="s">
        <v>1212</v>
      </c>
      <c r="T1480" s="129">
        <v>4062.3</v>
      </c>
      <c r="U1480" t="s">
        <v>1634</v>
      </c>
      <c r="V1480" s="130">
        <v>1.0885907919420099E-2</v>
      </c>
      <c r="W1480" s="130">
        <v>3.6605236648320799E-2</v>
      </c>
      <c r="X1480" t="s">
        <v>412</v>
      </c>
      <c r="Y1480" t="s">
        <v>339</v>
      </c>
      <c r="Z1480" s="137">
        <v>1184152.27</v>
      </c>
      <c r="AA1480" s="167">
        <v>1</v>
      </c>
      <c r="AB1480" s="166" t="s">
        <v>2822</v>
      </c>
      <c r="AD1480" s="137">
        <v>1177.2842000000001</v>
      </c>
      <c r="AH1480" s="130">
        <v>2.6199424686826596E-3</v>
      </c>
      <c r="AI1480" s="130">
        <v>1.7577993334786264E-3</v>
      </c>
      <c r="AJ1480" s="130">
        <v>3.7467366391852634E-4</v>
      </c>
      <c r="AK1480" s="181"/>
      <c r="AL1480" s="4"/>
      <c r="AM1480" s="159"/>
      <c r="AN1480" s="4"/>
    </row>
    <row r="1481" spans="1:40" x14ac:dyDescent="0.25">
      <c r="A1481" t="s">
        <v>1213</v>
      </c>
      <c r="B1481" s="2">
        <v>9302</v>
      </c>
      <c r="C1481" t="s">
        <v>3463</v>
      </c>
      <c r="D1481" t="s">
        <v>3464</v>
      </c>
      <c r="E1481" t="s">
        <v>309</v>
      </c>
      <c r="F1481" t="s">
        <v>3465</v>
      </c>
      <c r="G1481" t="s">
        <v>3466</v>
      </c>
      <c r="H1481" t="s">
        <v>312</v>
      </c>
      <c r="I1481" t="s">
        <v>754</v>
      </c>
      <c r="J1481" t="s">
        <v>204</v>
      </c>
      <c r="K1481" t="s">
        <v>204</v>
      </c>
      <c r="L1481" t="s">
        <v>325</v>
      </c>
      <c r="M1481" t="s">
        <v>340</v>
      </c>
      <c r="N1481" t="s">
        <v>464</v>
      </c>
      <c r="O1481" t="s">
        <v>339</v>
      </c>
      <c r="Q1481" t="s">
        <v>410</v>
      </c>
      <c r="R1481" t="s">
        <v>410</v>
      </c>
      <c r="S1481" t="s">
        <v>1212</v>
      </c>
      <c r="T1481" s="129">
        <v>5515.8</v>
      </c>
      <c r="U1481" t="s">
        <v>2349</v>
      </c>
      <c r="V1481" s="130">
        <v>3.8255104220619202E-2</v>
      </c>
      <c r="W1481" s="130">
        <v>3.7900802029370899E-2</v>
      </c>
      <c r="X1481" t="s">
        <v>412</v>
      </c>
      <c r="Y1481" t="s">
        <v>339</v>
      </c>
      <c r="Z1481" s="137">
        <v>1245536.19</v>
      </c>
      <c r="AA1481" s="167">
        <v>1</v>
      </c>
      <c r="AB1481" s="166" t="s">
        <v>2071</v>
      </c>
      <c r="AD1481" s="137">
        <v>1177.0317</v>
      </c>
      <c r="AH1481" s="130">
        <v>4.8605243503067729E-3</v>
      </c>
      <c r="AI1481" s="130">
        <v>1.7574223265233785E-3</v>
      </c>
      <c r="AJ1481" s="130">
        <v>3.7459330515711648E-4</v>
      </c>
      <c r="AK1481" s="181"/>
      <c r="AL1481" s="4"/>
      <c r="AM1481" s="159"/>
      <c r="AN1481" s="4"/>
    </row>
    <row r="1482" spans="1:40" x14ac:dyDescent="0.25">
      <c r="A1482" t="s">
        <v>1213</v>
      </c>
      <c r="B1482" s="2">
        <v>9302</v>
      </c>
      <c r="C1482" t="s">
        <v>3431</v>
      </c>
      <c r="D1482" t="s">
        <v>3432</v>
      </c>
      <c r="E1482" t="s">
        <v>309</v>
      </c>
      <c r="F1482" t="s">
        <v>3520</v>
      </c>
      <c r="G1482" t="s">
        <v>3521</v>
      </c>
      <c r="H1482" t="s">
        <v>312</v>
      </c>
      <c r="I1482" t="s">
        <v>754</v>
      </c>
      <c r="J1482" t="s">
        <v>204</v>
      </c>
      <c r="K1482" t="s">
        <v>204</v>
      </c>
      <c r="L1482" t="s">
        <v>325</v>
      </c>
      <c r="M1482" t="s">
        <v>340</v>
      </c>
      <c r="N1482" t="s">
        <v>464</v>
      </c>
      <c r="O1482" t="s">
        <v>339</v>
      </c>
      <c r="P1482" t="s">
        <v>1633</v>
      </c>
      <c r="Q1482" t="s">
        <v>413</v>
      </c>
      <c r="R1482" t="s">
        <v>407</v>
      </c>
      <c r="S1482" t="s">
        <v>1212</v>
      </c>
      <c r="T1482" s="129">
        <v>2496.3000000000002</v>
      </c>
      <c r="U1482" t="s">
        <v>1672</v>
      </c>
      <c r="V1482" s="130">
        <v>3.57974752366539E-2</v>
      </c>
      <c r="W1482" s="130">
        <v>3.3240438300370802E-2</v>
      </c>
      <c r="X1482" t="s">
        <v>412</v>
      </c>
      <c r="Y1482" t="s">
        <v>339</v>
      </c>
      <c r="Z1482" s="137">
        <v>1075494</v>
      </c>
      <c r="AA1482" s="167">
        <v>1</v>
      </c>
      <c r="AB1482" s="166" t="s">
        <v>3522</v>
      </c>
      <c r="AD1482" s="137">
        <v>1018.6004</v>
      </c>
      <c r="AH1482" s="130">
        <v>3.5596471775861784E-3</v>
      </c>
      <c r="AI1482" s="130">
        <v>1.5208690511611914E-3</v>
      </c>
      <c r="AJ1482" s="130">
        <v>3.2417214461629275E-4</v>
      </c>
      <c r="AK1482" s="181"/>
      <c r="AL1482" s="4"/>
      <c r="AM1482" s="159"/>
      <c r="AN1482" s="4"/>
    </row>
    <row r="1483" spans="1:40" x14ac:dyDescent="0.25">
      <c r="A1483" t="s">
        <v>1213</v>
      </c>
      <c r="B1483" s="2">
        <v>9302</v>
      </c>
      <c r="C1483" t="s">
        <v>3470</v>
      </c>
      <c r="D1483" t="s">
        <v>3471</v>
      </c>
      <c r="E1483" t="s">
        <v>309</v>
      </c>
      <c r="F1483" t="s">
        <v>3472</v>
      </c>
      <c r="G1483" t="s">
        <v>3473</v>
      </c>
      <c r="H1483" t="s">
        <v>312</v>
      </c>
      <c r="I1483" t="s">
        <v>754</v>
      </c>
      <c r="J1483" t="s">
        <v>204</v>
      </c>
      <c r="K1483" t="s">
        <v>204</v>
      </c>
      <c r="L1483" t="s">
        <v>325</v>
      </c>
      <c r="M1483" t="s">
        <v>340</v>
      </c>
      <c r="N1483" t="s">
        <v>464</v>
      </c>
      <c r="O1483" t="s">
        <v>339</v>
      </c>
      <c r="Q1483" t="s">
        <v>410</v>
      </c>
      <c r="R1483" t="s">
        <v>410</v>
      </c>
      <c r="S1483" t="s">
        <v>1212</v>
      </c>
      <c r="T1483" s="129">
        <v>2850.5</v>
      </c>
      <c r="U1483" t="s">
        <v>1664</v>
      </c>
      <c r="V1483" s="130">
        <v>4.4239631029367101E-2</v>
      </c>
      <c r="W1483" s="130">
        <v>4.0421122537850997E-2</v>
      </c>
      <c r="X1483" t="s">
        <v>412</v>
      </c>
      <c r="Y1483" t="s">
        <v>339</v>
      </c>
      <c r="Z1483" s="137">
        <v>895000</v>
      </c>
      <c r="AA1483" s="167">
        <v>1</v>
      </c>
      <c r="AB1483" s="166" t="s">
        <v>3474</v>
      </c>
      <c r="AD1483" s="137">
        <v>922.29750000000001</v>
      </c>
      <c r="AH1483" s="130">
        <v>8.9499999999999996E-3</v>
      </c>
      <c r="AI1483" s="130">
        <v>1.3770794942877882E-3</v>
      </c>
      <c r="AJ1483" s="130">
        <v>2.9352350396607467E-4</v>
      </c>
      <c r="AK1483" s="181"/>
      <c r="AL1483" s="4"/>
      <c r="AM1483" s="159"/>
      <c r="AN1483" s="4"/>
    </row>
    <row r="1484" spans="1:40" x14ac:dyDescent="0.25">
      <c r="A1484" t="s">
        <v>1213</v>
      </c>
      <c r="B1484" s="2">
        <v>9302</v>
      </c>
      <c r="C1484" t="s">
        <v>1943</v>
      </c>
      <c r="D1484" t="s">
        <v>1944</v>
      </c>
      <c r="E1484" t="s">
        <v>309</v>
      </c>
      <c r="F1484" t="s">
        <v>1945</v>
      </c>
      <c r="G1484" t="s">
        <v>1946</v>
      </c>
      <c r="H1484" t="s">
        <v>312</v>
      </c>
      <c r="I1484" t="s">
        <v>754</v>
      </c>
      <c r="J1484" t="s">
        <v>204</v>
      </c>
      <c r="K1484" t="s">
        <v>204</v>
      </c>
      <c r="L1484" t="s">
        <v>325</v>
      </c>
      <c r="M1484" t="s">
        <v>340</v>
      </c>
      <c r="N1484" t="s">
        <v>464</v>
      </c>
      <c r="O1484" t="s">
        <v>339</v>
      </c>
      <c r="P1484" t="s">
        <v>1633</v>
      </c>
      <c r="Q1484" t="s">
        <v>413</v>
      </c>
      <c r="R1484" t="s">
        <v>407</v>
      </c>
      <c r="S1484" t="s">
        <v>1212</v>
      </c>
      <c r="T1484" s="129">
        <v>3253.3</v>
      </c>
      <c r="U1484" t="s">
        <v>1947</v>
      </c>
      <c r="V1484" s="130">
        <v>3.3061098467614798E-2</v>
      </c>
      <c r="W1484" s="130">
        <v>3.58787758982178E-2</v>
      </c>
      <c r="X1484" t="s">
        <v>412</v>
      </c>
      <c r="Y1484" t="s">
        <v>339</v>
      </c>
      <c r="Z1484" s="137">
        <v>878111.29</v>
      </c>
      <c r="AA1484" s="167">
        <v>1</v>
      </c>
      <c r="AB1484" s="166" t="s">
        <v>1948</v>
      </c>
      <c r="AD1484" s="137">
        <v>919.73380000000009</v>
      </c>
      <c r="AH1484" s="130">
        <v>2.9389396335035107E-3</v>
      </c>
      <c r="AI1484" s="130">
        <v>1.3732516418871199E-3</v>
      </c>
      <c r="AJ1484" s="130">
        <v>2.9270759997943502E-4</v>
      </c>
      <c r="AK1484" s="181"/>
      <c r="AL1484" s="4"/>
      <c r="AM1484" s="159"/>
      <c r="AN1484" s="4"/>
    </row>
    <row r="1485" spans="1:40" x14ac:dyDescent="0.25">
      <c r="A1485" t="s">
        <v>1213</v>
      </c>
      <c r="B1485" s="2">
        <v>9302</v>
      </c>
      <c r="C1485" t="s">
        <v>3486</v>
      </c>
      <c r="D1485" t="s">
        <v>3487</v>
      </c>
      <c r="E1485" t="s">
        <v>309</v>
      </c>
      <c r="F1485" t="s">
        <v>3488</v>
      </c>
      <c r="G1485" t="s">
        <v>3489</v>
      </c>
      <c r="H1485" t="s">
        <v>312</v>
      </c>
      <c r="I1485" t="s">
        <v>754</v>
      </c>
      <c r="J1485" t="s">
        <v>204</v>
      </c>
      <c r="K1485" t="s">
        <v>204</v>
      </c>
      <c r="L1485" t="s">
        <v>325</v>
      </c>
      <c r="M1485" t="s">
        <v>340</v>
      </c>
      <c r="N1485" t="s">
        <v>441</v>
      </c>
      <c r="O1485" t="s">
        <v>339</v>
      </c>
      <c r="Q1485" t="s">
        <v>410</v>
      </c>
      <c r="R1485" t="s">
        <v>410</v>
      </c>
      <c r="S1485" t="s">
        <v>1212</v>
      </c>
      <c r="T1485" s="129">
        <v>2483.8000000000002</v>
      </c>
      <c r="U1485" t="s">
        <v>1742</v>
      </c>
      <c r="V1485" s="130">
        <v>4.25130402340025E-2</v>
      </c>
      <c r="W1485" s="130">
        <v>7.7743371399640701E-2</v>
      </c>
      <c r="X1485" t="s">
        <v>412</v>
      </c>
      <c r="Y1485" t="s">
        <v>339</v>
      </c>
      <c r="Z1485" s="137">
        <v>884700.9</v>
      </c>
      <c r="AA1485" s="167">
        <v>1</v>
      </c>
      <c r="AB1485" s="166" t="s">
        <v>3166</v>
      </c>
      <c r="AD1485" s="137">
        <v>895.1404</v>
      </c>
      <c r="AH1485" s="130">
        <v>1.8472369772744357E-2</v>
      </c>
      <c r="AI1485" s="130">
        <v>1.3365313137556683E-3</v>
      </c>
      <c r="AJ1485" s="130">
        <v>2.8488068844336416E-4</v>
      </c>
      <c r="AK1485" s="181"/>
      <c r="AL1485" s="4"/>
      <c r="AM1485" s="159"/>
      <c r="AN1485" s="4"/>
    </row>
    <row r="1486" spans="1:40" x14ac:dyDescent="0.25">
      <c r="A1486" t="s">
        <v>1213</v>
      </c>
      <c r="B1486" s="2">
        <v>9302</v>
      </c>
      <c r="C1486" t="s">
        <v>1734</v>
      </c>
      <c r="D1486" t="s">
        <v>1735</v>
      </c>
      <c r="E1486" t="s">
        <v>309</v>
      </c>
      <c r="F1486" t="s">
        <v>3503</v>
      </c>
      <c r="G1486" t="s">
        <v>3504</v>
      </c>
      <c r="H1486" t="s">
        <v>312</v>
      </c>
      <c r="I1486" t="s">
        <v>754</v>
      </c>
      <c r="J1486" t="s">
        <v>204</v>
      </c>
      <c r="K1486" t="s">
        <v>204</v>
      </c>
      <c r="L1486" t="s">
        <v>325</v>
      </c>
      <c r="M1486" t="s">
        <v>340</v>
      </c>
      <c r="N1486" t="s">
        <v>447</v>
      </c>
      <c r="O1486" t="s">
        <v>339</v>
      </c>
      <c r="Q1486" t="s">
        <v>410</v>
      </c>
      <c r="R1486" t="s">
        <v>410</v>
      </c>
      <c r="S1486" t="s">
        <v>1212</v>
      </c>
      <c r="T1486" s="129">
        <v>1891.1</v>
      </c>
      <c r="U1486" t="s">
        <v>1672</v>
      </c>
      <c r="V1486" s="130">
        <v>3.19579859292504E-2</v>
      </c>
      <c r="W1486" s="130">
        <v>3.9046879097222903E-2</v>
      </c>
      <c r="X1486" t="s">
        <v>412</v>
      </c>
      <c r="Y1486" t="s">
        <v>339</v>
      </c>
      <c r="Z1486" s="137">
        <v>767462.2</v>
      </c>
      <c r="AA1486" s="167">
        <v>1</v>
      </c>
      <c r="AB1486" s="166" t="s">
        <v>3505</v>
      </c>
      <c r="AD1486" s="137">
        <v>819.4194</v>
      </c>
      <c r="AH1486" s="130">
        <v>4.4923152747998263E-3</v>
      </c>
      <c r="AI1486" s="130">
        <v>1.2234725269900471E-3</v>
      </c>
      <c r="AJ1486" s="130">
        <v>2.6078228934349115E-4</v>
      </c>
      <c r="AK1486" s="181"/>
      <c r="AL1486" s="4"/>
      <c r="AM1486" s="159"/>
      <c r="AN1486" s="4"/>
    </row>
    <row r="1487" spans="1:40" x14ac:dyDescent="0.25">
      <c r="A1487" t="s">
        <v>1213</v>
      </c>
      <c r="B1487" s="2">
        <v>9302</v>
      </c>
      <c r="C1487" t="s">
        <v>455</v>
      </c>
      <c r="D1487" t="s">
        <v>2606</v>
      </c>
      <c r="E1487" t="s">
        <v>309</v>
      </c>
      <c r="F1487" t="s">
        <v>2707</v>
      </c>
      <c r="G1487" t="s">
        <v>2708</v>
      </c>
      <c r="H1487" t="s">
        <v>312</v>
      </c>
      <c r="I1487" t="s">
        <v>754</v>
      </c>
      <c r="J1487" t="s">
        <v>204</v>
      </c>
      <c r="K1487" t="s">
        <v>204</v>
      </c>
      <c r="L1487" t="s">
        <v>325</v>
      </c>
      <c r="M1487" t="s">
        <v>340</v>
      </c>
      <c r="N1487" t="s">
        <v>440</v>
      </c>
      <c r="O1487" t="s">
        <v>339</v>
      </c>
      <c r="P1487" t="s">
        <v>2149</v>
      </c>
      <c r="Q1487" t="s">
        <v>415</v>
      </c>
      <c r="R1487" t="s">
        <v>407</v>
      </c>
      <c r="S1487" t="s">
        <v>1212</v>
      </c>
      <c r="T1487" s="129">
        <v>11153.7</v>
      </c>
      <c r="U1487" t="s">
        <v>1368</v>
      </c>
      <c r="V1487" s="130">
        <v>1.9524704156139099E-2</v>
      </c>
      <c r="W1487" s="130">
        <v>3.3856749767064702E-2</v>
      </c>
      <c r="X1487" t="s">
        <v>412</v>
      </c>
      <c r="Y1487" t="s">
        <v>339</v>
      </c>
      <c r="Z1487" s="137">
        <v>935282</v>
      </c>
      <c r="AA1487" s="167">
        <v>1</v>
      </c>
      <c r="AB1487" s="166" t="s">
        <v>2709</v>
      </c>
      <c r="AD1487" s="137">
        <v>818.65230000000008</v>
      </c>
      <c r="AH1487" s="130">
        <v>2.1791951245483029E-4</v>
      </c>
      <c r="AI1487" s="130">
        <v>1.2223271723945199E-3</v>
      </c>
      <c r="AJ1487" s="130">
        <v>2.6053815783506532E-4</v>
      </c>
      <c r="AK1487" s="181"/>
      <c r="AL1487" s="4"/>
      <c r="AM1487" s="159"/>
      <c r="AN1487" s="4"/>
    </row>
    <row r="1488" spans="1:40" x14ac:dyDescent="0.25">
      <c r="A1488" t="s">
        <v>1213</v>
      </c>
      <c r="B1488" s="2">
        <v>9302</v>
      </c>
      <c r="C1488" t="s">
        <v>2806</v>
      </c>
      <c r="D1488" t="s">
        <v>2807</v>
      </c>
      <c r="E1488" t="s">
        <v>309</v>
      </c>
      <c r="F1488" t="s">
        <v>2808</v>
      </c>
      <c r="G1488" t="s">
        <v>2809</v>
      </c>
      <c r="H1488" t="s">
        <v>312</v>
      </c>
      <c r="I1488" t="s">
        <v>754</v>
      </c>
      <c r="J1488" t="s">
        <v>204</v>
      </c>
      <c r="K1488" t="s">
        <v>204</v>
      </c>
      <c r="L1488" t="s">
        <v>325</v>
      </c>
      <c r="M1488" t="s">
        <v>340</v>
      </c>
      <c r="N1488" t="s">
        <v>462</v>
      </c>
      <c r="O1488" t="s">
        <v>339</v>
      </c>
      <c r="P1488" t="s">
        <v>1647</v>
      </c>
      <c r="Q1488" t="s">
        <v>413</v>
      </c>
      <c r="R1488" t="s">
        <v>407</v>
      </c>
      <c r="S1488" t="s">
        <v>1212</v>
      </c>
      <c r="T1488" s="129">
        <v>3210.2</v>
      </c>
      <c r="U1488" t="s">
        <v>2705</v>
      </c>
      <c r="V1488" s="130">
        <v>1.8553867179155002E-2</v>
      </c>
      <c r="W1488" s="130">
        <v>2.6628858693837801E-2</v>
      </c>
      <c r="X1488" t="s">
        <v>412</v>
      </c>
      <c r="Y1488" t="s">
        <v>339</v>
      </c>
      <c r="Z1488" s="137">
        <v>766968.75</v>
      </c>
      <c r="AA1488" s="167">
        <v>1</v>
      </c>
      <c r="AB1488" s="166" t="s">
        <v>2810</v>
      </c>
      <c r="AD1488" s="137">
        <v>788.13710000000003</v>
      </c>
      <c r="AH1488" s="130">
        <v>2.1865693409231306E-3</v>
      </c>
      <c r="AI1488" s="130">
        <v>1.176765023322132E-3</v>
      </c>
      <c r="AJ1488" s="130">
        <v>2.508266185234814E-4</v>
      </c>
      <c r="AK1488" s="181"/>
      <c r="AL1488" s="4"/>
      <c r="AM1488" s="159"/>
      <c r="AN1488" s="4"/>
    </row>
    <row r="1489" spans="1:40" x14ac:dyDescent="0.25">
      <c r="A1489" t="s">
        <v>1213</v>
      </c>
      <c r="B1489" s="2">
        <v>9302</v>
      </c>
      <c r="C1489" t="s">
        <v>455</v>
      </c>
      <c r="D1489" t="s">
        <v>2606</v>
      </c>
      <c r="E1489" t="s">
        <v>309</v>
      </c>
      <c r="F1489" t="s">
        <v>2816</v>
      </c>
      <c r="G1489" t="s">
        <v>2817</v>
      </c>
      <c r="H1489" t="s">
        <v>312</v>
      </c>
      <c r="I1489" t="s">
        <v>754</v>
      </c>
      <c r="J1489" t="s">
        <v>204</v>
      </c>
      <c r="K1489" t="s">
        <v>204</v>
      </c>
      <c r="L1489" t="s">
        <v>325</v>
      </c>
      <c r="M1489" t="s">
        <v>340</v>
      </c>
      <c r="N1489" t="s">
        <v>440</v>
      </c>
      <c r="O1489" t="s">
        <v>339</v>
      </c>
      <c r="P1489" t="s">
        <v>2149</v>
      </c>
      <c r="Q1489" t="s">
        <v>415</v>
      </c>
      <c r="R1489" t="s">
        <v>407</v>
      </c>
      <c r="S1489" t="s">
        <v>1212</v>
      </c>
      <c r="T1489" s="129">
        <v>7987.7</v>
      </c>
      <c r="U1489" t="s">
        <v>2818</v>
      </c>
      <c r="V1489" s="130">
        <v>2.5833694533054601E-2</v>
      </c>
      <c r="W1489" s="130">
        <v>3.0206087802648201E-2</v>
      </c>
      <c r="X1489" t="s">
        <v>412</v>
      </c>
      <c r="Y1489" t="s">
        <v>339</v>
      </c>
      <c r="Z1489" s="137">
        <v>689614</v>
      </c>
      <c r="AA1489" s="167">
        <v>1</v>
      </c>
      <c r="AB1489" s="166" t="s">
        <v>2819</v>
      </c>
      <c r="AD1489" s="137">
        <v>692.78620000000001</v>
      </c>
      <c r="AH1489" s="130">
        <v>2.6979316798665459E-4</v>
      </c>
      <c r="AI1489" s="130">
        <v>1.0343968946522771E-3</v>
      </c>
      <c r="AJ1489" s="130">
        <v>2.2048095427271765E-4</v>
      </c>
      <c r="AK1489" s="181"/>
      <c r="AL1489" s="4"/>
      <c r="AM1489" s="159"/>
      <c r="AN1489" s="4"/>
    </row>
    <row r="1490" spans="1:40" x14ac:dyDescent="0.25">
      <c r="A1490" t="s">
        <v>1213</v>
      </c>
      <c r="B1490" s="2">
        <v>9302</v>
      </c>
      <c r="C1490" t="s">
        <v>1917</v>
      </c>
      <c r="D1490" t="s">
        <v>1918</v>
      </c>
      <c r="E1490" t="s">
        <v>309</v>
      </c>
      <c r="F1490" t="s">
        <v>3480</v>
      </c>
      <c r="G1490" t="s">
        <v>3481</v>
      </c>
      <c r="H1490" t="s">
        <v>312</v>
      </c>
      <c r="I1490" t="s">
        <v>754</v>
      </c>
      <c r="J1490" t="s">
        <v>204</v>
      </c>
      <c r="K1490" t="s">
        <v>204</v>
      </c>
      <c r="L1490" t="s">
        <v>325</v>
      </c>
      <c r="M1490" t="s">
        <v>340</v>
      </c>
      <c r="N1490" t="s">
        <v>465</v>
      </c>
      <c r="O1490" t="s">
        <v>339</v>
      </c>
      <c r="P1490" t="s">
        <v>1773</v>
      </c>
      <c r="Q1490" t="s">
        <v>415</v>
      </c>
      <c r="R1490" t="s">
        <v>407</v>
      </c>
      <c r="S1490" t="s">
        <v>1212</v>
      </c>
      <c r="T1490" s="129">
        <v>996.9</v>
      </c>
      <c r="U1490" t="s">
        <v>1822</v>
      </c>
      <c r="V1490" s="130">
        <v>3.1507106132095002E-2</v>
      </c>
      <c r="W1490" s="130">
        <v>3.1467559357881203E-2</v>
      </c>
      <c r="X1490" t="s">
        <v>412</v>
      </c>
      <c r="Y1490" t="s">
        <v>339</v>
      </c>
      <c r="Z1490" s="137">
        <v>616429</v>
      </c>
      <c r="AA1490" s="167">
        <v>1</v>
      </c>
      <c r="AB1490" s="166" t="s">
        <v>3482</v>
      </c>
      <c r="AD1490" s="137">
        <v>686.8252</v>
      </c>
      <c r="AH1490" s="130">
        <v>2.6801260869565215E-3</v>
      </c>
      <c r="AI1490" s="130">
        <v>1.0254965443147238E-3</v>
      </c>
      <c r="AJ1490" s="130">
        <v>2.1858385099840348E-4</v>
      </c>
      <c r="AK1490" s="181"/>
      <c r="AL1490" s="4"/>
      <c r="AM1490" s="159"/>
      <c r="AN1490" s="4"/>
    </row>
    <row r="1491" spans="1:40" x14ac:dyDescent="0.25">
      <c r="A1491" t="s">
        <v>1213</v>
      </c>
      <c r="B1491" s="2">
        <v>9302</v>
      </c>
      <c r="C1491" t="s">
        <v>1609</v>
      </c>
      <c r="D1491" t="s">
        <v>1610</v>
      </c>
      <c r="E1491" t="s">
        <v>309</v>
      </c>
      <c r="F1491" t="s">
        <v>2843</v>
      </c>
      <c r="G1491" t="s">
        <v>2844</v>
      </c>
      <c r="H1491" t="s">
        <v>312</v>
      </c>
      <c r="I1491" t="s">
        <v>754</v>
      </c>
      <c r="J1491" t="s">
        <v>204</v>
      </c>
      <c r="K1491" t="s">
        <v>204</v>
      </c>
      <c r="L1491" t="s">
        <v>325</v>
      </c>
      <c r="M1491" t="s">
        <v>340</v>
      </c>
      <c r="N1491" t="s">
        <v>448</v>
      </c>
      <c r="O1491" t="s">
        <v>339</v>
      </c>
      <c r="P1491" t="s">
        <v>1255</v>
      </c>
      <c r="Q1491" t="s">
        <v>415</v>
      </c>
      <c r="R1491" t="s">
        <v>407</v>
      </c>
      <c r="S1491" t="s">
        <v>1212</v>
      </c>
      <c r="T1491" s="129">
        <v>5976.9</v>
      </c>
      <c r="U1491" t="s">
        <v>2022</v>
      </c>
      <c r="V1491" s="130">
        <v>-4.2261967847041299E-4</v>
      </c>
      <c r="W1491" s="130">
        <v>2.6880628484487201E-2</v>
      </c>
      <c r="X1491" t="s">
        <v>412</v>
      </c>
      <c r="Y1491" t="s">
        <v>339</v>
      </c>
      <c r="Z1491" s="137">
        <v>690932</v>
      </c>
      <c r="AA1491" s="167">
        <v>1</v>
      </c>
      <c r="AB1491" s="166" t="s">
        <v>2845</v>
      </c>
      <c r="AC1491" s="2">
        <v>1.5704</v>
      </c>
      <c r="AD1491" s="137">
        <v>678.3383</v>
      </c>
      <c r="AH1491" s="130">
        <v>7.2091334415679269E-4</v>
      </c>
      <c r="AI1491" s="130">
        <v>1.0128247806375252E-3</v>
      </c>
      <c r="AJ1491" s="130">
        <v>2.1588287368272207E-4</v>
      </c>
      <c r="AK1491" s="181"/>
      <c r="AL1491" s="4"/>
      <c r="AM1491" s="159"/>
      <c r="AN1491" s="4"/>
    </row>
    <row r="1492" spans="1:40" x14ac:dyDescent="0.25">
      <c r="A1492" t="s">
        <v>1213</v>
      </c>
      <c r="B1492" s="2">
        <v>9302</v>
      </c>
      <c r="C1492" t="s">
        <v>2164</v>
      </c>
      <c r="D1492" t="s">
        <v>2165</v>
      </c>
      <c r="E1492" t="s">
        <v>309</v>
      </c>
      <c r="F1492" t="s">
        <v>3509</v>
      </c>
      <c r="G1492" t="s">
        <v>3510</v>
      </c>
      <c r="H1492" t="s">
        <v>312</v>
      </c>
      <c r="I1492" t="s">
        <v>754</v>
      </c>
      <c r="J1492" t="s">
        <v>204</v>
      </c>
      <c r="K1492" t="s">
        <v>204</v>
      </c>
      <c r="L1492" t="s">
        <v>325</v>
      </c>
      <c r="M1492" t="s">
        <v>340</v>
      </c>
      <c r="N1492" t="s">
        <v>440</v>
      </c>
      <c r="O1492" t="s">
        <v>339</v>
      </c>
      <c r="P1492" t="s">
        <v>1626</v>
      </c>
      <c r="Q1492" t="s">
        <v>415</v>
      </c>
      <c r="R1492" t="s">
        <v>407</v>
      </c>
      <c r="S1492" t="s">
        <v>1212</v>
      </c>
      <c r="T1492" s="129">
        <v>6014.2</v>
      </c>
      <c r="U1492" t="s">
        <v>3511</v>
      </c>
      <c r="V1492" s="130">
        <v>3.8598414157628699E-2</v>
      </c>
      <c r="W1492" s="130">
        <v>3.9723510409593203E-2</v>
      </c>
      <c r="X1492" t="s">
        <v>412</v>
      </c>
      <c r="Y1492" t="s">
        <v>339</v>
      </c>
      <c r="Z1492" s="137">
        <v>644383.64</v>
      </c>
      <c r="AA1492" s="167">
        <v>1</v>
      </c>
      <c r="AB1492" s="166" t="s">
        <v>3512</v>
      </c>
      <c r="AD1492" s="137">
        <v>648.9588</v>
      </c>
      <c r="AH1492" s="130">
        <v>5.1466233792810416E-4</v>
      </c>
      <c r="AI1492" s="130">
        <v>9.6895834166048356E-4</v>
      </c>
      <c r="AJ1492" s="130">
        <v>2.0653277375859639E-4</v>
      </c>
      <c r="AK1492" s="181"/>
      <c r="AL1492" s="4"/>
      <c r="AM1492" s="159"/>
      <c r="AN1492" s="4"/>
    </row>
    <row r="1493" spans="1:40" x14ac:dyDescent="0.25">
      <c r="A1493" t="s">
        <v>1213</v>
      </c>
      <c r="B1493" s="2">
        <v>9302</v>
      </c>
      <c r="C1493" t="s">
        <v>3146</v>
      </c>
      <c r="D1493" t="s">
        <v>3147</v>
      </c>
      <c r="E1493" t="s">
        <v>309</v>
      </c>
      <c r="F1493" t="s">
        <v>3492</v>
      </c>
      <c r="G1493" t="s">
        <v>3493</v>
      </c>
      <c r="H1493" t="s">
        <v>312</v>
      </c>
      <c r="I1493" t="s">
        <v>754</v>
      </c>
      <c r="J1493" t="s">
        <v>204</v>
      </c>
      <c r="K1493" t="s">
        <v>204</v>
      </c>
      <c r="L1493" t="s">
        <v>325</v>
      </c>
      <c r="M1493" t="s">
        <v>340</v>
      </c>
      <c r="N1493" t="s">
        <v>464</v>
      </c>
      <c r="O1493" t="s">
        <v>339</v>
      </c>
      <c r="P1493" t="s">
        <v>1619</v>
      </c>
      <c r="Q1493" t="s">
        <v>413</v>
      </c>
      <c r="R1493" t="s">
        <v>407</v>
      </c>
      <c r="S1493" t="s">
        <v>1212</v>
      </c>
      <c r="T1493" s="129">
        <v>3730.3</v>
      </c>
      <c r="U1493" t="s">
        <v>1276</v>
      </c>
      <c r="V1493" s="130">
        <v>1.3975049505941499E-4</v>
      </c>
      <c r="W1493" s="130">
        <v>-2.90688487172161E-3</v>
      </c>
      <c r="X1493" t="s">
        <v>412</v>
      </c>
      <c r="Y1493" t="s">
        <v>339</v>
      </c>
      <c r="Z1493" s="137">
        <v>549902.5</v>
      </c>
      <c r="AA1493" s="167">
        <v>1</v>
      </c>
      <c r="AB1493" s="166" t="s">
        <v>3494</v>
      </c>
      <c r="AD1493" s="137">
        <v>596.58920000000001</v>
      </c>
      <c r="AH1493" s="130">
        <v>2.8200128205128207E-3</v>
      </c>
      <c r="AI1493" s="130">
        <v>8.9076545673555027E-4</v>
      </c>
      <c r="AJ1493" s="130">
        <v>1.8986601656441367E-4</v>
      </c>
      <c r="AK1493" s="181"/>
      <c r="AL1493" s="4"/>
      <c r="AM1493" s="159"/>
      <c r="AN1493" s="4"/>
    </row>
    <row r="1494" spans="1:40" x14ac:dyDescent="0.25">
      <c r="A1494" t="s">
        <v>1213</v>
      </c>
      <c r="B1494" s="2">
        <v>9302</v>
      </c>
      <c r="C1494" t="s">
        <v>3495</v>
      </c>
      <c r="D1494" t="s">
        <v>3496</v>
      </c>
      <c r="E1494" t="s">
        <v>311</v>
      </c>
      <c r="F1494" t="s">
        <v>3497</v>
      </c>
      <c r="G1494" t="s">
        <v>3498</v>
      </c>
      <c r="H1494" t="s">
        <v>312</v>
      </c>
      <c r="I1494" t="s">
        <v>754</v>
      </c>
      <c r="J1494" t="s">
        <v>204</v>
      </c>
      <c r="K1494" t="s">
        <v>204</v>
      </c>
      <c r="L1494" t="s">
        <v>325</v>
      </c>
      <c r="M1494" t="s">
        <v>340</v>
      </c>
      <c r="N1494" t="s">
        <v>464</v>
      </c>
      <c r="O1494" t="s">
        <v>339</v>
      </c>
      <c r="Q1494" t="s">
        <v>410</v>
      </c>
      <c r="R1494" t="s">
        <v>410</v>
      </c>
      <c r="S1494" t="s">
        <v>1212</v>
      </c>
      <c r="T1494" s="129">
        <v>3118.6</v>
      </c>
      <c r="U1494" t="s">
        <v>1742</v>
      </c>
      <c r="V1494" s="130">
        <v>6.2353942946195298E-2</v>
      </c>
      <c r="W1494" s="130">
        <v>4.7858821769952403E-2</v>
      </c>
      <c r="X1494" t="s">
        <v>412</v>
      </c>
      <c r="Y1494" t="s">
        <v>339</v>
      </c>
      <c r="Z1494" s="137">
        <v>505000</v>
      </c>
      <c r="AA1494" s="167">
        <v>1</v>
      </c>
      <c r="AB1494" s="166" t="s">
        <v>3499</v>
      </c>
      <c r="AD1494" s="137">
        <v>539.34</v>
      </c>
      <c r="AH1494" s="130">
        <v>6.5755208333333334E-3</v>
      </c>
      <c r="AI1494" s="130">
        <v>8.0528685640932096E-4</v>
      </c>
      <c r="AJ1494" s="130">
        <v>1.7164631437151541E-4</v>
      </c>
      <c r="AK1494" s="181"/>
      <c r="AL1494" s="4"/>
      <c r="AM1494" s="159"/>
      <c r="AN1494" s="4"/>
    </row>
    <row r="1495" spans="1:40" x14ac:dyDescent="0.25">
      <c r="A1495" t="s">
        <v>1213</v>
      </c>
      <c r="B1495" s="2">
        <v>9302</v>
      </c>
      <c r="C1495" t="s">
        <v>2338</v>
      </c>
      <c r="D1495" t="s">
        <v>2339</v>
      </c>
      <c r="E1495" t="s">
        <v>309</v>
      </c>
      <c r="F1495" t="s">
        <v>2691</v>
      </c>
      <c r="G1495" t="s">
        <v>2692</v>
      </c>
      <c r="H1495" t="s">
        <v>312</v>
      </c>
      <c r="I1495" t="s">
        <v>754</v>
      </c>
      <c r="J1495" t="s">
        <v>204</v>
      </c>
      <c r="K1495" t="s">
        <v>204</v>
      </c>
      <c r="L1495" t="s">
        <v>325</v>
      </c>
      <c r="M1495" t="s">
        <v>340</v>
      </c>
      <c r="N1495" t="s">
        <v>477</v>
      </c>
      <c r="O1495" t="s">
        <v>339</v>
      </c>
      <c r="P1495" t="s">
        <v>1668</v>
      </c>
      <c r="Q1495" t="s">
        <v>413</v>
      </c>
      <c r="R1495" t="s">
        <v>407</v>
      </c>
      <c r="S1495" t="s">
        <v>1212</v>
      </c>
      <c r="T1495" s="129">
        <v>3662.5</v>
      </c>
      <c r="U1495" t="s">
        <v>2342</v>
      </c>
      <c r="V1495" s="130">
        <v>1.9928110619783099E-2</v>
      </c>
      <c r="W1495" s="130">
        <v>2.5789626058339701E-2</v>
      </c>
      <c r="X1495" t="s">
        <v>412</v>
      </c>
      <c r="Y1495" t="s">
        <v>339</v>
      </c>
      <c r="Z1495" s="137">
        <v>481917.58</v>
      </c>
      <c r="AA1495" s="167">
        <v>1</v>
      </c>
      <c r="AB1495" s="166" t="s">
        <v>2693</v>
      </c>
      <c r="AD1495" s="137">
        <v>491.70049999999998</v>
      </c>
      <c r="AH1495" s="130">
        <v>1.0117277898534424E-3</v>
      </c>
      <c r="AI1495" s="130">
        <v>7.3415646890623971E-4</v>
      </c>
      <c r="AJ1495" s="130">
        <v>1.5648492342424313E-4</v>
      </c>
      <c r="AK1495" s="181"/>
      <c r="AL1495" s="4"/>
      <c r="AM1495" s="159"/>
      <c r="AN1495" s="4"/>
    </row>
    <row r="1496" spans="1:40" x14ac:dyDescent="0.25">
      <c r="A1496" t="s">
        <v>1213</v>
      </c>
      <c r="B1496" s="2">
        <v>9302</v>
      </c>
      <c r="C1496" t="s">
        <v>1609</v>
      </c>
      <c r="D1496" t="s">
        <v>1610</v>
      </c>
      <c r="E1496" t="s">
        <v>309</v>
      </c>
      <c r="F1496" t="s">
        <v>3516</v>
      </c>
      <c r="G1496" t="s">
        <v>3517</v>
      </c>
      <c r="H1496" t="s">
        <v>312</v>
      </c>
      <c r="I1496" t="s">
        <v>754</v>
      </c>
      <c r="J1496" t="s">
        <v>204</v>
      </c>
      <c r="K1496" t="s">
        <v>204</v>
      </c>
      <c r="L1496" t="s">
        <v>325</v>
      </c>
      <c r="M1496" t="s">
        <v>340</v>
      </c>
      <c r="N1496" t="s">
        <v>448</v>
      </c>
      <c r="O1496" t="s">
        <v>339</v>
      </c>
      <c r="P1496" t="s">
        <v>1211</v>
      </c>
      <c r="Q1496" t="s">
        <v>413</v>
      </c>
      <c r="R1496" t="s">
        <v>407</v>
      </c>
      <c r="S1496" t="s">
        <v>1212</v>
      </c>
      <c r="T1496" s="129">
        <v>5779.8</v>
      </c>
      <c r="U1496" t="s">
        <v>3518</v>
      </c>
      <c r="V1496" s="130">
        <v>3.3903830010226402E-3</v>
      </c>
      <c r="W1496" s="130">
        <v>1.2815614033937099E-2</v>
      </c>
      <c r="X1496" t="s">
        <v>412</v>
      </c>
      <c r="Y1496" t="s">
        <v>339</v>
      </c>
      <c r="Z1496" s="137">
        <v>298600</v>
      </c>
      <c r="AA1496" s="167">
        <v>1</v>
      </c>
      <c r="AB1496" s="166" t="s">
        <v>3519</v>
      </c>
      <c r="AD1496" s="137">
        <v>338.911</v>
      </c>
      <c r="AH1496" s="130">
        <v>4.2540036214592115E-4</v>
      </c>
      <c r="AI1496" s="130">
        <v>5.0602694736629839E-4</v>
      </c>
      <c r="AJ1496" s="130">
        <v>1.0785927995321069E-4</v>
      </c>
      <c r="AK1496" s="181"/>
      <c r="AL1496" s="4"/>
      <c r="AM1496" s="159"/>
      <c r="AN1496" s="4"/>
    </row>
    <row r="1497" spans="1:40" x14ac:dyDescent="0.25">
      <c r="A1497" t="s">
        <v>1213</v>
      </c>
      <c r="B1497" s="2">
        <v>9302</v>
      </c>
      <c r="C1497" t="s">
        <v>1980</v>
      </c>
      <c r="D1497" t="s">
        <v>1981</v>
      </c>
      <c r="E1497" t="s">
        <v>309</v>
      </c>
      <c r="F1497" t="s">
        <v>2715</v>
      </c>
      <c r="G1497" t="s">
        <v>2716</v>
      </c>
      <c r="H1497" t="s">
        <v>312</v>
      </c>
      <c r="I1497" t="s">
        <v>754</v>
      </c>
      <c r="J1497" t="s">
        <v>204</v>
      </c>
      <c r="K1497" t="s">
        <v>204</v>
      </c>
      <c r="L1497" t="s">
        <v>325</v>
      </c>
      <c r="M1497" t="s">
        <v>340</v>
      </c>
      <c r="N1497" t="s">
        <v>464</v>
      </c>
      <c r="O1497" t="s">
        <v>339</v>
      </c>
      <c r="P1497" t="s">
        <v>2149</v>
      </c>
      <c r="Q1497" t="s">
        <v>415</v>
      </c>
      <c r="R1497" t="s">
        <v>407</v>
      </c>
      <c r="S1497" t="s">
        <v>1212</v>
      </c>
      <c r="T1497" s="129">
        <v>5734</v>
      </c>
      <c r="U1497" t="s">
        <v>1932</v>
      </c>
      <c r="V1497" s="130">
        <v>2.6951438738107299E-2</v>
      </c>
      <c r="W1497" s="130">
        <v>3.15305018055436E-2</v>
      </c>
      <c r="X1497" t="s">
        <v>412</v>
      </c>
      <c r="Y1497" t="s">
        <v>339</v>
      </c>
      <c r="Z1497" s="137">
        <v>280000</v>
      </c>
      <c r="AA1497" s="167">
        <v>1</v>
      </c>
      <c r="AB1497" s="166" t="s">
        <v>2717</v>
      </c>
      <c r="AD1497" s="137">
        <v>303.26799999999997</v>
      </c>
      <c r="AH1497" s="130">
        <v>8.4990393050214145E-5</v>
      </c>
      <c r="AI1497" s="130">
        <v>4.5280849625383232E-4</v>
      </c>
      <c r="AJ1497" s="130">
        <v>9.6515805367339204E-5</v>
      </c>
      <c r="AK1497" s="181"/>
      <c r="AL1497" s="4"/>
      <c r="AM1497" s="159"/>
      <c r="AN1497" s="4"/>
    </row>
    <row r="1498" spans="1:40" x14ac:dyDescent="0.25">
      <c r="A1498" t="s">
        <v>1213</v>
      </c>
      <c r="B1498" s="2">
        <v>9302</v>
      </c>
      <c r="C1498" t="s">
        <v>3795</v>
      </c>
      <c r="D1498" t="s">
        <v>3796</v>
      </c>
      <c r="E1498" t="s">
        <v>309</v>
      </c>
      <c r="F1498" t="s">
        <v>3797</v>
      </c>
      <c r="G1498" t="s">
        <v>3798</v>
      </c>
      <c r="H1498" t="s">
        <v>312</v>
      </c>
      <c r="I1498" t="s">
        <v>754</v>
      </c>
      <c r="J1498" t="s">
        <v>204</v>
      </c>
      <c r="K1498" t="s">
        <v>204</v>
      </c>
      <c r="L1498" t="s">
        <v>325</v>
      </c>
      <c r="M1498" t="s">
        <v>340</v>
      </c>
      <c r="N1498" t="s">
        <v>441</v>
      </c>
      <c r="O1498" t="s">
        <v>339</v>
      </c>
      <c r="Q1498" t="s">
        <v>410</v>
      </c>
      <c r="R1498" t="s">
        <v>410</v>
      </c>
      <c r="S1498" t="s">
        <v>1212</v>
      </c>
      <c r="T1498" s="129">
        <v>2351.8000000000002</v>
      </c>
      <c r="U1498" t="s">
        <v>1627</v>
      </c>
      <c r="V1498" s="130">
        <v>2.7512675563096702E-2</v>
      </c>
      <c r="W1498" s="130">
        <v>4.1758649550676E-2</v>
      </c>
      <c r="X1498" t="s">
        <v>412</v>
      </c>
      <c r="Y1498" t="s">
        <v>339</v>
      </c>
      <c r="Z1498" s="137">
        <v>278953.55</v>
      </c>
      <c r="AA1498" s="167">
        <v>1</v>
      </c>
      <c r="AB1498" s="166" t="s">
        <v>3799</v>
      </c>
      <c r="AD1498" s="137">
        <v>295.69079999999997</v>
      </c>
      <c r="AH1498" s="130">
        <v>1.2371435939772563E-3</v>
      </c>
      <c r="AI1498" s="130">
        <v>4.4149500278332259E-4</v>
      </c>
      <c r="AJ1498" s="130">
        <v>9.410434236949768E-5</v>
      </c>
      <c r="AK1498" s="181"/>
      <c r="AL1498" s="4"/>
      <c r="AM1498" s="159"/>
      <c r="AN1498" s="4"/>
    </row>
    <row r="1499" spans="1:40" x14ac:dyDescent="0.25">
      <c r="A1499" t="s">
        <v>1213</v>
      </c>
      <c r="B1499" s="2">
        <v>9302</v>
      </c>
      <c r="C1499" t="s">
        <v>2024</v>
      </c>
      <c r="D1499" t="s">
        <v>2025</v>
      </c>
      <c r="E1499" t="s">
        <v>309</v>
      </c>
      <c r="F1499" t="s">
        <v>2698</v>
      </c>
      <c r="G1499" t="s">
        <v>2699</v>
      </c>
      <c r="H1499" t="s">
        <v>312</v>
      </c>
      <c r="I1499" t="s">
        <v>754</v>
      </c>
      <c r="J1499" t="s">
        <v>204</v>
      </c>
      <c r="K1499" t="s">
        <v>204</v>
      </c>
      <c r="L1499" t="s">
        <v>325</v>
      </c>
      <c r="M1499" t="s">
        <v>340</v>
      </c>
      <c r="N1499" t="s">
        <v>464</v>
      </c>
      <c r="O1499" t="s">
        <v>339</v>
      </c>
      <c r="P1499" t="s">
        <v>1668</v>
      </c>
      <c r="Q1499" t="s">
        <v>413</v>
      </c>
      <c r="R1499" t="s">
        <v>407</v>
      </c>
      <c r="S1499" t="s">
        <v>1212</v>
      </c>
      <c r="T1499" s="129">
        <v>1215.5999999999999</v>
      </c>
      <c r="U1499" t="s">
        <v>1750</v>
      </c>
      <c r="V1499" s="130">
        <v>-1.5607993274797199E-2</v>
      </c>
      <c r="W1499" s="130">
        <v>2.8580074571370701E-2</v>
      </c>
      <c r="X1499" t="s">
        <v>412</v>
      </c>
      <c r="Y1499" t="s">
        <v>339</v>
      </c>
      <c r="Z1499" s="137">
        <v>202152.09</v>
      </c>
      <c r="AA1499" s="167">
        <v>1</v>
      </c>
      <c r="AB1499" s="166" t="s">
        <v>2700</v>
      </c>
      <c r="AD1499" s="137">
        <v>288.24869999999999</v>
      </c>
      <c r="AH1499" s="130">
        <v>2.1155216926004497E-4</v>
      </c>
      <c r="AI1499" s="130">
        <v>4.3038322669758117E-4</v>
      </c>
      <c r="AJ1499" s="130">
        <v>9.1735875287166953E-5</v>
      </c>
      <c r="AK1499" s="181"/>
      <c r="AL1499" s="4"/>
      <c r="AM1499" s="159"/>
      <c r="AN1499" s="4"/>
    </row>
    <row r="1500" spans="1:40" x14ac:dyDescent="0.25">
      <c r="A1500" t="s">
        <v>1213</v>
      </c>
      <c r="B1500" s="2">
        <v>9302</v>
      </c>
      <c r="C1500" t="s">
        <v>1890</v>
      </c>
      <c r="D1500" t="s">
        <v>1891</v>
      </c>
      <c r="E1500" t="s">
        <v>309</v>
      </c>
      <c r="F1500" t="s">
        <v>1892</v>
      </c>
      <c r="G1500" t="s">
        <v>1893</v>
      </c>
      <c r="H1500" t="s">
        <v>312</v>
      </c>
      <c r="I1500" t="s">
        <v>754</v>
      </c>
      <c r="J1500" t="s">
        <v>204</v>
      </c>
      <c r="K1500" t="s">
        <v>204</v>
      </c>
      <c r="L1500" t="s">
        <v>325</v>
      </c>
      <c r="M1500" t="s">
        <v>340</v>
      </c>
      <c r="N1500" t="s">
        <v>447</v>
      </c>
      <c r="O1500" t="s">
        <v>339</v>
      </c>
      <c r="P1500" t="s">
        <v>1894</v>
      </c>
      <c r="Q1500" t="s">
        <v>415</v>
      </c>
      <c r="R1500" t="s">
        <v>407</v>
      </c>
      <c r="S1500" t="s">
        <v>1212</v>
      </c>
      <c r="T1500" s="129">
        <v>3923.5</v>
      </c>
      <c r="U1500" t="s">
        <v>1895</v>
      </c>
      <c r="V1500" s="130">
        <v>5.0326690238713903E-2</v>
      </c>
      <c r="W1500" s="130">
        <v>4.8755751649140998E-2</v>
      </c>
      <c r="X1500" t="s">
        <v>412</v>
      </c>
      <c r="Y1500" t="s">
        <v>339</v>
      </c>
      <c r="Z1500" s="137">
        <v>203373.02</v>
      </c>
      <c r="AA1500" s="167">
        <v>1</v>
      </c>
      <c r="AB1500" s="166" t="s">
        <v>1896</v>
      </c>
      <c r="AD1500" s="137">
        <v>201.07489999999999</v>
      </c>
      <c r="AH1500" s="130">
        <v>4.2640394406783785E-4</v>
      </c>
      <c r="AI1500" s="130">
        <v>3.002243003000307E-4</v>
      </c>
      <c r="AJ1500" s="130">
        <v>6.3992593721253781E-5</v>
      </c>
      <c r="AK1500" s="181"/>
      <c r="AL1500" s="4"/>
      <c r="AM1500" s="159"/>
      <c r="AN1500" s="4"/>
    </row>
    <row r="1501" spans="1:40" x14ac:dyDescent="0.25">
      <c r="A1501" t="s">
        <v>1213</v>
      </c>
      <c r="B1501" s="2">
        <v>9302</v>
      </c>
      <c r="C1501" t="s">
        <v>455</v>
      </c>
      <c r="D1501" t="s">
        <v>2606</v>
      </c>
      <c r="E1501" t="s">
        <v>309</v>
      </c>
      <c r="F1501" t="s">
        <v>2681</v>
      </c>
      <c r="G1501" t="s">
        <v>2682</v>
      </c>
      <c r="H1501" t="s">
        <v>312</v>
      </c>
      <c r="I1501" t="s">
        <v>754</v>
      </c>
      <c r="J1501" t="s">
        <v>204</v>
      </c>
      <c r="K1501" t="s">
        <v>204</v>
      </c>
      <c r="L1501" t="s">
        <v>325</v>
      </c>
      <c r="M1501" t="s">
        <v>340</v>
      </c>
      <c r="N1501" t="s">
        <v>440</v>
      </c>
      <c r="O1501" t="s">
        <v>339</v>
      </c>
      <c r="P1501" t="s">
        <v>2149</v>
      </c>
      <c r="Q1501" t="s">
        <v>415</v>
      </c>
      <c r="R1501" t="s">
        <v>407</v>
      </c>
      <c r="S1501" t="s">
        <v>1212</v>
      </c>
      <c r="T1501" s="129">
        <v>2999.5</v>
      </c>
      <c r="U1501" t="s">
        <v>2683</v>
      </c>
      <c r="V1501" s="130">
        <v>3.1614425069093399E-2</v>
      </c>
      <c r="W1501" s="130">
        <v>2.3319134987592399E-2</v>
      </c>
      <c r="X1501" t="s">
        <v>412</v>
      </c>
      <c r="Y1501" t="s">
        <v>339</v>
      </c>
      <c r="Z1501" s="137">
        <v>180000</v>
      </c>
      <c r="AA1501" s="167">
        <v>1</v>
      </c>
      <c r="AB1501" s="166" t="s">
        <v>2684</v>
      </c>
      <c r="AD1501" s="137">
        <v>195.39</v>
      </c>
      <c r="AH1501" s="130">
        <v>1.4978269028018517E-4</v>
      </c>
      <c r="AI1501" s="130">
        <v>2.9173619400344348E-4</v>
      </c>
      <c r="AJ1501" s="130">
        <v>6.2183359967831771E-5</v>
      </c>
      <c r="AK1501" s="181"/>
      <c r="AL1501" s="4"/>
      <c r="AM1501" s="159"/>
      <c r="AN1501" s="4"/>
    </row>
    <row r="1502" spans="1:40" x14ac:dyDescent="0.25">
      <c r="A1502" t="s">
        <v>1213</v>
      </c>
      <c r="B1502" s="2">
        <v>9302</v>
      </c>
      <c r="C1502" t="s">
        <v>2615</v>
      </c>
      <c r="D1502" t="s">
        <v>2616</v>
      </c>
      <c r="E1502" t="s">
        <v>309</v>
      </c>
      <c r="F1502" t="s">
        <v>3811</v>
      </c>
      <c r="G1502" t="s">
        <v>3812</v>
      </c>
      <c r="H1502" t="s">
        <v>312</v>
      </c>
      <c r="I1502" t="s">
        <v>754</v>
      </c>
      <c r="J1502" t="s">
        <v>204</v>
      </c>
      <c r="K1502" t="s">
        <v>204</v>
      </c>
      <c r="L1502" t="s">
        <v>325</v>
      </c>
      <c r="M1502" t="s">
        <v>340</v>
      </c>
      <c r="N1502" t="s">
        <v>465</v>
      </c>
      <c r="O1502" t="s">
        <v>339</v>
      </c>
      <c r="P1502" t="s">
        <v>1633</v>
      </c>
      <c r="Q1502" t="s">
        <v>413</v>
      </c>
      <c r="R1502" t="s">
        <v>407</v>
      </c>
      <c r="S1502" t="s">
        <v>1212</v>
      </c>
      <c r="T1502" s="129">
        <v>4346.3</v>
      </c>
      <c r="U1502" t="s">
        <v>2168</v>
      </c>
      <c r="V1502" s="130">
        <v>2.27453698296846E-2</v>
      </c>
      <c r="W1502" s="130">
        <v>5.7205775247811903E-2</v>
      </c>
      <c r="X1502" t="s">
        <v>412</v>
      </c>
      <c r="Y1502" t="s">
        <v>339</v>
      </c>
      <c r="Z1502" s="137">
        <v>175495.19</v>
      </c>
      <c r="AA1502" s="167">
        <v>1</v>
      </c>
      <c r="AB1502" s="166" t="s">
        <v>3813</v>
      </c>
      <c r="AD1502" s="137">
        <v>165.70260000000002</v>
      </c>
      <c r="AH1502" s="130">
        <v>2.497831982536855E-4</v>
      </c>
      <c r="AI1502" s="130">
        <v>2.474100305055274E-4</v>
      </c>
      <c r="AJ1502" s="130">
        <v>5.2735270092664125E-5</v>
      </c>
      <c r="AK1502" s="181"/>
      <c r="AL1502" s="4"/>
      <c r="AM1502" s="159"/>
      <c r="AN1502" s="4"/>
    </row>
    <row r="1503" spans="1:40" x14ac:dyDescent="0.25">
      <c r="A1503" t="s">
        <v>1213</v>
      </c>
      <c r="B1503" s="2">
        <v>9302</v>
      </c>
      <c r="C1503" t="s">
        <v>3523</v>
      </c>
      <c r="D1503" t="s">
        <v>3524</v>
      </c>
      <c r="E1503" t="s">
        <v>309</v>
      </c>
      <c r="F1503" t="s">
        <v>3525</v>
      </c>
      <c r="G1503" t="s">
        <v>3526</v>
      </c>
      <c r="H1503" t="s">
        <v>312</v>
      </c>
      <c r="I1503" t="s">
        <v>754</v>
      </c>
      <c r="J1503" t="s">
        <v>204</v>
      </c>
      <c r="K1503" t="s">
        <v>204</v>
      </c>
      <c r="L1503" t="s">
        <v>325</v>
      </c>
      <c r="M1503" t="s">
        <v>340</v>
      </c>
      <c r="N1503" t="s">
        <v>484</v>
      </c>
      <c r="O1503" t="s">
        <v>339</v>
      </c>
      <c r="P1503" t="s">
        <v>1619</v>
      </c>
      <c r="Q1503" t="s">
        <v>413</v>
      </c>
      <c r="R1503" t="s">
        <v>407</v>
      </c>
      <c r="S1503" t="s">
        <v>1212</v>
      </c>
      <c r="T1503" s="129">
        <v>0</v>
      </c>
      <c r="U1503" t="s">
        <v>3295</v>
      </c>
      <c r="V1503" s="130">
        <v>1.85917853422706E-2</v>
      </c>
      <c r="W1503" t="s">
        <v>1840</v>
      </c>
      <c r="X1503" t="s">
        <v>412</v>
      </c>
      <c r="Y1503" t="s">
        <v>339</v>
      </c>
      <c r="Z1503" s="137">
        <v>58245</v>
      </c>
      <c r="AA1503" s="167">
        <v>1</v>
      </c>
      <c r="AB1503" s="166" t="s">
        <v>3527</v>
      </c>
      <c r="AD1503" s="137">
        <v>66.801199999999994</v>
      </c>
      <c r="AH1503" s="130">
        <v>3.8334263855439052E-4</v>
      </c>
      <c r="AI1503" s="130">
        <v>9.9740661460989962E-5</v>
      </c>
      <c r="AJ1503" s="130">
        <v>2.1259650268095214E-5</v>
      </c>
      <c r="AK1503" s="181"/>
      <c r="AL1503" s="4"/>
      <c r="AM1503" s="159"/>
      <c r="AN1503" s="4"/>
    </row>
    <row r="1504" spans="1:40" x14ac:dyDescent="0.25">
      <c r="A1504" t="s">
        <v>1213</v>
      </c>
      <c r="B1504" s="2">
        <v>9302</v>
      </c>
      <c r="C1504" t="s">
        <v>2158</v>
      </c>
      <c r="D1504" t="s">
        <v>2159</v>
      </c>
      <c r="E1504" t="s">
        <v>309</v>
      </c>
      <c r="F1504" t="s">
        <v>2160</v>
      </c>
      <c r="G1504" t="s">
        <v>2161</v>
      </c>
      <c r="H1504" t="s">
        <v>312</v>
      </c>
      <c r="I1504" t="s">
        <v>754</v>
      </c>
      <c r="J1504" t="s">
        <v>204</v>
      </c>
      <c r="K1504" t="s">
        <v>204</v>
      </c>
      <c r="L1504" t="s">
        <v>327</v>
      </c>
      <c r="M1504" t="s">
        <v>340</v>
      </c>
      <c r="N1504" t="s">
        <v>464</v>
      </c>
      <c r="O1504" t="s">
        <v>339</v>
      </c>
      <c r="Q1504" t="s">
        <v>410</v>
      </c>
      <c r="R1504" t="s">
        <v>410</v>
      </c>
      <c r="S1504" t="s">
        <v>1212</v>
      </c>
      <c r="T1504" s="129">
        <v>0</v>
      </c>
      <c r="U1504" t="s">
        <v>2162</v>
      </c>
      <c r="V1504" t="s">
        <v>1840</v>
      </c>
      <c r="W1504" t="s">
        <v>1840</v>
      </c>
      <c r="X1504" t="s">
        <v>412</v>
      </c>
      <c r="Y1504" t="s">
        <v>339</v>
      </c>
      <c r="Z1504" s="137">
        <v>679656.87000000011</v>
      </c>
      <c r="AA1504" s="167">
        <v>1</v>
      </c>
      <c r="AB1504" s="166">
        <f>AD1504*1000/Z1504*100</f>
        <v>104.66999999999997</v>
      </c>
      <c r="AD1504" s="137">
        <f>711396.845829/1000</f>
        <v>711.39684582899997</v>
      </c>
      <c r="AI1504" s="130">
        <v>1.0621843913619271E-3</v>
      </c>
      <c r="AJ1504" s="130">
        <v>2.2640383921472353E-4</v>
      </c>
      <c r="AK1504" s="181"/>
      <c r="AL1504" s="4"/>
      <c r="AM1504" s="159"/>
      <c r="AN1504" s="4"/>
    </row>
    <row r="1505" spans="1:40" x14ac:dyDescent="0.25">
      <c r="A1505" t="s">
        <v>1213</v>
      </c>
      <c r="B1505" s="2">
        <v>9302</v>
      </c>
      <c r="C1505" t="s">
        <v>2447</v>
      </c>
      <c r="D1505" t="s">
        <v>2448</v>
      </c>
      <c r="E1505" t="s">
        <v>309</v>
      </c>
      <c r="F1505" t="s">
        <v>3458</v>
      </c>
      <c r="G1505">
        <v>1197284</v>
      </c>
      <c r="H1505" t="s">
        <v>312</v>
      </c>
      <c r="I1505" t="s">
        <v>754</v>
      </c>
      <c r="J1505" t="s">
        <v>204</v>
      </c>
      <c r="K1505" t="s">
        <v>204</v>
      </c>
      <c r="L1505" t="s">
        <v>327</v>
      </c>
      <c r="M1505" t="s">
        <v>340</v>
      </c>
      <c r="N1505" t="s">
        <v>451</v>
      </c>
      <c r="O1505" t="s">
        <v>339</v>
      </c>
      <c r="P1505" t="s">
        <v>1619</v>
      </c>
      <c r="Q1505" t="s">
        <v>413</v>
      </c>
      <c r="R1505" t="s">
        <v>407</v>
      </c>
      <c r="S1505" t="s">
        <v>1212</v>
      </c>
      <c r="T1505" s="129">
        <v>0</v>
      </c>
      <c r="U1505" t="s">
        <v>2349</v>
      </c>
      <c r="V1505" t="s">
        <v>1840</v>
      </c>
      <c r="W1505" t="s">
        <v>1840</v>
      </c>
      <c r="X1505" t="s">
        <v>412</v>
      </c>
      <c r="Y1505" t="s">
        <v>339</v>
      </c>
      <c r="Z1505" s="137">
        <v>582029</v>
      </c>
      <c r="AA1505" s="167">
        <v>1</v>
      </c>
      <c r="AB1505" s="166">
        <f>AD1505*1000/Z1505*100</f>
        <v>100.49</v>
      </c>
      <c r="AD1505" s="137">
        <f>584880.9421/1000</f>
        <v>584.88094209999997</v>
      </c>
      <c r="AI1505" s="130">
        <v>8.7328389371719333E-4</v>
      </c>
      <c r="AJ1505" s="130">
        <v>1.8613983397783342E-4</v>
      </c>
      <c r="AK1505" s="181"/>
      <c r="AL1505" s="4"/>
      <c r="AM1505" s="159"/>
      <c r="AN1505" s="4"/>
    </row>
    <row r="1506" spans="1:40" x14ac:dyDescent="0.25">
      <c r="A1506" t="s">
        <v>1213</v>
      </c>
      <c r="B1506" s="2">
        <v>9302</v>
      </c>
      <c r="C1506" t="s">
        <v>1897</v>
      </c>
      <c r="D1506" t="s">
        <v>1898</v>
      </c>
      <c r="E1506" t="s">
        <v>309</v>
      </c>
      <c r="F1506" t="s">
        <v>1899</v>
      </c>
      <c r="G1506">
        <v>1183730</v>
      </c>
      <c r="H1506" t="s">
        <v>312</v>
      </c>
      <c r="I1506" t="s">
        <v>754</v>
      </c>
      <c r="J1506" t="s">
        <v>204</v>
      </c>
      <c r="K1506" t="s">
        <v>204</v>
      </c>
      <c r="L1506" t="s">
        <v>327</v>
      </c>
      <c r="M1506" t="s">
        <v>340</v>
      </c>
      <c r="N1506" t="s">
        <v>441</v>
      </c>
      <c r="O1506" t="s">
        <v>339</v>
      </c>
      <c r="Q1506" t="s">
        <v>410</v>
      </c>
      <c r="R1506" t="s">
        <v>410</v>
      </c>
      <c r="S1506" t="s">
        <v>1212</v>
      </c>
      <c r="T1506" s="129">
        <v>0</v>
      </c>
      <c r="U1506" t="s">
        <v>1627</v>
      </c>
      <c r="V1506" t="s">
        <v>1840</v>
      </c>
      <c r="W1506" t="s">
        <v>1840</v>
      </c>
      <c r="X1506" t="s">
        <v>412</v>
      </c>
      <c r="Y1506" t="s">
        <v>339</v>
      </c>
      <c r="Z1506" s="137">
        <v>2378091.1</v>
      </c>
      <c r="AA1506" s="167">
        <v>1</v>
      </c>
      <c r="AB1506" s="166">
        <f>AD1506*1000/Z1506*100</f>
        <v>102.42</v>
      </c>
      <c r="AD1506" s="137">
        <f>2435640.90462/1000</f>
        <v>2435.6409046200001</v>
      </c>
      <c r="AI1506" s="130">
        <v>3.6366477684269564E-3</v>
      </c>
      <c r="AJ1506" s="130">
        <v>7.7514885677036128E-4</v>
      </c>
      <c r="AK1506" s="181"/>
      <c r="AL1506" s="4"/>
      <c r="AM1506" s="159"/>
      <c r="AN1506" s="4"/>
    </row>
    <row r="1507" spans="1:40" x14ac:dyDescent="0.25">
      <c r="A1507" t="s">
        <v>1213</v>
      </c>
      <c r="B1507" s="2">
        <v>9302</v>
      </c>
      <c r="C1507" t="s">
        <v>3528</v>
      </c>
      <c r="D1507" t="s">
        <v>3529</v>
      </c>
      <c r="E1507" t="s">
        <v>311</v>
      </c>
      <c r="F1507" t="s">
        <v>3530</v>
      </c>
      <c r="G1507" t="s">
        <v>3531</v>
      </c>
      <c r="H1507" t="s">
        <v>321</v>
      </c>
      <c r="I1507" t="s">
        <v>755</v>
      </c>
      <c r="J1507" t="s">
        <v>204</v>
      </c>
      <c r="K1507" t="s">
        <v>204</v>
      </c>
      <c r="L1507" t="s">
        <v>325</v>
      </c>
      <c r="M1507" t="s">
        <v>340</v>
      </c>
      <c r="N1507" t="s">
        <v>480</v>
      </c>
      <c r="O1507" t="s">
        <v>339</v>
      </c>
      <c r="P1507" t="s">
        <v>1647</v>
      </c>
      <c r="Q1507" t="s">
        <v>413</v>
      </c>
      <c r="R1507" t="s">
        <v>407</v>
      </c>
      <c r="S1507" t="s">
        <v>1212</v>
      </c>
      <c r="T1507" s="129">
        <v>986.5</v>
      </c>
      <c r="U1507" t="s">
        <v>3532</v>
      </c>
      <c r="V1507" s="130">
        <v>3.0747148787000699E-2</v>
      </c>
      <c r="W1507" s="130">
        <v>6.7997782419919606E-2</v>
      </c>
      <c r="X1507" t="s">
        <v>412</v>
      </c>
      <c r="Y1507" t="s">
        <v>339</v>
      </c>
      <c r="Z1507" s="137">
        <v>3316763.1</v>
      </c>
      <c r="AA1507" s="167">
        <v>1</v>
      </c>
      <c r="AB1507" s="166" t="s">
        <v>3533</v>
      </c>
      <c r="AC1507" s="2">
        <v>59.411999999999999</v>
      </c>
      <c r="AD1507" s="137">
        <v>3485.2966000000001</v>
      </c>
      <c r="AH1507" s="130">
        <v>2.3691165E-2</v>
      </c>
      <c r="AI1507" s="130">
        <v>5.203885383372445E-3</v>
      </c>
      <c r="AJ1507" s="130">
        <v>1.1092044274141984E-3</v>
      </c>
      <c r="AK1507" s="181"/>
      <c r="AL1507" s="4"/>
      <c r="AM1507" s="159"/>
      <c r="AN1507" s="4"/>
    </row>
    <row r="1508" spans="1:40" x14ac:dyDescent="0.25">
      <c r="A1508" t="s">
        <v>1213</v>
      </c>
      <c r="B1508" s="2">
        <v>9302</v>
      </c>
      <c r="C1508" t="s">
        <v>2701</v>
      </c>
      <c r="D1508" t="s">
        <v>2702</v>
      </c>
      <c r="E1508" t="s">
        <v>309</v>
      </c>
      <c r="F1508" t="s">
        <v>3534</v>
      </c>
      <c r="G1508" t="s">
        <v>3535</v>
      </c>
      <c r="H1508" t="s">
        <v>312</v>
      </c>
      <c r="I1508" t="s">
        <v>755</v>
      </c>
      <c r="J1508" t="s">
        <v>204</v>
      </c>
      <c r="K1508" t="s">
        <v>204</v>
      </c>
      <c r="L1508" t="s">
        <v>325</v>
      </c>
      <c r="M1508" t="s">
        <v>340</v>
      </c>
      <c r="N1508" t="s">
        <v>436</v>
      </c>
      <c r="O1508" t="s">
        <v>339</v>
      </c>
      <c r="P1508" t="s">
        <v>1211</v>
      </c>
      <c r="Q1508" t="s">
        <v>413</v>
      </c>
      <c r="R1508" t="s">
        <v>407</v>
      </c>
      <c r="S1508" t="s">
        <v>1212</v>
      </c>
      <c r="T1508" s="129">
        <v>1694.3</v>
      </c>
      <c r="U1508" t="s">
        <v>3536</v>
      </c>
      <c r="V1508" s="130">
        <v>1.7621377274538901E-3</v>
      </c>
      <c r="W1508" s="130">
        <v>4.9065218683480898E-2</v>
      </c>
      <c r="X1508" t="s">
        <v>412</v>
      </c>
      <c r="Y1508" t="s">
        <v>339</v>
      </c>
      <c r="Z1508" s="137">
        <v>9498343</v>
      </c>
      <c r="AA1508" s="167">
        <v>1</v>
      </c>
      <c r="AB1508" s="166" t="s">
        <v>3537</v>
      </c>
      <c r="AD1508" s="137">
        <v>10638.144199999999</v>
      </c>
      <c r="AH1508" s="130">
        <v>1.4377787099909342E-2</v>
      </c>
      <c r="AI1508" s="130">
        <v>1.5883779621105518E-2</v>
      </c>
      <c r="AJ1508" s="130">
        <v>3.3856162044029977E-3</v>
      </c>
      <c r="AK1508" s="181"/>
      <c r="AL1508" s="4"/>
      <c r="AM1508" s="159"/>
      <c r="AN1508" s="4"/>
    </row>
    <row r="1509" spans="1:40" x14ac:dyDescent="0.25">
      <c r="A1509" t="s">
        <v>1213</v>
      </c>
      <c r="B1509" s="2">
        <v>9302</v>
      </c>
      <c r="C1509" t="s">
        <v>2883</v>
      </c>
      <c r="D1509" t="s">
        <v>2884</v>
      </c>
      <c r="E1509" t="s">
        <v>309</v>
      </c>
      <c r="F1509" t="s">
        <v>2885</v>
      </c>
      <c r="G1509" t="s">
        <v>2886</v>
      </c>
      <c r="H1509" t="s">
        <v>312</v>
      </c>
      <c r="I1509" t="s">
        <v>755</v>
      </c>
      <c r="J1509" t="s">
        <v>204</v>
      </c>
      <c r="K1509" t="s">
        <v>204</v>
      </c>
      <c r="L1509" t="s">
        <v>325</v>
      </c>
      <c r="M1509" t="s">
        <v>340</v>
      </c>
      <c r="N1509" t="s">
        <v>454</v>
      </c>
      <c r="O1509" t="s">
        <v>339</v>
      </c>
      <c r="P1509" t="s">
        <v>1864</v>
      </c>
      <c r="Q1509" t="s">
        <v>415</v>
      </c>
      <c r="R1509" t="s">
        <v>407</v>
      </c>
      <c r="S1509" t="s">
        <v>1212</v>
      </c>
      <c r="T1509" s="129">
        <v>3146.2</v>
      </c>
      <c r="U1509" t="s">
        <v>2887</v>
      </c>
      <c r="V1509" s="130">
        <v>4.8610749108535099E-2</v>
      </c>
      <c r="W1509" s="130">
        <v>5.7596542943715703E-2</v>
      </c>
      <c r="X1509" t="s">
        <v>412</v>
      </c>
      <c r="Y1509" t="s">
        <v>339</v>
      </c>
      <c r="Z1509" s="137">
        <v>4153001.07</v>
      </c>
      <c r="AA1509" s="167">
        <v>1</v>
      </c>
      <c r="AB1509" s="166" t="s">
        <v>2888</v>
      </c>
      <c r="AD1509" s="137">
        <v>4134.3126000000002</v>
      </c>
      <c r="AH1509" s="130">
        <v>2.9540238996874457E-3</v>
      </c>
      <c r="AI1509" s="130">
        <v>6.1729291301728904E-3</v>
      </c>
      <c r="AJ1509" s="130">
        <v>1.3157554052169638E-3</v>
      </c>
      <c r="AK1509" s="181"/>
      <c r="AL1509" s="4"/>
      <c r="AM1509" s="159"/>
      <c r="AN1509" s="4"/>
    </row>
    <row r="1510" spans="1:40" x14ac:dyDescent="0.25">
      <c r="A1510" t="s">
        <v>1213</v>
      </c>
      <c r="B1510" s="2">
        <v>9302</v>
      </c>
      <c r="C1510" t="s">
        <v>3538</v>
      </c>
      <c r="D1510" t="s">
        <v>3539</v>
      </c>
      <c r="E1510" t="s">
        <v>309</v>
      </c>
      <c r="F1510" t="s">
        <v>3540</v>
      </c>
      <c r="G1510" t="s">
        <v>3541</v>
      </c>
      <c r="H1510" t="s">
        <v>312</v>
      </c>
      <c r="I1510" t="s">
        <v>755</v>
      </c>
      <c r="J1510" t="s">
        <v>204</v>
      </c>
      <c r="K1510" t="s">
        <v>204</v>
      </c>
      <c r="L1510" t="s">
        <v>325</v>
      </c>
      <c r="M1510" t="s">
        <v>340</v>
      </c>
      <c r="N1510" t="s">
        <v>454</v>
      </c>
      <c r="O1510" t="s">
        <v>339</v>
      </c>
      <c r="P1510" t="s">
        <v>2348</v>
      </c>
      <c r="Q1510" t="s">
        <v>415</v>
      </c>
      <c r="R1510" t="s">
        <v>407</v>
      </c>
      <c r="S1510" t="s">
        <v>1212</v>
      </c>
      <c r="T1510" s="129">
        <v>2900.2</v>
      </c>
      <c r="U1510" t="s">
        <v>2887</v>
      </c>
      <c r="V1510" s="130">
        <v>4.3134043341130801E-2</v>
      </c>
      <c r="W1510" s="130">
        <v>4.1779630366563403E-2</v>
      </c>
      <c r="X1510" t="s">
        <v>412</v>
      </c>
      <c r="Y1510" t="s">
        <v>339</v>
      </c>
      <c r="Z1510" s="137">
        <v>2949000</v>
      </c>
      <c r="AA1510" s="167">
        <v>1</v>
      </c>
      <c r="AB1510" s="166" t="s">
        <v>3542</v>
      </c>
      <c r="AD1510" s="137">
        <v>3081.9998999999998</v>
      </c>
      <c r="AH1510" s="130">
        <v>1.0362045003447198E-2</v>
      </c>
      <c r="AI1510" s="130">
        <v>4.6017243499922892E-3</v>
      </c>
      <c r="AJ1510" s="130">
        <v>9.8085423615600358E-4</v>
      </c>
      <c r="AK1510" s="181"/>
      <c r="AL1510" s="4"/>
      <c r="AM1510" s="159"/>
      <c r="AN1510" s="4"/>
    </row>
    <row r="1511" spans="1:40" x14ac:dyDescent="0.25">
      <c r="A1511" t="s">
        <v>1213</v>
      </c>
      <c r="B1511" s="2">
        <v>9302</v>
      </c>
      <c r="C1511" t="s">
        <v>2551</v>
      </c>
      <c r="D1511" t="s">
        <v>2552</v>
      </c>
      <c r="E1511" t="s">
        <v>309</v>
      </c>
      <c r="F1511" t="s">
        <v>2889</v>
      </c>
      <c r="G1511" t="s">
        <v>2890</v>
      </c>
      <c r="H1511" t="s">
        <v>312</v>
      </c>
      <c r="I1511" t="s">
        <v>755</v>
      </c>
      <c r="J1511" t="s">
        <v>204</v>
      </c>
      <c r="K1511" t="s">
        <v>204</v>
      </c>
      <c r="L1511" t="s">
        <v>325</v>
      </c>
      <c r="M1511" t="s">
        <v>340</v>
      </c>
      <c r="N1511" t="s">
        <v>454</v>
      </c>
      <c r="O1511" t="s">
        <v>339</v>
      </c>
      <c r="P1511" t="s">
        <v>1668</v>
      </c>
      <c r="Q1511" t="s">
        <v>413</v>
      </c>
      <c r="R1511" t="s">
        <v>407</v>
      </c>
      <c r="S1511" t="s">
        <v>1212</v>
      </c>
      <c r="T1511" s="129">
        <v>761.7</v>
      </c>
      <c r="U1511" t="s">
        <v>2891</v>
      </c>
      <c r="V1511" s="130">
        <v>3.8689386797972201E-2</v>
      </c>
      <c r="W1511" s="130">
        <v>7.2390640746354706E-2</v>
      </c>
      <c r="X1511" t="s">
        <v>412</v>
      </c>
      <c r="Y1511" t="s">
        <v>339</v>
      </c>
      <c r="Z1511" s="137">
        <v>2909230.54</v>
      </c>
      <c r="AA1511" s="167">
        <v>1</v>
      </c>
      <c r="AB1511" s="166" t="s">
        <v>2892</v>
      </c>
      <c r="AD1511" s="137">
        <v>2971.1972000000001</v>
      </c>
      <c r="AH1511" s="130">
        <v>5.7752145065592449E-3</v>
      </c>
      <c r="AI1511" s="130">
        <v>4.4362851873774919E-3</v>
      </c>
      <c r="AJ1511" s="130">
        <v>9.4559099760997938E-4</v>
      </c>
      <c r="AK1511" s="181"/>
      <c r="AL1511" s="4"/>
      <c r="AM1511" s="159"/>
      <c r="AN1511" s="4"/>
    </row>
    <row r="1512" spans="1:40" x14ac:dyDescent="0.25">
      <c r="A1512" t="s">
        <v>1213</v>
      </c>
      <c r="B1512" s="2">
        <v>9302</v>
      </c>
      <c r="C1512" t="s">
        <v>2442</v>
      </c>
      <c r="D1512" t="s">
        <v>2443</v>
      </c>
      <c r="E1512" t="s">
        <v>309</v>
      </c>
      <c r="F1512" t="s">
        <v>3104</v>
      </c>
      <c r="G1512" t="s">
        <v>3105</v>
      </c>
      <c r="H1512" t="s">
        <v>312</v>
      </c>
      <c r="I1512" t="s">
        <v>755</v>
      </c>
      <c r="J1512" t="s">
        <v>204</v>
      </c>
      <c r="K1512" t="s">
        <v>204</v>
      </c>
      <c r="L1512" t="s">
        <v>325</v>
      </c>
      <c r="M1512" t="s">
        <v>340</v>
      </c>
      <c r="N1512" t="s">
        <v>446</v>
      </c>
      <c r="O1512" t="s">
        <v>339</v>
      </c>
      <c r="P1512" t="s">
        <v>1668</v>
      </c>
      <c r="Q1512" t="s">
        <v>413</v>
      </c>
      <c r="R1512" t="s">
        <v>407</v>
      </c>
      <c r="S1512" t="s">
        <v>1212</v>
      </c>
      <c r="T1512" s="129">
        <v>5171.8999999999996</v>
      </c>
      <c r="U1512" t="s">
        <v>2028</v>
      </c>
      <c r="V1512" s="130">
        <v>2.4745830467939E-2</v>
      </c>
      <c r="W1512" s="130">
        <v>5.7790615490674602E-2</v>
      </c>
      <c r="X1512" t="s">
        <v>412</v>
      </c>
      <c r="Y1512" t="s">
        <v>339</v>
      </c>
      <c r="Z1512" s="137">
        <v>2176707.7200000002</v>
      </c>
      <c r="AA1512" s="167">
        <v>1</v>
      </c>
      <c r="AB1512" s="166" t="s">
        <v>3106</v>
      </c>
      <c r="AD1512" s="137">
        <v>2113.1478999999999</v>
      </c>
      <c r="AH1512" s="130">
        <v>1.3850265461949606E-2</v>
      </c>
      <c r="AI1512" s="130">
        <v>3.1551344782863463E-3</v>
      </c>
      <c r="AJ1512" s="130">
        <v>6.7251464522732885E-4</v>
      </c>
      <c r="AK1512" s="181"/>
      <c r="AL1512" s="4"/>
      <c r="AM1512" s="159"/>
      <c r="AN1512" s="4"/>
    </row>
    <row r="1513" spans="1:40" x14ac:dyDescent="0.25">
      <c r="A1513" t="s">
        <v>1213</v>
      </c>
      <c r="B1513" s="2">
        <v>9302</v>
      </c>
      <c r="C1513" t="s">
        <v>3107</v>
      </c>
      <c r="D1513" t="s">
        <v>3108</v>
      </c>
      <c r="E1513" t="s">
        <v>309</v>
      </c>
      <c r="F1513" t="s">
        <v>3109</v>
      </c>
      <c r="G1513" t="s">
        <v>3110</v>
      </c>
      <c r="H1513" t="s">
        <v>312</v>
      </c>
      <c r="I1513" t="s">
        <v>755</v>
      </c>
      <c r="J1513" t="s">
        <v>204</v>
      </c>
      <c r="K1513" t="s">
        <v>204</v>
      </c>
      <c r="L1513" t="s">
        <v>325</v>
      </c>
      <c r="M1513" t="s">
        <v>340</v>
      </c>
      <c r="N1513" t="s">
        <v>440</v>
      </c>
      <c r="O1513" t="s">
        <v>339</v>
      </c>
      <c r="P1513" t="s">
        <v>1619</v>
      </c>
      <c r="Q1513" t="s">
        <v>413</v>
      </c>
      <c r="R1513" t="s">
        <v>407</v>
      </c>
      <c r="S1513" t="s">
        <v>1212</v>
      </c>
      <c r="T1513" s="129">
        <v>731.7</v>
      </c>
      <c r="U1513" t="s">
        <v>3111</v>
      </c>
      <c r="V1513" s="130">
        <v>5.2523151180833103E-2</v>
      </c>
      <c r="W1513" s="130">
        <v>7.7672561146020502E-2</v>
      </c>
      <c r="X1513" t="s">
        <v>412</v>
      </c>
      <c r="Y1513" t="s">
        <v>339</v>
      </c>
      <c r="Z1513" s="137">
        <v>1082657.22</v>
      </c>
      <c r="AA1513" s="167">
        <v>1</v>
      </c>
      <c r="AB1513" s="166" t="s">
        <v>3112</v>
      </c>
      <c r="AD1513" s="137">
        <v>1104.96</v>
      </c>
      <c r="AH1513" s="130">
        <v>2.942945377623598E-3</v>
      </c>
      <c r="AI1513" s="130">
        <v>1.6498122981014635E-3</v>
      </c>
      <c r="AJ1513" s="130">
        <v>3.5165630498006756E-4</v>
      </c>
      <c r="AK1513" s="181"/>
      <c r="AL1513" s="4"/>
      <c r="AM1513" s="159"/>
      <c r="AN1513" s="4"/>
    </row>
    <row r="1514" spans="1:40" x14ac:dyDescent="0.25">
      <c r="A1514" t="s">
        <v>1213</v>
      </c>
      <c r="B1514" s="2">
        <v>9302</v>
      </c>
      <c r="C1514" t="s">
        <v>2951</v>
      </c>
      <c r="D1514" t="s">
        <v>2952</v>
      </c>
      <c r="E1514" t="s">
        <v>311</v>
      </c>
      <c r="F1514" t="s">
        <v>2953</v>
      </c>
      <c r="G1514" t="s">
        <v>2954</v>
      </c>
      <c r="H1514" t="s">
        <v>312</v>
      </c>
      <c r="I1514" t="s">
        <v>755</v>
      </c>
      <c r="J1514" t="s">
        <v>204</v>
      </c>
      <c r="K1514" t="s">
        <v>204</v>
      </c>
      <c r="L1514" t="s">
        <v>325</v>
      </c>
      <c r="M1514" t="s">
        <v>340</v>
      </c>
      <c r="N1514" t="s">
        <v>465</v>
      </c>
      <c r="O1514" t="s">
        <v>339</v>
      </c>
      <c r="P1514" t="s">
        <v>2348</v>
      </c>
      <c r="Q1514" t="s">
        <v>415</v>
      </c>
      <c r="R1514" t="s">
        <v>407</v>
      </c>
      <c r="S1514" t="s">
        <v>1212</v>
      </c>
      <c r="T1514" s="129">
        <v>3157.2</v>
      </c>
      <c r="U1514" t="s">
        <v>1905</v>
      </c>
      <c r="V1514" s="130">
        <v>4.7131576424537101E-2</v>
      </c>
      <c r="W1514" s="130">
        <v>7.0426311858892102E-2</v>
      </c>
      <c r="X1514" t="s">
        <v>412</v>
      </c>
      <c r="Y1514" t="s">
        <v>339</v>
      </c>
      <c r="Z1514" s="137">
        <v>1081067.26</v>
      </c>
      <c r="AA1514" s="167">
        <v>1</v>
      </c>
      <c r="AB1514" s="166" t="s">
        <v>2955</v>
      </c>
      <c r="AD1514" s="137">
        <v>980.20369999999991</v>
      </c>
      <c r="AH1514" s="130">
        <v>9.6023385528161258E-4</v>
      </c>
      <c r="AI1514" s="130">
        <v>1.4635390592460879E-3</v>
      </c>
      <c r="AJ1514" s="130">
        <v>3.1195229806489882E-4</v>
      </c>
      <c r="AK1514" s="181"/>
      <c r="AL1514" s="4"/>
      <c r="AM1514" s="159"/>
      <c r="AN1514" s="4"/>
    </row>
    <row r="1515" spans="1:40" x14ac:dyDescent="0.25">
      <c r="A1515" t="s">
        <v>1213</v>
      </c>
      <c r="B1515" s="2">
        <v>9302</v>
      </c>
      <c r="C1515" t="s">
        <v>2030</v>
      </c>
      <c r="D1515" t="s">
        <v>2031</v>
      </c>
      <c r="E1515" t="s">
        <v>80</v>
      </c>
      <c r="F1515" t="s">
        <v>2032</v>
      </c>
      <c r="G1515" t="s">
        <v>2033</v>
      </c>
      <c r="H1515" t="s">
        <v>312</v>
      </c>
      <c r="I1515" t="s">
        <v>755</v>
      </c>
      <c r="J1515" t="s">
        <v>204</v>
      </c>
      <c r="K1515" t="s">
        <v>224</v>
      </c>
      <c r="L1515" t="s">
        <v>325</v>
      </c>
      <c r="M1515" t="s">
        <v>340</v>
      </c>
      <c r="N1515" t="s">
        <v>443</v>
      </c>
      <c r="O1515" t="s">
        <v>339</v>
      </c>
      <c r="P1515" t="s">
        <v>1864</v>
      </c>
      <c r="Q1515" t="s">
        <v>415</v>
      </c>
      <c r="R1515" t="s">
        <v>407</v>
      </c>
      <c r="S1515" t="s">
        <v>1212</v>
      </c>
      <c r="T1515" s="129">
        <v>2036.9</v>
      </c>
      <c r="U1515" t="s">
        <v>2034</v>
      </c>
      <c r="V1515" s="130">
        <v>8.9064280390704995E-4</v>
      </c>
      <c r="W1515" s="130">
        <v>5.4730038973092698E-2</v>
      </c>
      <c r="X1515" t="s">
        <v>412</v>
      </c>
      <c r="Y1515" t="s">
        <v>339</v>
      </c>
      <c r="Z1515" s="137">
        <v>662000</v>
      </c>
      <c r="AA1515" s="167">
        <v>1</v>
      </c>
      <c r="AB1515" s="166" t="s">
        <v>2035</v>
      </c>
      <c r="AD1515" s="137">
        <v>695.1</v>
      </c>
      <c r="AH1515" s="130">
        <v>1.5724226968261584E-3</v>
      </c>
      <c r="AI1515" s="130">
        <v>1.0378516221495142E-3</v>
      </c>
      <c r="AJ1515" s="130">
        <v>2.2121732695450059E-4</v>
      </c>
      <c r="AK1515" s="181"/>
      <c r="AL1515" s="4"/>
      <c r="AM1515" s="159"/>
      <c r="AN1515" s="4"/>
    </row>
    <row r="1516" spans="1:40" x14ac:dyDescent="0.25">
      <c r="A1516" t="s">
        <v>1213</v>
      </c>
      <c r="B1516" s="2">
        <v>9302</v>
      </c>
      <c r="C1516" t="s">
        <v>3800</v>
      </c>
      <c r="D1516" t="s">
        <v>3801</v>
      </c>
      <c r="E1516" t="s">
        <v>309</v>
      </c>
      <c r="F1516" t="s">
        <v>3802</v>
      </c>
      <c r="G1516" t="s">
        <v>3803</v>
      </c>
      <c r="H1516" t="s">
        <v>312</v>
      </c>
      <c r="I1516" t="s">
        <v>755</v>
      </c>
      <c r="J1516" t="s">
        <v>204</v>
      </c>
      <c r="K1516" t="s">
        <v>204</v>
      </c>
      <c r="L1516" t="s">
        <v>325</v>
      </c>
      <c r="M1516" t="s">
        <v>340</v>
      </c>
      <c r="N1516" t="s">
        <v>454</v>
      </c>
      <c r="O1516" t="s">
        <v>339</v>
      </c>
      <c r="Q1516" t="s">
        <v>410</v>
      </c>
      <c r="R1516" t="s">
        <v>410</v>
      </c>
      <c r="S1516" t="s">
        <v>1212</v>
      </c>
      <c r="T1516" s="129">
        <v>2782.3</v>
      </c>
      <c r="U1516" t="s">
        <v>1962</v>
      </c>
      <c r="V1516" s="130">
        <v>4.8729525629281602E-2</v>
      </c>
      <c r="W1516" s="130">
        <v>6.6698283135890601E-2</v>
      </c>
      <c r="X1516" t="s">
        <v>412</v>
      </c>
      <c r="Y1516" t="s">
        <v>339</v>
      </c>
      <c r="Z1516" s="137">
        <v>128124.48</v>
      </c>
      <c r="AA1516" s="167">
        <v>1</v>
      </c>
      <c r="AB1516" s="166" t="s">
        <v>2721</v>
      </c>
      <c r="AD1516" s="137">
        <v>140.93689999999998</v>
      </c>
      <c r="AH1516" s="130">
        <v>4.8532000000000002E-4</v>
      </c>
      <c r="AI1516" s="130">
        <v>2.1043244178639599E-4</v>
      </c>
      <c r="AJ1516" s="130">
        <v>4.4853523647322327E-5</v>
      </c>
      <c r="AK1516" s="181"/>
      <c r="AL1516" s="4"/>
      <c r="AM1516" s="159"/>
      <c r="AN1516" s="4"/>
    </row>
    <row r="1517" spans="1:40" x14ac:dyDescent="0.25">
      <c r="A1517" t="s">
        <v>1213</v>
      </c>
      <c r="B1517" s="2">
        <v>9302</v>
      </c>
      <c r="C1517" t="s">
        <v>2285</v>
      </c>
      <c r="D1517" t="s">
        <v>2286</v>
      </c>
      <c r="E1517" t="s">
        <v>309</v>
      </c>
      <c r="F1517" t="s">
        <v>3569</v>
      </c>
      <c r="G1517" t="s">
        <v>3570</v>
      </c>
      <c r="H1517" t="s">
        <v>321</v>
      </c>
      <c r="I1517" t="s">
        <v>755</v>
      </c>
      <c r="J1517" t="s">
        <v>205</v>
      </c>
      <c r="K1517" t="s">
        <v>204</v>
      </c>
      <c r="L1517" t="s">
        <v>325</v>
      </c>
      <c r="M1517" t="s">
        <v>314</v>
      </c>
      <c r="N1517" t="s">
        <v>534</v>
      </c>
      <c r="O1517" t="s">
        <v>339</v>
      </c>
      <c r="P1517" t="s">
        <v>2057</v>
      </c>
      <c r="Q1517" t="s">
        <v>433</v>
      </c>
      <c r="R1517" t="s">
        <v>407</v>
      </c>
      <c r="S1517" t="s">
        <v>1217</v>
      </c>
      <c r="T1517" s="129">
        <v>5279.5</v>
      </c>
      <c r="U1517" t="s">
        <v>2289</v>
      </c>
      <c r="V1517" s="130">
        <v>3.5210012391805302E-2</v>
      </c>
      <c r="W1517" s="130">
        <v>4.2881123200654597E-2</v>
      </c>
      <c r="X1517" t="s">
        <v>412</v>
      </c>
      <c r="Y1517" t="s">
        <v>339</v>
      </c>
      <c r="Z1517" s="137">
        <v>1420000</v>
      </c>
      <c r="AA1517" s="11" t="s">
        <v>1218</v>
      </c>
      <c r="AB1517" s="166" t="s">
        <v>3571</v>
      </c>
      <c r="AD1517" s="137">
        <v>5593.6682999999994</v>
      </c>
      <c r="AH1517" s="130">
        <v>1.2909090909090908E-3</v>
      </c>
      <c r="AI1517" s="130">
        <v>8.3518885324720404E-3</v>
      </c>
      <c r="AJ1517" s="130">
        <v>1.7801990349534244E-3</v>
      </c>
      <c r="AK1517" s="181"/>
      <c r="AL1517" s="4"/>
      <c r="AM1517" s="159"/>
      <c r="AN1517" s="4"/>
    </row>
    <row r="1518" spans="1:40" x14ac:dyDescent="0.25">
      <c r="A1518" t="s">
        <v>1213</v>
      </c>
      <c r="B1518" s="2">
        <v>9302</v>
      </c>
      <c r="C1518" t="s">
        <v>1873</v>
      </c>
      <c r="D1518" t="s">
        <v>1874</v>
      </c>
      <c r="E1518" t="s">
        <v>309</v>
      </c>
      <c r="F1518" t="s">
        <v>3543</v>
      </c>
      <c r="G1518" t="s">
        <v>3544</v>
      </c>
      <c r="H1518" t="s">
        <v>321</v>
      </c>
      <c r="I1518" t="s">
        <v>755</v>
      </c>
      <c r="J1518" t="s">
        <v>205</v>
      </c>
      <c r="K1518" t="s">
        <v>204</v>
      </c>
      <c r="L1518" t="s">
        <v>325</v>
      </c>
      <c r="M1518" t="s">
        <v>340</v>
      </c>
      <c r="N1518" t="s">
        <v>536</v>
      </c>
      <c r="O1518" t="s">
        <v>339</v>
      </c>
      <c r="P1518" t="s">
        <v>3545</v>
      </c>
      <c r="Q1518" t="s">
        <v>433</v>
      </c>
      <c r="R1518" t="s">
        <v>407</v>
      </c>
      <c r="S1518" t="s">
        <v>1215</v>
      </c>
      <c r="T1518" s="129">
        <v>2746.5</v>
      </c>
      <c r="U1518" t="s">
        <v>3546</v>
      </c>
      <c r="V1518" s="130">
        <v>4.7292339740991202E-2</v>
      </c>
      <c r="W1518" s="130">
        <v>6.4530702594518305E-2</v>
      </c>
      <c r="X1518" t="s">
        <v>412</v>
      </c>
      <c r="Y1518" t="s">
        <v>339</v>
      </c>
      <c r="Z1518" s="137">
        <v>1345000</v>
      </c>
      <c r="AA1518" s="11" t="s">
        <v>1216</v>
      </c>
      <c r="AB1518" s="166" t="s">
        <v>3547</v>
      </c>
      <c r="AD1518" s="137">
        <v>4999.2357000000002</v>
      </c>
      <c r="AH1518" s="130">
        <v>2.6900000000000001E-3</v>
      </c>
      <c r="AI1518" s="130">
        <v>7.4643430884085201E-3</v>
      </c>
      <c r="AJ1518" s="130">
        <v>1.5910193617745816E-3</v>
      </c>
      <c r="AK1518" s="181"/>
      <c r="AL1518" s="4"/>
      <c r="AM1518" s="159"/>
      <c r="AN1518" s="4"/>
    </row>
    <row r="1519" spans="1:40" x14ac:dyDescent="0.25">
      <c r="A1519" t="s">
        <v>1213</v>
      </c>
      <c r="B1519" s="2">
        <v>9302</v>
      </c>
      <c r="C1519" t="s">
        <v>3548</v>
      </c>
      <c r="D1519" t="s">
        <v>3549</v>
      </c>
      <c r="E1519" t="s">
        <v>309</v>
      </c>
      <c r="F1519" t="s">
        <v>3550</v>
      </c>
      <c r="G1519" t="s">
        <v>3551</v>
      </c>
      <c r="H1519" t="s">
        <v>321</v>
      </c>
      <c r="I1519" t="s">
        <v>755</v>
      </c>
      <c r="J1519" t="s">
        <v>205</v>
      </c>
      <c r="K1519" t="s">
        <v>204</v>
      </c>
      <c r="L1519" t="s">
        <v>325</v>
      </c>
      <c r="M1519" t="s">
        <v>340</v>
      </c>
      <c r="N1519" t="s">
        <v>536</v>
      </c>
      <c r="O1519" t="s">
        <v>339</v>
      </c>
      <c r="P1519" t="s">
        <v>3552</v>
      </c>
      <c r="Q1519" t="s">
        <v>431</v>
      </c>
      <c r="R1519" t="s">
        <v>407</v>
      </c>
      <c r="S1519" t="s">
        <v>1215</v>
      </c>
      <c r="T1519" s="129">
        <v>3219.4</v>
      </c>
      <c r="U1519" t="s">
        <v>3553</v>
      </c>
      <c r="V1519" s="130">
        <v>4.8281060689687398E-2</v>
      </c>
      <c r="W1519" s="130">
        <v>6.5039487379788999E-2</v>
      </c>
      <c r="X1519" t="s">
        <v>412</v>
      </c>
      <c r="Y1519" t="s">
        <v>339</v>
      </c>
      <c r="Z1519" s="137">
        <v>710000</v>
      </c>
      <c r="AA1519" s="11" t="s">
        <v>1216</v>
      </c>
      <c r="AB1519" s="166" t="s">
        <v>3554</v>
      </c>
      <c r="AD1519" s="137">
        <v>2643.4103</v>
      </c>
      <c r="AH1519" s="130">
        <v>8.8750000000000005E-4</v>
      </c>
      <c r="AI1519" s="130">
        <v>3.9468675987077168E-3</v>
      </c>
      <c r="AJ1519" s="130">
        <v>8.4127199051934178E-4</v>
      </c>
      <c r="AK1519" s="181"/>
      <c r="AL1519" s="4"/>
      <c r="AM1519" s="159"/>
      <c r="AN1519" s="4"/>
    </row>
    <row r="1520" spans="1:40" x14ac:dyDescent="0.25">
      <c r="A1520" t="s">
        <v>1213</v>
      </c>
      <c r="B1520" s="2">
        <v>9302</v>
      </c>
      <c r="C1520" t="s">
        <v>3562</v>
      </c>
      <c r="D1520" t="s">
        <v>3563</v>
      </c>
      <c r="E1520" t="s">
        <v>80</v>
      </c>
      <c r="F1520" t="s">
        <v>3564</v>
      </c>
      <c r="G1520" t="s">
        <v>3565</v>
      </c>
      <c r="H1520" t="s">
        <v>321</v>
      </c>
      <c r="I1520" t="s">
        <v>755</v>
      </c>
      <c r="J1520" t="s">
        <v>205</v>
      </c>
      <c r="K1520" t="s">
        <v>224</v>
      </c>
      <c r="L1520" t="s">
        <v>325</v>
      </c>
      <c r="M1520" t="s">
        <v>314</v>
      </c>
      <c r="N1520" t="s">
        <v>534</v>
      </c>
      <c r="O1520" t="s">
        <v>339</v>
      </c>
      <c r="P1520" t="s">
        <v>3566</v>
      </c>
      <c r="Q1520" t="s">
        <v>433</v>
      </c>
      <c r="R1520" t="s">
        <v>407</v>
      </c>
      <c r="S1520" t="s">
        <v>1215</v>
      </c>
      <c r="T1520" s="129">
        <v>4083.2</v>
      </c>
      <c r="U1520" t="s">
        <v>3567</v>
      </c>
      <c r="V1520" s="130">
        <v>5.0373453249509197E-2</v>
      </c>
      <c r="W1520" s="130">
        <v>5.8328248897790598E-2</v>
      </c>
      <c r="X1520" t="s">
        <v>412</v>
      </c>
      <c r="Y1520" t="s">
        <v>339</v>
      </c>
      <c r="Z1520" s="137">
        <v>650000</v>
      </c>
      <c r="AA1520" s="11" t="s">
        <v>1216</v>
      </c>
      <c r="AB1520" s="166" t="s">
        <v>3568</v>
      </c>
      <c r="AD1520" s="137">
        <v>2316.6938999999998</v>
      </c>
      <c r="AH1520" s="130">
        <v>1.8571428571428572E-4</v>
      </c>
      <c r="AI1520" s="130">
        <v>3.459048370218507E-3</v>
      </c>
      <c r="AJ1520" s="130">
        <v>7.3729367275183002E-4</v>
      </c>
      <c r="AK1520" s="181"/>
      <c r="AL1520" s="4"/>
      <c r="AM1520" s="159"/>
      <c r="AN1520" s="4"/>
    </row>
    <row r="1521" spans="1:40" x14ac:dyDescent="0.25">
      <c r="A1521" t="s">
        <v>1213</v>
      </c>
      <c r="B1521" s="2">
        <v>9302</v>
      </c>
      <c r="C1521" t="s">
        <v>2285</v>
      </c>
      <c r="D1521" t="s">
        <v>2286</v>
      </c>
      <c r="E1521" t="s">
        <v>309</v>
      </c>
      <c r="F1521" t="s">
        <v>2287</v>
      </c>
      <c r="G1521" t="s">
        <v>2288</v>
      </c>
      <c r="H1521" t="s">
        <v>321</v>
      </c>
      <c r="I1521" t="s">
        <v>755</v>
      </c>
      <c r="J1521" t="s">
        <v>205</v>
      </c>
      <c r="K1521" t="s">
        <v>204</v>
      </c>
      <c r="L1521" t="s">
        <v>325</v>
      </c>
      <c r="M1521" t="s">
        <v>314</v>
      </c>
      <c r="N1521" t="s">
        <v>534</v>
      </c>
      <c r="O1521" t="s">
        <v>339</v>
      </c>
      <c r="P1521" t="s">
        <v>2057</v>
      </c>
      <c r="Q1521" t="s">
        <v>433</v>
      </c>
      <c r="R1521" t="s">
        <v>407</v>
      </c>
      <c r="S1521" t="s">
        <v>1217</v>
      </c>
      <c r="T1521" s="129">
        <v>5187.3999999999996</v>
      </c>
      <c r="U1521" t="s">
        <v>2289</v>
      </c>
      <c r="V1521" s="130">
        <v>4.1000717576741799E-2</v>
      </c>
      <c r="W1521" s="130">
        <v>5.1283939963578801E-2</v>
      </c>
      <c r="X1521" t="s">
        <v>412</v>
      </c>
      <c r="Y1521" t="s">
        <v>339</v>
      </c>
      <c r="Z1521" s="137">
        <v>560000</v>
      </c>
      <c r="AA1521" s="11" t="s">
        <v>1218</v>
      </c>
      <c r="AB1521" s="166" t="s">
        <v>2290</v>
      </c>
      <c r="AD1521" s="137">
        <v>2187.0998999999997</v>
      </c>
      <c r="AH1521" s="130">
        <v>3.7333333333333332E-4</v>
      </c>
      <c r="AI1521" s="130">
        <v>3.2655519767199538E-3</v>
      </c>
      <c r="AJ1521" s="130">
        <v>6.9605005561855201E-4</v>
      </c>
      <c r="AK1521" s="181"/>
      <c r="AL1521" s="4"/>
      <c r="AM1521" s="159"/>
      <c r="AN1521" s="4"/>
    </row>
    <row r="1522" spans="1:40" x14ac:dyDescent="0.25">
      <c r="A1522" t="s">
        <v>1213</v>
      </c>
      <c r="B1522" s="2">
        <v>9302</v>
      </c>
      <c r="C1522" t="s">
        <v>3628</v>
      </c>
      <c r="D1522" t="s">
        <v>3629</v>
      </c>
      <c r="E1522" t="s">
        <v>80</v>
      </c>
      <c r="F1522" t="s">
        <v>3630</v>
      </c>
      <c r="G1522" t="s">
        <v>3631</v>
      </c>
      <c r="H1522" t="s">
        <v>321</v>
      </c>
      <c r="I1522" t="s">
        <v>755</v>
      </c>
      <c r="J1522" t="s">
        <v>205</v>
      </c>
      <c r="K1522" t="s">
        <v>224</v>
      </c>
      <c r="L1522" t="s">
        <v>325</v>
      </c>
      <c r="M1522" t="s">
        <v>314</v>
      </c>
      <c r="N1522" t="s">
        <v>537</v>
      </c>
      <c r="O1522" t="s">
        <v>339</v>
      </c>
      <c r="P1522" t="s">
        <v>2040</v>
      </c>
      <c r="Q1522" t="s">
        <v>433</v>
      </c>
      <c r="R1522" t="s">
        <v>407</v>
      </c>
      <c r="S1522" t="s">
        <v>1215</v>
      </c>
      <c r="T1522" s="129">
        <v>4227.3999999999996</v>
      </c>
      <c r="U1522" t="s">
        <v>3153</v>
      </c>
      <c r="V1522" s="130">
        <v>6.1921213618516602E-2</v>
      </c>
      <c r="W1522" s="130">
        <v>6.0775136550664598E-2</v>
      </c>
      <c r="X1522" t="s">
        <v>412</v>
      </c>
      <c r="Y1522" t="s">
        <v>339</v>
      </c>
      <c r="Z1522" s="137">
        <v>530000</v>
      </c>
      <c r="AA1522" s="11" t="s">
        <v>1216</v>
      </c>
      <c r="AB1522" s="166" t="s">
        <v>3632</v>
      </c>
      <c r="AD1522" s="137">
        <v>2036.8303999999998</v>
      </c>
      <c r="AH1522" s="130">
        <v>8.1538461538461539E-4</v>
      </c>
      <c r="AI1522" s="130">
        <v>3.0411850592482288E-3</v>
      </c>
      <c r="AJ1522" s="130">
        <v>6.482264084990162E-4</v>
      </c>
      <c r="AK1522" s="181"/>
      <c r="AL1522" s="4"/>
      <c r="AM1522" s="159"/>
      <c r="AN1522" s="4"/>
    </row>
    <row r="1523" spans="1:40" x14ac:dyDescent="0.25">
      <c r="A1523" t="s">
        <v>1213</v>
      </c>
      <c r="B1523" s="2">
        <v>9302</v>
      </c>
      <c r="C1523" t="s">
        <v>3555</v>
      </c>
      <c r="D1523" t="s">
        <v>3556</v>
      </c>
      <c r="E1523" t="s">
        <v>80</v>
      </c>
      <c r="F1523" t="s">
        <v>3557</v>
      </c>
      <c r="G1523" t="s">
        <v>3558</v>
      </c>
      <c r="H1523" t="s">
        <v>321</v>
      </c>
      <c r="I1523" t="s">
        <v>755</v>
      </c>
      <c r="J1523" t="s">
        <v>205</v>
      </c>
      <c r="K1523" t="s">
        <v>224</v>
      </c>
      <c r="L1523" t="s">
        <v>325</v>
      </c>
      <c r="M1523" t="s">
        <v>314</v>
      </c>
      <c r="N1523" t="s">
        <v>521</v>
      </c>
      <c r="O1523" t="s">
        <v>339</v>
      </c>
      <c r="P1523" t="s">
        <v>3559</v>
      </c>
      <c r="Q1523" t="s">
        <v>431</v>
      </c>
      <c r="R1523" t="s">
        <v>407</v>
      </c>
      <c r="S1523" t="s">
        <v>1215</v>
      </c>
      <c r="T1523" s="129">
        <v>3195.6</v>
      </c>
      <c r="U1523" t="s">
        <v>3560</v>
      </c>
      <c r="V1523" s="130">
        <v>4.1074150432347897E-2</v>
      </c>
      <c r="W1523" s="130">
        <v>4.8750506445169102E-2</v>
      </c>
      <c r="X1523" t="s">
        <v>412</v>
      </c>
      <c r="Y1523" t="s">
        <v>339</v>
      </c>
      <c r="Z1523" s="137">
        <v>535000</v>
      </c>
      <c r="AA1523" s="11" t="s">
        <v>1216</v>
      </c>
      <c r="AB1523" s="166" t="s">
        <v>3561</v>
      </c>
      <c r="AD1523" s="137">
        <v>2001.3823</v>
      </c>
      <c r="AH1523" s="130">
        <v>2.675E-4</v>
      </c>
      <c r="AI1523" s="130">
        <v>2.9882576127123086E-3</v>
      </c>
      <c r="AJ1523" s="130">
        <v>6.3694496132937761E-4</v>
      </c>
      <c r="AK1523" s="181"/>
      <c r="AL1523" s="4"/>
      <c r="AM1523" s="159"/>
      <c r="AN1523" s="4"/>
    </row>
    <row r="1524" spans="1:40" x14ac:dyDescent="0.25">
      <c r="A1524" t="s">
        <v>1213</v>
      </c>
      <c r="B1524" s="2">
        <v>9302</v>
      </c>
      <c r="C1524" t="s">
        <v>3673</v>
      </c>
      <c r="D1524" t="s">
        <v>3674</v>
      </c>
      <c r="E1524" t="s">
        <v>80</v>
      </c>
      <c r="F1524" t="s">
        <v>3675</v>
      </c>
      <c r="G1524" t="s">
        <v>3676</v>
      </c>
      <c r="H1524" t="s">
        <v>321</v>
      </c>
      <c r="I1524" t="s">
        <v>755</v>
      </c>
      <c r="J1524" t="s">
        <v>205</v>
      </c>
      <c r="K1524" t="s">
        <v>224</v>
      </c>
      <c r="L1524" t="s">
        <v>325</v>
      </c>
      <c r="M1524" t="s">
        <v>314</v>
      </c>
      <c r="N1524" t="s">
        <v>548</v>
      </c>
      <c r="O1524" t="s">
        <v>339</v>
      </c>
      <c r="P1524" t="s">
        <v>2040</v>
      </c>
      <c r="Q1524" t="s">
        <v>433</v>
      </c>
      <c r="R1524" t="s">
        <v>407</v>
      </c>
      <c r="S1524" t="s">
        <v>1215</v>
      </c>
      <c r="T1524" s="129">
        <v>7714</v>
      </c>
      <c r="U1524" t="s">
        <v>3677</v>
      </c>
      <c r="V1524" s="130">
        <v>5.5556158598661101E-2</v>
      </c>
      <c r="W1524" s="130">
        <v>5.7302811521291401E-2</v>
      </c>
      <c r="X1524" t="s">
        <v>412</v>
      </c>
      <c r="Y1524" t="s">
        <v>339</v>
      </c>
      <c r="Z1524" s="137">
        <v>510000</v>
      </c>
      <c r="AA1524" s="11" t="s">
        <v>1216</v>
      </c>
      <c r="AB1524" s="166" t="s">
        <v>3678</v>
      </c>
      <c r="AD1524" s="137">
        <v>1918.2762</v>
      </c>
      <c r="AH1524" s="130">
        <v>1.0200000000000001E-3</v>
      </c>
      <c r="AI1524" s="130">
        <v>2.8641721563815365E-3</v>
      </c>
      <c r="AJ1524" s="130">
        <v>6.1049623554083866E-4</v>
      </c>
      <c r="AK1524" s="181"/>
      <c r="AL1524" s="4"/>
      <c r="AM1524" s="159"/>
      <c r="AN1524" s="4"/>
    </row>
    <row r="1525" spans="1:40" x14ac:dyDescent="0.25">
      <c r="A1525" t="s">
        <v>1213</v>
      </c>
      <c r="B1525" s="2">
        <v>9302</v>
      </c>
      <c r="C1525" t="s">
        <v>2973</v>
      </c>
      <c r="D1525" t="s">
        <v>2974</v>
      </c>
      <c r="E1525" t="s">
        <v>80</v>
      </c>
      <c r="F1525" t="s">
        <v>3602</v>
      </c>
      <c r="G1525" t="s">
        <v>3603</v>
      </c>
      <c r="H1525" t="s">
        <v>321</v>
      </c>
      <c r="I1525" t="s">
        <v>755</v>
      </c>
      <c r="J1525" t="s">
        <v>205</v>
      </c>
      <c r="K1525" t="s">
        <v>293</v>
      </c>
      <c r="L1525" t="s">
        <v>325</v>
      </c>
      <c r="M1525" t="s">
        <v>314</v>
      </c>
      <c r="N1525" t="s">
        <v>568</v>
      </c>
      <c r="O1525" t="s">
        <v>339</v>
      </c>
      <c r="P1525" t="s">
        <v>2262</v>
      </c>
      <c r="Q1525" t="s">
        <v>433</v>
      </c>
      <c r="R1525" t="s">
        <v>407</v>
      </c>
      <c r="S1525" t="s">
        <v>1217</v>
      </c>
      <c r="T1525" s="129">
        <v>3525.9</v>
      </c>
      <c r="U1525" t="s">
        <v>3604</v>
      </c>
      <c r="V1525" s="130">
        <v>6.9269744383096396E-2</v>
      </c>
      <c r="W1525" s="130">
        <v>4.7045815154313698E-2</v>
      </c>
      <c r="X1525" t="s">
        <v>412</v>
      </c>
      <c r="Y1525" t="s">
        <v>339</v>
      </c>
      <c r="Z1525" s="137">
        <v>550000</v>
      </c>
      <c r="AA1525" s="11" t="s">
        <v>1218</v>
      </c>
      <c r="AB1525" s="166" t="s">
        <v>3605</v>
      </c>
      <c r="AD1525" s="137">
        <v>1889.6075000000001</v>
      </c>
      <c r="AH1525" s="130">
        <v>5.5000000000000003E-4</v>
      </c>
      <c r="AI1525" s="130">
        <v>2.8213670106472283E-3</v>
      </c>
      <c r="AJ1525" s="130">
        <v>6.0137234950823841E-4</v>
      </c>
      <c r="AK1525" s="181"/>
      <c r="AL1525" s="4"/>
      <c r="AM1525" s="159"/>
      <c r="AN1525" s="4"/>
    </row>
    <row r="1526" spans="1:40" x14ac:dyDescent="0.25">
      <c r="A1526" t="s">
        <v>1213</v>
      </c>
      <c r="B1526" s="2">
        <v>9302</v>
      </c>
      <c r="C1526" t="s">
        <v>2252</v>
      </c>
      <c r="D1526" t="s">
        <v>2253</v>
      </c>
      <c r="E1526" t="s">
        <v>80</v>
      </c>
      <c r="F1526" t="s">
        <v>3572</v>
      </c>
      <c r="G1526" t="s">
        <v>3573</v>
      </c>
      <c r="H1526" t="s">
        <v>321</v>
      </c>
      <c r="I1526" t="s">
        <v>755</v>
      </c>
      <c r="J1526" t="s">
        <v>205</v>
      </c>
      <c r="K1526" t="s">
        <v>224</v>
      </c>
      <c r="L1526" t="s">
        <v>325</v>
      </c>
      <c r="M1526" t="s">
        <v>314</v>
      </c>
      <c r="N1526" t="s">
        <v>537</v>
      </c>
      <c r="O1526" t="s">
        <v>339</v>
      </c>
      <c r="P1526" t="s">
        <v>2040</v>
      </c>
      <c r="Q1526" t="s">
        <v>423</v>
      </c>
      <c r="R1526" t="s">
        <v>407</v>
      </c>
      <c r="S1526" t="s">
        <v>1215</v>
      </c>
      <c r="T1526" s="129">
        <v>3994.2</v>
      </c>
      <c r="U1526" t="s">
        <v>3574</v>
      </c>
      <c r="V1526" s="130">
        <v>2.9424552410840601E-2</v>
      </c>
      <c r="W1526" s="130">
        <v>6.87924308216568E-2</v>
      </c>
      <c r="X1526" t="s">
        <v>412</v>
      </c>
      <c r="Y1526" t="s">
        <v>339</v>
      </c>
      <c r="Z1526" s="137">
        <v>560000</v>
      </c>
      <c r="AA1526" s="11" t="s">
        <v>1216</v>
      </c>
      <c r="AB1526" s="166" t="s">
        <v>3575</v>
      </c>
      <c r="AD1526" s="137">
        <v>1837.828</v>
      </c>
      <c r="AH1526" s="130">
        <v>7.4666666666666664E-4</v>
      </c>
      <c r="AI1526" s="130">
        <v>2.7440552021749352E-3</v>
      </c>
      <c r="AJ1526" s="130">
        <v>5.8489339312636443E-4</v>
      </c>
      <c r="AK1526" s="181"/>
      <c r="AL1526" s="4"/>
      <c r="AM1526" s="159"/>
      <c r="AN1526" s="4"/>
    </row>
    <row r="1527" spans="1:40" x14ac:dyDescent="0.25">
      <c r="A1527" t="s">
        <v>1213</v>
      </c>
      <c r="B1527" s="2">
        <v>9302</v>
      </c>
      <c r="C1527" t="s">
        <v>2228</v>
      </c>
      <c r="D1527" t="s">
        <v>2229</v>
      </c>
      <c r="E1527" t="s">
        <v>80</v>
      </c>
      <c r="F1527" t="s">
        <v>2230</v>
      </c>
      <c r="G1527" t="s">
        <v>2231</v>
      </c>
      <c r="H1527" t="s">
        <v>321</v>
      </c>
      <c r="I1527" t="s">
        <v>755</v>
      </c>
      <c r="J1527" t="s">
        <v>205</v>
      </c>
      <c r="K1527" t="s">
        <v>233</v>
      </c>
      <c r="L1527" t="s">
        <v>325</v>
      </c>
      <c r="M1527" t="s">
        <v>314</v>
      </c>
      <c r="N1527" t="s">
        <v>486</v>
      </c>
      <c r="O1527" t="s">
        <v>339</v>
      </c>
      <c r="P1527" t="s">
        <v>2232</v>
      </c>
      <c r="Q1527" t="s">
        <v>433</v>
      </c>
      <c r="R1527" t="s">
        <v>407</v>
      </c>
      <c r="S1527" t="s">
        <v>1215</v>
      </c>
      <c r="T1527" s="129">
        <v>2603.9</v>
      </c>
      <c r="U1527" t="s">
        <v>2233</v>
      </c>
      <c r="V1527" s="130">
        <v>6.5839380985498103E-2</v>
      </c>
      <c r="W1527" s="130">
        <v>7.3757016381024998E-2</v>
      </c>
      <c r="X1527" t="s">
        <v>412</v>
      </c>
      <c r="Y1527" t="s">
        <v>339</v>
      </c>
      <c r="Z1527" s="137">
        <v>460000</v>
      </c>
      <c r="AA1527" s="11" t="s">
        <v>1216</v>
      </c>
      <c r="AB1527" s="166" t="s">
        <v>2234</v>
      </c>
      <c r="AD1527" s="137">
        <v>1715.2435</v>
      </c>
      <c r="AH1527" s="130">
        <v>1.0222222222222223E-3</v>
      </c>
      <c r="AI1527" s="130">
        <v>2.5610246710637465E-3</v>
      </c>
      <c r="AJ1527" s="130">
        <v>5.4588056703507688E-4</v>
      </c>
      <c r="AK1527" s="181"/>
      <c r="AL1527" s="4"/>
      <c r="AM1527" s="159"/>
      <c r="AN1527" s="4"/>
    </row>
    <row r="1528" spans="1:40" x14ac:dyDescent="0.25">
      <c r="A1528" t="s">
        <v>1213</v>
      </c>
      <c r="B1528" s="2">
        <v>9302</v>
      </c>
      <c r="C1528" t="s">
        <v>3595</v>
      </c>
      <c r="D1528" t="s">
        <v>3596</v>
      </c>
      <c r="E1528" t="s">
        <v>80</v>
      </c>
      <c r="F1528" t="s">
        <v>3597</v>
      </c>
      <c r="G1528" t="s">
        <v>3598</v>
      </c>
      <c r="H1528" t="s">
        <v>321</v>
      </c>
      <c r="I1528" t="s">
        <v>755</v>
      </c>
      <c r="J1528" t="s">
        <v>205</v>
      </c>
      <c r="K1528" t="s">
        <v>293</v>
      </c>
      <c r="L1528" t="s">
        <v>325</v>
      </c>
      <c r="M1528" t="s">
        <v>314</v>
      </c>
      <c r="N1528" t="s">
        <v>568</v>
      </c>
      <c r="O1528" t="s">
        <v>339</v>
      </c>
      <c r="P1528" t="s">
        <v>3599</v>
      </c>
      <c r="Q1528" t="s">
        <v>431</v>
      </c>
      <c r="R1528" t="s">
        <v>407</v>
      </c>
      <c r="S1528" t="s">
        <v>1217</v>
      </c>
      <c r="T1528" s="129">
        <v>3012.6</v>
      </c>
      <c r="U1528" t="s">
        <v>3600</v>
      </c>
      <c r="V1528" s="130">
        <v>4.61751112949845E-2</v>
      </c>
      <c r="W1528" s="130">
        <v>8.6308789485692594E-2</v>
      </c>
      <c r="X1528" t="s">
        <v>412</v>
      </c>
      <c r="Y1528" t="s">
        <v>339</v>
      </c>
      <c r="Z1528" s="137">
        <v>440000</v>
      </c>
      <c r="AA1528" s="11" t="s">
        <v>1218</v>
      </c>
      <c r="AB1528" s="166" t="s">
        <v>3601</v>
      </c>
      <c r="AD1528" s="137">
        <v>1521.3328999999999</v>
      </c>
      <c r="AH1528" s="130">
        <v>1.838834513252146E-3</v>
      </c>
      <c r="AI1528" s="130">
        <v>2.2714973645438421E-3</v>
      </c>
      <c r="AJ1528" s="130">
        <v>4.8416802984597686E-4</v>
      </c>
      <c r="AK1528" s="181"/>
      <c r="AL1528" s="4"/>
      <c r="AM1528" s="159"/>
      <c r="AN1528" s="4"/>
    </row>
    <row r="1529" spans="1:40" x14ac:dyDescent="0.25">
      <c r="A1529" t="s">
        <v>1213</v>
      </c>
      <c r="B1529" s="2">
        <v>9302</v>
      </c>
      <c r="C1529" t="s">
        <v>3576</v>
      </c>
      <c r="D1529" t="s">
        <v>3577</v>
      </c>
      <c r="E1529" t="s">
        <v>80</v>
      </c>
      <c r="F1529" t="s">
        <v>3578</v>
      </c>
      <c r="G1529" t="s">
        <v>3579</v>
      </c>
      <c r="H1529" t="s">
        <v>321</v>
      </c>
      <c r="I1529" t="s">
        <v>755</v>
      </c>
      <c r="J1529" t="s">
        <v>205</v>
      </c>
      <c r="K1529" t="s">
        <v>224</v>
      </c>
      <c r="L1529" t="s">
        <v>325</v>
      </c>
      <c r="M1529" t="s">
        <v>314</v>
      </c>
      <c r="N1529" t="s">
        <v>512</v>
      </c>
      <c r="O1529" t="s">
        <v>339</v>
      </c>
      <c r="P1529" t="s">
        <v>3580</v>
      </c>
      <c r="Q1529" t="s">
        <v>431</v>
      </c>
      <c r="R1529" t="s">
        <v>407</v>
      </c>
      <c r="S1529" t="s">
        <v>1215</v>
      </c>
      <c r="T1529" s="129">
        <v>6314.3</v>
      </c>
      <c r="U1529" t="s">
        <v>1549</v>
      </c>
      <c r="V1529" s="130">
        <v>4.2605749992131799E-2</v>
      </c>
      <c r="W1529" s="130">
        <v>7.0898380216359802E-2</v>
      </c>
      <c r="X1529" t="s">
        <v>412</v>
      </c>
      <c r="Y1529" t="s">
        <v>339</v>
      </c>
      <c r="Z1529" s="137">
        <v>455000</v>
      </c>
      <c r="AA1529" s="11" t="s">
        <v>1216</v>
      </c>
      <c r="AB1529" s="166" t="s">
        <v>3581</v>
      </c>
      <c r="AD1529" s="137">
        <v>1491.9083000000001</v>
      </c>
      <c r="AH1529" s="130">
        <v>1.2999999999999999E-3</v>
      </c>
      <c r="AI1529" s="130">
        <v>2.2275635868987545E-3</v>
      </c>
      <c r="AJ1529" s="130">
        <v>4.7480357673317965E-4</v>
      </c>
      <c r="AK1529" s="181"/>
      <c r="AL1529" s="4"/>
      <c r="AM1529" s="159"/>
      <c r="AN1529" s="4"/>
    </row>
    <row r="1530" spans="1:40" x14ac:dyDescent="0.25">
      <c r="A1530" t="s">
        <v>1213</v>
      </c>
      <c r="B1530" s="2">
        <v>9302</v>
      </c>
      <c r="C1530" t="s">
        <v>3633</v>
      </c>
      <c r="D1530" t="s">
        <v>3634</v>
      </c>
      <c r="E1530" t="s">
        <v>80</v>
      </c>
      <c r="F1530" t="s">
        <v>3635</v>
      </c>
      <c r="G1530" t="s">
        <v>3636</v>
      </c>
      <c r="H1530" t="s">
        <v>321</v>
      </c>
      <c r="I1530" t="s">
        <v>755</v>
      </c>
      <c r="J1530" t="s">
        <v>205</v>
      </c>
      <c r="K1530" t="s">
        <v>224</v>
      </c>
      <c r="L1530" t="s">
        <v>325</v>
      </c>
      <c r="M1530" t="s">
        <v>314</v>
      </c>
      <c r="N1530" t="s">
        <v>556</v>
      </c>
      <c r="O1530" t="s">
        <v>339</v>
      </c>
      <c r="P1530" t="s">
        <v>3566</v>
      </c>
      <c r="Q1530" t="s">
        <v>433</v>
      </c>
      <c r="R1530" t="s">
        <v>407</v>
      </c>
      <c r="S1530" t="s">
        <v>1215</v>
      </c>
      <c r="T1530" s="129">
        <v>3533.4</v>
      </c>
      <c r="U1530" t="s">
        <v>3637</v>
      </c>
      <c r="V1530" s="130">
        <v>5.0646647680997497E-2</v>
      </c>
      <c r="W1530" s="130">
        <v>5.5065732027291897E-2</v>
      </c>
      <c r="X1530" t="s">
        <v>412</v>
      </c>
      <c r="Y1530" t="s">
        <v>339</v>
      </c>
      <c r="Z1530" s="137">
        <v>370000</v>
      </c>
      <c r="AA1530" s="11" t="s">
        <v>1216</v>
      </c>
      <c r="AB1530" s="166" t="s">
        <v>3638</v>
      </c>
      <c r="AD1530" s="137">
        <v>1411.6901</v>
      </c>
      <c r="AH1530" s="130">
        <v>3.6999999999999999E-4</v>
      </c>
      <c r="AI1530" s="130">
        <v>2.1077900449682201E-3</v>
      </c>
      <c r="AJ1530" s="130">
        <v>4.4927393239840548E-4</v>
      </c>
      <c r="AK1530" s="181"/>
      <c r="AL1530" s="4"/>
      <c r="AM1530" s="159"/>
      <c r="AN1530" s="4"/>
    </row>
    <row r="1531" spans="1:40" x14ac:dyDescent="0.25">
      <c r="A1531" t="s">
        <v>1213</v>
      </c>
      <c r="B1531" s="2">
        <v>9302</v>
      </c>
      <c r="C1531" t="s">
        <v>3696</v>
      </c>
      <c r="D1531" t="s">
        <v>3697</v>
      </c>
      <c r="E1531" t="s">
        <v>80</v>
      </c>
      <c r="F1531" t="s">
        <v>3698</v>
      </c>
      <c r="G1531" t="s">
        <v>3699</v>
      </c>
      <c r="H1531" t="s">
        <v>321</v>
      </c>
      <c r="I1531" t="s">
        <v>755</v>
      </c>
      <c r="J1531" t="s">
        <v>205</v>
      </c>
      <c r="K1531" t="s">
        <v>224</v>
      </c>
      <c r="L1531" t="s">
        <v>325</v>
      </c>
      <c r="M1531" t="s">
        <v>314</v>
      </c>
      <c r="N1531" t="s">
        <v>546</v>
      </c>
      <c r="O1531" t="s">
        <v>339</v>
      </c>
      <c r="P1531" t="s">
        <v>2040</v>
      </c>
      <c r="Q1531" t="s">
        <v>421</v>
      </c>
      <c r="R1531" t="s">
        <v>407</v>
      </c>
      <c r="S1531" t="s">
        <v>1215</v>
      </c>
      <c r="T1531" s="129">
        <v>4413.3999999999996</v>
      </c>
      <c r="U1531" t="s">
        <v>3700</v>
      </c>
      <c r="V1531" s="130">
        <v>5.0874814053773497E-2</v>
      </c>
      <c r="W1531" s="130">
        <v>5.3287607880830402E-2</v>
      </c>
      <c r="X1531" t="s">
        <v>412</v>
      </c>
      <c r="Y1531" t="s">
        <v>339</v>
      </c>
      <c r="Z1531" s="137">
        <v>380000</v>
      </c>
      <c r="AA1531" s="11" t="s">
        <v>1216</v>
      </c>
      <c r="AB1531" s="166" t="s">
        <v>3701</v>
      </c>
      <c r="AD1531" s="137">
        <v>1394.7918</v>
      </c>
      <c r="AH1531" s="130">
        <v>4.75E-4</v>
      </c>
      <c r="AI1531" s="130">
        <v>2.0825592464261845E-3</v>
      </c>
      <c r="AJ1531" s="130">
        <v>4.4389600583233548E-4</v>
      </c>
      <c r="AK1531" s="181"/>
      <c r="AL1531" s="4"/>
      <c r="AM1531" s="159"/>
      <c r="AN1531" s="4"/>
    </row>
    <row r="1532" spans="1:40" x14ac:dyDescent="0.25">
      <c r="A1532" t="s">
        <v>1213</v>
      </c>
      <c r="B1532" s="2">
        <v>9302</v>
      </c>
      <c r="C1532" t="s">
        <v>3702</v>
      </c>
      <c r="D1532" t="s">
        <v>3703</v>
      </c>
      <c r="E1532" t="s">
        <v>80</v>
      </c>
      <c r="F1532" t="s">
        <v>3704</v>
      </c>
      <c r="G1532" t="s">
        <v>3705</v>
      </c>
      <c r="H1532" t="s">
        <v>321</v>
      </c>
      <c r="I1532" t="s">
        <v>755</v>
      </c>
      <c r="J1532" t="s">
        <v>205</v>
      </c>
      <c r="K1532" t="s">
        <v>224</v>
      </c>
      <c r="L1532" t="s">
        <v>325</v>
      </c>
      <c r="M1532" t="s">
        <v>314</v>
      </c>
      <c r="N1532" t="s">
        <v>544</v>
      </c>
      <c r="O1532" t="s">
        <v>339</v>
      </c>
      <c r="P1532" t="s">
        <v>3566</v>
      </c>
      <c r="Q1532" t="s">
        <v>433</v>
      </c>
      <c r="R1532" t="s">
        <v>407</v>
      </c>
      <c r="S1532" t="s">
        <v>1215</v>
      </c>
      <c r="T1532" s="129">
        <v>3208.1</v>
      </c>
      <c r="U1532" t="s">
        <v>3706</v>
      </c>
      <c r="V1532" s="130">
        <v>4.5299162231683399E-2</v>
      </c>
      <c r="W1532" s="130">
        <v>5.23539615738388E-2</v>
      </c>
      <c r="X1532" t="s">
        <v>412</v>
      </c>
      <c r="Y1532" t="s">
        <v>339</v>
      </c>
      <c r="Z1532" s="137">
        <v>380000</v>
      </c>
      <c r="AA1532" s="11" t="s">
        <v>1216</v>
      </c>
      <c r="AB1532" s="166" t="s">
        <v>3707</v>
      </c>
      <c r="AD1532" s="137">
        <v>1350.0746999999999</v>
      </c>
      <c r="AH1532" s="130">
        <v>1.3818181818181819E-4</v>
      </c>
      <c r="AI1532" s="130">
        <v>2.0157922851647514E-3</v>
      </c>
      <c r="AJ1532" s="130">
        <v>4.2966467605078302E-4</v>
      </c>
      <c r="AK1532" s="181"/>
      <c r="AL1532" s="4"/>
      <c r="AM1532" s="159"/>
      <c r="AN1532" s="4"/>
    </row>
    <row r="1533" spans="1:40" x14ac:dyDescent="0.25">
      <c r="A1533" t="s">
        <v>1213</v>
      </c>
      <c r="B1533" s="2">
        <v>9302</v>
      </c>
      <c r="C1533" t="s">
        <v>3708</v>
      </c>
      <c r="D1533" t="s">
        <v>3709</v>
      </c>
      <c r="E1533" t="s">
        <v>80</v>
      </c>
      <c r="F1533" t="s">
        <v>3710</v>
      </c>
      <c r="G1533" t="s">
        <v>3711</v>
      </c>
      <c r="H1533" t="s">
        <v>321</v>
      </c>
      <c r="I1533" t="s">
        <v>755</v>
      </c>
      <c r="J1533" t="s">
        <v>205</v>
      </c>
      <c r="K1533" t="s">
        <v>224</v>
      </c>
      <c r="L1533" t="s">
        <v>325</v>
      </c>
      <c r="M1533" t="s">
        <v>314</v>
      </c>
      <c r="N1533" t="s">
        <v>525</v>
      </c>
      <c r="O1533" t="s">
        <v>339</v>
      </c>
      <c r="P1533" t="s">
        <v>2040</v>
      </c>
      <c r="Q1533" t="s">
        <v>421</v>
      </c>
      <c r="R1533" t="s">
        <v>407</v>
      </c>
      <c r="S1533" t="s">
        <v>1215</v>
      </c>
      <c r="T1533" s="129">
        <v>5305.8</v>
      </c>
      <c r="U1533" t="s">
        <v>2022</v>
      </c>
      <c r="V1533" s="130">
        <v>4.1955344699620901E-2</v>
      </c>
      <c r="W1533" s="130">
        <v>5.5941681090592998E-2</v>
      </c>
      <c r="X1533" t="s">
        <v>412</v>
      </c>
      <c r="Y1533" t="s">
        <v>339</v>
      </c>
      <c r="Z1533" s="137">
        <v>380000</v>
      </c>
      <c r="AA1533" s="11" t="s">
        <v>1216</v>
      </c>
      <c r="AB1533" s="166" t="s">
        <v>3712</v>
      </c>
      <c r="AC1533" s="2">
        <v>6.84</v>
      </c>
      <c r="AD1533" s="137">
        <v>1345.1431</v>
      </c>
      <c r="AH1533" s="130">
        <v>3.8000000000000002E-4</v>
      </c>
      <c r="AI1533" s="130">
        <v>2.0084289287271274E-3</v>
      </c>
      <c r="AJ1533" s="130">
        <v>4.2809518192100487E-4</v>
      </c>
      <c r="AK1533" s="181"/>
      <c r="AL1533" s="4"/>
      <c r="AM1533" s="159"/>
      <c r="AN1533" s="4"/>
    </row>
    <row r="1534" spans="1:40" x14ac:dyDescent="0.25">
      <c r="A1534" t="s">
        <v>1213</v>
      </c>
      <c r="B1534" s="2">
        <v>9302</v>
      </c>
      <c r="C1534" t="s">
        <v>3713</v>
      </c>
      <c r="D1534" t="s">
        <v>3714</v>
      </c>
      <c r="E1534" t="s">
        <v>80</v>
      </c>
      <c r="F1534" t="s">
        <v>3715</v>
      </c>
      <c r="G1534" t="s">
        <v>3716</v>
      </c>
      <c r="H1534" t="s">
        <v>321</v>
      </c>
      <c r="I1534" t="s">
        <v>755</v>
      </c>
      <c r="J1534" t="s">
        <v>205</v>
      </c>
      <c r="K1534" t="s">
        <v>224</v>
      </c>
      <c r="L1534" t="s">
        <v>325</v>
      </c>
      <c r="M1534" t="s">
        <v>314</v>
      </c>
      <c r="N1534" t="s">
        <v>525</v>
      </c>
      <c r="O1534" t="s">
        <v>339</v>
      </c>
      <c r="P1534" t="s">
        <v>3566</v>
      </c>
      <c r="Q1534" t="s">
        <v>433</v>
      </c>
      <c r="R1534" t="s">
        <v>407</v>
      </c>
      <c r="S1534" t="s">
        <v>1215</v>
      </c>
      <c r="T1534" s="129">
        <v>5158.2</v>
      </c>
      <c r="U1534" t="s">
        <v>3717</v>
      </c>
      <c r="V1534" s="130">
        <v>4.6576369398832002E-2</v>
      </c>
      <c r="W1534" s="130">
        <v>5.1900251430272701E-2</v>
      </c>
      <c r="X1534" t="s">
        <v>412</v>
      </c>
      <c r="Y1534" t="s">
        <v>339</v>
      </c>
      <c r="Z1534" s="137">
        <v>380000</v>
      </c>
      <c r="AA1534" s="11" t="s">
        <v>1216</v>
      </c>
      <c r="AB1534" s="166" t="s">
        <v>3718</v>
      </c>
      <c r="AD1534" s="137">
        <v>1344.6015</v>
      </c>
      <c r="AH1534" s="130">
        <v>5.1315846333347737E-4</v>
      </c>
      <c r="AI1534" s="130">
        <v>2.0076202674718315E-3</v>
      </c>
      <c r="AJ1534" s="130">
        <v>4.2792281635593713E-4</v>
      </c>
      <c r="AK1534" s="181"/>
      <c r="AL1534" s="4"/>
      <c r="AM1534" s="159"/>
      <c r="AN1534" s="4"/>
    </row>
    <row r="1535" spans="1:40" x14ac:dyDescent="0.25">
      <c r="A1535" t="s">
        <v>1213</v>
      </c>
      <c r="B1535" s="2">
        <v>9302</v>
      </c>
      <c r="C1535" t="s">
        <v>3610</v>
      </c>
      <c r="D1535" t="s">
        <v>3611</v>
      </c>
      <c r="E1535" t="s">
        <v>80</v>
      </c>
      <c r="F1535" t="s">
        <v>3612</v>
      </c>
      <c r="G1535" t="s">
        <v>3613</v>
      </c>
      <c r="H1535" t="s">
        <v>321</v>
      </c>
      <c r="I1535" t="s">
        <v>755</v>
      </c>
      <c r="J1535" t="s">
        <v>205</v>
      </c>
      <c r="K1535" t="s">
        <v>224</v>
      </c>
      <c r="L1535" t="s">
        <v>325</v>
      </c>
      <c r="M1535" t="s">
        <v>314</v>
      </c>
      <c r="N1535" t="s">
        <v>509</v>
      </c>
      <c r="O1535" t="s">
        <v>339</v>
      </c>
      <c r="P1535" t="s">
        <v>3566</v>
      </c>
      <c r="Q1535" t="s">
        <v>433</v>
      </c>
      <c r="R1535" t="s">
        <v>407</v>
      </c>
      <c r="S1535" t="s">
        <v>1215</v>
      </c>
      <c r="T1535" s="129">
        <v>5218</v>
      </c>
      <c r="U1535" t="s">
        <v>3614</v>
      </c>
      <c r="V1535" s="130">
        <v>4.4588437093495997E-2</v>
      </c>
      <c r="W1535" s="130">
        <v>5.1648481639623302E-2</v>
      </c>
      <c r="X1535" t="s">
        <v>412</v>
      </c>
      <c r="Y1535" t="s">
        <v>339</v>
      </c>
      <c r="Z1535" s="137">
        <v>370000</v>
      </c>
      <c r="AA1535" s="11" t="s">
        <v>1216</v>
      </c>
      <c r="AB1535" s="166" t="s">
        <v>3615</v>
      </c>
      <c r="AD1535" s="137">
        <v>1338.6633999999999</v>
      </c>
      <c r="AH1535" s="130">
        <v>4.9333333333333336E-4</v>
      </c>
      <c r="AI1535" s="130">
        <v>1.9987541090521997E-3</v>
      </c>
      <c r="AJ1535" s="130">
        <v>4.2603300106434092E-4</v>
      </c>
      <c r="AK1535" s="181"/>
      <c r="AL1535" s="4"/>
      <c r="AM1535" s="159"/>
      <c r="AN1535" s="4"/>
    </row>
    <row r="1536" spans="1:40" x14ac:dyDescent="0.25">
      <c r="A1536" t="s">
        <v>1213</v>
      </c>
      <c r="B1536" s="2">
        <v>9302</v>
      </c>
      <c r="C1536" t="s">
        <v>3589</v>
      </c>
      <c r="D1536" t="s">
        <v>3590</v>
      </c>
      <c r="E1536" t="s">
        <v>80</v>
      </c>
      <c r="F1536" t="s">
        <v>3591</v>
      </c>
      <c r="G1536" t="s">
        <v>3592</v>
      </c>
      <c r="H1536" t="s">
        <v>321</v>
      </c>
      <c r="I1536" t="s">
        <v>755</v>
      </c>
      <c r="J1536" t="s">
        <v>205</v>
      </c>
      <c r="K1536" t="s">
        <v>224</v>
      </c>
      <c r="L1536" t="s">
        <v>325</v>
      </c>
      <c r="M1536" t="s">
        <v>314</v>
      </c>
      <c r="N1536" t="s">
        <v>534</v>
      </c>
      <c r="O1536" t="s">
        <v>339</v>
      </c>
      <c r="P1536" t="s">
        <v>2232</v>
      </c>
      <c r="Q1536" t="s">
        <v>433</v>
      </c>
      <c r="R1536" t="s">
        <v>407</v>
      </c>
      <c r="S1536" t="s">
        <v>1215</v>
      </c>
      <c r="T1536" s="129">
        <v>1642.2</v>
      </c>
      <c r="U1536" t="s">
        <v>3593</v>
      </c>
      <c r="V1536" s="130">
        <v>6.8760959597825702E-2</v>
      </c>
      <c r="W1536" s="130">
        <v>6.7494242838620794E-2</v>
      </c>
      <c r="X1536" t="s">
        <v>412</v>
      </c>
      <c r="Y1536" t="s">
        <v>339</v>
      </c>
      <c r="Z1536" s="137">
        <v>360000</v>
      </c>
      <c r="AA1536" s="11" t="s">
        <v>1216</v>
      </c>
      <c r="AB1536" s="166" t="s">
        <v>3594</v>
      </c>
      <c r="AD1536" s="137">
        <v>1321.7776999999999</v>
      </c>
      <c r="AH1536" s="130">
        <v>5.142857142857143E-4</v>
      </c>
      <c r="AI1536" s="130">
        <v>1.9735421235305048E-3</v>
      </c>
      <c r="AJ1536" s="130">
        <v>4.2065908448002843E-4</v>
      </c>
      <c r="AK1536" s="181"/>
      <c r="AL1536" s="4"/>
      <c r="AM1536" s="159"/>
      <c r="AN1536" s="4"/>
    </row>
    <row r="1537" spans="1:40" x14ac:dyDescent="0.25">
      <c r="A1537" t="s">
        <v>1213</v>
      </c>
      <c r="B1537" s="2">
        <v>9302</v>
      </c>
      <c r="C1537" t="s">
        <v>3616</v>
      </c>
      <c r="D1537" t="s">
        <v>3617</v>
      </c>
      <c r="E1537" t="s">
        <v>80</v>
      </c>
      <c r="F1537" t="s">
        <v>3618</v>
      </c>
      <c r="G1537" t="s">
        <v>3619</v>
      </c>
      <c r="H1537" t="s">
        <v>321</v>
      </c>
      <c r="I1537" t="s">
        <v>755</v>
      </c>
      <c r="J1537" t="s">
        <v>205</v>
      </c>
      <c r="K1537" t="s">
        <v>224</v>
      </c>
      <c r="L1537" t="s">
        <v>325</v>
      </c>
      <c r="M1537" t="s">
        <v>314</v>
      </c>
      <c r="N1537" t="s">
        <v>550</v>
      </c>
      <c r="O1537" t="s">
        <v>339</v>
      </c>
      <c r="P1537" t="s">
        <v>2262</v>
      </c>
      <c r="Q1537" t="s">
        <v>433</v>
      </c>
      <c r="R1537" t="s">
        <v>407</v>
      </c>
      <c r="S1537" t="s">
        <v>1215</v>
      </c>
      <c r="T1537" s="129">
        <v>4900.5</v>
      </c>
      <c r="U1537" t="s">
        <v>3620</v>
      </c>
      <c r="V1537" s="130">
        <v>4.4352402914762203E-2</v>
      </c>
      <c r="W1537" s="130">
        <v>5.2752597075700403E-2</v>
      </c>
      <c r="X1537" t="s">
        <v>412</v>
      </c>
      <c r="Y1537" t="s">
        <v>339</v>
      </c>
      <c r="Z1537" s="137">
        <v>370000</v>
      </c>
      <c r="AA1537" s="11" t="s">
        <v>1216</v>
      </c>
      <c r="AB1537" s="166" t="s">
        <v>3621</v>
      </c>
      <c r="AD1537" s="137">
        <v>1317.2161000000001</v>
      </c>
      <c r="AH1537" s="130">
        <v>9.3432408722849683E-5</v>
      </c>
      <c r="AI1537" s="130">
        <v>1.9667312129282937E-3</v>
      </c>
      <c r="AJ1537" s="130">
        <v>4.1920734378281135E-4</v>
      </c>
      <c r="AK1537" s="181"/>
      <c r="AL1537" s="4"/>
      <c r="AM1537" s="159"/>
      <c r="AN1537" s="4"/>
    </row>
    <row r="1538" spans="1:40" x14ac:dyDescent="0.25">
      <c r="A1538" t="s">
        <v>1213</v>
      </c>
      <c r="B1538" s="2">
        <v>9302</v>
      </c>
      <c r="C1538" t="s">
        <v>3719</v>
      </c>
      <c r="D1538" t="s">
        <v>3720</v>
      </c>
      <c r="E1538" t="s">
        <v>80</v>
      </c>
      <c r="F1538" t="s">
        <v>3721</v>
      </c>
      <c r="G1538" t="s">
        <v>3722</v>
      </c>
      <c r="H1538" t="s">
        <v>321</v>
      </c>
      <c r="I1538" t="s">
        <v>755</v>
      </c>
      <c r="J1538" t="s">
        <v>205</v>
      </c>
      <c r="K1538" t="s">
        <v>224</v>
      </c>
      <c r="L1538" t="s">
        <v>325</v>
      </c>
      <c r="M1538" t="s">
        <v>314</v>
      </c>
      <c r="N1538" t="s">
        <v>521</v>
      </c>
      <c r="O1538" t="s">
        <v>339</v>
      </c>
      <c r="P1538" t="s">
        <v>2262</v>
      </c>
      <c r="Q1538" t="s">
        <v>433</v>
      </c>
      <c r="R1538" t="s">
        <v>407</v>
      </c>
      <c r="S1538" t="s">
        <v>1215</v>
      </c>
      <c r="T1538" s="129">
        <v>5241.1000000000004</v>
      </c>
      <c r="U1538" t="s">
        <v>3723</v>
      </c>
      <c r="V1538" s="130">
        <v>4.6704876896142597E-2</v>
      </c>
      <c r="W1538" s="130">
        <v>5.2471978663205798E-2</v>
      </c>
      <c r="X1538" t="s">
        <v>412</v>
      </c>
      <c r="Y1538" t="s">
        <v>339</v>
      </c>
      <c r="Z1538" s="137">
        <v>380000</v>
      </c>
      <c r="AA1538" s="11" t="s">
        <v>1216</v>
      </c>
      <c r="AB1538" s="166" t="s">
        <v>3724</v>
      </c>
      <c r="AD1538" s="137">
        <v>1267.0871000000002</v>
      </c>
      <c r="AH1538" s="130">
        <v>4.0000000000000002E-4</v>
      </c>
      <c r="AI1538" s="130">
        <v>1.8918837608109969E-3</v>
      </c>
      <c r="AJ1538" s="130">
        <v>4.032536631859157E-4</v>
      </c>
      <c r="AK1538" s="181"/>
      <c r="AL1538" s="4"/>
      <c r="AM1538" s="159"/>
      <c r="AN1538" s="4"/>
    </row>
    <row r="1539" spans="1:40" x14ac:dyDescent="0.25">
      <c r="A1539" t="s">
        <v>1213</v>
      </c>
      <c r="B1539" s="2">
        <v>9302</v>
      </c>
      <c r="C1539" t="s">
        <v>2245</v>
      </c>
      <c r="D1539" t="s">
        <v>2246</v>
      </c>
      <c r="E1539" t="s">
        <v>80</v>
      </c>
      <c r="F1539" t="s">
        <v>2247</v>
      </c>
      <c r="G1539" t="s">
        <v>2248</v>
      </c>
      <c r="H1539" t="s">
        <v>321</v>
      </c>
      <c r="I1539" t="s">
        <v>755</v>
      </c>
      <c r="J1539" t="s">
        <v>205</v>
      </c>
      <c r="K1539" t="s">
        <v>233</v>
      </c>
      <c r="L1539" t="s">
        <v>325</v>
      </c>
      <c r="M1539" t="s">
        <v>314</v>
      </c>
      <c r="N1539" t="s">
        <v>486</v>
      </c>
      <c r="O1539" t="s">
        <v>339</v>
      </c>
      <c r="P1539" t="s">
        <v>2249</v>
      </c>
      <c r="Q1539" t="s">
        <v>431</v>
      </c>
      <c r="R1539" t="s">
        <v>407</v>
      </c>
      <c r="S1539" t="s">
        <v>1215</v>
      </c>
      <c r="T1539" s="129">
        <v>1836.3</v>
      </c>
      <c r="U1539" t="s">
        <v>2250</v>
      </c>
      <c r="V1539" s="130">
        <v>9.0636082762479406E-2</v>
      </c>
      <c r="W1539" s="130">
        <v>8.7772201393842397E-2</v>
      </c>
      <c r="X1539" t="s">
        <v>412</v>
      </c>
      <c r="Y1539" t="s">
        <v>339</v>
      </c>
      <c r="Z1539" s="137">
        <v>310000</v>
      </c>
      <c r="AA1539" s="11" t="s">
        <v>1216</v>
      </c>
      <c r="AB1539" s="166" t="s">
        <v>2251</v>
      </c>
      <c r="AD1539" s="137">
        <v>1222.0163</v>
      </c>
      <c r="AH1539" s="130">
        <v>4.9600000000000002E-4</v>
      </c>
      <c r="AI1539" s="130">
        <v>1.8245886911928463E-3</v>
      </c>
      <c r="AJ1539" s="130">
        <v>3.8890976748788531E-4</v>
      </c>
      <c r="AK1539" s="181"/>
      <c r="AL1539" s="4"/>
      <c r="AM1539" s="159"/>
      <c r="AN1539" s="4"/>
    </row>
    <row r="1540" spans="1:40" x14ac:dyDescent="0.25">
      <c r="A1540" t="s">
        <v>1213</v>
      </c>
      <c r="B1540" s="2">
        <v>9302</v>
      </c>
      <c r="C1540" t="s">
        <v>2036</v>
      </c>
      <c r="D1540" t="s">
        <v>2037</v>
      </c>
      <c r="E1540" t="s">
        <v>80</v>
      </c>
      <c r="F1540" t="s">
        <v>3606</v>
      </c>
      <c r="G1540" t="s">
        <v>3607</v>
      </c>
      <c r="H1540" t="s">
        <v>321</v>
      </c>
      <c r="I1540" t="s">
        <v>755</v>
      </c>
      <c r="J1540" t="s">
        <v>205</v>
      </c>
      <c r="K1540" t="s">
        <v>224</v>
      </c>
      <c r="L1540" t="s">
        <v>325</v>
      </c>
      <c r="M1540" t="s">
        <v>314</v>
      </c>
      <c r="N1540" t="s">
        <v>534</v>
      </c>
      <c r="O1540" t="s">
        <v>339</v>
      </c>
      <c r="P1540" t="s">
        <v>2040</v>
      </c>
      <c r="Q1540" t="s">
        <v>433</v>
      </c>
      <c r="R1540" t="s">
        <v>407</v>
      </c>
      <c r="S1540" t="s">
        <v>1215</v>
      </c>
      <c r="T1540" s="129">
        <v>2889.2</v>
      </c>
      <c r="U1540" t="s">
        <v>3608</v>
      </c>
      <c r="V1540" s="130">
        <v>6.7310660699605604E-2</v>
      </c>
      <c r="W1540" s="130">
        <v>5.6555369955300999E-2</v>
      </c>
      <c r="X1540" t="s">
        <v>412</v>
      </c>
      <c r="Y1540" t="s">
        <v>339</v>
      </c>
      <c r="Z1540" s="137">
        <v>350000</v>
      </c>
      <c r="AA1540" s="11" t="s">
        <v>1216</v>
      </c>
      <c r="AB1540" s="166" t="s">
        <v>3609</v>
      </c>
      <c r="AD1540" s="137">
        <v>1199.4663999999998</v>
      </c>
      <c r="AH1540" s="130">
        <v>4.6729283907102182E-4</v>
      </c>
      <c r="AI1540" s="130">
        <v>1.79091950647941E-3</v>
      </c>
      <c r="AJ1540" s="130">
        <v>3.8173320497732373E-4</v>
      </c>
      <c r="AK1540" s="181"/>
      <c r="AL1540" s="4"/>
      <c r="AM1540" s="159"/>
      <c r="AN1540" s="4"/>
    </row>
    <row r="1541" spans="1:40" x14ac:dyDescent="0.25">
      <c r="A1541" t="s">
        <v>1213</v>
      </c>
      <c r="B1541" s="2">
        <v>9302</v>
      </c>
      <c r="C1541" t="s">
        <v>3582</v>
      </c>
      <c r="D1541" t="s">
        <v>3583</v>
      </c>
      <c r="E1541" t="s">
        <v>80</v>
      </c>
      <c r="F1541" t="s">
        <v>3584</v>
      </c>
      <c r="G1541" t="s">
        <v>3585</v>
      </c>
      <c r="H1541" t="s">
        <v>321</v>
      </c>
      <c r="I1541" t="s">
        <v>755</v>
      </c>
      <c r="J1541" t="s">
        <v>205</v>
      </c>
      <c r="K1541" t="s">
        <v>224</v>
      </c>
      <c r="L1541" t="s">
        <v>325</v>
      </c>
      <c r="M1541" t="s">
        <v>314</v>
      </c>
      <c r="N1541" t="s">
        <v>521</v>
      </c>
      <c r="O1541" t="s">
        <v>339</v>
      </c>
      <c r="P1541" t="s">
        <v>3586</v>
      </c>
      <c r="Q1541" t="s">
        <v>431</v>
      </c>
      <c r="R1541" t="s">
        <v>407</v>
      </c>
      <c r="S1541" t="s">
        <v>1215</v>
      </c>
      <c r="T1541" s="129">
        <v>6582</v>
      </c>
      <c r="U1541" t="s">
        <v>3587</v>
      </c>
      <c r="V1541" s="130">
        <v>6.7449658604860005E-2</v>
      </c>
      <c r="W1541" s="130">
        <v>5.7384112182855301E-2</v>
      </c>
      <c r="X1541" t="s">
        <v>412</v>
      </c>
      <c r="Y1541" t="s">
        <v>339</v>
      </c>
      <c r="Z1541" s="137">
        <v>355000</v>
      </c>
      <c r="AA1541" s="11" t="s">
        <v>1216</v>
      </c>
      <c r="AB1541" s="166" t="s">
        <v>3588</v>
      </c>
      <c r="AD1541" s="137">
        <v>1150.1415</v>
      </c>
      <c r="AH1541" s="130">
        <v>4.7333333333333331E-4</v>
      </c>
      <c r="AI1541" s="130">
        <v>1.7172726535411818E-3</v>
      </c>
      <c r="AJ1541" s="130">
        <v>3.6603543123211009E-4</v>
      </c>
      <c r="AK1541" s="181"/>
      <c r="AL1541" s="4"/>
      <c r="AM1541" s="159"/>
      <c r="AN1541" s="4"/>
    </row>
    <row r="1542" spans="1:40" x14ac:dyDescent="0.25">
      <c r="A1542" t="s">
        <v>1213</v>
      </c>
      <c r="B1542" s="2">
        <v>9302</v>
      </c>
      <c r="C1542" t="s">
        <v>3622</v>
      </c>
      <c r="D1542" t="s">
        <v>3623</v>
      </c>
      <c r="E1542" t="s">
        <v>80</v>
      </c>
      <c r="F1542" t="s">
        <v>3624</v>
      </c>
      <c r="G1542" t="s">
        <v>3625</v>
      </c>
      <c r="H1542" t="s">
        <v>321</v>
      </c>
      <c r="I1542" t="s">
        <v>755</v>
      </c>
      <c r="J1542" t="s">
        <v>205</v>
      </c>
      <c r="K1542" t="s">
        <v>224</v>
      </c>
      <c r="L1542" t="s">
        <v>325</v>
      </c>
      <c r="M1542" t="s">
        <v>314</v>
      </c>
      <c r="N1542" t="s">
        <v>488</v>
      </c>
      <c r="O1542" t="s">
        <v>339</v>
      </c>
      <c r="P1542" t="s">
        <v>3566</v>
      </c>
      <c r="Q1542" t="s">
        <v>433</v>
      </c>
      <c r="R1542" t="s">
        <v>407</v>
      </c>
      <c r="S1542" t="s">
        <v>1215</v>
      </c>
      <c r="T1542" s="129">
        <v>6438.1</v>
      </c>
      <c r="U1542" t="s">
        <v>3626</v>
      </c>
      <c r="V1542" s="130">
        <v>6.1656330817937498E-2</v>
      </c>
      <c r="W1542" s="130">
        <v>6.1074113177060699E-2</v>
      </c>
      <c r="X1542" t="s">
        <v>412</v>
      </c>
      <c r="Y1542" t="s">
        <v>339</v>
      </c>
      <c r="Z1542" s="137">
        <v>270000</v>
      </c>
      <c r="AA1542" s="11" t="s">
        <v>1216</v>
      </c>
      <c r="AB1542" s="166" t="s">
        <v>3627</v>
      </c>
      <c r="AD1542" s="137">
        <v>1113.8119999999999</v>
      </c>
      <c r="AH1542" s="130">
        <v>4.4999999999999999E-4</v>
      </c>
      <c r="AI1542" s="130">
        <v>1.6630291914394974E-3</v>
      </c>
      <c r="AJ1542" s="130">
        <v>3.5447347629095986E-4</v>
      </c>
      <c r="AK1542" s="181"/>
      <c r="AL1542" s="4"/>
      <c r="AM1542" s="159"/>
      <c r="AN1542" s="4"/>
    </row>
    <row r="1543" spans="1:40" x14ac:dyDescent="0.25">
      <c r="A1543" t="s">
        <v>1213</v>
      </c>
      <c r="B1543" s="2">
        <v>9302</v>
      </c>
      <c r="C1543" t="s">
        <v>3595</v>
      </c>
      <c r="D1543" t="s">
        <v>3596</v>
      </c>
      <c r="E1543" t="s">
        <v>80</v>
      </c>
      <c r="F1543" t="s">
        <v>3653</v>
      </c>
      <c r="G1543" t="s">
        <v>3654</v>
      </c>
      <c r="H1543" t="s">
        <v>321</v>
      </c>
      <c r="I1543" t="s">
        <v>755</v>
      </c>
      <c r="J1543" t="s">
        <v>205</v>
      </c>
      <c r="K1543" t="s">
        <v>293</v>
      </c>
      <c r="L1543" t="s">
        <v>325</v>
      </c>
      <c r="M1543" t="s">
        <v>314</v>
      </c>
      <c r="N1543" t="s">
        <v>568</v>
      </c>
      <c r="O1543" t="s">
        <v>339</v>
      </c>
      <c r="P1543" t="s">
        <v>3599</v>
      </c>
      <c r="Q1543" t="s">
        <v>431</v>
      </c>
      <c r="R1543" t="s">
        <v>407</v>
      </c>
      <c r="S1543" t="s">
        <v>1217</v>
      </c>
      <c r="T1543" s="129">
        <v>1157.9000000000001</v>
      </c>
      <c r="U1543" t="s">
        <v>3655</v>
      </c>
      <c r="V1543" s="130">
        <v>4.2500000000000003E-2</v>
      </c>
      <c r="W1543" s="130">
        <v>7.8288872612714402E-2</v>
      </c>
      <c r="X1543" t="s">
        <v>412</v>
      </c>
      <c r="Y1543" t="s">
        <v>339</v>
      </c>
      <c r="Z1543" s="137">
        <v>275000</v>
      </c>
      <c r="AA1543" s="11" t="s">
        <v>1218</v>
      </c>
      <c r="AB1543" s="166" t="s">
        <v>3656</v>
      </c>
      <c r="AD1543" s="137">
        <v>1099.1516999999999</v>
      </c>
      <c r="AH1543" s="130">
        <v>9.3870431496772568E-4</v>
      </c>
      <c r="AI1543" s="130">
        <v>1.6411399436532816E-3</v>
      </c>
      <c r="AJ1543" s="130">
        <v>3.4980779886562382E-4</v>
      </c>
      <c r="AK1543" s="181"/>
      <c r="AL1543" s="4"/>
      <c r="AM1543" s="159"/>
      <c r="AN1543" s="4"/>
    </row>
    <row r="1544" spans="1:40" x14ac:dyDescent="0.25">
      <c r="A1544" t="s">
        <v>1213</v>
      </c>
      <c r="B1544" s="2">
        <v>9302</v>
      </c>
      <c r="C1544" t="s">
        <v>3633</v>
      </c>
      <c r="D1544" t="s">
        <v>3634</v>
      </c>
      <c r="E1544" t="s">
        <v>80</v>
      </c>
      <c r="F1544" t="s">
        <v>3635</v>
      </c>
      <c r="G1544" t="s">
        <v>3639</v>
      </c>
      <c r="H1544" t="s">
        <v>321</v>
      </c>
      <c r="I1544" t="s">
        <v>755</v>
      </c>
      <c r="J1544" t="s">
        <v>205</v>
      </c>
      <c r="K1544" t="s">
        <v>224</v>
      </c>
      <c r="L1544" t="s">
        <v>325</v>
      </c>
      <c r="M1544" t="s">
        <v>314</v>
      </c>
      <c r="N1544" t="s">
        <v>556</v>
      </c>
      <c r="O1544" t="s">
        <v>339</v>
      </c>
      <c r="P1544" t="s">
        <v>3566</v>
      </c>
      <c r="Q1544" t="s">
        <v>433</v>
      </c>
      <c r="R1544" t="s">
        <v>407</v>
      </c>
      <c r="S1544" t="s">
        <v>1215</v>
      </c>
      <c r="T1544" s="129">
        <v>3533.2</v>
      </c>
      <c r="U1544" t="s">
        <v>3637</v>
      </c>
      <c r="V1544" s="130">
        <v>4.8354493545293503E-2</v>
      </c>
      <c r="W1544" s="130">
        <v>5.5351595643758397E-2</v>
      </c>
      <c r="X1544" t="s">
        <v>412</v>
      </c>
      <c r="Y1544" t="s">
        <v>339</v>
      </c>
      <c r="Z1544" s="137">
        <v>280000</v>
      </c>
      <c r="AA1544" s="11" t="s">
        <v>1216</v>
      </c>
      <c r="AB1544" s="166" t="s">
        <v>3640</v>
      </c>
      <c r="AD1544" s="137">
        <v>1067.2851000000001</v>
      </c>
      <c r="AH1544" s="130">
        <v>2.7999999999999998E-4</v>
      </c>
      <c r="AI1544" s="130">
        <v>1.5935600234944706E-3</v>
      </c>
      <c r="AJ1544" s="130">
        <v>3.3966617309792382E-4</v>
      </c>
      <c r="AK1544" s="181"/>
      <c r="AL1544" s="4"/>
      <c r="AM1544" s="159"/>
      <c r="AN1544" s="4"/>
    </row>
    <row r="1545" spans="1:40" x14ac:dyDescent="0.25">
      <c r="A1545" t="s">
        <v>1213</v>
      </c>
      <c r="B1545" s="2">
        <v>9302</v>
      </c>
      <c r="C1545" t="s">
        <v>3657</v>
      </c>
      <c r="D1545" t="s">
        <v>3658</v>
      </c>
      <c r="E1545" t="s">
        <v>80</v>
      </c>
      <c r="F1545" t="s">
        <v>3659</v>
      </c>
      <c r="G1545" t="s">
        <v>3660</v>
      </c>
      <c r="H1545" t="s">
        <v>321</v>
      </c>
      <c r="I1545" t="s">
        <v>755</v>
      </c>
      <c r="J1545" t="s">
        <v>205</v>
      </c>
      <c r="K1545" t="s">
        <v>224</v>
      </c>
      <c r="L1545" t="s">
        <v>325</v>
      </c>
      <c r="M1545" t="s">
        <v>314</v>
      </c>
      <c r="N1545" t="s">
        <v>521</v>
      </c>
      <c r="O1545" t="s">
        <v>339</v>
      </c>
      <c r="P1545" t="s">
        <v>3566</v>
      </c>
      <c r="Q1545" t="s">
        <v>433</v>
      </c>
      <c r="R1545" t="s">
        <v>407</v>
      </c>
      <c r="S1545" t="s">
        <v>1215</v>
      </c>
      <c r="T1545" s="129">
        <v>3585</v>
      </c>
      <c r="U1545" t="s">
        <v>3661</v>
      </c>
      <c r="V1545" s="130">
        <v>4.6780932353734601E-2</v>
      </c>
      <c r="W1545" s="130">
        <v>5.3780657054185499E-2</v>
      </c>
      <c r="X1545" t="s">
        <v>412</v>
      </c>
      <c r="Y1545" t="s">
        <v>339</v>
      </c>
      <c r="Z1545" s="137">
        <v>275000</v>
      </c>
      <c r="AA1545" s="11" t="s">
        <v>1216</v>
      </c>
      <c r="AB1545" s="166" t="s">
        <v>3662</v>
      </c>
      <c r="AD1545" s="137">
        <v>1055.741</v>
      </c>
      <c r="AH1545" s="130">
        <v>5.5000000000000003E-4</v>
      </c>
      <c r="AI1545" s="130">
        <v>1.5763235641199113E-3</v>
      </c>
      <c r="AJ1545" s="130">
        <v>3.3599223417676795E-4</v>
      </c>
      <c r="AK1545" s="181"/>
      <c r="AL1545" s="4"/>
      <c r="AM1545" s="159"/>
      <c r="AN1545" s="4"/>
    </row>
    <row r="1546" spans="1:40" x14ac:dyDescent="0.25">
      <c r="A1546" t="s">
        <v>1213</v>
      </c>
      <c r="B1546" s="2">
        <v>9302</v>
      </c>
      <c r="C1546" t="s">
        <v>3657</v>
      </c>
      <c r="D1546" t="s">
        <v>3658</v>
      </c>
      <c r="E1546" t="s">
        <v>80</v>
      </c>
      <c r="F1546" t="s">
        <v>3663</v>
      </c>
      <c r="G1546" t="s">
        <v>3664</v>
      </c>
      <c r="H1546" t="s">
        <v>321</v>
      </c>
      <c r="I1546" t="s">
        <v>755</v>
      </c>
      <c r="J1546" t="s">
        <v>205</v>
      </c>
      <c r="K1546" t="s">
        <v>224</v>
      </c>
      <c r="L1546" t="s">
        <v>325</v>
      </c>
      <c r="M1546" t="s">
        <v>314</v>
      </c>
      <c r="N1546" t="s">
        <v>521</v>
      </c>
      <c r="O1546" t="s">
        <v>339</v>
      </c>
      <c r="P1546" t="s">
        <v>3566</v>
      </c>
      <c r="Q1546" t="s">
        <v>433</v>
      </c>
      <c r="R1546" t="s">
        <v>407</v>
      </c>
      <c r="S1546" t="s">
        <v>1215</v>
      </c>
      <c r="T1546" s="129">
        <v>7047.1</v>
      </c>
      <c r="U1546" t="s">
        <v>3665</v>
      </c>
      <c r="V1546" s="130">
        <v>5.1853044594525999E-2</v>
      </c>
      <c r="W1546" s="130">
        <v>5.6516030925512002E-2</v>
      </c>
      <c r="X1546" t="s">
        <v>412</v>
      </c>
      <c r="Y1546" t="s">
        <v>339</v>
      </c>
      <c r="Z1546" s="137">
        <v>275000</v>
      </c>
      <c r="AA1546" s="11" t="s">
        <v>1216</v>
      </c>
      <c r="AB1546" s="166" t="s">
        <v>3666</v>
      </c>
      <c r="AD1546" s="137">
        <v>1051.8597</v>
      </c>
      <c r="AH1546" s="130">
        <v>2.7500000000000002E-4</v>
      </c>
      <c r="AI1546" s="130">
        <v>1.5705284073064326E-3</v>
      </c>
      <c r="AJ1546" s="130">
        <v>3.3475700066920285E-4</v>
      </c>
      <c r="AK1546" s="181"/>
      <c r="AL1546" s="4"/>
      <c r="AM1546" s="159"/>
      <c r="AN1546" s="4"/>
    </row>
    <row r="1547" spans="1:40" x14ac:dyDescent="0.25">
      <c r="A1547" t="s">
        <v>1213</v>
      </c>
      <c r="B1547" s="2">
        <v>9302</v>
      </c>
      <c r="C1547" t="s">
        <v>3667</v>
      </c>
      <c r="D1547" t="s">
        <v>3668</v>
      </c>
      <c r="E1547" t="s">
        <v>80</v>
      </c>
      <c r="F1547" t="s">
        <v>3669</v>
      </c>
      <c r="G1547" t="s">
        <v>3670</v>
      </c>
      <c r="H1547" t="s">
        <v>321</v>
      </c>
      <c r="I1547" t="s">
        <v>755</v>
      </c>
      <c r="J1547" t="s">
        <v>205</v>
      </c>
      <c r="K1547" t="s">
        <v>224</v>
      </c>
      <c r="L1547" t="s">
        <v>325</v>
      </c>
      <c r="M1547" t="s">
        <v>314</v>
      </c>
      <c r="N1547" t="s">
        <v>548</v>
      </c>
      <c r="O1547" t="s">
        <v>339</v>
      </c>
      <c r="P1547" t="s">
        <v>3545</v>
      </c>
      <c r="Q1547" t="s">
        <v>433</v>
      </c>
      <c r="R1547" t="s">
        <v>407</v>
      </c>
      <c r="S1547" t="s">
        <v>1215</v>
      </c>
      <c r="T1547" s="129">
        <v>1545.7</v>
      </c>
      <c r="U1547" t="s">
        <v>3671</v>
      </c>
      <c r="V1547" s="130">
        <v>5.3631168740987403E-2</v>
      </c>
      <c r="W1547" s="130">
        <v>5.3770166646241797E-2</v>
      </c>
      <c r="X1547" t="s">
        <v>412</v>
      </c>
      <c r="Y1547" t="s">
        <v>339</v>
      </c>
      <c r="Z1547" s="137">
        <v>275000</v>
      </c>
      <c r="AA1547" s="11" t="s">
        <v>1216</v>
      </c>
      <c r="AB1547" s="166" t="s">
        <v>3672</v>
      </c>
      <c r="AD1547" s="137">
        <v>1046.1796999999999</v>
      </c>
      <c r="AH1547" s="130">
        <v>1.8333333333333334E-4</v>
      </c>
      <c r="AI1547" s="130">
        <v>1.5620476171844225E-3</v>
      </c>
      <c r="AJ1547" s="130">
        <v>3.3294932635313096E-4</v>
      </c>
      <c r="AK1547" s="181"/>
      <c r="AL1547" s="4"/>
      <c r="AM1547" s="159"/>
      <c r="AN1547" s="4"/>
    </row>
    <row r="1548" spans="1:40" x14ac:dyDescent="0.25">
      <c r="A1548" t="s">
        <v>1213</v>
      </c>
      <c r="B1548" s="2">
        <v>9302</v>
      </c>
      <c r="C1548" t="s">
        <v>3690</v>
      </c>
      <c r="D1548" t="s">
        <v>3691</v>
      </c>
      <c r="E1548" t="s">
        <v>80</v>
      </c>
      <c r="F1548" t="s">
        <v>3692</v>
      </c>
      <c r="G1548" t="s">
        <v>3693</v>
      </c>
      <c r="H1548" t="s">
        <v>321</v>
      </c>
      <c r="I1548" t="s">
        <v>755</v>
      </c>
      <c r="J1548" t="s">
        <v>205</v>
      </c>
      <c r="K1548" t="s">
        <v>224</v>
      </c>
      <c r="L1548" t="s">
        <v>325</v>
      </c>
      <c r="M1548" t="s">
        <v>314</v>
      </c>
      <c r="N1548" t="s">
        <v>545</v>
      </c>
      <c r="O1548" t="s">
        <v>339</v>
      </c>
      <c r="P1548" t="s">
        <v>3545</v>
      </c>
      <c r="Q1548" t="s">
        <v>433</v>
      </c>
      <c r="R1548" t="s">
        <v>407</v>
      </c>
      <c r="S1548" t="s">
        <v>1215</v>
      </c>
      <c r="T1548" s="129">
        <v>723.3</v>
      </c>
      <c r="U1548" t="s">
        <v>3694</v>
      </c>
      <c r="V1548" s="130">
        <v>5.6335071388482698E-2</v>
      </c>
      <c r="W1548" s="130">
        <v>5.6460956283807401E-2</v>
      </c>
      <c r="X1548" t="s">
        <v>412</v>
      </c>
      <c r="Y1548" t="s">
        <v>339</v>
      </c>
      <c r="Z1548" s="137">
        <v>275000</v>
      </c>
      <c r="AA1548" s="11" t="s">
        <v>1216</v>
      </c>
      <c r="AB1548" s="166" t="s">
        <v>3695</v>
      </c>
      <c r="AD1548" s="137">
        <v>1026.7405000000001</v>
      </c>
      <c r="AH1548" s="130">
        <v>1.5714285714285713E-4</v>
      </c>
      <c r="AI1548" s="130">
        <v>1.5330230088499545E-3</v>
      </c>
      <c r="AJ1548" s="130">
        <v>3.2676275195788726E-4</v>
      </c>
      <c r="AK1548" s="181"/>
      <c r="AL1548" s="4"/>
      <c r="AM1548" s="159"/>
      <c r="AN1548" s="4"/>
    </row>
    <row r="1549" spans="1:40" x14ac:dyDescent="0.25">
      <c r="A1549" t="s">
        <v>1213</v>
      </c>
      <c r="B1549" s="2">
        <v>9302</v>
      </c>
      <c r="C1549" t="s">
        <v>3641</v>
      </c>
      <c r="D1549" t="s">
        <v>3642</v>
      </c>
      <c r="E1549" t="s">
        <v>80</v>
      </c>
      <c r="F1549" t="s">
        <v>3643</v>
      </c>
      <c r="G1549" t="s">
        <v>3644</v>
      </c>
      <c r="H1549" t="s">
        <v>321</v>
      </c>
      <c r="I1549" t="s">
        <v>755</v>
      </c>
      <c r="J1549" t="s">
        <v>205</v>
      </c>
      <c r="K1549" t="s">
        <v>245</v>
      </c>
      <c r="L1549" t="s">
        <v>325</v>
      </c>
      <c r="M1549" t="s">
        <v>364</v>
      </c>
      <c r="N1549" t="s">
        <v>568</v>
      </c>
      <c r="O1549" t="s">
        <v>339</v>
      </c>
      <c r="P1549" t="s">
        <v>2970</v>
      </c>
      <c r="Q1549" t="s">
        <v>431</v>
      </c>
      <c r="R1549" t="s">
        <v>407</v>
      </c>
      <c r="S1549" t="s">
        <v>1217</v>
      </c>
      <c r="T1549" s="129">
        <v>3596.4</v>
      </c>
      <c r="U1549" t="s">
        <v>3645</v>
      </c>
      <c r="V1549" s="130">
        <v>3.6870119448899903E-2</v>
      </c>
      <c r="W1549" s="130">
        <v>6.2052343717813201E-2</v>
      </c>
      <c r="X1549" t="s">
        <v>412</v>
      </c>
      <c r="Y1549" t="s">
        <v>339</v>
      </c>
      <c r="Z1549" s="137">
        <v>275000</v>
      </c>
      <c r="AA1549" s="11" t="s">
        <v>1218</v>
      </c>
      <c r="AB1549" s="166" t="s">
        <v>3646</v>
      </c>
      <c r="AD1549" s="137">
        <v>947.80889999999999</v>
      </c>
      <c r="AH1549" s="130">
        <v>7.9825834542815671E-4</v>
      </c>
      <c r="AI1549" s="130">
        <v>1.415170485329804E-3</v>
      </c>
      <c r="AJ1549" s="130">
        <v>3.0164257131590498E-4</v>
      </c>
      <c r="AK1549" s="181"/>
      <c r="AL1549" s="4"/>
      <c r="AM1549" s="159"/>
      <c r="AN1549" s="4"/>
    </row>
    <row r="1550" spans="1:40" x14ac:dyDescent="0.25">
      <c r="A1550" t="s">
        <v>1213</v>
      </c>
      <c r="B1550" s="2">
        <v>9302</v>
      </c>
      <c r="C1550" t="s">
        <v>3647</v>
      </c>
      <c r="D1550" t="s">
        <v>3648</v>
      </c>
      <c r="E1550" t="s">
        <v>80</v>
      </c>
      <c r="F1550" t="s">
        <v>3649</v>
      </c>
      <c r="G1550" t="s">
        <v>3650</v>
      </c>
      <c r="H1550" t="s">
        <v>321</v>
      </c>
      <c r="I1550" t="s">
        <v>755</v>
      </c>
      <c r="J1550" t="s">
        <v>205</v>
      </c>
      <c r="K1550" t="s">
        <v>224</v>
      </c>
      <c r="L1550" t="s">
        <v>325</v>
      </c>
      <c r="M1550" t="s">
        <v>314</v>
      </c>
      <c r="N1550" t="s">
        <v>537</v>
      </c>
      <c r="O1550" t="s">
        <v>339</v>
      </c>
      <c r="P1550" t="s">
        <v>2040</v>
      </c>
      <c r="Q1550" t="s">
        <v>433</v>
      </c>
      <c r="R1550" t="s">
        <v>407</v>
      </c>
      <c r="S1550" t="s">
        <v>1215</v>
      </c>
      <c r="T1550" s="129">
        <v>3468.6</v>
      </c>
      <c r="U1550" t="s">
        <v>3651</v>
      </c>
      <c r="V1550" s="130">
        <v>7.9500000000000001E-2</v>
      </c>
      <c r="W1550" s="130">
        <v>7.1409787603616395E-2</v>
      </c>
      <c r="X1550" t="s">
        <v>412</v>
      </c>
      <c r="Y1550" t="s">
        <v>339</v>
      </c>
      <c r="Z1550" s="137">
        <v>225000</v>
      </c>
      <c r="AA1550" s="11" t="s">
        <v>1216</v>
      </c>
      <c r="AB1550" s="166" t="s">
        <v>3652</v>
      </c>
      <c r="AD1550" s="137">
        <v>875.53290000000004</v>
      </c>
      <c r="AH1550" s="130">
        <v>3.5540363585817342E-4</v>
      </c>
      <c r="AI1550" s="130">
        <v>1.3072554172209299E-3</v>
      </c>
      <c r="AJ1550" s="130">
        <v>2.7864055214893121E-4</v>
      </c>
      <c r="AK1550" s="181"/>
      <c r="AL1550" s="4"/>
      <c r="AM1550" s="159"/>
      <c r="AN1550" s="4"/>
    </row>
    <row r="1551" spans="1:40" x14ac:dyDescent="0.25">
      <c r="A1551" t="s">
        <v>1213</v>
      </c>
      <c r="B1551" s="2">
        <v>9302</v>
      </c>
      <c r="C1551" t="s">
        <v>3736</v>
      </c>
      <c r="D1551" t="s">
        <v>3737</v>
      </c>
      <c r="E1551" t="s">
        <v>311</v>
      </c>
      <c r="F1551" t="s">
        <v>3738</v>
      </c>
      <c r="G1551" t="s">
        <v>3739</v>
      </c>
      <c r="H1551" t="s">
        <v>321</v>
      </c>
      <c r="I1551" t="s">
        <v>755</v>
      </c>
      <c r="J1551" t="s">
        <v>205</v>
      </c>
      <c r="K1551" t="s">
        <v>233</v>
      </c>
      <c r="L1551" t="s">
        <v>325</v>
      </c>
      <c r="M1551" t="s">
        <v>314</v>
      </c>
      <c r="N1551" t="s">
        <v>486</v>
      </c>
      <c r="O1551" t="s">
        <v>339</v>
      </c>
      <c r="P1551" t="s">
        <v>2057</v>
      </c>
      <c r="Q1551" t="s">
        <v>433</v>
      </c>
      <c r="R1551" t="s">
        <v>407</v>
      </c>
      <c r="S1551" t="s">
        <v>1215</v>
      </c>
      <c r="T1551" s="129">
        <v>6363.5</v>
      </c>
      <c r="U1551" t="s">
        <v>2656</v>
      </c>
      <c r="V1551" s="130">
        <v>8.0226975480317694E-2</v>
      </c>
      <c r="W1551" s="130">
        <v>9.6413674937486302E-2</v>
      </c>
      <c r="X1551" t="s">
        <v>412</v>
      </c>
      <c r="Y1551" t="s">
        <v>339</v>
      </c>
      <c r="Z1551" s="137">
        <v>230000</v>
      </c>
      <c r="AA1551" s="11" t="s">
        <v>1216</v>
      </c>
      <c r="AB1551" s="166" t="s">
        <v>3740</v>
      </c>
      <c r="AD1551" s="137">
        <v>834.01609999999994</v>
      </c>
      <c r="AH1551" s="130">
        <v>3.0666666666666668E-4</v>
      </c>
      <c r="AI1551" s="130">
        <v>1.2452668138164457E-3</v>
      </c>
      <c r="AJ1551" s="130">
        <v>2.6542772590852745E-4</v>
      </c>
      <c r="AK1551" s="181"/>
      <c r="AL1551" s="4"/>
      <c r="AM1551" s="159"/>
      <c r="AN1551" s="4"/>
    </row>
    <row r="1552" spans="1:40" x14ac:dyDescent="0.25">
      <c r="A1552" t="s">
        <v>1213</v>
      </c>
      <c r="B1552" s="2">
        <v>9302</v>
      </c>
      <c r="C1552" t="s">
        <v>3731</v>
      </c>
      <c r="D1552" t="s">
        <v>3732</v>
      </c>
      <c r="E1552" t="s">
        <v>80</v>
      </c>
      <c r="F1552" t="s">
        <v>3733</v>
      </c>
      <c r="G1552" t="s">
        <v>3734</v>
      </c>
      <c r="H1552" t="s">
        <v>321</v>
      </c>
      <c r="I1552" t="s">
        <v>755</v>
      </c>
      <c r="J1552" t="s">
        <v>205</v>
      </c>
      <c r="K1552" t="s">
        <v>224</v>
      </c>
      <c r="L1552" t="s">
        <v>325</v>
      </c>
      <c r="M1552" t="s">
        <v>314</v>
      </c>
      <c r="N1552" t="s">
        <v>530</v>
      </c>
      <c r="O1552" t="s">
        <v>339</v>
      </c>
      <c r="P1552" t="s">
        <v>2040</v>
      </c>
      <c r="Q1552" t="s">
        <v>433</v>
      </c>
      <c r="R1552" t="s">
        <v>407</v>
      </c>
      <c r="S1552" t="s">
        <v>1215</v>
      </c>
      <c r="T1552" s="129">
        <v>3511.3</v>
      </c>
      <c r="U1552" t="s">
        <v>3683</v>
      </c>
      <c r="V1552" s="130">
        <v>5.7000000000000002E-2</v>
      </c>
      <c r="W1552" s="130">
        <v>5.53568408477303E-2</v>
      </c>
      <c r="X1552" t="s">
        <v>412</v>
      </c>
      <c r="Y1552" t="s">
        <v>339</v>
      </c>
      <c r="Z1552" s="137">
        <v>185000</v>
      </c>
      <c r="AA1552" s="11" t="s">
        <v>1216</v>
      </c>
      <c r="AB1552" s="166" t="s">
        <v>3735</v>
      </c>
      <c r="AD1552" s="137">
        <v>705.98880000000008</v>
      </c>
      <c r="AH1552" s="130">
        <v>2.4674891630543515E-4</v>
      </c>
      <c r="AI1552" s="130">
        <v>1.0541096551566524E-3</v>
      </c>
      <c r="AJ1552" s="130">
        <v>2.2468271499901532E-4</v>
      </c>
      <c r="AK1552" s="181"/>
      <c r="AL1552" s="4"/>
      <c r="AM1552" s="159"/>
      <c r="AN1552" s="4"/>
    </row>
    <row r="1553" spans="1:40" x14ac:dyDescent="0.25">
      <c r="A1553" t="s">
        <v>1213</v>
      </c>
      <c r="B1553" s="2">
        <v>9302</v>
      </c>
      <c r="C1553" t="s">
        <v>3647</v>
      </c>
      <c r="D1553" t="s">
        <v>3648</v>
      </c>
      <c r="E1553" t="s">
        <v>80</v>
      </c>
      <c r="F1553" t="s">
        <v>3759</v>
      </c>
      <c r="G1553" t="s">
        <v>3760</v>
      </c>
      <c r="H1553" t="s">
        <v>321</v>
      </c>
      <c r="I1553" t="s">
        <v>755</v>
      </c>
      <c r="J1553" t="s">
        <v>205</v>
      </c>
      <c r="K1553" t="s">
        <v>224</v>
      </c>
      <c r="L1553" t="s">
        <v>325</v>
      </c>
      <c r="M1553" t="s">
        <v>314</v>
      </c>
      <c r="N1553" t="s">
        <v>537</v>
      </c>
      <c r="O1553" t="s">
        <v>339</v>
      </c>
      <c r="P1553" t="s">
        <v>2040</v>
      </c>
      <c r="Q1553" t="s">
        <v>433</v>
      </c>
      <c r="R1553" t="s">
        <v>407</v>
      </c>
      <c r="S1553" t="s">
        <v>1215</v>
      </c>
      <c r="T1553" s="129">
        <v>7213.6</v>
      </c>
      <c r="U1553" t="s">
        <v>3761</v>
      </c>
      <c r="V1553" s="130">
        <v>6.6500000000000004E-2</v>
      </c>
      <c r="W1553" s="130">
        <v>7.1517314285039602E-2</v>
      </c>
      <c r="X1553" t="s">
        <v>412</v>
      </c>
      <c r="Y1553" t="s">
        <v>339</v>
      </c>
      <c r="Z1553" s="137">
        <v>190000</v>
      </c>
      <c r="AA1553" s="11" t="s">
        <v>1216</v>
      </c>
      <c r="AB1553" s="166" t="s">
        <v>3762</v>
      </c>
      <c r="AD1553" s="137">
        <v>700.69970000000001</v>
      </c>
      <c r="AH1553" s="130">
        <v>2.5435073627844709E-4</v>
      </c>
      <c r="AI1553" s="130">
        <v>1.0462125165942712E-3</v>
      </c>
      <c r="AJ1553" s="130">
        <v>2.2299944559318153E-4</v>
      </c>
      <c r="AK1553" s="181"/>
      <c r="AL1553" s="4"/>
      <c r="AM1553" s="159"/>
      <c r="AN1553" s="4"/>
    </row>
    <row r="1554" spans="1:40" x14ac:dyDescent="0.25">
      <c r="A1554" t="s">
        <v>1213</v>
      </c>
      <c r="B1554" s="2">
        <v>9302</v>
      </c>
      <c r="C1554" t="s">
        <v>3814</v>
      </c>
      <c r="D1554" t="s">
        <v>3815</v>
      </c>
      <c r="E1554" t="s">
        <v>80</v>
      </c>
      <c r="F1554" t="s">
        <v>3816</v>
      </c>
      <c r="G1554" t="s">
        <v>3817</v>
      </c>
      <c r="H1554" t="s">
        <v>321</v>
      </c>
      <c r="I1554" t="s">
        <v>755</v>
      </c>
      <c r="J1554" t="s">
        <v>205</v>
      </c>
      <c r="K1554" t="s">
        <v>224</v>
      </c>
      <c r="L1554" t="s">
        <v>325</v>
      </c>
      <c r="M1554" t="s">
        <v>368</v>
      </c>
      <c r="N1554" t="s">
        <v>568</v>
      </c>
      <c r="O1554" t="s">
        <v>339</v>
      </c>
      <c r="P1554" t="s">
        <v>2040</v>
      </c>
      <c r="Q1554" t="s">
        <v>433</v>
      </c>
      <c r="R1554" t="s">
        <v>407</v>
      </c>
      <c r="S1554" t="s">
        <v>1215</v>
      </c>
      <c r="T1554" s="129">
        <v>57.5</v>
      </c>
      <c r="U1554" t="s">
        <v>3818</v>
      </c>
      <c r="V1554" s="130">
        <v>6.6597312959432303E-2</v>
      </c>
      <c r="W1554" s="130">
        <v>0.57865</v>
      </c>
      <c r="X1554" t="s">
        <v>411</v>
      </c>
      <c r="Y1554" t="s">
        <v>338</v>
      </c>
      <c r="Z1554" s="137">
        <v>250000</v>
      </c>
      <c r="AA1554" s="11" t="s">
        <v>1216</v>
      </c>
      <c r="AB1554" s="166" t="s">
        <v>3819</v>
      </c>
      <c r="AD1554" s="137">
        <v>695.6884</v>
      </c>
      <c r="AH1554" s="130">
        <v>2.8533926839011585E-3</v>
      </c>
      <c r="AI1554" s="130">
        <v>1.0387301603375055E-3</v>
      </c>
      <c r="AJ1554" s="130">
        <v>2.2140458673752466E-4</v>
      </c>
      <c r="AK1554" s="181"/>
      <c r="AL1554" s="4"/>
      <c r="AM1554" s="159"/>
      <c r="AN1554" s="4"/>
    </row>
    <row r="1555" spans="1:40" x14ac:dyDescent="0.25">
      <c r="A1555" t="s">
        <v>1213</v>
      </c>
      <c r="B1555" s="2">
        <v>9302</v>
      </c>
      <c r="C1555" t="s">
        <v>2053</v>
      </c>
      <c r="D1555" t="s">
        <v>2054</v>
      </c>
      <c r="E1555" t="s">
        <v>80</v>
      </c>
      <c r="F1555" t="s">
        <v>2055</v>
      </c>
      <c r="G1555" t="s">
        <v>2056</v>
      </c>
      <c r="H1555" t="s">
        <v>321</v>
      </c>
      <c r="I1555" t="s">
        <v>755</v>
      </c>
      <c r="J1555" t="s">
        <v>205</v>
      </c>
      <c r="K1555" t="s">
        <v>204</v>
      </c>
      <c r="L1555" t="s">
        <v>325</v>
      </c>
      <c r="M1555" t="s">
        <v>314</v>
      </c>
      <c r="N1555" t="s">
        <v>486</v>
      </c>
      <c r="O1555" t="s">
        <v>339</v>
      </c>
      <c r="P1555" t="s">
        <v>2057</v>
      </c>
      <c r="Q1555" t="s">
        <v>433</v>
      </c>
      <c r="R1555" t="s">
        <v>407</v>
      </c>
      <c r="S1555" t="s">
        <v>1215</v>
      </c>
      <c r="T1555" s="129">
        <v>984.9</v>
      </c>
      <c r="U1555" t="s">
        <v>1822</v>
      </c>
      <c r="V1555" s="130">
        <v>6.3835713068246494E-2</v>
      </c>
      <c r="W1555" s="130">
        <v>9.8288835357427301E-2</v>
      </c>
      <c r="X1555" t="s">
        <v>412</v>
      </c>
      <c r="Y1555" t="s">
        <v>339</v>
      </c>
      <c r="Z1555" s="137">
        <v>180000</v>
      </c>
      <c r="AA1555" s="11" t="s">
        <v>1216</v>
      </c>
      <c r="AB1555" s="166" t="s">
        <v>2058</v>
      </c>
      <c r="AC1555" s="2">
        <v>5.5125000000000002</v>
      </c>
      <c r="AD1555" s="137">
        <v>675.42580000000009</v>
      </c>
      <c r="AH1555" s="130">
        <v>2.9999999999999997E-4</v>
      </c>
      <c r="AI1555" s="130">
        <v>1.0084761360547164E-3</v>
      </c>
      <c r="AJ1555" s="130">
        <v>2.1495596321695459E-4</v>
      </c>
      <c r="AK1555" s="181"/>
      <c r="AL1555" s="4"/>
      <c r="AM1555" s="159"/>
      <c r="AN1555" s="4"/>
    </row>
    <row r="1556" spans="1:40" x14ac:dyDescent="0.25">
      <c r="A1556" t="s">
        <v>1213</v>
      </c>
      <c r="B1556" s="2">
        <v>9302</v>
      </c>
      <c r="C1556" t="s">
        <v>3685</v>
      </c>
      <c r="D1556" t="s">
        <v>3686</v>
      </c>
      <c r="E1556" t="s">
        <v>80</v>
      </c>
      <c r="F1556" t="s">
        <v>3687</v>
      </c>
      <c r="G1556" t="s">
        <v>3688</v>
      </c>
      <c r="H1556" t="s">
        <v>321</v>
      </c>
      <c r="I1556" t="s">
        <v>755</v>
      </c>
      <c r="J1556" t="s">
        <v>205</v>
      </c>
      <c r="K1556" t="s">
        <v>301</v>
      </c>
      <c r="L1556" t="s">
        <v>325</v>
      </c>
      <c r="M1556" t="s">
        <v>314</v>
      </c>
      <c r="N1556" t="s">
        <v>546</v>
      </c>
      <c r="O1556" t="s">
        <v>339</v>
      </c>
      <c r="P1556" t="s">
        <v>2903</v>
      </c>
      <c r="Q1556" t="s">
        <v>433</v>
      </c>
      <c r="R1556" t="s">
        <v>407</v>
      </c>
      <c r="S1556" t="s">
        <v>1215</v>
      </c>
      <c r="T1556" s="129">
        <v>2768.3</v>
      </c>
      <c r="U1556" t="s">
        <v>2683</v>
      </c>
      <c r="V1556" s="130">
        <v>3.9319629703759802E-2</v>
      </c>
      <c r="W1556" s="130">
        <v>5.2288396524190602E-2</v>
      </c>
      <c r="X1556" t="s">
        <v>412</v>
      </c>
      <c r="Y1556" t="s">
        <v>339</v>
      </c>
      <c r="Z1556" s="137">
        <v>180000</v>
      </c>
      <c r="AA1556" s="11" t="s">
        <v>1216</v>
      </c>
      <c r="AB1556" s="166" t="s">
        <v>3689</v>
      </c>
      <c r="AD1556" s="137">
        <v>675.07150000000001</v>
      </c>
      <c r="AH1556" s="130">
        <v>4.4999999999999999E-4</v>
      </c>
      <c r="AI1556" s="130">
        <v>1.0079471318398875E-3</v>
      </c>
      <c r="AJ1556" s="130">
        <v>2.1484320634896438E-4</v>
      </c>
      <c r="AK1556" s="181"/>
      <c r="AL1556" s="4"/>
      <c r="AM1556" s="159"/>
      <c r="AN1556" s="4"/>
    </row>
    <row r="1557" spans="1:40" x14ac:dyDescent="0.25">
      <c r="A1557" t="s">
        <v>1213</v>
      </c>
      <c r="B1557" s="2">
        <v>9302</v>
      </c>
      <c r="C1557" t="s">
        <v>3679</v>
      </c>
      <c r="D1557" t="s">
        <v>3680</v>
      </c>
      <c r="E1557" t="s">
        <v>80</v>
      </c>
      <c r="F1557" t="s">
        <v>3681</v>
      </c>
      <c r="G1557" t="s">
        <v>3682</v>
      </c>
      <c r="H1557" t="s">
        <v>321</v>
      </c>
      <c r="I1557" t="s">
        <v>755</v>
      </c>
      <c r="J1557" t="s">
        <v>205</v>
      </c>
      <c r="K1557" t="s">
        <v>224</v>
      </c>
      <c r="L1557" t="s">
        <v>325</v>
      </c>
      <c r="M1557" t="s">
        <v>314</v>
      </c>
      <c r="N1557" t="s">
        <v>545</v>
      </c>
      <c r="O1557" t="s">
        <v>339</v>
      </c>
      <c r="P1557" t="s">
        <v>2903</v>
      </c>
      <c r="Q1557" t="s">
        <v>433</v>
      </c>
      <c r="R1557" t="s">
        <v>407</v>
      </c>
      <c r="S1557" t="s">
        <v>1215</v>
      </c>
      <c r="T1557" s="129">
        <v>3574.7</v>
      </c>
      <c r="U1557" t="s">
        <v>3683</v>
      </c>
      <c r="V1557" s="130">
        <v>4.1323297621011397E-2</v>
      </c>
      <c r="W1557" s="130">
        <v>4.8094855948686198E-2</v>
      </c>
      <c r="X1557" t="s">
        <v>412</v>
      </c>
      <c r="Y1557" t="s">
        <v>339</v>
      </c>
      <c r="Z1557" s="137">
        <v>130000</v>
      </c>
      <c r="AA1557" s="11" t="s">
        <v>1216</v>
      </c>
      <c r="AB1557" s="166" t="s">
        <v>3684</v>
      </c>
      <c r="AD1557" s="137">
        <v>488.7971</v>
      </c>
      <c r="AH1557" s="130">
        <v>8.6666666666666668E-5</v>
      </c>
      <c r="AI1557" s="130">
        <v>7.2982141150478822E-4</v>
      </c>
      <c r="AJ1557" s="130">
        <v>1.5556090905641162E-4</v>
      </c>
      <c r="AK1557" s="181"/>
      <c r="AL1557" s="4"/>
      <c r="AM1557" s="159"/>
      <c r="AN1557" s="4"/>
    </row>
    <row r="1558" spans="1:40" x14ac:dyDescent="0.25">
      <c r="A1558" t="s">
        <v>1213</v>
      </c>
      <c r="B1558" s="2">
        <v>9302</v>
      </c>
      <c r="C1558" t="s">
        <v>3753</v>
      </c>
      <c r="D1558" t="s">
        <v>3754</v>
      </c>
      <c r="E1558" t="s">
        <v>80</v>
      </c>
      <c r="F1558" t="s">
        <v>3755</v>
      </c>
      <c r="G1558" t="s">
        <v>3756</v>
      </c>
      <c r="H1558" t="s">
        <v>321</v>
      </c>
      <c r="I1558" t="s">
        <v>755</v>
      </c>
      <c r="J1558" t="s">
        <v>205</v>
      </c>
      <c r="K1558" t="s">
        <v>224</v>
      </c>
      <c r="L1558" t="s">
        <v>325</v>
      </c>
      <c r="M1558" t="s">
        <v>314</v>
      </c>
      <c r="N1558" t="s">
        <v>539</v>
      </c>
      <c r="O1558" t="s">
        <v>339</v>
      </c>
      <c r="P1558" t="s">
        <v>3545</v>
      </c>
      <c r="Q1558" t="s">
        <v>433</v>
      </c>
      <c r="R1558" t="s">
        <v>407</v>
      </c>
      <c r="S1558" t="s">
        <v>1217</v>
      </c>
      <c r="T1558" s="129">
        <v>4035.8</v>
      </c>
      <c r="U1558" t="s">
        <v>3757</v>
      </c>
      <c r="V1558" s="130">
        <v>3.6363957265615102E-2</v>
      </c>
      <c r="W1558" s="130">
        <v>3.464615296483E-2</v>
      </c>
      <c r="X1558" t="s">
        <v>412</v>
      </c>
      <c r="Y1558" t="s">
        <v>339</v>
      </c>
      <c r="Z1558" s="137">
        <v>90000</v>
      </c>
      <c r="AA1558" s="11" t="s">
        <v>1218</v>
      </c>
      <c r="AB1558" s="166" t="s">
        <v>3758</v>
      </c>
      <c r="AD1558" s="137">
        <v>372.31740000000002</v>
      </c>
      <c r="AH1558" s="130">
        <v>1.8000000000000001E-4</v>
      </c>
      <c r="AI1558" s="130">
        <v>5.5590593805853773E-4</v>
      </c>
      <c r="AJ1558" s="130">
        <v>1.1849095095187683E-4</v>
      </c>
      <c r="AK1558" s="181"/>
      <c r="AL1558" s="4"/>
      <c r="AM1558" s="159"/>
      <c r="AN1558" s="4"/>
    </row>
    <row r="1559" spans="1:40" x14ac:dyDescent="0.25">
      <c r="A1559" t="s">
        <v>1213</v>
      </c>
      <c r="B1559" s="2">
        <v>9302</v>
      </c>
      <c r="C1559" t="s">
        <v>3725</v>
      </c>
      <c r="D1559" t="s">
        <v>3726</v>
      </c>
      <c r="E1559" t="s">
        <v>80</v>
      </c>
      <c r="F1559" t="s">
        <v>3727</v>
      </c>
      <c r="G1559" t="s">
        <v>3728</v>
      </c>
      <c r="H1559" t="s">
        <v>321</v>
      </c>
      <c r="I1559" t="s">
        <v>755</v>
      </c>
      <c r="J1559" t="s">
        <v>205</v>
      </c>
      <c r="K1559" t="s">
        <v>224</v>
      </c>
      <c r="L1559" t="s">
        <v>325</v>
      </c>
      <c r="M1559" t="s">
        <v>314</v>
      </c>
      <c r="N1559" t="s">
        <v>548</v>
      </c>
      <c r="O1559" t="s">
        <v>339</v>
      </c>
      <c r="P1559" t="s">
        <v>2040</v>
      </c>
      <c r="Q1559" t="s">
        <v>423</v>
      </c>
      <c r="R1559" t="s">
        <v>407</v>
      </c>
      <c r="S1559" t="s">
        <v>1215</v>
      </c>
      <c r="T1559" s="129">
        <v>6043.7</v>
      </c>
      <c r="U1559" t="s">
        <v>3729</v>
      </c>
      <c r="V1559" s="130">
        <v>2.3337493201493899E-2</v>
      </c>
      <c r="W1559" s="130">
        <v>5.40612754666802E-2</v>
      </c>
      <c r="X1559" t="s">
        <v>412</v>
      </c>
      <c r="Y1559" t="s">
        <v>339</v>
      </c>
      <c r="Z1559" s="137">
        <v>108000</v>
      </c>
      <c r="AA1559" s="11" t="s">
        <v>1216</v>
      </c>
      <c r="AB1559" s="166" t="s">
        <v>3730</v>
      </c>
      <c r="AD1559" s="137">
        <v>344.9128</v>
      </c>
      <c r="AH1559" s="130">
        <v>3.927272727272727E-5</v>
      </c>
      <c r="AI1559" s="130">
        <v>5.149882160554323E-4</v>
      </c>
      <c r="AJ1559" s="130">
        <v>1.0976936793035861E-4</v>
      </c>
      <c r="AK1559" s="181"/>
      <c r="AL1559" s="4"/>
      <c r="AM1559" s="159"/>
      <c r="AN1559" s="4"/>
    </row>
    <row r="1560" spans="1:40" x14ac:dyDescent="0.25">
      <c r="A1560" t="s">
        <v>1213</v>
      </c>
      <c r="B1560" s="2">
        <v>9302</v>
      </c>
      <c r="C1560" t="s">
        <v>3741</v>
      </c>
      <c r="D1560" t="s">
        <v>3742</v>
      </c>
      <c r="E1560" t="s">
        <v>80</v>
      </c>
      <c r="F1560" t="s">
        <v>3743</v>
      </c>
      <c r="G1560" t="s">
        <v>3744</v>
      </c>
      <c r="H1560" t="s">
        <v>321</v>
      </c>
      <c r="I1560" t="s">
        <v>755</v>
      </c>
      <c r="J1560" t="s">
        <v>205</v>
      </c>
      <c r="K1560" t="s">
        <v>224</v>
      </c>
      <c r="L1560" t="s">
        <v>325</v>
      </c>
      <c r="M1560" t="s">
        <v>314</v>
      </c>
      <c r="N1560" t="s">
        <v>486</v>
      </c>
      <c r="O1560" t="s">
        <v>339</v>
      </c>
      <c r="P1560" t="s">
        <v>2040</v>
      </c>
      <c r="Q1560" t="s">
        <v>433</v>
      </c>
      <c r="R1560" t="s">
        <v>407</v>
      </c>
      <c r="S1560" t="s">
        <v>1215</v>
      </c>
      <c r="T1560" s="129">
        <v>5430.5</v>
      </c>
      <c r="U1560" t="s">
        <v>3745</v>
      </c>
      <c r="V1560" s="130">
        <v>4.4999999999999998E-2</v>
      </c>
      <c r="W1560" s="130">
        <v>5.8139421554803498E-2</v>
      </c>
      <c r="X1560" t="s">
        <v>412</v>
      </c>
      <c r="Y1560" t="s">
        <v>339</v>
      </c>
      <c r="Z1560" s="137">
        <v>85000</v>
      </c>
      <c r="AA1560" s="11" t="s">
        <v>1216</v>
      </c>
      <c r="AB1560" s="166" t="s">
        <v>3746</v>
      </c>
      <c r="AD1560" s="137">
        <v>302.53440000000001</v>
      </c>
      <c r="AH1560" s="130">
        <v>2.6184542494431934E-4</v>
      </c>
      <c r="AI1560" s="130">
        <v>4.5171316040286288E-4</v>
      </c>
      <c r="AJ1560" s="130">
        <v>9.6282335318347955E-5</v>
      </c>
      <c r="AK1560" s="181"/>
      <c r="AL1560" s="4"/>
      <c r="AM1560" s="159"/>
      <c r="AN1560" s="4"/>
    </row>
    <row r="1561" spans="1:40" x14ac:dyDescent="0.25">
      <c r="A1561" t="s">
        <v>1213</v>
      </c>
      <c r="B1561" s="2">
        <v>9302</v>
      </c>
      <c r="C1561" t="s">
        <v>3747</v>
      </c>
      <c r="D1561" t="s">
        <v>3748</v>
      </c>
      <c r="E1561" t="s">
        <v>80</v>
      </c>
      <c r="F1561" t="s">
        <v>3749</v>
      </c>
      <c r="G1561" t="s">
        <v>3750</v>
      </c>
      <c r="H1561" t="s">
        <v>321</v>
      </c>
      <c r="I1561" t="s">
        <v>755</v>
      </c>
      <c r="J1561" t="s">
        <v>205</v>
      </c>
      <c r="K1561" t="s">
        <v>233</v>
      </c>
      <c r="L1561" t="s">
        <v>325</v>
      </c>
      <c r="M1561" t="s">
        <v>314</v>
      </c>
      <c r="N1561" t="s">
        <v>503</v>
      </c>
      <c r="O1561" t="s">
        <v>339</v>
      </c>
      <c r="P1561" t="s">
        <v>2903</v>
      </c>
      <c r="Q1561" t="s">
        <v>433</v>
      </c>
      <c r="R1561" t="s">
        <v>407</v>
      </c>
      <c r="S1561" t="s">
        <v>1215</v>
      </c>
      <c r="T1561" s="129">
        <v>9061.6</v>
      </c>
      <c r="U1561" t="s">
        <v>3751</v>
      </c>
      <c r="V1561" s="130">
        <v>2.9209499047994299E-2</v>
      </c>
      <c r="W1561" s="130">
        <v>4.9482212399243997E-2</v>
      </c>
      <c r="X1561" t="s">
        <v>412</v>
      </c>
      <c r="Y1561" t="s">
        <v>339</v>
      </c>
      <c r="Z1561" s="137">
        <v>85000</v>
      </c>
      <c r="AA1561" s="11" t="s">
        <v>1216</v>
      </c>
      <c r="AB1561" s="166" t="s">
        <v>3752</v>
      </c>
      <c r="AD1561" s="137">
        <v>267.83550000000002</v>
      </c>
      <c r="AH1561" s="130">
        <v>2.059850087287341E-4</v>
      </c>
      <c r="AI1561" s="130">
        <v>3.9990434202881057E-4</v>
      </c>
      <c r="AJ1561" s="130">
        <v>8.5239322937019345E-5</v>
      </c>
      <c r="AK1561" s="181"/>
      <c r="AL1561" s="4"/>
      <c r="AM1561" s="159"/>
      <c r="AN1561" s="4"/>
    </row>
    <row r="1562" spans="1:40" x14ac:dyDescent="0.25">
      <c r="A1562" t="s">
        <v>1213</v>
      </c>
      <c r="B1562" s="2">
        <v>9302</v>
      </c>
      <c r="C1562" t="s">
        <v>2285</v>
      </c>
      <c r="D1562" t="s">
        <v>2286</v>
      </c>
      <c r="E1562" t="s">
        <v>309</v>
      </c>
      <c r="F1562" t="s">
        <v>3763</v>
      </c>
      <c r="G1562" t="s">
        <v>3764</v>
      </c>
      <c r="H1562" t="s">
        <v>321</v>
      </c>
      <c r="I1562" t="s">
        <v>755</v>
      </c>
      <c r="J1562" t="s">
        <v>205</v>
      </c>
      <c r="K1562" t="s">
        <v>204</v>
      </c>
      <c r="L1562" t="s">
        <v>325</v>
      </c>
      <c r="M1562" t="s">
        <v>314</v>
      </c>
      <c r="N1562" t="s">
        <v>534</v>
      </c>
      <c r="O1562" t="s">
        <v>339</v>
      </c>
      <c r="P1562" t="s">
        <v>2057</v>
      </c>
      <c r="Q1562" t="s">
        <v>433</v>
      </c>
      <c r="R1562" t="s">
        <v>407</v>
      </c>
      <c r="S1562" t="s">
        <v>1217</v>
      </c>
      <c r="T1562" s="129">
        <v>5650.4</v>
      </c>
      <c r="U1562" t="s">
        <v>3765</v>
      </c>
      <c r="V1562" s="130">
        <v>7.3657357505559601E-2</v>
      </c>
      <c r="W1562" s="130">
        <v>5.4195028167962699E-2</v>
      </c>
      <c r="X1562" t="s">
        <v>412</v>
      </c>
      <c r="Y1562" t="s">
        <v>339</v>
      </c>
      <c r="Z1562" s="137">
        <v>46000</v>
      </c>
      <c r="AA1562" s="11" t="s">
        <v>1218</v>
      </c>
      <c r="AB1562" s="166" t="s">
        <v>3766</v>
      </c>
      <c r="AD1562" s="137">
        <v>216.75899999999999</v>
      </c>
      <c r="AH1562" s="130">
        <v>9.2E-5</v>
      </c>
      <c r="AI1562" s="130">
        <v>3.2364218064380164E-4</v>
      </c>
      <c r="AJ1562" s="130">
        <v>6.8984098077011345E-5</v>
      </c>
      <c r="AK1562" s="181"/>
      <c r="AL1562" s="4"/>
      <c r="AM1562" s="159"/>
      <c r="AN1562" s="4"/>
    </row>
    <row r="1563" spans="1:40" x14ac:dyDescent="0.25">
      <c r="A1563" t="s">
        <v>1213</v>
      </c>
      <c r="B1563" s="2">
        <v>9302</v>
      </c>
      <c r="C1563" t="s">
        <v>2285</v>
      </c>
      <c r="D1563" t="s">
        <v>2286</v>
      </c>
      <c r="E1563" t="s">
        <v>309</v>
      </c>
      <c r="F1563" t="s">
        <v>3767</v>
      </c>
      <c r="G1563" t="s">
        <v>3768</v>
      </c>
      <c r="H1563" t="s">
        <v>321</v>
      </c>
      <c r="I1563" t="s">
        <v>755</v>
      </c>
      <c r="J1563" t="s">
        <v>205</v>
      </c>
      <c r="K1563" t="s">
        <v>204</v>
      </c>
      <c r="L1563" t="s">
        <v>325</v>
      </c>
      <c r="M1563" t="s">
        <v>314</v>
      </c>
      <c r="N1563" t="s">
        <v>534</v>
      </c>
      <c r="O1563" t="s">
        <v>339</v>
      </c>
      <c r="P1563" t="s">
        <v>2057</v>
      </c>
      <c r="Q1563" t="s">
        <v>433</v>
      </c>
      <c r="R1563" t="s">
        <v>407</v>
      </c>
      <c r="S1563" t="s">
        <v>1217</v>
      </c>
      <c r="T1563" s="129">
        <v>4384.3</v>
      </c>
      <c r="U1563" t="s">
        <v>3769</v>
      </c>
      <c r="V1563" s="130">
        <v>6.7622750335931403E-2</v>
      </c>
      <c r="W1563" s="130">
        <v>5.1181658486127497E-2</v>
      </c>
      <c r="X1563" t="s">
        <v>412</v>
      </c>
      <c r="Y1563" t="s">
        <v>339</v>
      </c>
      <c r="Z1563" s="137">
        <v>46000</v>
      </c>
      <c r="AA1563" s="11" t="s">
        <v>1218</v>
      </c>
      <c r="AB1563" s="166" t="s">
        <v>3770</v>
      </c>
      <c r="AD1563" s="137">
        <v>208.28029999999998</v>
      </c>
      <c r="AH1563" s="130">
        <v>5.7500000000000002E-5</v>
      </c>
      <c r="AI1563" s="130">
        <v>3.1098266036079335E-4</v>
      </c>
      <c r="AJ1563" s="130">
        <v>6.6285730431997499E-5</v>
      </c>
      <c r="AK1563" s="181"/>
      <c r="AL1563" s="4"/>
      <c r="AM1563" s="159"/>
      <c r="AN1563" s="4"/>
    </row>
    <row r="1564" spans="1:40" x14ac:dyDescent="0.25">
      <c r="A1564" t="s">
        <v>1213</v>
      </c>
      <c r="B1564" s="2">
        <v>9302</v>
      </c>
      <c r="C1564" t="s">
        <v>1769</v>
      </c>
      <c r="D1564" t="s">
        <v>1770</v>
      </c>
      <c r="E1564" t="s">
        <v>309</v>
      </c>
      <c r="F1564" t="s">
        <v>2921</v>
      </c>
      <c r="G1564" t="s">
        <v>2922</v>
      </c>
      <c r="H1564" t="s">
        <v>312</v>
      </c>
      <c r="I1564" t="s">
        <v>952</v>
      </c>
      <c r="J1564" t="s">
        <v>204</v>
      </c>
      <c r="K1564" t="s">
        <v>204</v>
      </c>
      <c r="L1564" t="s">
        <v>325</v>
      </c>
      <c r="M1564" t="s">
        <v>340</v>
      </c>
      <c r="N1564" t="s">
        <v>441</v>
      </c>
      <c r="O1564" t="s">
        <v>339</v>
      </c>
      <c r="P1564" t="s">
        <v>1773</v>
      </c>
      <c r="Q1564" t="s">
        <v>415</v>
      </c>
      <c r="R1564" t="s">
        <v>407</v>
      </c>
      <c r="S1564" t="s">
        <v>1212</v>
      </c>
      <c r="T1564" s="129">
        <v>4113.6000000000004</v>
      </c>
      <c r="U1564" t="s">
        <v>2923</v>
      </c>
      <c r="V1564" s="130">
        <v>1.9619023912181101E-2</v>
      </c>
      <c r="W1564" s="130">
        <v>5.8829165877103497E-2</v>
      </c>
      <c r="X1564" t="s">
        <v>412</v>
      </c>
      <c r="Y1564" t="s">
        <v>339</v>
      </c>
      <c r="Z1564" s="137">
        <v>4189800</v>
      </c>
      <c r="AA1564" s="167">
        <v>1</v>
      </c>
      <c r="AB1564" s="166" t="s">
        <v>2924</v>
      </c>
      <c r="AD1564" s="137">
        <v>3410.4972000000002</v>
      </c>
      <c r="AH1564" s="130">
        <v>7.882936678201077E-3</v>
      </c>
      <c r="AI1564" s="130">
        <v>5.0922026346660572E-3</v>
      </c>
      <c r="AJ1564" s="130">
        <v>1.0853993298371584E-3</v>
      </c>
      <c r="AK1564" s="181"/>
      <c r="AL1564" s="4"/>
      <c r="AM1564" s="159"/>
      <c r="AN1564" s="4"/>
    </row>
    <row r="1565" spans="1:40" x14ac:dyDescent="0.25">
      <c r="A1565" t="s">
        <v>1213</v>
      </c>
      <c r="B1565" s="2">
        <v>9302</v>
      </c>
      <c r="C1565" t="s">
        <v>3771</v>
      </c>
      <c r="D1565" t="s">
        <v>3772</v>
      </c>
      <c r="E1565" t="s">
        <v>309</v>
      </c>
      <c r="F1565" t="s">
        <v>3773</v>
      </c>
      <c r="G1565" t="s">
        <v>3774</v>
      </c>
      <c r="H1565" t="s">
        <v>312</v>
      </c>
      <c r="I1565" t="s">
        <v>952</v>
      </c>
      <c r="J1565" t="s">
        <v>204</v>
      </c>
      <c r="K1565" t="s">
        <v>204</v>
      </c>
      <c r="L1565" t="s">
        <v>325</v>
      </c>
      <c r="M1565" t="s">
        <v>340</v>
      </c>
      <c r="N1565" t="s">
        <v>441</v>
      </c>
      <c r="O1565" t="s">
        <v>339</v>
      </c>
      <c r="Q1565" t="s">
        <v>410</v>
      </c>
      <c r="R1565" t="s">
        <v>410</v>
      </c>
      <c r="S1565" t="s">
        <v>1212</v>
      </c>
      <c r="T1565" s="129">
        <v>1961</v>
      </c>
      <c r="U1565" t="s">
        <v>1796</v>
      </c>
      <c r="V1565" s="130">
        <v>6.10246502787095E-2</v>
      </c>
      <c r="W1565" s="130">
        <v>8.1076698523759497E-2</v>
      </c>
      <c r="X1565" t="s">
        <v>412</v>
      </c>
      <c r="Y1565" t="s">
        <v>339</v>
      </c>
      <c r="Z1565" s="137">
        <v>2773871</v>
      </c>
      <c r="AA1565" s="167">
        <v>1</v>
      </c>
      <c r="AB1565" s="166" t="s">
        <v>3775</v>
      </c>
      <c r="AD1565" s="137">
        <v>2499.2577999999999</v>
      </c>
      <c r="AH1565" s="130">
        <v>8.2866804983591676E-3</v>
      </c>
      <c r="AI1565" s="130">
        <v>3.731633954682529E-3</v>
      </c>
      <c r="AJ1565" s="130">
        <v>7.9539509406730804E-4</v>
      </c>
      <c r="AK1565" s="181"/>
      <c r="AL1565" s="4"/>
      <c r="AM1565" s="159"/>
      <c r="AN1565" s="4"/>
    </row>
    <row r="1566" spans="1:40" x14ac:dyDescent="0.25">
      <c r="A1566" t="s">
        <v>1213</v>
      </c>
      <c r="B1566" s="2">
        <v>9302</v>
      </c>
      <c r="C1566" t="s">
        <v>2615</v>
      </c>
      <c r="D1566" t="s">
        <v>2616</v>
      </c>
      <c r="E1566" t="s">
        <v>309</v>
      </c>
      <c r="F1566" t="s">
        <v>3776</v>
      </c>
      <c r="G1566" t="s">
        <v>3777</v>
      </c>
      <c r="H1566" t="s">
        <v>312</v>
      </c>
      <c r="I1566" t="s">
        <v>952</v>
      </c>
      <c r="J1566" t="s">
        <v>204</v>
      </c>
      <c r="K1566" t="s">
        <v>204</v>
      </c>
      <c r="L1566" t="s">
        <v>325</v>
      </c>
      <c r="M1566" t="s">
        <v>340</v>
      </c>
      <c r="N1566" t="s">
        <v>465</v>
      </c>
      <c r="O1566" t="s">
        <v>339</v>
      </c>
      <c r="P1566" t="s">
        <v>1633</v>
      </c>
      <c r="Q1566" t="s">
        <v>413</v>
      </c>
      <c r="R1566" t="s">
        <v>407</v>
      </c>
      <c r="S1566" t="s">
        <v>1212</v>
      </c>
      <c r="T1566" s="129">
        <v>4091.7</v>
      </c>
      <c r="U1566" t="s">
        <v>1921</v>
      </c>
      <c r="V1566" s="130">
        <v>6.3222024203538604E-2</v>
      </c>
      <c r="W1566" s="130">
        <v>7.0232239311933203E-2</v>
      </c>
      <c r="X1566" t="s">
        <v>412</v>
      </c>
      <c r="Y1566" t="s">
        <v>339</v>
      </c>
      <c r="Z1566" s="137">
        <v>1380000</v>
      </c>
      <c r="AA1566" s="167">
        <v>1</v>
      </c>
      <c r="AB1566" s="166" t="s">
        <v>3778</v>
      </c>
      <c r="AD1566" s="137">
        <v>1251.6600000000001</v>
      </c>
      <c r="AH1566" s="130">
        <v>2.4036033148824845E-3</v>
      </c>
      <c r="AI1566" s="130">
        <v>1.8688496063583096E-3</v>
      </c>
      <c r="AJ1566" s="130">
        <v>3.9834394972790998E-4</v>
      </c>
      <c r="AK1566" s="181"/>
      <c r="AL1566" s="4"/>
      <c r="AM1566" s="159"/>
      <c r="AN1566" s="4"/>
    </row>
    <row r="1567" spans="1:40" x14ac:dyDescent="0.25">
      <c r="A1567" t="s">
        <v>1213</v>
      </c>
      <c r="B1567" s="2">
        <v>9302</v>
      </c>
      <c r="C1567" t="s">
        <v>1923</v>
      </c>
      <c r="D1567" t="s">
        <v>1924</v>
      </c>
      <c r="E1567" t="s">
        <v>309</v>
      </c>
      <c r="F1567" t="s">
        <v>2919</v>
      </c>
      <c r="G1567" t="s">
        <v>2920</v>
      </c>
      <c r="H1567" t="s">
        <v>312</v>
      </c>
      <c r="I1567" t="s">
        <v>952</v>
      </c>
      <c r="J1567" t="s">
        <v>204</v>
      </c>
      <c r="K1567" t="s">
        <v>204</v>
      </c>
      <c r="L1567" t="s">
        <v>325</v>
      </c>
      <c r="M1567" t="s">
        <v>340</v>
      </c>
      <c r="N1567" t="s">
        <v>441</v>
      </c>
      <c r="O1567" t="s">
        <v>339</v>
      </c>
      <c r="Q1567" t="s">
        <v>410</v>
      </c>
      <c r="R1567" t="s">
        <v>410</v>
      </c>
      <c r="S1567" t="s">
        <v>1212</v>
      </c>
      <c r="T1567" s="129">
        <v>4077.9</v>
      </c>
      <c r="U1567" t="s">
        <v>1921</v>
      </c>
      <c r="V1567" s="130">
        <v>5.2844388145207997E-2</v>
      </c>
      <c r="W1567" s="130">
        <v>4.7824727944135302E-2</v>
      </c>
      <c r="X1567" t="s">
        <v>412</v>
      </c>
      <c r="Y1567" t="s">
        <v>339</v>
      </c>
      <c r="Z1567" s="137">
        <v>1182000</v>
      </c>
      <c r="AA1567" s="167">
        <v>1</v>
      </c>
      <c r="AB1567" s="166" t="s">
        <v>1716</v>
      </c>
      <c r="AD1567" s="137">
        <v>1183.182</v>
      </c>
      <c r="AH1567" s="130">
        <v>2.9002576370997422E-3</v>
      </c>
      <c r="AI1567" s="130">
        <v>1.7666053200951037E-3</v>
      </c>
      <c r="AJ1567" s="130">
        <v>3.76550653633549E-4</v>
      </c>
      <c r="AK1567" s="181"/>
      <c r="AL1567" s="4"/>
      <c r="AM1567" s="159"/>
      <c r="AN1567" s="4"/>
    </row>
    <row r="1568" spans="1:40" x14ac:dyDescent="0.25">
      <c r="A1568" t="s">
        <v>1213</v>
      </c>
      <c r="B1568" s="2">
        <v>9302</v>
      </c>
      <c r="C1568" t="s">
        <v>2062</v>
      </c>
      <c r="D1568" t="s">
        <v>2063</v>
      </c>
      <c r="E1568" t="s">
        <v>309</v>
      </c>
      <c r="F1568" t="s">
        <v>2064</v>
      </c>
      <c r="G1568" t="s">
        <v>2065</v>
      </c>
      <c r="H1568" t="s">
        <v>312</v>
      </c>
      <c r="I1568" t="s">
        <v>952</v>
      </c>
      <c r="J1568" t="s">
        <v>204</v>
      </c>
      <c r="K1568" t="s">
        <v>204</v>
      </c>
      <c r="L1568" t="s">
        <v>325</v>
      </c>
      <c r="M1568" t="s">
        <v>340</v>
      </c>
      <c r="N1568" t="s">
        <v>461</v>
      </c>
      <c r="O1568" t="s">
        <v>339</v>
      </c>
      <c r="Q1568" t="s">
        <v>410</v>
      </c>
      <c r="R1568" t="s">
        <v>410</v>
      </c>
      <c r="S1568" t="s">
        <v>1212</v>
      </c>
      <c r="T1568" s="129">
        <v>3679.4</v>
      </c>
      <c r="U1568" t="s">
        <v>1742</v>
      </c>
      <c r="V1568" s="130">
        <v>4.7030079542398101E-2</v>
      </c>
      <c r="W1568" s="130">
        <v>5.9251404796838401E-2</v>
      </c>
      <c r="X1568" t="s">
        <v>412</v>
      </c>
      <c r="Y1568" t="s">
        <v>339</v>
      </c>
      <c r="Z1568" s="137">
        <v>1213000</v>
      </c>
      <c r="AA1568" s="167">
        <v>1</v>
      </c>
      <c r="AB1568" s="166" t="s">
        <v>2066</v>
      </c>
      <c r="AD1568" s="137">
        <v>1170.5450000000001</v>
      </c>
      <c r="AH1568" s="130">
        <v>4.0433333333333337E-3</v>
      </c>
      <c r="AI1568" s="130">
        <v>1.7477370551704837E-3</v>
      </c>
      <c r="AJ1568" s="130">
        <v>3.7252889653280953E-4</v>
      </c>
      <c r="AK1568" s="181"/>
      <c r="AL1568" s="4"/>
      <c r="AM1568" s="159"/>
      <c r="AN1568" s="4"/>
    </row>
    <row r="1569" spans="1:40" x14ac:dyDescent="0.25">
      <c r="A1569" t="s">
        <v>1213</v>
      </c>
      <c r="B1569" s="2">
        <v>9302</v>
      </c>
      <c r="C1569" t="s">
        <v>3779</v>
      </c>
      <c r="D1569" t="s">
        <v>3780</v>
      </c>
      <c r="E1569" t="s">
        <v>309</v>
      </c>
      <c r="F1569" t="s">
        <v>3781</v>
      </c>
      <c r="G1569" t="s">
        <v>3782</v>
      </c>
      <c r="H1569" t="s">
        <v>312</v>
      </c>
      <c r="I1569" t="s">
        <v>952</v>
      </c>
      <c r="J1569" t="s">
        <v>204</v>
      </c>
      <c r="K1569" t="s">
        <v>204</v>
      </c>
      <c r="L1569" t="s">
        <v>325</v>
      </c>
      <c r="M1569" t="s">
        <v>340</v>
      </c>
      <c r="N1569" t="s">
        <v>478</v>
      </c>
      <c r="O1569" t="s">
        <v>339</v>
      </c>
      <c r="P1569" t="s">
        <v>1773</v>
      </c>
      <c r="Q1569" t="s">
        <v>415</v>
      </c>
      <c r="R1569" t="s">
        <v>407</v>
      </c>
      <c r="S1569" t="s">
        <v>1212</v>
      </c>
      <c r="T1569" s="129">
        <v>1483.8</v>
      </c>
      <c r="U1569" t="s">
        <v>1796</v>
      </c>
      <c r="V1569" s="130">
        <v>5.9326242756904103E-2</v>
      </c>
      <c r="W1569" s="130">
        <v>5.1336392003297503E-2</v>
      </c>
      <c r="X1569" t="s">
        <v>412</v>
      </c>
      <c r="Y1569" t="s">
        <v>339</v>
      </c>
      <c r="Z1569" s="137">
        <v>527427.32999999996</v>
      </c>
      <c r="AA1569" s="167">
        <v>1</v>
      </c>
      <c r="AB1569" s="166" t="s">
        <v>3783</v>
      </c>
      <c r="AD1569" s="137">
        <v>500.52850000000001</v>
      </c>
      <c r="AH1569" s="130">
        <v>1.5460615404963298E-2</v>
      </c>
      <c r="AI1569" s="130">
        <v>7.4733752791981457E-4</v>
      </c>
      <c r="AJ1569" s="130">
        <v>1.5929445667464502E-4</v>
      </c>
      <c r="AK1569" s="181"/>
      <c r="AL1569" s="4"/>
      <c r="AM1569" s="159"/>
      <c r="AN1569" s="4"/>
    </row>
    <row r="1570" spans="1:40" x14ac:dyDescent="0.25">
      <c r="A1570" t="s">
        <v>1213</v>
      </c>
      <c r="B1570" s="2">
        <v>9302</v>
      </c>
      <c r="C1570" t="s">
        <v>2318</v>
      </c>
      <c r="D1570" t="s">
        <v>2319</v>
      </c>
      <c r="E1570" t="s">
        <v>309</v>
      </c>
      <c r="F1570" t="s">
        <v>3784</v>
      </c>
      <c r="G1570" t="s">
        <v>3785</v>
      </c>
      <c r="H1570" t="s">
        <v>312</v>
      </c>
      <c r="I1570" t="s">
        <v>952</v>
      </c>
      <c r="J1570" t="s">
        <v>204</v>
      </c>
      <c r="K1570" t="s">
        <v>204</v>
      </c>
      <c r="L1570" t="s">
        <v>325</v>
      </c>
      <c r="M1570" t="s">
        <v>340</v>
      </c>
      <c r="N1570" t="s">
        <v>445</v>
      </c>
      <c r="O1570" t="s">
        <v>339</v>
      </c>
      <c r="P1570" t="s">
        <v>1647</v>
      </c>
      <c r="Q1570" t="s">
        <v>413</v>
      </c>
      <c r="R1570" t="s">
        <v>407</v>
      </c>
      <c r="S1570" t="s">
        <v>1212</v>
      </c>
      <c r="T1570" s="129">
        <v>3553.1</v>
      </c>
      <c r="U1570" t="s">
        <v>3461</v>
      </c>
      <c r="V1570" s="130">
        <v>1.6502992426156701E-2</v>
      </c>
      <c r="W1570" s="130">
        <v>3.6251185380220097E-2</v>
      </c>
      <c r="X1570" t="s">
        <v>412</v>
      </c>
      <c r="Y1570" t="s">
        <v>339</v>
      </c>
      <c r="Z1570" s="137">
        <v>378000</v>
      </c>
      <c r="AA1570" s="167">
        <v>1</v>
      </c>
      <c r="AB1570" s="166" t="s">
        <v>3786</v>
      </c>
      <c r="AD1570" s="137">
        <v>360.99</v>
      </c>
      <c r="AH1570" s="130">
        <v>2.5201713716532723E-3</v>
      </c>
      <c r="AI1570" s="130">
        <v>5.3899303277190789E-4</v>
      </c>
      <c r="AJ1570" s="130">
        <v>1.1488597735189925E-4</v>
      </c>
      <c r="AK1570" s="181"/>
      <c r="AL1570" s="4"/>
      <c r="AM1570" s="159"/>
      <c r="AN1570" s="4"/>
    </row>
    <row r="1571" spans="1:40" x14ac:dyDescent="0.25">
      <c r="A1571" t="s">
        <v>1213</v>
      </c>
      <c r="B1571" s="2">
        <v>9302</v>
      </c>
      <c r="C1571" t="s">
        <v>3820</v>
      </c>
      <c r="D1571" t="s">
        <v>3821</v>
      </c>
      <c r="E1571" t="s">
        <v>309</v>
      </c>
      <c r="F1571" t="s">
        <v>3822</v>
      </c>
      <c r="G1571" t="s">
        <v>3823</v>
      </c>
      <c r="H1571" t="s">
        <v>312</v>
      </c>
      <c r="I1571" t="s">
        <v>952</v>
      </c>
      <c r="J1571" t="s">
        <v>204</v>
      </c>
      <c r="K1571" t="s">
        <v>204</v>
      </c>
      <c r="L1571" t="s">
        <v>325</v>
      </c>
      <c r="M1571" t="s">
        <v>340</v>
      </c>
      <c r="N1571" t="s">
        <v>447</v>
      </c>
      <c r="O1571" t="s">
        <v>339</v>
      </c>
      <c r="Q1571" t="s">
        <v>410</v>
      </c>
      <c r="R1571" t="s">
        <v>410</v>
      </c>
      <c r="S1571" t="s">
        <v>1212</v>
      </c>
      <c r="T1571" s="129">
        <v>3190.9</v>
      </c>
      <c r="U1571" t="s">
        <v>1921</v>
      </c>
      <c r="V1571" s="130">
        <v>6.9369403258561793E-2</v>
      </c>
      <c r="W1571" s="130">
        <v>5.8658696748017901E-2</v>
      </c>
      <c r="X1571" t="s">
        <v>412</v>
      </c>
      <c r="Y1571" t="s">
        <v>339</v>
      </c>
      <c r="Z1571" s="137">
        <v>163458</v>
      </c>
      <c r="AA1571" s="167">
        <v>1</v>
      </c>
      <c r="AB1571" s="166" t="s">
        <v>3824</v>
      </c>
      <c r="AD1571" s="137">
        <v>161.1696</v>
      </c>
      <c r="AH1571" s="130">
        <v>3.0303670745272524E-3</v>
      </c>
      <c r="AI1571" s="130">
        <v>2.4064182247329643E-4</v>
      </c>
      <c r="AJ1571" s="130">
        <v>5.1292631417531402E-5</v>
      </c>
      <c r="AK1571" s="181"/>
      <c r="AL1571" s="4"/>
      <c r="AM1571" s="159"/>
      <c r="AN1571" s="4"/>
    </row>
    <row r="1572" spans="1:40" x14ac:dyDescent="0.25">
      <c r="A1572" t="s">
        <v>1213</v>
      </c>
      <c r="B1572" s="2">
        <v>9629</v>
      </c>
      <c r="C1572" t="s">
        <v>3099</v>
      </c>
      <c r="D1572" t="s">
        <v>3100</v>
      </c>
      <c r="E1572" t="s">
        <v>309</v>
      </c>
      <c r="F1572" t="s">
        <v>3215</v>
      </c>
      <c r="G1572" t="s">
        <v>3216</v>
      </c>
      <c r="H1572" t="s">
        <v>321</v>
      </c>
      <c r="I1572" t="s">
        <v>951</v>
      </c>
      <c r="J1572" t="s">
        <v>204</v>
      </c>
      <c r="K1572" t="s">
        <v>204</v>
      </c>
      <c r="L1572" t="s">
        <v>325</v>
      </c>
      <c r="M1572" t="s">
        <v>340</v>
      </c>
      <c r="N1572" t="s">
        <v>447</v>
      </c>
      <c r="O1572" t="s">
        <v>339</v>
      </c>
      <c r="P1572" t="s">
        <v>1773</v>
      </c>
      <c r="Q1572" t="s">
        <v>415</v>
      </c>
      <c r="R1572" t="s">
        <v>407</v>
      </c>
      <c r="S1572" t="s">
        <v>1212</v>
      </c>
      <c r="T1572" s="129">
        <v>992.2</v>
      </c>
      <c r="U1572" t="s">
        <v>1822</v>
      </c>
      <c r="V1572" s="130">
        <v>3.1380610151729299E-2</v>
      </c>
      <c r="W1572" s="130">
        <v>5.5575828113555603E-2</v>
      </c>
      <c r="X1572" t="s">
        <v>412</v>
      </c>
      <c r="Y1572" t="s">
        <v>339</v>
      </c>
      <c r="Z1572" s="137">
        <v>3790.45</v>
      </c>
      <c r="AA1572" s="167">
        <v>1</v>
      </c>
      <c r="AB1572" s="166" t="s">
        <v>3217</v>
      </c>
      <c r="AD1572" s="137">
        <v>3.7054999999999998</v>
      </c>
      <c r="AH1572" s="130">
        <v>6.6518344274535897E-5</v>
      </c>
      <c r="AI1572" s="130">
        <v>1.6966494609485275E-4</v>
      </c>
      <c r="AJ1572" s="130">
        <v>1.3340690372475793E-5</v>
      </c>
      <c r="AK1572" s="181"/>
      <c r="AL1572" s="4"/>
      <c r="AM1572" s="159"/>
      <c r="AN1572" s="4"/>
    </row>
    <row r="1573" spans="1:40" x14ac:dyDescent="0.25">
      <c r="A1573" t="s">
        <v>1213</v>
      </c>
      <c r="B1573" s="2">
        <v>9629</v>
      </c>
      <c r="C1573" t="s">
        <v>1707</v>
      </c>
      <c r="D1573" t="s">
        <v>1708</v>
      </c>
      <c r="E1573" t="s">
        <v>309</v>
      </c>
      <c r="F1573" t="s">
        <v>1709</v>
      </c>
      <c r="G1573" t="s">
        <v>1710</v>
      </c>
      <c r="H1573" t="s">
        <v>312</v>
      </c>
      <c r="I1573" t="s">
        <v>951</v>
      </c>
      <c r="J1573" t="s">
        <v>204</v>
      </c>
      <c r="K1573" t="s">
        <v>204</v>
      </c>
      <c r="L1573" t="s">
        <v>325</v>
      </c>
      <c r="M1573" t="s">
        <v>340</v>
      </c>
      <c r="N1573" t="s">
        <v>440</v>
      </c>
      <c r="O1573" t="s">
        <v>339</v>
      </c>
      <c r="P1573" t="s">
        <v>1626</v>
      </c>
      <c r="Q1573" t="s">
        <v>415</v>
      </c>
      <c r="R1573" t="s">
        <v>407</v>
      </c>
      <c r="S1573" t="s">
        <v>1212</v>
      </c>
      <c r="T1573" s="129">
        <v>3272.1</v>
      </c>
      <c r="U1573" t="s">
        <v>1711</v>
      </c>
      <c r="V1573" s="130">
        <v>7.2499999999999995E-2</v>
      </c>
      <c r="W1573" s="130">
        <v>5.6720593880414602E-2</v>
      </c>
      <c r="X1573" t="s">
        <v>412</v>
      </c>
      <c r="Y1573" t="s">
        <v>339</v>
      </c>
      <c r="Z1573" s="137">
        <v>516600</v>
      </c>
      <c r="AA1573" s="167">
        <v>1</v>
      </c>
      <c r="AB1573" s="166" t="s">
        <v>1712</v>
      </c>
      <c r="AD1573" s="137">
        <v>540.15700000000004</v>
      </c>
      <c r="AH1573" s="130">
        <v>7.1750000000000004E-4</v>
      </c>
      <c r="AI1573" s="130">
        <v>2.4732346049860313E-2</v>
      </c>
      <c r="AJ1573" s="130">
        <v>1.944694991101176E-3</v>
      </c>
      <c r="AK1573" s="181"/>
      <c r="AL1573" s="4"/>
      <c r="AM1573" s="159"/>
      <c r="AN1573" s="4"/>
    </row>
    <row r="1574" spans="1:40" x14ac:dyDescent="0.25">
      <c r="A1574" t="s">
        <v>1213</v>
      </c>
      <c r="B1574" s="2">
        <v>9629</v>
      </c>
      <c r="C1574" t="s">
        <v>3046</v>
      </c>
      <c r="D1574" t="s">
        <v>3047</v>
      </c>
      <c r="E1574" t="s">
        <v>309</v>
      </c>
      <c r="F1574" t="s">
        <v>3048</v>
      </c>
      <c r="G1574" t="s">
        <v>3049</v>
      </c>
      <c r="H1574" t="s">
        <v>312</v>
      </c>
      <c r="I1574" t="s">
        <v>951</v>
      </c>
      <c r="J1574" t="s">
        <v>204</v>
      </c>
      <c r="K1574" t="s">
        <v>204</v>
      </c>
      <c r="L1574" t="s">
        <v>325</v>
      </c>
      <c r="M1574" t="s">
        <v>340</v>
      </c>
      <c r="N1574" t="s">
        <v>447</v>
      </c>
      <c r="O1574" t="s">
        <v>339</v>
      </c>
      <c r="P1574" t="s">
        <v>1894</v>
      </c>
      <c r="Q1574" t="s">
        <v>415</v>
      </c>
      <c r="R1574" t="s">
        <v>407</v>
      </c>
      <c r="S1574" t="s">
        <v>1212</v>
      </c>
      <c r="T1574" s="129">
        <v>2138.5</v>
      </c>
      <c r="U1574" t="s">
        <v>1627</v>
      </c>
      <c r="V1574" s="130">
        <v>5.7121851984262097E-2</v>
      </c>
      <c r="W1574" s="130">
        <v>6.7769616047143599E-2</v>
      </c>
      <c r="X1574" t="s">
        <v>412</v>
      </c>
      <c r="Y1574" t="s">
        <v>339</v>
      </c>
      <c r="Z1574" s="137">
        <v>402000</v>
      </c>
      <c r="AA1574" s="167">
        <v>1</v>
      </c>
      <c r="AB1574" s="166" t="s">
        <v>1699</v>
      </c>
      <c r="AD1574" s="137">
        <v>402.80399999999997</v>
      </c>
      <c r="AH1574" s="130">
        <v>2.5125E-3</v>
      </c>
      <c r="AI1574" s="130">
        <v>1.8443319105867242E-2</v>
      </c>
      <c r="AJ1574" s="130">
        <v>1.4501911873687058E-3</v>
      </c>
      <c r="AK1574" s="181"/>
      <c r="AL1574" s="4"/>
      <c r="AM1574" s="159"/>
      <c r="AN1574" s="4"/>
    </row>
    <row r="1575" spans="1:40" x14ac:dyDescent="0.25">
      <c r="A1575" t="s">
        <v>1213</v>
      </c>
      <c r="B1575" s="2">
        <v>9629</v>
      </c>
      <c r="C1575" t="s">
        <v>2462</v>
      </c>
      <c r="D1575" t="s">
        <v>2463</v>
      </c>
      <c r="E1575" t="s">
        <v>309</v>
      </c>
      <c r="F1575" t="s">
        <v>2464</v>
      </c>
      <c r="G1575" t="s">
        <v>2465</v>
      </c>
      <c r="H1575" t="s">
        <v>312</v>
      </c>
      <c r="I1575" t="s">
        <v>951</v>
      </c>
      <c r="J1575" t="s">
        <v>204</v>
      </c>
      <c r="K1575" t="s">
        <v>204</v>
      </c>
      <c r="L1575" t="s">
        <v>325</v>
      </c>
      <c r="M1575" t="s">
        <v>340</v>
      </c>
      <c r="N1575" t="s">
        <v>440</v>
      </c>
      <c r="O1575" t="s">
        <v>339</v>
      </c>
      <c r="P1575" t="s">
        <v>1773</v>
      </c>
      <c r="Q1575" t="s">
        <v>415</v>
      </c>
      <c r="R1575" t="s">
        <v>407</v>
      </c>
      <c r="S1575" t="s">
        <v>1212</v>
      </c>
      <c r="T1575" s="129">
        <v>1660</v>
      </c>
      <c r="U1575" t="s">
        <v>1396</v>
      </c>
      <c r="V1575" s="130">
        <v>4.9528097946934302E-2</v>
      </c>
      <c r="W1575" s="130">
        <v>5.4137330924272198E-2</v>
      </c>
      <c r="X1575" t="s">
        <v>412</v>
      </c>
      <c r="Y1575" t="s">
        <v>339</v>
      </c>
      <c r="Z1575" s="137">
        <v>398502.66</v>
      </c>
      <c r="AA1575" s="167">
        <v>1</v>
      </c>
      <c r="AB1575" s="166" t="s">
        <v>1357</v>
      </c>
      <c r="AD1575" s="137">
        <v>388.46040000000005</v>
      </c>
      <c r="AH1575" s="130">
        <v>8.1785707688954504E-4</v>
      </c>
      <c r="AI1575" s="130">
        <v>1.7786563979485887E-2</v>
      </c>
      <c r="AJ1575" s="130">
        <v>1.398550780830683E-3</v>
      </c>
      <c r="AK1575" s="181"/>
      <c r="AL1575" s="4"/>
      <c r="AM1575" s="159"/>
      <c r="AN1575" s="4"/>
    </row>
    <row r="1576" spans="1:40" x14ac:dyDescent="0.25">
      <c r="A1576" t="s">
        <v>1213</v>
      </c>
      <c r="B1576" s="2">
        <v>9629</v>
      </c>
      <c r="C1576" t="s">
        <v>1884</v>
      </c>
      <c r="D1576" t="s">
        <v>1885</v>
      </c>
      <c r="E1576" t="s">
        <v>309</v>
      </c>
      <c r="F1576" t="s">
        <v>2455</v>
      </c>
      <c r="G1576" t="s">
        <v>2456</v>
      </c>
      <c r="H1576" t="s">
        <v>312</v>
      </c>
      <c r="I1576" t="s">
        <v>951</v>
      </c>
      <c r="J1576" t="s">
        <v>204</v>
      </c>
      <c r="K1576" t="s">
        <v>204</v>
      </c>
      <c r="L1576" t="s">
        <v>325</v>
      </c>
      <c r="M1576" t="s">
        <v>340</v>
      </c>
      <c r="N1576" t="s">
        <v>448</v>
      </c>
      <c r="O1576" t="s">
        <v>339</v>
      </c>
      <c r="P1576" t="s">
        <v>1211</v>
      </c>
      <c r="Q1576" t="s">
        <v>413</v>
      </c>
      <c r="R1576" t="s">
        <v>407</v>
      </c>
      <c r="S1576" t="s">
        <v>1212</v>
      </c>
      <c r="T1576" s="129">
        <v>903.1</v>
      </c>
      <c r="U1576" t="s">
        <v>2457</v>
      </c>
      <c r="V1576" s="130">
        <v>3.9206857818364797E-2</v>
      </c>
      <c r="W1576" s="130">
        <v>4.50001856052872E-2</v>
      </c>
      <c r="X1576" t="s">
        <v>412</v>
      </c>
      <c r="Y1576" t="s">
        <v>339</v>
      </c>
      <c r="Z1576" s="137">
        <v>380000</v>
      </c>
      <c r="AA1576" s="167">
        <v>1</v>
      </c>
      <c r="AB1576" s="166" t="s">
        <v>2458</v>
      </c>
      <c r="AD1576" s="137">
        <v>378.89800000000002</v>
      </c>
      <c r="AH1576" s="130">
        <v>3.1512596331104506E-4</v>
      </c>
      <c r="AI1576" s="130">
        <v>1.7348727228564977E-2</v>
      </c>
      <c r="AJ1576" s="130">
        <v>1.3641238431386677E-3</v>
      </c>
      <c r="AK1576" s="181"/>
      <c r="AL1576" s="4"/>
      <c r="AM1576" s="159"/>
      <c r="AN1576" s="4"/>
    </row>
    <row r="1577" spans="1:40" x14ac:dyDescent="0.25">
      <c r="A1577" t="s">
        <v>1213</v>
      </c>
      <c r="B1577" s="2">
        <v>9629</v>
      </c>
      <c r="C1577" t="s">
        <v>3155</v>
      </c>
      <c r="D1577" t="s">
        <v>3156</v>
      </c>
      <c r="E1577" t="s">
        <v>309</v>
      </c>
      <c r="F1577" t="s">
        <v>3157</v>
      </c>
      <c r="G1577" t="s">
        <v>3158</v>
      </c>
      <c r="H1577" t="s">
        <v>312</v>
      </c>
      <c r="I1577" t="s">
        <v>951</v>
      </c>
      <c r="J1577" t="s">
        <v>204</v>
      </c>
      <c r="K1577" t="s">
        <v>204</v>
      </c>
      <c r="L1577" t="s">
        <v>325</v>
      </c>
      <c r="M1577" t="s">
        <v>340</v>
      </c>
      <c r="N1577" t="s">
        <v>447</v>
      </c>
      <c r="O1577" t="s">
        <v>339</v>
      </c>
      <c r="P1577" t="s">
        <v>1626</v>
      </c>
      <c r="Q1577" t="s">
        <v>415</v>
      </c>
      <c r="R1577" t="s">
        <v>407</v>
      </c>
      <c r="S1577" t="s">
        <v>1212</v>
      </c>
      <c r="T1577" s="129">
        <v>2495.1999999999998</v>
      </c>
      <c r="U1577" t="s">
        <v>1627</v>
      </c>
      <c r="V1577" s="130">
        <v>4.7035324746369997E-2</v>
      </c>
      <c r="W1577" s="130">
        <v>6.2537525085210502E-2</v>
      </c>
      <c r="X1577" t="s">
        <v>412</v>
      </c>
      <c r="Y1577" t="s">
        <v>339</v>
      </c>
      <c r="Z1577" s="137">
        <v>361864</v>
      </c>
      <c r="AA1577" s="167">
        <v>1</v>
      </c>
      <c r="AB1577" s="166" t="s">
        <v>3159</v>
      </c>
      <c r="AD1577" s="137">
        <v>347.75130000000001</v>
      </c>
      <c r="AH1577" s="130">
        <v>5.1694857142857138E-4</v>
      </c>
      <c r="AI1577" s="130">
        <v>1.5922603041132095E-2</v>
      </c>
      <c r="AJ1577" s="130">
        <v>1.2519882390840485E-3</v>
      </c>
      <c r="AK1577" s="181"/>
      <c r="AL1577" s="4"/>
      <c r="AM1577" s="159"/>
      <c r="AN1577" s="4"/>
    </row>
    <row r="1578" spans="1:40" x14ac:dyDescent="0.25">
      <c r="A1578" t="s">
        <v>1213</v>
      </c>
      <c r="B1578" s="2">
        <v>9629</v>
      </c>
      <c r="C1578" t="s">
        <v>2476</v>
      </c>
      <c r="D1578" t="s">
        <v>2477</v>
      </c>
      <c r="E1578" t="s">
        <v>309</v>
      </c>
      <c r="F1578" t="s">
        <v>3025</v>
      </c>
      <c r="G1578" t="s">
        <v>3026</v>
      </c>
      <c r="H1578" t="s">
        <v>312</v>
      </c>
      <c r="I1578" t="s">
        <v>951</v>
      </c>
      <c r="J1578" t="s">
        <v>204</v>
      </c>
      <c r="K1578" t="s">
        <v>204</v>
      </c>
      <c r="L1578" t="s">
        <v>325</v>
      </c>
      <c r="M1578" t="s">
        <v>340</v>
      </c>
      <c r="N1578" t="s">
        <v>462</v>
      </c>
      <c r="O1578" t="s">
        <v>339</v>
      </c>
      <c r="P1578" t="s">
        <v>1647</v>
      </c>
      <c r="Q1578" t="s">
        <v>413</v>
      </c>
      <c r="R1578" t="s">
        <v>407</v>
      </c>
      <c r="S1578" t="s">
        <v>1212</v>
      </c>
      <c r="T1578" s="129">
        <v>3402.1</v>
      </c>
      <c r="U1578" t="s">
        <v>3027</v>
      </c>
      <c r="V1578" s="130">
        <v>4.8973427613973303E-2</v>
      </c>
      <c r="W1578" s="130">
        <v>5.29099531948563E-2</v>
      </c>
      <c r="X1578" t="s">
        <v>412</v>
      </c>
      <c r="Y1578" t="s">
        <v>339</v>
      </c>
      <c r="Z1578" s="137">
        <v>344424.6</v>
      </c>
      <c r="AA1578" s="167">
        <v>1</v>
      </c>
      <c r="AB1578" s="166" t="s">
        <v>3028</v>
      </c>
      <c r="AD1578" s="137">
        <v>337.63940000000002</v>
      </c>
      <c r="AH1578" s="130">
        <v>1.4409053138800577E-3</v>
      </c>
      <c r="AI1578" s="130">
        <v>1.5459606153150299E-2</v>
      </c>
      <c r="AJ1578" s="130">
        <v>1.2155829693559583E-3</v>
      </c>
      <c r="AK1578" s="181"/>
      <c r="AL1578" s="4"/>
      <c r="AM1578" s="159"/>
      <c r="AN1578" s="4"/>
    </row>
    <row r="1579" spans="1:40" x14ac:dyDescent="0.25">
      <c r="A1579" t="s">
        <v>1213</v>
      </c>
      <c r="B1579" s="2">
        <v>9629</v>
      </c>
      <c r="C1579" t="s">
        <v>3107</v>
      </c>
      <c r="D1579" t="s">
        <v>3108</v>
      </c>
      <c r="E1579" t="s">
        <v>309</v>
      </c>
      <c r="F1579" t="s">
        <v>3121</v>
      </c>
      <c r="G1579" t="s">
        <v>3122</v>
      </c>
      <c r="H1579" t="s">
        <v>312</v>
      </c>
      <c r="I1579" t="s">
        <v>951</v>
      </c>
      <c r="J1579" t="s">
        <v>204</v>
      </c>
      <c r="K1579" t="s">
        <v>204</v>
      </c>
      <c r="L1579" t="s">
        <v>325</v>
      </c>
      <c r="M1579" t="s">
        <v>340</v>
      </c>
      <c r="N1579" t="s">
        <v>440</v>
      </c>
      <c r="O1579" t="s">
        <v>339</v>
      </c>
      <c r="P1579" t="s">
        <v>1619</v>
      </c>
      <c r="Q1579" t="s">
        <v>413</v>
      </c>
      <c r="R1579" t="s">
        <v>407</v>
      </c>
      <c r="S1579" t="s">
        <v>1212</v>
      </c>
      <c r="T1579" s="129">
        <v>2445.6999999999998</v>
      </c>
      <c r="U1579" t="s">
        <v>3123</v>
      </c>
      <c r="V1579" s="130">
        <v>5.7106522649381097E-2</v>
      </c>
      <c r="W1579" s="130">
        <v>6.1997269076108599E-2</v>
      </c>
      <c r="X1579" t="s">
        <v>412</v>
      </c>
      <c r="Y1579" t="s">
        <v>339</v>
      </c>
      <c r="Z1579" s="137">
        <v>363846.40000000002</v>
      </c>
      <c r="AA1579" s="167">
        <v>1</v>
      </c>
      <c r="AB1579" s="166" t="s">
        <v>3124</v>
      </c>
      <c r="AD1579" s="137">
        <v>337.03090000000003</v>
      </c>
      <c r="AH1579" s="130">
        <v>5.1702906976073334E-4</v>
      </c>
      <c r="AI1579" s="130">
        <v>1.5431744563702528E-2</v>
      </c>
      <c r="AJ1579" s="130">
        <v>1.2133922231431257E-3</v>
      </c>
      <c r="AK1579" s="181"/>
      <c r="AL1579" s="4"/>
      <c r="AM1579" s="159"/>
      <c r="AN1579" s="4"/>
    </row>
    <row r="1580" spans="1:40" x14ac:dyDescent="0.25">
      <c r="A1580" t="s">
        <v>1213</v>
      </c>
      <c r="B1580" s="2">
        <v>9629</v>
      </c>
      <c r="C1580" t="s">
        <v>2351</v>
      </c>
      <c r="D1580" t="s">
        <v>2352</v>
      </c>
      <c r="E1580" t="s">
        <v>309</v>
      </c>
      <c r="F1580" t="s">
        <v>2353</v>
      </c>
      <c r="G1580" t="s">
        <v>2354</v>
      </c>
      <c r="H1580" t="s">
        <v>312</v>
      </c>
      <c r="I1580" t="s">
        <v>951</v>
      </c>
      <c r="J1580" t="s">
        <v>204</v>
      </c>
      <c r="K1580" t="s">
        <v>204</v>
      </c>
      <c r="L1580" t="s">
        <v>325</v>
      </c>
      <c r="M1580" t="s">
        <v>340</v>
      </c>
      <c r="N1580" t="s">
        <v>464</v>
      </c>
      <c r="O1580" t="s">
        <v>339</v>
      </c>
      <c r="P1580" t="s">
        <v>1647</v>
      </c>
      <c r="Q1580" t="s">
        <v>413</v>
      </c>
      <c r="R1580" t="s">
        <v>407</v>
      </c>
      <c r="S1580" t="s">
        <v>1212</v>
      </c>
      <c r="T1580" s="129">
        <v>6784.5</v>
      </c>
      <c r="U1580" t="s">
        <v>2355</v>
      </c>
      <c r="V1580" s="130">
        <v>4.4635643929242803E-2</v>
      </c>
      <c r="W1580" s="130">
        <v>6.1016415933370198E-2</v>
      </c>
      <c r="X1580" t="s">
        <v>412</v>
      </c>
      <c r="Y1580" t="s">
        <v>339</v>
      </c>
      <c r="Z1580" s="137">
        <v>370000</v>
      </c>
      <c r="AA1580" s="167">
        <v>1</v>
      </c>
      <c r="AB1580" s="166" t="s">
        <v>2356</v>
      </c>
      <c r="AD1580" s="137">
        <v>332.11200000000002</v>
      </c>
      <c r="AH1580" s="130">
        <v>4.1220987944532149E-4</v>
      </c>
      <c r="AI1580" s="130">
        <v>1.5206521273095059E-2</v>
      </c>
      <c r="AJ1580" s="130">
        <v>1.195683001210007E-3</v>
      </c>
      <c r="AK1580" s="181"/>
      <c r="AL1580" s="4"/>
      <c r="AM1580" s="159"/>
      <c r="AN1580" s="4"/>
    </row>
    <row r="1581" spans="1:40" x14ac:dyDescent="0.25">
      <c r="A1581" t="s">
        <v>1213</v>
      </c>
      <c r="B1581" s="2">
        <v>9629</v>
      </c>
      <c r="C1581" t="s">
        <v>1788</v>
      </c>
      <c r="D1581" t="s">
        <v>1789</v>
      </c>
      <c r="E1581" t="s">
        <v>309</v>
      </c>
      <c r="F1581" t="s">
        <v>3129</v>
      </c>
      <c r="G1581" t="s">
        <v>3130</v>
      </c>
      <c r="H1581" t="s">
        <v>312</v>
      </c>
      <c r="I1581" t="s">
        <v>951</v>
      </c>
      <c r="J1581" t="s">
        <v>204</v>
      </c>
      <c r="K1581" t="s">
        <v>204</v>
      </c>
      <c r="L1581" t="s">
        <v>325</v>
      </c>
      <c r="M1581" t="s">
        <v>340</v>
      </c>
      <c r="N1581" t="s">
        <v>441</v>
      </c>
      <c r="O1581" t="s">
        <v>339</v>
      </c>
      <c r="Q1581" t="s">
        <v>410</v>
      </c>
      <c r="R1581" t="s">
        <v>410</v>
      </c>
      <c r="S1581" t="s">
        <v>1212</v>
      </c>
      <c r="T1581" s="129">
        <v>2907.5</v>
      </c>
      <c r="U1581" t="s">
        <v>1911</v>
      </c>
      <c r="V1581" s="130">
        <v>5.1005944153070103E-2</v>
      </c>
      <c r="W1581" s="130">
        <v>6.3337418690919606E-2</v>
      </c>
      <c r="X1581" t="s">
        <v>412</v>
      </c>
      <c r="Y1581" t="s">
        <v>339</v>
      </c>
      <c r="Z1581" s="137">
        <v>305000</v>
      </c>
      <c r="AA1581" s="167">
        <v>1</v>
      </c>
      <c r="AB1581" s="166" t="s">
        <v>2576</v>
      </c>
      <c r="AD1581" s="137">
        <v>302.43799999999999</v>
      </c>
      <c r="AH1581" s="130">
        <v>1.3863636363636363E-3</v>
      </c>
      <c r="AI1581" s="130">
        <v>1.3847828084478498E-2</v>
      </c>
      <c r="AJ1581" s="130">
        <v>1.0888494710216796E-3</v>
      </c>
      <c r="AK1581" s="181"/>
      <c r="AL1581" s="4"/>
      <c r="AM1581" s="159"/>
      <c r="AN1581" s="4"/>
    </row>
    <row r="1582" spans="1:40" x14ac:dyDescent="0.25">
      <c r="A1582" t="s">
        <v>1213</v>
      </c>
      <c r="B1582" s="2">
        <v>9629</v>
      </c>
      <c r="C1582" t="s">
        <v>2577</v>
      </c>
      <c r="D1582" t="s">
        <v>2578</v>
      </c>
      <c r="E1582" t="s">
        <v>309</v>
      </c>
      <c r="F1582" t="s">
        <v>2579</v>
      </c>
      <c r="G1582" t="s">
        <v>2580</v>
      </c>
      <c r="H1582" t="s">
        <v>312</v>
      </c>
      <c r="I1582" t="s">
        <v>951</v>
      </c>
      <c r="J1582" t="s">
        <v>204</v>
      </c>
      <c r="K1582" t="s">
        <v>204</v>
      </c>
      <c r="L1582" t="s">
        <v>325</v>
      </c>
      <c r="M1582" t="s">
        <v>340</v>
      </c>
      <c r="N1582" t="s">
        <v>440</v>
      </c>
      <c r="O1582" t="s">
        <v>339</v>
      </c>
      <c r="P1582" t="s">
        <v>1633</v>
      </c>
      <c r="Q1582" t="s">
        <v>413</v>
      </c>
      <c r="R1582" t="s">
        <v>407</v>
      </c>
      <c r="S1582" t="s">
        <v>1212</v>
      </c>
      <c r="T1582" s="129">
        <v>3356.3</v>
      </c>
      <c r="U1582" t="s">
        <v>2581</v>
      </c>
      <c r="V1582" s="130">
        <v>2.1784912825822501E-2</v>
      </c>
      <c r="W1582" s="130">
        <v>4.9492702807187698E-2</v>
      </c>
      <c r="X1582" t="s">
        <v>412</v>
      </c>
      <c r="Y1582" t="s">
        <v>339</v>
      </c>
      <c r="Z1582" s="137">
        <v>282612.65000000002</v>
      </c>
      <c r="AA1582" s="167">
        <v>1</v>
      </c>
      <c r="AB1582" s="166" t="s">
        <v>2582</v>
      </c>
      <c r="AD1582" s="137">
        <v>255.42529999999999</v>
      </c>
      <c r="AH1582" s="130">
        <v>3.4966918086855742E-4</v>
      </c>
      <c r="AI1582" s="130">
        <v>1.1695242141616945E-2</v>
      </c>
      <c r="AJ1582" s="130">
        <v>9.1959245462062912E-4</v>
      </c>
      <c r="AK1582" s="181"/>
      <c r="AL1582" s="4"/>
      <c r="AM1582" s="159"/>
      <c r="AN1582" s="4"/>
    </row>
    <row r="1583" spans="1:40" x14ac:dyDescent="0.25">
      <c r="A1583" t="s">
        <v>1213</v>
      </c>
      <c r="B1583" s="2">
        <v>9629</v>
      </c>
      <c r="C1583" t="s">
        <v>3136</v>
      </c>
      <c r="D1583" t="s">
        <v>3137</v>
      </c>
      <c r="E1583" t="s">
        <v>309</v>
      </c>
      <c r="F1583" t="s">
        <v>3163</v>
      </c>
      <c r="G1583" t="s">
        <v>3164</v>
      </c>
      <c r="H1583" t="s">
        <v>312</v>
      </c>
      <c r="I1583" t="s">
        <v>951</v>
      </c>
      <c r="J1583" t="s">
        <v>204</v>
      </c>
      <c r="K1583" t="s">
        <v>204</v>
      </c>
      <c r="L1583" t="s">
        <v>325</v>
      </c>
      <c r="M1583" t="s">
        <v>340</v>
      </c>
      <c r="N1583" t="s">
        <v>447</v>
      </c>
      <c r="O1583" t="s">
        <v>339</v>
      </c>
      <c r="P1583" t="s">
        <v>1640</v>
      </c>
      <c r="Q1583" t="s">
        <v>413</v>
      </c>
      <c r="R1583" t="s">
        <v>407</v>
      </c>
      <c r="S1583" t="s">
        <v>1212</v>
      </c>
      <c r="T1583" s="129">
        <v>87.7</v>
      </c>
      <c r="U1583" t="s">
        <v>3165</v>
      </c>
      <c r="V1583" s="130">
        <v>1.68177046644684E-2</v>
      </c>
      <c r="W1583" s="130">
        <v>6.0291266484260198E-2</v>
      </c>
      <c r="X1583" t="s">
        <v>412</v>
      </c>
      <c r="Y1583" t="s">
        <v>339</v>
      </c>
      <c r="Z1583" s="137">
        <v>184767.33</v>
      </c>
      <c r="AA1583" s="167">
        <v>1</v>
      </c>
      <c r="AB1583" s="166" t="s">
        <v>3166</v>
      </c>
      <c r="AD1583" s="137">
        <v>186.94759999999999</v>
      </c>
      <c r="AH1583" s="130">
        <v>8.2836063192496092E-4</v>
      </c>
      <c r="AI1583" s="130">
        <v>8.5598311905443515E-3</v>
      </c>
      <c r="AJ1583" s="130">
        <v>6.7305628052285939E-4</v>
      </c>
      <c r="AK1583" s="181"/>
      <c r="AL1583" s="4"/>
      <c r="AM1583" s="159"/>
      <c r="AN1583" s="4"/>
    </row>
    <row r="1584" spans="1:40" x14ac:dyDescent="0.25">
      <c r="A1584" t="s">
        <v>1213</v>
      </c>
      <c r="B1584" s="2">
        <v>9629</v>
      </c>
      <c r="C1584" t="s">
        <v>3167</v>
      </c>
      <c r="D1584" t="s">
        <v>3168</v>
      </c>
      <c r="E1584" t="s">
        <v>309</v>
      </c>
      <c r="F1584" t="s">
        <v>3169</v>
      </c>
      <c r="G1584" t="s">
        <v>3170</v>
      </c>
      <c r="H1584" t="s">
        <v>312</v>
      </c>
      <c r="I1584" t="s">
        <v>951</v>
      </c>
      <c r="J1584" t="s">
        <v>204</v>
      </c>
      <c r="K1584" t="s">
        <v>204</v>
      </c>
      <c r="L1584" t="s">
        <v>325</v>
      </c>
      <c r="M1584" t="s">
        <v>340</v>
      </c>
      <c r="N1584" t="s">
        <v>447</v>
      </c>
      <c r="O1584" t="s">
        <v>339</v>
      </c>
      <c r="P1584" t="s">
        <v>1773</v>
      </c>
      <c r="Q1584" t="s">
        <v>415</v>
      </c>
      <c r="R1584" t="s">
        <v>407</v>
      </c>
      <c r="S1584" t="s">
        <v>1212</v>
      </c>
      <c r="T1584" s="129">
        <v>1960.9</v>
      </c>
      <c r="U1584" t="s">
        <v>1376</v>
      </c>
      <c r="V1584" s="130">
        <v>5.3405848121214197E-2</v>
      </c>
      <c r="W1584" s="130">
        <v>4.2451016474961897E-2</v>
      </c>
      <c r="X1584" t="s">
        <v>412</v>
      </c>
      <c r="Y1584" t="s">
        <v>339</v>
      </c>
      <c r="Z1584" s="137">
        <v>107503.48</v>
      </c>
      <c r="AA1584" s="167">
        <v>1</v>
      </c>
      <c r="AB1584" s="166" t="s">
        <v>3171</v>
      </c>
      <c r="AD1584" s="137">
        <v>102.11760000000001</v>
      </c>
      <c r="AH1584" s="130">
        <v>4.2188616490497938E-4</v>
      </c>
      <c r="AI1584" s="130">
        <v>4.6756921061491671E-3</v>
      </c>
      <c r="AJ1584" s="130">
        <v>3.6764789722853439E-4</v>
      </c>
      <c r="AK1584" s="181"/>
      <c r="AL1584" s="4"/>
      <c r="AM1584" s="159"/>
      <c r="AN1584" s="4"/>
    </row>
    <row r="1585" spans="1:40" x14ac:dyDescent="0.25">
      <c r="A1585" t="s">
        <v>1213</v>
      </c>
      <c r="B1585" s="2">
        <v>9629</v>
      </c>
      <c r="C1585" t="s">
        <v>2351</v>
      </c>
      <c r="D1585" t="s">
        <v>2352</v>
      </c>
      <c r="E1585" t="s">
        <v>309</v>
      </c>
      <c r="F1585" t="s">
        <v>3050</v>
      </c>
      <c r="G1585" t="s">
        <v>3051</v>
      </c>
      <c r="H1585" t="s">
        <v>312</v>
      </c>
      <c r="I1585" t="s">
        <v>951</v>
      </c>
      <c r="J1585" t="s">
        <v>204</v>
      </c>
      <c r="K1585" t="s">
        <v>204</v>
      </c>
      <c r="L1585" t="s">
        <v>325</v>
      </c>
      <c r="M1585" t="s">
        <v>340</v>
      </c>
      <c r="N1585" t="s">
        <v>464</v>
      </c>
      <c r="O1585" t="s">
        <v>339</v>
      </c>
      <c r="P1585" t="s">
        <v>1647</v>
      </c>
      <c r="Q1585" t="s">
        <v>413</v>
      </c>
      <c r="R1585" t="s">
        <v>407</v>
      </c>
      <c r="S1585" t="s">
        <v>1212</v>
      </c>
      <c r="T1585" s="129">
        <v>1565.6</v>
      </c>
      <c r="U1585" t="s">
        <v>3052</v>
      </c>
      <c r="V1585" s="130">
        <v>-9.0831125485900596E-3</v>
      </c>
      <c r="W1585" s="130">
        <v>6.3888165107965106E-2</v>
      </c>
      <c r="X1585" t="s">
        <v>412</v>
      </c>
      <c r="Y1585" t="s">
        <v>339</v>
      </c>
      <c r="Z1585" s="137">
        <v>96449.25</v>
      </c>
      <c r="AA1585" s="167">
        <v>1</v>
      </c>
      <c r="AB1585" s="166" t="s">
        <v>3053</v>
      </c>
      <c r="AD1585" s="137">
        <v>97.722399999999993</v>
      </c>
      <c r="AH1585" s="130">
        <v>9.1896935427751767E-5</v>
      </c>
      <c r="AI1585" s="130">
        <v>4.4744476395249325E-3</v>
      </c>
      <c r="AJ1585" s="130">
        <v>3.5182412113216255E-4</v>
      </c>
      <c r="AK1585" s="181"/>
      <c r="AL1585" s="4"/>
      <c r="AM1585" s="159"/>
      <c r="AN1585" s="4"/>
    </row>
    <row r="1586" spans="1:40" x14ac:dyDescent="0.25">
      <c r="A1586" t="s">
        <v>1213</v>
      </c>
      <c r="B1586" s="2">
        <v>9629</v>
      </c>
      <c r="C1586" t="s">
        <v>2447</v>
      </c>
      <c r="D1586" t="s">
        <v>2448</v>
      </c>
      <c r="E1586" t="s">
        <v>309</v>
      </c>
      <c r="F1586" t="s">
        <v>2449</v>
      </c>
      <c r="G1586" t="s">
        <v>2450</v>
      </c>
      <c r="H1586" t="s">
        <v>312</v>
      </c>
      <c r="I1586" t="s">
        <v>951</v>
      </c>
      <c r="J1586" t="s">
        <v>204</v>
      </c>
      <c r="K1586" t="s">
        <v>204</v>
      </c>
      <c r="L1586" t="s">
        <v>325</v>
      </c>
      <c r="M1586" t="s">
        <v>340</v>
      </c>
      <c r="N1586" t="s">
        <v>451</v>
      </c>
      <c r="O1586" t="s">
        <v>339</v>
      </c>
      <c r="P1586" t="s">
        <v>1619</v>
      </c>
      <c r="Q1586" t="s">
        <v>413</v>
      </c>
      <c r="R1586" t="s">
        <v>407</v>
      </c>
      <c r="S1586" t="s">
        <v>1212</v>
      </c>
      <c r="T1586" s="129">
        <v>1321.7</v>
      </c>
      <c r="U1586" t="s">
        <v>1694</v>
      </c>
      <c r="V1586" s="130">
        <v>2.16550940275189E-2</v>
      </c>
      <c r="W1586" s="130">
        <v>5.5742363339662197E-2</v>
      </c>
      <c r="X1586" t="s">
        <v>412</v>
      </c>
      <c r="Y1586" t="s">
        <v>339</v>
      </c>
      <c r="Z1586" s="137">
        <v>92320.2</v>
      </c>
      <c r="AA1586" s="167">
        <v>1</v>
      </c>
      <c r="AB1586" s="166" t="s">
        <v>2451</v>
      </c>
      <c r="AD1586" s="137">
        <v>91.295400000000001</v>
      </c>
      <c r="AH1586" s="130">
        <v>1.2014549077263937E-4</v>
      </c>
      <c r="AI1586" s="130">
        <v>4.1801724786690109E-3</v>
      </c>
      <c r="AJ1586" s="130">
        <v>3.2868537682669723E-4</v>
      </c>
      <c r="AK1586" s="181"/>
      <c r="AL1586" s="4"/>
      <c r="AM1586" s="159"/>
      <c r="AN1586" s="4"/>
    </row>
    <row r="1587" spans="1:40" x14ac:dyDescent="0.25">
      <c r="A1587" t="s">
        <v>1213</v>
      </c>
      <c r="B1587" s="2">
        <v>9629</v>
      </c>
      <c r="C1587" t="s">
        <v>2572</v>
      </c>
      <c r="D1587" t="s">
        <v>2573</v>
      </c>
      <c r="E1587" t="s">
        <v>309</v>
      </c>
      <c r="F1587" t="s">
        <v>3172</v>
      </c>
      <c r="G1587" t="s">
        <v>3173</v>
      </c>
      <c r="H1587" t="s">
        <v>312</v>
      </c>
      <c r="I1587" t="s">
        <v>951</v>
      </c>
      <c r="J1587" t="s">
        <v>204</v>
      </c>
      <c r="K1587" t="s">
        <v>204</v>
      </c>
      <c r="L1587" t="s">
        <v>325</v>
      </c>
      <c r="M1587" t="s">
        <v>340</v>
      </c>
      <c r="N1587" t="s">
        <v>451</v>
      </c>
      <c r="O1587" t="s">
        <v>339</v>
      </c>
      <c r="P1587" t="s">
        <v>1619</v>
      </c>
      <c r="Q1587" t="s">
        <v>413</v>
      </c>
      <c r="R1587" t="s">
        <v>407</v>
      </c>
      <c r="S1587" t="s">
        <v>1212</v>
      </c>
      <c r="T1587" s="129">
        <v>3875.6</v>
      </c>
      <c r="U1587" t="s">
        <v>3174</v>
      </c>
      <c r="V1587" s="130">
        <v>4.7530120678855002E-2</v>
      </c>
      <c r="W1587" s="130">
        <v>4.9684152752160697E-2</v>
      </c>
      <c r="X1587" t="s">
        <v>412</v>
      </c>
      <c r="Y1587" t="s">
        <v>339</v>
      </c>
      <c r="Z1587" s="137">
        <v>96353</v>
      </c>
      <c r="AA1587" s="167">
        <v>1</v>
      </c>
      <c r="AB1587" s="166" t="s">
        <v>3175</v>
      </c>
      <c r="AD1587" s="137">
        <v>87.844999999999999</v>
      </c>
      <c r="AH1587" s="130">
        <v>1.2847066666666666E-4</v>
      </c>
      <c r="AI1587" s="130">
        <v>4.0221878800977846E-3</v>
      </c>
      <c r="AJ1587" s="130">
        <v>3.1626310775067763E-4</v>
      </c>
      <c r="AK1587" s="181"/>
      <c r="AL1587" s="4"/>
      <c r="AM1587" s="159"/>
      <c r="AN1587" s="4"/>
    </row>
    <row r="1588" spans="1:40" x14ac:dyDescent="0.25">
      <c r="A1588" t="s">
        <v>1213</v>
      </c>
      <c r="B1588" s="2">
        <v>9629</v>
      </c>
      <c r="C1588" t="s">
        <v>2535</v>
      </c>
      <c r="D1588" t="s">
        <v>2536</v>
      </c>
      <c r="E1588" t="s">
        <v>309</v>
      </c>
      <c r="F1588" t="s">
        <v>2537</v>
      </c>
      <c r="G1588" t="s">
        <v>2538</v>
      </c>
      <c r="H1588" t="s">
        <v>312</v>
      </c>
      <c r="I1588" t="s">
        <v>951</v>
      </c>
      <c r="J1588" t="s">
        <v>204</v>
      </c>
      <c r="K1588" t="s">
        <v>204</v>
      </c>
      <c r="L1588" t="s">
        <v>325</v>
      </c>
      <c r="M1588" t="s">
        <v>340</v>
      </c>
      <c r="N1588" t="s">
        <v>464</v>
      </c>
      <c r="O1588" t="s">
        <v>339</v>
      </c>
      <c r="P1588" t="s">
        <v>1211</v>
      </c>
      <c r="Q1588" t="s">
        <v>413</v>
      </c>
      <c r="R1588" t="s">
        <v>407</v>
      </c>
      <c r="S1588" t="s">
        <v>1212</v>
      </c>
      <c r="T1588" s="129">
        <v>504.1</v>
      </c>
      <c r="U1588" t="s">
        <v>2539</v>
      </c>
      <c r="V1588" s="130">
        <v>9.7981127142871796E-4</v>
      </c>
      <c r="W1588" s="130">
        <v>4.4360270720719901E-2</v>
      </c>
      <c r="X1588" t="s">
        <v>412</v>
      </c>
      <c r="Y1588" t="s">
        <v>339</v>
      </c>
      <c r="Z1588" s="137">
        <v>81599.5</v>
      </c>
      <c r="AA1588" s="167">
        <v>1</v>
      </c>
      <c r="AB1588" s="166" t="s">
        <v>2540</v>
      </c>
      <c r="AD1588" s="137">
        <v>80.473399999999998</v>
      </c>
      <c r="AH1588" s="130">
        <v>7.83443885847878E-4</v>
      </c>
      <c r="AI1588" s="130">
        <v>3.684662008654574E-3</v>
      </c>
      <c r="AJ1588" s="130">
        <v>2.8972357647291685E-4</v>
      </c>
      <c r="AK1588" s="181"/>
      <c r="AL1588" s="4"/>
      <c r="AM1588" s="159"/>
      <c r="AN1588" s="4"/>
    </row>
    <row r="1589" spans="1:40" x14ac:dyDescent="0.25">
      <c r="A1589" t="s">
        <v>1213</v>
      </c>
      <c r="B1589" s="2">
        <v>9629</v>
      </c>
      <c r="C1589" t="s">
        <v>3099</v>
      </c>
      <c r="D1589" t="s">
        <v>3100</v>
      </c>
      <c r="E1589" t="s">
        <v>309</v>
      </c>
      <c r="F1589" t="s">
        <v>3176</v>
      </c>
      <c r="G1589" t="s">
        <v>3177</v>
      </c>
      <c r="H1589" t="s">
        <v>312</v>
      </c>
      <c r="I1589" t="s">
        <v>951</v>
      </c>
      <c r="J1589" t="s">
        <v>204</v>
      </c>
      <c r="K1589" t="s">
        <v>204</v>
      </c>
      <c r="L1589" t="s">
        <v>325</v>
      </c>
      <c r="M1589" t="s">
        <v>340</v>
      </c>
      <c r="N1589" t="s">
        <v>447</v>
      </c>
      <c r="O1589" t="s">
        <v>339</v>
      </c>
      <c r="P1589" t="s">
        <v>1773</v>
      </c>
      <c r="Q1589" t="s">
        <v>415</v>
      </c>
      <c r="R1589" t="s">
        <v>407</v>
      </c>
      <c r="S1589" t="s">
        <v>1212</v>
      </c>
      <c r="T1589" s="129">
        <v>1620.4</v>
      </c>
      <c r="U1589" t="s">
        <v>1672</v>
      </c>
      <c r="V1589" s="130">
        <v>2.8184061671495099E-2</v>
      </c>
      <c r="W1589" s="130">
        <v>5.6489804905652703E-2</v>
      </c>
      <c r="X1589" t="s">
        <v>412</v>
      </c>
      <c r="Y1589" t="s">
        <v>339</v>
      </c>
      <c r="Z1589" s="137">
        <v>64927.519999999997</v>
      </c>
      <c r="AA1589" s="167">
        <v>1</v>
      </c>
      <c r="AB1589" s="166" t="s">
        <v>3178</v>
      </c>
      <c r="AD1589" s="137">
        <v>62.265500000000003</v>
      </c>
      <c r="AH1589" s="130">
        <v>2.0977979856460615E-4</v>
      </c>
      <c r="AI1589" s="130">
        <v>2.8509709083980716E-3</v>
      </c>
      <c r="AJ1589" s="130">
        <v>2.2417076140531414E-4</v>
      </c>
      <c r="AK1589" s="181"/>
      <c r="AL1589" s="4"/>
      <c r="AM1589" s="159"/>
      <c r="AN1589" s="4"/>
    </row>
    <row r="1590" spans="1:40" x14ac:dyDescent="0.25">
      <c r="A1590" t="s">
        <v>1213</v>
      </c>
      <c r="B1590" s="2">
        <v>9629</v>
      </c>
      <c r="C1590" t="s">
        <v>2442</v>
      </c>
      <c r="D1590" t="s">
        <v>2443</v>
      </c>
      <c r="E1590" t="s">
        <v>309</v>
      </c>
      <c r="F1590" t="s">
        <v>2444</v>
      </c>
      <c r="G1590" t="s">
        <v>2445</v>
      </c>
      <c r="H1590" t="s">
        <v>312</v>
      </c>
      <c r="I1590" t="s">
        <v>951</v>
      </c>
      <c r="J1590" t="s">
        <v>204</v>
      </c>
      <c r="K1590" t="s">
        <v>204</v>
      </c>
      <c r="L1590" t="s">
        <v>325</v>
      </c>
      <c r="M1590" t="s">
        <v>340</v>
      </c>
      <c r="N1590" t="s">
        <v>446</v>
      </c>
      <c r="O1590" t="s">
        <v>339</v>
      </c>
      <c r="P1590" t="s">
        <v>1668</v>
      </c>
      <c r="Q1590" t="s">
        <v>413</v>
      </c>
      <c r="R1590" t="s">
        <v>407</v>
      </c>
      <c r="S1590" t="s">
        <v>1212</v>
      </c>
      <c r="T1590" s="129">
        <v>2872.8</v>
      </c>
      <c r="U1590" t="s">
        <v>1921</v>
      </c>
      <c r="V1590" s="130">
        <v>4.8868523534536003E-2</v>
      </c>
      <c r="W1590" s="130">
        <v>4.9880847901105502E-2</v>
      </c>
      <c r="X1590" t="s">
        <v>412</v>
      </c>
      <c r="Y1590" t="s">
        <v>339</v>
      </c>
      <c r="Z1590" s="137">
        <v>53191.43</v>
      </c>
      <c r="AA1590" s="167">
        <v>1</v>
      </c>
      <c r="AB1590" s="166" t="s">
        <v>2446</v>
      </c>
      <c r="AD1590" s="137">
        <v>47.585099999999997</v>
      </c>
      <c r="AH1590" s="130">
        <v>5.6737525272813305E-5</v>
      </c>
      <c r="AI1590" s="130">
        <v>2.1787946097471807E-3</v>
      </c>
      <c r="AJ1590" s="130">
        <v>1.7131779393962968E-4</v>
      </c>
      <c r="AK1590" s="181"/>
      <c r="AL1590" s="4"/>
      <c r="AM1590" s="159"/>
      <c r="AN1590" s="4"/>
    </row>
    <row r="1591" spans="1:40" x14ac:dyDescent="0.25">
      <c r="A1591" t="s">
        <v>1213</v>
      </c>
      <c r="B1591" s="2">
        <v>9629</v>
      </c>
      <c r="C1591" t="s">
        <v>3179</v>
      </c>
      <c r="D1591" t="s">
        <v>3180</v>
      </c>
      <c r="E1591" t="s">
        <v>309</v>
      </c>
      <c r="F1591" t="s">
        <v>3181</v>
      </c>
      <c r="G1591" t="s">
        <v>3182</v>
      </c>
      <c r="H1591" t="s">
        <v>312</v>
      </c>
      <c r="I1591" t="s">
        <v>951</v>
      </c>
      <c r="J1591" t="s">
        <v>204</v>
      </c>
      <c r="K1591" t="s">
        <v>204</v>
      </c>
      <c r="L1591" t="s">
        <v>325</v>
      </c>
      <c r="M1591" t="s">
        <v>340</v>
      </c>
      <c r="N1591" t="s">
        <v>463</v>
      </c>
      <c r="O1591" t="s">
        <v>339</v>
      </c>
      <c r="P1591" t="s">
        <v>1619</v>
      </c>
      <c r="Q1591" t="s">
        <v>413</v>
      </c>
      <c r="R1591" t="s">
        <v>407</v>
      </c>
      <c r="S1591" t="s">
        <v>1212</v>
      </c>
      <c r="T1591" s="129">
        <v>5853.9</v>
      </c>
      <c r="U1591" t="s">
        <v>3183</v>
      </c>
      <c r="V1591" s="130">
        <v>2.24038468945023E-2</v>
      </c>
      <c r="W1591" s="130">
        <v>5.5936435886621103E-2</v>
      </c>
      <c r="X1591" t="s">
        <v>412</v>
      </c>
      <c r="Y1591" t="s">
        <v>339</v>
      </c>
      <c r="Z1591" s="137">
        <v>50549.62</v>
      </c>
      <c r="AA1591" s="167">
        <v>1</v>
      </c>
      <c r="AB1591" s="166" t="s">
        <v>3184</v>
      </c>
      <c r="AD1591" s="137">
        <v>40.7834</v>
      </c>
      <c r="AH1591" s="130">
        <v>5.1276030396432104E-5</v>
      </c>
      <c r="AI1591" s="130">
        <v>1.8673629368681198E-3</v>
      </c>
      <c r="AJ1591" s="130">
        <v>1.4683003959973804E-4</v>
      </c>
      <c r="AK1591" s="181"/>
      <c r="AL1591" s="4"/>
      <c r="AM1591" s="159"/>
      <c r="AN1591" s="4"/>
    </row>
    <row r="1592" spans="1:40" x14ac:dyDescent="0.25">
      <c r="A1592" t="s">
        <v>1213</v>
      </c>
      <c r="B1592" s="2">
        <v>9629</v>
      </c>
      <c r="C1592" t="s">
        <v>3131</v>
      </c>
      <c r="D1592" t="s">
        <v>3132</v>
      </c>
      <c r="E1592" t="s">
        <v>309</v>
      </c>
      <c r="F1592" t="s">
        <v>3133</v>
      </c>
      <c r="G1592" t="s">
        <v>3134</v>
      </c>
      <c r="H1592" t="s">
        <v>312</v>
      </c>
      <c r="I1592" t="s">
        <v>951</v>
      </c>
      <c r="J1592" t="s">
        <v>204</v>
      </c>
      <c r="K1592" t="s">
        <v>204</v>
      </c>
      <c r="L1592" t="s">
        <v>325</v>
      </c>
      <c r="M1592" t="s">
        <v>340</v>
      </c>
      <c r="N1592" t="s">
        <v>447</v>
      </c>
      <c r="O1592" t="s">
        <v>339</v>
      </c>
      <c r="P1592" t="s">
        <v>1864</v>
      </c>
      <c r="Q1592" t="s">
        <v>415</v>
      </c>
      <c r="R1592" t="s">
        <v>407</v>
      </c>
      <c r="S1592" t="s">
        <v>1212</v>
      </c>
      <c r="T1592" s="129">
        <v>989.8</v>
      </c>
      <c r="U1592" t="s">
        <v>1822</v>
      </c>
      <c r="V1592" s="130">
        <v>5.2382810195684103E-2</v>
      </c>
      <c r="W1592" s="130">
        <v>5.4971318355798403E-2</v>
      </c>
      <c r="X1592" t="s">
        <v>412</v>
      </c>
      <c r="Y1592" t="s">
        <v>339</v>
      </c>
      <c r="Z1592" s="137">
        <v>36805.800000000003</v>
      </c>
      <c r="AA1592" s="167">
        <v>1</v>
      </c>
      <c r="AB1592" s="166" t="s">
        <v>3135</v>
      </c>
      <c r="AD1592" s="137">
        <v>36.360399999999998</v>
      </c>
      <c r="AH1592" s="130">
        <v>3.5275073462182071E-4</v>
      </c>
      <c r="AI1592" s="130">
        <v>1.6648455825090498E-3</v>
      </c>
      <c r="AJ1592" s="130">
        <v>1.309061768234702E-4</v>
      </c>
      <c r="AK1592" s="181"/>
      <c r="AL1592" s="4"/>
      <c r="AM1592" s="159"/>
      <c r="AN1592" s="4"/>
    </row>
    <row r="1593" spans="1:40" x14ac:dyDescent="0.25">
      <c r="A1593" t="s">
        <v>1213</v>
      </c>
      <c r="B1593" s="2">
        <v>9629</v>
      </c>
      <c r="C1593" t="s">
        <v>3075</v>
      </c>
      <c r="D1593" t="s">
        <v>3076</v>
      </c>
      <c r="E1593" t="s">
        <v>309</v>
      </c>
      <c r="F1593" t="s">
        <v>3142</v>
      </c>
      <c r="G1593" t="s">
        <v>3143</v>
      </c>
      <c r="H1593" t="s">
        <v>312</v>
      </c>
      <c r="I1593" t="s">
        <v>951</v>
      </c>
      <c r="J1593" t="s">
        <v>204</v>
      </c>
      <c r="K1593" t="s">
        <v>204</v>
      </c>
      <c r="L1593" t="s">
        <v>325</v>
      </c>
      <c r="M1593" t="s">
        <v>340</v>
      </c>
      <c r="N1593" t="s">
        <v>447</v>
      </c>
      <c r="O1593" t="s">
        <v>339</v>
      </c>
      <c r="P1593" t="s">
        <v>1640</v>
      </c>
      <c r="Q1593" t="s">
        <v>413</v>
      </c>
      <c r="R1593" t="s">
        <v>407</v>
      </c>
      <c r="S1593" t="s">
        <v>1212</v>
      </c>
      <c r="T1593" s="129">
        <v>850.2</v>
      </c>
      <c r="U1593" t="s">
        <v>3144</v>
      </c>
      <c r="V1593" s="130">
        <v>5.9387780100106799E-2</v>
      </c>
      <c r="W1593" s="130">
        <v>5.4883461189269699E-2</v>
      </c>
      <c r="X1593" t="s">
        <v>412</v>
      </c>
      <c r="Y1593" t="s">
        <v>339</v>
      </c>
      <c r="Z1593" s="137">
        <v>10281.66</v>
      </c>
      <c r="AA1593" s="167">
        <v>1</v>
      </c>
      <c r="AB1593" s="166" t="s">
        <v>3145</v>
      </c>
      <c r="AD1593" s="137">
        <v>10.231299999999999</v>
      </c>
      <c r="AH1593" s="130">
        <v>8.517851462050317E-5</v>
      </c>
      <c r="AI1593" s="130">
        <v>4.6846389501558949E-4</v>
      </c>
      <c r="AJ1593" s="130">
        <v>3.6835138418003393E-5</v>
      </c>
      <c r="AK1593" s="181"/>
      <c r="AL1593" s="4"/>
      <c r="AM1593" s="159"/>
      <c r="AN1593" s="4"/>
    </row>
    <row r="1594" spans="1:40" x14ac:dyDescent="0.25">
      <c r="A1594" t="s">
        <v>1213</v>
      </c>
      <c r="B1594" s="2">
        <v>9629</v>
      </c>
      <c r="C1594" t="s">
        <v>2191</v>
      </c>
      <c r="D1594" t="s">
        <v>2192</v>
      </c>
      <c r="E1594" t="s">
        <v>309</v>
      </c>
      <c r="F1594" t="s">
        <v>2512</v>
      </c>
      <c r="G1594" t="s">
        <v>2513</v>
      </c>
      <c r="H1594" t="s">
        <v>312</v>
      </c>
      <c r="I1594" t="s">
        <v>951</v>
      </c>
      <c r="J1594" t="s">
        <v>204</v>
      </c>
      <c r="K1594" t="s">
        <v>204</v>
      </c>
      <c r="L1594" t="s">
        <v>325</v>
      </c>
      <c r="M1594" t="s">
        <v>340</v>
      </c>
      <c r="N1594" t="s">
        <v>484</v>
      </c>
      <c r="O1594" t="s">
        <v>339</v>
      </c>
      <c r="P1594" t="s">
        <v>1668</v>
      </c>
      <c r="Q1594" t="s">
        <v>413</v>
      </c>
      <c r="R1594" t="s">
        <v>407</v>
      </c>
      <c r="S1594" t="s">
        <v>1212</v>
      </c>
      <c r="T1594" s="129">
        <v>906</v>
      </c>
      <c r="U1594" t="s">
        <v>2514</v>
      </c>
      <c r="V1594" s="130">
        <v>3.06597979462143E-2</v>
      </c>
      <c r="W1594" s="130">
        <v>4.7875868682860999E-2</v>
      </c>
      <c r="X1594" t="s">
        <v>412</v>
      </c>
      <c r="Y1594" t="s">
        <v>339</v>
      </c>
      <c r="Z1594" s="137">
        <v>3299.75</v>
      </c>
      <c r="AA1594" s="167">
        <v>1</v>
      </c>
      <c r="AB1594" s="166" t="s">
        <v>2398</v>
      </c>
      <c r="AD1594" s="137">
        <v>3.2756999999999996</v>
      </c>
      <c r="AH1594" s="130">
        <v>3.0984123694642555E-6</v>
      </c>
      <c r="AI1594" s="130">
        <v>1.4998555226633628E-4</v>
      </c>
      <c r="AJ1594" s="130">
        <v>1.1793307098399392E-5</v>
      </c>
      <c r="AK1594" s="181"/>
      <c r="AL1594" s="4"/>
      <c r="AM1594" s="159"/>
      <c r="AN1594" s="4"/>
    </row>
    <row r="1595" spans="1:40" x14ac:dyDescent="0.25">
      <c r="A1595" t="s">
        <v>1213</v>
      </c>
      <c r="B1595" s="2">
        <v>9629</v>
      </c>
      <c r="C1595" t="s">
        <v>455</v>
      </c>
      <c r="D1595" t="s">
        <v>2606</v>
      </c>
      <c r="E1595" t="s">
        <v>309</v>
      </c>
      <c r="F1595" t="s">
        <v>2607</v>
      </c>
      <c r="G1595" t="s">
        <v>2608</v>
      </c>
      <c r="H1595" t="s">
        <v>321</v>
      </c>
      <c r="I1595" t="s">
        <v>754</v>
      </c>
      <c r="J1595" t="s">
        <v>204</v>
      </c>
      <c r="K1595" t="s">
        <v>204</v>
      </c>
      <c r="L1595" t="s">
        <v>325</v>
      </c>
      <c r="M1595" t="s">
        <v>340</v>
      </c>
      <c r="N1595" t="s">
        <v>440</v>
      </c>
      <c r="O1595" t="s">
        <v>339</v>
      </c>
      <c r="P1595" t="s">
        <v>2149</v>
      </c>
      <c r="Q1595" t="s">
        <v>415</v>
      </c>
      <c r="R1595" t="s">
        <v>407</v>
      </c>
      <c r="S1595" t="s">
        <v>1212</v>
      </c>
      <c r="T1595" s="129">
        <v>1132.5</v>
      </c>
      <c r="U1595" t="s">
        <v>2609</v>
      </c>
      <c r="V1595" s="130">
        <v>1.9079276564359399E-2</v>
      </c>
      <c r="W1595" s="130">
        <v>2.65973874700066E-2</v>
      </c>
      <c r="X1595" t="s">
        <v>412</v>
      </c>
      <c r="Y1595" t="s">
        <v>339</v>
      </c>
      <c r="Z1595" s="137">
        <v>554055</v>
      </c>
      <c r="AA1595" s="167">
        <v>1</v>
      </c>
      <c r="AB1595" s="166" t="s">
        <v>2610</v>
      </c>
      <c r="AD1595" s="137">
        <v>660.93219999999997</v>
      </c>
      <c r="AH1595" s="130">
        <v>1.8745913050161807E-4</v>
      </c>
      <c r="AI1595" s="130">
        <v>3.026231981793346E-2</v>
      </c>
      <c r="AJ1595" s="130">
        <v>2.3795147314530415E-3</v>
      </c>
      <c r="AK1595" s="181"/>
      <c r="AL1595" s="4"/>
      <c r="AM1595" s="159"/>
      <c r="AN1595" s="4"/>
    </row>
    <row r="1596" spans="1:40" x14ac:dyDescent="0.25">
      <c r="A1596" t="s">
        <v>1213</v>
      </c>
      <c r="B1596" s="2">
        <v>9629</v>
      </c>
      <c r="C1596" t="s">
        <v>1884</v>
      </c>
      <c r="D1596" t="s">
        <v>1885</v>
      </c>
      <c r="E1596" t="s">
        <v>309</v>
      </c>
      <c r="F1596" t="s">
        <v>3059</v>
      </c>
      <c r="G1596" t="s">
        <v>3060</v>
      </c>
      <c r="H1596" t="s">
        <v>321</v>
      </c>
      <c r="I1596" t="s">
        <v>754</v>
      </c>
      <c r="J1596" t="s">
        <v>204</v>
      </c>
      <c r="K1596" t="s">
        <v>204</v>
      </c>
      <c r="L1596" t="s">
        <v>325</v>
      </c>
      <c r="M1596" t="s">
        <v>340</v>
      </c>
      <c r="N1596" t="s">
        <v>448</v>
      </c>
      <c r="O1596" t="s">
        <v>339</v>
      </c>
      <c r="P1596" t="s">
        <v>1647</v>
      </c>
      <c r="Q1596" t="s">
        <v>413</v>
      </c>
      <c r="R1596" t="s">
        <v>407</v>
      </c>
      <c r="S1596" t="s">
        <v>1212</v>
      </c>
      <c r="T1596" s="129">
        <v>4935.3999999999996</v>
      </c>
      <c r="U1596" t="s">
        <v>3061</v>
      </c>
      <c r="V1596" s="130">
        <v>3.7100000000000001E-2</v>
      </c>
      <c r="W1596" s="130">
        <v>3.3633828598260501E-2</v>
      </c>
      <c r="X1596" t="s">
        <v>411</v>
      </c>
      <c r="Y1596" t="s">
        <v>339</v>
      </c>
      <c r="Z1596" s="137">
        <v>600000</v>
      </c>
      <c r="AA1596" s="167">
        <v>1</v>
      </c>
      <c r="AB1596" s="166" t="s">
        <v>3062</v>
      </c>
      <c r="AD1596" s="137">
        <v>632.46</v>
      </c>
      <c r="AH1596" s="130">
        <v>1.5618898867629833E-3</v>
      </c>
      <c r="AI1596" s="130">
        <v>2.8958653840817861E-2</v>
      </c>
      <c r="AJ1596" s="130">
        <v>2.2770079700380626E-3</v>
      </c>
      <c r="AK1596" s="181"/>
      <c r="AL1596" s="4"/>
      <c r="AM1596" s="159"/>
      <c r="AN1596" s="4"/>
    </row>
    <row r="1597" spans="1:40" x14ac:dyDescent="0.25">
      <c r="A1597" t="s">
        <v>1213</v>
      </c>
      <c r="B1597" s="2">
        <v>9629</v>
      </c>
      <c r="C1597" t="s">
        <v>2591</v>
      </c>
      <c r="D1597" t="s">
        <v>2592</v>
      </c>
      <c r="E1597" t="s">
        <v>309</v>
      </c>
      <c r="F1597" t="s">
        <v>2611</v>
      </c>
      <c r="G1597" t="s">
        <v>2612</v>
      </c>
      <c r="H1597" t="s">
        <v>321</v>
      </c>
      <c r="I1597" t="s">
        <v>754</v>
      </c>
      <c r="J1597" t="s">
        <v>204</v>
      </c>
      <c r="K1597" t="s">
        <v>204</v>
      </c>
      <c r="L1597" t="s">
        <v>325</v>
      </c>
      <c r="M1597" t="s">
        <v>340</v>
      </c>
      <c r="N1597" t="s">
        <v>475</v>
      </c>
      <c r="O1597" t="s">
        <v>339</v>
      </c>
      <c r="P1597" t="s">
        <v>1668</v>
      </c>
      <c r="Q1597" t="s">
        <v>413</v>
      </c>
      <c r="R1597" t="s">
        <v>407</v>
      </c>
      <c r="S1597" t="s">
        <v>1212</v>
      </c>
      <c r="T1597" s="129">
        <v>2151.6999999999998</v>
      </c>
      <c r="U1597" t="s">
        <v>2613</v>
      </c>
      <c r="V1597" s="130">
        <v>3.77406047917899E-3</v>
      </c>
      <c r="W1597" s="130">
        <v>2.3652205439805601E-2</v>
      </c>
      <c r="X1597" t="s">
        <v>412</v>
      </c>
      <c r="Y1597" t="s">
        <v>339</v>
      </c>
      <c r="Z1597" s="137">
        <v>154592.85999999999</v>
      </c>
      <c r="AA1597" s="167">
        <v>1</v>
      </c>
      <c r="AB1597" s="166" t="s">
        <v>2614</v>
      </c>
      <c r="AD1597" s="137">
        <v>188.30960000000002</v>
      </c>
      <c r="AH1597" s="130">
        <v>3.0317791669140726E-4</v>
      </c>
      <c r="AI1597" s="130">
        <v>8.6221935320856258E-3</v>
      </c>
      <c r="AJ1597" s="130">
        <v>6.7795980778970926E-4</v>
      </c>
      <c r="AK1597" s="181"/>
      <c r="AL1597" s="4"/>
      <c r="AM1597" s="159"/>
      <c r="AN1597" s="4"/>
    </row>
    <row r="1598" spans="1:40" x14ac:dyDescent="0.25">
      <c r="A1598" t="s">
        <v>1213</v>
      </c>
      <c r="B1598" s="2">
        <v>9629</v>
      </c>
      <c r="C1598" t="s">
        <v>1953</v>
      </c>
      <c r="D1598" t="s">
        <v>1954</v>
      </c>
      <c r="E1598" t="s">
        <v>309</v>
      </c>
      <c r="F1598" t="s">
        <v>3185</v>
      </c>
      <c r="G1598" t="s">
        <v>3186</v>
      </c>
      <c r="H1598" t="s">
        <v>321</v>
      </c>
      <c r="I1598" t="s">
        <v>754</v>
      </c>
      <c r="J1598" t="s">
        <v>204</v>
      </c>
      <c r="K1598" t="s">
        <v>204</v>
      </c>
      <c r="L1598" t="s">
        <v>325</v>
      </c>
      <c r="M1598" t="s">
        <v>340</v>
      </c>
      <c r="N1598" t="s">
        <v>465</v>
      </c>
      <c r="O1598" t="s">
        <v>339</v>
      </c>
      <c r="P1598" t="s">
        <v>1773</v>
      </c>
      <c r="Q1598" t="s">
        <v>415</v>
      </c>
      <c r="R1598" t="s">
        <v>407</v>
      </c>
      <c r="S1598" t="s">
        <v>1212</v>
      </c>
      <c r="T1598" s="129">
        <v>991.5</v>
      </c>
      <c r="U1598" t="s">
        <v>3187</v>
      </c>
      <c r="V1598" s="130">
        <v>9.7838861382004202E-3</v>
      </c>
      <c r="W1598" s="130">
        <v>3.4730076228379897E-2</v>
      </c>
      <c r="X1598" t="s">
        <v>412</v>
      </c>
      <c r="Y1598" t="s">
        <v>339</v>
      </c>
      <c r="Z1598" s="137">
        <v>79841.399999999994</v>
      </c>
      <c r="AA1598" s="167">
        <v>1</v>
      </c>
      <c r="AB1598" s="166" t="s">
        <v>3188</v>
      </c>
      <c r="AC1598" s="2">
        <v>95.3262</v>
      </c>
      <c r="AD1598" s="137">
        <v>187.47910000000002</v>
      </c>
      <c r="AH1598" s="130">
        <v>5.5706774282676219E-4</v>
      </c>
      <c r="AI1598" s="130">
        <v>8.5841671556905978E-3</v>
      </c>
      <c r="AJ1598" s="130">
        <v>6.7496980823382176E-4</v>
      </c>
      <c r="AK1598" s="181"/>
      <c r="AL1598" s="4"/>
      <c r="AM1598" s="159"/>
      <c r="AN1598" s="4"/>
    </row>
    <row r="1599" spans="1:40" x14ac:dyDescent="0.25">
      <c r="A1599" t="s">
        <v>1213</v>
      </c>
      <c r="B1599" s="2">
        <v>9629</v>
      </c>
      <c r="C1599" t="s">
        <v>2763</v>
      </c>
      <c r="D1599" t="s">
        <v>2764</v>
      </c>
      <c r="E1599" t="s">
        <v>309</v>
      </c>
      <c r="F1599" t="s">
        <v>3063</v>
      </c>
      <c r="G1599" t="s">
        <v>3064</v>
      </c>
      <c r="H1599" t="s">
        <v>321</v>
      </c>
      <c r="I1599" t="s">
        <v>754</v>
      </c>
      <c r="J1599" t="s">
        <v>204</v>
      </c>
      <c r="K1599" t="s">
        <v>204</v>
      </c>
      <c r="L1599" t="s">
        <v>325</v>
      </c>
      <c r="M1599" t="s">
        <v>340</v>
      </c>
      <c r="N1599" t="s">
        <v>447</v>
      </c>
      <c r="O1599" t="s">
        <v>339</v>
      </c>
      <c r="P1599" t="s">
        <v>1640</v>
      </c>
      <c r="Q1599" t="s">
        <v>413</v>
      </c>
      <c r="R1599" t="s">
        <v>407</v>
      </c>
      <c r="S1599" t="s">
        <v>1212</v>
      </c>
      <c r="T1599" s="129">
        <v>742.9</v>
      </c>
      <c r="U1599" t="s">
        <v>2074</v>
      </c>
      <c r="V1599" s="130">
        <v>6.4067323462165301E-2</v>
      </c>
      <c r="W1599" s="130">
        <v>3.6321995633840198E-2</v>
      </c>
      <c r="X1599" t="s">
        <v>412</v>
      </c>
      <c r="Y1599" t="s">
        <v>339</v>
      </c>
      <c r="Z1599" s="137">
        <v>105622.66</v>
      </c>
      <c r="AA1599" s="167">
        <v>1</v>
      </c>
      <c r="AB1599" s="166" t="s">
        <v>3065</v>
      </c>
      <c r="AD1599" s="137">
        <v>121.8357</v>
      </c>
      <c r="AH1599" s="130">
        <v>2.4282201642720149E-4</v>
      </c>
      <c r="AI1599" s="130">
        <v>5.5785312300441646E-3</v>
      </c>
      <c r="AJ1599" s="130">
        <v>4.3863779517308029E-4</v>
      </c>
      <c r="AK1599" s="181"/>
      <c r="AL1599" s="4"/>
      <c r="AM1599" s="159"/>
      <c r="AN1599" s="4"/>
    </row>
    <row r="1600" spans="1:40" x14ac:dyDescent="0.25">
      <c r="A1600" t="s">
        <v>1213</v>
      </c>
      <c r="B1600" s="2">
        <v>9629</v>
      </c>
      <c r="C1600" t="s">
        <v>1855</v>
      </c>
      <c r="D1600" t="s">
        <v>1856</v>
      </c>
      <c r="E1600" t="s">
        <v>309</v>
      </c>
      <c r="F1600" t="s">
        <v>1857</v>
      </c>
      <c r="G1600" t="s">
        <v>1858</v>
      </c>
      <c r="H1600" t="s">
        <v>321</v>
      </c>
      <c r="I1600" t="s">
        <v>754</v>
      </c>
      <c r="J1600" t="s">
        <v>204</v>
      </c>
      <c r="K1600" t="s">
        <v>204</v>
      </c>
      <c r="L1600" t="s">
        <v>325</v>
      </c>
      <c r="M1600" t="s">
        <v>340</v>
      </c>
      <c r="N1600" t="s">
        <v>464</v>
      </c>
      <c r="O1600" t="s">
        <v>339</v>
      </c>
      <c r="P1600" t="s">
        <v>1668</v>
      </c>
      <c r="Q1600" t="s">
        <v>413</v>
      </c>
      <c r="R1600" t="s">
        <v>407</v>
      </c>
      <c r="S1600" t="s">
        <v>1212</v>
      </c>
      <c r="T1600" s="129">
        <v>224.7</v>
      </c>
      <c r="U1600" t="s">
        <v>1859</v>
      </c>
      <c r="V1600" s="130">
        <v>1.20603046619889E-2</v>
      </c>
      <c r="W1600" s="130">
        <v>2.0223153343200299E-2</v>
      </c>
      <c r="X1600" t="s">
        <v>412</v>
      </c>
      <c r="Y1600" t="s">
        <v>339</v>
      </c>
      <c r="Z1600" s="137">
        <v>19906.07</v>
      </c>
      <c r="AA1600" s="167">
        <v>1</v>
      </c>
      <c r="AB1600" s="166" t="s">
        <v>1860</v>
      </c>
      <c r="AD1600" s="137">
        <v>22.893999999999998</v>
      </c>
      <c r="AH1600" s="130">
        <v>2.4451353045858203E-4</v>
      </c>
      <c r="AI1600" s="130">
        <v>1.0482551007679284E-3</v>
      </c>
      <c r="AJ1600" s="130">
        <v>8.2423901062599053E-5</v>
      </c>
      <c r="AK1600" s="181"/>
      <c r="AL1600" s="4"/>
      <c r="AM1600" s="159"/>
      <c r="AN1600" s="4"/>
    </row>
    <row r="1601" spans="1:40" x14ac:dyDescent="0.25">
      <c r="A1601" t="s">
        <v>1213</v>
      </c>
      <c r="B1601" s="2">
        <v>9629</v>
      </c>
      <c r="C1601" t="s">
        <v>1873</v>
      </c>
      <c r="D1601" t="s">
        <v>1874</v>
      </c>
      <c r="E1601" t="s">
        <v>309</v>
      </c>
      <c r="F1601" t="s">
        <v>2772</v>
      </c>
      <c r="G1601" t="s">
        <v>2773</v>
      </c>
      <c r="H1601" t="s">
        <v>312</v>
      </c>
      <c r="I1601" t="s">
        <v>754</v>
      </c>
      <c r="J1601" t="s">
        <v>204</v>
      </c>
      <c r="K1601" t="s">
        <v>204</v>
      </c>
      <c r="L1601" t="s">
        <v>325</v>
      </c>
      <c r="M1601" t="s">
        <v>340</v>
      </c>
      <c r="N1601" t="s">
        <v>448</v>
      </c>
      <c r="O1601" t="s">
        <v>339</v>
      </c>
      <c r="P1601" t="s">
        <v>1211</v>
      </c>
      <c r="Q1601" t="s">
        <v>413</v>
      </c>
      <c r="R1601" t="s">
        <v>407</v>
      </c>
      <c r="S1601" t="s">
        <v>1212</v>
      </c>
      <c r="T1601" s="129">
        <v>3399.2</v>
      </c>
      <c r="U1601" t="s">
        <v>2774</v>
      </c>
      <c r="V1601" s="130">
        <v>1.48953374087807E-2</v>
      </c>
      <c r="W1601" s="130">
        <v>2.36181116139885E-2</v>
      </c>
      <c r="X1601" t="s">
        <v>412</v>
      </c>
      <c r="Y1601" t="s">
        <v>339</v>
      </c>
      <c r="Z1601" s="137">
        <v>744100</v>
      </c>
      <c r="AA1601" s="167">
        <v>1</v>
      </c>
      <c r="AB1601" s="166" t="s">
        <v>2775</v>
      </c>
      <c r="AD1601" s="137">
        <v>764.33950000000004</v>
      </c>
      <c r="AH1601" s="130">
        <v>2.3718186758806665E-4</v>
      </c>
      <c r="AI1601" s="130">
        <v>3.4997063841766755E-2</v>
      </c>
      <c r="AJ1601" s="130">
        <v>2.7518058585758905E-3</v>
      </c>
      <c r="AK1601" s="181"/>
      <c r="AL1601" s="4"/>
      <c r="AM1601" s="159"/>
      <c r="AN1601" s="4"/>
    </row>
    <row r="1602" spans="1:40" x14ac:dyDescent="0.25">
      <c r="A1602" t="s">
        <v>1213</v>
      </c>
      <c r="B1602" s="2">
        <v>9629</v>
      </c>
      <c r="C1602" t="s">
        <v>2164</v>
      </c>
      <c r="D1602" t="s">
        <v>2165</v>
      </c>
      <c r="E1602" t="s">
        <v>309</v>
      </c>
      <c r="F1602" t="s">
        <v>2166</v>
      </c>
      <c r="G1602" t="s">
        <v>2167</v>
      </c>
      <c r="H1602" t="s">
        <v>312</v>
      </c>
      <c r="I1602" t="s">
        <v>754</v>
      </c>
      <c r="J1602" t="s">
        <v>204</v>
      </c>
      <c r="K1602" t="s">
        <v>204</v>
      </c>
      <c r="L1602" t="s">
        <v>325</v>
      </c>
      <c r="M1602" t="s">
        <v>340</v>
      </c>
      <c r="N1602" t="s">
        <v>440</v>
      </c>
      <c r="O1602" t="s">
        <v>339</v>
      </c>
      <c r="P1602" t="s">
        <v>1626</v>
      </c>
      <c r="Q1602" t="s">
        <v>415</v>
      </c>
      <c r="R1602" t="s">
        <v>407</v>
      </c>
      <c r="S1602" t="s">
        <v>1212</v>
      </c>
      <c r="T1602" s="129">
        <v>3694.4</v>
      </c>
      <c r="U1602" t="s">
        <v>2168</v>
      </c>
      <c r="V1602" s="130">
        <v>1.7999999999999999E-2</v>
      </c>
      <c r="W1602" s="130">
        <v>3.5377858918904902E-2</v>
      </c>
      <c r="X1602" t="s">
        <v>412</v>
      </c>
      <c r="Y1602" t="s">
        <v>339</v>
      </c>
      <c r="Z1602" s="137">
        <v>713370</v>
      </c>
      <c r="AA1602" s="167">
        <v>1</v>
      </c>
      <c r="AB1602" s="166" t="s">
        <v>2169</v>
      </c>
      <c r="AD1602" s="137">
        <v>762.87790000000007</v>
      </c>
      <c r="AH1602" s="130">
        <v>7.1698700225495066E-4</v>
      </c>
      <c r="AI1602" s="130">
        <v>3.4930141082297798E-2</v>
      </c>
      <c r="AJ1602" s="130">
        <v>2.7465437473767514E-3</v>
      </c>
      <c r="AK1602" s="181"/>
      <c r="AL1602" s="4"/>
      <c r="AM1602" s="159"/>
      <c r="AN1602" s="4"/>
    </row>
    <row r="1603" spans="1:40" x14ac:dyDescent="0.25">
      <c r="A1603" t="s">
        <v>1213</v>
      </c>
      <c r="B1603" s="2">
        <v>9629</v>
      </c>
      <c r="C1603" t="s">
        <v>455</v>
      </c>
      <c r="D1603" t="s">
        <v>2606</v>
      </c>
      <c r="E1603" t="s">
        <v>309</v>
      </c>
      <c r="F1603" t="s">
        <v>2726</v>
      </c>
      <c r="G1603" t="s">
        <v>2727</v>
      </c>
      <c r="H1603" t="s">
        <v>312</v>
      </c>
      <c r="I1603" t="s">
        <v>754</v>
      </c>
      <c r="J1603" t="s">
        <v>204</v>
      </c>
      <c r="K1603" t="s">
        <v>204</v>
      </c>
      <c r="L1603" t="s">
        <v>325</v>
      </c>
      <c r="M1603" t="s">
        <v>340</v>
      </c>
      <c r="N1603" t="s">
        <v>440</v>
      </c>
      <c r="O1603" t="s">
        <v>339</v>
      </c>
      <c r="P1603" t="s">
        <v>2149</v>
      </c>
      <c r="Q1603" t="s">
        <v>415</v>
      </c>
      <c r="R1603" t="s">
        <v>407</v>
      </c>
      <c r="S1603" t="s">
        <v>1212</v>
      </c>
      <c r="T1603" s="129">
        <v>3633.5</v>
      </c>
      <c r="U1603" t="s">
        <v>2728</v>
      </c>
      <c r="V1603" s="130">
        <v>1.7399922305345199E-2</v>
      </c>
      <c r="W1603" s="130">
        <v>2.4318346344232199E-2</v>
      </c>
      <c r="X1603" t="s">
        <v>412</v>
      </c>
      <c r="Y1603" t="s">
        <v>339</v>
      </c>
      <c r="Z1603" s="137">
        <v>579655.78</v>
      </c>
      <c r="AA1603" s="167">
        <v>1</v>
      </c>
      <c r="AB1603" s="166" t="s">
        <v>2729</v>
      </c>
      <c r="AD1603" s="137">
        <v>701.67330000000004</v>
      </c>
      <c r="AH1603" s="130">
        <v>2.268834752017206E-4</v>
      </c>
      <c r="AI1603" s="130">
        <v>3.2127745950802172E-2</v>
      </c>
      <c r="AJ1603" s="130">
        <v>2.526192480888765E-3</v>
      </c>
      <c r="AK1603" s="181"/>
      <c r="AL1603" s="4"/>
      <c r="AM1603" s="159"/>
      <c r="AN1603" s="4"/>
    </row>
    <row r="1604" spans="1:40" x14ac:dyDescent="0.25">
      <c r="A1604" t="s">
        <v>1213</v>
      </c>
      <c r="B1604" s="2">
        <v>9629</v>
      </c>
      <c r="C1604" t="s">
        <v>1953</v>
      </c>
      <c r="D1604" t="s">
        <v>1954</v>
      </c>
      <c r="E1604" t="s">
        <v>309</v>
      </c>
      <c r="F1604" t="s">
        <v>3825</v>
      </c>
      <c r="G1604" t="s">
        <v>3826</v>
      </c>
      <c r="H1604" t="s">
        <v>312</v>
      </c>
      <c r="I1604" t="s">
        <v>754</v>
      </c>
      <c r="J1604" t="s">
        <v>204</v>
      </c>
      <c r="K1604" t="s">
        <v>204</v>
      </c>
      <c r="L1604" t="s">
        <v>325</v>
      </c>
      <c r="M1604" t="s">
        <v>340</v>
      </c>
      <c r="N1604" t="s">
        <v>465</v>
      </c>
      <c r="O1604" t="s">
        <v>339</v>
      </c>
      <c r="P1604" t="s">
        <v>1773</v>
      </c>
      <c r="Q1604" t="s">
        <v>415</v>
      </c>
      <c r="R1604" t="s">
        <v>407</v>
      </c>
      <c r="S1604" t="s">
        <v>1212</v>
      </c>
      <c r="T1604" s="129">
        <v>4283.2</v>
      </c>
      <c r="U1604" t="s">
        <v>3194</v>
      </c>
      <c r="V1604" s="130">
        <v>4.8507718026634603E-3</v>
      </c>
      <c r="W1604" s="130">
        <v>4.4454684392213499E-2</v>
      </c>
      <c r="X1604" t="s">
        <v>412</v>
      </c>
      <c r="Y1604" t="s">
        <v>339</v>
      </c>
      <c r="Z1604" s="137">
        <v>719000</v>
      </c>
      <c r="AA1604" s="167">
        <v>1</v>
      </c>
      <c r="AB1604" s="166" t="s">
        <v>3827</v>
      </c>
      <c r="AD1604" s="137">
        <v>672.26499999999999</v>
      </c>
      <c r="AH1604" s="130">
        <v>1.1504E-3</v>
      </c>
      <c r="AI1604" s="130">
        <v>3.0781218455392306E-2</v>
      </c>
      <c r="AJ1604" s="130">
        <v>2.4203155345439045E-3</v>
      </c>
      <c r="AK1604" s="181"/>
      <c r="AL1604" s="4"/>
      <c r="AM1604" s="159"/>
      <c r="AN1604" s="4"/>
    </row>
    <row r="1605" spans="1:40" x14ac:dyDescent="0.25">
      <c r="A1605" t="s">
        <v>1213</v>
      </c>
      <c r="B1605" s="2">
        <v>9629</v>
      </c>
      <c r="C1605" t="s">
        <v>1884</v>
      </c>
      <c r="D1605" t="s">
        <v>1885</v>
      </c>
      <c r="E1605" t="s">
        <v>309</v>
      </c>
      <c r="F1605" t="s">
        <v>2749</v>
      </c>
      <c r="G1605" t="s">
        <v>2750</v>
      </c>
      <c r="H1605" t="s">
        <v>312</v>
      </c>
      <c r="I1605" t="s">
        <v>754</v>
      </c>
      <c r="J1605" t="s">
        <v>204</v>
      </c>
      <c r="K1605" t="s">
        <v>204</v>
      </c>
      <c r="L1605" t="s">
        <v>325</v>
      </c>
      <c r="M1605" t="s">
        <v>340</v>
      </c>
      <c r="N1605" t="s">
        <v>448</v>
      </c>
      <c r="O1605" t="s">
        <v>339</v>
      </c>
      <c r="P1605" t="s">
        <v>1211</v>
      </c>
      <c r="Q1605" t="s">
        <v>413</v>
      </c>
      <c r="R1605" t="s">
        <v>407</v>
      </c>
      <c r="S1605" t="s">
        <v>1212</v>
      </c>
      <c r="T1605" s="129">
        <v>3809.2</v>
      </c>
      <c r="U1605" t="s">
        <v>2475</v>
      </c>
      <c r="V1605" s="130">
        <v>-5.3196786987784999E-3</v>
      </c>
      <c r="W1605" s="130">
        <v>2.5228389233350398E-2</v>
      </c>
      <c r="X1605" t="s">
        <v>412</v>
      </c>
      <c r="Y1605" t="s">
        <v>339</v>
      </c>
      <c r="Z1605" s="137">
        <v>600000</v>
      </c>
      <c r="AA1605" s="167">
        <v>1</v>
      </c>
      <c r="AB1605" s="166" t="s">
        <v>2751</v>
      </c>
      <c r="AD1605" s="137">
        <v>605.82000000000005</v>
      </c>
      <c r="AH1605" s="130">
        <v>5.334472202843739E-4</v>
      </c>
      <c r="AI1605" s="130">
        <v>2.7738879407147133E-2</v>
      </c>
      <c r="AJ1605" s="130">
        <v>2.1810975688714845E-3</v>
      </c>
      <c r="AK1605" s="181"/>
      <c r="AL1605" s="4"/>
      <c r="AM1605" s="159"/>
      <c r="AN1605" s="4"/>
    </row>
    <row r="1606" spans="1:40" x14ac:dyDescent="0.25">
      <c r="A1606" t="s">
        <v>1213</v>
      </c>
      <c r="B1606" s="2">
        <v>9629</v>
      </c>
      <c r="C1606" t="s">
        <v>2631</v>
      </c>
      <c r="D1606" t="s">
        <v>2632</v>
      </c>
      <c r="E1606" t="s">
        <v>309</v>
      </c>
      <c r="F1606" t="s">
        <v>2640</v>
      </c>
      <c r="G1606" t="s">
        <v>2641</v>
      </c>
      <c r="H1606" t="s">
        <v>312</v>
      </c>
      <c r="I1606" t="s">
        <v>754</v>
      </c>
      <c r="J1606" t="s">
        <v>204</v>
      </c>
      <c r="K1606" t="s">
        <v>204</v>
      </c>
      <c r="L1606" t="s">
        <v>325</v>
      </c>
      <c r="M1606" t="s">
        <v>340</v>
      </c>
      <c r="N1606" t="s">
        <v>465</v>
      </c>
      <c r="O1606" t="s">
        <v>339</v>
      </c>
      <c r="P1606" t="s">
        <v>1668</v>
      </c>
      <c r="Q1606" t="s">
        <v>413</v>
      </c>
      <c r="R1606" t="s">
        <v>407</v>
      </c>
      <c r="S1606" t="s">
        <v>1212</v>
      </c>
      <c r="T1606" s="129">
        <v>3169.7</v>
      </c>
      <c r="U1606" t="s">
        <v>2162</v>
      </c>
      <c r="V1606" s="130">
        <v>8.98510609864844E-4</v>
      </c>
      <c r="W1606" s="130">
        <v>2.94953626644608E-2</v>
      </c>
      <c r="X1606" t="s">
        <v>412</v>
      </c>
      <c r="Y1606" t="s">
        <v>339</v>
      </c>
      <c r="Z1606" s="137">
        <v>523000</v>
      </c>
      <c r="AA1606" s="167">
        <v>1</v>
      </c>
      <c r="AB1606" s="166" t="s">
        <v>2642</v>
      </c>
      <c r="AD1606" s="137">
        <v>536.02269999999999</v>
      </c>
      <c r="AH1606" s="130">
        <v>7.6350030583807662E-4</v>
      </c>
      <c r="AI1606" s="130">
        <v>2.4543047497265533E-2</v>
      </c>
      <c r="AJ1606" s="130">
        <v>1.9298105176949077E-3</v>
      </c>
      <c r="AK1606" s="181"/>
      <c r="AL1606" s="4"/>
      <c r="AM1606" s="159"/>
      <c r="AN1606" s="4"/>
    </row>
    <row r="1607" spans="1:40" x14ac:dyDescent="0.25">
      <c r="A1607" t="s">
        <v>1213</v>
      </c>
      <c r="B1607" s="2">
        <v>9629</v>
      </c>
      <c r="C1607" t="s">
        <v>3085</v>
      </c>
      <c r="D1607" t="s">
        <v>3086</v>
      </c>
      <c r="E1607" t="s">
        <v>309</v>
      </c>
      <c r="F1607" t="s">
        <v>3087</v>
      </c>
      <c r="G1607" t="s">
        <v>3088</v>
      </c>
      <c r="H1607" t="s">
        <v>312</v>
      </c>
      <c r="I1607" t="s">
        <v>754</v>
      </c>
      <c r="J1607" t="s">
        <v>204</v>
      </c>
      <c r="K1607" t="s">
        <v>204</v>
      </c>
      <c r="L1607" t="s">
        <v>325</v>
      </c>
      <c r="M1607" t="s">
        <v>340</v>
      </c>
      <c r="N1607" t="s">
        <v>464</v>
      </c>
      <c r="O1607" t="s">
        <v>339</v>
      </c>
      <c r="P1607" t="s">
        <v>1864</v>
      </c>
      <c r="Q1607" t="s">
        <v>415</v>
      </c>
      <c r="R1607" t="s">
        <v>407</v>
      </c>
      <c r="S1607" t="s">
        <v>1212</v>
      </c>
      <c r="T1607" s="129">
        <v>6648.1</v>
      </c>
      <c r="U1607" t="s">
        <v>3089</v>
      </c>
      <c r="V1607" s="130">
        <v>1.0998150857686699E-2</v>
      </c>
      <c r="W1607" s="130">
        <v>3.6738989349603297E-2</v>
      </c>
      <c r="X1607" t="s">
        <v>412</v>
      </c>
      <c r="Y1607" t="s">
        <v>339</v>
      </c>
      <c r="Z1607" s="137">
        <v>588219.28</v>
      </c>
      <c r="AA1607" s="167">
        <v>1</v>
      </c>
      <c r="AB1607" s="166" t="s">
        <v>2429</v>
      </c>
      <c r="AD1607" s="137">
        <v>520.45640000000003</v>
      </c>
      <c r="AH1607" s="130">
        <v>2.6737240000000002E-3</v>
      </c>
      <c r="AI1607" s="130">
        <v>2.383030820421566E-2</v>
      </c>
      <c r="AJ1607" s="130">
        <v>1.8737680973616006E-3</v>
      </c>
      <c r="AK1607" s="181"/>
      <c r="AL1607" s="4"/>
      <c r="AM1607" s="159"/>
      <c r="AN1607" s="4"/>
    </row>
    <row r="1608" spans="1:40" x14ac:dyDescent="0.25">
      <c r="A1608" t="s">
        <v>1213</v>
      </c>
      <c r="B1608" s="2">
        <v>9629</v>
      </c>
      <c r="C1608" t="s">
        <v>3079</v>
      </c>
      <c r="D1608" t="s">
        <v>3080</v>
      </c>
      <c r="E1608" t="s">
        <v>309</v>
      </c>
      <c r="F1608" t="s">
        <v>3081</v>
      </c>
      <c r="G1608" t="s">
        <v>3082</v>
      </c>
      <c r="H1608" t="s">
        <v>312</v>
      </c>
      <c r="I1608" t="s">
        <v>754</v>
      </c>
      <c r="J1608" t="s">
        <v>204</v>
      </c>
      <c r="K1608" t="s">
        <v>204</v>
      </c>
      <c r="L1608" t="s">
        <v>325</v>
      </c>
      <c r="M1608" t="s">
        <v>340</v>
      </c>
      <c r="N1608" t="s">
        <v>464</v>
      </c>
      <c r="O1608" t="s">
        <v>339</v>
      </c>
      <c r="P1608" t="s">
        <v>1640</v>
      </c>
      <c r="Q1608" t="s">
        <v>413</v>
      </c>
      <c r="R1608" t="s">
        <v>407</v>
      </c>
      <c r="S1608" t="s">
        <v>1212</v>
      </c>
      <c r="T1608" s="129">
        <v>4502.5</v>
      </c>
      <c r="U1608" t="s">
        <v>3083</v>
      </c>
      <c r="V1608" s="130">
        <v>3.9379949549436202E-2</v>
      </c>
      <c r="W1608" s="130">
        <v>2.9136066192388201E-2</v>
      </c>
      <c r="X1608" t="s">
        <v>412</v>
      </c>
      <c r="Y1608" t="s">
        <v>339</v>
      </c>
      <c r="Z1608" s="137">
        <v>477000</v>
      </c>
      <c r="AA1608" s="167">
        <v>1</v>
      </c>
      <c r="AB1608" s="166" t="s">
        <v>3084</v>
      </c>
      <c r="AD1608" s="137">
        <v>512.82270000000005</v>
      </c>
      <c r="AH1608" s="130">
        <v>1.1405616728237867E-3</v>
      </c>
      <c r="AI1608" s="130">
        <v>2.3480781473948685E-2</v>
      </c>
      <c r="AJ1608" s="130">
        <v>1.8462849431053953E-3</v>
      </c>
      <c r="AK1608" s="181"/>
      <c r="AL1608" s="4"/>
      <c r="AM1608" s="159"/>
      <c r="AN1608" s="4"/>
    </row>
    <row r="1609" spans="1:40" x14ac:dyDescent="0.25">
      <c r="A1609" t="s">
        <v>1213</v>
      </c>
      <c r="B1609" s="2">
        <v>9629</v>
      </c>
      <c r="C1609" t="s">
        <v>1609</v>
      </c>
      <c r="D1609" t="s">
        <v>1610</v>
      </c>
      <c r="E1609" t="s">
        <v>309</v>
      </c>
      <c r="F1609" t="s">
        <v>2122</v>
      </c>
      <c r="G1609" t="s">
        <v>2123</v>
      </c>
      <c r="H1609" t="s">
        <v>312</v>
      </c>
      <c r="I1609" t="s">
        <v>754</v>
      </c>
      <c r="J1609" t="s">
        <v>204</v>
      </c>
      <c r="K1609" t="s">
        <v>204</v>
      </c>
      <c r="L1609" t="s">
        <v>325</v>
      </c>
      <c r="M1609" t="s">
        <v>340</v>
      </c>
      <c r="N1609" t="s">
        <v>448</v>
      </c>
      <c r="O1609" t="s">
        <v>339</v>
      </c>
      <c r="P1609" t="s">
        <v>1211</v>
      </c>
      <c r="Q1609" t="s">
        <v>413</v>
      </c>
      <c r="R1609" t="s">
        <v>407</v>
      </c>
      <c r="S1609" t="s">
        <v>1212</v>
      </c>
      <c r="T1609" s="129">
        <v>3686.7</v>
      </c>
      <c r="U1609" t="s">
        <v>2124</v>
      </c>
      <c r="V1609" s="130">
        <v>-3.5887613880637801E-3</v>
      </c>
      <c r="W1609" s="130">
        <v>2.4979242044686899E-2</v>
      </c>
      <c r="X1609" t="s">
        <v>412</v>
      </c>
      <c r="Y1609" t="s">
        <v>339</v>
      </c>
      <c r="Z1609" s="137">
        <v>504014.4</v>
      </c>
      <c r="AA1609" s="167">
        <v>1</v>
      </c>
      <c r="AB1609" s="166" t="s">
        <v>2125</v>
      </c>
      <c r="AD1609" s="137">
        <v>505.1232</v>
      </c>
      <c r="AH1609" s="130">
        <v>1.9363304492680514E-4</v>
      </c>
      <c r="AI1609" s="130">
        <v>2.3128241937460405E-2</v>
      </c>
      <c r="AJ1609" s="130">
        <v>1.8185648930385007E-3</v>
      </c>
      <c r="AK1609" s="181"/>
      <c r="AL1609" s="4"/>
      <c r="AM1609" s="159"/>
      <c r="AN1609" s="4"/>
    </row>
    <row r="1610" spans="1:40" x14ac:dyDescent="0.25">
      <c r="A1610" t="s">
        <v>1213</v>
      </c>
      <c r="B1610" s="2">
        <v>9629</v>
      </c>
      <c r="C1610" t="s">
        <v>455</v>
      </c>
      <c r="D1610" t="s">
        <v>2606</v>
      </c>
      <c r="E1610" t="s">
        <v>309</v>
      </c>
      <c r="F1610" t="s">
        <v>2694</v>
      </c>
      <c r="G1610" t="s">
        <v>2695</v>
      </c>
      <c r="H1610" t="s">
        <v>312</v>
      </c>
      <c r="I1610" t="s">
        <v>754</v>
      </c>
      <c r="J1610" t="s">
        <v>204</v>
      </c>
      <c r="K1610" t="s">
        <v>204</v>
      </c>
      <c r="L1610" t="s">
        <v>325</v>
      </c>
      <c r="M1610" t="s">
        <v>340</v>
      </c>
      <c r="N1610" t="s">
        <v>440</v>
      </c>
      <c r="O1610" t="s">
        <v>339</v>
      </c>
      <c r="P1610" t="s">
        <v>2149</v>
      </c>
      <c r="Q1610" t="s">
        <v>415</v>
      </c>
      <c r="R1610" t="s">
        <v>407</v>
      </c>
      <c r="S1610" t="s">
        <v>1212</v>
      </c>
      <c r="T1610" s="129">
        <v>6127.9</v>
      </c>
      <c r="U1610" t="s">
        <v>2696</v>
      </c>
      <c r="V1610" s="130">
        <v>6.8072328841682801E-3</v>
      </c>
      <c r="W1610" s="130">
        <v>4.6566992557045403E-3</v>
      </c>
      <c r="X1610" t="s">
        <v>412</v>
      </c>
      <c r="Y1610" t="s">
        <v>339</v>
      </c>
      <c r="Z1610" s="137">
        <v>453000</v>
      </c>
      <c r="AA1610" s="167">
        <v>1</v>
      </c>
      <c r="AB1610" s="166" t="s">
        <v>2697</v>
      </c>
      <c r="AD1610" s="137">
        <v>498.07350000000002</v>
      </c>
      <c r="AH1610" s="130">
        <v>1.1647795352606792E-4</v>
      </c>
      <c r="AI1610" s="130">
        <v>2.2805455007090716E-2</v>
      </c>
      <c r="AJ1610" s="130">
        <v>1.7931842791081695E-3</v>
      </c>
      <c r="AK1610" s="181"/>
      <c r="AL1610" s="4"/>
      <c r="AM1610" s="159"/>
      <c r="AN1610" s="4"/>
    </row>
    <row r="1611" spans="1:40" x14ac:dyDescent="0.25">
      <c r="A1611" t="s">
        <v>1213</v>
      </c>
      <c r="B1611" s="2">
        <v>9629</v>
      </c>
      <c r="C1611" t="s">
        <v>2130</v>
      </c>
      <c r="D1611" t="s">
        <v>2131</v>
      </c>
      <c r="E1611" t="s">
        <v>309</v>
      </c>
      <c r="F1611" t="s">
        <v>2132</v>
      </c>
      <c r="G1611" t="s">
        <v>2133</v>
      </c>
      <c r="H1611" t="s">
        <v>312</v>
      </c>
      <c r="I1611" t="s">
        <v>754</v>
      </c>
      <c r="J1611" t="s">
        <v>204</v>
      </c>
      <c r="K1611" t="s">
        <v>204</v>
      </c>
      <c r="L1611" t="s">
        <v>325</v>
      </c>
      <c r="M1611" t="s">
        <v>340</v>
      </c>
      <c r="N1611" t="s">
        <v>448</v>
      </c>
      <c r="O1611" t="s">
        <v>339</v>
      </c>
      <c r="P1611" t="s">
        <v>1255</v>
      </c>
      <c r="Q1611" t="s">
        <v>415</v>
      </c>
      <c r="R1611" t="s">
        <v>407</v>
      </c>
      <c r="S1611" t="s">
        <v>1212</v>
      </c>
      <c r="T1611" s="129">
        <v>3973.1</v>
      </c>
      <c r="U1611" t="s">
        <v>2134</v>
      </c>
      <c r="V1611" s="130">
        <v>2.7035362001657098E-2</v>
      </c>
      <c r="W1611" s="130">
        <v>2.5207408417462999E-2</v>
      </c>
      <c r="X1611" t="s">
        <v>412</v>
      </c>
      <c r="Y1611" t="s">
        <v>339</v>
      </c>
      <c r="Z1611" s="137">
        <v>454725.44</v>
      </c>
      <c r="AA1611" s="167">
        <v>1</v>
      </c>
      <c r="AB1611" s="166" t="s">
        <v>2135</v>
      </c>
      <c r="AD1611" s="137">
        <v>458.59059999999999</v>
      </c>
      <c r="AH1611" s="130">
        <v>1.1770626828566305E-4</v>
      </c>
      <c r="AI1611" s="130">
        <v>2.0997638491055508E-2</v>
      </c>
      <c r="AJ1611" s="130">
        <v>1.6510363519978133E-3</v>
      </c>
      <c r="AK1611" s="181"/>
      <c r="AL1611" s="4"/>
      <c r="AM1611" s="159"/>
      <c r="AN1611" s="4"/>
    </row>
    <row r="1612" spans="1:40" x14ac:dyDescent="0.25">
      <c r="A1612" t="s">
        <v>1213</v>
      </c>
      <c r="B1612" s="2">
        <v>9629</v>
      </c>
      <c r="C1612" t="s">
        <v>2792</v>
      </c>
      <c r="D1612" t="s">
        <v>2793</v>
      </c>
      <c r="E1612" t="s">
        <v>309</v>
      </c>
      <c r="F1612" t="s">
        <v>2853</v>
      </c>
      <c r="G1612" t="s">
        <v>2854</v>
      </c>
      <c r="H1612" t="s">
        <v>312</v>
      </c>
      <c r="I1612" t="s">
        <v>754</v>
      </c>
      <c r="J1612" t="s">
        <v>204</v>
      </c>
      <c r="K1612" t="s">
        <v>204</v>
      </c>
      <c r="L1612" t="s">
        <v>325</v>
      </c>
      <c r="M1612" t="s">
        <v>340</v>
      </c>
      <c r="N1612" t="s">
        <v>464</v>
      </c>
      <c r="O1612" t="s">
        <v>339</v>
      </c>
      <c r="P1612" t="s">
        <v>1647</v>
      </c>
      <c r="Q1612" t="s">
        <v>413</v>
      </c>
      <c r="R1612" t="s">
        <v>407</v>
      </c>
      <c r="S1612" t="s">
        <v>1212</v>
      </c>
      <c r="T1612" s="129">
        <v>1479.7</v>
      </c>
      <c r="U1612" t="s">
        <v>2425</v>
      </c>
      <c r="V1612" s="130">
        <v>1.5073047697756701E-2</v>
      </c>
      <c r="W1612" s="130">
        <v>1.9044293750524199E-2</v>
      </c>
      <c r="X1612" t="s">
        <v>412</v>
      </c>
      <c r="Y1612" t="s">
        <v>339</v>
      </c>
      <c r="Z1612" s="137">
        <v>390606.3</v>
      </c>
      <c r="AA1612" s="167">
        <v>1</v>
      </c>
      <c r="AB1612" s="166" t="s">
        <v>2855</v>
      </c>
      <c r="AD1612" s="137">
        <v>447.20519999999999</v>
      </c>
      <c r="AH1612" s="130">
        <v>1.991569159871171E-4</v>
      </c>
      <c r="AI1612" s="130">
        <v>2.0476331440112763E-2</v>
      </c>
      <c r="AJ1612" s="130">
        <v>1.6100461762680101E-3</v>
      </c>
      <c r="AK1612" s="181"/>
      <c r="AL1612" s="4"/>
      <c r="AM1612" s="159"/>
      <c r="AN1612" s="4"/>
    </row>
    <row r="1613" spans="1:40" x14ac:dyDescent="0.25">
      <c r="A1613" t="s">
        <v>1213</v>
      </c>
      <c r="B1613" s="2">
        <v>9629</v>
      </c>
      <c r="C1613" t="s">
        <v>2873</v>
      </c>
      <c r="D1613" t="s">
        <v>2874</v>
      </c>
      <c r="E1613" t="s">
        <v>309</v>
      </c>
      <c r="F1613" t="s">
        <v>3828</v>
      </c>
      <c r="G1613" t="s">
        <v>3829</v>
      </c>
      <c r="H1613" t="s">
        <v>312</v>
      </c>
      <c r="I1613" t="s">
        <v>754</v>
      </c>
      <c r="J1613" t="s">
        <v>204</v>
      </c>
      <c r="K1613" t="s">
        <v>204</v>
      </c>
      <c r="L1613" t="s">
        <v>325</v>
      </c>
      <c r="M1613" t="s">
        <v>340</v>
      </c>
      <c r="N1613" t="s">
        <v>464</v>
      </c>
      <c r="O1613" t="s">
        <v>339</v>
      </c>
      <c r="P1613" t="s">
        <v>1619</v>
      </c>
      <c r="Q1613" t="s">
        <v>413</v>
      </c>
      <c r="R1613" t="s">
        <v>407</v>
      </c>
      <c r="S1613" t="s">
        <v>1212</v>
      </c>
      <c r="T1613" s="129">
        <v>5745</v>
      </c>
      <c r="U1613" t="s">
        <v>2414</v>
      </c>
      <c r="V1613" s="130">
        <v>5.45921546339954E-3</v>
      </c>
      <c r="W1613" s="130">
        <v>3.6025641609429997E-2</v>
      </c>
      <c r="X1613" t="s">
        <v>412</v>
      </c>
      <c r="Y1613" t="s">
        <v>339</v>
      </c>
      <c r="Z1613" s="137">
        <v>399875</v>
      </c>
      <c r="AA1613" s="167">
        <v>1</v>
      </c>
      <c r="AB1613" s="166" t="s">
        <v>3830</v>
      </c>
      <c r="AD1613" s="137">
        <v>374.60290000000003</v>
      </c>
      <c r="AH1613" s="130">
        <v>3.5115566327695523E-3</v>
      </c>
      <c r="AI1613" s="130">
        <v>1.7152066073532729E-2</v>
      </c>
      <c r="AJ1613" s="130">
        <v>1.3486604510947276E-3</v>
      </c>
      <c r="AK1613" s="181"/>
      <c r="AL1613" s="4"/>
      <c r="AM1613" s="159"/>
      <c r="AN1613" s="4"/>
    </row>
    <row r="1614" spans="1:40" x14ac:dyDescent="0.25">
      <c r="A1614" t="s">
        <v>1213</v>
      </c>
      <c r="B1614" s="2">
        <v>9629</v>
      </c>
      <c r="C1614" t="s">
        <v>1884</v>
      </c>
      <c r="D1614" t="s">
        <v>1885</v>
      </c>
      <c r="E1614" t="s">
        <v>309</v>
      </c>
      <c r="F1614" t="s">
        <v>1934</v>
      </c>
      <c r="G1614" t="s">
        <v>1935</v>
      </c>
      <c r="H1614" t="s">
        <v>312</v>
      </c>
      <c r="I1614" t="s">
        <v>754</v>
      </c>
      <c r="J1614" t="s">
        <v>204</v>
      </c>
      <c r="K1614" t="s">
        <v>204</v>
      </c>
      <c r="L1614" t="s">
        <v>325</v>
      </c>
      <c r="M1614" t="s">
        <v>340</v>
      </c>
      <c r="N1614" t="s">
        <v>448</v>
      </c>
      <c r="O1614" t="s">
        <v>339</v>
      </c>
      <c r="P1614" t="s">
        <v>1647</v>
      </c>
      <c r="Q1614" t="s">
        <v>413</v>
      </c>
      <c r="R1614" t="s">
        <v>407</v>
      </c>
      <c r="S1614" t="s">
        <v>1212</v>
      </c>
      <c r="T1614" s="129">
        <v>1854.3</v>
      </c>
      <c r="U1614" t="s">
        <v>1936</v>
      </c>
      <c r="V1614" s="130">
        <v>2.6521332012414599E-2</v>
      </c>
      <c r="W1614" s="130">
        <v>2.6424295738935101E-2</v>
      </c>
      <c r="X1614" t="s">
        <v>411</v>
      </c>
      <c r="Y1614" t="s">
        <v>339</v>
      </c>
      <c r="Z1614" s="137">
        <v>315223</v>
      </c>
      <c r="AA1614" s="167">
        <v>1</v>
      </c>
      <c r="AB1614" s="166" t="s">
        <v>1937</v>
      </c>
      <c r="AD1614" s="137">
        <v>357.9042</v>
      </c>
      <c r="AH1614" s="130">
        <v>2.9846423330019413E-4</v>
      </c>
      <c r="AI1614" s="130">
        <v>1.6387477209586127E-2</v>
      </c>
      <c r="AJ1614" s="130">
        <v>1.2885411186637837E-3</v>
      </c>
      <c r="AK1614" s="181"/>
      <c r="AL1614" s="4"/>
      <c r="AM1614" s="159"/>
      <c r="AN1614" s="4"/>
    </row>
    <row r="1615" spans="1:40" x14ac:dyDescent="0.25">
      <c r="A1615" t="s">
        <v>1213</v>
      </c>
      <c r="B1615" s="2">
        <v>9629</v>
      </c>
      <c r="C1615" t="s">
        <v>2685</v>
      </c>
      <c r="D1615" t="s">
        <v>2686</v>
      </c>
      <c r="E1615" t="s">
        <v>309</v>
      </c>
      <c r="F1615" t="s">
        <v>3072</v>
      </c>
      <c r="G1615" t="s">
        <v>3073</v>
      </c>
      <c r="H1615" t="s">
        <v>312</v>
      </c>
      <c r="I1615" t="s">
        <v>754</v>
      </c>
      <c r="J1615" t="s">
        <v>204</v>
      </c>
      <c r="K1615" t="s">
        <v>204</v>
      </c>
      <c r="L1615" t="s">
        <v>325</v>
      </c>
      <c r="M1615" t="s">
        <v>340</v>
      </c>
      <c r="N1615" t="s">
        <v>448</v>
      </c>
      <c r="O1615" t="s">
        <v>339</v>
      </c>
      <c r="P1615" t="s">
        <v>1647</v>
      </c>
      <c r="Q1615" t="s">
        <v>413</v>
      </c>
      <c r="R1615" t="s">
        <v>407</v>
      </c>
      <c r="S1615" t="s">
        <v>1212</v>
      </c>
      <c r="T1615" s="129">
        <v>3685.7</v>
      </c>
      <c r="U1615" t="s">
        <v>1832</v>
      </c>
      <c r="V1615" s="130">
        <v>2.7074701031446099E-2</v>
      </c>
      <c r="W1615" s="130">
        <v>3.3817410737275698E-2</v>
      </c>
      <c r="X1615" t="s">
        <v>411</v>
      </c>
      <c r="Y1615" t="s">
        <v>339</v>
      </c>
      <c r="Z1615" s="137">
        <v>349097</v>
      </c>
      <c r="AA1615" s="167">
        <v>1</v>
      </c>
      <c r="AB1615" s="166" t="s">
        <v>3074</v>
      </c>
      <c r="AD1615" s="137">
        <v>353.1465</v>
      </c>
      <c r="AH1615" s="130">
        <v>3.8448923398865577E-4</v>
      </c>
      <c r="AI1615" s="130">
        <v>1.616963483634757E-2</v>
      </c>
      <c r="AJ1615" s="130">
        <v>1.2714122554644508E-3</v>
      </c>
      <c r="AK1615" s="181"/>
      <c r="AL1615" s="4"/>
      <c r="AM1615" s="159"/>
      <c r="AN1615" s="4"/>
    </row>
    <row r="1616" spans="1:40" x14ac:dyDescent="0.25">
      <c r="A1616" t="s">
        <v>1213</v>
      </c>
      <c r="B1616" s="2">
        <v>9629</v>
      </c>
      <c r="C1616" t="s">
        <v>1884</v>
      </c>
      <c r="D1616" t="s">
        <v>1885</v>
      </c>
      <c r="E1616" t="s">
        <v>309</v>
      </c>
      <c r="F1616" t="s">
        <v>2170</v>
      </c>
      <c r="G1616" t="s">
        <v>2171</v>
      </c>
      <c r="H1616" t="s">
        <v>312</v>
      </c>
      <c r="I1616" t="s">
        <v>754</v>
      </c>
      <c r="J1616" t="s">
        <v>204</v>
      </c>
      <c r="K1616" t="s">
        <v>204</v>
      </c>
      <c r="L1616" t="s">
        <v>325</v>
      </c>
      <c r="M1616" t="s">
        <v>340</v>
      </c>
      <c r="N1616" t="s">
        <v>448</v>
      </c>
      <c r="O1616" t="s">
        <v>339</v>
      </c>
      <c r="P1616" t="s">
        <v>1211</v>
      </c>
      <c r="Q1616" t="s">
        <v>413</v>
      </c>
      <c r="R1616" t="s">
        <v>407</v>
      </c>
      <c r="S1616" t="s">
        <v>1212</v>
      </c>
      <c r="T1616" s="129">
        <v>4216.8</v>
      </c>
      <c r="U1616" t="s">
        <v>2172</v>
      </c>
      <c r="V1616" s="130">
        <v>1.24196011340615E-2</v>
      </c>
      <c r="W1616" s="130">
        <v>2.1412503343820201E-2</v>
      </c>
      <c r="X1616" t="s">
        <v>412</v>
      </c>
      <c r="Y1616" t="s">
        <v>339</v>
      </c>
      <c r="Z1616" s="137">
        <v>342000</v>
      </c>
      <c r="AA1616" s="167">
        <v>1</v>
      </c>
      <c r="AB1616" s="166" t="s">
        <v>2173</v>
      </c>
      <c r="AD1616" s="137">
        <v>346.9932</v>
      </c>
      <c r="AH1616" s="130">
        <v>1.9000000000000001E-4</v>
      </c>
      <c r="AI1616" s="130">
        <v>1.588789166732707E-2</v>
      </c>
      <c r="AJ1616" s="130">
        <v>1.2492588969247246E-3</v>
      </c>
      <c r="AK1616" s="181"/>
      <c r="AL1616" s="4"/>
      <c r="AM1616" s="159"/>
      <c r="AN1616" s="4"/>
    </row>
    <row r="1617" spans="1:40" x14ac:dyDescent="0.25">
      <c r="A1617" t="s">
        <v>1213</v>
      </c>
      <c r="B1617" s="2">
        <v>9629</v>
      </c>
      <c r="C1617" t="s">
        <v>2130</v>
      </c>
      <c r="D1617" t="s">
        <v>2131</v>
      </c>
      <c r="E1617" t="s">
        <v>309</v>
      </c>
      <c r="F1617" t="s">
        <v>2281</v>
      </c>
      <c r="G1617" t="s">
        <v>2282</v>
      </c>
      <c r="H1617" t="s">
        <v>312</v>
      </c>
      <c r="I1617" t="s">
        <v>754</v>
      </c>
      <c r="J1617" t="s">
        <v>204</v>
      </c>
      <c r="K1617" t="s">
        <v>204</v>
      </c>
      <c r="L1617" t="s">
        <v>325</v>
      </c>
      <c r="M1617" t="s">
        <v>340</v>
      </c>
      <c r="N1617" t="s">
        <v>448</v>
      </c>
      <c r="O1617" t="s">
        <v>339</v>
      </c>
      <c r="P1617" t="s">
        <v>1647</v>
      </c>
      <c r="Q1617" t="s">
        <v>413</v>
      </c>
      <c r="R1617" t="s">
        <v>407</v>
      </c>
      <c r="S1617" t="s">
        <v>1212</v>
      </c>
      <c r="T1617" s="129">
        <v>1317</v>
      </c>
      <c r="U1617" t="s">
        <v>2283</v>
      </c>
      <c r="V1617" s="130">
        <v>2.6122696510553E-2</v>
      </c>
      <c r="W1617" s="130">
        <v>2.4688133224248499E-2</v>
      </c>
      <c r="X1617" t="s">
        <v>411</v>
      </c>
      <c r="Y1617" t="s">
        <v>339</v>
      </c>
      <c r="Z1617" s="137">
        <v>304428</v>
      </c>
      <c r="AA1617" s="167">
        <v>1</v>
      </c>
      <c r="AB1617" s="166" t="s">
        <v>2284</v>
      </c>
      <c r="AD1617" s="137">
        <v>342.42059999999998</v>
      </c>
      <c r="AH1617" s="130">
        <v>2.2860961964480157E-4</v>
      </c>
      <c r="AI1617" s="130">
        <v>1.5678524528610752E-2</v>
      </c>
      <c r="AJ1617" s="130">
        <v>1.2327964382019658E-3</v>
      </c>
      <c r="AK1617" s="181"/>
      <c r="AL1617" s="4"/>
      <c r="AM1617" s="159"/>
      <c r="AN1617" s="4"/>
    </row>
    <row r="1618" spans="1:40" x14ac:dyDescent="0.25">
      <c r="A1618" t="s">
        <v>1213</v>
      </c>
      <c r="B1618" s="2">
        <v>9629</v>
      </c>
      <c r="C1618" t="s">
        <v>2185</v>
      </c>
      <c r="D1618" t="s">
        <v>2186</v>
      </c>
      <c r="E1618" t="s">
        <v>309</v>
      </c>
      <c r="F1618" t="s">
        <v>3090</v>
      </c>
      <c r="G1618" t="s">
        <v>3091</v>
      </c>
      <c r="H1618" t="s">
        <v>312</v>
      </c>
      <c r="I1618" t="s">
        <v>754</v>
      </c>
      <c r="J1618" t="s">
        <v>204</v>
      </c>
      <c r="K1618" t="s">
        <v>204</v>
      </c>
      <c r="L1618" t="s">
        <v>325</v>
      </c>
      <c r="M1618" t="s">
        <v>340</v>
      </c>
      <c r="N1618" t="s">
        <v>464</v>
      </c>
      <c r="O1618" t="s">
        <v>339</v>
      </c>
      <c r="P1618" t="s">
        <v>1647</v>
      </c>
      <c r="Q1618" t="s">
        <v>413</v>
      </c>
      <c r="R1618" t="s">
        <v>407</v>
      </c>
      <c r="S1618" t="s">
        <v>1212</v>
      </c>
      <c r="T1618" s="129">
        <v>5574.9</v>
      </c>
      <c r="U1618" t="s">
        <v>3092</v>
      </c>
      <c r="V1618" s="130">
        <v>1.8774165745973199E-2</v>
      </c>
      <c r="W1618" s="130">
        <v>3.55325924360749E-2</v>
      </c>
      <c r="X1618" t="s">
        <v>412</v>
      </c>
      <c r="Y1618" t="s">
        <v>339</v>
      </c>
      <c r="Z1618" s="137">
        <v>343200</v>
      </c>
      <c r="AA1618" s="167">
        <v>1</v>
      </c>
      <c r="AB1618" s="166" t="s">
        <v>3093</v>
      </c>
      <c r="AD1618" s="137">
        <v>339.11590000000001</v>
      </c>
      <c r="AH1618" s="130">
        <v>6.5564400211823445E-4</v>
      </c>
      <c r="AI1618" s="130">
        <v>1.552721114381527E-2</v>
      </c>
      <c r="AJ1618" s="130">
        <v>1.2208987241353296E-3</v>
      </c>
      <c r="AK1618" s="181"/>
      <c r="AL1618" s="4"/>
      <c r="AM1618" s="159"/>
      <c r="AN1618" s="4"/>
    </row>
    <row r="1619" spans="1:40" x14ac:dyDescent="0.25">
      <c r="A1619" t="s">
        <v>1213</v>
      </c>
      <c r="B1619" s="2">
        <v>9629</v>
      </c>
      <c r="C1619" t="s">
        <v>2763</v>
      </c>
      <c r="D1619" t="s">
        <v>2764</v>
      </c>
      <c r="E1619" t="s">
        <v>309</v>
      </c>
      <c r="F1619" t="s">
        <v>2765</v>
      </c>
      <c r="G1619" t="s">
        <v>2766</v>
      </c>
      <c r="H1619" t="s">
        <v>312</v>
      </c>
      <c r="I1619" t="s">
        <v>754</v>
      </c>
      <c r="J1619" t="s">
        <v>204</v>
      </c>
      <c r="K1619" t="s">
        <v>204</v>
      </c>
      <c r="L1619" t="s">
        <v>325</v>
      </c>
      <c r="M1619" t="s">
        <v>340</v>
      </c>
      <c r="N1619" t="s">
        <v>447</v>
      </c>
      <c r="O1619" t="s">
        <v>339</v>
      </c>
      <c r="P1619" t="s">
        <v>1640</v>
      </c>
      <c r="Q1619" t="s">
        <v>413</v>
      </c>
      <c r="R1619" t="s">
        <v>407</v>
      </c>
      <c r="S1619" t="s">
        <v>1212</v>
      </c>
      <c r="T1619" s="129">
        <v>3098.5</v>
      </c>
      <c r="U1619" t="s">
        <v>2767</v>
      </c>
      <c r="V1619" s="130">
        <v>3.0983065116675201E-2</v>
      </c>
      <c r="W1619" s="130">
        <v>2.9566172918080901E-2</v>
      </c>
      <c r="X1619" t="s">
        <v>412</v>
      </c>
      <c r="Y1619" t="s">
        <v>339</v>
      </c>
      <c r="Z1619" s="137">
        <v>294308.36</v>
      </c>
      <c r="AA1619" s="167">
        <v>1</v>
      </c>
      <c r="AB1619" s="166" t="s">
        <v>2768</v>
      </c>
      <c r="AD1619" s="137">
        <v>336.89479999999998</v>
      </c>
      <c r="AH1619" s="130">
        <v>2.0634115847246393E-4</v>
      </c>
      <c r="AI1619" s="130">
        <v>1.5425512908281256E-2</v>
      </c>
      <c r="AJ1619" s="130">
        <v>1.2129022304404689E-3</v>
      </c>
      <c r="AK1619" s="181"/>
      <c r="AL1619" s="4"/>
      <c r="AM1619" s="159"/>
      <c r="AN1619" s="4"/>
    </row>
    <row r="1620" spans="1:40" x14ac:dyDescent="0.25">
      <c r="A1620" t="s">
        <v>1213</v>
      </c>
      <c r="B1620" s="2">
        <v>9629</v>
      </c>
      <c r="C1620" t="s">
        <v>2204</v>
      </c>
      <c r="D1620" t="s">
        <v>2205</v>
      </c>
      <c r="E1620" t="s">
        <v>309</v>
      </c>
      <c r="F1620" t="s">
        <v>3189</v>
      </c>
      <c r="G1620" t="s">
        <v>3190</v>
      </c>
      <c r="H1620" t="s">
        <v>312</v>
      </c>
      <c r="I1620" t="s">
        <v>754</v>
      </c>
      <c r="J1620" t="s">
        <v>204</v>
      </c>
      <c r="K1620" t="s">
        <v>204</v>
      </c>
      <c r="L1620" t="s">
        <v>325</v>
      </c>
      <c r="M1620" t="s">
        <v>340</v>
      </c>
      <c r="N1620" t="s">
        <v>464</v>
      </c>
      <c r="O1620" t="s">
        <v>339</v>
      </c>
      <c r="P1620" t="s">
        <v>1633</v>
      </c>
      <c r="Q1620" t="s">
        <v>413</v>
      </c>
      <c r="R1620" t="s">
        <v>407</v>
      </c>
      <c r="S1620" t="s">
        <v>1212</v>
      </c>
      <c r="T1620" s="129">
        <v>2256</v>
      </c>
      <c r="U1620" t="s">
        <v>1706</v>
      </c>
      <c r="V1620" s="130">
        <v>9.6107944071289406E-3</v>
      </c>
      <c r="W1620" s="130">
        <v>3.8346644366979203E-2</v>
      </c>
      <c r="X1620" t="s">
        <v>412</v>
      </c>
      <c r="Y1620" t="s">
        <v>339</v>
      </c>
      <c r="Z1620" s="137">
        <v>298300</v>
      </c>
      <c r="AA1620" s="167">
        <v>1</v>
      </c>
      <c r="AB1620" s="166" t="s">
        <v>3191</v>
      </c>
      <c r="AD1620" s="137">
        <v>334.24520000000001</v>
      </c>
      <c r="AH1620" s="130">
        <v>4.9731229628409521E-4</v>
      </c>
      <c r="AI1620" s="130">
        <v>1.53041948024459E-2</v>
      </c>
      <c r="AJ1620" s="130">
        <v>1.2033630337839013E-3</v>
      </c>
      <c r="AK1620" s="181"/>
      <c r="AL1620" s="4"/>
      <c r="AM1620" s="159"/>
      <c r="AN1620" s="4"/>
    </row>
    <row r="1621" spans="1:40" x14ac:dyDescent="0.25">
      <c r="A1621" t="s">
        <v>1213</v>
      </c>
      <c r="B1621" s="2">
        <v>9629</v>
      </c>
      <c r="C1621" t="s">
        <v>1964</v>
      </c>
      <c r="D1621" t="s">
        <v>1965</v>
      </c>
      <c r="E1621" t="s">
        <v>309</v>
      </c>
      <c r="F1621" t="s">
        <v>1966</v>
      </c>
      <c r="G1621" t="s">
        <v>1967</v>
      </c>
      <c r="H1621" t="s">
        <v>312</v>
      </c>
      <c r="I1621" t="s">
        <v>754</v>
      </c>
      <c r="J1621" t="s">
        <v>204</v>
      </c>
      <c r="K1621" t="s">
        <v>204</v>
      </c>
      <c r="L1621" t="s">
        <v>325</v>
      </c>
      <c r="M1621" t="s">
        <v>340</v>
      </c>
      <c r="N1621" t="s">
        <v>464</v>
      </c>
      <c r="O1621" t="s">
        <v>339</v>
      </c>
      <c r="P1621" t="s">
        <v>1640</v>
      </c>
      <c r="Q1621" t="s">
        <v>413</v>
      </c>
      <c r="R1621" t="s">
        <v>407</v>
      </c>
      <c r="S1621" t="s">
        <v>1212</v>
      </c>
      <c r="T1621" s="129">
        <v>4294.8999999999996</v>
      </c>
      <c r="U1621" t="s">
        <v>1921</v>
      </c>
      <c r="V1621" s="130">
        <v>3.5409330142736103E-2</v>
      </c>
      <c r="W1621" s="130">
        <v>3.8427945028543103E-2</v>
      </c>
      <c r="X1621" t="s">
        <v>412</v>
      </c>
      <c r="Y1621" t="s">
        <v>339</v>
      </c>
      <c r="Z1621" s="137">
        <v>317060</v>
      </c>
      <c r="AA1621" s="167">
        <v>1</v>
      </c>
      <c r="AB1621" s="166" t="s">
        <v>1968</v>
      </c>
      <c r="AD1621" s="137">
        <v>325.04990000000004</v>
      </c>
      <c r="AH1621" s="130">
        <v>1.8400858281123283E-4</v>
      </c>
      <c r="AI1621" s="130">
        <v>1.4883166579850839E-2</v>
      </c>
      <c r="AJ1621" s="130">
        <v>1.1702577443001537E-3</v>
      </c>
      <c r="AK1621" s="181"/>
      <c r="AL1621" s="4"/>
      <c r="AM1621" s="159"/>
      <c r="AN1621" s="4"/>
    </row>
    <row r="1622" spans="1:40" x14ac:dyDescent="0.25">
      <c r="A1622" t="s">
        <v>1213</v>
      </c>
      <c r="B1622" s="2">
        <v>9629</v>
      </c>
      <c r="C1622" t="s">
        <v>2763</v>
      </c>
      <c r="D1622" t="s">
        <v>2764</v>
      </c>
      <c r="E1622" t="s">
        <v>309</v>
      </c>
      <c r="F1622" t="s">
        <v>3192</v>
      </c>
      <c r="G1622" t="s">
        <v>3193</v>
      </c>
      <c r="H1622" t="s">
        <v>312</v>
      </c>
      <c r="I1622" t="s">
        <v>754</v>
      </c>
      <c r="J1622" t="s">
        <v>204</v>
      </c>
      <c r="K1622" t="s">
        <v>204</v>
      </c>
      <c r="L1622" t="s">
        <v>325</v>
      </c>
      <c r="M1622" t="s">
        <v>340</v>
      </c>
      <c r="N1622" t="s">
        <v>447</v>
      </c>
      <c r="O1622" t="s">
        <v>339</v>
      </c>
      <c r="P1622" t="s">
        <v>1640</v>
      </c>
      <c r="Q1622" t="s">
        <v>413</v>
      </c>
      <c r="R1622" t="s">
        <v>407</v>
      </c>
      <c r="S1622" t="s">
        <v>1212</v>
      </c>
      <c r="T1622" s="129">
        <v>4298.7</v>
      </c>
      <c r="U1622" t="s">
        <v>3194</v>
      </c>
      <c r="V1622" s="130">
        <v>1.1582991100549399E-2</v>
      </c>
      <c r="W1622" s="130">
        <v>4.1354768844842599E-2</v>
      </c>
      <c r="X1622" t="s">
        <v>412</v>
      </c>
      <c r="Y1622" t="s">
        <v>339</v>
      </c>
      <c r="Z1622" s="137">
        <v>290489.36</v>
      </c>
      <c r="AA1622" s="167">
        <v>1</v>
      </c>
      <c r="AB1622" s="166" t="s">
        <v>3195</v>
      </c>
      <c r="AD1622" s="137">
        <v>319.07350000000002</v>
      </c>
      <c r="AH1622" s="130">
        <v>7.8840307518316115E-4</v>
      </c>
      <c r="AI1622" s="130">
        <v>1.4609523189258131E-2</v>
      </c>
      <c r="AJ1622" s="130">
        <v>1.1487412682666725E-3</v>
      </c>
      <c r="AK1622" s="181"/>
      <c r="AL1622" s="4"/>
      <c r="AM1622" s="159"/>
      <c r="AN1622" s="4"/>
    </row>
    <row r="1623" spans="1:40" x14ac:dyDescent="0.25">
      <c r="A1623" t="s">
        <v>1213</v>
      </c>
      <c r="B1623" s="2">
        <v>9629</v>
      </c>
      <c r="C1623" t="s">
        <v>2024</v>
      </c>
      <c r="D1623" t="s">
        <v>2025</v>
      </c>
      <c r="E1623" t="s">
        <v>309</v>
      </c>
      <c r="F1623" t="s">
        <v>2026</v>
      </c>
      <c r="G1623" t="s">
        <v>2027</v>
      </c>
      <c r="H1623" t="s">
        <v>312</v>
      </c>
      <c r="I1623" t="s">
        <v>754</v>
      </c>
      <c r="J1623" t="s">
        <v>204</v>
      </c>
      <c r="K1623" t="s">
        <v>204</v>
      </c>
      <c r="L1623" t="s">
        <v>325</v>
      </c>
      <c r="M1623" t="s">
        <v>340</v>
      </c>
      <c r="N1623" t="s">
        <v>464</v>
      </c>
      <c r="O1623" t="s">
        <v>339</v>
      </c>
      <c r="P1623" t="s">
        <v>1668</v>
      </c>
      <c r="Q1623" t="s">
        <v>413</v>
      </c>
      <c r="R1623" t="s">
        <v>407</v>
      </c>
      <c r="S1623" t="s">
        <v>1212</v>
      </c>
      <c r="T1623" s="129">
        <v>5375.8</v>
      </c>
      <c r="U1623" t="s">
        <v>2028</v>
      </c>
      <c r="V1623" s="130">
        <v>9.2317683149251602E-3</v>
      </c>
      <c r="W1623" s="130">
        <v>3.5314916471242602E-2</v>
      </c>
      <c r="X1623" t="s">
        <v>412</v>
      </c>
      <c r="Y1623" t="s">
        <v>339</v>
      </c>
      <c r="Z1623" s="137">
        <v>331331</v>
      </c>
      <c r="AA1623" s="167">
        <v>1</v>
      </c>
      <c r="AB1623" s="166" t="s">
        <v>2029</v>
      </c>
      <c r="AD1623" s="137">
        <v>311.4511</v>
      </c>
      <c r="AH1623" s="130">
        <v>2.3657695957432983E-4</v>
      </c>
      <c r="AI1623" s="130">
        <v>1.4260513855804235E-2</v>
      </c>
      <c r="AJ1623" s="130">
        <v>1.1212987967256769E-3</v>
      </c>
      <c r="AK1623" s="181"/>
      <c r="AL1623" s="4"/>
      <c r="AM1623" s="159"/>
      <c r="AN1623" s="4"/>
    </row>
    <row r="1624" spans="1:40" x14ac:dyDescent="0.25">
      <c r="A1624" t="s">
        <v>1213</v>
      </c>
      <c r="B1624" s="2">
        <v>9629</v>
      </c>
      <c r="C1624" t="s">
        <v>2024</v>
      </c>
      <c r="D1624" t="s">
        <v>2025</v>
      </c>
      <c r="E1624" t="s">
        <v>309</v>
      </c>
      <c r="F1624" t="s">
        <v>2658</v>
      </c>
      <c r="G1624" t="s">
        <v>2659</v>
      </c>
      <c r="H1624" t="s">
        <v>312</v>
      </c>
      <c r="I1624" t="s">
        <v>754</v>
      </c>
      <c r="J1624" t="s">
        <v>204</v>
      </c>
      <c r="K1624" t="s">
        <v>204</v>
      </c>
      <c r="L1624" t="s">
        <v>325</v>
      </c>
      <c r="M1624" t="s">
        <v>340</v>
      </c>
      <c r="N1624" t="s">
        <v>464</v>
      </c>
      <c r="O1624" t="s">
        <v>339</v>
      </c>
      <c r="P1624" t="s">
        <v>1668</v>
      </c>
      <c r="Q1624" t="s">
        <v>413</v>
      </c>
      <c r="R1624" t="s">
        <v>407</v>
      </c>
      <c r="S1624" t="s">
        <v>1212</v>
      </c>
      <c r="T1624" s="129">
        <v>4207.3</v>
      </c>
      <c r="U1624" t="s">
        <v>2660</v>
      </c>
      <c r="V1624" s="130">
        <v>3.52860678493973E-2</v>
      </c>
      <c r="W1624" s="130">
        <v>3.4202933229207602E-2</v>
      </c>
      <c r="X1624" t="s">
        <v>412</v>
      </c>
      <c r="Y1624" t="s">
        <v>339</v>
      </c>
      <c r="Z1624" s="137">
        <v>307137.56</v>
      </c>
      <c r="AA1624" s="167">
        <v>1</v>
      </c>
      <c r="AB1624" s="166" t="s">
        <v>2661</v>
      </c>
      <c r="AD1624" s="137">
        <v>308.5197</v>
      </c>
      <c r="AH1624" s="130">
        <v>1.9083771126861355E-4</v>
      </c>
      <c r="AI1624" s="130">
        <v>1.4126292880771864E-2</v>
      </c>
      <c r="AJ1624" s="130">
        <v>1.1107450523570692E-3</v>
      </c>
      <c r="AK1624" s="181"/>
      <c r="AL1624" s="4"/>
      <c r="AM1624" s="159"/>
      <c r="AN1624" s="4"/>
    </row>
    <row r="1625" spans="1:40" x14ac:dyDescent="0.25">
      <c r="A1625" t="s">
        <v>1213</v>
      </c>
      <c r="B1625" s="2">
        <v>9629</v>
      </c>
      <c r="C1625" t="s">
        <v>2307</v>
      </c>
      <c r="D1625" t="s">
        <v>2308</v>
      </c>
      <c r="E1625" t="s">
        <v>309</v>
      </c>
      <c r="F1625" t="s">
        <v>3069</v>
      </c>
      <c r="G1625" t="s">
        <v>3070</v>
      </c>
      <c r="H1625" t="s">
        <v>312</v>
      </c>
      <c r="I1625" t="s">
        <v>754</v>
      </c>
      <c r="J1625" t="s">
        <v>204</v>
      </c>
      <c r="K1625" t="s">
        <v>204</v>
      </c>
      <c r="L1625" t="s">
        <v>325</v>
      </c>
      <c r="M1625" t="s">
        <v>340</v>
      </c>
      <c r="N1625" t="s">
        <v>440</v>
      </c>
      <c r="O1625" t="s">
        <v>339</v>
      </c>
      <c r="P1625" t="s">
        <v>1647</v>
      </c>
      <c r="Q1625" t="s">
        <v>413</v>
      </c>
      <c r="R1625" t="s">
        <v>407</v>
      </c>
      <c r="S1625" t="s">
        <v>1212</v>
      </c>
      <c r="T1625" s="129">
        <v>3341.1</v>
      </c>
      <c r="U1625" t="s">
        <v>3071</v>
      </c>
      <c r="V1625" s="130">
        <v>4.7747163450714497E-3</v>
      </c>
      <c r="W1625" s="130">
        <v>2.54460651981827E-2</v>
      </c>
      <c r="X1625" t="s">
        <v>412</v>
      </c>
      <c r="Y1625" t="s">
        <v>339</v>
      </c>
      <c r="Z1625" s="137">
        <v>267629.44</v>
      </c>
      <c r="AA1625" s="167">
        <v>1</v>
      </c>
      <c r="AB1625" s="166" t="s">
        <v>2852</v>
      </c>
      <c r="AD1625" s="137">
        <v>290.05680000000001</v>
      </c>
      <c r="AH1625" s="130">
        <v>2.4004989575293701E-4</v>
      </c>
      <c r="AI1625" s="130">
        <v>1.3280926011724595E-2</v>
      </c>
      <c r="AJ1625" s="130">
        <v>1.0442741760170386E-3</v>
      </c>
      <c r="AK1625" s="181"/>
      <c r="AL1625" s="4"/>
      <c r="AM1625" s="159"/>
      <c r="AN1625" s="4"/>
    </row>
    <row r="1626" spans="1:40" x14ac:dyDescent="0.25">
      <c r="A1626" t="s">
        <v>1213</v>
      </c>
      <c r="B1626" s="2">
        <v>9629</v>
      </c>
      <c r="C1626" t="s">
        <v>3075</v>
      </c>
      <c r="D1626" t="s">
        <v>3076</v>
      </c>
      <c r="E1626" t="s">
        <v>309</v>
      </c>
      <c r="F1626" t="s">
        <v>3094</v>
      </c>
      <c r="G1626" t="s">
        <v>3095</v>
      </c>
      <c r="H1626" t="s">
        <v>312</v>
      </c>
      <c r="I1626" t="s">
        <v>754</v>
      </c>
      <c r="J1626" t="s">
        <v>204</v>
      </c>
      <c r="K1626" t="s">
        <v>204</v>
      </c>
      <c r="L1626" t="s">
        <v>325</v>
      </c>
      <c r="M1626" t="s">
        <v>340</v>
      </c>
      <c r="N1626" t="s">
        <v>447</v>
      </c>
      <c r="O1626" t="s">
        <v>339</v>
      </c>
      <c r="P1626" t="s">
        <v>1640</v>
      </c>
      <c r="Q1626" t="s">
        <v>413</v>
      </c>
      <c r="R1626" t="s">
        <v>407</v>
      </c>
      <c r="S1626" t="s">
        <v>1212</v>
      </c>
      <c r="T1626" s="129">
        <v>3504.3</v>
      </c>
      <c r="U1626" t="s">
        <v>2140</v>
      </c>
      <c r="V1626" s="130">
        <v>2.6582765424248101E-3</v>
      </c>
      <c r="W1626" s="130">
        <v>3.8737412062883003E-2</v>
      </c>
      <c r="X1626" t="s">
        <v>412</v>
      </c>
      <c r="Y1626" t="s">
        <v>339</v>
      </c>
      <c r="Z1626" s="137">
        <v>282000</v>
      </c>
      <c r="AA1626" s="167">
        <v>1</v>
      </c>
      <c r="AB1626" s="166" t="s">
        <v>2822</v>
      </c>
      <c r="AD1626" s="137">
        <v>280.36440000000005</v>
      </c>
      <c r="AH1626" s="130">
        <v>1.8324074910377729E-4</v>
      </c>
      <c r="AI1626" s="130">
        <v>1.2837136908086829E-2</v>
      </c>
      <c r="AJ1626" s="130">
        <v>1.0093792070880996E-3</v>
      </c>
      <c r="AK1626" s="181"/>
      <c r="AL1626" s="4"/>
      <c r="AM1626" s="159"/>
      <c r="AN1626" s="4"/>
    </row>
    <row r="1627" spans="1:40" x14ac:dyDescent="0.25">
      <c r="A1627" t="s">
        <v>1213</v>
      </c>
      <c r="B1627" s="2">
        <v>9629</v>
      </c>
      <c r="C1627" t="s">
        <v>1994</v>
      </c>
      <c r="D1627" t="s">
        <v>1995</v>
      </c>
      <c r="E1627" t="s">
        <v>309</v>
      </c>
      <c r="F1627" t="s">
        <v>1996</v>
      </c>
      <c r="G1627" t="s">
        <v>1997</v>
      </c>
      <c r="H1627" t="s">
        <v>312</v>
      </c>
      <c r="I1627" t="s">
        <v>754</v>
      </c>
      <c r="J1627" t="s">
        <v>204</v>
      </c>
      <c r="K1627" t="s">
        <v>204</v>
      </c>
      <c r="L1627" t="s">
        <v>325</v>
      </c>
      <c r="M1627" t="s">
        <v>340</v>
      </c>
      <c r="N1627" t="s">
        <v>464</v>
      </c>
      <c r="O1627" t="s">
        <v>339</v>
      </c>
      <c r="P1627" t="s">
        <v>1668</v>
      </c>
      <c r="Q1627" t="s">
        <v>413</v>
      </c>
      <c r="R1627" t="s">
        <v>407</v>
      </c>
      <c r="S1627" t="s">
        <v>1212</v>
      </c>
      <c r="T1627" s="129">
        <v>5180.8999999999996</v>
      </c>
      <c r="U1627" t="s">
        <v>1998</v>
      </c>
      <c r="V1627" s="130">
        <v>2.6025660237073599E-2</v>
      </c>
      <c r="W1627" s="130">
        <v>3.2765747340917202E-2</v>
      </c>
      <c r="X1627" t="s">
        <v>412</v>
      </c>
      <c r="Y1627" t="s">
        <v>339</v>
      </c>
      <c r="Z1627" s="137">
        <v>284437.27</v>
      </c>
      <c r="AA1627" s="167">
        <v>1</v>
      </c>
      <c r="AB1627" s="166" t="s">
        <v>1999</v>
      </c>
      <c r="AD1627" s="137">
        <v>279.08979999999997</v>
      </c>
      <c r="AH1627" s="130">
        <v>1.1682683734341509E-4</v>
      </c>
      <c r="AI1627" s="130">
        <v>1.2778776379064426E-2</v>
      </c>
      <c r="AJ1627" s="130">
        <v>1.0047903408220737E-3</v>
      </c>
      <c r="AK1627" s="181"/>
      <c r="AL1627" s="4"/>
      <c r="AM1627" s="159"/>
      <c r="AN1627" s="4"/>
    </row>
    <row r="1628" spans="1:40" x14ac:dyDescent="0.25">
      <c r="A1628" t="s">
        <v>1213</v>
      </c>
      <c r="B1628" s="2">
        <v>9629</v>
      </c>
      <c r="C1628" t="s">
        <v>1884</v>
      </c>
      <c r="D1628" t="s">
        <v>1885</v>
      </c>
      <c r="E1628" t="s">
        <v>309</v>
      </c>
      <c r="F1628" t="s">
        <v>2151</v>
      </c>
      <c r="G1628" t="s">
        <v>2152</v>
      </c>
      <c r="H1628" t="s">
        <v>312</v>
      </c>
      <c r="I1628" t="s">
        <v>754</v>
      </c>
      <c r="J1628" t="s">
        <v>204</v>
      </c>
      <c r="K1628" t="s">
        <v>204</v>
      </c>
      <c r="L1628" t="s">
        <v>325</v>
      </c>
      <c r="M1628" t="s">
        <v>340</v>
      </c>
      <c r="N1628" t="s">
        <v>448</v>
      </c>
      <c r="O1628" t="s">
        <v>339</v>
      </c>
      <c r="P1628" t="s">
        <v>1211</v>
      </c>
      <c r="Q1628" t="s">
        <v>413</v>
      </c>
      <c r="R1628" t="s">
        <v>407</v>
      </c>
      <c r="S1628" t="s">
        <v>1212</v>
      </c>
      <c r="T1628" s="129">
        <v>3264.2</v>
      </c>
      <c r="U1628" t="s">
        <v>2153</v>
      </c>
      <c r="V1628" s="130">
        <v>1.7500000000000002E-2</v>
      </c>
      <c r="W1628" s="130">
        <v>2.4365553179978999E-2</v>
      </c>
      <c r="X1628" t="s">
        <v>412</v>
      </c>
      <c r="Y1628" t="s">
        <v>339</v>
      </c>
      <c r="Z1628" s="137">
        <v>169530.08</v>
      </c>
      <c r="AA1628" s="167">
        <v>1</v>
      </c>
      <c r="AB1628" s="166" t="s">
        <v>2154</v>
      </c>
      <c r="AD1628" s="137">
        <v>189.04300000000001</v>
      </c>
      <c r="AH1628" s="130">
        <v>6.5194101318330786E-5</v>
      </c>
      <c r="AI1628" s="130">
        <v>8.6557739588744437E-3</v>
      </c>
      <c r="AJ1628" s="130">
        <v>6.8060022401401736E-4</v>
      </c>
      <c r="AK1628" s="181"/>
      <c r="AL1628" s="4"/>
      <c r="AM1628" s="159"/>
      <c r="AN1628" s="4"/>
    </row>
    <row r="1629" spans="1:40" x14ac:dyDescent="0.25">
      <c r="A1629" t="s">
        <v>1213</v>
      </c>
      <c r="B1629" s="2">
        <v>9629</v>
      </c>
      <c r="C1629" t="s">
        <v>1873</v>
      </c>
      <c r="D1629" t="s">
        <v>1874</v>
      </c>
      <c r="E1629" t="s">
        <v>309</v>
      </c>
      <c r="F1629" t="s">
        <v>2730</v>
      </c>
      <c r="G1629" t="s">
        <v>2731</v>
      </c>
      <c r="H1629" t="s">
        <v>312</v>
      </c>
      <c r="I1629" t="s">
        <v>754</v>
      </c>
      <c r="J1629" t="s">
        <v>204</v>
      </c>
      <c r="K1629" t="s">
        <v>204</v>
      </c>
      <c r="L1629" t="s">
        <v>325</v>
      </c>
      <c r="M1629" t="s">
        <v>340</v>
      </c>
      <c r="N1629" t="s">
        <v>448</v>
      </c>
      <c r="O1629" t="s">
        <v>339</v>
      </c>
      <c r="P1629" t="s">
        <v>1211</v>
      </c>
      <c r="Q1629" t="s">
        <v>413</v>
      </c>
      <c r="R1629" t="s">
        <v>407</v>
      </c>
      <c r="S1629" t="s">
        <v>1212</v>
      </c>
      <c r="T1629" s="129">
        <v>1991.7</v>
      </c>
      <c r="U1629" t="s">
        <v>1796</v>
      </c>
      <c r="V1629" s="130">
        <v>1.6245977431535399E-2</v>
      </c>
      <c r="W1629" s="130">
        <v>2.09483027923104E-2</v>
      </c>
      <c r="X1629" t="s">
        <v>412</v>
      </c>
      <c r="Y1629" t="s">
        <v>339</v>
      </c>
      <c r="Z1629" s="137">
        <v>160761</v>
      </c>
      <c r="AA1629" s="167">
        <v>1</v>
      </c>
      <c r="AB1629" s="166" t="s">
        <v>2732</v>
      </c>
      <c r="AD1629" s="137">
        <v>178.0428</v>
      </c>
      <c r="AH1629" s="130">
        <v>1.0569789368209827E-4</v>
      </c>
      <c r="AI1629" s="130">
        <v>8.1521041869050473E-3</v>
      </c>
      <c r="AJ1629" s="130">
        <v>6.4099686084162272E-4</v>
      </c>
      <c r="AK1629" s="181"/>
      <c r="AL1629" s="4"/>
      <c r="AM1629" s="159"/>
      <c r="AN1629" s="4"/>
    </row>
    <row r="1630" spans="1:40" x14ac:dyDescent="0.25">
      <c r="A1630" t="s">
        <v>1213</v>
      </c>
      <c r="B1630" s="2">
        <v>9629</v>
      </c>
      <c r="C1630" t="s">
        <v>3075</v>
      </c>
      <c r="D1630" t="s">
        <v>3076</v>
      </c>
      <c r="E1630" t="s">
        <v>309</v>
      </c>
      <c r="F1630" t="s">
        <v>3077</v>
      </c>
      <c r="G1630" t="s">
        <v>3078</v>
      </c>
      <c r="H1630" t="s">
        <v>312</v>
      </c>
      <c r="I1630" t="s">
        <v>754</v>
      </c>
      <c r="J1630" t="s">
        <v>204</v>
      </c>
      <c r="K1630" t="s">
        <v>204</v>
      </c>
      <c r="L1630" t="s">
        <v>325</v>
      </c>
      <c r="M1630" t="s">
        <v>340</v>
      </c>
      <c r="N1630" t="s">
        <v>447</v>
      </c>
      <c r="O1630" t="s">
        <v>339</v>
      </c>
      <c r="P1630" t="s">
        <v>1640</v>
      </c>
      <c r="Q1630" t="s">
        <v>413</v>
      </c>
      <c r="R1630" t="s">
        <v>407</v>
      </c>
      <c r="S1630" t="s">
        <v>1212</v>
      </c>
      <c r="T1630" s="129">
        <v>5728.8</v>
      </c>
      <c r="U1630" t="s">
        <v>1932</v>
      </c>
      <c r="V1630" s="130">
        <v>4.0392273916005701E-2</v>
      </c>
      <c r="W1630" s="130">
        <v>4.0599459472894298E-2</v>
      </c>
      <c r="X1630" t="s">
        <v>412</v>
      </c>
      <c r="Y1630" t="s">
        <v>339</v>
      </c>
      <c r="Z1630" s="137">
        <v>163000</v>
      </c>
      <c r="AA1630" s="167">
        <v>1</v>
      </c>
      <c r="AB1630" s="166" t="s">
        <v>2173</v>
      </c>
      <c r="AD1630" s="137">
        <v>165.37979999999999</v>
      </c>
      <c r="AH1630" s="130">
        <v>4.6571428571428572E-4</v>
      </c>
      <c r="AI1630" s="130">
        <v>7.5722992449541301E-3</v>
      </c>
      <c r="AJ1630" s="130">
        <v>5.9540701812494181E-4</v>
      </c>
      <c r="AK1630" s="181"/>
      <c r="AL1630" s="4"/>
      <c r="AM1630" s="159"/>
      <c r="AN1630" s="4"/>
    </row>
    <row r="1631" spans="1:40" x14ac:dyDescent="0.25">
      <c r="A1631" t="s">
        <v>1213</v>
      </c>
      <c r="B1631" s="2">
        <v>9629</v>
      </c>
      <c r="C1631" t="s">
        <v>2344</v>
      </c>
      <c r="D1631" t="s">
        <v>2345</v>
      </c>
      <c r="E1631" t="s">
        <v>309</v>
      </c>
      <c r="F1631" t="s">
        <v>3096</v>
      </c>
      <c r="G1631" t="s">
        <v>3097</v>
      </c>
      <c r="H1631" t="s">
        <v>312</v>
      </c>
      <c r="I1631" t="s">
        <v>754</v>
      </c>
      <c r="J1631" t="s">
        <v>204</v>
      </c>
      <c r="K1631" t="s">
        <v>204</v>
      </c>
      <c r="L1631" t="s">
        <v>325</v>
      </c>
      <c r="M1631" t="s">
        <v>340</v>
      </c>
      <c r="N1631" t="s">
        <v>445</v>
      </c>
      <c r="O1631" t="s">
        <v>339</v>
      </c>
      <c r="P1631" t="s">
        <v>2348</v>
      </c>
      <c r="Q1631" t="s">
        <v>415</v>
      </c>
      <c r="R1631" t="s">
        <v>407</v>
      </c>
      <c r="S1631" t="s">
        <v>1212</v>
      </c>
      <c r="T1631" s="129">
        <v>5401.2</v>
      </c>
      <c r="U1631" t="s">
        <v>3098</v>
      </c>
      <c r="V1631" s="130">
        <v>2.2359262660741501E-2</v>
      </c>
      <c r="W1631" s="130">
        <v>2.6015169829129801E-2</v>
      </c>
      <c r="X1631" t="s">
        <v>412</v>
      </c>
      <c r="Y1631" t="s">
        <v>339</v>
      </c>
      <c r="Z1631" s="137">
        <v>77699</v>
      </c>
      <c r="AA1631" s="167">
        <v>1</v>
      </c>
      <c r="AB1631" s="166" t="s">
        <v>1823</v>
      </c>
      <c r="AD1631" s="137">
        <v>76.4636</v>
      </c>
      <c r="AH1631" s="130">
        <v>2.5899666666666669E-4</v>
      </c>
      <c r="AI1631" s="130">
        <v>3.5010639784694058E-3</v>
      </c>
      <c r="AJ1631" s="130">
        <v>2.7528733298201054E-4</v>
      </c>
      <c r="AK1631" s="181"/>
      <c r="AL1631" s="4"/>
      <c r="AM1631" s="159"/>
      <c r="AN1631" s="4"/>
    </row>
    <row r="1632" spans="1:40" x14ac:dyDescent="0.25">
      <c r="A1632" t="s">
        <v>1213</v>
      </c>
      <c r="B1632" s="2">
        <v>9629</v>
      </c>
      <c r="C1632" t="s">
        <v>2018</v>
      </c>
      <c r="D1632" t="s">
        <v>2019</v>
      </c>
      <c r="E1632" t="s">
        <v>309</v>
      </c>
      <c r="F1632" t="s">
        <v>2020</v>
      </c>
      <c r="G1632" t="s">
        <v>2021</v>
      </c>
      <c r="H1632" t="s">
        <v>312</v>
      </c>
      <c r="I1632" t="s">
        <v>754</v>
      </c>
      <c r="J1632" t="s">
        <v>204</v>
      </c>
      <c r="K1632" t="s">
        <v>204</v>
      </c>
      <c r="L1632" t="s">
        <v>325</v>
      </c>
      <c r="M1632" t="s">
        <v>340</v>
      </c>
      <c r="N1632" t="s">
        <v>464</v>
      </c>
      <c r="O1632" t="s">
        <v>339</v>
      </c>
      <c r="P1632" t="s">
        <v>1668</v>
      </c>
      <c r="Q1632" t="s">
        <v>413</v>
      </c>
      <c r="R1632" t="s">
        <v>407</v>
      </c>
      <c r="S1632" t="s">
        <v>1212</v>
      </c>
      <c r="T1632" s="129">
        <v>5552.2</v>
      </c>
      <c r="U1632" t="s">
        <v>2022</v>
      </c>
      <c r="V1632" s="130">
        <v>3.2562297952171701E-3</v>
      </c>
      <c r="W1632" s="130">
        <v>3.2159926282167101E-2</v>
      </c>
      <c r="X1632" t="s">
        <v>412</v>
      </c>
      <c r="Y1632" t="s">
        <v>339</v>
      </c>
      <c r="Z1632" s="137">
        <v>55450.78</v>
      </c>
      <c r="AA1632" s="167">
        <v>1</v>
      </c>
      <c r="AB1632" s="166" t="s">
        <v>2023</v>
      </c>
      <c r="AC1632" s="2">
        <v>1.4830999999999999</v>
      </c>
      <c r="AD1632" s="137">
        <v>53.933999999999997</v>
      </c>
      <c r="AH1632" s="130">
        <v>4.4675183287915642E-5</v>
      </c>
      <c r="AI1632" s="130">
        <v>2.4694937802401265E-3</v>
      </c>
      <c r="AJ1632" s="130">
        <v>1.9417535947891226E-4</v>
      </c>
      <c r="AK1632" s="181"/>
      <c r="AL1632" s="4"/>
      <c r="AM1632" s="159"/>
      <c r="AN1632" s="4"/>
    </row>
    <row r="1633" spans="1:40" x14ac:dyDescent="0.25">
      <c r="A1633" t="s">
        <v>1213</v>
      </c>
      <c r="B1633" s="2">
        <v>9629</v>
      </c>
      <c r="C1633" t="s">
        <v>2786</v>
      </c>
      <c r="D1633" t="s">
        <v>2787</v>
      </c>
      <c r="E1633" t="s">
        <v>309</v>
      </c>
      <c r="F1633" t="s">
        <v>3151</v>
      </c>
      <c r="G1633" t="s">
        <v>3152</v>
      </c>
      <c r="H1633" t="s">
        <v>312</v>
      </c>
      <c r="I1633" t="s">
        <v>754</v>
      </c>
      <c r="J1633" t="s">
        <v>204</v>
      </c>
      <c r="K1633" t="s">
        <v>204</v>
      </c>
      <c r="L1633" t="s">
        <v>325</v>
      </c>
      <c r="M1633" t="s">
        <v>340</v>
      </c>
      <c r="N1633" t="s">
        <v>464</v>
      </c>
      <c r="O1633" t="s">
        <v>339</v>
      </c>
      <c r="P1633" t="s">
        <v>2348</v>
      </c>
      <c r="Q1633" t="s">
        <v>415</v>
      </c>
      <c r="R1633" t="s">
        <v>407</v>
      </c>
      <c r="S1633" t="s">
        <v>1212</v>
      </c>
      <c r="T1633" s="129">
        <v>3162.2</v>
      </c>
      <c r="U1633" t="s">
        <v>3153</v>
      </c>
      <c r="V1633" s="130">
        <v>6.3085790735977702E-3</v>
      </c>
      <c r="W1633" s="130">
        <v>2.9907111176251999E-2</v>
      </c>
      <c r="X1633" t="s">
        <v>412</v>
      </c>
      <c r="Y1633" t="s">
        <v>339</v>
      </c>
      <c r="Z1633" s="137">
        <v>28916</v>
      </c>
      <c r="AA1633" s="167">
        <v>1</v>
      </c>
      <c r="AB1633" s="166" t="s">
        <v>3154</v>
      </c>
      <c r="AD1633" s="137">
        <v>32.128599999999999</v>
      </c>
      <c r="AH1633" s="130">
        <v>2.5252107285340105E-5</v>
      </c>
      <c r="AI1633" s="130">
        <v>1.4710827653766257E-3</v>
      </c>
      <c r="AJ1633" s="130">
        <v>1.1567067998950905E-4</v>
      </c>
      <c r="AK1633" s="181"/>
      <c r="AL1633" s="4"/>
      <c r="AM1633" s="159"/>
      <c r="AN1633" s="4"/>
    </row>
    <row r="1634" spans="1:40" x14ac:dyDescent="0.25">
      <c r="A1634" t="s">
        <v>1213</v>
      </c>
      <c r="B1634" s="2">
        <v>9629</v>
      </c>
      <c r="C1634" t="s">
        <v>2142</v>
      </c>
      <c r="D1634" t="s">
        <v>2143</v>
      </c>
      <c r="E1634" t="s">
        <v>309</v>
      </c>
      <c r="F1634" t="s">
        <v>2209</v>
      </c>
      <c r="G1634" t="s">
        <v>2210</v>
      </c>
      <c r="H1634" t="s">
        <v>312</v>
      </c>
      <c r="I1634" t="s">
        <v>754</v>
      </c>
      <c r="J1634" t="s">
        <v>204</v>
      </c>
      <c r="K1634" t="s">
        <v>204</v>
      </c>
      <c r="L1634" t="s">
        <v>325</v>
      </c>
      <c r="M1634" t="s">
        <v>340</v>
      </c>
      <c r="N1634" t="s">
        <v>464</v>
      </c>
      <c r="O1634" t="s">
        <v>339</v>
      </c>
      <c r="P1634" t="s">
        <v>1668</v>
      </c>
      <c r="Q1634" t="s">
        <v>413</v>
      </c>
      <c r="R1634" t="s">
        <v>407</v>
      </c>
      <c r="S1634" t="s">
        <v>1212</v>
      </c>
      <c r="T1634" s="129">
        <v>3716.1</v>
      </c>
      <c r="U1634" t="s">
        <v>2140</v>
      </c>
      <c r="V1634" s="130">
        <v>4.4315910982149098E-2</v>
      </c>
      <c r="W1634" s="130">
        <v>2.5928623963594102E-2</v>
      </c>
      <c r="X1634" t="s">
        <v>412</v>
      </c>
      <c r="Y1634" t="s">
        <v>339</v>
      </c>
      <c r="Z1634" s="137">
        <v>13917.75</v>
      </c>
      <c r="AA1634" s="167">
        <v>1</v>
      </c>
      <c r="AB1634" s="166" t="s">
        <v>2211</v>
      </c>
      <c r="AD1634" s="137">
        <v>15.8565</v>
      </c>
      <c r="AH1634" s="130">
        <v>1.0108022442783892E-5</v>
      </c>
      <c r="AI1634" s="130">
        <v>7.2602677580705245E-4</v>
      </c>
      <c r="AJ1634" s="130">
        <v>5.7087210063732946E-5</v>
      </c>
      <c r="AK1634" s="181"/>
      <c r="AL1634" s="4"/>
      <c r="AM1634" s="159"/>
      <c r="AN1634" s="4"/>
    </row>
    <row r="1635" spans="1:40" x14ac:dyDescent="0.25">
      <c r="A1635" t="s">
        <v>1213</v>
      </c>
      <c r="B1635" s="2">
        <v>9629</v>
      </c>
      <c r="C1635" t="s">
        <v>3528</v>
      </c>
      <c r="D1635" t="s">
        <v>3529</v>
      </c>
      <c r="E1635" t="s">
        <v>311</v>
      </c>
      <c r="F1635" t="s">
        <v>3530</v>
      </c>
      <c r="G1635" t="s">
        <v>3531</v>
      </c>
      <c r="H1635" t="s">
        <v>321</v>
      </c>
      <c r="I1635" t="s">
        <v>755</v>
      </c>
      <c r="J1635" t="s">
        <v>204</v>
      </c>
      <c r="K1635" t="s">
        <v>204</v>
      </c>
      <c r="L1635" t="s">
        <v>325</v>
      </c>
      <c r="M1635" t="s">
        <v>340</v>
      </c>
      <c r="N1635" t="s">
        <v>480</v>
      </c>
      <c r="O1635" t="s">
        <v>339</v>
      </c>
      <c r="P1635" t="s">
        <v>1647</v>
      </c>
      <c r="Q1635" t="s">
        <v>413</v>
      </c>
      <c r="R1635" t="s">
        <v>407</v>
      </c>
      <c r="S1635" t="s">
        <v>1212</v>
      </c>
      <c r="T1635" s="129">
        <v>986.5</v>
      </c>
      <c r="U1635" t="s">
        <v>3532</v>
      </c>
      <c r="V1635" s="130">
        <v>3.2146813272237403E-2</v>
      </c>
      <c r="W1635" s="130">
        <v>6.7997782419919606E-2</v>
      </c>
      <c r="X1635" t="s">
        <v>412</v>
      </c>
      <c r="Y1635" t="s">
        <v>339</v>
      </c>
      <c r="Z1635" s="137">
        <v>185000</v>
      </c>
      <c r="AA1635" s="167">
        <v>1</v>
      </c>
      <c r="AB1635" s="166" t="s">
        <v>3533</v>
      </c>
      <c r="AC1635" s="2">
        <v>3.3138000000000001</v>
      </c>
      <c r="AD1635" s="137">
        <v>194.40029999999999</v>
      </c>
      <c r="AH1635" s="130">
        <v>1.3214285714285715E-3</v>
      </c>
      <c r="AI1635" s="130">
        <v>8.9010704143363123E-3</v>
      </c>
      <c r="AJ1635" s="130">
        <v>6.9988779128765503E-4</v>
      </c>
      <c r="AK1635" s="181"/>
      <c r="AL1635" s="4"/>
      <c r="AM1635" s="159"/>
      <c r="AN1635" s="4"/>
    </row>
    <row r="1636" spans="1:40" x14ac:dyDescent="0.25">
      <c r="A1636" t="s">
        <v>1213</v>
      </c>
      <c r="B1636" s="2">
        <v>9629</v>
      </c>
      <c r="C1636" t="s">
        <v>2951</v>
      </c>
      <c r="D1636" t="s">
        <v>2952</v>
      </c>
      <c r="E1636" t="s">
        <v>311</v>
      </c>
      <c r="F1636" t="s">
        <v>2953</v>
      </c>
      <c r="G1636" t="s">
        <v>2954</v>
      </c>
      <c r="H1636" t="s">
        <v>312</v>
      </c>
      <c r="I1636" t="s">
        <v>755</v>
      </c>
      <c r="J1636" t="s">
        <v>204</v>
      </c>
      <c r="K1636" t="s">
        <v>204</v>
      </c>
      <c r="L1636" t="s">
        <v>325</v>
      </c>
      <c r="M1636" t="s">
        <v>340</v>
      </c>
      <c r="N1636" t="s">
        <v>465</v>
      </c>
      <c r="O1636" t="s">
        <v>339</v>
      </c>
      <c r="P1636" t="s">
        <v>2348</v>
      </c>
      <c r="Q1636" t="s">
        <v>415</v>
      </c>
      <c r="R1636" t="s">
        <v>407</v>
      </c>
      <c r="S1636" t="s">
        <v>1212</v>
      </c>
      <c r="T1636" s="129">
        <v>3157.2</v>
      </c>
      <c r="U1636" t="s">
        <v>1905</v>
      </c>
      <c r="V1636" s="130">
        <v>7.0561068654056994E-2</v>
      </c>
      <c r="W1636" s="130">
        <v>7.0426311858892102E-2</v>
      </c>
      <c r="X1636" t="s">
        <v>412</v>
      </c>
      <c r="Y1636" t="s">
        <v>339</v>
      </c>
      <c r="Z1636" s="137">
        <v>660083.31000000006</v>
      </c>
      <c r="AA1636" s="167">
        <v>1</v>
      </c>
      <c r="AB1636" s="166" t="s">
        <v>2955</v>
      </c>
      <c r="AD1636" s="137">
        <v>598.49749999999995</v>
      </c>
      <c r="AH1636" s="130">
        <v>5.8630426155755367E-4</v>
      </c>
      <c r="AI1636" s="130">
        <v>2.7403601693537748E-2</v>
      </c>
      <c r="AJ1636" s="130">
        <v>2.1547348093916693E-3</v>
      </c>
      <c r="AK1636" s="181"/>
      <c r="AL1636" s="4"/>
      <c r="AM1636" s="159"/>
      <c r="AN1636" s="4"/>
    </row>
    <row r="1637" spans="1:40" x14ac:dyDescent="0.25">
      <c r="A1637" t="s">
        <v>1213</v>
      </c>
      <c r="B1637" s="2">
        <v>9629</v>
      </c>
      <c r="C1637" t="s">
        <v>2883</v>
      </c>
      <c r="D1637" t="s">
        <v>2884</v>
      </c>
      <c r="E1637" t="s">
        <v>309</v>
      </c>
      <c r="F1637" t="s">
        <v>2885</v>
      </c>
      <c r="G1637" t="s">
        <v>2886</v>
      </c>
      <c r="H1637" t="s">
        <v>312</v>
      </c>
      <c r="I1637" t="s">
        <v>755</v>
      </c>
      <c r="J1637" t="s">
        <v>204</v>
      </c>
      <c r="K1637" t="s">
        <v>204</v>
      </c>
      <c r="L1637" t="s">
        <v>325</v>
      </c>
      <c r="M1637" t="s">
        <v>340</v>
      </c>
      <c r="N1637" t="s">
        <v>454</v>
      </c>
      <c r="O1637" t="s">
        <v>339</v>
      </c>
      <c r="P1637" t="s">
        <v>1864</v>
      </c>
      <c r="Q1637" t="s">
        <v>415</v>
      </c>
      <c r="R1637" t="s">
        <v>407</v>
      </c>
      <c r="S1637" t="s">
        <v>1212</v>
      </c>
      <c r="T1637" s="129">
        <v>3146.2</v>
      </c>
      <c r="U1637" t="s">
        <v>2887</v>
      </c>
      <c r="V1637" s="130">
        <v>4.3473994305672302E-2</v>
      </c>
      <c r="W1637" s="130">
        <v>5.7596542943715703E-2</v>
      </c>
      <c r="X1637" t="s">
        <v>412</v>
      </c>
      <c r="Y1637" t="s">
        <v>339</v>
      </c>
      <c r="Z1637" s="137">
        <v>599235.04</v>
      </c>
      <c r="AA1637" s="167">
        <v>1</v>
      </c>
      <c r="AB1637" s="166" t="s">
        <v>2888</v>
      </c>
      <c r="AD1637" s="137">
        <v>596.5385</v>
      </c>
      <c r="AH1637" s="130">
        <v>4.2623505264114043E-4</v>
      </c>
      <c r="AI1637" s="130">
        <v>2.7313904316827505E-2</v>
      </c>
      <c r="AJ1637" s="130">
        <v>2.1476819386752532E-3</v>
      </c>
      <c r="AK1637" s="181"/>
      <c r="AL1637" s="4"/>
      <c r="AM1637" s="159"/>
      <c r="AN1637" s="4"/>
    </row>
    <row r="1638" spans="1:40" x14ac:dyDescent="0.25">
      <c r="A1638" t="s">
        <v>1213</v>
      </c>
      <c r="B1638" s="2">
        <v>9629</v>
      </c>
      <c r="C1638" t="s">
        <v>2551</v>
      </c>
      <c r="D1638" t="s">
        <v>2552</v>
      </c>
      <c r="E1638" t="s">
        <v>309</v>
      </c>
      <c r="F1638" t="s">
        <v>2889</v>
      </c>
      <c r="G1638" t="s">
        <v>2890</v>
      </c>
      <c r="H1638" t="s">
        <v>312</v>
      </c>
      <c r="I1638" t="s">
        <v>755</v>
      </c>
      <c r="J1638" t="s">
        <v>204</v>
      </c>
      <c r="K1638" t="s">
        <v>204</v>
      </c>
      <c r="L1638" t="s">
        <v>325</v>
      </c>
      <c r="M1638" t="s">
        <v>340</v>
      </c>
      <c r="N1638" t="s">
        <v>454</v>
      </c>
      <c r="O1638" t="s">
        <v>339</v>
      </c>
      <c r="P1638" t="s">
        <v>1668</v>
      </c>
      <c r="Q1638" t="s">
        <v>413</v>
      </c>
      <c r="R1638" t="s">
        <v>407</v>
      </c>
      <c r="S1638" t="s">
        <v>1212</v>
      </c>
      <c r="T1638" s="129">
        <v>761.7</v>
      </c>
      <c r="U1638" t="s">
        <v>2891</v>
      </c>
      <c r="V1638" s="130">
        <v>4.6652218723481097E-2</v>
      </c>
      <c r="W1638" s="130">
        <v>7.2390640746354706E-2</v>
      </c>
      <c r="X1638" t="s">
        <v>412</v>
      </c>
      <c r="Y1638" t="s">
        <v>339</v>
      </c>
      <c r="Z1638" s="137">
        <v>341749.75</v>
      </c>
      <c r="AA1638" s="167">
        <v>1</v>
      </c>
      <c r="AB1638" s="166" t="s">
        <v>2892</v>
      </c>
      <c r="AD1638" s="137">
        <v>349.029</v>
      </c>
      <c r="AH1638" s="130">
        <v>6.7841928876939239E-4</v>
      </c>
      <c r="AI1638" s="130">
        <v>1.5981105510873124E-2</v>
      </c>
      <c r="AJ1638" s="130">
        <v>1.2565882660949543E-3</v>
      </c>
      <c r="AK1638" s="181"/>
      <c r="AL1638" s="4"/>
      <c r="AM1638" s="159"/>
      <c r="AN1638" s="4"/>
    </row>
    <row r="1639" spans="1:40" x14ac:dyDescent="0.25">
      <c r="A1639" t="s">
        <v>1213</v>
      </c>
      <c r="B1639" s="2">
        <v>9629</v>
      </c>
      <c r="C1639" t="s">
        <v>3107</v>
      </c>
      <c r="D1639" t="s">
        <v>3108</v>
      </c>
      <c r="E1639" t="s">
        <v>309</v>
      </c>
      <c r="F1639" t="s">
        <v>3109</v>
      </c>
      <c r="G1639" t="s">
        <v>3110</v>
      </c>
      <c r="H1639" t="s">
        <v>312</v>
      </c>
      <c r="I1639" t="s">
        <v>755</v>
      </c>
      <c r="J1639" t="s">
        <v>204</v>
      </c>
      <c r="K1639" t="s">
        <v>204</v>
      </c>
      <c r="L1639" t="s">
        <v>325</v>
      </c>
      <c r="M1639" t="s">
        <v>340</v>
      </c>
      <c r="N1639" t="s">
        <v>440</v>
      </c>
      <c r="O1639" t="s">
        <v>339</v>
      </c>
      <c r="P1639" t="s">
        <v>1619</v>
      </c>
      <c r="Q1639" t="s">
        <v>413</v>
      </c>
      <c r="R1639" t="s">
        <v>407</v>
      </c>
      <c r="S1639" t="s">
        <v>1212</v>
      </c>
      <c r="T1639" s="129">
        <v>731.7</v>
      </c>
      <c r="U1639" t="s">
        <v>3111</v>
      </c>
      <c r="V1639" s="130">
        <v>4.1947105186294999E-2</v>
      </c>
      <c r="W1639" s="130">
        <v>7.7672561146020502E-2</v>
      </c>
      <c r="X1639" t="s">
        <v>412</v>
      </c>
      <c r="Y1639" t="s">
        <v>339</v>
      </c>
      <c r="Z1639" s="137">
        <v>228600</v>
      </c>
      <c r="AA1639" s="167">
        <v>1</v>
      </c>
      <c r="AB1639" s="166" t="s">
        <v>3112</v>
      </c>
      <c r="AD1639" s="137">
        <v>233.3092</v>
      </c>
      <c r="AH1639" s="130">
        <v>6.2139456597791356E-4</v>
      </c>
      <c r="AI1639" s="130">
        <v>1.0682605003760146E-2</v>
      </c>
      <c r="AJ1639" s="130">
        <v>8.3996918047497761E-4</v>
      </c>
      <c r="AK1639" s="181"/>
      <c r="AL1639" s="4"/>
      <c r="AM1639" s="159"/>
      <c r="AN1639" s="4"/>
    </row>
    <row r="1640" spans="1:40" x14ac:dyDescent="0.25">
      <c r="A1640" t="s">
        <v>1213</v>
      </c>
      <c r="B1640" s="2">
        <v>9629</v>
      </c>
      <c r="C1640" t="s">
        <v>2572</v>
      </c>
      <c r="D1640" t="s">
        <v>2573</v>
      </c>
      <c r="E1640" t="s">
        <v>309</v>
      </c>
      <c r="F1640" t="s">
        <v>2896</v>
      </c>
      <c r="G1640" t="s">
        <v>2897</v>
      </c>
      <c r="H1640" t="s">
        <v>312</v>
      </c>
      <c r="I1640" t="s">
        <v>755</v>
      </c>
      <c r="J1640" t="s">
        <v>204</v>
      </c>
      <c r="K1640" t="s">
        <v>204</v>
      </c>
      <c r="L1640" t="s">
        <v>325</v>
      </c>
      <c r="M1640" t="s">
        <v>340</v>
      </c>
      <c r="N1640" t="s">
        <v>451</v>
      </c>
      <c r="O1640" t="s">
        <v>339</v>
      </c>
      <c r="P1640" t="s">
        <v>1619</v>
      </c>
      <c r="Q1640" t="s">
        <v>413</v>
      </c>
      <c r="R1640" t="s">
        <v>407</v>
      </c>
      <c r="S1640" t="s">
        <v>1212</v>
      </c>
      <c r="T1640" s="129">
        <v>1237.5999999999999</v>
      </c>
      <c r="U1640" t="s">
        <v>1694</v>
      </c>
      <c r="V1640" s="130">
        <v>5.4471898529964202E-2</v>
      </c>
      <c r="W1640" s="130">
        <v>5.4900508102178197E-2</v>
      </c>
      <c r="X1640" t="s">
        <v>412</v>
      </c>
      <c r="Y1640" t="s">
        <v>339</v>
      </c>
      <c r="Z1640" s="137">
        <v>94779.3</v>
      </c>
      <c r="AA1640" s="167">
        <v>1</v>
      </c>
      <c r="AB1640" s="166" t="s">
        <v>2898</v>
      </c>
      <c r="AD1640" s="137">
        <v>103.68860000000001</v>
      </c>
      <c r="AH1640" s="130">
        <v>5.998767705530356E-4</v>
      </c>
      <c r="AI1640" s="130">
        <v>4.7476239993660104E-3</v>
      </c>
      <c r="AJ1640" s="130">
        <v>3.7330387471474661E-4</v>
      </c>
      <c r="AK1640" s="181"/>
      <c r="AL1640" s="4"/>
      <c r="AM1640" s="159"/>
      <c r="AN1640" s="4"/>
    </row>
    <row r="1641" spans="1:40" x14ac:dyDescent="0.25">
      <c r="A1641" t="s">
        <v>1213</v>
      </c>
      <c r="B1641" s="2">
        <v>9629</v>
      </c>
      <c r="C1641" t="s">
        <v>3116</v>
      </c>
      <c r="D1641" t="s">
        <v>3117</v>
      </c>
      <c r="E1641" t="s">
        <v>80</v>
      </c>
      <c r="F1641" t="s">
        <v>3118</v>
      </c>
      <c r="G1641" t="s">
        <v>3119</v>
      </c>
      <c r="H1641" t="s">
        <v>321</v>
      </c>
      <c r="I1641" t="s">
        <v>755</v>
      </c>
      <c r="J1641" t="s">
        <v>205</v>
      </c>
      <c r="K1641" t="s">
        <v>224</v>
      </c>
      <c r="L1641" t="s">
        <v>325</v>
      </c>
      <c r="M1641" t="s">
        <v>314</v>
      </c>
      <c r="N1641" t="s">
        <v>546</v>
      </c>
      <c r="O1641" t="s">
        <v>339</v>
      </c>
      <c r="P1641" t="s">
        <v>2040</v>
      </c>
      <c r="Q1641" t="s">
        <v>433</v>
      </c>
      <c r="R1641" t="s">
        <v>407</v>
      </c>
      <c r="S1641" t="s">
        <v>1215</v>
      </c>
      <c r="T1641" s="129">
        <v>3150.8</v>
      </c>
      <c r="U1641" t="s">
        <v>1569</v>
      </c>
      <c r="V1641" s="130">
        <v>5.37308276164528E-2</v>
      </c>
      <c r="W1641" s="130">
        <v>5.5760721553563701E-2</v>
      </c>
      <c r="X1641" t="s">
        <v>412</v>
      </c>
      <c r="Y1641" t="s">
        <v>339</v>
      </c>
      <c r="Z1641" s="137">
        <v>130000</v>
      </c>
      <c r="AA1641" s="11" t="s">
        <v>1216</v>
      </c>
      <c r="AB1641" s="166" t="s">
        <v>3120</v>
      </c>
      <c r="AD1641" s="137">
        <v>516.27719999999999</v>
      </c>
      <c r="AH1641" s="130">
        <v>1.2999999999999999E-4</v>
      </c>
      <c r="AI1641" s="130">
        <v>2.3638953800567134E-2</v>
      </c>
      <c r="AJ1641" s="130">
        <v>1.8587219731665792E-3</v>
      </c>
      <c r="AK1641" s="181"/>
      <c r="AL1641" s="4"/>
      <c r="AM1641" s="159"/>
      <c r="AN1641" s="4"/>
    </row>
    <row r="1642" spans="1:40" x14ac:dyDescent="0.25">
      <c r="A1642" t="s">
        <v>1213</v>
      </c>
      <c r="B1642" s="2">
        <v>9629</v>
      </c>
      <c r="C1642" t="s">
        <v>3196</v>
      </c>
      <c r="D1642" t="s">
        <v>3197</v>
      </c>
      <c r="E1642" t="s">
        <v>80</v>
      </c>
      <c r="F1642" t="s">
        <v>3198</v>
      </c>
      <c r="G1642" t="s">
        <v>3199</v>
      </c>
      <c r="H1642" t="s">
        <v>321</v>
      </c>
      <c r="I1642" t="s">
        <v>755</v>
      </c>
      <c r="J1642" t="s">
        <v>205</v>
      </c>
      <c r="K1642" t="s">
        <v>245</v>
      </c>
      <c r="L1642" t="s">
        <v>325</v>
      </c>
      <c r="M1642" t="s">
        <v>314</v>
      </c>
      <c r="N1642" t="s">
        <v>491</v>
      </c>
      <c r="O1642" t="s">
        <v>339</v>
      </c>
      <c r="P1642" t="s">
        <v>3200</v>
      </c>
      <c r="Q1642" t="s">
        <v>433</v>
      </c>
      <c r="R1642" t="s">
        <v>407</v>
      </c>
      <c r="S1642" t="s">
        <v>1215</v>
      </c>
      <c r="T1642" s="129">
        <v>4300.3</v>
      </c>
      <c r="U1642" t="s">
        <v>3201</v>
      </c>
      <c r="V1642" s="130">
        <v>3.3062101365327501E-2</v>
      </c>
      <c r="W1642" s="130">
        <v>6.0145712074041E-2</v>
      </c>
      <c r="X1642" t="s">
        <v>412</v>
      </c>
      <c r="Y1642" t="s">
        <v>339</v>
      </c>
      <c r="Z1642" s="137">
        <v>104000</v>
      </c>
      <c r="AA1642" s="11" t="s">
        <v>1216</v>
      </c>
      <c r="AB1642" s="166" t="s">
        <v>3202</v>
      </c>
      <c r="AD1642" s="137">
        <v>366.0813</v>
      </c>
      <c r="AH1642" s="130">
        <v>2.0799999999999999E-4</v>
      </c>
      <c r="AI1642" s="130">
        <v>1.6761884774209587E-2</v>
      </c>
      <c r="AJ1642" s="130">
        <v>1.3179806434903312E-3</v>
      </c>
      <c r="AK1642" s="181"/>
      <c r="AL1642" s="4"/>
      <c r="AM1642" s="159"/>
      <c r="AN1642" s="4"/>
    </row>
    <row r="1643" spans="1:40" x14ac:dyDescent="0.25">
      <c r="A1643" t="s">
        <v>1213</v>
      </c>
      <c r="B1643" s="2">
        <v>9630</v>
      </c>
      <c r="C1643" t="s">
        <v>1964</v>
      </c>
      <c r="D1643" t="s">
        <v>1965</v>
      </c>
      <c r="E1643" t="s">
        <v>309</v>
      </c>
      <c r="F1643" t="s">
        <v>3022</v>
      </c>
      <c r="G1643" t="s">
        <v>3023</v>
      </c>
      <c r="H1643" t="s">
        <v>321</v>
      </c>
      <c r="I1643" t="s">
        <v>951</v>
      </c>
      <c r="J1643" t="s">
        <v>204</v>
      </c>
      <c r="K1643" t="s">
        <v>204</v>
      </c>
      <c r="L1643" t="s">
        <v>325</v>
      </c>
      <c r="M1643" t="s">
        <v>340</v>
      </c>
      <c r="N1643" t="s">
        <v>464</v>
      </c>
      <c r="O1643" t="s">
        <v>339</v>
      </c>
      <c r="P1643" t="s">
        <v>1640</v>
      </c>
      <c r="Q1643" t="s">
        <v>413</v>
      </c>
      <c r="R1643" t="s">
        <v>407</v>
      </c>
      <c r="S1643" t="s">
        <v>1212</v>
      </c>
      <c r="T1643" s="129">
        <v>3142.7</v>
      </c>
      <c r="U1643" t="s">
        <v>1921</v>
      </c>
      <c r="V1643" s="130">
        <v>4.9795369105915997E-2</v>
      </c>
      <c r="W1643" s="130">
        <v>7.5836739755868604E-2</v>
      </c>
      <c r="X1643" t="s">
        <v>412</v>
      </c>
      <c r="Y1643" t="s">
        <v>339</v>
      </c>
      <c r="Z1643" s="137">
        <v>101711.36</v>
      </c>
      <c r="AA1643" s="167">
        <v>1</v>
      </c>
      <c r="AB1643" s="166" t="s">
        <v>3024</v>
      </c>
      <c r="AD1643" s="137">
        <v>90.960499999999996</v>
      </c>
      <c r="AH1643" s="130">
        <v>8.2559835428913284E-5</v>
      </c>
      <c r="AI1643" s="130">
        <v>5.1285527605873472E-3</v>
      </c>
      <c r="AJ1643" s="130">
        <v>5.3777284469298033E-4</v>
      </c>
      <c r="AK1643" s="181"/>
      <c r="AL1643" s="4"/>
      <c r="AM1643" s="159"/>
      <c r="AN1643" s="4"/>
    </row>
    <row r="1644" spans="1:40" x14ac:dyDescent="0.25">
      <c r="A1644" t="s">
        <v>1213</v>
      </c>
      <c r="B1644" s="2">
        <v>9630</v>
      </c>
      <c r="C1644" t="s">
        <v>1707</v>
      </c>
      <c r="D1644" t="s">
        <v>1708</v>
      </c>
      <c r="E1644" t="s">
        <v>309</v>
      </c>
      <c r="F1644" t="s">
        <v>1709</v>
      </c>
      <c r="G1644" t="s">
        <v>1710</v>
      </c>
      <c r="H1644" t="s">
        <v>312</v>
      </c>
      <c r="I1644" t="s">
        <v>951</v>
      </c>
      <c r="J1644" t="s">
        <v>204</v>
      </c>
      <c r="K1644" t="s">
        <v>204</v>
      </c>
      <c r="L1644" t="s">
        <v>325</v>
      </c>
      <c r="M1644" t="s">
        <v>340</v>
      </c>
      <c r="N1644" t="s">
        <v>440</v>
      </c>
      <c r="O1644" t="s">
        <v>339</v>
      </c>
      <c r="P1644" t="s">
        <v>1626</v>
      </c>
      <c r="Q1644" t="s">
        <v>415</v>
      </c>
      <c r="R1644" t="s">
        <v>407</v>
      </c>
      <c r="S1644" t="s">
        <v>1212</v>
      </c>
      <c r="T1644" s="129">
        <v>3272.1</v>
      </c>
      <c r="U1644" t="s">
        <v>1711</v>
      </c>
      <c r="V1644" s="130">
        <v>7.2499999999999995E-2</v>
      </c>
      <c r="W1644" s="130">
        <v>5.6720593880414602E-2</v>
      </c>
      <c r="X1644" t="s">
        <v>412</v>
      </c>
      <c r="Y1644" t="s">
        <v>339</v>
      </c>
      <c r="Z1644" s="137">
        <v>379800</v>
      </c>
      <c r="AA1644" s="167">
        <v>1</v>
      </c>
      <c r="AB1644" s="166" t="s">
        <v>1712</v>
      </c>
      <c r="AD1644" s="137">
        <v>397.1189</v>
      </c>
      <c r="AH1644" s="130">
        <v>5.2749999999999997E-4</v>
      </c>
      <c r="AI1644" s="130">
        <v>2.2390435748224895E-2</v>
      </c>
      <c r="AJ1644" s="130">
        <v>2.3478296682004516E-3</v>
      </c>
      <c r="AK1644" s="181"/>
      <c r="AL1644" s="4"/>
      <c r="AM1644" s="159"/>
      <c r="AN1644" s="4"/>
    </row>
    <row r="1645" spans="1:40" x14ac:dyDescent="0.25">
      <c r="A1645" t="s">
        <v>1213</v>
      </c>
      <c r="B1645" s="2">
        <v>9630</v>
      </c>
      <c r="C1645" t="s">
        <v>1917</v>
      </c>
      <c r="D1645" t="s">
        <v>1918</v>
      </c>
      <c r="E1645" t="s">
        <v>309</v>
      </c>
      <c r="F1645" t="s">
        <v>3288</v>
      </c>
      <c r="G1645" t="s">
        <v>3289</v>
      </c>
      <c r="H1645" t="s">
        <v>312</v>
      </c>
      <c r="I1645" t="s">
        <v>951</v>
      </c>
      <c r="J1645" t="s">
        <v>204</v>
      </c>
      <c r="K1645" t="s">
        <v>204</v>
      </c>
      <c r="L1645" t="s">
        <v>325</v>
      </c>
      <c r="M1645" t="s">
        <v>340</v>
      </c>
      <c r="N1645" t="s">
        <v>465</v>
      </c>
      <c r="O1645" t="s">
        <v>339</v>
      </c>
      <c r="P1645" t="s">
        <v>1773</v>
      </c>
      <c r="Q1645" t="s">
        <v>415</v>
      </c>
      <c r="R1645" t="s">
        <v>407</v>
      </c>
      <c r="S1645" t="s">
        <v>1212</v>
      </c>
      <c r="T1645" s="129">
        <v>2819.8</v>
      </c>
      <c r="U1645" t="s">
        <v>2904</v>
      </c>
      <c r="V1645" s="130">
        <v>2.0389688569307E-2</v>
      </c>
      <c r="W1645" s="130">
        <v>5.2078588365316002E-2</v>
      </c>
      <c r="X1645" t="s">
        <v>412</v>
      </c>
      <c r="Y1645" t="s">
        <v>339</v>
      </c>
      <c r="Z1645" s="137">
        <v>342900</v>
      </c>
      <c r="AA1645" s="167">
        <v>1</v>
      </c>
      <c r="AB1645" s="166" t="s">
        <v>3290</v>
      </c>
      <c r="AD1645" s="137">
        <v>315.53659999999996</v>
      </c>
      <c r="AH1645" s="130">
        <v>4.4895952510603794E-4</v>
      </c>
      <c r="AI1645" s="130">
        <v>1.7790646500363844E-2</v>
      </c>
      <c r="AJ1645" s="130">
        <v>1.8655022233469588E-3</v>
      </c>
      <c r="AK1645" s="181"/>
      <c r="AL1645" s="4"/>
      <c r="AM1645" s="159"/>
      <c r="AN1645" s="4"/>
    </row>
    <row r="1646" spans="1:40" x14ac:dyDescent="0.25">
      <c r="A1646" t="s">
        <v>1213</v>
      </c>
      <c r="B1646" s="2">
        <v>9630</v>
      </c>
      <c r="C1646" t="s">
        <v>2462</v>
      </c>
      <c r="D1646" t="s">
        <v>2463</v>
      </c>
      <c r="E1646" t="s">
        <v>309</v>
      </c>
      <c r="F1646" t="s">
        <v>2464</v>
      </c>
      <c r="G1646" t="s">
        <v>2465</v>
      </c>
      <c r="H1646" t="s">
        <v>312</v>
      </c>
      <c r="I1646" t="s">
        <v>951</v>
      </c>
      <c r="J1646" t="s">
        <v>204</v>
      </c>
      <c r="K1646" t="s">
        <v>204</v>
      </c>
      <c r="L1646" t="s">
        <v>325</v>
      </c>
      <c r="M1646" t="s">
        <v>340</v>
      </c>
      <c r="N1646" t="s">
        <v>440</v>
      </c>
      <c r="O1646" t="s">
        <v>339</v>
      </c>
      <c r="P1646" t="s">
        <v>1773</v>
      </c>
      <c r="Q1646" t="s">
        <v>415</v>
      </c>
      <c r="R1646" t="s">
        <v>407</v>
      </c>
      <c r="S1646" t="s">
        <v>1212</v>
      </c>
      <c r="T1646" s="129">
        <v>1660</v>
      </c>
      <c r="U1646" t="s">
        <v>1396</v>
      </c>
      <c r="V1646" s="130">
        <v>4.94061380922435E-2</v>
      </c>
      <c r="W1646" s="130">
        <v>5.4137330924272198E-2</v>
      </c>
      <c r="X1646" t="s">
        <v>412</v>
      </c>
      <c r="Y1646" t="s">
        <v>339</v>
      </c>
      <c r="Z1646" s="137">
        <v>310448.34000000003</v>
      </c>
      <c r="AA1646" s="167">
        <v>1</v>
      </c>
      <c r="AB1646" s="166" t="s">
        <v>1357</v>
      </c>
      <c r="AD1646" s="137">
        <v>302.625</v>
      </c>
      <c r="AH1646" s="130">
        <v>6.3714097134912886E-4</v>
      </c>
      <c r="AI1646" s="130">
        <v>1.7062662135462602E-2</v>
      </c>
      <c r="AJ1646" s="130">
        <v>1.7891668045493722E-3</v>
      </c>
      <c r="AK1646" s="181"/>
      <c r="AL1646" s="4"/>
      <c r="AM1646" s="159"/>
      <c r="AN1646" s="4"/>
    </row>
    <row r="1647" spans="1:40" x14ac:dyDescent="0.25">
      <c r="A1647" t="s">
        <v>1213</v>
      </c>
      <c r="B1647" s="2">
        <v>9630</v>
      </c>
      <c r="C1647" t="s">
        <v>2476</v>
      </c>
      <c r="D1647" t="s">
        <v>2477</v>
      </c>
      <c r="E1647" t="s">
        <v>309</v>
      </c>
      <c r="F1647" t="s">
        <v>3025</v>
      </c>
      <c r="G1647" t="s">
        <v>3026</v>
      </c>
      <c r="H1647" t="s">
        <v>312</v>
      </c>
      <c r="I1647" t="s">
        <v>951</v>
      </c>
      <c r="J1647" t="s">
        <v>204</v>
      </c>
      <c r="K1647" t="s">
        <v>204</v>
      </c>
      <c r="L1647" t="s">
        <v>325</v>
      </c>
      <c r="M1647" t="s">
        <v>340</v>
      </c>
      <c r="N1647" t="s">
        <v>462</v>
      </c>
      <c r="O1647" t="s">
        <v>339</v>
      </c>
      <c r="P1647" t="s">
        <v>1647</v>
      </c>
      <c r="Q1647" t="s">
        <v>413</v>
      </c>
      <c r="R1647" t="s">
        <v>407</v>
      </c>
      <c r="S1647" t="s">
        <v>1212</v>
      </c>
      <c r="T1647" s="129">
        <v>3402.1</v>
      </c>
      <c r="U1647" t="s">
        <v>3027</v>
      </c>
      <c r="V1647" s="130">
        <v>4.8973427613973303E-2</v>
      </c>
      <c r="W1647" s="130">
        <v>5.29099531948563E-2</v>
      </c>
      <c r="X1647" t="s">
        <v>412</v>
      </c>
      <c r="Y1647" t="s">
        <v>339</v>
      </c>
      <c r="Z1647" s="137">
        <v>295887.8</v>
      </c>
      <c r="AA1647" s="167">
        <v>1</v>
      </c>
      <c r="AB1647" s="166" t="s">
        <v>3028</v>
      </c>
      <c r="AD1647" s="137">
        <v>290.05879999999996</v>
      </c>
      <c r="AH1647" s="130">
        <v>1.2378509065040062E-3</v>
      </c>
      <c r="AI1647" s="130">
        <v>1.6354152181140749E-2</v>
      </c>
      <c r="AJ1647" s="130">
        <v>1.7148734451133429E-3</v>
      </c>
      <c r="AK1647" s="181"/>
      <c r="AL1647" s="4"/>
      <c r="AM1647" s="159"/>
      <c r="AN1647" s="4"/>
    </row>
    <row r="1648" spans="1:40" x14ac:dyDescent="0.25">
      <c r="A1648" t="s">
        <v>1213</v>
      </c>
      <c r="B1648" s="2">
        <v>9630</v>
      </c>
      <c r="C1648" t="s">
        <v>1884</v>
      </c>
      <c r="D1648" t="s">
        <v>1885</v>
      </c>
      <c r="E1648" t="s">
        <v>309</v>
      </c>
      <c r="F1648" t="s">
        <v>2455</v>
      </c>
      <c r="G1648" t="s">
        <v>2456</v>
      </c>
      <c r="H1648" t="s">
        <v>312</v>
      </c>
      <c r="I1648" t="s">
        <v>951</v>
      </c>
      <c r="J1648" t="s">
        <v>204</v>
      </c>
      <c r="K1648" t="s">
        <v>204</v>
      </c>
      <c r="L1648" t="s">
        <v>325</v>
      </c>
      <c r="M1648" t="s">
        <v>340</v>
      </c>
      <c r="N1648" t="s">
        <v>448</v>
      </c>
      <c r="O1648" t="s">
        <v>339</v>
      </c>
      <c r="P1648" t="s">
        <v>1211</v>
      </c>
      <c r="Q1648" t="s">
        <v>413</v>
      </c>
      <c r="R1648" t="s">
        <v>407</v>
      </c>
      <c r="S1648" t="s">
        <v>1212</v>
      </c>
      <c r="T1648" s="129">
        <v>903.1</v>
      </c>
      <c r="U1648" t="s">
        <v>2457</v>
      </c>
      <c r="V1648" s="130">
        <v>3.9206857818364797E-2</v>
      </c>
      <c r="W1648" s="130">
        <v>4.50001856052872E-2</v>
      </c>
      <c r="X1648" t="s">
        <v>412</v>
      </c>
      <c r="Y1648" t="s">
        <v>339</v>
      </c>
      <c r="Z1648" s="137">
        <v>274000</v>
      </c>
      <c r="AA1648" s="167">
        <v>1</v>
      </c>
      <c r="AB1648" s="166" t="s">
        <v>2458</v>
      </c>
      <c r="AD1648" s="137">
        <v>273.2054</v>
      </c>
      <c r="AH1648" s="130">
        <v>2.2722240512427987E-4</v>
      </c>
      <c r="AI1648" s="130">
        <v>1.5403920475122393E-2</v>
      </c>
      <c r="AJ1648" s="130">
        <v>1.6152334820442231E-3</v>
      </c>
      <c r="AK1648" s="181"/>
      <c r="AL1648" s="4"/>
      <c r="AM1648" s="159"/>
      <c r="AN1648" s="4"/>
    </row>
    <row r="1649" spans="1:40" x14ac:dyDescent="0.25">
      <c r="A1649" t="s">
        <v>1213</v>
      </c>
      <c r="B1649" s="2">
        <v>9630</v>
      </c>
      <c r="C1649" t="s">
        <v>3046</v>
      </c>
      <c r="D1649" t="s">
        <v>3047</v>
      </c>
      <c r="E1649" t="s">
        <v>309</v>
      </c>
      <c r="F1649" t="s">
        <v>3048</v>
      </c>
      <c r="G1649" t="s">
        <v>3049</v>
      </c>
      <c r="H1649" t="s">
        <v>312</v>
      </c>
      <c r="I1649" t="s">
        <v>951</v>
      </c>
      <c r="J1649" t="s">
        <v>204</v>
      </c>
      <c r="K1649" t="s">
        <v>204</v>
      </c>
      <c r="L1649" t="s">
        <v>325</v>
      </c>
      <c r="M1649" t="s">
        <v>340</v>
      </c>
      <c r="N1649" t="s">
        <v>447</v>
      </c>
      <c r="O1649" t="s">
        <v>339</v>
      </c>
      <c r="P1649" t="s">
        <v>1894</v>
      </c>
      <c r="Q1649" t="s">
        <v>415</v>
      </c>
      <c r="R1649" t="s">
        <v>407</v>
      </c>
      <c r="S1649" t="s">
        <v>1212</v>
      </c>
      <c r="T1649" s="129">
        <v>2138.5</v>
      </c>
      <c r="U1649" t="s">
        <v>1627</v>
      </c>
      <c r="V1649" s="130">
        <v>5.7121851984262097E-2</v>
      </c>
      <c r="W1649" s="130">
        <v>6.7769616047143599E-2</v>
      </c>
      <c r="X1649" t="s">
        <v>412</v>
      </c>
      <c r="Y1649" t="s">
        <v>339</v>
      </c>
      <c r="Z1649" s="137">
        <v>270000</v>
      </c>
      <c r="AA1649" s="167">
        <v>1</v>
      </c>
      <c r="AB1649" s="166" t="s">
        <v>1699</v>
      </c>
      <c r="AD1649" s="137">
        <v>270.54000000000002</v>
      </c>
      <c r="AH1649" s="130">
        <v>1.6875E-3</v>
      </c>
      <c r="AI1649" s="130">
        <v>1.5253639369278985E-2</v>
      </c>
      <c r="AJ1649" s="130">
        <v>1.5994752162008664E-3</v>
      </c>
      <c r="AK1649" s="181"/>
      <c r="AL1649" s="4"/>
      <c r="AM1649" s="159"/>
      <c r="AN1649" s="4"/>
    </row>
    <row r="1650" spans="1:40" x14ac:dyDescent="0.25">
      <c r="A1650" t="s">
        <v>1213</v>
      </c>
      <c r="B1650" s="2">
        <v>9630</v>
      </c>
      <c r="C1650" t="s">
        <v>3155</v>
      </c>
      <c r="D1650" t="s">
        <v>3156</v>
      </c>
      <c r="E1650" t="s">
        <v>309</v>
      </c>
      <c r="F1650" t="s">
        <v>3157</v>
      </c>
      <c r="G1650" t="s">
        <v>3158</v>
      </c>
      <c r="H1650" t="s">
        <v>312</v>
      </c>
      <c r="I1650" t="s">
        <v>951</v>
      </c>
      <c r="J1650" t="s">
        <v>204</v>
      </c>
      <c r="K1650" t="s">
        <v>204</v>
      </c>
      <c r="L1650" t="s">
        <v>325</v>
      </c>
      <c r="M1650" t="s">
        <v>340</v>
      </c>
      <c r="N1650" t="s">
        <v>447</v>
      </c>
      <c r="O1650" t="s">
        <v>339</v>
      </c>
      <c r="P1650" t="s">
        <v>1626</v>
      </c>
      <c r="Q1650" t="s">
        <v>415</v>
      </c>
      <c r="R1650" t="s">
        <v>407</v>
      </c>
      <c r="S1650" t="s">
        <v>1212</v>
      </c>
      <c r="T1650" s="129">
        <v>2495.1999999999998</v>
      </c>
      <c r="U1650" t="s">
        <v>1627</v>
      </c>
      <c r="V1650" s="130">
        <v>4.7035324746369997E-2</v>
      </c>
      <c r="W1650" s="130">
        <v>6.2537525085210502E-2</v>
      </c>
      <c r="X1650" t="s">
        <v>412</v>
      </c>
      <c r="Y1650" t="s">
        <v>339</v>
      </c>
      <c r="Z1650" s="137">
        <v>256192</v>
      </c>
      <c r="AA1650" s="167">
        <v>1</v>
      </c>
      <c r="AB1650" s="166" t="s">
        <v>3159</v>
      </c>
      <c r="AD1650" s="137">
        <v>246.20050000000001</v>
      </c>
      <c r="AH1650" s="130">
        <v>3.6598857142857143E-4</v>
      </c>
      <c r="AI1650" s="130">
        <v>1.3881324904029609E-2</v>
      </c>
      <c r="AJ1650" s="130">
        <v>1.4555762473802815E-3</v>
      </c>
      <c r="AK1650" s="181"/>
      <c r="AL1650" s="4"/>
      <c r="AM1650" s="159"/>
      <c r="AN1650" s="4"/>
    </row>
    <row r="1651" spans="1:40" x14ac:dyDescent="0.25">
      <c r="A1651" t="s">
        <v>1213</v>
      </c>
      <c r="B1651" s="2">
        <v>9630</v>
      </c>
      <c r="C1651" t="s">
        <v>2351</v>
      </c>
      <c r="D1651" t="s">
        <v>2352</v>
      </c>
      <c r="E1651" t="s">
        <v>309</v>
      </c>
      <c r="F1651" t="s">
        <v>2353</v>
      </c>
      <c r="G1651" t="s">
        <v>2354</v>
      </c>
      <c r="H1651" t="s">
        <v>312</v>
      </c>
      <c r="I1651" t="s">
        <v>951</v>
      </c>
      <c r="J1651" t="s">
        <v>204</v>
      </c>
      <c r="K1651" t="s">
        <v>204</v>
      </c>
      <c r="L1651" t="s">
        <v>325</v>
      </c>
      <c r="M1651" t="s">
        <v>340</v>
      </c>
      <c r="N1651" t="s">
        <v>464</v>
      </c>
      <c r="O1651" t="s">
        <v>339</v>
      </c>
      <c r="P1651" t="s">
        <v>1647</v>
      </c>
      <c r="Q1651" t="s">
        <v>413</v>
      </c>
      <c r="R1651" t="s">
        <v>407</v>
      </c>
      <c r="S1651" t="s">
        <v>1212</v>
      </c>
      <c r="T1651" s="129">
        <v>6784.5</v>
      </c>
      <c r="U1651" t="s">
        <v>2355</v>
      </c>
      <c r="V1651" s="130">
        <v>4.4635643929242803E-2</v>
      </c>
      <c r="W1651" s="130">
        <v>6.1016415933370198E-2</v>
      </c>
      <c r="X1651" t="s">
        <v>412</v>
      </c>
      <c r="Y1651" t="s">
        <v>339</v>
      </c>
      <c r="Z1651" s="137">
        <v>266000</v>
      </c>
      <c r="AA1651" s="167">
        <v>1</v>
      </c>
      <c r="AB1651" s="166" t="s">
        <v>2356</v>
      </c>
      <c r="AD1651" s="137">
        <v>238.76160000000002</v>
      </c>
      <c r="AH1651" s="130">
        <v>2.9634548089852841E-4</v>
      </c>
      <c r="AI1651" s="130">
        <v>1.346190338446086E-2</v>
      </c>
      <c r="AJ1651" s="130">
        <v>1.4115962954848258E-3</v>
      </c>
      <c r="AK1651" s="181"/>
      <c r="AL1651" s="4"/>
      <c r="AM1651" s="159"/>
      <c r="AN1651" s="4"/>
    </row>
    <row r="1652" spans="1:40" x14ac:dyDescent="0.25">
      <c r="A1652" t="s">
        <v>1213</v>
      </c>
      <c r="B1652" s="2">
        <v>9630</v>
      </c>
      <c r="C1652" t="s">
        <v>1788</v>
      </c>
      <c r="D1652" t="s">
        <v>1789</v>
      </c>
      <c r="E1652" t="s">
        <v>309</v>
      </c>
      <c r="F1652" t="s">
        <v>3129</v>
      </c>
      <c r="G1652" t="s">
        <v>3130</v>
      </c>
      <c r="H1652" t="s">
        <v>312</v>
      </c>
      <c r="I1652" t="s">
        <v>951</v>
      </c>
      <c r="J1652" t="s">
        <v>204</v>
      </c>
      <c r="K1652" t="s">
        <v>204</v>
      </c>
      <c r="L1652" t="s">
        <v>325</v>
      </c>
      <c r="M1652" t="s">
        <v>340</v>
      </c>
      <c r="N1652" t="s">
        <v>441</v>
      </c>
      <c r="O1652" t="s">
        <v>339</v>
      </c>
      <c r="Q1652" t="s">
        <v>410</v>
      </c>
      <c r="R1652" t="s">
        <v>410</v>
      </c>
      <c r="S1652" t="s">
        <v>1212</v>
      </c>
      <c r="T1652" s="129">
        <v>2907.5</v>
      </c>
      <c r="U1652" t="s">
        <v>1911</v>
      </c>
      <c r="V1652" s="130">
        <v>5.1000698949098297E-2</v>
      </c>
      <c r="W1652" s="130">
        <v>6.3337418690919606E-2</v>
      </c>
      <c r="X1652" t="s">
        <v>412</v>
      </c>
      <c r="Y1652" t="s">
        <v>339</v>
      </c>
      <c r="Z1652" s="137">
        <v>222000</v>
      </c>
      <c r="AA1652" s="167">
        <v>1</v>
      </c>
      <c r="AB1652" s="166" t="s">
        <v>2576</v>
      </c>
      <c r="AD1652" s="137">
        <v>220.1352</v>
      </c>
      <c r="AH1652" s="130">
        <v>1.0090909090909091E-3</v>
      </c>
      <c r="AI1652" s="130">
        <v>1.2411706044518751E-2</v>
      </c>
      <c r="AJ1652" s="130">
        <v>1.3014740763414687E-3</v>
      </c>
      <c r="AK1652" s="181"/>
      <c r="AL1652" s="4"/>
      <c r="AM1652" s="159"/>
      <c r="AN1652" s="4"/>
    </row>
    <row r="1653" spans="1:40" x14ac:dyDescent="0.25">
      <c r="A1653" t="s">
        <v>1213</v>
      </c>
      <c r="B1653" s="2">
        <v>9630</v>
      </c>
      <c r="C1653" t="s">
        <v>1769</v>
      </c>
      <c r="D1653" t="s">
        <v>1770</v>
      </c>
      <c r="E1653" t="s">
        <v>309</v>
      </c>
      <c r="F1653" t="s">
        <v>2080</v>
      </c>
      <c r="G1653" t="s">
        <v>2081</v>
      </c>
      <c r="H1653" t="s">
        <v>312</v>
      </c>
      <c r="I1653" t="s">
        <v>951</v>
      </c>
      <c r="J1653" t="s">
        <v>204</v>
      </c>
      <c r="K1653" t="s">
        <v>204</v>
      </c>
      <c r="L1653" t="s">
        <v>325</v>
      </c>
      <c r="M1653" t="s">
        <v>340</v>
      </c>
      <c r="N1653" t="s">
        <v>441</v>
      </c>
      <c r="O1653" t="s">
        <v>339</v>
      </c>
      <c r="P1653" t="s">
        <v>1773</v>
      </c>
      <c r="Q1653" t="s">
        <v>415</v>
      </c>
      <c r="R1653" t="s">
        <v>407</v>
      </c>
      <c r="S1653" t="s">
        <v>1212</v>
      </c>
      <c r="T1653" s="129">
        <v>4009.1</v>
      </c>
      <c r="U1653" t="s">
        <v>2082</v>
      </c>
      <c r="V1653" s="130">
        <v>2.9414062002896899E-2</v>
      </c>
      <c r="W1653" s="130">
        <v>5.6809762347936298E-2</v>
      </c>
      <c r="X1653" t="s">
        <v>412</v>
      </c>
      <c r="Y1653" t="s">
        <v>339</v>
      </c>
      <c r="Z1653" s="137">
        <v>191000</v>
      </c>
      <c r="AA1653" s="167">
        <v>1</v>
      </c>
      <c r="AB1653" s="166" t="s">
        <v>2083</v>
      </c>
      <c r="AD1653" s="137">
        <v>161.3759</v>
      </c>
      <c r="AH1653" s="130">
        <v>4.9485711324714356E-4</v>
      </c>
      <c r="AI1653" s="130">
        <v>9.0987276613174704E-3</v>
      </c>
      <c r="AJ1653" s="130">
        <v>9.5407981275267748E-4</v>
      </c>
      <c r="AK1653" s="181"/>
      <c r="AL1653" s="4"/>
      <c r="AM1653" s="159"/>
      <c r="AN1653" s="4"/>
    </row>
    <row r="1654" spans="1:40" x14ac:dyDescent="0.25">
      <c r="A1654" t="s">
        <v>1213</v>
      </c>
      <c r="B1654" s="2">
        <v>9630</v>
      </c>
      <c r="C1654" t="s">
        <v>2577</v>
      </c>
      <c r="D1654" t="s">
        <v>2578</v>
      </c>
      <c r="E1654" t="s">
        <v>309</v>
      </c>
      <c r="F1654" t="s">
        <v>2579</v>
      </c>
      <c r="G1654" t="s">
        <v>2580</v>
      </c>
      <c r="H1654" t="s">
        <v>312</v>
      </c>
      <c r="I1654" t="s">
        <v>951</v>
      </c>
      <c r="J1654" t="s">
        <v>204</v>
      </c>
      <c r="K1654" t="s">
        <v>204</v>
      </c>
      <c r="L1654" t="s">
        <v>325</v>
      </c>
      <c r="M1654" t="s">
        <v>340</v>
      </c>
      <c r="N1654" t="s">
        <v>440</v>
      </c>
      <c r="O1654" t="s">
        <v>339</v>
      </c>
      <c r="P1654" t="s">
        <v>1633</v>
      </c>
      <c r="Q1654" t="s">
        <v>413</v>
      </c>
      <c r="R1654" t="s">
        <v>407</v>
      </c>
      <c r="S1654" t="s">
        <v>1212</v>
      </c>
      <c r="T1654" s="129">
        <v>3356.3</v>
      </c>
      <c r="U1654" t="s">
        <v>2581</v>
      </c>
      <c r="V1654" s="130">
        <v>2.1784912825822501E-2</v>
      </c>
      <c r="W1654" s="130">
        <v>4.9492702807187698E-2</v>
      </c>
      <c r="X1654" t="s">
        <v>412</v>
      </c>
      <c r="Y1654" t="s">
        <v>339</v>
      </c>
      <c r="Z1654" s="137">
        <v>168561.35</v>
      </c>
      <c r="AA1654" s="167">
        <v>1</v>
      </c>
      <c r="AB1654" s="166" t="s">
        <v>2582</v>
      </c>
      <c r="AD1654" s="137">
        <v>152.34570000000002</v>
      </c>
      <c r="AH1654" s="130">
        <v>2.0855651429827439E-4</v>
      </c>
      <c r="AI1654" s="130">
        <v>8.5895851528807778E-3</v>
      </c>
      <c r="AJ1654" s="130">
        <v>9.0069184388546001E-4</v>
      </c>
      <c r="AK1654" s="181"/>
      <c r="AL1654" s="4"/>
      <c r="AM1654" s="159"/>
      <c r="AN1654" s="4"/>
    </row>
    <row r="1655" spans="1:40" x14ac:dyDescent="0.25">
      <c r="A1655" t="s">
        <v>1213</v>
      </c>
      <c r="B1655" s="2">
        <v>9630</v>
      </c>
      <c r="C1655" t="s">
        <v>2301</v>
      </c>
      <c r="D1655" t="s">
        <v>2302</v>
      </c>
      <c r="E1655" t="s">
        <v>309</v>
      </c>
      <c r="F1655" t="s">
        <v>2520</v>
      </c>
      <c r="G1655" t="s">
        <v>2521</v>
      </c>
      <c r="H1655" t="s">
        <v>312</v>
      </c>
      <c r="I1655" t="s">
        <v>951</v>
      </c>
      <c r="J1655" t="s">
        <v>204</v>
      </c>
      <c r="K1655" t="s">
        <v>204</v>
      </c>
      <c r="L1655" t="s">
        <v>325</v>
      </c>
      <c r="M1655" t="s">
        <v>340</v>
      </c>
      <c r="N1655" t="s">
        <v>445</v>
      </c>
      <c r="O1655" t="s">
        <v>339</v>
      </c>
      <c r="P1655" t="s">
        <v>1647</v>
      </c>
      <c r="Q1655" t="s">
        <v>413</v>
      </c>
      <c r="R1655" t="s">
        <v>407</v>
      </c>
      <c r="S1655" t="s">
        <v>1212</v>
      </c>
      <c r="T1655" s="129">
        <v>84.9</v>
      </c>
      <c r="U1655" t="s">
        <v>2522</v>
      </c>
      <c r="V1655" s="130">
        <v>4.8386508498519998E-2</v>
      </c>
      <c r="W1655" s="130">
        <v>5.4440241453647301E-2</v>
      </c>
      <c r="X1655" t="s">
        <v>412</v>
      </c>
      <c r="Y1655" t="s">
        <v>339</v>
      </c>
      <c r="Z1655" s="137">
        <v>149705</v>
      </c>
      <c r="AA1655" s="167">
        <v>1</v>
      </c>
      <c r="AB1655" s="166" t="s">
        <v>2523</v>
      </c>
      <c r="AD1655" s="137">
        <v>151.90570000000002</v>
      </c>
      <c r="AH1655" s="130">
        <v>3.2829479350992126E-4</v>
      </c>
      <c r="AI1655" s="130">
        <v>8.5647769865376012E-3</v>
      </c>
      <c r="AJ1655" s="130">
        <v>8.980904943802912E-4</v>
      </c>
      <c r="AK1655" s="181"/>
      <c r="AL1655" s="4"/>
      <c r="AM1655" s="159"/>
      <c r="AN1655" s="4"/>
    </row>
    <row r="1656" spans="1:40" x14ac:dyDescent="0.25">
      <c r="A1656" t="s">
        <v>1213</v>
      </c>
      <c r="B1656" s="2">
        <v>9630</v>
      </c>
      <c r="C1656" t="s">
        <v>3107</v>
      </c>
      <c r="D1656" t="s">
        <v>3108</v>
      </c>
      <c r="E1656" t="s">
        <v>309</v>
      </c>
      <c r="F1656" t="s">
        <v>3121</v>
      </c>
      <c r="G1656" t="s">
        <v>3122</v>
      </c>
      <c r="H1656" t="s">
        <v>312</v>
      </c>
      <c r="I1656" t="s">
        <v>951</v>
      </c>
      <c r="J1656" t="s">
        <v>204</v>
      </c>
      <c r="K1656" t="s">
        <v>204</v>
      </c>
      <c r="L1656" t="s">
        <v>325</v>
      </c>
      <c r="M1656" t="s">
        <v>340</v>
      </c>
      <c r="N1656" t="s">
        <v>440</v>
      </c>
      <c r="O1656" t="s">
        <v>339</v>
      </c>
      <c r="P1656" t="s">
        <v>1619</v>
      </c>
      <c r="Q1656" t="s">
        <v>413</v>
      </c>
      <c r="R1656" t="s">
        <v>407</v>
      </c>
      <c r="S1656" t="s">
        <v>1212</v>
      </c>
      <c r="T1656" s="129">
        <v>2445.6999999999998</v>
      </c>
      <c r="U1656" t="s">
        <v>3123</v>
      </c>
      <c r="V1656" s="130">
        <v>5.7111032448967002E-2</v>
      </c>
      <c r="W1656" s="130">
        <v>6.1997269076108599E-2</v>
      </c>
      <c r="X1656" t="s">
        <v>412</v>
      </c>
      <c r="Y1656" t="s">
        <v>339</v>
      </c>
      <c r="Z1656" s="137">
        <v>151462.39999999999</v>
      </c>
      <c r="AA1656" s="167">
        <v>1</v>
      </c>
      <c r="AB1656" s="166" t="s">
        <v>3124</v>
      </c>
      <c r="AD1656" s="137">
        <v>140.2996</v>
      </c>
      <c r="AH1656" s="130">
        <v>2.1522945884782179E-4</v>
      </c>
      <c r="AI1656" s="130">
        <v>7.9103995788204831E-3</v>
      </c>
      <c r="AJ1656" s="130">
        <v>8.294733978076996E-4</v>
      </c>
      <c r="AK1656" s="181"/>
      <c r="AL1656" s="4"/>
      <c r="AM1656" s="159"/>
      <c r="AN1656" s="4"/>
    </row>
    <row r="1657" spans="1:40" x14ac:dyDescent="0.25">
      <c r="A1657" t="s">
        <v>1213</v>
      </c>
      <c r="B1657" s="2">
        <v>9630</v>
      </c>
      <c r="C1657" t="s">
        <v>3131</v>
      </c>
      <c r="D1657" t="s">
        <v>3132</v>
      </c>
      <c r="E1657" t="s">
        <v>309</v>
      </c>
      <c r="F1657" t="s">
        <v>3160</v>
      </c>
      <c r="G1657" t="s">
        <v>3161</v>
      </c>
      <c r="H1657" t="s">
        <v>312</v>
      </c>
      <c r="I1657" t="s">
        <v>951</v>
      </c>
      <c r="J1657" t="s">
        <v>204</v>
      </c>
      <c r="K1657" t="s">
        <v>204</v>
      </c>
      <c r="L1657" t="s">
        <v>325</v>
      </c>
      <c r="M1657" t="s">
        <v>340</v>
      </c>
      <c r="N1657" t="s">
        <v>447</v>
      </c>
      <c r="O1657" t="s">
        <v>339</v>
      </c>
      <c r="P1657" t="s">
        <v>1864</v>
      </c>
      <c r="Q1657" t="s">
        <v>415</v>
      </c>
      <c r="R1657" t="s">
        <v>407</v>
      </c>
      <c r="S1657" t="s">
        <v>1212</v>
      </c>
      <c r="T1657" s="129">
        <v>2335</v>
      </c>
      <c r="U1657" t="s">
        <v>1627</v>
      </c>
      <c r="V1657" s="130">
        <v>2.5716852507960401E-2</v>
      </c>
      <c r="W1657" s="130">
        <v>5.4963450549840601E-2</v>
      </c>
      <c r="X1657" t="s">
        <v>412</v>
      </c>
      <c r="Y1657" t="s">
        <v>339</v>
      </c>
      <c r="Z1657" s="137">
        <v>131588.26999999999</v>
      </c>
      <c r="AA1657" s="167">
        <v>1</v>
      </c>
      <c r="AB1657" s="166" t="s">
        <v>3162</v>
      </c>
      <c r="AD1657" s="137">
        <v>123.12710000000001</v>
      </c>
      <c r="AH1657" s="130">
        <v>4.9098900937678206E-4</v>
      </c>
      <c r="AI1657" s="130">
        <v>6.9421763139837014E-3</v>
      </c>
      <c r="AJ1657" s="130">
        <v>7.2794686513153579E-4</v>
      </c>
      <c r="AK1657" s="181"/>
      <c r="AL1657" s="4"/>
      <c r="AM1657" s="159"/>
      <c r="AN1657" s="4"/>
    </row>
    <row r="1658" spans="1:40" x14ac:dyDescent="0.25">
      <c r="A1658" t="s">
        <v>1213</v>
      </c>
      <c r="B1658" s="2">
        <v>9630</v>
      </c>
      <c r="C1658" t="s">
        <v>2272</v>
      </c>
      <c r="D1658" t="s">
        <v>2273</v>
      </c>
      <c r="E1658" t="s">
        <v>309</v>
      </c>
      <c r="F1658" t="s">
        <v>3125</v>
      </c>
      <c r="G1658" t="s">
        <v>3126</v>
      </c>
      <c r="H1658" t="s">
        <v>312</v>
      </c>
      <c r="I1658" t="s">
        <v>951</v>
      </c>
      <c r="J1658" t="s">
        <v>204</v>
      </c>
      <c r="K1658" t="s">
        <v>204</v>
      </c>
      <c r="L1658" t="s">
        <v>325</v>
      </c>
      <c r="M1658" t="s">
        <v>340</v>
      </c>
      <c r="N1658" t="s">
        <v>441</v>
      </c>
      <c r="O1658" t="s">
        <v>339</v>
      </c>
      <c r="P1658" t="s">
        <v>1773</v>
      </c>
      <c r="Q1658" t="s">
        <v>415</v>
      </c>
      <c r="R1658" t="s">
        <v>407</v>
      </c>
      <c r="S1658" t="s">
        <v>1212</v>
      </c>
      <c r="T1658" s="129">
        <v>2878.2</v>
      </c>
      <c r="U1658" t="s">
        <v>3127</v>
      </c>
      <c r="V1658" s="130">
        <v>1.9781244908570899E-2</v>
      </c>
      <c r="W1658" s="130">
        <v>5.0334558044671698E-2</v>
      </c>
      <c r="X1658" t="s">
        <v>412</v>
      </c>
      <c r="Y1658" t="s">
        <v>339</v>
      </c>
      <c r="Z1658" s="137">
        <v>121494.45</v>
      </c>
      <c r="AA1658" s="167">
        <v>1</v>
      </c>
      <c r="AB1658" s="166" t="s">
        <v>3128</v>
      </c>
      <c r="AD1658" s="137">
        <v>110.82719999999999</v>
      </c>
      <c r="AH1658" s="130">
        <v>2.5091510336869267E-4</v>
      </c>
      <c r="AI1658" s="130">
        <v>6.2486809385190936E-3</v>
      </c>
      <c r="AJ1658" s="130">
        <v>6.5522791336193034E-4</v>
      </c>
      <c r="AK1658" s="181"/>
      <c r="AL1658" s="4"/>
      <c r="AM1658" s="159"/>
      <c r="AN1658" s="4"/>
    </row>
    <row r="1659" spans="1:40" x14ac:dyDescent="0.25">
      <c r="A1659" t="s">
        <v>1213</v>
      </c>
      <c r="B1659" s="2">
        <v>9630</v>
      </c>
      <c r="C1659" t="s">
        <v>2363</v>
      </c>
      <c r="D1659" t="s">
        <v>2364</v>
      </c>
      <c r="E1659" t="s">
        <v>309</v>
      </c>
      <c r="F1659" t="s">
        <v>3038</v>
      </c>
      <c r="G1659" t="s">
        <v>3039</v>
      </c>
      <c r="H1659" t="s">
        <v>312</v>
      </c>
      <c r="I1659" t="s">
        <v>951</v>
      </c>
      <c r="J1659" t="s">
        <v>204</v>
      </c>
      <c r="K1659" t="s">
        <v>204</v>
      </c>
      <c r="L1659" t="s">
        <v>325</v>
      </c>
      <c r="M1659" t="s">
        <v>340</v>
      </c>
      <c r="N1659" t="s">
        <v>459</v>
      </c>
      <c r="O1659" t="s">
        <v>339</v>
      </c>
      <c r="P1659" t="s">
        <v>1984</v>
      </c>
      <c r="Q1659" t="s">
        <v>413</v>
      </c>
      <c r="R1659" t="s">
        <v>407</v>
      </c>
      <c r="S1659" t="s">
        <v>1212</v>
      </c>
      <c r="T1659" s="129">
        <v>1939.2</v>
      </c>
      <c r="U1659" t="s">
        <v>1664</v>
      </c>
      <c r="V1659" s="130">
        <v>2.4783100421615599E-2</v>
      </c>
      <c r="W1659" s="130">
        <v>4.8058139520883197E-2</v>
      </c>
      <c r="X1659" t="s">
        <v>412</v>
      </c>
      <c r="Y1659" t="s">
        <v>339</v>
      </c>
      <c r="Z1659" s="137">
        <v>111611.34</v>
      </c>
      <c r="AA1659" s="167">
        <v>1</v>
      </c>
      <c r="AB1659" s="166" t="s">
        <v>3040</v>
      </c>
      <c r="AD1659" s="137">
        <v>107.1357</v>
      </c>
      <c r="AH1659" s="130">
        <v>3.0843176723394658E-4</v>
      </c>
      <c r="AI1659" s="130">
        <v>6.0405460611194731E-3</v>
      </c>
      <c r="AJ1659" s="130">
        <v>6.3340318222936034E-4</v>
      </c>
      <c r="AK1659" s="181"/>
      <c r="AL1659" s="4"/>
      <c r="AM1659" s="159"/>
      <c r="AN1659" s="4"/>
    </row>
    <row r="1660" spans="1:40" x14ac:dyDescent="0.25">
      <c r="A1660" t="s">
        <v>1213</v>
      </c>
      <c r="B1660" s="2">
        <v>9630</v>
      </c>
      <c r="C1660" t="s">
        <v>3136</v>
      </c>
      <c r="D1660" t="s">
        <v>3137</v>
      </c>
      <c r="E1660" t="s">
        <v>309</v>
      </c>
      <c r="F1660" t="s">
        <v>3163</v>
      </c>
      <c r="G1660" t="s">
        <v>3164</v>
      </c>
      <c r="H1660" t="s">
        <v>312</v>
      </c>
      <c r="I1660" t="s">
        <v>951</v>
      </c>
      <c r="J1660" t="s">
        <v>204</v>
      </c>
      <c r="K1660" t="s">
        <v>204</v>
      </c>
      <c r="L1660" t="s">
        <v>325</v>
      </c>
      <c r="M1660" t="s">
        <v>340</v>
      </c>
      <c r="N1660" t="s">
        <v>447</v>
      </c>
      <c r="O1660" t="s">
        <v>339</v>
      </c>
      <c r="P1660" t="s">
        <v>1640</v>
      </c>
      <c r="Q1660" t="s">
        <v>413</v>
      </c>
      <c r="R1660" t="s">
        <v>407</v>
      </c>
      <c r="S1660" t="s">
        <v>1212</v>
      </c>
      <c r="T1660" s="129">
        <v>87.7</v>
      </c>
      <c r="U1660" t="s">
        <v>3165</v>
      </c>
      <c r="V1660" s="130">
        <v>1.68177046644684E-2</v>
      </c>
      <c r="W1660" s="130">
        <v>6.0291266484260198E-2</v>
      </c>
      <c r="X1660" t="s">
        <v>412</v>
      </c>
      <c r="Y1660" t="s">
        <v>339</v>
      </c>
      <c r="Z1660" s="137">
        <v>104400</v>
      </c>
      <c r="AA1660" s="167">
        <v>1</v>
      </c>
      <c r="AB1660" s="166" t="s">
        <v>3166</v>
      </c>
      <c r="AD1660" s="137">
        <v>105.63189999999999</v>
      </c>
      <c r="AH1660" s="130">
        <v>4.6805271241926762E-4</v>
      </c>
      <c r="AI1660" s="130">
        <v>5.9557585144220469E-3</v>
      </c>
      <c r="AJ1660" s="130">
        <v>6.2451247907964913E-4</v>
      </c>
      <c r="AK1660" s="181"/>
      <c r="AL1660" s="4"/>
      <c r="AM1660" s="159"/>
      <c r="AN1660" s="4"/>
    </row>
    <row r="1661" spans="1:40" x14ac:dyDescent="0.25">
      <c r="A1661" t="s">
        <v>1213</v>
      </c>
      <c r="B1661" s="2">
        <v>9630</v>
      </c>
      <c r="C1661" t="s">
        <v>2351</v>
      </c>
      <c r="D1661" t="s">
        <v>2352</v>
      </c>
      <c r="E1661" t="s">
        <v>309</v>
      </c>
      <c r="F1661" t="s">
        <v>3050</v>
      </c>
      <c r="G1661" t="s">
        <v>3051</v>
      </c>
      <c r="H1661" t="s">
        <v>312</v>
      </c>
      <c r="I1661" t="s">
        <v>951</v>
      </c>
      <c r="J1661" t="s">
        <v>204</v>
      </c>
      <c r="K1661" t="s">
        <v>204</v>
      </c>
      <c r="L1661" t="s">
        <v>325</v>
      </c>
      <c r="M1661" t="s">
        <v>340</v>
      </c>
      <c r="N1661" t="s">
        <v>464</v>
      </c>
      <c r="O1661" t="s">
        <v>339</v>
      </c>
      <c r="P1661" t="s">
        <v>1647</v>
      </c>
      <c r="Q1661" t="s">
        <v>413</v>
      </c>
      <c r="R1661" t="s">
        <v>407</v>
      </c>
      <c r="S1661" t="s">
        <v>1212</v>
      </c>
      <c r="T1661" s="129">
        <v>1565.6</v>
      </c>
      <c r="U1661" t="s">
        <v>3052</v>
      </c>
      <c r="V1661" s="130">
        <v>-9.0831125485900492E-3</v>
      </c>
      <c r="W1661" s="130">
        <v>6.3888165107965106E-2</v>
      </c>
      <c r="X1661" t="s">
        <v>412</v>
      </c>
      <c r="Y1661" t="s">
        <v>339</v>
      </c>
      <c r="Z1661" s="137">
        <v>82237.5</v>
      </c>
      <c r="AA1661" s="167">
        <v>1</v>
      </c>
      <c r="AB1661" s="166" t="s">
        <v>3053</v>
      </c>
      <c r="AD1661" s="137">
        <v>83.322999999999993</v>
      </c>
      <c r="AH1661" s="130">
        <v>7.8355966762206399E-5</v>
      </c>
      <c r="AI1661" s="130">
        <v>4.6979337368464281E-3</v>
      </c>
      <c r="AJ1661" s="130">
        <v>4.9261873822541863E-4</v>
      </c>
      <c r="AK1661" s="181"/>
      <c r="AL1661" s="4"/>
      <c r="AM1661" s="159"/>
      <c r="AN1661" s="4"/>
    </row>
    <row r="1662" spans="1:40" x14ac:dyDescent="0.25">
      <c r="A1662" t="s">
        <v>1213</v>
      </c>
      <c r="B1662" s="2">
        <v>9630</v>
      </c>
      <c r="C1662" t="s">
        <v>3167</v>
      </c>
      <c r="D1662" t="s">
        <v>3168</v>
      </c>
      <c r="E1662" t="s">
        <v>309</v>
      </c>
      <c r="F1662" t="s">
        <v>3169</v>
      </c>
      <c r="G1662" t="s">
        <v>3170</v>
      </c>
      <c r="H1662" t="s">
        <v>312</v>
      </c>
      <c r="I1662" t="s">
        <v>951</v>
      </c>
      <c r="J1662" t="s">
        <v>204</v>
      </c>
      <c r="K1662" t="s">
        <v>204</v>
      </c>
      <c r="L1662" t="s">
        <v>325</v>
      </c>
      <c r="M1662" t="s">
        <v>340</v>
      </c>
      <c r="N1662" t="s">
        <v>447</v>
      </c>
      <c r="O1662" t="s">
        <v>339</v>
      </c>
      <c r="P1662" t="s">
        <v>1773</v>
      </c>
      <c r="Q1662" t="s">
        <v>415</v>
      </c>
      <c r="R1662" t="s">
        <v>407</v>
      </c>
      <c r="S1662" t="s">
        <v>1212</v>
      </c>
      <c r="T1662" s="129">
        <v>1960.9</v>
      </c>
      <c r="U1662" t="s">
        <v>1376</v>
      </c>
      <c r="V1662" s="130">
        <v>5.3269376992159098E-2</v>
      </c>
      <c r="W1662" s="130">
        <v>4.2451016474961897E-2</v>
      </c>
      <c r="X1662" t="s">
        <v>412</v>
      </c>
      <c r="Y1662" t="s">
        <v>339</v>
      </c>
      <c r="Z1662" s="137">
        <v>74139.039999999994</v>
      </c>
      <c r="AA1662" s="167">
        <v>1</v>
      </c>
      <c r="AB1662" s="166" t="s">
        <v>3171</v>
      </c>
      <c r="AD1662" s="137">
        <v>70.424700000000001</v>
      </c>
      <c r="AH1662" s="130">
        <v>2.9095090926672203E-4</v>
      </c>
      <c r="AI1662" s="130">
        <v>3.9706992551551031E-3</v>
      </c>
      <c r="AJ1662" s="130">
        <v>4.1636195112878372E-4</v>
      </c>
      <c r="AK1662" s="181"/>
      <c r="AL1662" s="4"/>
      <c r="AM1662" s="159"/>
      <c r="AN1662" s="4"/>
    </row>
    <row r="1663" spans="1:40" x14ac:dyDescent="0.25">
      <c r="A1663" t="s">
        <v>1213</v>
      </c>
      <c r="B1663" s="2">
        <v>9630</v>
      </c>
      <c r="C1663" t="s">
        <v>2447</v>
      </c>
      <c r="D1663" t="s">
        <v>2448</v>
      </c>
      <c r="E1663" t="s">
        <v>309</v>
      </c>
      <c r="F1663" t="s">
        <v>2449</v>
      </c>
      <c r="G1663" t="s">
        <v>2450</v>
      </c>
      <c r="H1663" t="s">
        <v>312</v>
      </c>
      <c r="I1663" t="s">
        <v>951</v>
      </c>
      <c r="J1663" t="s">
        <v>204</v>
      </c>
      <c r="K1663" t="s">
        <v>204</v>
      </c>
      <c r="L1663" t="s">
        <v>325</v>
      </c>
      <c r="M1663" t="s">
        <v>340</v>
      </c>
      <c r="N1663" t="s">
        <v>451</v>
      </c>
      <c r="O1663" t="s">
        <v>339</v>
      </c>
      <c r="P1663" t="s">
        <v>1619</v>
      </c>
      <c r="Q1663" t="s">
        <v>413</v>
      </c>
      <c r="R1663" t="s">
        <v>407</v>
      </c>
      <c r="S1663" t="s">
        <v>1212</v>
      </c>
      <c r="T1663" s="129">
        <v>1321.7</v>
      </c>
      <c r="U1663" t="s">
        <v>1694</v>
      </c>
      <c r="V1663" s="130">
        <v>2.16550940275189E-2</v>
      </c>
      <c r="W1663" s="130">
        <v>5.5742363339662197E-2</v>
      </c>
      <c r="X1663" t="s">
        <v>412</v>
      </c>
      <c r="Y1663" t="s">
        <v>339</v>
      </c>
      <c r="Z1663" s="137">
        <v>52120.800000000003</v>
      </c>
      <c r="AA1663" s="167">
        <v>1</v>
      </c>
      <c r="AB1663" s="166" t="s">
        <v>2451</v>
      </c>
      <c r="AD1663" s="137">
        <v>51.542300000000004</v>
      </c>
      <c r="AH1663" s="130">
        <v>6.7829999235948166E-5</v>
      </c>
      <c r="AI1663" s="130">
        <v>2.9060680729769655E-3</v>
      </c>
      <c r="AJ1663" s="130">
        <v>3.0472621954605572E-4</v>
      </c>
      <c r="AK1663" s="181"/>
      <c r="AL1663" s="4"/>
      <c r="AM1663" s="159"/>
      <c r="AN1663" s="4"/>
    </row>
    <row r="1664" spans="1:40" x14ac:dyDescent="0.25">
      <c r="A1664" t="s">
        <v>1213</v>
      </c>
      <c r="B1664" s="2">
        <v>9630</v>
      </c>
      <c r="C1664" t="s">
        <v>2535</v>
      </c>
      <c r="D1664" t="s">
        <v>2536</v>
      </c>
      <c r="E1664" t="s">
        <v>309</v>
      </c>
      <c r="F1664" t="s">
        <v>2537</v>
      </c>
      <c r="G1664" t="s">
        <v>2538</v>
      </c>
      <c r="H1664" t="s">
        <v>312</v>
      </c>
      <c r="I1664" t="s">
        <v>951</v>
      </c>
      <c r="J1664" t="s">
        <v>204</v>
      </c>
      <c r="K1664" t="s">
        <v>204</v>
      </c>
      <c r="L1664" t="s">
        <v>325</v>
      </c>
      <c r="M1664" t="s">
        <v>340</v>
      </c>
      <c r="N1664" t="s">
        <v>464</v>
      </c>
      <c r="O1664" t="s">
        <v>339</v>
      </c>
      <c r="P1664" t="s">
        <v>1211</v>
      </c>
      <c r="Q1664" t="s">
        <v>413</v>
      </c>
      <c r="R1664" t="s">
        <v>407</v>
      </c>
      <c r="S1664" t="s">
        <v>1212</v>
      </c>
      <c r="T1664" s="129">
        <v>504.1</v>
      </c>
      <c r="U1664" t="s">
        <v>2539</v>
      </c>
      <c r="V1664" s="130">
        <v>9.7981127142871796E-4</v>
      </c>
      <c r="W1664" s="130">
        <v>4.4360270720719901E-2</v>
      </c>
      <c r="X1664" t="s">
        <v>412</v>
      </c>
      <c r="Y1664" t="s">
        <v>339</v>
      </c>
      <c r="Z1664" s="137">
        <v>48157.25</v>
      </c>
      <c r="AA1664" s="167">
        <v>1</v>
      </c>
      <c r="AB1664" s="166" t="s">
        <v>2540</v>
      </c>
      <c r="AD1664" s="137">
        <v>47.492699999999999</v>
      </c>
      <c r="AH1664" s="130">
        <v>4.6236193937153688E-4</v>
      </c>
      <c r="AI1664" s="130">
        <v>2.6777427311057735E-3</v>
      </c>
      <c r="AJ1664" s="130">
        <v>2.8078434464575618E-4</v>
      </c>
      <c r="AK1664" s="181"/>
      <c r="AL1664" s="4"/>
      <c r="AM1664" s="159"/>
      <c r="AN1664" s="4"/>
    </row>
    <row r="1665" spans="1:40" x14ac:dyDescent="0.25">
      <c r="A1665" t="s">
        <v>1213</v>
      </c>
      <c r="B1665" s="2">
        <v>9630</v>
      </c>
      <c r="C1665" t="s">
        <v>3131</v>
      </c>
      <c r="D1665" t="s">
        <v>3132</v>
      </c>
      <c r="E1665" t="s">
        <v>309</v>
      </c>
      <c r="F1665" t="s">
        <v>3133</v>
      </c>
      <c r="G1665" t="s">
        <v>3134</v>
      </c>
      <c r="H1665" t="s">
        <v>312</v>
      </c>
      <c r="I1665" t="s">
        <v>951</v>
      </c>
      <c r="J1665" t="s">
        <v>204</v>
      </c>
      <c r="K1665" t="s">
        <v>204</v>
      </c>
      <c r="L1665" t="s">
        <v>325</v>
      </c>
      <c r="M1665" t="s">
        <v>340</v>
      </c>
      <c r="N1665" t="s">
        <v>447</v>
      </c>
      <c r="O1665" t="s">
        <v>339</v>
      </c>
      <c r="P1665" t="s">
        <v>1864</v>
      </c>
      <c r="Q1665" t="s">
        <v>415</v>
      </c>
      <c r="R1665" t="s">
        <v>407</v>
      </c>
      <c r="S1665" t="s">
        <v>1212</v>
      </c>
      <c r="T1665" s="129">
        <v>989.8</v>
      </c>
      <c r="U1665" t="s">
        <v>1822</v>
      </c>
      <c r="V1665" s="130">
        <v>5.2382810195684103E-2</v>
      </c>
      <c r="W1665" s="130">
        <v>5.4971318355798403E-2</v>
      </c>
      <c r="X1665" t="s">
        <v>412</v>
      </c>
      <c r="Y1665" t="s">
        <v>339</v>
      </c>
      <c r="Z1665" s="137">
        <v>45666</v>
      </c>
      <c r="AA1665" s="167">
        <v>1</v>
      </c>
      <c r="AB1665" s="166" t="s">
        <v>3135</v>
      </c>
      <c r="AD1665" s="137">
        <v>45.113399999999999</v>
      </c>
      <c r="AH1665" s="130">
        <v>4.376678416782155E-4</v>
      </c>
      <c r="AI1665" s="130">
        <v>2.543592571605051E-3</v>
      </c>
      <c r="AJ1665" s="130">
        <v>2.6671754719655562E-4</v>
      </c>
      <c r="AK1665" s="181"/>
      <c r="AL1665" s="4"/>
      <c r="AM1665" s="159"/>
      <c r="AN1665" s="4"/>
    </row>
    <row r="1666" spans="1:40" x14ac:dyDescent="0.25">
      <c r="A1666" t="s">
        <v>1213</v>
      </c>
      <c r="B1666" s="2">
        <v>9630</v>
      </c>
      <c r="C1666" t="s">
        <v>3046</v>
      </c>
      <c r="D1666" t="s">
        <v>3047</v>
      </c>
      <c r="E1666" t="s">
        <v>309</v>
      </c>
      <c r="F1666" t="s">
        <v>3203</v>
      </c>
      <c r="G1666" t="s">
        <v>3204</v>
      </c>
      <c r="H1666" t="s">
        <v>312</v>
      </c>
      <c r="I1666" t="s">
        <v>951</v>
      </c>
      <c r="J1666" t="s">
        <v>204</v>
      </c>
      <c r="K1666" t="s">
        <v>204</v>
      </c>
      <c r="L1666" t="s">
        <v>325</v>
      </c>
      <c r="M1666" t="s">
        <v>340</v>
      </c>
      <c r="N1666" t="s">
        <v>447</v>
      </c>
      <c r="O1666" t="s">
        <v>339</v>
      </c>
      <c r="P1666" t="s">
        <v>1894</v>
      </c>
      <c r="Q1666" t="s">
        <v>415</v>
      </c>
      <c r="R1666" t="s">
        <v>407</v>
      </c>
      <c r="S1666" t="s">
        <v>1212</v>
      </c>
      <c r="T1666" s="129">
        <v>989.2</v>
      </c>
      <c r="U1666" t="s">
        <v>1822</v>
      </c>
      <c r="V1666" s="130">
        <v>3.5855217466694803E-2</v>
      </c>
      <c r="W1666" s="130">
        <v>6.0174560695886302E-2</v>
      </c>
      <c r="X1666" t="s">
        <v>412</v>
      </c>
      <c r="Y1666" t="s">
        <v>339</v>
      </c>
      <c r="Z1666" s="137">
        <v>38476.5</v>
      </c>
      <c r="AA1666" s="167">
        <v>1</v>
      </c>
      <c r="AB1666" s="166" t="s">
        <v>1421</v>
      </c>
      <c r="AD1666" s="137">
        <v>37.910899999999998</v>
      </c>
      <c r="AH1666" s="130">
        <v>5.8297727272727277E-4</v>
      </c>
      <c r="AI1666" s="130">
        <v>2.1374998032261351E-3</v>
      </c>
      <c r="AJ1666" s="130">
        <v>2.2413522944433141E-4</v>
      </c>
      <c r="AK1666" s="181"/>
      <c r="AL1666" s="4"/>
      <c r="AM1666" s="159"/>
      <c r="AN1666" s="4"/>
    </row>
    <row r="1667" spans="1:40" x14ac:dyDescent="0.25">
      <c r="A1667" t="s">
        <v>1213</v>
      </c>
      <c r="B1667" s="2">
        <v>9630</v>
      </c>
      <c r="C1667" t="s">
        <v>2442</v>
      </c>
      <c r="D1667" t="s">
        <v>2443</v>
      </c>
      <c r="E1667" t="s">
        <v>309</v>
      </c>
      <c r="F1667" t="s">
        <v>2444</v>
      </c>
      <c r="G1667" t="s">
        <v>2445</v>
      </c>
      <c r="H1667" t="s">
        <v>312</v>
      </c>
      <c r="I1667" t="s">
        <v>951</v>
      </c>
      <c r="J1667" t="s">
        <v>204</v>
      </c>
      <c r="K1667" t="s">
        <v>204</v>
      </c>
      <c r="L1667" t="s">
        <v>325</v>
      </c>
      <c r="M1667" t="s">
        <v>340</v>
      </c>
      <c r="N1667" t="s">
        <v>446</v>
      </c>
      <c r="O1667" t="s">
        <v>339</v>
      </c>
      <c r="P1667" t="s">
        <v>1668</v>
      </c>
      <c r="Q1667" t="s">
        <v>413</v>
      </c>
      <c r="R1667" t="s">
        <v>407</v>
      </c>
      <c r="S1667" t="s">
        <v>1212</v>
      </c>
      <c r="T1667" s="129">
        <v>2872.8</v>
      </c>
      <c r="U1667" t="s">
        <v>1921</v>
      </c>
      <c r="V1667" s="130">
        <v>4.8868523534536003E-2</v>
      </c>
      <c r="W1667" s="130">
        <v>4.9880847901105502E-2</v>
      </c>
      <c r="X1667" t="s">
        <v>412</v>
      </c>
      <c r="Y1667" t="s">
        <v>339</v>
      </c>
      <c r="Z1667" s="137">
        <v>39037.86</v>
      </c>
      <c r="AA1667" s="167">
        <v>1</v>
      </c>
      <c r="AB1667" s="166" t="s">
        <v>2446</v>
      </c>
      <c r="AD1667" s="137">
        <v>34.923300000000005</v>
      </c>
      <c r="AH1667" s="130">
        <v>4.1640383955583589E-5</v>
      </c>
      <c r="AI1667" s="130">
        <v>1.9690523537559726E-3</v>
      </c>
      <c r="AJ1667" s="130">
        <v>2.0647206630423494E-4</v>
      </c>
      <c r="AK1667" s="181"/>
      <c r="AL1667" s="4"/>
      <c r="AM1667" s="159"/>
      <c r="AN1667" s="4"/>
    </row>
    <row r="1668" spans="1:40" x14ac:dyDescent="0.25">
      <c r="A1668" t="s">
        <v>1213</v>
      </c>
      <c r="B1668" s="2">
        <v>9630</v>
      </c>
      <c r="C1668" t="s">
        <v>3179</v>
      </c>
      <c r="D1668" t="s">
        <v>3180</v>
      </c>
      <c r="E1668" t="s">
        <v>309</v>
      </c>
      <c r="F1668" t="s">
        <v>3181</v>
      </c>
      <c r="G1668" t="s">
        <v>3182</v>
      </c>
      <c r="H1668" t="s">
        <v>312</v>
      </c>
      <c r="I1668" t="s">
        <v>951</v>
      </c>
      <c r="J1668" t="s">
        <v>204</v>
      </c>
      <c r="K1668" t="s">
        <v>204</v>
      </c>
      <c r="L1668" t="s">
        <v>325</v>
      </c>
      <c r="M1668" t="s">
        <v>340</v>
      </c>
      <c r="N1668" t="s">
        <v>463</v>
      </c>
      <c r="O1668" t="s">
        <v>339</v>
      </c>
      <c r="P1668" t="s">
        <v>1619</v>
      </c>
      <c r="Q1668" t="s">
        <v>413</v>
      </c>
      <c r="R1668" t="s">
        <v>407</v>
      </c>
      <c r="S1668" t="s">
        <v>1212</v>
      </c>
      <c r="T1668" s="129">
        <v>5853.9</v>
      </c>
      <c r="U1668" t="s">
        <v>3183</v>
      </c>
      <c r="V1668" s="130">
        <v>2.24038468945023E-2</v>
      </c>
      <c r="W1668" s="130">
        <v>5.5936435886621103E-2</v>
      </c>
      <c r="X1668" t="s">
        <v>412</v>
      </c>
      <c r="Y1668" t="s">
        <v>339</v>
      </c>
      <c r="Z1668" s="137">
        <v>30333.62</v>
      </c>
      <c r="AA1668" s="167">
        <v>1</v>
      </c>
      <c r="AB1668" s="166" t="s">
        <v>3184</v>
      </c>
      <c r="AD1668" s="137">
        <v>24.473200000000002</v>
      </c>
      <c r="AH1668" s="130">
        <v>3.076952153455992E-5</v>
      </c>
      <c r="AI1668" s="130">
        <v>1.3798527648859261E-3</v>
      </c>
      <c r="AJ1668" s="130">
        <v>1.4468942434067806E-4</v>
      </c>
      <c r="AK1668" s="181"/>
      <c r="AL1668" s="4"/>
      <c r="AM1668" s="159"/>
      <c r="AN1668" s="4"/>
    </row>
    <row r="1669" spans="1:40" x14ac:dyDescent="0.25">
      <c r="A1669" t="s">
        <v>1213</v>
      </c>
      <c r="B1669" s="2">
        <v>9630</v>
      </c>
      <c r="C1669" t="s">
        <v>3099</v>
      </c>
      <c r="D1669" t="s">
        <v>3100</v>
      </c>
      <c r="E1669" t="s">
        <v>309</v>
      </c>
      <c r="F1669" t="s">
        <v>3176</v>
      </c>
      <c r="G1669" t="s">
        <v>3177</v>
      </c>
      <c r="H1669" t="s">
        <v>312</v>
      </c>
      <c r="I1669" t="s">
        <v>951</v>
      </c>
      <c r="J1669" t="s">
        <v>204</v>
      </c>
      <c r="K1669" t="s">
        <v>204</v>
      </c>
      <c r="L1669" t="s">
        <v>325</v>
      </c>
      <c r="M1669" t="s">
        <v>340</v>
      </c>
      <c r="N1669" t="s">
        <v>447</v>
      </c>
      <c r="O1669" t="s">
        <v>339</v>
      </c>
      <c r="P1669" t="s">
        <v>1773</v>
      </c>
      <c r="Q1669" t="s">
        <v>415</v>
      </c>
      <c r="R1669" t="s">
        <v>407</v>
      </c>
      <c r="S1669" t="s">
        <v>1212</v>
      </c>
      <c r="T1669" s="129">
        <v>1620.4</v>
      </c>
      <c r="U1669" t="s">
        <v>1672</v>
      </c>
      <c r="V1669" s="130">
        <v>2.81814390695092E-2</v>
      </c>
      <c r="W1669" s="130">
        <v>5.6489804905652703E-2</v>
      </c>
      <c r="X1669" t="s">
        <v>412</v>
      </c>
      <c r="Y1669" t="s">
        <v>339</v>
      </c>
      <c r="Z1669" s="137">
        <v>23454.04</v>
      </c>
      <c r="AA1669" s="167">
        <v>1</v>
      </c>
      <c r="AB1669" s="166" t="s">
        <v>3178</v>
      </c>
      <c r="AD1669" s="137">
        <v>22.4924</v>
      </c>
      <c r="AH1669" s="130">
        <v>7.5779635302968836E-5</v>
      </c>
      <c r="AI1669" s="130">
        <v>1.2681709105846477E-3</v>
      </c>
      <c r="AJ1669" s="130">
        <v>1.329786218410452E-4</v>
      </c>
      <c r="AK1669" s="181"/>
      <c r="AL1669" s="4"/>
      <c r="AM1669" s="159"/>
      <c r="AN1669" s="4"/>
    </row>
    <row r="1670" spans="1:40" x14ac:dyDescent="0.25">
      <c r="A1670" t="s">
        <v>1213</v>
      </c>
      <c r="B1670" s="2">
        <v>9630</v>
      </c>
      <c r="C1670" t="s">
        <v>3075</v>
      </c>
      <c r="D1670" t="s">
        <v>3076</v>
      </c>
      <c r="E1670" t="s">
        <v>309</v>
      </c>
      <c r="F1670" t="s">
        <v>3142</v>
      </c>
      <c r="G1670" t="s">
        <v>3143</v>
      </c>
      <c r="H1670" t="s">
        <v>312</v>
      </c>
      <c r="I1670" t="s">
        <v>951</v>
      </c>
      <c r="J1670" t="s">
        <v>204</v>
      </c>
      <c r="K1670" t="s">
        <v>204</v>
      </c>
      <c r="L1670" t="s">
        <v>325</v>
      </c>
      <c r="M1670" t="s">
        <v>340</v>
      </c>
      <c r="N1670" t="s">
        <v>447</v>
      </c>
      <c r="O1670" t="s">
        <v>339</v>
      </c>
      <c r="P1670" t="s">
        <v>1640</v>
      </c>
      <c r="Q1670" t="s">
        <v>413</v>
      </c>
      <c r="R1670" t="s">
        <v>407</v>
      </c>
      <c r="S1670" t="s">
        <v>1212</v>
      </c>
      <c r="T1670" s="129">
        <v>850.2</v>
      </c>
      <c r="U1670" t="s">
        <v>3144</v>
      </c>
      <c r="V1670" s="130">
        <v>5.9387780100106903E-2</v>
      </c>
      <c r="W1670" s="130">
        <v>5.4883461189269699E-2</v>
      </c>
      <c r="X1670" t="s">
        <v>412</v>
      </c>
      <c r="Y1670" t="s">
        <v>339</v>
      </c>
      <c r="Z1670" s="137">
        <v>4283</v>
      </c>
      <c r="AA1670" s="167">
        <v>1</v>
      </c>
      <c r="AB1670" s="166" t="s">
        <v>3145</v>
      </c>
      <c r="AD1670" s="137">
        <v>4.2619999999999996</v>
      </c>
      <c r="AH1670" s="130">
        <v>3.5482556135839451E-5</v>
      </c>
      <c r="AI1670" s="130">
        <v>2.4030092035139729E-4</v>
      </c>
      <c r="AJ1670" s="130">
        <v>2.5197617252340101E-5</v>
      </c>
      <c r="AK1670" s="181"/>
      <c r="AL1670" s="4"/>
      <c r="AM1670" s="159"/>
      <c r="AN1670" s="4"/>
    </row>
    <row r="1671" spans="1:40" x14ac:dyDescent="0.25">
      <c r="A1671" t="s">
        <v>1213</v>
      </c>
      <c r="B1671" s="2">
        <v>9630</v>
      </c>
      <c r="C1671" t="s">
        <v>2476</v>
      </c>
      <c r="D1671" t="s">
        <v>2477</v>
      </c>
      <c r="E1671" t="s">
        <v>309</v>
      </c>
      <c r="F1671" t="s">
        <v>2548</v>
      </c>
      <c r="G1671" t="s">
        <v>2549</v>
      </c>
      <c r="H1671" t="s">
        <v>312</v>
      </c>
      <c r="I1671" t="s">
        <v>951</v>
      </c>
      <c r="J1671" t="s">
        <v>204</v>
      </c>
      <c r="K1671" t="s">
        <v>204</v>
      </c>
      <c r="L1671" t="s">
        <v>325</v>
      </c>
      <c r="M1671" t="s">
        <v>340</v>
      </c>
      <c r="N1671" t="s">
        <v>462</v>
      </c>
      <c r="O1671" t="s">
        <v>339</v>
      </c>
      <c r="P1671" t="s">
        <v>1647</v>
      </c>
      <c r="Q1671" t="s">
        <v>413</v>
      </c>
      <c r="R1671" t="s">
        <v>407</v>
      </c>
      <c r="S1671" t="s">
        <v>1212</v>
      </c>
      <c r="T1671" s="129">
        <v>1148.9000000000001</v>
      </c>
      <c r="U1671" t="s">
        <v>1774</v>
      </c>
      <c r="V1671" s="130">
        <v>2.0439518007039699E-2</v>
      </c>
      <c r="W1671" s="130">
        <v>4.0343755779266001E-2</v>
      </c>
      <c r="X1671" t="s">
        <v>412</v>
      </c>
      <c r="Y1671" t="s">
        <v>339</v>
      </c>
      <c r="Z1671" s="137">
        <v>3513.85</v>
      </c>
      <c r="AA1671" s="167">
        <v>1</v>
      </c>
      <c r="AB1671" s="166" t="s">
        <v>2550</v>
      </c>
      <c r="AD1671" s="137">
        <v>3.4569000000000001</v>
      </c>
      <c r="AH1671" s="130">
        <v>1.5604135267036743E-5</v>
      </c>
      <c r="AI1671" s="130">
        <v>1.9490761416300924E-4</v>
      </c>
      <c r="AJ1671" s="130">
        <v>2.0437738873677737E-5</v>
      </c>
      <c r="AK1671" s="181"/>
      <c r="AL1671" s="4"/>
      <c r="AM1671" s="159"/>
      <c r="AN1671" s="4"/>
    </row>
    <row r="1672" spans="1:40" x14ac:dyDescent="0.25">
      <c r="A1672" t="s">
        <v>1213</v>
      </c>
      <c r="B1672" s="2">
        <v>9630</v>
      </c>
      <c r="C1672" t="s">
        <v>2191</v>
      </c>
      <c r="D1672" t="s">
        <v>2192</v>
      </c>
      <c r="E1672" t="s">
        <v>309</v>
      </c>
      <c r="F1672" t="s">
        <v>2512</v>
      </c>
      <c r="G1672" t="s">
        <v>2513</v>
      </c>
      <c r="H1672" t="s">
        <v>312</v>
      </c>
      <c r="I1672" t="s">
        <v>951</v>
      </c>
      <c r="J1672" t="s">
        <v>204</v>
      </c>
      <c r="K1672" t="s">
        <v>204</v>
      </c>
      <c r="L1672" t="s">
        <v>325</v>
      </c>
      <c r="M1672" t="s">
        <v>340</v>
      </c>
      <c r="N1672" t="s">
        <v>484</v>
      </c>
      <c r="O1672" t="s">
        <v>339</v>
      </c>
      <c r="P1672" t="s">
        <v>1668</v>
      </c>
      <c r="Q1672" t="s">
        <v>413</v>
      </c>
      <c r="R1672" t="s">
        <v>407</v>
      </c>
      <c r="S1672" t="s">
        <v>1212</v>
      </c>
      <c r="T1672" s="129">
        <v>906</v>
      </c>
      <c r="U1672" t="s">
        <v>2514</v>
      </c>
      <c r="V1672" s="130">
        <v>3.0658486645221399E-2</v>
      </c>
      <c r="W1672" s="130">
        <v>4.7875868682860999E-2</v>
      </c>
      <c r="X1672" t="s">
        <v>412</v>
      </c>
      <c r="Y1672" t="s">
        <v>339</v>
      </c>
      <c r="Z1672" s="137">
        <v>1382.26</v>
      </c>
      <c r="AA1672" s="167">
        <v>1</v>
      </c>
      <c r="AB1672" s="166" t="s">
        <v>2398</v>
      </c>
      <c r="AD1672" s="137">
        <v>1.3722000000000001</v>
      </c>
      <c r="AH1672" s="130">
        <v>1.2979199884281118E-6</v>
      </c>
      <c r="AI1672" s="130">
        <v>7.7367649672967475E-5</v>
      </c>
      <c r="AJ1672" s="130">
        <v>8.112663161347042E-6</v>
      </c>
      <c r="AK1672" s="181"/>
      <c r="AL1672" s="4"/>
      <c r="AM1672" s="159"/>
      <c r="AN1672" s="4"/>
    </row>
    <row r="1673" spans="1:40" x14ac:dyDescent="0.25">
      <c r="A1673" t="s">
        <v>1213</v>
      </c>
      <c r="B1673" s="2">
        <v>9630</v>
      </c>
      <c r="C1673" t="s">
        <v>1884</v>
      </c>
      <c r="D1673" t="s">
        <v>1885</v>
      </c>
      <c r="E1673" t="s">
        <v>309</v>
      </c>
      <c r="F1673" t="s">
        <v>3059</v>
      </c>
      <c r="G1673" t="s">
        <v>3060</v>
      </c>
      <c r="H1673" t="s">
        <v>321</v>
      </c>
      <c r="I1673" t="s">
        <v>754</v>
      </c>
      <c r="J1673" t="s">
        <v>204</v>
      </c>
      <c r="K1673" t="s">
        <v>204</v>
      </c>
      <c r="L1673" t="s">
        <v>325</v>
      </c>
      <c r="M1673" t="s">
        <v>340</v>
      </c>
      <c r="N1673" t="s">
        <v>448</v>
      </c>
      <c r="O1673" t="s">
        <v>339</v>
      </c>
      <c r="P1673" t="s">
        <v>1647</v>
      </c>
      <c r="Q1673" t="s">
        <v>413</v>
      </c>
      <c r="R1673" t="s">
        <v>407</v>
      </c>
      <c r="S1673" t="s">
        <v>1212</v>
      </c>
      <c r="T1673" s="129">
        <v>4935.3999999999996</v>
      </c>
      <c r="U1673" t="s">
        <v>3061</v>
      </c>
      <c r="V1673" s="130">
        <v>3.7100000000000001E-2</v>
      </c>
      <c r="W1673" s="130">
        <v>3.3633828598260501E-2</v>
      </c>
      <c r="X1673" t="s">
        <v>411</v>
      </c>
      <c r="Y1673" t="s">
        <v>339</v>
      </c>
      <c r="Z1673" s="137">
        <v>500000</v>
      </c>
      <c r="AA1673" s="167">
        <v>1</v>
      </c>
      <c r="AB1673" s="166" t="s">
        <v>3062</v>
      </c>
      <c r="AD1673" s="137">
        <v>527.04999999999995</v>
      </c>
      <c r="AH1673" s="130">
        <v>1.3015749056358194E-3</v>
      </c>
      <c r="AI1673" s="130">
        <v>2.9716236525388066E-2</v>
      </c>
      <c r="AJ1673" s="130">
        <v>3.1160028561346437E-3</v>
      </c>
      <c r="AK1673" s="181"/>
      <c r="AL1673" s="4"/>
      <c r="AM1673" s="159"/>
      <c r="AN1673" s="4"/>
    </row>
    <row r="1674" spans="1:40" x14ac:dyDescent="0.25">
      <c r="A1674" t="s">
        <v>1213</v>
      </c>
      <c r="B1674" s="2">
        <v>9630</v>
      </c>
      <c r="C1674" t="s">
        <v>455</v>
      </c>
      <c r="D1674" t="s">
        <v>2606</v>
      </c>
      <c r="E1674" t="s">
        <v>309</v>
      </c>
      <c r="F1674" t="s">
        <v>2607</v>
      </c>
      <c r="G1674" t="s">
        <v>2608</v>
      </c>
      <c r="H1674" t="s">
        <v>321</v>
      </c>
      <c r="I1674" t="s">
        <v>754</v>
      </c>
      <c r="J1674" t="s">
        <v>204</v>
      </c>
      <c r="K1674" t="s">
        <v>204</v>
      </c>
      <c r="L1674" t="s">
        <v>325</v>
      </c>
      <c r="M1674" t="s">
        <v>340</v>
      </c>
      <c r="N1674" t="s">
        <v>440</v>
      </c>
      <c r="O1674" t="s">
        <v>339</v>
      </c>
      <c r="P1674" t="s">
        <v>2149</v>
      </c>
      <c r="Q1674" t="s">
        <v>415</v>
      </c>
      <c r="R1674" t="s">
        <v>407</v>
      </c>
      <c r="S1674" t="s">
        <v>1212</v>
      </c>
      <c r="T1674" s="129">
        <v>1132.5</v>
      </c>
      <c r="U1674" t="s">
        <v>2609</v>
      </c>
      <c r="V1674" s="130">
        <v>1.9079200380090901E-2</v>
      </c>
      <c r="W1674" s="130">
        <v>2.65973874700066E-2</v>
      </c>
      <c r="X1674" t="s">
        <v>412</v>
      </c>
      <c r="Y1674" t="s">
        <v>339</v>
      </c>
      <c r="Z1674" s="137">
        <v>405285</v>
      </c>
      <c r="AA1674" s="167">
        <v>1</v>
      </c>
      <c r="AB1674" s="166" t="s">
        <v>2610</v>
      </c>
      <c r="AD1674" s="137">
        <v>483.46449999999999</v>
      </c>
      <c r="AH1674" s="130">
        <v>1.3712424525606353E-4</v>
      </c>
      <c r="AI1674" s="130">
        <v>2.7258790311409695E-2</v>
      </c>
      <c r="AJ1674" s="130">
        <v>2.8583184950947871E-3</v>
      </c>
      <c r="AK1674" s="181"/>
      <c r="AL1674" s="4"/>
      <c r="AM1674" s="159"/>
      <c r="AN1674" s="4"/>
    </row>
    <row r="1675" spans="1:40" x14ac:dyDescent="0.25">
      <c r="A1675" t="s">
        <v>1213</v>
      </c>
      <c r="B1675" s="2">
        <v>9630</v>
      </c>
      <c r="C1675" t="s">
        <v>2591</v>
      </c>
      <c r="D1675" t="s">
        <v>2592</v>
      </c>
      <c r="E1675" t="s">
        <v>309</v>
      </c>
      <c r="F1675" t="s">
        <v>2611</v>
      </c>
      <c r="G1675" t="s">
        <v>2612</v>
      </c>
      <c r="H1675" t="s">
        <v>321</v>
      </c>
      <c r="I1675" t="s">
        <v>754</v>
      </c>
      <c r="J1675" t="s">
        <v>204</v>
      </c>
      <c r="K1675" t="s">
        <v>204</v>
      </c>
      <c r="L1675" t="s">
        <v>325</v>
      </c>
      <c r="M1675" t="s">
        <v>340</v>
      </c>
      <c r="N1675" t="s">
        <v>475</v>
      </c>
      <c r="O1675" t="s">
        <v>339</v>
      </c>
      <c r="P1675" t="s">
        <v>1668</v>
      </c>
      <c r="Q1675" t="s">
        <v>413</v>
      </c>
      <c r="R1675" t="s">
        <v>407</v>
      </c>
      <c r="S1675" t="s">
        <v>1212</v>
      </c>
      <c r="T1675" s="129">
        <v>2151.6999999999998</v>
      </c>
      <c r="U1675" t="s">
        <v>2613</v>
      </c>
      <c r="V1675" s="130">
        <v>3.7744172970706402E-3</v>
      </c>
      <c r="W1675" s="130">
        <v>2.3652205439805601E-2</v>
      </c>
      <c r="X1675" t="s">
        <v>412</v>
      </c>
      <c r="Y1675" t="s">
        <v>339</v>
      </c>
      <c r="Z1675" s="137">
        <v>104689.29</v>
      </c>
      <c r="AA1675" s="167">
        <v>1</v>
      </c>
      <c r="AB1675" s="166" t="s">
        <v>2614</v>
      </c>
      <c r="AD1675" s="137">
        <v>127.52200000000001</v>
      </c>
      <c r="AH1675" s="130">
        <v>2.0531013425912796E-4</v>
      </c>
      <c r="AI1675" s="130">
        <v>7.189970428214662E-3</v>
      </c>
      <c r="AJ1675" s="130">
        <v>7.5393020817759624E-4</v>
      </c>
      <c r="AK1675" s="181"/>
      <c r="AL1675" s="4"/>
      <c r="AM1675" s="159"/>
      <c r="AN1675" s="4"/>
    </row>
    <row r="1676" spans="1:40" x14ac:dyDescent="0.25">
      <c r="A1676" t="s">
        <v>1213</v>
      </c>
      <c r="B1676" s="2">
        <v>9630</v>
      </c>
      <c r="C1676" t="s">
        <v>2763</v>
      </c>
      <c r="D1676" t="s">
        <v>2764</v>
      </c>
      <c r="E1676" t="s">
        <v>309</v>
      </c>
      <c r="F1676" t="s">
        <v>3063</v>
      </c>
      <c r="G1676" t="s">
        <v>3064</v>
      </c>
      <c r="H1676" t="s">
        <v>321</v>
      </c>
      <c r="I1676" t="s">
        <v>754</v>
      </c>
      <c r="J1676" t="s">
        <v>204</v>
      </c>
      <c r="K1676" t="s">
        <v>204</v>
      </c>
      <c r="L1676" t="s">
        <v>325</v>
      </c>
      <c r="M1676" t="s">
        <v>340</v>
      </c>
      <c r="N1676" t="s">
        <v>447</v>
      </c>
      <c r="O1676" t="s">
        <v>339</v>
      </c>
      <c r="P1676" t="s">
        <v>1640</v>
      </c>
      <c r="Q1676" t="s">
        <v>413</v>
      </c>
      <c r="R1676" t="s">
        <v>407</v>
      </c>
      <c r="S1676" t="s">
        <v>1212</v>
      </c>
      <c r="T1676" s="129">
        <v>742.9</v>
      </c>
      <c r="U1676" t="s">
        <v>2074</v>
      </c>
      <c r="V1676" s="130">
        <v>6.4064835711598406E-2</v>
      </c>
      <c r="W1676" s="130">
        <v>3.6321995633840198E-2</v>
      </c>
      <c r="X1676" t="s">
        <v>412</v>
      </c>
      <c r="Y1676" t="s">
        <v>339</v>
      </c>
      <c r="Z1676" s="137">
        <v>77434</v>
      </c>
      <c r="AA1676" s="167">
        <v>1</v>
      </c>
      <c r="AB1676" s="166" t="s">
        <v>3065</v>
      </c>
      <c r="AD1676" s="137">
        <v>89.320100000000011</v>
      </c>
      <c r="AH1676" s="130">
        <v>1.7801748242303234E-4</v>
      </c>
      <c r="AI1676" s="130">
        <v>5.0360634058842901E-3</v>
      </c>
      <c r="AJ1676" s="130">
        <v>5.2807454076507358E-4</v>
      </c>
      <c r="AK1676" s="181"/>
      <c r="AL1676" s="4"/>
      <c r="AM1676" s="159"/>
      <c r="AN1676" s="4"/>
    </row>
    <row r="1677" spans="1:40" x14ac:dyDescent="0.25">
      <c r="A1677" t="s">
        <v>1213</v>
      </c>
      <c r="B1677" s="2">
        <v>9630</v>
      </c>
      <c r="C1677" t="s">
        <v>1953</v>
      </c>
      <c r="D1677" t="s">
        <v>1954</v>
      </c>
      <c r="E1677" t="s">
        <v>309</v>
      </c>
      <c r="F1677" t="s">
        <v>3185</v>
      </c>
      <c r="G1677" t="s">
        <v>3186</v>
      </c>
      <c r="H1677" t="s">
        <v>321</v>
      </c>
      <c r="I1677" t="s">
        <v>754</v>
      </c>
      <c r="J1677" t="s">
        <v>204</v>
      </c>
      <c r="K1677" t="s">
        <v>204</v>
      </c>
      <c r="L1677" t="s">
        <v>325</v>
      </c>
      <c r="M1677" t="s">
        <v>340</v>
      </c>
      <c r="N1677" t="s">
        <v>465</v>
      </c>
      <c r="O1677" t="s">
        <v>339</v>
      </c>
      <c r="P1677" t="s">
        <v>1773</v>
      </c>
      <c r="Q1677" t="s">
        <v>415</v>
      </c>
      <c r="R1677" t="s">
        <v>407</v>
      </c>
      <c r="S1677" t="s">
        <v>1212</v>
      </c>
      <c r="T1677" s="129">
        <v>991.5</v>
      </c>
      <c r="U1677" t="s">
        <v>3187</v>
      </c>
      <c r="V1677" s="130">
        <v>9.7838861382004202E-3</v>
      </c>
      <c r="W1677" s="130">
        <v>3.4730076228379897E-2</v>
      </c>
      <c r="X1677" t="s">
        <v>412</v>
      </c>
      <c r="Y1677" t="s">
        <v>339</v>
      </c>
      <c r="Z1677" s="137">
        <v>34749.199999999997</v>
      </c>
      <c r="AA1677" s="167">
        <v>1</v>
      </c>
      <c r="AB1677" s="166" t="s">
        <v>3188</v>
      </c>
      <c r="AC1677" s="2">
        <v>41.488599999999998</v>
      </c>
      <c r="AD1677" s="137">
        <v>81.596100000000007</v>
      </c>
      <c r="AH1677" s="130">
        <v>2.4245138999360891E-4</v>
      </c>
      <c r="AI1677" s="130">
        <v>4.6005673221690873E-3</v>
      </c>
      <c r="AJ1677" s="130">
        <v>4.8240903263342764E-4</v>
      </c>
      <c r="AK1677" s="181"/>
      <c r="AL1677" s="4"/>
      <c r="AM1677" s="159"/>
      <c r="AN1677" s="4"/>
    </row>
    <row r="1678" spans="1:40" x14ac:dyDescent="0.25">
      <c r="A1678" t="s">
        <v>1213</v>
      </c>
      <c r="B1678" s="2">
        <v>9630</v>
      </c>
      <c r="C1678" t="s">
        <v>1849</v>
      </c>
      <c r="D1678" t="s">
        <v>1850</v>
      </c>
      <c r="E1678" t="s">
        <v>309</v>
      </c>
      <c r="F1678" t="s">
        <v>1851</v>
      </c>
      <c r="G1678" t="s">
        <v>1852</v>
      </c>
      <c r="H1678" t="s">
        <v>321</v>
      </c>
      <c r="I1678" t="s">
        <v>754</v>
      </c>
      <c r="J1678" t="s">
        <v>204</v>
      </c>
      <c r="K1678" t="s">
        <v>204</v>
      </c>
      <c r="L1678" t="s">
        <v>325</v>
      </c>
      <c r="M1678" t="s">
        <v>340</v>
      </c>
      <c r="N1678" t="s">
        <v>456</v>
      </c>
      <c r="O1678" t="s">
        <v>339</v>
      </c>
      <c r="P1678" t="s">
        <v>1647</v>
      </c>
      <c r="Q1678" t="s">
        <v>413</v>
      </c>
      <c r="R1678" t="s">
        <v>407</v>
      </c>
      <c r="S1678" t="s">
        <v>1212</v>
      </c>
      <c r="T1678" s="129">
        <v>5431</v>
      </c>
      <c r="U1678" t="s">
        <v>1853</v>
      </c>
      <c r="V1678" s="130">
        <v>2.7158624294995899E-2</v>
      </c>
      <c r="W1678" s="130">
        <v>3.88488726472851E-2</v>
      </c>
      <c r="X1678" t="s">
        <v>412</v>
      </c>
      <c r="Y1678" t="s">
        <v>339</v>
      </c>
      <c r="Z1678" s="137">
        <v>43815.360000000001</v>
      </c>
      <c r="AA1678" s="167">
        <v>1</v>
      </c>
      <c r="AB1678" s="166" t="s">
        <v>1854</v>
      </c>
      <c r="AD1678" s="137">
        <v>64.465500000000006</v>
      </c>
      <c r="AH1678" s="130">
        <v>1.508800251808308E-5</v>
      </c>
      <c r="AI1678" s="130">
        <v>3.6347064713545293E-3</v>
      </c>
      <c r="AJ1678" s="130">
        <v>3.8113021937605143E-4</v>
      </c>
      <c r="AK1678" s="181"/>
      <c r="AL1678" s="4"/>
      <c r="AM1678" s="159"/>
      <c r="AN1678" s="4"/>
    </row>
    <row r="1679" spans="1:40" x14ac:dyDescent="0.25">
      <c r="A1679" t="s">
        <v>1213</v>
      </c>
      <c r="B1679" s="2">
        <v>9630</v>
      </c>
      <c r="C1679" t="s">
        <v>1855</v>
      </c>
      <c r="D1679" t="s">
        <v>1856</v>
      </c>
      <c r="E1679" t="s">
        <v>309</v>
      </c>
      <c r="F1679" t="s">
        <v>1857</v>
      </c>
      <c r="G1679" t="s">
        <v>1858</v>
      </c>
      <c r="H1679" t="s">
        <v>321</v>
      </c>
      <c r="I1679" t="s">
        <v>754</v>
      </c>
      <c r="J1679" t="s">
        <v>204</v>
      </c>
      <c r="K1679" t="s">
        <v>204</v>
      </c>
      <c r="L1679" t="s">
        <v>325</v>
      </c>
      <c r="M1679" t="s">
        <v>340</v>
      </c>
      <c r="N1679" t="s">
        <v>464</v>
      </c>
      <c r="O1679" t="s">
        <v>339</v>
      </c>
      <c r="P1679" t="s">
        <v>1668</v>
      </c>
      <c r="Q1679" t="s">
        <v>413</v>
      </c>
      <c r="R1679" t="s">
        <v>407</v>
      </c>
      <c r="S1679" t="s">
        <v>1212</v>
      </c>
      <c r="T1679" s="129">
        <v>224.7</v>
      </c>
      <c r="U1679" t="s">
        <v>1859</v>
      </c>
      <c r="V1679" s="130">
        <v>1.20603046619889E-2</v>
      </c>
      <c r="W1679" s="130">
        <v>2.0223153343200299E-2</v>
      </c>
      <c r="X1679" t="s">
        <v>412</v>
      </c>
      <c r="Y1679" t="s">
        <v>339</v>
      </c>
      <c r="Z1679" s="137">
        <v>6597.56</v>
      </c>
      <c r="AA1679" s="167">
        <v>1</v>
      </c>
      <c r="AB1679" s="166" t="s">
        <v>1860</v>
      </c>
      <c r="AD1679" s="137">
        <v>7.5878999999999994</v>
      </c>
      <c r="AH1679" s="130">
        <v>8.1040239887246565E-5</v>
      </c>
      <c r="AI1679" s="130">
        <v>4.2782246680768827E-4</v>
      </c>
      <c r="AJ1679" s="130">
        <v>4.4860863432433476E-5</v>
      </c>
      <c r="AK1679" s="181"/>
      <c r="AL1679" s="4"/>
      <c r="AM1679" s="159"/>
      <c r="AN1679" s="4"/>
    </row>
    <row r="1680" spans="1:40" x14ac:dyDescent="0.25">
      <c r="A1680" t="s">
        <v>1213</v>
      </c>
      <c r="B1680" s="2">
        <v>9630</v>
      </c>
      <c r="C1680" t="s">
        <v>1873</v>
      </c>
      <c r="D1680" t="s">
        <v>1874</v>
      </c>
      <c r="E1680" t="s">
        <v>309</v>
      </c>
      <c r="F1680" t="s">
        <v>2772</v>
      </c>
      <c r="G1680" t="s">
        <v>2773</v>
      </c>
      <c r="H1680" t="s">
        <v>312</v>
      </c>
      <c r="I1680" t="s">
        <v>754</v>
      </c>
      <c r="J1680" t="s">
        <v>204</v>
      </c>
      <c r="K1680" t="s">
        <v>204</v>
      </c>
      <c r="L1680" t="s">
        <v>325</v>
      </c>
      <c r="M1680" t="s">
        <v>340</v>
      </c>
      <c r="N1680" t="s">
        <v>448</v>
      </c>
      <c r="O1680" t="s">
        <v>339</v>
      </c>
      <c r="P1680" t="s">
        <v>1211</v>
      </c>
      <c r="Q1680" t="s">
        <v>413</v>
      </c>
      <c r="R1680" t="s">
        <v>407</v>
      </c>
      <c r="S1680" t="s">
        <v>1212</v>
      </c>
      <c r="T1680" s="129">
        <v>3399.2</v>
      </c>
      <c r="U1680" t="s">
        <v>2774</v>
      </c>
      <c r="V1680" s="130">
        <v>1.48953374087807E-2</v>
      </c>
      <c r="W1680" s="130">
        <v>2.36181116139885E-2</v>
      </c>
      <c r="X1680" t="s">
        <v>412</v>
      </c>
      <c r="Y1680" t="s">
        <v>339</v>
      </c>
      <c r="Z1680" s="137">
        <v>544135</v>
      </c>
      <c r="AA1680" s="167">
        <v>1</v>
      </c>
      <c r="AB1680" s="166" t="s">
        <v>2775</v>
      </c>
      <c r="AD1680" s="137">
        <v>558.93550000000005</v>
      </c>
      <c r="AH1680" s="130">
        <v>1.7344302582990545E-4</v>
      </c>
      <c r="AI1680" s="130">
        <v>3.1514011043422913E-2</v>
      </c>
      <c r="AJ1680" s="130">
        <v>3.3045149689688749E-3</v>
      </c>
      <c r="AK1680" s="181"/>
      <c r="AL1680" s="4"/>
      <c r="AM1680" s="159"/>
      <c r="AN1680" s="4"/>
    </row>
    <row r="1681" spans="1:40" x14ac:dyDescent="0.25">
      <c r="A1681" t="s">
        <v>1213</v>
      </c>
      <c r="B1681" s="2">
        <v>9630</v>
      </c>
      <c r="C1681" t="s">
        <v>455</v>
      </c>
      <c r="D1681" t="s">
        <v>2606</v>
      </c>
      <c r="E1681" t="s">
        <v>309</v>
      </c>
      <c r="F1681" t="s">
        <v>2726</v>
      </c>
      <c r="G1681" t="s">
        <v>2727</v>
      </c>
      <c r="H1681" t="s">
        <v>312</v>
      </c>
      <c r="I1681" t="s">
        <v>754</v>
      </c>
      <c r="J1681" t="s">
        <v>204</v>
      </c>
      <c r="K1681" t="s">
        <v>204</v>
      </c>
      <c r="L1681" t="s">
        <v>325</v>
      </c>
      <c r="M1681" t="s">
        <v>340</v>
      </c>
      <c r="N1681" t="s">
        <v>440</v>
      </c>
      <c r="O1681" t="s">
        <v>339</v>
      </c>
      <c r="P1681" t="s">
        <v>2149</v>
      </c>
      <c r="Q1681" t="s">
        <v>415</v>
      </c>
      <c r="R1681" t="s">
        <v>407</v>
      </c>
      <c r="S1681" t="s">
        <v>1212</v>
      </c>
      <c r="T1681" s="129">
        <v>3633.5</v>
      </c>
      <c r="U1681" t="s">
        <v>2728</v>
      </c>
      <c r="V1681" s="130">
        <v>1.6468686934184899E-2</v>
      </c>
      <c r="W1681" s="130">
        <v>2.4318346344232199E-2</v>
      </c>
      <c r="X1681" t="s">
        <v>412</v>
      </c>
      <c r="Y1681" t="s">
        <v>339</v>
      </c>
      <c r="Z1681" s="137">
        <v>431764.51</v>
      </c>
      <c r="AA1681" s="167">
        <v>1</v>
      </c>
      <c r="AB1681" s="166" t="s">
        <v>2729</v>
      </c>
      <c r="AD1681" s="137">
        <v>522.65089999999998</v>
      </c>
      <c r="AH1681" s="130">
        <v>1.6899724953586774E-4</v>
      </c>
      <c r="AI1681" s="130">
        <v>2.9468205605932923E-2</v>
      </c>
      <c r="AJ1681" s="130">
        <v>3.0899946820251247E-3</v>
      </c>
      <c r="AK1681" s="181"/>
      <c r="AL1681" s="4"/>
      <c r="AM1681" s="159"/>
      <c r="AN1681" s="4"/>
    </row>
    <row r="1682" spans="1:40" x14ac:dyDescent="0.25">
      <c r="A1682" t="s">
        <v>1213</v>
      </c>
      <c r="B1682" s="2">
        <v>9630</v>
      </c>
      <c r="C1682" t="s">
        <v>1953</v>
      </c>
      <c r="D1682" t="s">
        <v>1954</v>
      </c>
      <c r="E1682" t="s">
        <v>309</v>
      </c>
      <c r="F1682" t="s">
        <v>3825</v>
      </c>
      <c r="G1682" t="s">
        <v>3826</v>
      </c>
      <c r="H1682" t="s">
        <v>312</v>
      </c>
      <c r="I1682" t="s">
        <v>754</v>
      </c>
      <c r="J1682" t="s">
        <v>204</v>
      </c>
      <c r="K1682" t="s">
        <v>204</v>
      </c>
      <c r="L1682" t="s">
        <v>325</v>
      </c>
      <c r="M1682" t="s">
        <v>340</v>
      </c>
      <c r="N1682" t="s">
        <v>465</v>
      </c>
      <c r="O1682" t="s">
        <v>339</v>
      </c>
      <c r="P1682" t="s">
        <v>1773</v>
      </c>
      <c r="Q1682" t="s">
        <v>415</v>
      </c>
      <c r="R1682" t="s">
        <v>407</v>
      </c>
      <c r="S1682" t="s">
        <v>1212</v>
      </c>
      <c r="T1682" s="129">
        <v>4283.2</v>
      </c>
      <c r="U1682" t="s">
        <v>3194</v>
      </c>
      <c r="V1682" s="130">
        <v>4.8507718026634603E-3</v>
      </c>
      <c r="W1682" s="130">
        <v>4.4454684392213499E-2</v>
      </c>
      <c r="X1682" t="s">
        <v>412</v>
      </c>
      <c r="Y1682" t="s">
        <v>339</v>
      </c>
      <c r="Z1682" s="137">
        <v>446000</v>
      </c>
      <c r="AA1682" s="167">
        <v>1</v>
      </c>
      <c r="AB1682" s="166" t="s">
        <v>3827</v>
      </c>
      <c r="AD1682" s="137">
        <v>417.01</v>
      </c>
      <c r="AH1682" s="130">
        <v>7.136E-4</v>
      </c>
      <c r="AI1682" s="130">
        <v>2.3511939651744765E-2</v>
      </c>
      <c r="AJ1682" s="130">
        <v>2.4654289935237793E-3</v>
      </c>
      <c r="AK1682" s="181"/>
      <c r="AL1682" s="4"/>
      <c r="AM1682" s="159"/>
      <c r="AN1682" s="4"/>
    </row>
    <row r="1683" spans="1:40" x14ac:dyDescent="0.25">
      <c r="A1683" t="s">
        <v>1213</v>
      </c>
      <c r="B1683" s="2">
        <v>9630</v>
      </c>
      <c r="C1683" t="s">
        <v>1884</v>
      </c>
      <c r="D1683" t="s">
        <v>1885</v>
      </c>
      <c r="E1683" t="s">
        <v>309</v>
      </c>
      <c r="F1683" t="s">
        <v>2749</v>
      </c>
      <c r="G1683" t="s">
        <v>2750</v>
      </c>
      <c r="H1683" t="s">
        <v>312</v>
      </c>
      <c r="I1683" t="s">
        <v>754</v>
      </c>
      <c r="J1683" t="s">
        <v>204</v>
      </c>
      <c r="K1683" t="s">
        <v>204</v>
      </c>
      <c r="L1683" t="s">
        <v>325</v>
      </c>
      <c r="M1683" t="s">
        <v>340</v>
      </c>
      <c r="N1683" t="s">
        <v>448</v>
      </c>
      <c r="O1683" t="s">
        <v>339</v>
      </c>
      <c r="P1683" t="s">
        <v>1211</v>
      </c>
      <c r="Q1683" t="s">
        <v>413</v>
      </c>
      <c r="R1683" t="s">
        <v>407</v>
      </c>
      <c r="S1683" t="s">
        <v>1212</v>
      </c>
      <c r="T1683" s="129">
        <v>3809.2</v>
      </c>
      <c r="U1683" t="s">
        <v>2475</v>
      </c>
      <c r="V1683" s="130">
        <v>-5.3196786987784999E-3</v>
      </c>
      <c r="W1683" s="130">
        <v>2.5228389233350398E-2</v>
      </c>
      <c r="X1683" t="s">
        <v>412</v>
      </c>
      <c r="Y1683" t="s">
        <v>339</v>
      </c>
      <c r="Z1683" s="137">
        <v>398400</v>
      </c>
      <c r="AA1683" s="167">
        <v>1</v>
      </c>
      <c r="AB1683" s="166" t="s">
        <v>2751</v>
      </c>
      <c r="AD1683" s="137">
        <v>402.2645</v>
      </c>
      <c r="AH1683" s="130">
        <v>3.5420895426882429E-4</v>
      </c>
      <c r="AI1683" s="130">
        <v>2.268055597716909E-2</v>
      </c>
      <c r="AJ1683" s="130">
        <v>2.3782512682318079E-3</v>
      </c>
      <c r="AK1683" s="181"/>
      <c r="AL1683" s="4"/>
      <c r="AM1683" s="159"/>
      <c r="AN1683" s="4"/>
    </row>
    <row r="1684" spans="1:40" x14ac:dyDescent="0.25">
      <c r="A1684" t="s">
        <v>1213</v>
      </c>
      <c r="B1684" s="2">
        <v>9630</v>
      </c>
      <c r="C1684" t="s">
        <v>3079</v>
      </c>
      <c r="D1684" t="s">
        <v>3080</v>
      </c>
      <c r="E1684" t="s">
        <v>309</v>
      </c>
      <c r="F1684" t="s">
        <v>3081</v>
      </c>
      <c r="G1684" t="s">
        <v>3082</v>
      </c>
      <c r="H1684" t="s">
        <v>312</v>
      </c>
      <c r="I1684" t="s">
        <v>754</v>
      </c>
      <c r="J1684" t="s">
        <v>204</v>
      </c>
      <c r="K1684" t="s">
        <v>204</v>
      </c>
      <c r="L1684" t="s">
        <v>325</v>
      </c>
      <c r="M1684" t="s">
        <v>340</v>
      </c>
      <c r="N1684" t="s">
        <v>464</v>
      </c>
      <c r="O1684" t="s">
        <v>339</v>
      </c>
      <c r="P1684" t="s">
        <v>1640</v>
      </c>
      <c r="Q1684" t="s">
        <v>413</v>
      </c>
      <c r="R1684" t="s">
        <v>407</v>
      </c>
      <c r="S1684" t="s">
        <v>1212</v>
      </c>
      <c r="T1684" s="129">
        <v>4502.5</v>
      </c>
      <c r="U1684" t="s">
        <v>3083</v>
      </c>
      <c r="V1684" s="130">
        <v>3.9379949549436202E-2</v>
      </c>
      <c r="W1684" s="130">
        <v>2.9136066192388201E-2</v>
      </c>
      <c r="X1684" t="s">
        <v>412</v>
      </c>
      <c r="Y1684" t="s">
        <v>339</v>
      </c>
      <c r="Z1684" s="137">
        <v>361000</v>
      </c>
      <c r="AA1684" s="167">
        <v>1</v>
      </c>
      <c r="AB1684" s="166" t="s">
        <v>3084</v>
      </c>
      <c r="AD1684" s="137">
        <v>388.11109999999996</v>
      </c>
      <c r="AH1684" s="130">
        <v>8.6319237712659757E-4</v>
      </c>
      <c r="AI1684" s="130">
        <v>2.1882556200983855E-2</v>
      </c>
      <c r="AJ1684" s="130">
        <v>2.2945741316716789E-3</v>
      </c>
      <c r="AK1684" s="181"/>
      <c r="AL1684" s="4"/>
      <c r="AM1684" s="159"/>
      <c r="AN1684" s="4"/>
    </row>
    <row r="1685" spans="1:40" x14ac:dyDescent="0.25">
      <c r="A1685" t="s">
        <v>1213</v>
      </c>
      <c r="B1685" s="2">
        <v>9630</v>
      </c>
      <c r="C1685" t="s">
        <v>2130</v>
      </c>
      <c r="D1685" t="s">
        <v>2131</v>
      </c>
      <c r="E1685" t="s">
        <v>309</v>
      </c>
      <c r="F1685" t="s">
        <v>2132</v>
      </c>
      <c r="G1685" t="s">
        <v>2133</v>
      </c>
      <c r="H1685" t="s">
        <v>312</v>
      </c>
      <c r="I1685" t="s">
        <v>754</v>
      </c>
      <c r="J1685" t="s">
        <v>204</v>
      </c>
      <c r="K1685" t="s">
        <v>204</v>
      </c>
      <c r="L1685" t="s">
        <v>325</v>
      </c>
      <c r="M1685" t="s">
        <v>340</v>
      </c>
      <c r="N1685" t="s">
        <v>448</v>
      </c>
      <c r="O1685" t="s">
        <v>339</v>
      </c>
      <c r="P1685" t="s">
        <v>1255</v>
      </c>
      <c r="Q1685" t="s">
        <v>415</v>
      </c>
      <c r="R1685" t="s">
        <v>407</v>
      </c>
      <c r="S1685" t="s">
        <v>1212</v>
      </c>
      <c r="T1685" s="129">
        <v>3973.1</v>
      </c>
      <c r="U1685" t="s">
        <v>2134</v>
      </c>
      <c r="V1685" s="130">
        <v>2.7035362001657098E-2</v>
      </c>
      <c r="W1685" s="130">
        <v>2.5207408417462999E-2</v>
      </c>
      <c r="X1685" t="s">
        <v>412</v>
      </c>
      <c r="Y1685" t="s">
        <v>339</v>
      </c>
      <c r="Z1685" s="137">
        <v>384050.78</v>
      </c>
      <c r="AA1685" s="167">
        <v>1</v>
      </c>
      <c r="AB1685" s="166" t="s">
        <v>2135</v>
      </c>
      <c r="AD1685" s="137">
        <v>387.3152</v>
      </c>
      <c r="AH1685" s="130">
        <v>9.9412041134092161E-5</v>
      </c>
      <c r="AI1685" s="130">
        <v>2.1837681611000824E-2</v>
      </c>
      <c r="AJ1685" s="130">
        <v>2.2898686451463066E-3</v>
      </c>
      <c r="AK1685" s="181"/>
      <c r="AL1685" s="4"/>
      <c r="AM1685" s="159"/>
      <c r="AN1685" s="4"/>
    </row>
    <row r="1686" spans="1:40" x14ac:dyDescent="0.25">
      <c r="A1686" t="s">
        <v>1213</v>
      </c>
      <c r="B1686" s="2">
        <v>9630</v>
      </c>
      <c r="C1686" t="s">
        <v>455</v>
      </c>
      <c r="D1686" t="s">
        <v>2606</v>
      </c>
      <c r="E1686" t="s">
        <v>309</v>
      </c>
      <c r="F1686" t="s">
        <v>2694</v>
      </c>
      <c r="G1686" t="s">
        <v>2695</v>
      </c>
      <c r="H1686" t="s">
        <v>312</v>
      </c>
      <c r="I1686" t="s">
        <v>754</v>
      </c>
      <c r="J1686" t="s">
        <v>204</v>
      </c>
      <c r="K1686" t="s">
        <v>204</v>
      </c>
      <c r="L1686" t="s">
        <v>325</v>
      </c>
      <c r="M1686" t="s">
        <v>340</v>
      </c>
      <c r="N1686" t="s">
        <v>440</v>
      </c>
      <c r="O1686" t="s">
        <v>339</v>
      </c>
      <c r="P1686" t="s">
        <v>2149</v>
      </c>
      <c r="Q1686" t="s">
        <v>415</v>
      </c>
      <c r="R1686" t="s">
        <v>407</v>
      </c>
      <c r="S1686" t="s">
        <v>1212</v>
      </c>
      <c r="T1686" s="129">
        <v>6127.9</v>
      </c>
      <c r="U1686" t="s">
        <v>2696</v>
      </c>
      <c r="V1686" s="130">
        <v>6.8072328841682801E-3</v>
      </c>
      <c r="W1686" s="130">
        <v>4.6566992557045403E-3</v>
      </c>
      <c r="X1686" t="s">
        <v>412</v>
      </c>
      <c r="Y1686" t="s">
        <v>339</v>
      </c>
      <c r="Z1686" s="137">
        <v>329000</v>
      </c>
      <c r="AA1686" s="167">
        <v>1</v>
      </c>
      <c r="AB1686" s="166" t="s">
        <v>2697</v>
      </c>
      <c r="AD1686" s="137">
        <v>361.7355</v>
      </c>
      <c r="AH1686" s="130">
        <v>8.4594363598402536E-5</v>
      </c>
      <c r="AI1686" s="130">
        <v>2.0395441945981436E-2</v>
      </c>
      <c r="AJ1686" s="130">
        <v>2.1386374180159253E-3</v>
      </c>
      <c r="AK1686" s="181"/>
      <c r="AL1686" s="4"/>
      <c r="AM1686" s="159"/>
      <c r="AN1686" s="4"/>
    </row>
    <row r="1687" spans="1:40" x14ac:dyDescent="0.25">
      <c r="A1687" t="s">
        <v>1213</v>
      </c>
      <c r="B1687" s="2">
        <v>9630</v>
      </c>
      <c r="C1687" t="s">
        <v>3085</v>
      </c>
      <c r="D1687" t="s">
        <v>3086</v>
      </c>
      <c r="E1687" t="s">
        <v>309</v>
      </c>
      <c r="F1687" t="s">
        <v>3087</v>
      </c>
      <c r="G1687" t="s">
        <v>3088</v>
      </c>
      <c r="H1687" t="s">
        <v>312</v>
      </c>
      <c r="I1687" t="s">
        <v>754</v>
      </c>
      <c r="J1687" t="s">
        <v>204</v>
      </c>
      <c r="K1687" t="s">
        <v>204</v>
      </c>
      <c r="L1687" t="s">
        <v>325</v>
      </c>
      <c r="M1687" t="s">
        <v>340</v>
      </c>
      <c r="N1687" t="s">
        <v>464</v>
      </c>
      <c r="O1687" t="s">
        <v>339</v>
      </c>
      <c r="P1687" t="s">
        <v>1864</v>
      </c>
      <c r="Q1687" t="s">
        <v>415</v>
      </c>
      <c r="R1687" t="s">
        <v>407</v>
      </c>
      <c r="S1687" t="s">
        <v>1212</v>
      </c>
      <c r="T1687" s="129">
        <v>6648.1</v>
      </c>
      <c r="U1687" t="s">
        <v>3089</v>
      </c>
      <c r="V1687" s="130">
        <v>1.0998150857686699E-2</v>
      </c>
      <c r="W1687" s="130">
        <v>3.6738989349603297E-2</v>
      </c>
      <c r="X1687" t="s">
        <v>412</v>
      </c>
      <c r="Y1687" t="s">
        <v>339</v>
      </c>
      <c r="Z1687" s="137">
        <v>387749.12</v>
      </c>
      <c r="AA1687" s="167">
        <v>1</v>
      </c>
      <c r="AB1687" s="166" t="s">
        <v>2429</v>
      </c>
      <c r="AD1687" s="137">
        <v>343.0804</v>
      </c>
      <c r="AH1687" s="130">
        <v>1.7624959999999999E-3</v>
      </c>
      <c r="AI1687" s="130">
        <v>1.9343626437007398E-2</v>
      </c>
      <c r="AJ1687" s="130">
        <v>2.0283455199389356E-3</v>
      </c>
      <c r="AK1687" s="181"/>
      <c r="AL1687" s="4"/>
      <c r="AM1687" s="159"/>
      <c r="AN1687" s="4"/>
    </row>
    <row r="1688" spans="1:40" x14ac:dyDescent="0.25">
      <c r="A1688" t="s">
        <v>1213</v>
      </c>
      <c r="B1688" s="2">
        <v>9630</v>
      </c>
      <c r="C1688" t="s">
        <v>2164</v>
      </c>
      <c r="D1688" t="s">
        <v>2165</v>
      </c>
      <c r="E1688" t="s">
        <v>309</v>
      </c>
      <c r="F1688" t="s">
        <v>2166</v>
      </c>
      <c r="G1688" t="s">
        <v>2167</v>
      </c>
      <c r="H1688" t="s">
        <v>312</v>
      </c>
      <c r="I1688" t="s">
        <v>754</v>
      </c>
      <c r="J1688" t="s">
        <v>204</v>
      </c>
      <c r="K1688" t="s">
        <v>204</v>
      </c>
      <c r="L1688" t="s">
        <v>325</v>
      </c>
      <c r="M1688" t="s">
        <v>340</v>
      </c>
      <c r="N1688" t="s">
        <v>440</v>
      </c>
      <c r="O1688" t="s">
        <v>339</v>
      </c>
      <c r="P1688" t="s">
        <v>1626</v>
      </c>
      <c r="Q1688" t="s">
        <v>415</v>
      </c>
      <c r="R1688" t="s">
        <v>407</v>
      </c>
      <c r="S1688" t="s">
        <v>1212</v>
      </c>
      <c r="T1688" s="129">
        <v>3694.4</v>
      </c>
      <c r="U1688" t="s">
        <v>2168</v>
      </c>
      <c r="V1688" s="130">
        <v>1.7999999999999999E-2</v>
      </c>
      <c r="W1688" s="130">
        <v>3.5377858918904902E-2</v>
      </c>
      <c r="X1688" t="s">
        <v>412</v>
      </c>
      <c r="Y1688" t="s">
        <v>339</v>
      </c>
      <c r="Z1688" s="137">
        <v>312840</v>
      </c>
      <c r="AA1688" s="167">
        <v>1</v>
      </c>
      <c r="AB1688" s="166" t="s">
        <v>2169</v>
      </c>
      <c r="AD1688" s="137">
        <v>334.55109999999996</v>
      </c>
      <c r="AH1688" s="130">
        <v>3.1442619367991187E-4</v>
      </c>
      <c r="AI1688" s="130">
        <v>1.8862725770664557E-2</v>
      </c>
      <c r="AJ1688" s="130">
        <v>1.9779189509970341E-3</v>
      </c>
      <c r="AK1688" s="181"/>
      <c r="AL1688" s="4"/>
      <c r="AM1688" s="159"/>
      <c r="AN1688" s="4"/>
    </row>
    <row r="1689" spans="1:40" x14ac:dyDescent="0.25">
      <c r="A1689" t="s">
        <v>1213</v>
      </c>
      <c r="B1689" s="2">
        <v>9630</v>
      </c>
      <c r="C1689" t="s">
        <v>1609</v>
      </c>
      <c r="D1689" t="s">
        <v>1610</v>
      </c>
      <c r="E1689" t="s">
        <v>309</v>
      </c>
      <c r="F1689" t="s">
        <v>2122</v>
      </c>
      <c r="G1689" t="s">
        <v>2123</v>
      </c>
      <c r="H1689" t="s">
        <v>312</v>
      </c>
      <c r="I1689" t="s">
        <v>754</v>
      </c>
      <c r="J1689" t="s">
        <v>204</v>
      </c>
      <c r="K1689" t="s">
        <v>204</v>
      </c>
      <c r="L1689" t="s">
        <v>325</v>
      </c>
      <c r="M1689" t="s">
        <v>340</v>
      </c>
      <c r="N1689" t="s">
        <v>448</v>
      </c>
      <c r="O1689" t="s">
        <v>339</v>
      </c>
      <c r="P1689" t="s">
        <v>1211</v>
      </c>
      <c r="Q1689" t="s">
        <v>413</v>
      </c>
      <c r="R1689" t="s">
        <v>407</v>
      </c>
      <c r="S1689" t="s">
        <v>1212</v>
      </c>
      <c r="T1689" s="129">
        <v>3686.7</v>
      </c>
      <c r="U1689" t="s">
        <v>2124</v>
      </c>
      <c r="V1689" s="130">
        <v>-3.5887613880637801E-3</v>
      </c>
      <c r="W1689" s="130">
        <v>2.4979242044686899E-2</v>
      </c>
      <c r="X1689" t="s">
        <v>412</v>
      </c>
      <c r="Y1689" t="s">
        <v>339</v>
      </c>
      <c r="Z1689" s="137">
        <v>331342.8</v>
      </c>
      <c r="AA1689" s="167">
        <v>1</v>
      </c>
      <c r="AB1689" s="166" t="s">
        <v>2125</v>
      </c>
      <c r="AD1689" s="137">
        <v>332.0718</v>
      </c>
      <c r="AH1689" s="130">
        <v>1.2729579805373299E-4</v>
      </c>
      <c r="AI1689" s="130">
        <v>1.8722937391540389E-2</v>
      </c>
      <c r="AJ1689" s="130">
        <v>1.9632609377512045E-3</v>
      </c>
      <c r="AK1689" s="181"/>
      <c r="AL1689" s="4"/>
      <c r="AM1689" s="159"/>
      <c r="AN1689" s="4"/>
    </row>
    <row r="1690" spans="1:40" x14ac:dyDescent="0.25">
      <c r="A1690" t="s">
        <v>1213</v>
      </c>
      <c r="B1690" s="2">
        <v>9630</v>
      </c>
      <c r="C1690" t="s">
        <v>2631</v>
      </c>
      <c r="D1690" t="s">
        <v>2632</v>
      </c>
      <c r="E1690" t="s">
        <v>309</v>
      </c>
      <c r="F1690" t="s">
        <v>2640</v>
      </c>
      <c r="G1690" t="s">
        <v>2641</v>
      </c>
      <c r="H1690" t="s">
        <v>312</v>
      </c>
      <c r="I1690" t="s">
        <v>754</v>
      </c>
      <c r="J1690" t="s">
        <v>204</v>
      </c>
      <c r="K1690" t="s">
        <v>204</v>
      </c>
      <c r="L1690" t="s">
        <v>325</v>
      </c>
      <c r="M1690" t="s">
        <v>340</v>
      </c>
      <c r="N1690" t="s">
        <v>465</v>
      </c>
      <c r="O1690" t="s">
        <v>339</v>
      </c>
      <c r="P1690" t="s">
        <v>1668</v>
      </c>
      <c r="Q1690" t="s">
        <v>413</v>
      </c>
      <c r="R1690" t="s">
        <v>407</v>
      </c>
      <c r="S1690" t="s">
        <v>1212</v>
      </c>
      <c r="T1690" s="129">
        <v>3169.7</v>
      </c>
      <c r="U1690" t="s">
        <v>2162</v>
      </c>
      <c r="V1690" s="130">
        <v>8.98510609864844E-4</v>
      </c>
      <c r="W1690" s="130">
        <v>2.94953626644608E-2</v>
      </c>
      <c r="X1690" t="s">
        <v>412</v>
      </c>
      <c r="Y1690" t="s">
        <v>339</v>
      </c>
      <c r="Z1690" s="137">
        <v>309000</v>
      </c>
      <c r="AA1690" s="167">
        <v>1</v>
      </c>
      <c r="AB1690" s="166" t="s">
        <v>2642</v>
      </c>
      <c r="AD1690" s="137">
        <v>316.69409999999999</v>
      </c>
      <c r="AH1690" s="130">
        <v>4.5109291492154049E-4</v>
      </c>
      <c r="AI1690" s="130">
        <v>1.7855908892505268E-2</v>
      </c>
      <c r="AJ1690" s="130">
        <v>1.8723455461929427E-3</v>
      </c>
      <c r="AK1690" s="181"/>
      <c r="AL1690" s="4"/>
      <c r="AM1690" s="159"/>
      <c r="AN1690" s="4"/>
    </row>
    <row r="1691" spans="1:40" x14ac:dyDescent="0.25">
      <c r="A1691" t="s">
        <v>1213</v>
      </c>
      <c r="B1691" s="2">
        <v>9630</v>
      </c>
      <c r="C1691" t="s">
        <v>2685</v>
      </c>
      <c r="D1691" t="s">
        <v>2686</v>
      </c>
      <c r="E1691" t="s">
        <v>309</v>
      </c>
      <c r="F1691" t="s">
        <v>3072</v>
      </c>
      <c r="G1691" t="s">
        <v>3073</v>
      </c>
      <c r="H1691" t="s">
        <v>312</v>
      </c>
      <c r="I1691" t="s">
        <v>754</v>
      </c>
      <c r="J1691" t="s">
        <v>204</v>
      </c>
      <c r="K1691" t="s">
        <v>204</v>
      </c>
      <c r="L1691" t="s">
        <v>325</v>
      </c>
      <c r="M1691" t="s">
        <v>340</v>
      </c>
      <c r="N1691" t="s">
        <v>448</v>
      </c>
      <c r="O1691" t="s">
        <v>339</v>
      </c>
      <c r="P1691" t="s">
        <v>1647</v>
      </c>
      <c r="Q1691" t="s">
        <v>413</v>
      </c>
      <c r="R1691" t="s">
        <v>407</v>
      </c>
      <c r="S1691" t="s">
        <v>1212</v>
      </c>
      <c r="T1691" s="129">
        <v>3685.7</v>
      </c>
      <c r="U1691" t="s">
        <v>1832</v>
      </c>
      <c r="V1691" s="130">
        <v>2.7074701031446099E-2</v>
      </c>
      <c r="W1691" s="130">
        <v>3.3817410737275698E-2</v>
      </c>
      <c r="X1691" t="s">
        <v>411</v>
      </c>
      <c r="Y1691" t="s">
        <v>339</v>
      </c>
      <c r="Z1691" s="137">
        <v>301791</v>
      </c>
      <c r="AA1691" s="167">
        <v>1</v>
      </c>
      <c r="AB1691" s="166" t="s">
        <v>3074</v>
      </c>
      <c r="AD1691" s="137">
        <v>305.29179999999997</v>
      </c>
      <c r="AH1691" s="130">
        <v>3.323872459937221E-4</v>
      </c>
      <c r="AI1691" s="130">
        <v>1.7213022176380738E-2</v>
      </c>
      <c r="AJ1691" s="130">
        <v>1.8049333474138818E-3</v>
      </c>
      <c r="AK1691" s="181"/>
      <c r="AL1691" s="4"/>
      <c r="AM1691" s="159"/>
      <c r="AN1691" s="4"/>
    </row>
    <row r="1692" spans="1:40" x14ac:dyDescent="0.25">
      <c r="A1692" t="s">
        <v>1213</v>
      </c>
      <c r="B1692" s="2">
        <v>9630</v>
      </c>
      <c r="C1692" t="s">
        <v>1884</v>
      </c>
      <c r="D1692" t="s">
        <v>1885</v>
      </c>
      <c r="E1692" t="s">
        <v>309</v>
      </c>
      <c r="F1692" t="s">
        <v>1934</v>
      </c>
      <c r="G1692" t="s">
        <v>1935</v>
      </c>
      <c r="H1692" t="s">
        <v>312</v>
      </c>
      <c r="I1692" t="s">
        <v>754</v>
      </c>
      <c r="J1692" t="s">
        <v>204</v>
      </c>
      <c r="K1692" t="s">
        <v>204</v>
      </c>
      <c r="L1692" t="s">
        <v>325</v>
      </c>
      <c r="M1692" t="s">
        <v>340</v>
      </c>
      <c r="N1692" t="s">
        <v>448</v>
      </c>
      <c r="O1692" t="s">
        <v>339</v>
      </c>
      <c r="P1692" t="s">
        <v>1647</v>
      </c>
      <c r="Q1692" t="s">
        <v>413</v>
      </c>
      <c r="R1692" t="s">
        <v>407</v>
      </c>
      <c r="S1692" t="s">
        <v>1212</v>
      </c>
      <c r="T1692" s="129">
        <v>1854.3</v>
      </c>
      <c r="U1692" t="s">
        <v>1936</v>
      </c>
      <c r="V1692" s="130">
        <v>2.6521332012414599E-2</v>
      </c>
      <c r="W1692" s="130">
        <v>2.6424295738935101E-2</v>
      </c>
      <c r="X1692" t="s">
        <v>411</v>
      </c>
      <c r="Y1692" t="s">
        <v>339</v>
      </c>
      <c r="Z1692" s="137">
        <v>268670</v>
      </c>
      <c r="AA1692" s="167">
        <v>1</v>
      </c>
      <c r="AB1692" s="166" t="s">
        <v>1937</v>
      </c>
      <c r="AD1692" s="137">
        <v>305.04790000000003</v>
      </c>
      <c r="AH1692" s="130">
        <v>2.5438621407943945E-4</v>
      </c>
      <c r="AI1692" s="130">
        <v>1.719927055871915E-2</v>
      </c>
      <c r="AJ1692" s="130">
        <v>1.8034913720859033E-3</v>
      </c>
      <c r="AK1692" s="181"/>
      <c r="AL1692" s="4"/>
      <c r="AM1692" s="159"/>
      <c r="AN1692" s="4"/>
    </row>
    <row r="1693" spans="1:40" x14ac:dyDescent="0.25">
      <c r="A1693" t="s">
        <v>1213</v>
      </c>
      <c r="B1693" s="2">
        <v>9630</v>
      </c>
      <c r="C1693" t="s">
        <v>3831</v>
      </c>
      <c r="D1693" t="s">
        <v>3832</v>
      </c>
      <c r="E1693" t="s">
        <v>309</v>
      </c>
      <c r="F1693" t="s">
        <v>3833</v>
      </c>
      <c r="G1693" t="s">
        <v>3834</v>
      </c>
      <c r="H1693" t="s">
        <v>312</v>
      </c>
      <c r="I1693" t="s">
        <v>754</v>
      </c>
      <c r="J1693" t="s">
        <v>204</v>
      </c>
      <c r="K1693" t="s">
        <v>204</v>
      </c>
      <c r="L1693" t="s">
        <v>325</v>
      </c>
      <c r="M1693" t="s">
        <v>340</v>
      </c>
      <c r="N1693" t="s">
        <v>465</v>
      </c>
      <c r="O1693" t="s">
        <v>339</v>
      </c>
      <c r="P1693" t="s">
        <v>1633</v>
      </c>
      <c r="Q1693" t="s">
        <v>413</v>
      </c>
      <c r="R1693" t="s">
        <v>407</v>
      </c>
      <c r="S1693" t="s">
        <v>1212</v>
      </c>
      <c r="T1693" s="129">
        <v>4191.7</v>
      </c>
      <c r="U1693" t="s">
        <v>3835</v>
      </c>
      <c r="V1693" s="130">
        <v>9.9569778692718894E-3</v>
      </c>
      <c r="W1693" s="130">
        <v>4.6188224304914101E-2</v>
      </c>
      <c r="X1693" t="s">
        <v>412</v>
      </c>
      <c r="Y1693" t="s">
        <v>339</v>
      </c>
      <c r="Z1693" s="137">
        <v>310650</v>
      </c>
      <c r="AA1693" s="167">
        <v>1</v>
      </c>
      <c r="AB1693" s="166" t="s">
        <v>3836</v>
      </c>
      <c r="AD1693" s="137">
        <v>297.35419999999999</v>
      </c>
      <c r="AH1693" s="130">
        <v>1.09E-3</v>
      </c>
      <c r="AI1693" s="130">
        <v>1.6765482855549851E-2</v>
      </c>
      <c r="AJ1693" s="130">
        <v>1.7580050023406359E-3</v>
      </c>
      <c r="AK1693" s="181"/>
      <c r="AL1693" s="4"/>
      <c r="AM1693" s="159"/>
      <c r="AN1693" s="4"/>
    </row>
    <row r="1694" spans="1:40" x14ac:dyDescent="0.25">
      <c r="A1694" t="s">
        <v>1213</v>
      </c>
      <c r="B1694" s="2">
        <v>9630</v>
      </c>
      <c r="C1694" t="s">
        <v>2130</v>
      </c>
      <c r="D1694" t="s">
        <v>2131</v>
      </c>
      <c r="E1694" t="s">
        <v>309</v>
      </c>
      <c r="F1694" t="s">
        <v>2281</v>
      </c>
      <c r="G1694" t="s">
        <v>2282</v>
      </c>
      <c r="H1694" t="s">
        <v>312</v>
      </c>
      <c r="I1694" t="s">
        <v>754</v>
      </c>
      <c r="J1694" t="s">
        <v>204</v>
      </c>
      <c r="K1694" t="s">
        <v>204</v>
      </c>
      <c r="L1694" t="s">
        <v>325</v>
      </c>
      <c r="M1694" t="s">
        <v>340</v>
      </c>
      <c r="N1694" t="s">
        <v>448</v>
      </c>
      <c r="O1694" t="s">
        <v>339</v>
      </c>
      <c r="P1694" t="s">
        <v>1647</v>
      </c>
      <c r="Q1694" t="s">
        <v>413</v>
      </c>
      <c r="R1694" t="s">
        <v>407</v>
      </c>
      <c r="S1694" t="s">
        <v>1212</v>
      </c>
      <c r="T1694" s="129">
        <v>1317</v>
      </c>
      <c r="U1694" t="s">
        <v>2283</v>
      </c>
      <c r="V1694" s="130">
        <v>2.6122696510553E-2</v>
      </c>
      <c r="W1694" s="130">
        <v>2.4688133224248499E-2</v>
      </c>
      <c r="X1694" t="s">
        <v>411</v>
      </c>
      <c r="Y1694" t="s">
        <v>339</v>
      </c>
      <c r="Z1694" s="137">
        <v>260343</v>
      </c>
      <c r="AA1694" s="167">
        <v>1</v>
      </c>
      <c r="AB1694" s="166" t="s">
        <v>2284</v>
      </c>
      <c r="AD1694" s="137">
        <v>292.8338</v>
      </c>
      <c r="AH1694" s="130">
        <v>1.9550407389329027E-4</v>
      </c>
      <c r="AI1694" s="130">
        <v>1.651061277569146E-2</v>
      </c>
      <c r="AJ1694" s="130">
        <v>1.7312796834698058E-3</v>
      </c>
      <c r="AK1694" s="181"/>
      <c r="AL1694" s="4"/>
      <c r="AM1694" s="159"/>
      <c r="AN1694" s="4"/>
    </row>
    <row r="1695" spans="1:40" x14ac:dyDescent="0.25">
      <c r="A1695" t="s">
        <v>1213</v>
      </c>
      <c r="B1695" s="2">
        <v>9630</v>
      </c>
      <c r="C1695" t="s">
        <v>2024</v>
      </c>
      <c r="D1695" t="s">
        <v>2025</v>
      </c>
      <c r="E1695" t="s">
        <v>309</v>
      </c>
      <c r="F1695" t="s">
        <v>2658</v>
      </c>
      <c r="G1695" t="s">
        <v>2659</v>
      </c>
      <c r="H1695" t="s">
        <v>312</v>
      </c>
      <c r="I1695" t="s">
        <v>754</v>
      </c>
      <c r="J1695" t="s">
        <v>204</v>
      </c>
      <c r="K1695" t="s">
        <v>204</v>
      </c>
      <c r="L1695" t="s">
        <v>325</v>
      </c>
      <c r="M1695" t="s">
        <v>340</v>
      </c>
      <c r="N1695" t="s">
        <v>464</v>
      </c>
      <c r="O1695" t="s">
        <v>339</v>
      </c>
      <c r="P1695" t="s">
        <v>1668</v>
      </c>
      <c r="Q1695" t="s">
        <v>413</v>
      </c>
      <c r="R1695" t="s">
        <v>407</v>
      </c>
      <c r="S1695" t="s">
        <v>1212</v>
      </c>
      <c r="T1695" s="129">
        <v>4207.3</v>
      </c>
      <c r="U1695" t="s">
        <v>2660</v>
      </c>
      <c r="V1695" s="130">
        <v>3.52860678493973E-2</v>
      </c>
      <c r="W1695" s="130">
        <v>3.4202933229207602E-2</v>
      </c>
      <c r="X1695" t="s">
        <v>412</v>
      </c>
      <c r="Y1695" t="s">
        <v>339</v>
      </c>
      <c r="Z1695" s="137">
        <v>260912.16</v>
      </c>
      <c r="AA1695" s="167">
        <v>1</v>
      </c>
      <c r="AB1695" s="166" t="s">
        <v>2661</v>
      </c>
      <c r="AD1695" s="137">
        <v>262.08629999999999</v>
      </c>
      <c r="AH1695" s="130">
        <v>1.6211589183866116E-4</v>
      </c>
      <c r="AI1695" s="130">
        <v>1.4777001196971474E-2</v>
      </c>
      <c r="AJ1695" s="130">
        <v>1.5494956064012165E-3</v>
      </c>
      <c r="AK1695" s="181"/>
      <c r="AL1695" s="4"/>
      <c r="AM1695" s="159"/>
      <c r="AN1695" s="4"/>
    </row>
    <row r="1696" spans="1:40" x14ac:dyDescent="0.25">
      <c r="A1696" t="s">
        <v>1213</v>
      </c>
      <c r="B1696" s="2">
        <v>9630</v>
      </c>
      <c r="C1696" t="s">
        <v>2710</v>
      </c>
      <c r="D1696" t="s">
        <v>2711</v>
      </c>
      <c r="E1696" t="s">
        <v>309</v>
      </c>
      <c r="F1696" t="s">
        <v>2752</v>
      </c>
      <c r="G1696" t="s">
        <v>2753</v>
      </c>
      <c r="H1696" t="s">
        <v>312</v>
      </c>
      <c r="I1696" t="s">
        <v>754</v>
      </c>
      <c r="J1696" t="s">
        <v>204</v>
      </c>
      <c r="K1696" t="s">
        <v>204</v>
      </c>
      <c r="L1696" t="s">
        <v>325</v>
      </c>
      <c r="M1696" t="s">
        <v>340</v>
      </c>
      <c r="N1696" t="s">
        <v>477</v>
      </c>
      <c r="O1696" t="s">
        <v>339</v>
      </c>
      <c r="P1696" t="s">
        <v>1211</v>
      </c>
      <c r="Q1696" t="s">
        <v>413</v>
      </c>
      <c r="R1696" t="s">
        <v>407</v>
      </c>
      <c r="S1696" t="s">
        <v>1212</v>
      </c>
      <c r="T1696" s="129">
        <v>11897.1</v>
      </c>
      <c r="U1696" t="s">
        <v>2754</v>
      </c>
      <c r="V1696" s="130">
        <v>6.0073392784592101E-3</v>
      </c>
      <c r="W1696" s="130">
        <v>3.01116741311547E-2</v>
      </c>
      <c r="X1696" t="s">
        <v>412</v>
      </c>
      <c r="Y1696" t="s">
        <v>339</v>
      </c>
      <c r="Z1696" s="137">
        <v>262527.71999999997</v>
      </c>
      <c r="AA1696" s="167">
        <v>1</v>
      </c>
      <c r="AB1696" s="166" t="s">
        <v>2755</v>
      </c>
      <c r="AD1696" s="137">
        <v>255.49199999999999</v>
      </c>
      <c r="AH1696" s="130">
        <v>5.7654326422598777E-5</v>
      </c>
      <c r="AI1696" s="130">
        <v>1.4405200080342373E-2</v>
      </c>
      <c r="AJ1696" s="130">
        <v>1.5105090631240914E-3</v>
      </c>
      <c r="AK1696" s="181"/>
      <c r="AL1696" s="4"/>
      <c r="AM1696" s="159"/>
      <c r="AN1696" s="4"/>
    </row>
    <row r="1697" spans="1:40" x14ac:dyDescent="0.25">
      <c r="A1697" t="s">
        <v>1213</v>
      </c>
      <c r="B1697" s="2">
        <v>9630</v>
      </c>
      <c r="C1697" t="s">
        <v>1884</v>
      </c>
      <c r="D1697" t="s">
        <v>1885</v>
      </c>
      <c r="E1697" t="s">
        <v>309</v>
      </c>
      <c r="F1697" t="s">
        <v>2170</v>
      </c>
      <c r="G1697" t="s">
        <v>2171</v>
      </c>
      <c r="H1697" t="s">
        <v>312</v>
      </c>
      <c r="I1697" t="s">
        <v>754</v>
      </c>
      <c r="J1697" t="s">
        <v>204</v>
      </c>
      <c r="K1697" t="s">
        <v>204</v>
      </c>
      <c r="L1697" t="s">
        <v>325</v>
      </c>
      <c r="M1697" t="s">
        <v>340</v>
      </c>
      <c r="N1697" t="s">
        <v>448</v>
      </c>
      <c r="O1697" t="s">
        <v>339</v>
      </c>
      <c r="P1697" t="s">
        <v>1211</v>
      </c>
      <c r="Q1697" t="s">
        <v>413</v>
      </c>
      <c r="R1697" t="s">
        <v>407</v>
      </c>
      <c r="S1697" t="s">
        <v>1212</v>
      </c>
      <c r="T1697" s="129">
        <v>4216.8</v>
      </c>
      <c r="U1697" t="s">
        <v>2172</v>
      </c>
      <c r="V1697" s="130">
        <v>1.24196011340615E-2</v>
      </c>
      <c r="W1697" s="130">
        <v>2.1412503343820201E-2</v>
      </c>
      <c r="X1697" t="s">
        <v>412</v>
      </c>
      <c r="Y1697" t="s">
        <v>339</v>
      </c>
      <c r="Z1697" s="137">
        <v>246600</v>
      </c>
      <c r="AA1697" s="167">
        <v>1</v>
      </c>
      <c r="AB1697" s="166" t="s">
        <v>2173</v>
      </c>
      <c r="AD1697" s="137">
        <v>250.2004</v>
      </c>
      <c r="AH1697" s="130">
        <v>1.37E-4</v>
      </c>
      <c r="AI1697" s="130">
        <v>1.4106848050747946E-2</v>
      </c>
      <c r="AJ1697" s="130">
        <v>1.4792242880296562E-3</v>
      </c>
      <c r="AK1697" s="181"/>
      <c r="AL1697" s="4"/>
      <c r="AM1697" s="159"/>
      <c r="AN1697" s="4"/>
    </row>
    <row r="1698" spans="1:40" x14ac:dyDescent="0.25">
      <c r="A1698" t="s">
        <v>1213</v>
      </c>
      <c r="B1698" s="2">
        <v>9630</v>
      </c>
      <c r="C1698" t="s">
        <v>2763</v>
      </c>
      <c r="D1698" t="s">
        <v>2764</v>
      </c>
      <c r="E1698" t="s">
        <v>309</v>
      </c>
      <c r="F1698" t="s">
        <v>2765</v>
      </c>
      <c r="G1698" t="s">
        <v>2766</v>
      </c>
      <c r="H1698" t="s">
        <v>312</v>
      </c>
      <c r="I1698" t="s">
        <v>754</v>
      </c>
      <c r="J1698" t="s">
        <v>204</v>
      </c>
      <c r="K1698" t="s">
        <v>204</v>
      </c>
      <c r="L1698" t="s">
        <v>325</v>
      </c>
      <c r="M1698" t="s">
        <v>340</v>
      </c>
      <c r="N1698" t="s">
        <v>447</v>
      </c>
      <c r="O1698" t="s">
        <v>339</v>
      </c>
      <c r="P1698" t="s">
        <v>1640</v>
      </c>
      <c r="Q1698" t="s">
        <v>413</v>
      </c>
      <c r="R1698" t="s">
        <v>407</v>
      </c>
      <c r="S1698" t="s">
        <v>1212</v>
      </c>
      <c r="T1698" s="129">
        <v>3098.5</v>
      </c>
      <c r="U1698" t="s">
        <v>2767</v>
      </c>
      <c r="V1698" s="130">
        <v>3.2012568783828001E-2</v>
      </c>
      <c r="W1698" s="130">
        <v>2.9566172918080901E-2</v>
      </c>
      <c r="X1698" t="s">
        <v>412</v>
      </c>
      <c r="Y1698" t="s">
        <v>339</v>
      </c>
      <c r="Z1698" s="137">
        <v>213620.06</v>
      </c>
      <c r="AA1698" s="167">
        <v>1</v>
      </c>
      <c r="AB1698" s="166" t="s">
        <v>2768</v>
      </c>
      <c r="AD1698" s="137">
        <v>244.5309</v>
      </c>
      <c r="AH1698" s="130">
        <v>1.4977016165411427E-4</v>
      </c>
      <c r="AI1698" s="130">
        <v>1.3787189189196504E-2</v>
      </c>
      <c r="AJ1698" s="130">
        <v>1.445705308439759E-3</v>
      </c>
      <c r="AK1698" s="181"/>
      <c r="AL1698" s="4"/>
      <c r="AM1698" s="159"/>
      <c r="AN1698" s="4"/>
    </row>
    <row r="1699" spans="1:40" x14ac:dyDescent="0.25">
      <c r="A1699" t="s">
        <v>1213</v>
      </c>
      <c r="B1699" s="2">
        <v>9630</v>
      </c>
      <c r="C1699" t="s">
        <v>1964</v>
      </c>
      <c r="D1699" t="s">
        <v>1965</v>
      </c>
      <c r="E1699" t="s">
        <v>309</v>
      </c>
      <c r="F1699" t="s">
        <v>1966</v>
      </c>
      <c r="G1699" t="s">
        <v>1967</v>
      </c>
      <c r="H1699" t="s">
        <v>312</v>
      </c>
      <c r="I1699" t="s">
        <v>754</v>
      </c>
      <c r="J1699" t="s">
        <v>204</v>
      </c>
      <c r="K1699" t="s">
        <v>204</v>
      </c>
      <c r="L1699" t="s">
        <v>325</v>
      </c>
      <c r="M1699" t="s">
        <v>340</v>
      </c>
      <c r="N1699" t="s">
        <v>464</v>
      </c>
      <c r="O1699" t="s">
        <v>339</v>
      </c>
      <c r="P1699" t="s">
        <v>1640</v>
      </c>
      <c r="Q1699" t="s">
        <v>413</v>
      </c>
      <c r="R1699" t="s">
        <v>407</v>
      </c>
      <c r="S1699" t="s">
        <v>1212</v>
      </c>
      <c r="T1699" s="129">
        <v>4294.8999999999996</v>
      </c>
      <c r="U1699" t="s">
        <v>1921</v>
      </c>
      <c r="V1699" s="130">
        <v>3.5406707540750197E-2</v>
      </c>
      <c r="W1699" s="130">
        <v>3.8427945028543103E-2</v>
      </c>
      <c r="X1699" t="s">
        <v>412</v>
      </c>
      <c r="Y1699" t="s">
        <v>339</v>
      </c>
      <c r="Z1699" s="137">
        <v>232065</v>
      </c>
      <c r="AA1699" s="167">
        <v>1</v>
      </c>
      <c r="AB1699" s="166" t="s">
        <v>1968</v>
      </c>
      <c r="AD1699" s="137">
        <v>237.91300000000001</v>
      </c>
      <c r="AH1699" s="130">
        <v>1.3468098079255896E-4</v>
      </c>
      <c r="AI1699" s="130">
        <v>1.3414057452736272E-2</v>
      </c>
      <c r="AJ1699" s="130">
        <v>1.4065792382346298E-3</v>
      </c>
      <c r="AK1699" s="181"/>
      <c r="AL1699" s="4"/>
      <c r="AM1699" s="159"/>
      <c r="AN1699" s="4"/>
    </row>
    <row r="1700" spans="1:40" x14ac:dyDescent="0.25">
      <c r="A1700" t="s">
        <v>1213</v>
      </c>
      <c r="B1700" s="2">
        <v>9630</v>
      </c>
      <c r="C1700" t="s">
        <v>2185</v>
      </c>
      <c r="D1700" t="s">
        <v>2186</v>
      </c>
      <c r="E1700" t="s">
        <v>309</v>
      </c>
      <c r="F1700" t="s">
        <v>3090</v>
      </c>
      <c r="G1700" t="s">
        <v>3091</v>
      </c>
      <c r="H1700" t="s">
        <v>312</v>
      </c>
      <c r="I1700" t="s">
        <v>754</v>
      </c>
      <c r="J1700" t="s">
        <v>204</v>
      </c>
      <c r="K1700" t="s">
        <v>204</v>
      </c>
      <c r="L1700" t="s">
        <v>325</v>
      </c>
      <c r="M1700" t="s">
        <v>340</v>
      </c>
      <c r="N1700" t="s">
        <v>464</v>
      </c>
      <c r="O1700" t="s">
        <v>339</v>
      </c>
      <c r="P1700" t="s">
        <v>1647</v>
      </c>
      <c r="Q1700" t="s">
        <v>413</v>
      </c>
      <c r="R1700" t="s">
        <v>407</v>
      </c>
      <c r="S1700" t="s">
        <v>1212</v>
      </c>
      <c r="T1700" s="129">
        <v>5574.9</v>
      </c>
      <c r="U1700" t="s">
        <v>3092</v>
      </c>
      <c r="V1700" s="130">
        <v>1.8774165745973199E-2</v>
      </c>
      <c r="W1700" s="130">
        <v>3.55325924360749E-2</v>
      </c>
      <c r="X1700" t="s">
        <v>412</v>
      </c>
      <c r="Y1700" t="s">
        <v>339</v>
      </c>
      <c r="Z1700" s="137">
        <v>226160</v>
      </c>
      <c r="AA1700" s="167">
        <v>1</v>
      </c>
      <c r="AB1700" s="166" t="s">
        <v>3093</v>
      </c>
      <c r="AD1700" s="137">
        <v>223.46870000000001</v>
      </c>
      <c r="AH1700" s="130">
        <v>4.3205258601124684E-4</v>
      </c>
      <c r="AI1700" s="130">
        <v>1.2599656095666425E-2</v>
      </c>
      <c r="AJ1700" s="130">
        <v>1.3211822549221059E-3</v>
      </c>
      <c r="AK1700" s="181"/>
      <c r="AL1700" s="4"/>
      <c r="AM1700" s="159"/>
      <c r="AN1700" s="4"/>
    </row>
    <row r="1701" spans="1:40" x14ac:dyDescent="0.25">
      <c r="A1701" t="s">
        <v>1213</v>
      </c>
      <c r="B1701" s="2">
        <v>9630</v>
      </c>
      <c r="C1701" t="s">
        <v>2873</v>
      </c>
      <c r="D1701" t="s">
        <v>2874</v>
      </c>
      <c r="E1701" t="s">
        <v>309</v>
      </c>
      <c r="F1701" t="s">
        <v>3828</v>
      </c>
      <c r="G1701" t="s">
        <v>3829</v>
      </c>
      <c r="H1701" t="s">
        <v>312</v>
      </c>
      <c r="I1701" t="s">
        <v>754</v>
      </c>
      <c r="J1701" t="s">
        <v>204</v>
      </c>
      <c r="K1701" t="s">
        <v>204</v>
      </c>
      <c r="L1701" t="s">
        <v>325</v>
      </c>
      <c r="M1701" t="s">
        <v>340</v>
      </c>
      <c r="N1701" t="s">
        <v>464</v>
      </c>
      <c r="O1701" t="s">
        <v>339</v>
      </c>
      <c r="P1701" t="s">
        <v>1619</v>
      </c>
      <c r="Q1701" t="s">
        <v>413</v>
      </c>
      <c r="R1701" t="s">
        <v>407</v>
      </c>
      <c r="S1701" t="s">
        <v>1212</v>
      </c>
      <c r="T1701" s="129">
        <v>5745</v>
      </c>
      <c r="U1701" t="s">
        <v>2414</v>
      </c>
      <c r="V1701" s="130">
        <v>5.45921546339954E-3</v>
      </c>
      <c r="W1701" s="130">
        <v>3.6025641609429997E-2</v>
      </c>
      <c r="X1701" t="s">
        <v>412</v>
      </c>
      <c r="Y1701" t="s">
        <v>339</v>
      </c>
      <c r="Z1701" s="137">
        <v>238000</v>
      </c>
      <c r="AA1701" s="167">
        <v>1</v>
      </c>
      <c r="AB1701" s="166" t="s">
        <v>3830</v>
      </c>
      <c r="AD1701" s="137">
        <v>222.95839999999998</v>
      </c>
      <c r="AH1701" s="130">
        <v>2.0900293306637162E-3</v>
      </c>
      <c r="AI1701" s="130">
        <v>1.2570884260927962E-2</v>
      </c>
      <c r="AJ1701" s="130">
        <v>1.3181652807119065E-3</v>
      </c>
      <c r="AK1701" s="181"/>
      <c r="AL1701" s="4"/>
      <c r="AM1701" s="159"/>
      <c r="AN1701" s="4"/>
    </row>
    <row r="1702" spans="1:40" x14ac:dyDescent="0.25">
      <c r="A1702" t="s">
        <v>1213</v>
      </c>
      <c r="B1702" s="2">
        <v>9630</v>
      </c>
      <c r="C1702" t="s">
        <v>2018</v>
      </c>
      <c r="D1702" t="s">
        <v>2019</v>
      </c>
      <c r="E1702" t="s">
        <v>309</v>
      </c>
      <c r="F1702" t="s">
        <v>2020</v>
      </c>
      <c r="G1702" t="s">
        <v>2021</v>
      </c>
      <c r="H1702" t="s">
        <v>312</v>
      </c>
      <c r="I1702" t="s">
        <v>754</v>
      </c>
      <c r="J1702" t="s">
        <v>204</v>
      </c>
      <c r="K1702" t="s">
        <v>204</v>
      </c>
      <c r="L1702" t="s">
        <v>325</v>
      </c>
      <c r="M1702" t="s">
        <v>340</v>
      </c>
      <c r="N1702" t="s">
        <v>464</v>
      </c>
      <c r="O1702" t="s">
        <v>339</v>
      </c>
      <c r="P1702" t="s">
        <v>1668</v>
      </c>
      <c r="Q1702" t="s">
        <v>413</v>
      </c>
      <c r="R1702" t="s">
        <v>407</v>
      </c>
      <c r="S1702" t="s">
        <v>1212</v>
      </c>
      <c r="T1702" s="129">
        <v>5552.2</v>
      </c>
      <c r="U1702" t="s">
        <v>2022</v>
      </c>
      <c r="V1702" s="130">
        <v>3.2562297952171701E-3</v>
      </c>
      <c r="W1702" s="130">
        <v>3.2159926282167101E-2</v>
      </c>
      <c r="X1702" t="s">
        <v>412</v>
      </c>
      <c r="Y1702" t="s">
        <v>339</v>
      </c>
      <c r="Z1702" s="137">
        <v>227920</v>
      </c>
      <c r="AA1702" s="167">
        <v>1</v>
      </c>
      <c r="AB1702" s="166" t="s">
        <v>2023</v>
      </c>
      <c r="AC1702" s="2">
        <v>6.0958999999999994</v>
      </c>
      <c r="AD1702" s="137">
        <v>221.68539999999999</v>
      </c>
      <c r="AH1702" s="130">
        <v>1.8362893677927944E-4</v>
      </c>
      <c r="AI1702" s="130">
        <v>1.2499109725121457E-2</v>
      </c>
      <c r="AJ1702" s="130">
        <v>1.3106391036208159E-3</v>
      </c>
      <c r="AK1702" s="181"/>
      <c r="AL1702" s="4"/>
      <c r="AM1702" s="159"/>
      <c r="AN1702" s="4"/>
    </row>
    <row r="1703" spans="1:40" x14ac:dyDescent="0.25">
      <c r="A1703" t="s">
        <v>1213</v>
      </c>
      <c r="B1703" s="2">
        <v>9630</v>
      </c>
      <c r="C1703" t="s">
        <v>1994</v>
      </c>
      <c r="D1703" t="s">
        <v>1995</v>
      </c>
      <c r="E1703" t="s">
        <v>309</v>
      </c>
      <c r="F1703" t="s">
        <v>1996</v>
      </c>
      <c r="G1703" t="s">
        <v>1997</v>
      </c>
      <c r="H1703" t="s">
        <v>312</v>
      </c>
      <c r="I1703" t="s">
        <v>754</v>
      </c>
      <c r="J1703" t="s">
        <v>204</v>
      </c>
      <c r="K1703" t="s">
        <v>204</v>
      </c>
      <c r="L1703" t="s">
        <v>325</v>
      </c>
      <c r="M1703" t="s">
        <v>340</v>
      </c>
      <c r="N1703" t="s">
        <v>464</v>
      </c>
      <c r="O1703" t="s">
        <v>339</v>
      </c>
      <c r="P1703" t="s">
        <v>1668</v>
      </c>
      <c r="Q1703" t="s">
        <v>413</v>
      </c>
      <c r="R1703" t="s">
        <v>407</v>
      </c>
      <c r="S1703" t="s">
        <v>1212</v>
      </c>
      <c r="T1703" s="129">
        <v>5180.8999999999996</v>
      </c>
      <c r="U1703" t="s">
        <v>1998</v>
      </c>
      <c r="V1703" s="130">
        <v>2.6025660237073599E-2</v>
      </c>
      <c r="W1703" s="130">
        <v>3.2765747340917202E-2</v>
      </c>
      <c r="X1703" t="s">
        <v>412</v>
      </c>
      <c r="Y1703" t="s">
        <v>339</v>
      </c>
      <c r="Z1703" s="137">
        <v>215593.9</v>
      </c>
      <c r="AA1703" s="167">
        <v>1</v>
      </c>
      <c r="AB1703" s="166" t="s">
        <v>1999</v>
      </c>
      <c r="AD1703" s="137">
        <v>211.54070000000002</v>
      </c>
      <c r="AH1703" s="130">
        <v>8.8550819966499116E-5</v>
      </c>
      <c r="AI1703" s="130">
        <v>1.1927129258981425E-2</v>
      </c>
      <c r="AJ1703" s="130">
        <v>1.2506620347001649E-3</v>
      </c>
      <c r="AK1703" s="181"/>
      <c r="AL1703" s="4"/>
      <c r="AM1703" s="159"/>
      <c r="AN1703" s="4"/>
    </row>
    <row r="1704" spans="1:40" x14ac:dyDescent="0.25">
      <c r="A1704" t="s">
        <v>1213</v>
      </c>
      <c r="B1704" s="2">
        <v>9630</v>
      </c>
      <c r="C1704" t="s">
        <v>2763</v>
      </c>
      <c r="D1704" t="s">
        <v>2764</v>
      </c>
      <c r="E1704" t="s">
        <v>309</v>
      </c>
      <c r="F1704" t="s">
        <v>3192</v>
      </c>
      <c r="G1704" t="s">
        <v>3193</v>
      </c>
      <c r="H1704" t="s">
        <v>312</v>
      </c>
      <c r="I1704" t="s">
        <v>754</v>
      </c>
      <c r="J1704" t="s">
        <v>204</v>
      </c>
      <c r="K1704" t="s">
        <v>204</v>
      </c>
      <c r="L1704" t="s">
        <v>325</v>
      </c>
      <c r="M1704" t="s">
        <v>340</v>
      </c>
      <c r="N1704" t="s">
        <v>447</v>
      </c>
      <c r="O1704" t="s">
        <v>339</v>
      </c>
      <c r="P1704" t="s">
        <v>1640</v>
      </c>
      <c r="Q1704" t="s">
        <v>413</v>
      </c>
      <c r="R1704" t="s">
        <v>407</v>
      </c>
      <c r="S1704" t="s">
        <v>1212</v>
      </c>
      <c r="T1704" s="129">
        <v>4298.7</v>
      </c>
      <c r="U1704" t="s">
        <v>3194</v>
      </c>
      <c r="V1704" s="130">
        <v>1.15803684985634E-2</v>
      </c>
      <c r="W1704" s="130">
        <v>4.1354768844842599E-2</v>
      </c>
      <c r="X1704" t="s">
        <v>412</v>
      </c>
      <c r="Y1704" t="s">
        <v>339</v>
      </c>
      <c r="Z1704" s="137">
        <v>191042.56</v>
      </c>
      <c r="AA1704" s="167">
        <v>1</v>
      </c>
      <c r="AB1704" s="166" t="s">
        <v>3195</v>
      </c>
      <c r="AD1704" s="137">
        <v>209.84110000000001</v>
      </c>
      <c r="AH1704" s="130">
        <v>5.1849934123185642E-4</v>
      </c>
      <c r="AI1704" s="130">
        <v>1.1831302078261286E-2</v>
      </c>
      <c r="AJ1704" s="130">
        <v>1.2406137310206535E-3</v>
      </c>
      <c r="AK1704" s="181"/>
      <c r="AL1704" s="4"/>
      <c r="AM1704" s="159"/>
      <c r="AN1704" s="4"/>
    </row>
    <row r="1705" spans="1:40" x14ac:dyDescent="0.25">
      <c r="A1705" t="s">
        <v>1213</v>
      </c>
      <c r="B1705" s="2">
        <v>9630</v>
      </c>
      <c r="C1705" t="s">
        <v>2024</v>
      </c>
      <c r="D1705" t="s">
        <v>2025</v>
      </c>
      <c r="E1705" t="s">
        <v>309</v>
      </c>
      <c r="F1705" t="s">
        <v>2026</v>
      </c>
      <c r="G1705" t="s">
        <v>2027</v>
      </c>
      <c r="H1705" t="s">
        <v>312</v>
      </c>
      <c r="I1705" t="s">
        <v>754</v>
      </c>
      <c r="J1705" t="s">
        <v>204</v>
      </c>
      <c r="K1705" t="s">
        <v>204</v>
      </c>
      <c r="L1705" t="s">
        <v>325</v>
      </c>
      <c r="M1705" t="s">
        <v>340</v>
      </c>
      <c r="N1705" t="s">
        <v>464</v>
      </c>
      <c r="O1705" t="s">
        <v>339</v>
      </c>
      <c r="P1705" t="s">
        <v>1668</v>
      </c>
      <c r="Q1705" t="s">
        <v>413</v>
      </c>
      <c r="R1705" t="s">
        <v>407</v>
      </c>
      <c r="S1705" t="s">
        <v>1212</v>
      </c>
      <c r="T1705" s="129">
        <v>5375.8</v>
      </c>
      <c r="U1705" t="s">
        <v>2028</v>
      </c>
      <c r="V1705" s="130">
        <v>9.2317239183407999E-3</v>
      </c>
      <c r="W1705" s="130">
        <v>3.5314916471242602E-2</v>
      </c>
      <c r="X1705" t="s">
        <v>412</v>
      </c>
      <c r="Y1705" t="s">
        <v>339</v>
      </c>
      <c r="Z1705" s="137">
        <v>218149</v>
      </c>
      <c r="AA1705" s="167">
        <v>1</v>
      </c>
      <c r="AB1705" s="166" t="s">
        <v>2029</v>
      </c>
      <c r="AD1705" s="137">
        <v>205.06010000000001</v>
      </c>
      <c r="AH1705" s="130">
        <v>1.5576274829152867E-4</v>
      </c>
      <c r="AI1705" s="130">
        <v>1.1561738798064188E-2</v>
      </c>
      <c r="AJ1705" s="130">
        <v>1.2123477037838074E-3</v>
      </c>
      <c r="AK1705" s="181"/>
      <c r="AL1705" s="4"/>
      <c r="AM1705" s="159"/>
      <c r="AN1705" s="4"/>
    </row>
    <row r="1706" spans="1:40" x14ac:dyDescent="0.25">
      <c r="A1706" t="s">
        <v>1213</v>
      </c>
      <c r="B1706" s="2">
        <v>9630</v>
      </c>
      <c r="C1706" t="s">
        <v>2792</v>
      </c>
      <c r="D1706" t="s">
        <v>2793</v>
      </c>
      <c r="E1706" t="s">
        <v>309</v>
      </c>
      <c r="F1706" t="s">
        <v>2853</v>
      </c>
      <c r="G1706" t="s">
        <v>2854</v>
      </c>
      <c r="H1706" t="s">
        <v>312</v>
      </c>
      <c r="I1706" t="s">
        <v>754</v>
      </c>
      <c r="J1706" t="s">
        <v>204</v>
      </c>
      <c r="K1706" t="s">
        <v>204</v>
      </c>
      <c r="L1706" t="s">
        <v>325</v>
      </c>
      <c r="M1706" t="s">
        <v>340</v>
      </c>
      <c r="N1706" t="s">
        <v>464</v>
      </c>
      <c r="O1706" t="s">
        <v>339</v>
      </c>
      <c r="P1706" t="s">
        <v>1647</v>
      </c>
      <c r="Q1706" t="s">
        <v>413</v>
      </c>
      <c r="R1706" t="s">
        <v>407</v>
      </c>
      <c r="S1706" t="s">
        <v>1212</v>
      </c>
      <c r="T1706" s="129">
        <v>1479.7</v>
      </c>
      <c r="U1706" t="s">
        <v>2425</v>
      </c>
      <c r="V1706" s="130">
        <v>1.49195643191571E-2</v>
      </c>
      <c r="W1706" s="130">
        <v>1.9044293750524199E-2</v>
      </c>
      <c r="X1706" t="s">
        <v>412</v>
      </c>
      <c r="Y1706" t="s">
        <v>339</v>
      </c>
      <c r="Z1706" s="137">
        <v>168765.1</v>
      </c>
      <c r="AA1706" s="167">
        <v>1</v>
      </c>
      <c r="AB1706" s="166" t="s">
        <v>2855</v>
      </c>
      <c r="AD1706" s="137">
        <v>193.2192</v>
      </c>
      <c r="AH1706" s="130">
        <v>8.6047605587153664E-5</v>
      </c>
      <c r="AI1706" s="130">
        <v>1.0894122850671211E-2</v>
      </c>
      <c r="AJ1706" s="130">
        <v>1.1423424325207306E-3</v>
      </c>
      <c r="AK1706" s="181"/>
      <c r="AL1706" s="4"/>
      <c r="AM1706" s="159"/>
      <c r="AN1706" s="4"/>
    </row>
    <row r="1707" spans="1:40" x14ac:dyDescent="0.25">
      <c r="A1707" t="s">
        <v>1213</v>
      </c>
      <c r="B1707" s="2">
        <v>9630</v>
      </c>
      <c r="C1707" t="s">
        <v>2204</v>
      </c>
      <c r="D1707" t="s">
        <v>2205</v>
      </c>
      <c r="E1707" t="s">
        <v>309</v>
      </c>
      <c r="F1707" t="s">
        <v>3189</v>
      </c>
      <c r="G1707" t="s">
        <v>3190</v>
      </c>
      <c r="H1707" t="s">
        <v>312</v>
      </c>
      <c r="I1707" t="s">
        <v>754</v>
      </c>
      <c r="J1707" t="s">
        <v>204</v>
      </c>
      <c r="K1707" t="s">
        <v>204</v>
      </c>
      <c r="L1707" t="s">
        <v>325</v>
      </c>
      <c r="M1707" t="s">
        <v>340</v>
      </c>
      <c r="N1707" t="s">
        <v>464</v>
      </c>
      <c r="O1707" t="s">
        <v>339</v>
      </c>
      <c r="P1707" t="s">
        <v>1633</v>
      </c>
      <c r="Q1707" t="s">
        <v>413</v>
      </c>
      <c r="R1707" t="s">
        <v>407</v>
      </c>
      <c r="S1707" t="s">
        <v>1212</v>
      </c>
      <c r="T1707" s="129">
        <v>2256</v>
      </c>
      <c r="U1707" t="s">
        <v>1706</v>
      </c>
      <c r="V1707" s="130">
        <v>9.6107944071289406E-3</v>
      </c>
      <c r="W1707" s="130">
        <v>3.8346644366979203E-2</v>
      </c>
      <c r="X1707" t="s">
        <v>412</v>
      </c>
      <c r="Y1707" t="s">
        <v>339</v>
      </c>
      <c r="Z1707" s="137">
        <v>168150</v>
      </c>
      <c r="AA1707" s="167">
        <v>1</v>
      </c>
      <c r="AB1707" s="166" t="s">
        <v>3191</v>
      </c>
      <c r="AD1707" s="137">
        <v>188.41210000000001</v>
      </c>
      <c r="AH1707" s="130">
        <v>2.8033209058052501E-4</v>
      </c>
      <c r="AI1707" s="130">
        <v>1.0623087995152394E-2</v>
      </c>
      <c r="AJ1707" s="130">
        <v>1.1139220979609643E-3</v>
      </c>
      <c r="AK1707" s="181"/>
      <c r="AL1707" s="4"/>
      <c r="AM1707" s="159"/>
      <c r="AN1707" s="4"/>
    </row>
    <row r="1708" spans="1:40" x14ac:dyDescent="0.25">
      <c r="A1708" t="s">
        <v>1213</v>
      </c>
      <c r="B1708" s="2">
        <v>9630</v>
      </c>
      <c r="C1708" t="s">
        <v>2811</v>
      </c>
      <c r="D1708" t="s">
        <v>2812</v>
      </c>
      <c r="E1708" t="s">
        <v>309</v>
      </c>
      <c r="F1708" t="s">
        <v>2813</v>
      </c>
      <c r="G1708" t="s">
        <v>2814</v>
      </c>
      <c r="H1708" t="s">
        <v>312</v>
      </c>
      <c r="I1708" t="s">
        <v>754</v>
      </c>
      <c r="J1708" t="s">
        <v>204</v>
      </c>
      <c r="K1708" t="s">
        <v>204</v>
      </c>
      <c r="L1708" t="s">
        <v>325</v>
      </c>
      <c r="M1708" t="s">
        <v>340</v>
      </c>
      <c r="N1708" t="s">
        <v>477</v>
      </c>
      <c r="O1708" t="s">
        <v>339</v>
      </c>
      <c r="P1708" t="s">
        <v>2149</v>
      </c>
      <c r="Q1708" t="s">
        <v>415</v>
      </c>
      <c r="R1708" t="s">
        <v>407</v>
      </c>
      <c r="S1708" t="s">
        <v>1212</v>
      </c>
      <c r="T1708" s="129">
        <v>5722.8</v>
      </c>
      <c r="U1708" t="s">
        <v>2660</v>
      </c>
      <c r="V1708" s="130">
        <v>1.2730488025964401E-2</v>
      </c>
      <c r="W1708" s="130">
        <v>2.8079157592057799E-2</v>
      </c>
      <c r="X1708" t="s">
        <v>412</v>
      </c>
      <c r="Y1708" t="s">
        <v>339</v>
      </c>
      <c r="Z1708" s="137">
        <v>165310.5</v>
      </c>
      <c r="AA1708" s="167">
        <v>1</v>
      </c>
      <c r="AB1708" s="166" t="s">
        <v>2815</v>
      </c>
      <c r="AD1708" s="137">
        <v>187.28029999999998</v>
      </c>
      <c r="AH1708" s="130">
        <v>1.1232848084529351E-4</v>
      </c>
      <c r="AI1708" s="130">
        <v>1.0559274625454198E-2</v>
      </c>
      <c r="AJ1708" s="130">
        <v>1.1072307175747137E-3</v>
      </c>
      <c r="AK1708" s="181"/>
      <c r="AL1708" s="4"/>
      <c r="AM1708" s="159"/>
      <c r="AN1708" s="4"/>
    </row>
    <row r="1709" spans="1:40" x14ac:dyDescent="0.25">
      <c r="A1709" t="s">
        <v>1213</v>
      </c>
      <c r="B1709" s="2">
        <v>9630</v>
      </c>
      <c r="C1709" t="s">
        <v>2185</v>
      </c>
      <c r="D1709" t="s">
        <v>2186</v>
      </c>
      <c r="E1709" t="s">
        <v>309</v>
      </c>
      <c r="F1709" t="s">
        <v>2740</v>
      </c>
      <c r="G1709" t="s">
        <v>2741</v>
      </c>
      <c r="H1709" t="s">
        <v>312</v>
      </c>
      <c r="I1709" t="s">
        <v>754</v>
      </c>
      <c r="J1709" t="s">
        <v>204</v>
      </c>
      <c r="K1709" t="s">
        <v>204</v>
      </c>
      <c r="L1709" t="s">
        <v>325</v>
      </c>
      <c r="M1709" t="s">
        <v>340</v>
      </c>
      <c r="N1709" t="s">
        <v>464</v>
      </c>
      <c r="O1709" t="s">
        <v>339</v>
      </c>
      <c r="P1709" t="s">
        <v>2348</v>
      </c>
      <c r="Q1709" t="s">
        <v>415</v>
      </c>
      <c r="R1709" t="s">
        <v>407</v>
      </c>
      <c r="S1709" t="s">
        <v>1212</v>
      </c>
      <c r="T1709" s="129">
        <v>4462.3999999999996</v>
      </c>
      <c r="U1709" t="s">
        <v>2002</v>
      </c>
      <c r="V1709" s="130">
        <v>1.78495008110966E-3</v>
      </c>
      <c r="W1709" s="130">
        <v>3.46068139350411E-2</v>
      </c>
      <c r="X1709" t="s">
        <v>412</v>
      </c>
      <c r="Y1709" t="s">
        <v>339</v>
      </c>
      <c r="Z1709" s="137">
        <v>174800</v>
      </c>
      <c r="AA1709" s="167">
        <v>1</v>
      </c>
      <c r="AB1709" s="166" t="s">
        <v>2742</v>
      </c>
      <c r="AD1709" s="137">
        <v>180.42860000000002</v>
      </c>
      <c r="AH1709" s="130">
        <v>1.472E-4</v>
      </c>
      <c r="AI1709" s="130">
        <v>1.0172960731514342E-2</v>
      </c>
      <c r="AJ1709" s="130">
        <v>1.0667223848370654E-3</v>
      </c>
      <c r="AK1709" s="181"/>
      <c r="AL1709" s="4"/>
      <c r="AM1709" s="159"/>
      <c r="AN1709" s="4"/>
    </row>
    <row r="1710" spans="1:40" x14ac:dyDescent="0.25">
      <c r="A1710" t="s">
        <v>1213</v>
      </c>
      <c r="B1710" s="2">
        <v>9630</v>
      </c>
      <c r="C1710" t="s">
        <v>1609</v>
      </c>
      <c r="D1710" t="s">
        <v>1610</v>
      </c>
      <c r="E1710" t="s">
        <v>309</v>
      </c>
      <c r="F1710" t="s">
        <v>2669</v>
      </c>
      <c r="G1710" t="s">
        <v>2670</v>
      </c>
      <c r="H1710" t="s">
        <v>312</v>
      </c>
      <c r="I1710" t="s">
        <v>754</v>
      </c>
      <c r="J1710" t="s">
        <v>204</v>
      </c>
      <c r="K1710" t="s">
        <v>204</v>
      </c>
      <c r="L1710" t="s">
        <v>325</v>
      </c>
      <c r="M1710" t="s">
        <v>340</v>
      </c>
      <c r="N1710" t="s">
        <v>448</v>
      </c>
      <c r="O1710" t="s">
        <v>339</v>
      </c>
      <c r="P1710" t="s">
        <v>1211</v>
      </c>
      <c r="Q1710" t="s">
        <v>413</v>
      </c>
      <c r="R1710" t="s">
        <v>407</v>
      </c>
      <c r="S1710" t="s">
        <v>1212</v>
      </c>
      <c r="T1710" s="129">
        <v>1977</v>
      </c>
      <c r="U1710" t="s">
        <v>2671</v>
      </c>
      <c r="V1710" s="130">
        <v>4.6233865642293099E-5</v>
      </c>
      <c r="W1710" s="130">
        <v>2.1960627158879899E-2</v>
      </c>
      <c r="X1710" t="s">
        <v>412</v>
      </c>
      <c r="Y1710" t="s">
        <v>339</v>
      </c>
      <c r="Z1710" s="137">
        <v>164357</v>
      </c>
      <c r="AA1710" s="167">
        <v>1</v>
      </c>
      <c r="AB1710" s="166" t="s">
        <v>2672</v>
      </c>
      <c r="AD1710" s="137">
        <v>177.4563</v>
      </c>
      <c r="AH1710" s="130">
        <v>5.4785666666666666E-5</v>
      </c>
      <c r="AI1710" s="130">
        <v>1.0005375929646567E-2</v>
      </c>
      <c r="AJ1710" s="130">
        <v>1.049149677713853E-3</v>
      </c>
      <c r="AK1710" s="181"/>
      <c r="AL1710" s="4"/>
      <c r="AM1710" s="159"/>
      <c r="AN1710" s="4"/>
    </row>
    <row r="1711" spans="1:40" x14ac:dyDescent="0.25">
      <c r="A1711" t="s">
        <v>1213</v>
      </c>
      <c r="B1711" s="2">
        <v>9630</v>
      </c>
      <c r="C1711" t="s">
        <v>1980</v>
      </c>
      <c r="D1711" t="s">
        <v>1981</v>
      </c>
      <c r="E1711" t="s">
        <v>309</v>
      </c>
      <c r="F1711" t="s">
        <v>2718</v>
      </c>
      <c r="G1711" t="s">
        <v>2719</v>
      </c>
      <c r="H1711" t="s">
        <v>312</v>
      </c>
      <c r="I1711" t="s">
        <v>754</v>
      </c>
      <c r="J1711" t="s">
        <v>204</v>
      </c>
      <c r="K1711" t="s">
        <v>204</v>
      </c>
      <c r="L1711" t="s">
        <v>325</v>
      </c>
      <c r="M1711" t="s">
        <v>340</v>
      </c>
      <c r="N1711" t="s">
        <v>464</v>
      </c>
      <c r="O1711" t="s">
        <v>339</v>
      </c>
      <c r="P1711" t="s">
        <v>2149</v>
      </c>
      <c r="Q1711" t="s">
        <v>415</v>
      </c>
      <c r="R1711" t="s">
        <v>407</v>
      </c>
      <c r="S1711" t="s">
        <v>1212</v>
      </c>
      <c r="T1711" s="129">
        <v>3147.2</v>
      </c>
      <c r="U1711" t="s">
        <v>2720</v>
      </c>
      <c r="V1711" s="130">
        <v>2.2019437968727501E-3</v>
      </c>
      <c r="W1711" s="130">
        <v>2.7727728925942999E-2</v>
      </c>
      <c r="X1711" t="s">
        <v>412</v>
      </c>
      <c r="Y1711" t="s">
        <v>339</v>
      </c>
      <c r="Z1711" s="137">
        <v>144672</v>
      </c>
      <c r="AA1711" s="167">
        <v>1</v>
      </c>
      <c r="AB1711" s="166" t="s">
        <v>2721</v>
      </c>
      <c r="AC1711" s="2">
        <v>15.073700000000001</v>
      </c>
      <c r="AD1711" s="137">
        <v>174.21289999999999</v>
      </c>
      <c r="AH1711" s="130">
        <v>5.4579518962621893E-5</v>
      </c>
      <c r="AI1711" s="130">
        <v>9.8225059143796194E-3</v>
      </c>
      <c r="AJ1711" s="130">
        <v>1.0299741845659787E-3</v>
      </c>
      <c r="AK1711" s="181"/>
      <c r="AL1711" s="4"/>
      <c r="AM1711" s="159"/>
      <c r="AN1711" s="4"/>
    </row>
    <row r="1712" spans="1:40" x14ac:dyDescent="0.25">
      <c r="A1712" t="s">
        <v>1213</v>
      </c>
      <c r="B1712" s="2">
        <v>9630</v>
      </c>
      <c r="C1712" t="s">
        <v>3075</v>
      </c>
      <c r="D1712" t="s">
        <v>3076</v>
      </c>
      <c r="E1712" t="s">
        <v>309</v>
      </c>
      <c r="F1712" t="s">
        <v>3094</v>
      </c>
      <c r="G1712" t="s">
        <v>3095</v>
      </c>
      <c r="H1712" t="s">
        <v>312</v>
      </c>
      <c r="I1712" t="s">
        <v>754</v>
      </c>
      <c r="J1712" t="s">
        <v>204</v>
      </c>
      <c r="K1712" t="s">
        <v>204</v>
      </c>
      <c r="L1712" t="s">
        <v>325</v>
      </c>
      <c r="M1712" t="s">
        <v>340</v>
      </c>
      <c r="N1712" t="s">
        <v>447</v>
      </c>
      <c r="O1712" t="s">
        <v>339</v>
      </c>
      <c r="P1712" t="s">
        <v>1640</v>
      </c>
      <c r="Q1712" t="s">
        <v>413</v>
      </c>
      <c r="R1712" t="s">
        <v>407</v>
      </c>
      <c r="S1712" t="s">
        <v>1212</v>
      </c>
      <c r="T1712" s="129">
        <v>3504.3</v>
      </c>
      <c r="U1712" t="s">
        <v>2140</v>
      </c>
      <c r="V1712" s="130">
        <v>2.6582765424248101E-3</v>
      </c>
      <c r="W1712" s="130">
        <v>3.8737412062883003E-2</v>
      </c>
      <c r="X1712" t="s">
        <v>412</v>
      </c>
      <c r="Y1712" t="s">
        <v>339</v>
      </c>
      <c r="Z1712" s="137">
        <v>166000</v>
      </c>
      <c r="AA1712" s="167">
        <v>1</v>
      </c>
      <c r="AB1712" s="166" t="s">
        <v>2822</v>
      </c>
      <c r="AD1712" s="137">
        <v>165.03720000000001</v>
      </c>
      <c r="AH1712" s="130">
        <v>1.0786512181286181E-4</v>
      </c>
      <c r="AI1712" s="130">
        <v>9.3051597963908095E-3</v>
      </c>
      <c r="AJ1712" s="130">
        <v>9.7572599671466554E-4</v>
      </c>
      <c r="AK1712" s="181"/>
      <c r="AL1712" s="4"/>
      <c r="AM1712" s="159"/>
      <c r="AN1712" s="4"/>
    </row>
    <row r="1713" spans="1:40" x14ac:dyDescent="0.25">
      <c r="A1713" t="s">
        <v>1213</v>
      </c>
      <c r="B1713" s="2">
        <v>9630</v>
      </c>
      <c r="C1713" t="s">
        <v>2535</v>
      </c>
      <c r="D1713" t="s">
        <v>2536</v>
      </c>
      <c r="E1713" t="s">
        <v>309</v>
      </c>
      <c r="F1713" t="s">
        <v>2779</v>
      </c>
      <c r="G1713" t="s">
        <v>2780</v>
      </c>
      <c r="H1713" t="s">
        <v>312</v>
      </c>
      <c r="I1713" t="s">
        <v>754</v>
      </c>
      <c r="J1713" t="s">
        <v>204</v>
      </c>
      <c r="K1713" t="s">
        <v>204</v>
      </c>
      <c r="L1713" t="s">
        <v>325</v>
      </c>
      <c r="M1713" t="s">
        <v>340</v>
      </c>
      <c r="N1713" t="s">
        <v>464</v>
      </c>
      <c r="O1713" t="s">
        <v>339</v>
      </c>
      <c r="P1713" t="s">
        <v>1211</v>
      </c>
      <c r="Q1713" t="s">
        <v>413</v>
      </c>
      <c r="R1713" t="s">
        <v>407</v>
      </c>
      <c r="S1713" t="s">
        <v>1212</v>
      </c>
      <c r="T1713" s="129">
        <v>1711.3</v>
      </c>
      <c r="U1713" t="s">
        <v>1672</v>
      </c>
      <c r="V1713" s="130">
        <v>-1.2257969987395901E-3</v>
      </c>
      <c r="W1713" s="130">
        <v>2.1955381954907999E-2</v>
      </c>
      <c r="X1713" t="s">
        <v>412</v>
      </c>
      <c r="Y1713" t="s">
        <v>339</v>
      </c>
      <c r="Z1713" s="137">
        <v>138672.29999999999</v>
      </c>
      <c r="AA1713" s="167">
        <v>1</v>
      </c>
      <c r="AB1713" s="166" t="s">
        <v>2781</v>
      </c>
      <c r="AD1713" s="137">
        <v>155.22979999999998</v>
      </c>
      <c r="AH1713" s="130">
        <v>1.1684042664219148E-4</v>
      </c>
      <c r="AI1713" s="130">
        <v>8.7521970450406689E-3</v>
      </c>
      <c r="AJ1713" s="130">
        <v>9.1774309867604493E-4</v>
      </c>
      <c r="AK1713" s="181"/>
      <c r="AL1713" s="4"/>
      <c r="AM1713" s="159"/>
      <c r="AN1713" s="4"/>
    </row>
    <row r="1714" spans="1:40" x14ac:dyDescent="0.25">
      <c r="A1714" t="s">
        <v>1213</v>
      </c>
      <c r="B1714" s="2">
        <v>9630</v>
      </c>
      <c r="C1714" t="s">
        <v>3075</v>
      </c>
      <c r="D1714" t="s">
        <v>3076</v>
      </c>
      <c r="E1714" t="s">
        <v>309</v>
      </c>
      <c r="F1714" t="s">
        <v>3077</v>
      </c>
      <c r="G1714" t="s">
        <v>3078</v>
      </c>
      <c r="H1714" t="s">
        <v>312</v>
      </c>
      <c r="I1714" t="s">
        <v>754</v>
      </c>
      <c r="J1714" t="s">
        <v>204</v>
      </c>
      <c r="K1714" t="s">
        <v>204</v>
      </c>
      <c r="L1714" t="s">
        <v>325</v>
      </c>
      <c r="M1714" t="s">
        <v>340</v>
      </c>
      <c r="N1714" t="s">
        <v>447</v>
      </c>
      <c r="O1714" t="s">
        <v>339</v>
      </c>
      <c r="P1714" t="s">
        <v>1640</v>
      </c>
      <c r="Q1714" t="s">
        <v>413</v>
      </c>
      <c r="R1714" t="s">
        <v>407</v>
      </c>
      <c r="S1714" t="s">
        <v>1212</v>
      </c>
      <c r="T1714" s="129">
        <v>5728.8</v>
      </c>
      <c r="U1714" t="s">
        <v>1932</v>
      </c>
      <c r="V1714" s="130">
        <v>4.0392273916005701E-2</v>
      </c>
      <c r="W1714" s="130">
        <v>4.0599459472894298E-2</v>
      </c>
      <c r="X1714" t="s">
        <v>412</v>
      </c>
      <c r="Y1714" t="s">
        <v>339</v>
      </c>
      <c r="Z1714" s="137">
        <v>137000</v>
      </c>
      <c r="AA1714" s="167">
        <v>1</v>
      </c>
      <c r="AB1714" s="166" t="s">
        <v>2173</v>
      </c>
      <c r="AD1714" s="137">
        <v>139.00020000000001</v>
      </c>
      <c r="AH1714" s="130">
        <v>3.9142857142857143E-4</v>
      </c>
      <c r="AI1714" s="130">
        <v>7.8371365530333879E-3</v>
      </c>
      <c r="AJ1714" s="130">
        <v>8.2179113974629873E-4</v>
      </c>
      <c r="AK1714" s="181"/>
      <c r="AL1714" s="4"/>
      <c r="AM1714" s="159"/>
      <c r="AN1714" s="4"/>
    </row>
    <row r="1715" spans="1:40" x14ac:dyDescent="0.25">
      <c r="A1715" t="s">
        <v>1213</v>
      </c>
      <c r="B1715" s="2">
        <v>9630</v>
      </c>
      <c r="C1715" t="s">
        <v>1873</v>
      </c>
      <c r="D1715" t="s">
        <v>1874</v>
      </c>
      <c r="E1715" t="s">
        <v>309</v>
      </c>
      <c r="F1715" t="s">
        <v>2730</v>
      </c>
      <c r="G1715" t="s">
        <v>2731</v>
      </c>
      <c r="H1715" t="s">
        <v>312</v>
      </c>
      <c r="I1715" t="s">
        <v>754</v>
      </c>
      <c r="J1715" t="s">
        <v>204</v>
      </c>
      <c r="K1715" t="s">
        <v>204</v>
      </c>
      <c r="L1715" t="s">
        <v>325</v>
      </c>
      <c r="M1715" t="s">
        <v>340</v>
      </c>
      <c r="N1715" t="s">
        <v>448</v>
      </c>
      <c r="O1715" t="s">
        <v>339</v>
      </c>
      <c r="P1715" t="s">
        <v>1211</v>
      </c>
      <c r="Q1715" t="s">
        <v>413</v>
      </c>
      <c r="R1715" t="s">
        <v>407</v>
      </c>
      <c r="S1715" t="s">
        <v>1212</v>
      </c>
      <c r="T1715" s="129">
        <v>1991.7</v>
      </c>
      <c r="U1715" t="s">
        <v>1796</v>
      </c>
      <c r="V1715" s="130">
        <v>1.6245977431535399E-2</v>
      </c>
      <c r="W1715" s="130">
        <v>2.09483027923104E-2</v>
      </c>
      <c r="X1715" t="s">
        <v>412</v>
      </c>
      <c r="Y1715" t="s">
        <v>339</v>
      </c>
      <c r="Z1715" s="137">
        <v>117985</v>
      </c>
      <c r="AA1715" s="167">
        <v>1</v>
      </c>
      <c r="AB1715" s="166" t="s">
        <v>2732</v>
      </c>
      <c r="AD1715" s="137">
        <v>130.66839999999999</v>
      </c>
      <c r="AH1715" s="130">
        <v>7.7573329265694812E-5</v>
      </c>
      <c r="AI1715" s="130">
        <v>7.3673713704468608E-3</v>
      </c>
      <c r="AJ1715" s="130">
        <v>7.725322220027399E-4</v>
      </c>
      <c r="AK1715" s="181"/>
      <c r="AL1715" s="4"/>
      <c r="AM1715" s="159"/>
      <c r="AN1715" s="4"/>
    </row>
    <row r="1716" spans="1:40" x14ac:dyDescent="0.25">
      <c r="A1716" t="s">
        <v>1213</v>
      </c>
      <c r="B1716" s="2">
        <v>9630</v>
      </c>
      <c r="C1716" t="s">
        <v>2307</v>
      </c>
      <c r="D1716" t="s">
        <v>2308</v>
      </c>
      <c r="E1716" t="s">
        <v>309</v>
      </c>
      <c r="F1716" t="s">
        <v>3069</v>
      </c>
      <c r="G1716" t="s">
        <v>3070</v>
      </c>
      <c r="H1716" t="s">
        <v>312</v>
      </c>
      <c r="I1716" t="s">
        <v>754</v>
      </c>
      <c r="J1716" t="s">
        <v>204</v>
      </c>
      <c r="K1716" t="s">
        <v>204</v>
      </c>
      <c r="L1716" t="s">
        <v>325</v>
      </c>
      <c r="M1716" t="s">
        <v>340</v>
      </c>
      <c r="N1716" t="s">
        <v>440</v>
      </c>
      <c r="O1716" t="s">
        <v>339</v>
      </c>
      <c r="P1716" t="s">
        <v>1647</v>
      </c>
      <c r="Q1716" t="s">
        <v>413</v>
      </c>
      <c r="R1716" t="s">
        <v>407</v>
      </c>
      <c r="S1716" t="s">
        <v>1212</v>
      </c>
      <c r="T1716" s="129">
        <v>3341.1</v>
      </c>
      <c r="U1716" t="s">
        <v>3071</v>
      </c>
      <c r="V1716" s="130">
        <v>9.4833668859083103E-3</v>
      </c>
      <c r="W1716" s="130">
        <v>2.54460651981827E-2</v>
      </c>
      <c r="X1716" t="s">
        <v>412</v>
      </c>
      <c r="Y1716" t="s">
        <v>339</v>
      </c>
      <c r="Z1716" s="137">
        <v>116794.24000000001</v>
      </c>
      <c r="AA1716" s="167">
        <v>1</v>
      </c>
      <c r="AB1716" s="166" t="s">
        <v>2852</v>
      </c>
      <c r="AD1716" s="137">
        <v>126.58160000000001</v>
      </c>
      <c r="AH1716" s="130">
        <v>1.0475844935648151E-4</v>
      </c>
      <c r="AI1716" s="130">
        <v>7.1369486108757473E-3</v>
      </c>
      <c r="AJ1716" s="130">
        <v>7.4837041482609442E-4</v>
      </c>
      <c r="AK1716" s="181"/>
      <c r="AL1716" s="4"/>
      <c r="AM1716" s="159"/>
      <c r="AN1716" s="4"/>
    </row>
    <row r="1717" spans="1:40" x14ac:dyDescent="0.25">
      <c r="A1717" t="s">
        <v>1213</v>
      </c>
      <c r="B1717" s="2">
        <v>9630</v>
      </c>
      <c r="C1717" t="s">
        <v>3099</v>
      </c>
      <c r="D1717" t="s">
        <v>3100</v>
      </c>
      <c r="E1717" t="s">
        <v>309</v>
      </c>
      <c r="F1717" t="s">
        <v>3101</v>
      </c>
      <c r="G1717" t="s">
        <v>3102</v>
      </c>
      <c r="H1717" t="s">
        <v>312</v>
      </c>
      <c r="I1717" t="s">
        <v>754</v>
      </c>
      <c r="J1717" t="s">
        <v>204</v>
      </c>
      <c r="K1717" t="s">
        <v>204</v>
      </c>
      <c r="L1717" t="s">
        <v>325</v>
      </c>
      <c r="M1717" t="s">
        <v>340</v>
      </c>
      <c r="N1717" t="s">
        <v>447</v>
      </c>
      <c r="O1717" t="s">
        <v>339</v>
      </c>
      <c r="P1717" t="s">
        <v>1864</v>
      </c>
      <c r="Q1717" t="s">
        <v>415</v>
      </c>
      <c r="R1717" t="s">
        <v>407</v>
      </c>
      <c r="S1717" t="s">
        <v>1212</v>
      </c>
      <c r="T1717" s="129">
        <v>4361.8</v>
      </c>
      <c r="U1717" t="s">
        <v>1921</v>
      </c>
      <c r="V1717" s="130">
        <v>1.46253290429764E-2</v>
      </c>
      <c r="W1717" s="130">
        <v>3.1475427163838998E-2</v>
      </c>
      <c r="X1717" t="s">
        <v>412</v>
      </c>
      <c r="Y1717" t="s">
        <v>339</v>
      </c>
      <c r="Z1717" s="137">
        <v>127849.35</v>
      </c>
      <c r="AA1717" s="167">
        <v>1</v>
      </c>
      <c r="AB1717" s="166" t="s">
        <v>3103</v>
      </c>
      <c r="AD1717" s="137">
        <v>125.9572</v>
      </c>
      <c r="AH1717" s="130">
        <v>7.8323560961892963E-4</v>
      </c>
      <c r="AI1717" s="130">
        <v>7.1017435675469311E-3</v>
      </c>
      <c r="AJ1717" s="130">
        <v>7.4467886339194109E-4</v>
      </c>
      <c r="AK1717" s="181"/>
      <c r="AL1717" s="4"/>
      <c r="AM1717" s="159"/>
      <c r="AN1717" s="4"/>
    </row>
    <row r="1718" spans="1:40" x14ac:dyDescent="0.25">
      <c r="A1718" t="s">
        <v>1213</v>
      </c>
      <c r="B1718" s="2">
        <v>9630</v>
      </c>
      <c r="C1718" t="s">
        <v>1861</v>
      </c>
      <c r="D1718" t="s">
        <v>1862</v>
      </c>
      <c r="E1718" t="s">
        <v>309</v>
      </c>
      <c r="F1718" t="s">
        <v>2840</v>
      </c>
      <c r="G1718" t="s">
        <v>2841</v>
      </c>
      <c r="H1718" t="s">
        <v>312</v>
      </c>
      <c r="I1718" t="s">
        <v>754</v>
      </c>
      <c r="J1718" t="s">
        <v>204</v>
      </c>
      <c r="K1718" t="s">
        <v>204</v>
      </c>
      <c r="L1718" t="s">
        <v>325</v>
      </c>
      <c r="M1718" t="s">
        <v>340</v>
      </c>
      <c r="N1718" t="s">
        <v>443</v>
      </c>
      <c r="O1718" t="s">
        <v>339</v>
      </c>
      <c r="P1718" t="s">
        <v>1864</v>
      </c>
      <c r="Q1718" t="s">
        <v>415</v>
      </c>
      <c r="R1718" t="s">
        <v>407</v>
      </c>
      <c r="S1718" t="s">
        <v>1212</v>
      </c>
      <c r="T1718" s="129">
        <v>1044.2</v>
      </c>
      <c r="U1718" t="s">
        <v>1807</v>
      </c>
      <c r="V1718" s="130">
        <v>5.1819407009194096E-3</v>
      </c>
      <c r="W1718" s="130">
        <v>2.9075746346711801E-2</v>
      </c>
      <c r="X1718" t="s">
        <v>412</v>
      </c>
      <c r="Y1718" t="s">
        <v>339</v>
      </c>
      <c r="Z1718" s="137">
        <v>87828.4</v>
      </c>
      <c r="AA1718" s="167">
        <v>1</v>
      </c>
      <c r="AB1718" s="166" t="s">
        <v>2842</v>
      </c>
      <c r="AD1718" s="137">
        <v>98.648899999999998</v>
      </c>
      <c r="AH1718" s="130">
        <v>2.3814642082429501E-4</v>
      </c>
      <c r="AI1718" s="130">
        <v>5.5620416381166014E-3</v>
      </c>
      <c r="AJ1718" s="130">
        <v>5.8322788000102622E-4</v>
      </c>
      <c r="AK1718" s="181"/>
      <c r="AL1718" s="4"/>
      <c r="AM1718" s="159"/>
      <c r="AN1718" s="4"/>
    </row>
    <row r="1719" spans="1:40" x14ac:dyDescent="0.25">
      <c r="A1719" t="s">
        <v>1213</v>
      </c>
      <c r="B1719" s="2">
        <v>9630</v>
      </c>
      <c r="C1719" t="s">
        <v>1994</v>
      </c>
      <c r="D1719" t="s">
        <v>1995</v>
      </c>
      <c r="E1719" t="s">
        <v>309</v>
      </c>
      <c r="F1719" t="s">
        <v>2006</v>
      </c>
      <c r="G1719" t="s">
        <v>2007</v>
      </c>
      <c r="H1719" t="s">
        <v>312</v>
      </c>
      <c r="I1719" t="s">
        <v>754</v>
      </c>
      <c r="J1719" t="s">
        <v>204</v>
      </c>
      <c r="K1719" t="s">
        <v>204</v>
      </c>
      <c r="L1719" t="s">
        <v>325</v>
      </c>
      <c r="M1719" t="s">
        <v>340</v>
      </c>
      <c r="N1719" t="s">
        <v>464</v>
      </c>
      <c r="O1719" t="s">
        <v>339</v>
      </c>
      <c r="P1719" t="s">
        <v>1668</v>
      </c>
      <c r="Q1719" t="s">
        <v>413</v>
      </c>
      <c r="R1719" t="s">
        <v>407</v>
      </c>
      <c r="S1719" t="s">
        <v>1212</v>
      </c>
      <c r="T1719" s="129">
        <v>2439.6</v>
      </c>
      <c r="U1719" t="s">
        <v>1318</v>
      </c>
      <c r="V1719" s="130">
        <v>4.4892823537727401E-3</v>
      </c>
      <c r="W1719" s="130">
        <v>2.7449733115434301E-2</v>
      </c>
      <c r="X1719" t="s">
        <v>412</v>
      </c>
      <c r="Y1719" t="s">
        <v>339</v>
      </c>
      <c r="Z1719" s="137">
        <v>86265.89</v>
      </c>
      <c r="AA1719" s="167">
        <v>1</v>
      </c>
      <c r="AB1719" s="166" t="s">
        <v>2008</v>
      </c>
      <c r="AD1719" s="137">
        <v>97.549499999999995</v>
      </c>
      <c r="AH1719" s="130">
        <v>4.0892891106485463E-5</v>
      </c>
      <c r="AI1719" s="130">
        <v>5.5000550515764031E-3</v>
      </c>
      <c r="AJ1719" s="130">
        <v>5.7672805353288384E-4</v>
      </c>
      <c r="AK1719" s="181"/>
      <c r="AL1719" s="4"/>
      <c r="AM1719" s="159"/>
      <c r="AN1719" s="4"/>
    </row>
    <row r="1720" spans="1:40" x14ac:dyDescent="0.25">
      <c r="A1720" t="s">
        <v>1213</v>
      </c>
      <c r="B1720" s="2">
        <v>9630</v>
      </c>
      <c r="C1720" t="s">
        <v>3146</v>
      </c>
      <c r="D1720" t="s">
        <v>3147</v>
      </c>
      <c r="E1720" t="s">
        <v>309</v>
      </c>
      <c r="F1720" t="s">
        <v>3148</v>
      </c>
      <c r="G1720" t="s">
        <v>3149</v>
      </c>
      <c r="H1720" t="s">
        <v>312</v>
      </c>
      <c r="I1720" t="s">
        <v>754</v>
      </c>
      <c r="J1720" t="s">
        <v>204</v>
      </c>
      <c r="K1720" t="s">
        <v>204</v>
      </c>
      <c r="L1720" t="s">
        <v>325</v>
      </c>
      <c r="M1720" t="s">
        <v>340</v>
      </c>
      <c r="N1720" t="s">
        <v>464</v>
      </c>
      <c r="O1720" t="s">
        <v>339</v>
      </c>
      <c r="P1720" t="s">
        <v>1640</v>
      </c>
      <c r="Q1720" t="s">
        <v>413</v>
      </c>
      <c r="R1720" t="s">
        <v>407</v>
      </c>
      <c r="S1720" t="s">
        <v>1212</v>
      </c>
      <c r="T1720" s="129">
        <v>1699.4</v>
      </c>
      <c r="U1720" t="s">
        <v>1738</v>
      </c>
      <c r="V1720" s="130">
        <v>2.3715044064835301E-2</v>
      </c>
      <c r="W1720" s="130">
        <v>2.39878984940049E-2</v>
      </c>
      <c r="X1720" t="s">
        <v>412</v>
      </c>
      <c r="Y1720" t="s">
        <v>339</v>
      </c>
      <c r="Z1720" s="137">
        <v>71486.7</v>
      </c>
      <c r="AA1720" s="167">
        <v>1</v>
      </c>
      <c r="AB1720" s="166" t="s">
        <v>3150</v>
      </c>
      <c r="AC1720" s="2">
        <v>1.3675999999999999</v>
      </c>
      <c r="AD1720" s="137">
        <v>84.034800000000004</v>
      </c>
      <c r="AH1720" s="130">
        <v>2.0473234616646746E-4</v>
      </c>
      <c r="AI1720" s="130">
        <v>4.7380665841261389E-3</v>
      </c>
      <c r="AJ1720" s="130">
        <v>4.9682701226582597E-4</v>
      </c>
      <c r="AK1720" s="181"/>
      <c r="AL1720" s="4"/>
      <c r="AM1720" s="159"/>
      <c r="AN1720" s="4"/>
    </row>
    <row r="1721" spans="1:40" x14ac:dyDescent="0.25">
      <c r="A1721" t="s">
        <v>1213</v>
      </c>
      <c r="B1721" s="2">
        <v>9630</v>
      </c>
      <c r="C1721" t="s">
        <v>1884</v>
      </c>
      <c r="D1721" t="s">
        <v>1885</v>
      </c>
      <c r="E1721" t="s">
        <v>309</v>
      </c>
      <c r="F1721" t="s">
        <v>2151</v>
      </c>
      <c r="G1721" t="s">
        <v>2152</v>
      </c>
      <c r="H1721" t="s">
        <v>312</v>
      </c>
      <c r="I1721" t="s">
        <v>754</v>
      </c>
      <c r="J1721" t="s">
        <v>204</v>
      </c>
      <c r="K1721" t="s">
        <v>204</v>
      </c>
      <c r="L1721" t="s">
        <v>325</v>
      </c>
      <c r="M1721" t="s">
        <v>340</v>
      </c>
      <c r="N1721" t="s">
        <v>448</v>
      </c>
      <c r="O1721" t="s">
        <v>339</v>
      </c>
      <c r="P1721" t="s">
        <v>1211</v>
      </c>
      <c r="Q1721" t="s">
        <v>413</v>
      </c>
      <c r="R1721" t="s">
        <v>407</v>
      </c>
      <c r="S1721" t="s">
        <v>1212</v>
      </c>
      <c r="T1721" s="129">
        <v>3264.2</v>
      </c>
      <c r="U1721" t="s">
        <v>2153</v>
      </c>
      <c r="V1721" s="130">
        <v>1.7500000000000002E-2</v>
      </c>
      <c r="W1721" s="130">
        <v>2.4365553179978999E-2</v>
      </c>
      <c r="X1721" t="s">
        <v>412</v>
      </c>
      <c r="Y1721" t="s">
        <v>339</v>
      </c>
      <c r="Z1721" s="137">
        <v>73784.399999999994</v>
      </c>
      <c r="AA1721" s="167">
        <v>1</v>
      </c>
      <c r="AB1721" s="166" t="s">
        <v>2154</v>
      </c>
      <c r="AD1721" s="137">
        <v>82.277000000000001</v>
      </c>
      <c r="AH1721" s="130">
        <v>2.8374360758351828E-5</v>
      </c>
      <c r="AI1721" s="130">
        <v>4.6389579595851518E-3</v>
      </c>
      <c r="AJ1721" s="130">
        <v>4.8643462099267639E-4</v>
      </c>
      <c r="AK1721" s="181"/>
      <c r="AL1721" s="4"/>
      <c r="AM1721" s="159"/>
      <c r="AN1721" s="4"/>
    </row>
    <row r="1722" spans="1:40" x14ac:dyDescent="0.25">
      <c r="A1722" t="s">
        <v>1213</v>
      </c>
      <c r="B1722" s="2">
        <v>9630</v>
      </c>
      <c r="C1722" t="s">
        <v>1958</v>
      </c>
      <c r="D1722" t="s">
        <v>1959</v>
      </c>
      <c r="E1722" t="s">
        <v>309</v>
      </c>
      <c r="F1722" t="s">
        <v>2677</v>
      </c>
      <c r="G1722" t="s">
        <v>2678</v>
      </c>
      <c r="H1722" t="s">
        <v>312</v>
      </c>
      <c r="I1722" t="s">
        <v>754</v>
      </c>
      <c r="J1722" t="s">
        <v>204</v>
      </c>
      <c r="K1722" t="s">
        <v>204</v>
      </c>
      <c r="L1722" t="s">
        <v>325</v>
      </c>
      <c r="M1722" t="s">
        <v>340</v>
      </c>
      <c r="N1722" t="s">
        <v>464</v>
      </c>
      <c r="O1722" t="s">
        <v>339</v>
      </c>
      <c r="P1722" t="s">
        <v>1668</v>
      </c>
      <c r="Q1722" t="s">
        <v>413</v>
      </c>
      <c r="R1722" t="s">
        <v>407</v>
      </c>
      <c r="S1722" t="s">
        <v>1212</v>
      </c>
      <c r="T1722" s="129">
        <v>2434.5</v>
      </c>
      <c r="U1722" t="s">
        <v>2679</v>
      </c>
      <c r="V1722" s="130">
        <v>1.2055059458016999E-2</v>
      </c>
      <c r="W1722" s="130">
        <v>2.8047686368226701E-2</v>
      </c>
      <c r="X1722" t="s">
        <v>412</v>
      </c>
      <c r="Y1722" t="s">
        <v>339</v>
      </c>
      <c r="Z1722" s="137">
        <v>52267.199999999997</v>
      </c>
      <c r="AA1722" s="167">
        <v>1</v>
      </c>
      <c r="AB1722" s="166" t="s">
        <v>2680</v>
      </c>
      <c r="AC1722" s="2">
        <v>22.266200000000001</v>
      </c>
      <c r="AD1722" s="137">
        <v>82.028499999999994</v>
      </c>
      <c r="AH1722" s="130">
        <v>4.967731302717847E-5</v>
      </c>
      <c r="AI1722" s="130">
        <v>4.6249469838208802E-3</v>
      </c>
      <c r="AJ1722" s="130">
        <v>4.8496544973805259E-4</v>
      </c>
      <c r="AK1722" s="181"/>
      <c r="AL1722" s="4"/>
      <c r="AM1722" s="159"/>
      <c r="AN1722" s="4"/>
    </row>
    <row r="1723" spans="1:40" x14ac:dyDescent="0.25">
      <c r="A1723" t="s">
        <v>1213</v>
      </c>
      <c r="B1723" s="2">
        <v>9630</v>
      </c>
      <c r="C1723" t="s">
        <v>2344</v>
      </c>
      <c r="D1723" t="s">
        <v>2345</v>
      </c>
      <c r="E1723" t="s">
        <v>309</v>
      </c>
      <c r="F1723" t="s">
        <v>3096</v>
      </c>
      <c r="G1723" t="s">
        <v>3097</v>
      </c>
      <c r="H1723" t="s">
        <v>312</v>
      </c>
      <c r="I1723" t="s">
        <v>754</v>
      </c>
      <c r="J1723" t="s">
        <v>204</v>
      </c>
      <c r="K1723" t="s">
        <v>204</v>
      </c>
      <c r="L1723" t="s">
        <v>325</v>
      </c>
      <c r="M1723" t="s">
        <v>340</v>
      </c>
      <c r="N1723" t="s">
        <v>445</v>
      </c>
      <c r="O1723" t="s">
        <v>339</v>
      </c>
      <c r="P1723" t="s">
        <v>2348</v>
      </c>
      <c r="Q1723" t="s">
        <v>415</v>
      </c>
      <c r="R1723" t="s">
        <v>407</v>
      </c>
      <c r="S1723" t="s">
        <v>1212</v>
      </c>
      <c r="T1723" s="129">
        <v>5401.2</v>
      </c>
      <c r="U1723" t="s">
        <v>3098</v>
      </c>
      <c r="V1723" s="130">
        <v>2.2359262660741501E-2</v>
      </c>
      <c r="W1723" s="130">
        <v>2.6015169829129801E-2</v>
      </c>
      <c r="X1723" t="s">
        <v>412</v>
      </c>
      <c r="Y1723" t="s">
        <v>339</v>
      </c>
      <c r="Z1723" s="137">
        <v>66483</v>
      </c>
      <c r="AA1723" s="167">
        <v>1</v>
      </c>
      <c r="AB1723" s="166" t="s">
        <v>1823</v>
      </c>
      <c r="AD1723" s="137">
        <v>65.425899999999999</v>
      </c>
      <c r="AH1723" s="130">
        <v>2.2160999999999999E-4</v>
      </c>
      <c r="AI1723" s="130">
        <v>3.6888559326181333E-3</v>
      </c>
      <c r="AJ1723" s="130">
        <v>3.8680825588687906E-4</v>
      </c>
      <c r="AK1723" s="181"/>
      <c r="AL1723" s="4"/>
      <c r="AM1723" s="159"/>
      <c r="AN1723" s="4"/>
    </row>
    <row r="1724" spans="1:40" x14ac:dyDescent="0.25">
      <c r="A1724" t="s">
        <v>1213</v>
      </c>
      <c r="B1724" s="2">
        <v>9630</v>
      </c>
      <c r="C1724" t="s">
        <v>2786</v>
      </c>
      <c r="D1724" t="s">
        <v>2787</v>
      </c>
      <c r="E1724" t="s">
        <v>309</v>
      </c>
      <c r="F1724" t="s">
        <v>3151</v>
      </c>
      <c r="G1724" t="s">
        <v>3152</v>
      </c>
      <c r="H1724" t="s">
        <v>312</v>
      </c>
      <c r="I1724" t="s">
        <v>754</v>
      </c>
      <c r="J1724" t="s">
        <v>204</v>
      </c>
      <c r="K1724" t="s">
        <v>204</v>
      </c>
      <c r="L1724" t="s">
        <v>325</v>
      </c>
      <c r="M1724" t="s">
        <v>340</v>
      </c>
      <c r="N1724" t="s">
        <v>464</v>
      </c>
      <c r="O1724" t="s">
        <v>339</v>
      </c>
      <c r="P1724" t="s">
        <v>2348</v>
      </c>
      <c r="Q1724" t="s">
        <v>415</v>
      </c>
      <c r="R1724" t="s">
        <v>407</v>
      </c>
      <c r="S1724" t="s">
        <v>1212</v>
      </c>
      <c r="T1724" s="129">
        <v>3162.2</v>
      </c>
      <c r="U1724" t="s">
        <v>3153</v>
      </c>
      <c r="V1724" s="130">
        <v>6.3085137939690996E-3</v>
      </c>
      <c r="W1724" s="130">
        <v>2.9907111176251999E-2</v>
      </c>
      <c r="X1724" t="s">
        <v>412</v>
      </c>
      <c r="Y1724" t="s">
        <v>339</v>
      </c>
      <c r="Z1724" s="137">
        <v>12597</v>
      </c>
      <c r="AA1724" s="167">
        <v>1</v>
      </c>
      <c r="AB1724" s="166" t="s">
        <v>3154</v>
      </c>
      <c r="AD1724" s="137">
        <v>13.996499999999999</v>
      </c>
      <c r="AH1724" s="130">
        <v>1.1000857500118595E-5</v>
      </c>
      <c r="AI1724" s="130">
        <v>7.8915340959604232E-4</v>
      </c>
      <c r="AJ1724" s="130">
        <v>8.2749518975217798E-5</v>
      </c>
      <c r="AK1724" s="181"/>
      <c r="AL1724" s="4"/>
      <c r="AM1724" s="159"/>
      <c r="AN1724" s="4"/>
    </row>
    <row r="1725" spans="1:40" x14ac:dyDescent="0.25">
      <c r="A1725" t="s">
        <v>1213</v>
      </c>
      <c r="B1725" s="2">
        <v>9630</v>
      </c>
      <c r="C1725" t="s">
        <v>2142</v>
      </c>
      <c r="D1725" t="s">
        <v>2143</v>
      </c>
      <c r="E1725" t="s">
        <v>309</v>
      </c>
      <c r="F1725" t="s">
        <v>2209</v>
      </c>
      <c r="G1725" t="s">
        <v>2210</v>
      </c>
      <c r="H1725" t="s">
        <v>312</v>
      </c>
      <c r="I1725" t="s">
        <v>754</v>
      </c>
      <c r="J1725" t="s">
        <v>204</v>
      </c>
      <c r="K1725" t="s">
        <v>204</v>
      </c>
      <c r="L1725" t="s">
        <v>325</v>
      </c>
      <c r="M1725" t="s">
        <v>340</v>
      </c>
      <c r="N1725" t="s">
        <v>464</v>
      </c>
      <c r="O1725" t="s">
        <v>339</v>
      </c>
      <c r="P1725" t="s">
        <v>1668</v>
      </c>
      <c r="Q1725" t="s">
        <v>413</v>
      </c>
      <c r="R1725" t="s">
        <v>407</v>
      </c>
      <c r="S1725" t="s">
        <v>1212</v>
      </c>
      <c r="T1725" s="129">
        <v>3716.1</v>
      </c>
      <c r="U1725" t="s">
        <v>2140</v>
      </c>
      <c r="V1725" s="130">
        <v>4.43166763756433E-2</v>
      </c>
      <c r="W1725" s="130">
        <v>2.5928623963594102E-2</v>
      </c>
      <c r="X1725" t="s">
        <v>412</v>
      </c>
      <c r="Y1725" t="s">
        <v>339</v>
      </c>
      <c r="Z1725" s="137">
        <v>5438.25</v>
      </c>
      <c r="AA1725" s="167">
        <v>1</v>
      </c>
      <c r="AB1725" s="166" t="s">
        <v>2211</v>
      </c>
      <c r="AD1725" s="137">
        <v>6.1958000000000002</v>
      </c>
      <c r="AH1725" s="130">
        <v>3.9496292898973976E-6</v>
      </c>
      <c r="AI1725" s="130">
        <v>3.4933281142965447E-4</v>
      </c>
      <c r="AJ1725" s="130">
        <v>3.6630548327557208E-5</v>
      </c>
      <c r="AK1725" s="181"/>
      <c r="AL1725" s="4"/>
      <c r="AM1725" s="159"/>
      <c r="AN1725" s="4"/>
    </row>
    <row r="1726" spans="1:40" x14ac:dyDescent="0.25">
      <c r="A1726" t="s">
        <v>1213</v>
      </c>
      <c r="B1726" s="2">
        <v>9630</v>
      </c>
      <c r="C1726" t="s">
        <v>3528</v>
      </c>
      <c r="D1726" t="s">
        <v>3529</v>
      </c>
      <c r="E1726" t="s">
        <v>311</v>
      </c>
      <c r="F1726" t="s">
        <v>3530</v>
      </c>
      <c r="G1726" t="s">
        <v>3531</v>
      </c>
      <c r="H1726" t="s">
        <v>321</v>
      </c>
      <c r="I1726" t="s">
        <v>755</v>
      </c>
      <c r="J1726" t="s">
        <v>204</v>
      </c>
      <c r="K1726" t="s">
        <v>204</v>
      </c>
      <c r="L1726" t="s">
        <v>325</v>
      </c>
      <c r="M1726" t="s">
        <v>340</v>
      </c>
      <c r="N1726" t="s">
        <v>480</v>
      </c>
      <c r="O1726" t="s">
        <v>339</v>
      </c>
      <c r="P1726" t="s">
        <v>1647</v>
      </c>
      <c r="Q1726" t="s">
        <v>413</v>
      </c>
      <c r="R1726" t="s">
        <v>407</v>
      </c>
      <c r="S1726" t="s">
        <v>1212</v>
      </c>
      <c r="T1726" s="129">
        <v>986.5</v>
      </c>
      <c r="U1726" t="s">
        <v>3532</v>
      </c>
      <c r="V1726" s="130">
        <v>3.2146813272237403E-2</v>
      </c>
      <c r="W1726" s="130">
        <v>6.7997782419919606E-2</v>
      </c>
      <c r="X1726" t="s">
        <v>412</v>
      </c>
      <c r="Y1726" t="s">
        <v>339</v>
      </c>
      <c r="Z1726" s="137">
        <v>60000</v>
      </c>
      <c r="AA1726" s="167">
        <v>1</v>
      </c>
      <c r="AB1726" s="166" t="s">
        <v>3533</v>
      </c>
      <c r="AC1726" s="2">
        <v>1.0748</v>
      </c>
      <c r="AD1726" s="137">
        <v>63.0488</v>
      </c>
      <c r="AH1726" s="130">
        <v>4.2857142857142855E-4</v>
      </c>
      <c r="AI1726" s="130">
        <v>3.5548298139491267E-3</v>
      </c>
      <c r="AJ1726" s="130">
        <v>3.7275446518520431E-4</v>
      </c>
      <c r="AK1726" s="181"/>
      <c r="AL1726" s="4"/>
      <c r="AM1726" s="159"/>
      <c r="AN1726" s="4"/>
    </row>
    <row r="1727" spans="1:40" x14ac:dyDescent="0.25">
      <c r="A1727" t="s">
        <v>1213</v>
      </c>
      <c r="B1727" s="2">
        <v>9630</v>
      </c>
      <c r="C1727" t="s">
        <v>2883</v>
      </c>
      <c r="D1727" t="s">
        <v>2884</v>
      </c>
      <c r="E1727" t="s">
        <v>309</v>
      </c>
      <c r="F1727" t="s">
        <v>2885</v>
      </c>
      <c r="G1727" t="s">
        <v>2886</v>
      </c>
      <c r="H1727" t="s">
        <v>312</v>
      </c>
      <c r="I1727" t="s">
        <v>755</v>
      </c>
      <c r="J1727" t="s">
        <v>204</v>
      </c>
      <c r="K1727" t="s">
        <v>204</v>
      </c>
      <c r="L1727" t="s">
        <v>325</v>
      </c>
      <c r="M1727" t="s">
        <v>340</v>
      </c>
      <c r="N1727" t="s">
        <v>454</v>
      </c>
      <c r="O1727" t="s">
        <v>339</v>
      </c>
      <c r="P1727" t="s">
        <v>1864</v>
      </c>
      <c r="Q1727" t="s">
        <v>415</v>
      </c>
      <c r="R1727" t="s">
        <v>407</v>
      </c>
      <c r="S1727" t="s">
        <v>1212</v>
      </c>
      <c r="T1727" s="129">
        <v>3146.2</v>
      </c>
      <c r="U1727" t="s">
        <v>2887</v>
      </c>
      <c r="V1727" s="130">
        <v>4.3249628108133299E-2</v>
      </c>
      <c r="W1727" s="130">
        <v>5.7596542943715703E-2</v>
      </c>
      <c r="X1727" t="s">
        <v>412</v>
      </c>
      <c r="Y1727" t="s">
        <v>339</v>
      </c>
      <c r="Z1727" s="137">
        <v>355104.93</v>
      </c>
      <c r="AA1727" s="167">
        <v>1</v>
      </c>
      <c r="AB1727" s="166" t="s">
        <v>2888</v>
      </c>
      <c r="AD1727" s="137">
        <v>353.50700000000001</v>
      </c>
      <c r="AH1727" s="130">
        <v>2.5258564407661891E-4</v>
      </c>
      <c r="AI1727" s="130">
        <v>1.9931501044265932E-2</v>
      </c>
      <c r="AJ1727" s="130">
        <v>2.0899892261902848E-3</v>
      </c>
      <c r="AK1727" s="181"/>
      <c r="AL1727" s="4"/>
      <c r="AM1727" s="159"/>
      <c r="AN1727" s="4"/>
    </row>
    <row r="1728" spans="1:40" x14ac:dyDescent="0.25">
      <c r="A1728" t="s">
        <v>1213</v>
      </c>
      <c r="B1728" s="2">
        <v>9630</v>
      </c>
      <c r="C1728" t="s">
        <v>2951</v>
      </c>
      <c r="D1728" t="s">
        <v>2952</v>
      </c>
      <c r="E1728" t="s">
        <v>311</v>
      </c>
      <c r="F1728" t="s">
        <v>2953</v>
      </c>
      <c r="G1728" t="s">
        <v>2954</v>
      </c>
      <c r="H1728" t="s">
        <v>312</v>
      </c>
      <c r="I1728" t="s">
        <v>755</v>
      </c>
      <c r="J1728" t="s">
        <v>204</v>
      </c>
      <c r="K1728" t="s">
        <v>204</v>
      </c>
      <c r="L1728" t="s">
        <v>325</v>
      </c>
      <c r="M1728" t="s">
        <v>340</v>
      </c>
      <c r="N1728" t="s">
        <v>465</v>
      </c>
      <c r="O1728" t="s">
        <v>339</v>
      </c>
      <c r="P1728" t="s">
        <v>2348</v>
      </c>
      <c r="Q1728" t="s">
        <v>415</v>
      </c>
      <c r="R1728" t="s">
        <v>407</v>
      </c>
      <c r="S1728" t="s">
        <v>1212</v>
      </c>
      <c r="T1728" s="129">
        <v>3157.2</v>
      </c>
      <c r="U1728" t="s">
        <v>1905</v>
      </c>
      <c r="V1728" s="130">
        <v>7.0561805394403196E-2</v>
      </c>
      <c r="W1728" s="130">
        <v>7.0426311858892102E-2</v>
      </c>
      <c r="X1728" t="s">
        <v>412</v>
      </c>
      <c r="Y1728" t="s">
        <v>339</v>
      </c>
      <c r="Z1728" s="137">
        <v>290378.51</v>
      </c>
      <c r="AA1728" s="167">
        <v>1</v>
      </c>
      <c r="AB1728" s="166" t="s">
        <v>2955</v>
      </c>
      <c r="AD1728" s="137">
        <v>263.28620000000001</v>
      </c>
      <c r="AH1728" s="130">
        <v>2.5792222784383489E-4</v>
      </c>
      <c r="AI1728" s="130">
        <v>1.4844654194233239E-2</v>
      </c>
      <c r="AJ1728" s="130">
        <v>1.5565896047449713E-3</v>
      </c>
      <c r="AK1728" s="181"/>
      <c r="AL1728" s="4"/>
      <c r="AM1728" s="159"/>
      <c r="AN1728" s="4"/>
    </row>
    <row r="1729" spans="1:40" x14ac:dyDescent="0.25">
      <c r="A1729" t="s">
        <v>1213</v>
      </c>
      <c r="B1729" s="2">
        <v>9630</v>
      </c>
      <c r="C1729" t="s">
        <v>2551</v>
      </c>
      <c r="D1729" t="s">
        <v>2552</v>
      </c>
      <c r="E1729" t="s">
        <v>309</v>
      </c>
      <c r="F1729" t="s">
        <v>2889</v>
      </c>
      <c r="G1729" t="s">
        <v>2890</v>
      </c>
      <c r="H1729" t="s">
        <v>312</v>
      </c>
      <c r="I1729" t="s">
        <v>755</v>
      </c>
      <c r="J1729" t="s">
        <v>204</v>
      </c>
      <c r="K1729" t="s">
        <v>204</v>
      </c>
      <c r="L1729" t="s">
        <v>325</v>
      </c>
      <c r="M1729" t="s">
        <v>340</v>
      </c>
      <c r="N1729" t="s">
        <v>454</v>
      </c>
      <c r="O1729" t="s">
        <v>339</v>
      </c>
      <c r="P1729" t="s">
        <v>1668</v>
      </c>
      <c r="Q1729" t="s">
        <v>413</v>
      </c>
      <c r="R1729" t="s">
        <v>407</v>
      </c>
      <c r="S1729" t="s">
        <v>1212</v>
      </c>
      <c r="T1729" s="129">
        <v>761.7</v>
      </c>
      <c r="U1729" t="s">
        <v>2891</v>
      </c>
      <c r="V1729" s="130">
        <v>4.84490663183057E-2</v>
      </c>
      <c r="W1729" s="130">
        <v>7.2390640746354706E-2</v>
      </c>
      <c r="X1729" t="s">
        <v>412</v>
      </c>
      <c r="Y1729" t="s">
        <v>339</v>
      </c>
      <c r="Z1729" s="137">
        <v>247367.56</v>
      </c>
      <c r="AA1729" s="167">
        <v>1</v>
      </c>
      <c r="AB1729" s="166" t="s">
        <v>2892</v>
      </c>
      <c r="AD1729" s="137">
        <v>252.63650000000001</v>
      </c>
      <c r="AH1729" s="130">
        <v>4.9105792797162254E-4</v>
      </c>
      <c r="AI1729" s="130">
        <v>1.4244200718994788E-2</v>
      </c>
      <c r="AJ1729" s="130">
        <v>1.4936268960513424E-3</v>
      </c>
      <c r="AK1729" s="181"/>
      <c r="AL1729" s="4"/>
      <c r="AM1729" s="159"/>
      <c r="AN1729" s="4"/>
    </row>
    <row r="1730" spans="1:40" x14ac:dyDescent="0.25">
      <c r="A1730" t="s">
        <v>1213</v>
      </c>
      <c r="B1730" s="2">
        <v>9630</v>
      </c>
      <c r="C1730" t="s">
        <v>2572</v>
      </c>
      <c r="D1730" t="s">
        <v>2573</v>
      </c>
      <c r="E1730" t="s">
        <v>309</v>
      </c>
      <c r="F1730" t="s">
        <v>2896</v>
      </c>
      <c r="G1730" t="s">
        <v>2897</v>
      </c>
      <c r="H1730" t="s">
        <v>312</v>
      </c>
      <c r="I1730" t="s">
        <v>755</v>
      </c>
      <c r="J1730" t="s">
        <v>204</v>
      </c>
      <c r="K1730" t="s">
        <v>204</v>
      </c>
      <c r="L1730" t="s">
        <v>325</v>
      </c>
      <c r="M1730" t="s">
        <v>340</v>
      </c>
      <c r="N1730" t="s">
        <v>451</v>
      </c>
      <c r="O1730" t="s">
        <v>339</v>
      </c>
      <c r="P1730" t="s">
        <v>1619</v>
      </c>
      <c r="Q1730" t="s">
        <v>413</v>
      </c>
      <c r="R1730" t="s">
        <v>407</v>
      </c>
      <c r="S1730" t="s">
        <v>1212</v>
      </c>
      <c r="T1730" s="129">
        <v>1237.5999999999999</v>
      </c>
      <c r="U1730" t="s">
        <v>1694</v>
      </c>
      <c r="V1730" s="130">
        <v>5.4471889243408997E-2</v>
      </c>
      <c r="W1730" s="130">
        <v>5.4900508102178197E-2</v>
      </c>
      <c r="X1730" t="s">
        <v>412</v>
      </c>
      <c r="Y1730" t="s">
        <v>339</v>
      </c>
      <c r="Z1730" s="137">
        <v>36970.449999999997</v>
      </c>
      <c r="AA1730" s="167">
        <v>1</v>
      </c>
      <c r="AB1730" s="166" t="s">
        <v>2898</v>
      </c>
      <c r="AD1730" s="137">
        <v>40.445699999999995</v>
      </c>
      <c r="AH1730" s="130">
        <v>2.3399322586147478E-4</v>
      </c>
      <c r="AI1730" s="130">
        <v>2.2804173942413209E-3</v>
      </c>
      <c r="AJ1730" s="130">
        <v>2.391213674572905E-4</v>
      </c>
      <c r="AK1730" s="181"/>
      <c r="AL1730" s="4"/>
      <c r="AM1730" s="159"/>
      <c r="AN1730" s="4"/>
    </row>
    <row r="1731" spans="1:40" x14ac:dyDescent="0.25">
      <c r="A1731" t="s">
        <v>1213</v>
      </c>
      <c r="B1731" s="2">
        <v>9630</v>
      </c>
      <c r="C1731" t="s">
        <v>3107</v>
      </c>
      <c r="D1731" t="s">
        <v>3108</v>
      </c>
      <c r="E1731" t="s">
        <v>309</v>
      </c>
      <c r="F1731" t="s">
        <v>3109</v>
      </c>
      <c r="G1731" t="s">
        <v>3110</v>
      </c>
      <c r="H1731" t="s">
        <v>312</v>
      </c>
      <c r="I1731" t="s">
        <v>755</v>
      </c>
      <c r="J1731" t="s">
        <v>204</v>
      </c>
      <c r="K1731" t="s">
        <v>204</v>
      </c>
      <c r="L1731" t="s">
        <v>325</v>
      </c>
      <c r="M1731" t="s">
        <v>340</v>
      </c>
      <c r="N1731" t="s">
        <v>440</v>
      </c>
      <c r="O1731" t="s">
        <v>339</v>
      </c>
      <c r="P1731" t="s">
        <v>1619</v>
      </c>
      <c r="Q1731" t="s">
        <v>413</v>
      </c>
      <c r="R1731" t="s">
        <v>407</v>
      </c>
      <c r="S1731" t="s">
        <v>1212</v>
      </c>
      <c r="T1731" s="129">
        <v>731.7</v>
      </c>
      <c r="U1731" t="s">
        <v>3111</v>
      </c>
      <c r="V1731" s="130">
        <v>4.2487732902764898E-2</v>
      </c>
      <c r="W1731" s="130">
        <v>7.7671249845027601E-2</v>
      </c>
      <c r="X1731" t="s">
        <v>412</v>
      </c>
      <c r="Y1731" t="s">
        <v>339</v>
      </c>
      <c r="Z1731" s="137">
        <v>25200</v>
      </c>
      <c r="AA1731" s="167">
        <v>1</v>
      </c>
      <c r="AB1731" s="166" t="s">
        <v>3112</v>
      </c>
      <c r="AD1731" s="137">
        <v>25.719099999999997</v>
      </c>
      <c r="AH1731" s="130">
        <v>6.8500188375518036E-5</v>
      </c>
      <c r="AI1731" s="130">
        <v>1.4500993431744772E-3</v>
      </c>
      <c r="AJ1731" s="130">
        <v>1.5205538195088228E-4</v>
      </c>
      <c r="AK1731" s="181"/>
      <c r="AL1731" s="4"/>
      <c r="AM1731" s="159"/>
      <c r="AN1731" s="4"/>
    </row>
    <row r="1732" spans="1:40" x14ac:dyDescent="0.25">
      <c r="A1732" t="s">
        <v>1213</v>
      </c>
      <c r="B1732" s="2">
        <v>9630</v>
      </c>
      <c r="C1732" t="s">
        <v>3116</v>
      </c>
      <c r="D1732" t="s">
        <v>3117</v>
      </c>
      <c r="E1732" t="s">
        <v>80</v>
      </c>
      <c r="F1732" t="s">
        <v>3118</v>
      </c>
      <c r="G1732" t="s">
        <v>3119</v>
      </c>
      <c r="H1732" t="s">
        <v>321</v>
      </c>
      <c r="I1732" t="s">
        <v>755</v>
      </c>
      <c r="J1732" t="s">
        <v>205</v>
      </c>
      <c r="K1732" t="s">
        <v>224</v>
      </c>
      <c r="L1732" t="s">
        <v>325</v>
      </c>
      <c r="M1732" t="s">
        <v>314</v>
      </c>
      <c r="N1732" t="s">
        <v>546</v>
      </c>
      <c r="O1732" t="s">
        <v>339</v>
      </c>
      <c r="P1732" t="s">
        <v>2040</v>
      </c>
      <c r="Q1732" t="s">
        <v>433</v>
      </c>
      <c r="R1732" t="s">
        <v>407</v>
      </c>
      <c r="S1732" t="s">
        <v>1215</v>
      </c>
      <c r="T1732" s="129">
        <v>3150.8</v>
      </c>
      <c r="U1732" t="s">
        <v>1569</v>
      </c>
      <c r="V1732" s="130">
        <v>5.37308276164528E-2</v>
      </c>
      <c r="W1732" s="130">
        <v>5.5760721553563701E-2</v>
      </c>
      <c r="X1732" t="s">
        <v>412</v>
      </c>
      <c r="Y1732" t="s">
        <v>339</v>
      </c>
      <c r="Z1732" s="137">
        <v>111000</v>
      </c>
      <c r="AA1732" s="11" t="s">
        <v>1216</v>
      </c>
      <c r="AB1732" s="166" t="s">
        <v>3120</v>
      </c>
      <c r="AD1732" s="137">
        <v>440.82130000000001</v>
      </c>
      <c r="AH1732" s="130">
        <v>1.11E-4</v>
      </c>
      <c r="AI1732" s="130">
        <v>2.4854473040943084E-2</v>
      </c>
      <c r="AJ1732" s="130">
        <v>2.606205160506568E-3</v>
      </c>
      <c r="AK1732" s="181"/>
      <c r="AL1732" s="4"/>
      <c r="AM1732" s="159"/>
      <c r="AN1732" s="4"/>
    </row>
    <row r="1733" spans="1:40" x14ac:dyDescent="0.25">
      <c r="A1733" t="s">
        <v>1213</v>
      </c>
      <c r="B1733" s="2">
        <v>9630</v>
      </c>
      <c r="C1733" t="s">
        <v>3196</v>
      </c>
      <c r="D1733" t="s">
        <v>3197</v>
      </c>
      <c r="E1733" t="s">
        <v>80</v>
      </c>
      <c r="F1733" t="s">
        <v>3198</v>
      </c>
      <c r="G1733" t="s">
        <v>3199</v>
      </c>
      <c r="H1733" t="s">
        <v>321</v>
      </c>
      <c r="I1733" t="s">
        <v>755</v>
      </c>
      <c r="J1733" t="s">
        <v>205</v>
      </c>
      <c r="K1733" t="s">
        <v>245</v>
      </c>
      <c r="L1733" t="s">
        <v>325</v>
      </c>
      <c r="M1733" t="s">
        <v>314</v>
      </c>
      <c r="N1733" t="s">
        <v>491</v>
      </c>
      <c r="O1733" t="s">
        <v>339</v>
      </c>
      <c r="P1733" t="s">
        <v>3200</v>
      </c>
      <c r="Q1733" t="s">
        <v>433</v>
      </c>
      <c r="R1733" t="s">
        <v>407</v>
      </c>
      <c r="S1733" t="s">
        <v>1215</v>
      </c>
      <c r="T1733" s="129">
        <v>4300.3</v>
      </c>
      <c r="U1733" t="s">
        <v>3201</v>
      </c>
      <c r="V1733" s="130">
        <v>3.3062101365327501E-2</v>
      </c>
      <c r="W1733" s="130">
        <v>6.0145712074041E-2</v>
      </c>
      <c r="X1733" t="s">
        <v>412</v>
      </c>
      <c r="Y1733" t="s">
        <v>339</v>
      </c>
      <c r="Z1733" s="137">
        <v>59000</v>
      </c>
      <c r="AA1733" s="11" t="s">
        <v>1216</v>
      </c>
      <c r="AB1733" s="166" t="s">
        <v>3202</v>
      </c>
      <c r="AD1733" s="137">
        <v>207.6807</v>
      </c>
      <c r="AH1733" s="130">
        <v>1.18E-4</v>
      </c>
      <c r="AI1733" s="130">
        <v>1.1709493981516293E-2</v>
      </c>
      <c r="AJ1733" s="130">
        <v>1.2278411049502745E-3</v>
      </c>
      <c r="AK1733" s="181"/>
      <c r="AL1733" s="4"/>
      <c r="AM1733" s="159"/>
      <c r="AN1733" s="4"/>
    </row>
    <row r="1734" spans="1:40" x14ac:dyDescent="0.25">
      <c r="A1734" t="s">
        <v>1213</v>
      </c>
      <c r="B1734" s="2">
        <v>9631</v>
      </c>
      <c r="C1734" t="s">
        <v>1964</v>
      </c>
      <c r="D1734" t="s">
        <v>1965</v>
      </c>
      <c r="E1734" t="s">
        <v>309</v>
      </c>
      <c r="F1734" t="s">
        <v>3022</v>
      </c>
      <c r="G1734" t="s">
        <v>3023</v>
      </c>
      <c r="H1734" t="s">
        <v>321</v>
      </c>
      <c r="I1734" t="s">
        <v>951</v>
      </c>
      <c r="J1734" t="s">
        <v>204</v>
      </c>
      <c r="K1734" t="s">
        <v>204</v>
      </c>
      <c r="L1734" t="s">
        <v>325</v>
      </c>
      <c r="M1734" t="s">
        <v>340</v>
      </c>
      <c r="N1734" t="s">
        <v>464</v>
      </c>
      <c r="O1734" t="s">
        <v>339</v>
      </c>
      <c r="P1734" t="s">
        <v>1640</v>
      </c>
      <c r="Q1734" t="s">
        <v>413</v>
      </c>
      <c r="R1734" t="s">
        <v>407</v>
      </c>
      <c r="S1734" t="s">
        <v>1212</v>
      </c>
      <c r="T1734" s="129">
        <v>3142.7</v>
      </c>
      <c r="U1734" t="s">
        <v>1921</v>
      </c>
      <c r="V1734" s="130">
        <v>4.9366168510107701E-2</v>
      </c>
      <c r="W1734" s="130">
        <v>7.5836739755868604E-2</v>
      </c>
      <c r="X1734" t="s">
        <v>412</v>
      </c>
      <c r="Y1734" t="s">
        <v>339</v>
      </c>
      <c r="Z1734" s="137">
        <v>76759.839999999997</v>
      </c>
      <c r="AA1734" s="167">
        <v>1</v>
      </c>
      <c r="AB1734" s="166" t="s">
        <v>3024</v>
      </c>
      <c r="AD1734" s="137">
        <v>68.646299999999997</v>
      </c>
      <c r="AH1734" s="130">
        <v>6.2306508908638276E-5</v>
      </c>
      <c r="AI1734" s="130">
        <v>4.8499758042754868E-3</v>
      </c>
      <c r="AJ1734" s="130">
        <v>5.7744783223484932E-4</v>
      </c>
      <c r="AK1734" s="181"/>
      <c r="AL1734" s="4"/>
      <c r="AM1734" s="159"/>
      <c r="AN1734" s="4"/>
    </row>
    <row r="1735" spans="1:40" x14ac:dyDescent="0.25">
      <c r="A1735" t="s">
        <v>1213</v>
      </c>
      <c r="B1735" s="2">
        <v>9631</v>
      </c>
      <c r="C1735" t="s">
        <v>3099</v>
      </c>
      <c r="D1735" t="s">
        <v>3100</v>
      </c>
      <c r="E1735" t="s">
        <v>309</v>
      </c>
      <c r="F1735" t="s">
        <v>3215</v>
      </c>
      <c r="G1735" t="s">
        <v>3216</v>
      </c>
      <c r="H1735" t="s">
        <v>321</v>
      </c>
      <c r="I1735" t="s">
        <v>951</v>
      </c>
      <c r="J1735" t="s">
        <v>204</v>
      </c>
      <c r="K1735" t="s">
        <v>204</v>
      </c>
      <c r="L1735" t="s">
        <v>325</v>
      </c>
      <c r="M1735" t="s">
        <v>340</v>
      </c>
      <c r="N1735" t="s">
        <v>447</v>
      </c>
      <c r="O1735" t="s">
        <v>339</v>
      </c>
      <c r="P1735" t="s">
        <v>1773</v>
      </c>
      <c r="Q1735" t="s">
        <v>415</v>
      </c>
      <c r="R1735" t="s">
        <v>407</v>
      </c>
      <c r="S1735" t="s">
        <v>1212</v>
      </c>
      <c r="T1735" s="129">
        <v>992.2</v>
      </c>
      <c r="U1735" t="s">
        <v>1822</v>
      </c>
      <c r="V1735" s="130">
        <v>3.1380610151729299E-2</v>
      </c>
      <c r="W1735" s="130">
        <v>5.5575828113555603E-2</v>
      </c>
      <c r="X1735" t="s">
        <v>412</v>
      </c>
      <c r="Y1735" t="s">
        <v>339</v>
      </c>
      <c r="Z1735" s="137">
        <v>3790.45</v>
      </c>
      <c r="AA1735" s="167">
        <v>1</v>
      </c>
      <c r="AB1735" s="166" t="s">
        <v>3217</v>
      </c>
      <c r="AD1735" s="137">
        <v>3.7054999999999998</v>
      </c>
      <c r="AH1735" s="130">
        <v>6.6518344274535897E-5</v>
      </c>
      <c r="AI1735" s="130">
        <v>2.6179976696111539E-4</v>
      </c>
      <c r="AJ1735" s="130">
        <v>3.1170404557073491E-5</v>
      </c>
      <c r="AK1735" s="181"/>
      <c r="AL1735" s="4"/>
      <c r="AM1735" s="159"/>
      <c r="AN1735" s="4"/>
    </row>
    <row r="1736" spans="1:40" x14ac:dyDescent="0.25">
      <c r="A1736" t="s">
        <v>1213</v>
      </c>
      <c r="B1736" s="2">
        <v>9631</v>
      </c>
      <c r="C1736" t="s">
        <v>1707</v>
      </c>
      <c r="D1736" t="s">
        <v>1708</v>
      </c>
      <c r="E1736" t="s">
        <v>309</v>
      </c>
      <c r="F1736" t="s">
        <v>1709</v>
      </c>
      <c r="G1736" t="s">
        <v>1710</v>
      </c>
      <c r="H1736" t="s">
        <v>312</v>
      </c>
      <c r="I1736" t="s">
        <v>951</v>
      </c>
      <c r="J1736" t="s">
        <v>204</v>
      </c>
      <c r="K1736" t="s">
        <v>204</v>
      </c>
      <c r="L1736" t="s">
        <v>325</v>
      </c>
      <c r="M1736" t="s">
        <v>340</v>
      </c>
      <c r="N1736" t="s">
        <v>440</v>
      </c>
      <c r="O1736" t="s">
        <v>339</v>
      </c>
      <c r="P1736" t="s">
        <v>1626</v>
      </c>
      <c r="Q1736" t="s">
        <v>415</v>
      </c>
      <c r="R1736" t="s">
        <v>407</v>
      </c>
      <c r="S1736" t="s">
        <v>1212</v>
      </c>
      <c r="T1736" s="129">
        <v>3272.1</v>
      </c>
      <c r="U1736" t="s">
        <v>1711</v>
      </c>
      <c r="V1736" s="130">
        <v>7.2499999999999995E-2</v>
      </c>
      <c r="W1736" s="130">
        <v>5.6720593880414602E-2</v>
      </c>
      <c r="X1736" t="s">
        <v>412</v>
      </c>
      <c r="Y1736" t="s">
        <v>339</v>
      </c>
      <c r="Z1736" s="137">
        <v>315000</v>
      </c>
      <c r="AA1736" s="167">
        <v>1</v>
      </c>
      <c r="AB1736" s="166" t="s">
        <v>1712</v>
      </c>
      <c r="AD1736" s="137">
        <v>329.36399999999998</v>
      </c>
      <c r="AH1736" s="130">
        <v>4.3750000000000001E-4</v>
      </c>
      <c r="AI1736" s="130">
        <v>2.327011697352066E-2</v>
      </c>
      <c r="AJ1736" s="130">
        <v>2.7705867296008513E-3</v>
      </c>
      <c r="AK1736" s="181"/>
      <c r="AL1736" s="4"/>
      <c r="AM1736" s="159"/>
      <c r="AN1736" s="4"/>
    </row>
    <row r="1737" spans="1:40" x14ac:dyDescent="0.25">
      <c r="A1737" t="s">
        <v>1213</v>
      </c>
      <c r="B1737" s="2">
        <v>9631</v>
      </c>
      <c r="C1737" t="s">
        <v>1917</v>
      </c>
      <c r="D1737" t="s">
        <v>1918</v>
      </c>
      <c r="E1737" t="s">
        <v>309</v>
      </c>
      <c r="F1737" t="s">
        <v>3288</v>
      </c>
      <c r="G1737" t="s">
        <v>3289</v>
      </c>
      <c r="H1737" t="s">
        <v>312</v>
      </c>
      <c r="I1737" t="s">
        <v>951</v>
      </c>
      <c r="J1737" t="s">
        <v>204</v>
      </c>
      <c r="K1737" t="s">
        <v>204</v>
      </c>
      <c r="L1737" t="s">
        <v>325</v>
      </c>
      <c r="M1737" t="s">
        <v>340</v>
      </c>
      <c r="N1737" t="s">
        <v>465</v>
      </c>
      <c r="O1737" t="s">
        <v>339</v>
      </c>
      <c r="P1737" t="s">
        <v>1773</v>
      </c>
      <c r="Q1737" t="s">
        <v>415</v>
      </c>
      <c r="R1737" t="s">
        <v>407</v>
      </c>
      <c r="S1737" t="s">
        <v>1212</v>
      </c>
      <c r="T1737" s="129">
        <v>2819.8</v>
      </c>
      <c r="U1737" t="s">
        <v>2904</v>
      </c>
      <c r="V1737" s="130">
        <v>2.0389688569307E-2</v>
      </c>
      <c r="W1737" s="130">
        <v>5.2078588365316002E-2</v>
      </c>
      <c r="X1737" t="s">
        <v>412</v>
      </c>
      <c r="Y1737" t="s">
        <v>339</v>
      </c>
      <c r="Z1737" s="137">
        <v>320400</v>
      </c>
      <c r="AA1737" s="167">
        <v>1</v>
      </c>
      <c r="AB1737" s="166" t="s">
        <v>3290</v>
      </c>
      <c r="AD1737" s="137">
        <v>294.83209999999997</v>
      </c>
      <c r="AH1737" s="130">
        <v>4.195002386817572E-4</v>
      </c>
      <c r="AI1737" s="130">
        <v>2.0830380535057688E-2</v>
      </c>
      <c r="AJ1737" s="130">
        <v>2.4801068232118599E-3</v>
      </c>
      <c r="AK1737" s="181"/>
      <c r="AL1737" s="4"/>
      <c r="AM1737" s="159"/>
      <c r="AN1737" s="4"/>
    </row>
    <row r="1738" spans="1:40" x14ac:dyDescent="0.25">
      <c r="A1738" t="s">
        <v>1213</v>
      </c>
      <c r="B1738" s="2">
        <v>9631</v>
      </c>
      <c r="C1738" t="s">
        <v>2462</v>
      </c>
      <c r="D1738" t="s">
        <v>2463</v>
      </c>
      <c r="E1738" t="s">
        <v>309</v>
      </c>
      <c r="F1738" t="s">
        <v>2464</v>
      </c>
      <c r="G1738" t="s">
        <v>2465</v>
      </c>
      <c r="H1738" t="s">
        <v>312</v>
      </c>
      <c r="I1738" t="s">
        <v>951</v>
      </c>
      <c r="J1738" t="s">
        <v>204</v>
      </c>
      <c r="K1738" t="s">
        <v>204</v>
      </c>
      <c r="L1738" t="s">
        <v>325</v>
      </c>
      <c r="M1738" t="s">
        <v>340</v>
      </c>
      <c r="N1738" t="s">
        <v>440</v>
      </c>
      <c r="O1738" t="s">
        <v>339</v>
      </c>
      <c r="P1738" t="s">
        <v>1773</v>
      </c>
      <c r="Q1738" t="s">
        <v>415</v>
      </c>
      <c r="R1738" t="s">
        <v>407</v>
      </c>
      <c r="S1738" t="s">
        <v>1212</v>
      </c>
      <c r="T1738" s="129">
        <v>1660</v>
      </c>
      <c r="U1738" t="s">
        <v>1396</v>
      </c>
      <c r="V1738" s="130">
        <v>4.9466787208192801E-2</v>
      </c>
      <c r="W1738" s="130">
        <v>5.4137330924272198E-2</v>
      </c>
      <c r="X1738" t="s">
        <v>412</v>
      </c>
      <c r="Y1738" t="s">
        <v>339</v>
      </c>
      <c r="Z1738" s="137">
        <v>236352.34</v>
      </c>
      <c r="AA1738" s="167">
        <v>1</v>
      </c>
      <c r="AB1738" s="166" t="s">
        <v>1357</v>
      </c>
      <c r="AD1738" s="137">
        <v>230.3963</v>
      </c>
      <c r="AH1738" s="130">
        <v>4.8507187858772108E-4</v>
      </c>
      <c r="AI1738" s="130">
        <v>1.6277883591607943E-2</v>
      </c>
      <c r="AJ1738" s="130">
        <v>1.9380774199036221E-3</v>
      </c>
      <c r="AK1738" s="181"/>
      <c r="AL1738" s="4"/>
      <c r="AM1738" s="159"/>
      <c r="AN1738" s="4"/>
    </row>
    <row r="1739" spans="1:40" x14ac:dyDescent="0.25">
      <c r="A1739" t="s">
        <v>1213</v>
      </c>
      <c r="B1739" s="2">
        <v>9631</v>
      </c>
      <c r="C1739" t="s">
        <v>1884</v>
      </c>
      <c r="D1739" t="s">
        <v>1885</v>
      </c>
      <c r="E1739" t="s">
        <v>309</v>
      </c>
      <c r="F1739" t="s">
        <v>2455</v>
      </c>
      <c r="G1739" t="s">
        <v>2456</v>
      </c>
      <c r="H1739" t="s">
        <v>312</v>
      </c>
      <c r="I1739" t="s">
        <v>951</v>
      </c>
      <c r="J1739" t="s">
        <v>204</v>
      </c>
      <c r="K1739" t="s">
        <v>204</v>
      </c>
      <c r="L1739" t="s">
        <v>325</v>
      </c>
      <c r="M1739" t="s">
        <v>340</v>
      </c>
      <c r="N1739" t="s">
        <v>448</v>
      </c>
      <c r="O1739" t="s">
        <v>339</v>
      </c>
      <c r="P1739" t="s">
        <v>1211</v>
      </c>
      <c r="Q1739" t="s">
        <v>413</v>
      </c>
      <c r="R1739" t="s">
        <v>407</v>
      </c>
      <c r="S1739" t="s">
        <v>1212</v>
      </c>
      <c r="T1739" s="129">
        <v>903.1</v>
      </c>
      <c r="U1739" t="s">
        <v>2457</v>
      </c>
      <c r="V1739" s="130">
        <v>3.9206857818364797E-2</v>
      </c>
      <c r="W1739" s="130">
        <v>4.50001856052872E-2</v>
      </c>
      <c r="X1739" t="s">
        <v>412</v>
      </c>
      <c r="Y1739" t="s">
        <v>339</v>
      </c>
      <c r="Z1739" s="137">
        <v>220000</v>
      </c>
      <c r="AA1739" s="167">
        <v>1</v>
      </c>
      <c r="AB1739" s="166" t="s">
        <v>2458</v>
      </c>
      <c r="AD1739" s="137">
        <v>219.36199999999999</v>
      </c>
      <c r="AH1739" s="130">
        <v>1.8244134718007872E-4</v>
      </c>
      <c r="AI1739" s="130">
        <v>1.5498291858082363E-2</v>
      </c>
      <c r="AJ1739" s="130">
        <v>1.8452576668327501E-3</v>
      </c>
      <c r="AK1739" s="181"/>
      <c r="AL1739" s="4"/>
      <c r="AM1739" s="159"/>
      <c r="AN1739" s="4"/>
    </row>
    <row r="1740" spans="1:40" x14ac:dyDescent="0.25">
      <c r="A1740" t="s">
        <v>1213</v>
      </c>
      <c r="B1740" s="2">
        <v>9631</v>
      </c>
      <c r="C1740" t="s">
        <v>2476</v>
      </c>
      <c r="D1740" t="s">
        <v>2477</v>
      </c>
      <c r="E1740" t="s">
        <v>309</v>
      </c>
      <c r="F1740" t="s">
        <v>3025</v>
      </c>
      <c r="G1740" t="s">
        <v>3026</v>
      </c>
      <c r="H1740" t="s">
        <v>312</v>
      </c>
      <c r="I1740" t="s">
        <v>951</v>
      </c>
      <c r="J1740" t="s">
        <v>204</v>
      </c>
      <c r="K1740" t="s">
        <v>204</v>
      </c>
      <c r="L1740" t="s">
        <v>325</v>
      </c>
      <c r="M1740" t="s">
        <v>340</v>
      </c>
      <c r="N1740" t="s">
        <v>462</v>
      </c>
      <c r="O1740" t="s">
        <v>339</v>
      </c>
      <c r="P1740" t="s">
        <v>1647</v>
      </c>
      <c r="Q1740" t="s">
        <v>413</v>
      </c>
      <c r="R1740" t="s">
        <v>407</v>
      </c>
      <c r="S1740" t="s">
        <v>1212</v>
      </c>
      <c r="T1740" s="129">
        <v>3402.1</v>
      </c>
      <c r="U1740" t="s">
        <v>3027</v>
      </c>
      <c r="V1740" s="130">
        <v>4.8973427613973303E-2</v>
      </c>
      <c r="W1740" s="130">
        <v>5.29099531948563E-2</v>
      </c>
      <c r="X1740" t="s">
        <v>412</v>
      </c>
      <c r="Y1740" t="s">
        <v>339</v>
      </c>
      <c r="Z1740" s="137">
        <v>221215.8</v>
      </c>
      <c r="AA1740" s="167">
        <v>1</v>
      </c>
      <c r="AB1740" s="166" t="s">
        <v>3028</v>
      </c>
      <c r="AD1740" s="137">
        <v>216.8578</v>
      </c>
      <c r="AH1740" s="130">
        <v>9.2545951054085016E-4</v>
      </c>
      <c r="AI1740" s="130">
        <v>1.532136594351644E-2</v>
      </c>
      <c r="AJ1740" s="130">
        <v>1.8241925131175097E-3</v>
      </c>
      <c r="AK1740" s="181"/>
      <c r="AL1740" s="4"/>
      <c r="AM1740" s="159"/>
      <c r="AN1740" s="4"/>
    </row>
    <row r="1741" spans="1:40" x14ac:dyDescent="0.25">
      <c r="A1741" t="s">
        <v>1213</v>
      </c>
      <c r="B1741" s="2">
        <v>9631</v>
      </c>
      <c r="C1741" t="s">
        <v>3046</v>
      </c>
      <c r="D1741" t="s">
        <v>3047</v>
      </c>
      <c r="E1741" t="s">
        <v>309</v>
      </c>
      <c r="F1741" t="s">
        <v>3048</v>
      </c>
      <c r="G1741" t="s">
        <v>3049</v>
      </c>
      <c r="H1741" t="s">
        <v>312</v>
      </c>
      <c r="I1741" t="s">
        <v>951</v>
      </c>
      <c r="J1741" t="s">
        <v>204</v>
      </c>
      <c r="K1741" t="s">
        <v>204</v>
      </c>
      <c r="L1741" t="s">
        <v>325</v>
      </c>
      <c r="M1741" t="s">
        <v>340</v>
      </c>
      <c r="N1741" t="s">
        <v>447</v>
      </c>
      <c r="O1741" t="s">
        <v>339</v>
      </c>
      <c r="P1741" t="s">
        <v>1894</v>
      </c>
      <c r="Q1741" t="s">
        <v>415</v>
      </c>
      <c r="R1741" t="s">
        <v>407</v>
      </c>
      <c r="S1741" t="s">
        <v>1212</v>
      </c>
      <c r="T1741" s="129">
        <v>2138.5</v>
      </c>
      <c r="U1741" t="s">
        <v>1627</v>
      </c>
      <c r="V1741" s="130">
        <v>5.7121851984262097E-2</v>
      </c>
      <c r="W1741" s="130">
        <v>6.7769616047143599E-2</v>
      </c>
      <c r="X1741" t="s">
        <v>412</v>
      </c>
      <c r="Y1741" t="s">
        <v>339</v>
      </c>
      <c r="Z1741" s="137">
        <v>207000</v>
      </c>
      <c r="AA1741" s="167">
        <v>1</v>
      </c>
      <c r="AB1741" s="166" t="s">
        <v>1699</v>
      </c>
      <c r="AD1741" s="137">
        <v>207.41399999999999</v>
      </c>
      <c r="AH1741" s="130">
        <v>1.29375E-3</v>
      </c>
      <c r="AI1741" s="130">
        <v>1.4654145692746669E-2</v>
      </c>
      <c r="AJ1741" s="130">
        <v>1.7447519338283206E-3</v>
      </c>
      <c r="AK1741" s="181"/>
      <c r="AL1741" s="4"/>
      <c r="AM1741" s="159"/>
      <c r="AN1741" s="4"/>
    </row>
    <row r="1742" spans="1:40" x14ac:dyDescent="0.25">
      <c r="A1742" t="s">
        <v>1213</v>
      </c>
      <c r="B1742" s="2">
        <v>9631</v>
      </c>
      <c r="C1742" t="s">
        <v>3155</v>
      </c>
      <c r="D1742" t="s">
        <v>3156</v>
      </c>
      <c r="E1742" t="s">
        <v>309</v>
      </c>
      <c r="F1742" t="s">
        <v>3157</v>
      </c>
      <c r="G1742" t="s">
        <v>3158</v>
      </c>
      <c r="H1742" t="s">
        <v>312</v>
      </c>
      <c r="I1742" t="s">
        <v>951</v>
      </c>
      <c r="J1742" t="s">
        <v>204</v>
      </c>
      <c r="K1742" t="s">
        <v>204</v>
      </c>
      <c r="L1742" t="s">
        <v>325</v>
      </c>
      <c r="M1742" t="s">
        <v>340</v>
      </c>
      <c r="N1742" t="s">
        <v>447</v>
      </c>
      <c r="O1742" t="s">
        <v>339</v>
      </c>
      <c r="P1742" t="s">
        <v>1626</v>
      </c>
      <c r="Q1742" t="s">
        <v>415</v>
      </c>
      <c r="R1742" t="s">
        <v>407</v>
      </c>
      <c r="S1742" t="s">
        <v>1212</v>
      </c>
      <c r="T1742" s="129">
        <v>2495.1999999999998</v>
      </c>
      <c r="U1742" t="s">
        <v>1627</v>
      </c>
      <c r="V1742" s="130">
        <v>4.7035324746369997E-2</v>
      </c>
      <c r="W1742" s="130">
        <v>6.2537525085210502E-2</v>
      </c>
      <c r="X1742" t="s">
        <v>412</v>
      </c>
      <c r="Y1742" t="s">
        <v>339</v>
      </c>
      <c r="Z1742" s="137">
        <v>199293</v>
      </c>
      <c r="AA1742" s="167">
        <v>1</v>
      </c>
      <c r="AB1742" s="166" t="s">
        <v>3159</v>
      </c>
      <c r="AD1742" s="137">
        <v>191.5206</v>
      </c>
      <c r="AH1742" s="130">
        <v>2.8470428571428572E-4</v>
      </c>
      <c r="AI1742" s="130">
        <v>1.3531250424572391E-2</v>
      </c>
      <c r="AJ1742" s="130">
        <v>1.6110577743930509E-3</v>
      </c>
      <c r="AK1742" s="181"/>
      <c r="AL1742" s="4"/>
      <c r="AM1742" s="159"/>
      <c r="AN1742" s="4"/>
    </row>
    <row r="1743" spans="1:40" x14ac:dyDescent="0.25">
      <c r="A1743" t="s">
        <v>1213</v>
      </c>
      <c r="B1743" s="2">
        <v>9631</v>
      </c>
      <c r="C1743" t="s">
        <v>2351</v>
      </c>
      <c r="D1743" t="s">
        <v>2352</v>
      </c>
      <c r="E1743" t="s">
        <v>309</v>
      </c>
      <c r="F1743" t="s">
        <v>2353</v>
      </c>
      <c r="G1743" t="s">
        <v>2354</v>
      </c>
      <c r="H1743" t="s">
        <v>312</v>
      </c>
      <c r="I1743" t="s">
        <v>951</v>
      </c>
      <c r="J1743" t="s">
        <v>204</v>
      </c>
      <c r="K1743" t="s">
        <v>204</v>
      </c>
      <c r="L1743" t="s">
        <v>325</v>
      </c>
      <c r="M1743" t="s">
        <v>340</v>
      </c>
      <c r="N1743" t="s">
        <v>464</v>
      </c>
      <c r="O1743" t="s">
        <v>339</v>
      </c>
      <c r="P1743" t="s">
        <v>1647</v>
      </c>
      <c r="Q1743" t="s">
        <v>413</v>
      </c>
      <c r="R1743" t="s">
        <v>407</v>
      </c>
      <c r="S1743" t="s">
        <v>1212</v>
      </c>
      <c r="T1743" s="129">
        <v>6784.5</v>
      </c>
      <c r="U1743" t="s">
        <v>2355</v>
      </c>
      <c r="V1743" s="130">
        <v>4.4635643929242803E-2</v>
      </c>
      <c r="W1743" s="130">
        <v>6.1016415933370198E-2</v>
      </c>
      <c r="X1743" t="s">
        <v>412</v>
      </c>
      <c r="Y1743" t="s">
        <v>339</v>
      </c>
      <c r="Z1743" s="137">
        <v>208000</v>
      </c>
      <c r="AA1743" s="167">
        <v>1</v>
      </c>
      <c r="AB1743" s="166" t="s">
        <v>2356</v>
      </c>
      <c r="AD1743" s="137">
        <v>186.70079999999999</v>
      </c>
      <c r="AH1743" s="130">
        <v>2.3172879709358612E-4</v>
      </c>
      <c r="AI1743" s="130">
        <v>1.3190723500594741E-2</v>
      </c>
      <c r="AJ1743" s="130">
        <v>1.5705139568558269E-3</v>
      </c>
      <c r="AK1743" s="181"/>
      <c r="AL1743" s="4"/>
      <c r="AM1743" s="159"/>
      <c r="AN1743" s="4"/>
    </row>
    <row r="1744" spans="1:40" x14ac:dyDescent="0.25">
      <c r="A1744" t="s">
        <v>1213</v>
      </c>
      <c r="B1744" s="2">
        <v>9631</v>
      </c>
      <c r="C1744" t="s">
        <v>1788</v>
      </c>
      <c r="D1744" t="s">
        <v>1789</v>
      </c>
      <c r="E1744" t="s">
        <v>309</v>
      </c>
      <c r="F1744" t="s">
        <v>3129</v>
      </c>
      <c r="G1744" t="s">
        <v>3130</v>
      </c>
      <c r="H1744" t="s">
        <v>312</v>
      </c>
      <c r="I1744" t="s">
        <v>951</v>
      </c>
      <c r="J1744" t="s">
        <v>204</v>
      </c>
      <c r="K1744" t="s">
        <v>204</v>
      </c>
      <c r="L1744" t="s">
        <v>325</v>
      </c>
      <c r="M1744" t="s">
        <v>340</v>
      </c>
      <c r="N1744" t="s">
        <v>441</v>
      </c>
      <c r="O1744" t="s">
        <v>339</v>
      </c>
      <c r="Q1744" t="s">
        <v>410</v>
      </c>
      <c r="R1744" t="s">
        <v>410</v>
      </c>
      <c r="S1744" t="s">
        <v>1212</v>
      </c>
      <c r="T1744" s="129">
        <v>2907.5</v>
      </c>
      <c r="U1744" t="s">
        <v>1911</v>
      </c>
      <c r="V1744" s="130">
        <v>5.1005944153070103E-2</v>
      </c>
      <c r="W1744" s="130">
        <v>6.3337418690919606E-2</v>
      </c>
      <c r="X1744" t="s">
        <v>412</v>
      </c>
      <c r="Y1744" t="s">
        <v>339</v>
      </c>
      <c r="Z1744" s="137">
        <v>183000</v>
      </c>
      <c r="AA1744" s="167">
        <v>1</v>
      </c>
      <c r="AB1744" s="166" t="s">
        <v>2576</v>
      </c>
      <c r="AD1744" s="137">
        <v>181.46279999999999</v>
      </c>
      <c r="AH1744" s="130">
        <v>8.3181818181818183E-4</v>
      </c>
      <c r="AI1744" s="130">
        <v>1.282065004779692E-2</v>
      </c>
      <c r="AJ1744" s="130">
        <v>1.5264522704248593E-3</v>
      </c>
      <c r="AK1744" s="181"/>
      <c r="AL1744" s="4"/>
      <c r="AM1744" s="159"/>
      <c r="AN1744" s="4"/>
    </row>
    <row r="1745" spans="1:40" x14ac:dyDescent="0.25">
      <c r="A1745" t="s">
        <v>1213</v>
      </c>
      <c r="B1745" s="2">
        <v>9631</v>
      </c>
      <c r="C1745" t="s">
        <v>2301</v>
      </c>
      <c r="D1745" t="s">
        <v>2302</v>
      </c>
      <c r="E1745" t="s">
        <v>309</v>
      </c>
      <c r="F1745" t="s">
        <v>2520</v>
      </c>
      <c r="G1745" t="s">
        <v>2521</v>
      </c>
      <c r="H1745" t="s">
        <v>312</v>
      </c>
      <c r="I1745" t="s">
        <v>951</v>
      </c>
      <c r="J1745" t="s">
        <v>204</v>
      </c>
      <c r="K1745" t="s">
        <v>204</v>
      </c>
      <c r="L1745" t="s">
        <v>325</v>
      </c>
      <c r="M1745" t="s">
        <v>340</v>
      </c>
      <c r="N1745" t="s">
        <v>445</v>
      </c>
      <c r="O1745" t="s">
        <v>339</v>
      </c>
      <c r="P1745" t="s">
        <v>1647</v>
      </c>
      <c r="Q1745" t="s">
        <v>413</v>
      </c>
      <c r="R1745" t="s">
        <v>407</v>
      </c>
      <c r="S1745" t="s">
        <v>1212</v>
      </c>
      <c r="T1745" s="129">
        <v>84.9</v>
      </c>
      <c r="U1745" t="s">
        <v>2522</v>
      </c>
      <c r="V1745" s="130">
        <v>4.8347673866763502E-2</v>
      </c>
      <c r="W1745" s="130">
        <v>5.4440241453647301E-2</v>
      </c>
      <c r="X1745" t="s">
        <v>412</v>
      </c>
      <c r="Y1745" t="s">
        <v>339</v>
      </c>
      <c r="Z1745" s="137">
        <v>133231</v>
      </c>
      <c r="AA1745" s="167">
        <v>1</v>
      </c>
      <c r="AB1745" s="166" t="s">
        <v>2523</v>
      </c>
      <c r="AD1745" s="137">
        <v>135.18950000000001</v>
      </c>
      <c r="AH1745" s="130">
        <v>2.9216822173020487E-4</v>
      </c>
      <c r="AI1745" s="130">
        <v>9.5513640792307952E-3</v>
      </c>
      <c r="AJ1745" s="130">
        <v>1.1372045356546991E-3</v>
      </c>
      <c r="AK1745" s="181"/>
      <c r="AL1745" s="4"/>
      <c r="AM1745" s="159"/>
      <c r="AN1745" s="4"/>
    </row>
    <row r="1746" spans="1:40" x14ac:dyDescent="0.25">
      <c r="A1746" t="s">
        <v>1213</v>
      </c>
      <c r="B1746" s="2">
        <v>9631</v>
      </c>
      <c r="C1746" t="s">
        <v>3107</v>
      </c>
      <c r="D1746" t="s">
        <v>3108</v>
      </c>
      <c r="E1746" t="s">
        <v>309</v>
      </c>
      <c r="F1746" t="s">
        <v>3121</v>
      </c>
      <c r="G1746" t="s">
        <v>3122</v>
      </c>
      <c r="H1746" t="s">
        <v>312</v>
      </c>
      <c r="I1746" t="s">
        <v>951</v>
      </c>
      <c r="J1746" t="s">
        <v>204</v>
      </c>
      <c r="K1746" t="s">
        <v>204</v>
      </c>
      <c r="L1746" t="s">
        <v>325</v>
      </c>
      <c r="M1746" t="s">
        <v>340</v>
      </c>
      <c r="N1746" t="s">
        <v>440</v>
      </c>
      <c r="O1746" t="s">
        <v>339</v>
      </c>
      <c r="P1746" t="s">
        <v>1619</v>
      </c>
      <c r="Q1746" t="s">
        <v>413</v>
      </c>
      <c r="R1746" t="s">
        <v>407</v>
      </c>
      <c r="S1746" t="s">
        <v>1212</v>
      </c>
      <c r="T1746" s="129">
        <v>2445.6999999999998</v>
      </c>
      <c r="U1746" t="s">
        <v>3123</v>
      </c>
      <c r="V1746" s="130">
        <v>5.7131108890783697E-2</v>
      </c>
      <c r="W1746" s="130">
        <v>6.1997269076108599E-2</v>
      </c>
      <c r="X1746" t="s">
        <v>412</v>
      </c>
      <c r="Y1746" t="s">
        <v>339</v>
      </c>
      <c r="Z1746" s="137">
        <v>133409.60000000001</v>
      </c>
      <c r="AA1746" s="167">
        <v>1</v>
      </c>
      <c r="AB1746" s="166" t="s">
        <v>3124</v>
      </c>
      <c r="AD1746" s="137">
        <v>123.57730000000001</v>
      </c>
      <c r="AH1746" s="130">
        <v>1.8957626455875758E-4</v>
      </c>
      <c r="AI1746" s="130">
        <v>8.7309427450233019E-3</v>
      </c>
      <c r="AJ1746" s="130">
        <v>1.039523528557776E-3</v>
      </c>
      <c r="AK1746" s="181"/>
      <c r="AL1746" s="4"/>
      <c r="AM1746" s="159"/>
      <c r="AN1746" s="4"/>
    </row>
    <row r="1747" spans="1:40" x14ac:dyDescent="0.25">
      <c r="A1747" t="s">
        <v>1213</v>
      </c>
      <c r="B1747" s="2">
        <v>9631</v>
      </c>
      <c r="C1747" t="s">
        <v>1769</v>
      </c>
      <c r="D1747" t="s">
        <v>1770</v>
      </c>
      <c r="E1747" t="s">
        <v>309</v>
      </c>
      <c r="F1747" t="s">
        <v>2080</v>
      </c>
      <c r="G1747" t="s">
        <v>2081</v>
      </c>
      <c r="H1747" t="s">
        <v>312</v>
      </c>
      <c r="I1747" t="s">
        <v>951</v>
      </c>
      <c r="J1747" t="s">
        <v>204</v>
      </c>
      <c r="K1747" t="s">
        <v>204</v>
      </c>
      <c r="L1747" t="s">
        <v>325</v>
      </c>
      <c r="M1747" t="s">
        <v>340</v>
      </c>
      <c r="N1747" t="s">
        <v>441</v>
      </c>
      <c r="O1747" t="s">
        <v>339</v>
      </c>
      <c r="P1747" t="s">
        <v>1773</v>
      </c>
      <c r="Q1747" t="s">
        <v>415</v>
      </c>
      <c r="R1747" t="s">
        <v>407</v>
      </c>
      <c r="S1747" t="s">
        <v>1212</v>
      </c>
      <c r="T1747" s="129">
        <v>4009.1</v>
      </c>
      <c r="U1747" t="s">
        <v>2082</v>
      </c>
      <c r="V1747" s="130">
        <v>2.9419307206868799E-2</v>
      </c>
      <c r="W1747" s="130">
        <v>5.6809762347936298E-2</v>
      </c>
      <c r="X1747" t="s">
        <v>412</v>
      </c>
      <c r="Y1747" t="s">
        <v>339</v>
      </c>
      <c r="Z1747" s="137">
        <v>133000</v>
      </c>
      <c r="AA1747" s="167">
        <v>1</v>
      </c>
      <c r="AB1747" s="166" t="s">
        <v>2083</v>
      </c>
      <c r="AD1747" s="137">
        <v>112.3717</v>
      </c>
      <c r="AH1747" s="130">
        <v>3.445863668160738E-4</v>
      </c>
      <c r="AI1747" s="130">
        <v>7.9392483802521573E-3</v>
      </c>
      <c r="AJ1747" s="130">
        <v>9.4526281197303893E-4</v>
      </c>
      <c r="AK1747" s="181"/>
      <c r="AL1747" s="4"/>
      <c r="AM1747" s="159"/>
      <c r="AN1747" s="4"/>
    </row>
    <row r="1748" spans="1:40" x14ac:dyDescent="0.25">
      <c r="A1748" t="s">
        <v>1213</v>
      </c>
      <c r="B1748" s="2">
        <v>9631</v>
      </c>
      <c r="C1748" t="s">
        <v>2577</v>
      </c>
      <c r="D1748" t="s">
        <v>2578</v>
      </c>
      <c r="E1748" t="s">
        <v>309</v>
      </c>
      <c r="F1748" t="s">
        <v>2579</v>
      </c>
      <c r="G1748" t="s">
        <v>2580</v>
      </c>
      <c r="H1748" t="s">
        <v>312</v>
      </c>
      <c r="I1748" t="s">
        <v>951</v>
      </c>
      <c r="J1748" t="s">
        <v>204</v>
      </c>
      <c r="K1748" t="s">
        <v>204</v>
      </c>
      <c r="L1748" t="s">
        <v>325</v>
      </c>
      <c r="M1748" t="s">
        <v>340</v>
      </c>
      <c r="N1748" t="s">
        <v>440</v>
      </c>
      <c r="O1748" t="s">
        <v>339</v>
      </c>
      <c r="P1748" t="s">
        <v>1633</v>
      </c>
      <c r="Q1748" t="s">
        <v>413</v>
      </c>
      <c r="R1748" t="s">
        <v>407</v>
      </c>
      <c r="S1748" t="s">
        <v>1212</v>
      </c>
      <c r="T1748" s="129">
        <v>3356.3</v>
      </c>
      <c r="U1748" t="s">
        <v>2581</v>
      </c>
      <c r="V1748" s="130">
        <v>2.1784912825822501E-2</v>
      </c>
      <c r="W1748" s="130">
        <v>4.9492702807187698E-2</v>
      </c>
      <c r="X1748" t="s">
        <v>412</v>
      </c>
      <c r="Y1748" t="s">
        <v>339</v>
      </c>
      <c r="Z1748" s="137">
        <v>119921.35</v>
      </c>
      <c r="AA1748" s="167">
        <v>1</v>
      </c>
      <c r="AB1748" s="166" t="s">
        <v>2582</v>
      </c>
      <c r="AD1748" s="137">
        <v>108.38489999999999</v>
      </c>
      <c r="AH1748" s="130">
        <v>1.4837552467361804E-4</v>
      </c>
      <c r="AI1748" s="130">
        <v>7.657574298233381E-3</v>
      </c>
      <c r="AJ1748" s="130">
        <v>9.1172613166319116E-4</v>
      </c>
      <c r="AK1748" s="181"/>
      <c r="AL1748" s="4"/>
      <c r="AM1748" s="159"/>
      <c r="AN1748" s="4"/>
    </row>
    <row r="1749" spans="1:40" x14ac:dyDescent="0.25">
      <c r="A1749" t="s">
        <v>1213</v>
      </c>
      <c r="B1749" s="2">
        <v>9631</v>
      </c>
      <c r="C1749" t="s">
        <v>3131</v>
      </c>
      <c r="D1749" t="s">
        <v>3132</v>
      </c>
      <c r="E1749" t="s">
        <v>309</v>
      </c>
      <c r="F1749" t="s">
        <v>3160</v>
      </c>
      <c r="G1749" t="s">
        <v>3161</v>
      </c>
      <c r="H1749" t="s">
        <v>312</v>
      </c>
      <c r="I1749" t="s">
        <v>951</v>
      </c>
      <c r="J1749" t="s">
        <v>204</v>
      </c>
      <c r="K1749" t="s">
        <v>204</v>
      </c>
      <c r="L1749" t="s">
        <v>325</v>
      </c>
      <c r="M1749" t="s">
        <v>340</v>
      </c>
      <c r="N1749" t="s">
        <v>447</v>
      </c>
      <c r="O1749" t="s">
        <v>339</v>
      </c>
      <c r="P1749" t="s">
        <v>1864</v>
      </c>
      <c r="Q1749" t="s">
        <v>415</v>
      </c>
      <c r="R1749" t="s">
        <v>407</v>
      </c>
      <c r="S1749" t="s">
        <v>1212</v>
      </c>
      <c r="T1749" s="129">
        <v>2335</v>
      </c>
      <c r="U1749" t="s">
        <v>1627</v>
      </c>
      <c r="V1749" s="130">
        <v>2.57168160658219E-2</v>
      </c>
      <c r="W1749" s="130">
        <v>5.4963450549840601E-2</v>
      </c>
      <c r="X1749" t="s">
        <v>412</v>
      </c>
      <c r="Y1749" t="s">
        <v>339</v>
      </c>
      <c r="Z1749" s="137">
        <v>109421.9</v>
      </c>
      <c r="AA1749" s="167">
        <v>1</v>
      </c>
      <c r="AB1749" s="166" t="s">
        <v>3162</v>
      </c>
      <c r="AD1749" s="137">
        <v>102.3861</v>
      </c>
      <c r="AH1749" s="130">
        <v>4.0828069466317406E-4</v>
      </c>
      <c r="AI1749" s="130">
        <v>7.2337490541242635E-3</v>
      </c>
      <c r="AJ1749" s="130">
        <v>8.6126464931074963E-4</v>
      </c>
      <c r="AK1749" s="181"/>
      <c r="AL1749" s="4"/>
      <c r="AM1749" s="159"/>
      <c r="AN1749" s="4"/>
    </row>
    <row r="1750" spans="1:40" x14ac:dyDescent="0.25">
      <c r="A1750" t="s">
        <v>1213</v>
      </c>
      <c r="B1750" s="2">
        <v>9631</v>
      </c>
      <c r="C1750" t="s">
        <v>2272</v>
      </c>
      <c r="D1750" t="s">
        <v>2273</v>
      </c>
      <c r="E1750" t="s">
        <v>309</v>
      </c>
      <c r="F1750" t="s">
        <v>3125</v>
      </c>
      <c r="G1750" t="s">
        <v>3126</v>
      </c>
      <c r="H1750" t="s">
        <v>312</v>
      </c>
      <c r="I1750" t="s">
        <v>951</v>
      </c>
      <c r="J1750" t="s">
        <v>204</v>
      </c>
      <c r="K1750" t="s">
        <v>204</v>
      </c>
      <c r="L1750" t="s">
        <v>325</v>
      </c>
      <c r="M1750" t="s">
        <v>340</v>
      </c>
      <c r="N1750" t="s">
        <v>441</v>
      </c>
      <c r="O1750" t="s">
        <v>339</v>
      </c>
      <c r="P1750" t="s">
        <v>1773</v>
      </c>
      <c r="Q1750" t="s">
        <v>415</v>
      </c>
      <c r="R1750" t="s">
        <v>407</v>
      </c>
      <c r="S1750" t="s">
        <v>1212</v>
      </c>
      <c r="T1750" s="129">
        <v>2878.2</v>
      </c>
      <c r="U1750" t="s">
        <v>3127</v>
      </c>
      <c r="V1750" s="130">
        <v>1.9781244908570899E-2</v>
      </c>
      <c r="W1750" s="130">
        <v>5.0334558044671698E-2</v>
      </c>
      <c r="X1750" t="s">
        <v>412</v>
      </c>
      <c r="Y1750" t="s">
        <v>339</v>
      </c>
      <c r="Z1750" s="137">
        <v>96922.25</v>
      </c>
      <c r="AA1750" s="167">
        <v>1</v>
      </c>
      <c r="AB1750" s="166" t="s">
        <v>3128</v>
      </c>
      <c r="AD1750" s="137">
        <v>88.412499999999994</v>
      </c>
      <c r="AH1750" s="130">
        <v>2.0016763216324919E-4</v>
      </c>
      <c r="AI1750" s="130">
        <v>6.2464908639723688E-3</v>
      </c>
      <c r="AJ1750" s="130">
        <v>7.4371971202327899E-4</v>
      </c>
      <c r="AK1750" s="181"/>
      <c r="AL1750" s="4"/>
      <c r="AM1750" s="159"/>
      <c r="AN1750" s="4"/>
    </row>
    <row r="1751" spans="1:40" x14ac:dyDescent="0.25">
      <c r="A1751" t="s">
        <v>1213</v>
      </c>
      <c r="B1751" s="2">
        <v>9631</v>
      </c>
      <c r="C1751" t="s">
        <v>3136</v>
      </c>
      <c r="D1751" t="s">
        <v>3137</v>
      </c>
      <c r="E1751" t="s">
        <v>309</v>
      </c>
      <c r="F1751" t="s">
        <v>3163</v>
      </c>
      <c r="G1751" t="s">
        <v>3164</v>
      </c>
      <c r="H1751" t="s">
        <v>312</v>
      </c>
      <c r="I1751" t="s">
        <v>951</v>
      </c>
      <c r="J1751" t="s">
        <v>204</v>
      </c>
      <c r="K1751" t="s">
        <v>204</v>
      </c>
      <c r="L1751" t="s">
        <v>325</v>
      </c>
      <c r="M1751" t="s">
        <v>340</v>
      </c>
      <c r="N1751" t="s">
        <v>447</v>
      </c>
      <c r="O1751" t="s">
        <v>339</v>
      </c>
      <c r="P1751" t="s">
        <v>1640</v>
      </c>
      <c r="Q1751" t="s">
        <v>413</v>
      </c>
      <c r="R1751" t="s">
        <v>407</v>
      </c>
      <c r="S1751" t="s">
        <v>1212</v>
      </c>
      <c r="T1751" s="129">
        <v>87.7</v>
      </c>
      <c r="U1751" t="s">
        <v>3165</v>
      </c>
      <c r="V1751" s="130">
        <v>1.68177046644684E-2</v>
      </c>
      <c r="W1751" s="130">
        <v>6.0291266484260198E-2</v>
      </c>
      <c r="X1751" t="s">
        <v>412</v>
      </c>
      <c r="Y1751" t="s">
        <v>339</v>
      </c>
      <c r="Z1751" s="137">
        <v>85800</v>
      </c>
      <c r="AA1751" s="167">
        <v>1</v>
      </c>
      <c r="AB1751" s="166" t="s">
        <v>3166</v>
      </c>
      <c r="AD1751" s="137">
        <v>86.812399999999997</v>
      </c>
      <c r="AH1751" s="130">
        <v>3.8466401078135216E-4</v>
      </c>
      <c r="AI1751" s="130">
        <v>6.1334411251747758E-3</v>
      </c>
      <c r="AJ1751" s="130">
        <v>7.3025978371892778E-4</v>
      </c>
      <c r="AK1751" s="181"/>
      <c r="AL1751" s="4"/>
      <c r="AM1751" s="159"/>
      <c r="AN1751" s="4"/>
    </row>
    <row r="1752" spans="1:40" x14ac:dyDescent="0.25">
      <c r="A1752" t="s">
        <v>1213</v>
      </c>
      <c r="B1752" s="2">
        <v>9631</v>
      </c>
      <c r="C1752" t="s">
        <v>2363</v>
      </c>
      <c r="D1752" t="s">
        <v>2364</v>
      </c>
      <c r="E1752" t="s">
        <v>309</v>
      </c>
      <c r="F1752" t="s">
        <v>3038</v>
      </c>
      <c r="G1752" t="s">
        <v>3039</v>
      </c>
      <c r="H1752" t="s">
        <v>312</v>
      </c>
      <c r="I1752" t="s">
        <v>951</v>
      </c>
      <c r="J1752" t="s">
        <v>204</v>
      </c>
      <c r="K1752" t="s">
        <v>204</v>
      </c>
      <c r="L1752" t="s">
        <v>325</v>
      </c>
      <c r="M1752" t="s">
        <v>340</v>
      </c>
      <c r="N1752" t="s">
        <v>459</v>
      </c>
      <c r="O1752" t="s">
        <v>339</v>
      </c>
      <c r="P1752" t="s">
        <v>1984</v>
      </c>
      <c r="Q1752" t="s">
        <v>413</v>
      </c>
      <c r="R1752" t="s">
        <v>407</v>
      </c>
      <c r="S1752" t="s">
        <v>1212</v>
      </c>
      <c r="T1752" s="129">
        <v>1939.2</v>
      </c>
      <c r="U1752" t="s">
        <v>1664</v>
      </c>
      <c r="V1752" s="130">
        <v>2.4782781485477402E-2</v>
      </c>
      <c r="W1752" s="130">
        <v>4.8058139520883197E-2</v>
      </c>
      <c r="X1752" t="s">
        <v>412</v>
      </c>
      <c r="Y1752" t="s">
        <v>339</v>
      </c>
      <c r="Z1752" s="137">
        <v>84234</v>
      </c>
      <c r="AA1752" s="167">
        <v>1</v>
      </c>
      <c r="AB1752" s="166" t="s">
        <v>3040</v>
      </c>
      <c r="AD1752" s="137">
        <v>80.856200000000001</v>
      </c>
      <c r="AH1752" s="130">
        <v>2.327760018039767E-4</v>
      </c>
      <c r="AI1752" s="130">
        <v>5.7126256422510699E-3</v>
      </c>
      <c r="AJ1752" s="130">
        <v>6.8015664956082745E-4</v>
      </c>
      <c r="AK1752" s="181"/>
      <c r="AL1752" s="4"/>
      <c r="AM1752" s="159"/>
      <c r="AN1752" s="4"/>
    </row>
    <row r="1753" spans="1:40" x14ac:dyDescent="0.25">
      <c r="A1753" t="s">
        <v>1213</v>
      </c>
      <c r="B1753" s="2">
        <v>9631</v>
      </c>
      <c r="C1753" t="s">
        <v>2351</v>
      </c>
      <c r="D1753" t="s">
        <v>2352</v>
      </c>
      <c r="E1753" t="s">
        <v>309</v>
      </c>
      <c r="F1753" t="s">
        <v>3050</v>
      </c>
      <c r="G1753" t="s">
        <v>3051</v>
      </c>
      <c r="H1753" t="s">
        <v>312</v>
      </c>
      <c r="I1753" t="s">
        <v>951</v>
      </c>
      <c r="J1753" t="s">
        <v>204</v>
      </c>
      <c r="K1753" t="s">
        <v>204</v>
      </c>
      <c r="L1753" t="s">
        <v>325</v>
      </c>
      <c r="M1753" t="s">
        <v>340</v>
      </c>
      <c r="N1753" t="s">
        <v>464</v>
      </c>
      <c r="O1753" t="s">
        <v>339</v>
      </c>
      <c r="P1753" t="s">
        <v>1647</v>
      </c>
      <c r="Q1753" t="s">
        <v>413</v>
      </c>
      <c r="R1753" t="s">
        <v>407</v>
      </c>
      <c r="S1753" t="s">
        <v>1212</v>
      </c>
      <c r="T1753" s="129">
        <v>1565.6</v>
      </c>
      <c r="U1753" t="s">
        <v>3052</v>
      </c>
      <c r="V1753" s="130">
        <v>-9.0831125485900596E-3</v>
      </c>
      <c r="W1753" s="130">
        <v>6.3888165107965106E-2</v>
      </c>
      <c r="X1753" t="s">
        <v>412</v>
      </c>
      <c r="Y1753" t="s">
        <v>339</v>
      </c>
      <c r="Z1753" s="137">
        <v>61393.5</v>
      </c>
      <c r="AA1753" s="167">
        <v>1</v>
      </c>
      <c r="AB1753" s="166" t="s">
        <v>3053</v>
      </c>
      <c r="AD1753" s="137">
        <v>62.203900000000004</v>
      </c>
      <c r="AH1753" s="130">
        <v>5.8495784105979861E-5</v>
      </c>
      <c r="AI1753" s="130">
        <v>4.3948094789023149E-3</v>
      </c>
      <c r="AJ1753" s="130">
        <v>5.2325481798077026E-4</v>
      </c>
      <c r="AK1753" s="181"/>
      <c r="AL1753" s="4"/>
      <c r="AM1753" s="159"/>
      <c r="AN1753" s="4"/>
    </row>
    <row r="1754" spans="1:40" x14ac:dyDescent="0.25">
      <c r="A1754" t="s">
        <v>1213</v>
      </c>
      <c r="B1754" s="2">
        <v>9631</v>
      </c>
      <c r="C1754" t="s">
        <v>3167</v>
      </c>
      <c r="D1754" t="s">
        <v>3168</v>
      </c>
      <c r="E1754" t="s">
        <v>309</v>
      </c>
      <c r="F1754" t="s">
        <v>3169</v>
      </c>
      <c r="G1754" t="s">
        <v>3170</v>
      </c>
      <c r="H1754" t="s">
        <v>312</v>
      </c>
      <c r="I1754" t="s">
        <v>951</v>
      </c>
      <c r="J1754" t="s">
        <v>204</v>
      </c>
      <c r="K1754" t="s">
        <v>204</v>
      </c>
      <c r="L1754" t="s">
        <v>325</v>
      </c>
      <c r="M1754" t="s">
        <v>340</v>
      </c>
      <c r="N1754" t="s">
        <v>447</v>
      </c>
      <c r="O1754" t="s">
        <v>339</v>
      </c>
      <c r="P1754" t="s">
        <v>1773</v>
      </c>
      <c r="Q1754" t="s">
        <v>415</v>
      </c>
      <c r="R1754" t="s">
        <v>407</v>
      </c>
      <c r="S1754" t="s">
        <v>1212</v>
      </c>
      <c r="T1754" s="129">
        <v>1960.9</v>
      </c>
      <c r="U1754" t="s">
        <v>1376</v>
      </c>
      <c r="V1754" s="130">
        <v>5.3411655654373703E-2</v>
      </c>
      <c r="W1754" s="130">
        <v>4.2451016474961897E-2</v>
      </c>
      <c r="X1754" t="s">
        <v>412</v>
      </c>
      <c r="Y1754" t="s">
        <v>339</v>
      </c>
      <c r="Z1754" s="137">
        <v>62888.44</v>
      </c>
      <c r="AA1754" s="167">
        <v>1</v>
      </c>
      <c r="AB1754" s="166" t="s">
        <v>3171</v>
      </c>
      <c r="AD1754" s="137">
        <v>59.737699999999997</v>
      </c>
      <c r="AH1754" s="130">
        <v>2.4679910611690803E-4</v>
      </c>
      <c r="AI1754" s="130">
        <v>4.2205683278351159E-3</v>
      </c>
      <c r="AJ1754" s="130">
        <v>5.025093175844256E-4</v>
      </c>
      <c r="AK1754" s="181"/>
      <c r="AL1754" s="4"/>
      <c r="AM1754" s="159"/>
      <c r="AN1754" s="4"/>
    </row>
    <row r="1755" spans="1:40" x14ac:dyDescent="0.25">
      <c r="A1755" t="s">
        <v>1213</v>
      </c>
      <c r="B1755" s="2">
        <v>9631</v>
      </c>
      <c r="C1755" t="s">
        <v>2572</v>
      </c>
      <c r="D1755" t="s">
        <v>2573</v>
      </c>
      <c r="E1755" t="s">
        <v>309</v>
      </c>
      <c r="F1755" t="s">
        <v>3172</v>
      </c>
      <c r="G1755" t="s">
        <v>3173</v>
      </c>
      <c r="H1755" t="s">
        <v>312</v>
      </c>
      <c r="I1755" t="s">
        <v>951</v>
      </c>
      <c r="J1755" t="s">
        <v>204</v>
      </c>
      <c r="K1755" t="s">
        <v>204</v>
      </c>
      <c r="L1755" t="s">
        <v>325</v>
      </c>
      <c r="M1755" t="s">
        <v>340</v>
      </c>
      <c r="N1755" t="s">
        <v>451</v>
      </c>
      <c r="O1755" t="s">
        <v>339</v>
      </c>
      <c r="P1755" t="s">
        <v>1619</v>
      </c>
      <c r="Q1755" t="s">
        <v>413</v>
      </c>
      <c r="R1755" t="s">
        <v>407</v>
      </c>
      <c r="S1755" t="s">
        <v>1212</v>
      </c>
      <c r="T1755" s="129">
        <v>3875.6</v>
      </c>
      <c r="U1755" t="s">
        <v>3174</v>
      </c>
      <c r="V1755" s="130">
        <v>4.7532211057187398E-2</v>
      </c>
      <c r="W1755" s="130">
        <v>4.9685464053153598E-2</v>
      </c>
      <c r="X1755" t="s">
        <v>412</v>
      </c>
      <c r="Y1755" t="s">
        <v>339</v>
      </c>
      <c r="Z1755" s="137">
        <v>56238</v>
      </c>
      <c r="AA1755" s="167">
        <v>1</v>
      </c>
      <c r="AB1755" s="166" t="s">
        <v>3175</v>
      </c>
      <c r="AD1755" s="137">
        <v>51.272199999999998</v>
      </c>
      <c r="AH1755" s="130">
        <v>7.4983999999999999E-5</v>
      </c>
      <c r="AI1755" s="130">
        <v>3.6224666068232899E-3</v>
      </c>
      <c r="AJ1755" s="130">
        <v>4.3129812887091718E-4</v>
      </c>
      <c r="AK1755" s="181"/>
      <c r="AL1755" s="4"/>
      <c r="AM1755" s="159"/>
      <c r="AN1755" s="4"/>
    </row>
    <row r="1756" spans="1:40" x14ac:dyDescent="0.25">
      <c r="A1756" t="s">
        <v>1213</v>
      </c>
      <c r="B1756" s="2">
        <v>9631</v>
      </c>
      <c r="C1756" t="s">
        <v>3131</v>
      </c>
      <c r="D1756" t="s">
        <v>3132</v>
      </c>
      <c r="E1756" t="s">
        <v>309</v>
      </c>
      <c r="F1756" t="s">
        <v>3133</v>
      </c>
      <c r="G1756" t="s">
        <v>3134</v>
      </c>
      <c r="H1756" t="s">
        <v>312</v>
      </c>
      <c r="I1756" t="s">
        <v>951</v>
      </c>
      <c r="J1756" t="s">
        <v>204</v>
      </c>
      <c r="K1756" t="s">
        <v>204</v>
      </c>
      <c r="L1756" t="s">
        <v>325</v>
      </c>
      <c r="M1756" t="s">
        <v>340</v>
      </c>
      <c r="N1756" t="s">
        <v>447</v>
      </c>
      <c r="O1756" t="s">
        <v>339</v>
      </c>
      <c r="P1756" t="s">
        <v>1864</v>
      </c>
      <c r="Q1756" t="s">
        <v>415</v>
      </c>
      <c r="R1756" t="s">
        <v>407</v>
      </c>
      <c r="S1756" t="s">
        <v>1212</v>
      </c>
      <c r="T1756" s="129">
        <v>989.8</v>
      </c>
      <c r="U1756" t="s">
        <v>1822</v>
      </c>
      <c r="V1756" s="130">
        <v>5.2382810195684103E-2</v>
      </c>
      <c r="W1756" s="130">
        <v>5.4971318355798403E-2</v>
      </c>
      <c r="X1756" t="s">
        <v>412</v>
      </c>
      <c r="Y1756" t="s">
        <v>339</v>
      </c>
      <c r="Z1756" s="137">
        <v>40342.800000000003</v>
      </c>
      <c r="AA1756" s="167">
        <v>1</v>
      </c>
      <c r="AB1756" s="166" t="s">
        <v>3135</v>
      </c>
      <c r="AD1756" s="137">
        <v>39.854699999999994</v>
      </c>
      <c r="AH1756" s="130">
        <v>3.866497219650487E-4</v>
      </c>
      <c r="AI1756" s="130">
        <v>2.8158011529632074E-3</v>
      </c>
      <c r="AJ1756" s="130">
        <v>3.3525492443686327E-4</v>
      </c>
      <c r="AK1756" s="181"/>
      <c r="AL1756" s="4"/>
      <c r="AM1756" s="159"/>
      <c r="AN1756" s="4"/>
    </row>
    <row r="1757" spans="1:40" x14ac:dyDescent="0.25">
      <c r="A1757" t="s">
        <v>1213</v>
      </c>
      <c r="B1757" s="2">
        <v>9631</v>
      </c>
      <c r="C1757" t="s">
        <v>2447</v>
      </c>
      <c r="D1757" t="s">
        <v>2448</v>
      </c>
      <c r="E1757" t="s">
        <v>309</v>
      </c>
      <c r="F1757" t="s">
        <v>2449</v>
      </c>
      <c r="G1757" t="s">
        <v>2450</v>
      </c>
      <c r="H1757" t="s">
        <v>312</v>
      </c>
      <c r="I1757" t="s">
        <v>951</v>
      </c>
      <c r="J1757" t="s">
        <v>204</v>
      </c>
      <c r="K1757" t="s">
        <v>204</v>
      </c>
      <c r="L1757" t="s">
        <v>325</v>
      </c>
      <c r="M1757" t="s">
        <v>340</v>
      </c>
      <c r="N1757" t="s">
        <v>451</v>
      </c>
      <c r="O1757" t="s">
        <v>339</v>
      </c>
      <c r="P1757" t="s">
        <v>1619</v>
      </c>
      <c r="Q1757" t="s">
        <v>413</v>
      </c>
      <c r="R1757" t="s">
        <v>407</v>
      </c>
      <c r="S1757" t="s">
        <v>1212</v>
      </c>
      <c r="T1757" s="129">
        <v>1321.7</v>
      </c>
      <c r="U1757" t="s">
        <v>1694</v>
      </c>
      <c r="V1757" s="130">
        <v>2.16550940275189E-2</v>
      </c>
      <c r="W1757" s="130">
        <v>5.5742363339662197E-2</v>
      </c>
      <c r="X1757" t="s">
        <v>412</v>
      </c>
      <c r="Y1757" t="s">
        <v>339</v>
      </c>
      <c r="Z1757" s="137">
        <v>36595.199999999997</v>
      </c>
      <c r="AA1757" s="167">
        <v>1</v>
      </c>
      <c r="AB1757" s="166" t="s">
        <v>2451</v>
      </c>
      <c r="AD1757" s="137">
        <v>36.189</v>
      </c>
      <c r="AH1757" s="130">
        <v>4.7624986340182242E-5</v>
      </c>
      <c r="AI1757" s="130">
        <v>2.5568133225086507E-3</v>
      </c>
      <c r="AJ1757" s="130">
        <v>3.0441931467168606E-4</v>
      </c>
      <c r="AK1757" s="181"/>
      <c r="AL1757" s="4"/>
      <c r="AM1757" s="159"/>
      <c r="AN1757" s="4"/>
    </row>
    <row r="1758" spans="1:40" x14ac:dyDescent="0.25">
      <c r="A1758" t="s">
        <v>1213</v>
      </c>
      <c r="B1758" s="2">
        <v>9631</v>
      </c>
      <c r="C1758" t="s">
        <v>2535</v>
      </c>
      <c r="D1758" t="s">
        <v>2536</v>
      </c>
      <c r="E1758" t="s">
        <v>309</v>
      </c>
      <c r="F1758" t="s">
        <v>2537</v>
      </c>
      <c r="G1758" t="s">
        <v>2538</v>
      </c>
      <c r="H1758" t="s">
        <v>312</v>
      </c>
      <c r="I1758" t="s">
        <v>951</v>
      </c>
      <c r="J1758" t="s">
        <v>204</v>
      </c>
      <c r="K1758" t="s">
        <v>204</v>
      </c>
      <c r="L1758" t="s">
        <v>325</v>
      </c>
      <c r="M1758" t="s">
        <v>340</v>
      </c>
      <c r="N1758" t="s">
        <v>464</v>
      </c>
      <c r="O1758" t="s">
        <v>339</v>
      </c>
      <c r="P1758" t="s">
        <v>1211</v>
      </c>
      <c r="Q1758" t="s">
        <v>413</v>
      </c>
      <c r="R1758" t="s">
        <v>407</v>
      </c>
      <c r="S1758" t="s">
        <v>1212</v>
      </c>
      <c r="T1758" s="129">
        <v>504.1</v>
      </c>
      <c r="U1758" t="s">
        <v>2539</v>
      </c>
      <c r="V1758" s="130">
        <v>9.7981127142871796E-4</v>
      </c>
      <c r="W1758" s="130">
        <v>4.4360270720719901E-2</v>
      </c>
      <c r="X1758" t="s">
        <v>412</v>
      </c>
      <c r="Y1758" t="s">
        <v>339</v>
      </c>
      <c r="Z1758" s="137">
        <v>35219.75</v>
      </c>
      <c r="AA1758" s="167">
        <v>1</v>
      </c>
      <c r="AB1758" s="166" t="s">
        <v>2540</v>
      </c>
      <c r="AD1758" s="137">
        <v>34.733699999999999</v>
      </c>
      <c r="AH1758" s="130">
        <v>3.3814787833982808E-4</v>
      </c>
      <c r="AI1758" s="130">
        <v>2.453993945674617E-3</v>
      </c>
      <c r="AJ1758" s="130">
        <v>2.921774337509172E-4</v>
      </c>
      <c r="AK1758" s="181"/>
      <c r="AL1758" s="4"/>
      <c r="AM1758" s="159"/>
      <c r="AN1758" s="4"/>
    </row>
    <row r="1759" spans="1:40" x14ac:dyDescent="0.25">
      <c r="A1759" t="s">
        <v>1213</v>
      </c>
      <c r="B1759" s="2">
        <v>9631</v>
      </c>
      <c r="C1759" t="s">
        <v>3046</v>
      </c>
      <c r="D1759" t="s">
        <v>3047</v>
      </c>
      <c r="E1759" t="s">
        <v>309</v>
      </c>
      <c r="F1759" t="s">
        <v>3203</v>
      </c>
      <c r="G1759" t="s">
        <v>3204</v>
      </c>
      <c r="H1759" t="s">
        <v>312</v>
      </c>
      <c r="I1759" t="s">
        <v>951</v>
      </c>
      <c r="J1759" t="s">
        <v>204</v>
      </c>
      <c r="K1759" t="s">
        <v>204</v>
      </c>
      <c r="L1759" t="s">
        <v>325</v>
      </c>
      <c r="M1759" t="s">
        <v>340</v>
      </c>
      <c r="N1759" t="s">
        <v>447</v>
      </c>
      <c r="O1759" t="s">
        <v>339</v>
      </c>
      <c r="P1759" t="s">
        <v>1894</v>
      </c>
      <c r="Q1759" t="s">
        <v>415</v>
      </c>
      <c r="R1759" t="s">
        <v>407</v>
      </c>
      <c r="S1759" t="s">
        <v>1212</v>
      </c>
      <c r="T1759" s="129">
        <v>989.2</v>
      </c>
      <c r="U1759" t="s">
        <v>1822</v>
      </c>
      <c r="V1759" s="130">
        <v>3.5855346862165599E-2</v>
      </c>
      <c r="W1759" s="130">
        <v>6.0174560695886302E-2</v>
      </c>
      <c r="X1759" t="s">
        <v>412</v>
      </c>
      <c r="Y1759" t="s">
        <v>339</v>
      </c>
      <c r="Z1759" s="137">
        <v>32846.1</v>
      </c>
      <c r="AA1759" s="167">
        <v>1</v>
      </c>
      <c r="AB1759" s="166" t="s">
        <v>1421</v>
      </c>
      <c r="AD1759" s="137">
        <v>32.363300000000002</v>
      </c>
      <c r="AH1759" s="130">
        <v>4.9766818181818187E-4</v>
      </c>
      <c r="AI1759" s="130">
        <v>2.286521224691045E-3</v>
      </c>
      <c r="AJ1759" s="130">
        <v>2.7223779619536814E-4</v>
      </c>
      <c r="AK1759" s="181"/>
      <c r="AL1759" s="4"/>
      <c r="AM1759" s="159"/>
      <c r="AN1759" s="4"/>
    </row>
    <row r="1760" spans="1:40" x14ac:dyDescent="0.25">
      <c r="A1760" t="s">
        <v>1213</v>
      </c>
      <c r="B1760" s="2">
        <v>9631</v>
      </c>
      <c r="C1760" t="s">
        <v>2442</v>
      </c>
      <c r="D1760" t="s">
        <v>2443</v>
      </c>
      <c r="E1760" t="s">
        <v>309</v>
      </c>
      <c r="F1760" t="s">
        <v>2444</v>
      </c>
      <c r="G1760" t="s">
        <v>2445</v>
      </c>
      <c r="H1760" t="s">
        <v>312</v>
      </c>
      <c r="I1760" t="s">
        <v>951</v>
      </c>
      <c r="J1760" t="s">
        <v>204</v>
      </c>
      <c r="K1760" t="s">
        <v>204</v>
      </c>
      <c r="L1760" t="s">
        <v>325</v>
      </c>
      <c r="M1760" t="s">
        <v>340</v>
      </c>
      <c r="N1760" t="s">
        <v>446</v>
      </c>
      <c r="O1760" t="s">
        <v>339</v>
      </c>
      <c r="P1760" t="s">
        <v>1668</v>
      </c>
      <c r="Q1760" t="s">
        <v>413</v>
      </c>
      <c r="R1760" t="s">
        <v>407</v>
      </c>
      <c r="S1760" t="s">
        <v>1212</v>
      </c>
      <c r="T1760" s="129">
        <v>2872.8</v>
      </c>
      <c r="U1760" t="s">
        <v>1921</v>
      </c>
      <c r="V1760" s="130">
        <v>4.8868523534536003E-2</v>
      </c>
      <c r="W1760" s="130">
        <v>4.9880847901105502E-2</v>
      </c>
      <c r="X1760" t="s">
        <v>412</v>
      </c>
      <c r="Y1760" t="s">
        <v>339</v>
      </c>
      <c r="Z1760" s="137">
        <v>31889.279999999999</v>
      </c>
      <c r="AA1760" s="167">
        <v>1</v>
      </c>
      <c r="AB1760" s="166" t="s">
        <v>2446</v>
      </c>
      <c r="AD1760" s="137">
        <v>28.528099999999998</v>
      </c>
      <c r="AH1760" s="130">
        <v>3.4015231963717086E-5</v>
      </c>
      <c r="AI1760" s="130">
        <v>2.0155579359987575E-3</v>
      </c>
      <c r="AJ1760" s="130">
        <v>2.3997636438932623E-4</v>
      </c>
      <c r="AK1760" s="181"/>
      <c r="AL1760" s="4"/>
      <c r="AM1760" s="159"/>
      <c r="AN1760" s="4"/>
    </row>
    <row r="1761" spans="1:40" x14ac:dyDescent="0.25">
      <c r="A1761" t="s">
        <v>1213</v>
      </c>
      <c r="B1761" s="2">
        <v>9631</v>
      </c>
      <c r="C1761" t="s">
        <v>3099</v>
      </c>
      <c r="D1761" t="s">
        <v>3100</v>
      </c>
      <c r="E1761" t="s">
        <v>309</v>
      </c>
      <c r="F1761" t="s">
        <v>3176</v>
      </c>
      <c r="G1761" t="s">
        <v>3177</v>
      </c>
      <c r="H1761" t="s">
        <v>312</v>
      </c>
      <c r="I1761" t="s">
        <v>951</v>
      </c>
      <c r="J1761" t="s">
        <v>204</v>
      </c>
      <c r="K1761" t="s">
        <v>204</v>
      </c>
      <c r="L1761" t="s">
        <v>325</v>
      </c>
      <c r="M1761" t="s">
        <v>340</v>
      </c>
      <c r="N1761" t="s">
        <v>447</v>
      </c>
      <c r="O1761" t="s">
        <v>339</v>
      </c>
      <c r="P1761" t="s">
        <v>1773</v>
      </c>
      <c r="Q1761" t="s">
        <v>415</v>
      </c>
      <c r="R1761" t="s">
        <v>407</v>
      </c>
      <c r="S1761" t="s">
        <v>1212</v>
      </c>
      <c r="T1761" s="129">
        <v>1620.4</v>
      </c>
      <c r="U1761" t="s">
        <v>1672</v>
      </c>
      <c r="V1761" s="130">
        <v>2.8184061671495099E-2</v>
      </c>
      <c r="W1761" s="130">
        <v>5.6489804905652703E-2</v>
      </c>
      <c r="X1761" t="s">
        <v>412</v>
      </c>
      <c r="Y1761" t="s">
        <v>339</v>
      </c>
      <c r="Z1761" s="137">
        <v>19592.400000000001</v>
      </c>
      <c r="AA1761" s="167">
        <v>1</v>
      </c>
      <c r="AB1761" s="166" t="s">
        <v>3178</v>
      </c>
      <c r="AD1761" s="137">
        <v>18.789099999999998</v>
      </c>
      <c r="AH1761" s="130">
        <v>6.3302737042739189E-5</v>
      </c>
      <c r="AI1761" s="130">
        <v>1.3274813119441621E-3</v>
      </c>
      <c r="AJ1761" s="130">
        <v>1.5805258352808246E-4</v>
      </c>
      <c r="AK1761" s="181"/>
      <c r="AL1761" s="4"/>
      <c r="AM1761" s="159"/>
      <c r="AN1761" s="4"/>
    </row>
    <row r="1762" spans="1:40" x14ac:dyDescent="0.25">
      <c r="A1762" t="s">
        <v>1213</v>
      </c>
      <c r="B1762" s="2">
        <v>9631</v>
      </c>
      <c r="C1762" t="s">
        <v>3179</v>
      </c>
      <c r="D1762" t="s">
        <v>3180</v>
      </c>
      <c r="E1762" t="s">
        <v>309</v>
      </c>
      <c r="F1762" t="s">
        <v>3181</v>
      </c>
      <c r="G1762" t="s">
        <v>3182</v>
      </c>
      <c r="H1762" t="s">
        <v>312</v>
      </c>
      <c r="I1762" t="s">
        <v>951</v>
      </c>
      <c r="J1762" t="s">
        <v>204</v>
      </c>
      <c r="K1762" t="s">
        <v>204</v>
      </c>
      <c r="L1762" t="s">
        <v>325</v>
      </c>
      <c r="M1762" t="s">
        <v>340</v>
      </c>
      <c r="N1762" t="s">
        <v>463</v>
      </c>
      <c r="O1762" t="s">
        <v>339</v>
      </c>
      <c r="P1762" t="s">
        <v>1619</v>
      </c>
      <c r="Q1762" t="s">
        <v>413</v>
      </c>
      <c r="R1762" t="s">
        <v>407</v>
      </c>
      <c r="S1762" t="s">
        <v>1212</v>
      </c>
      <c r="T1762" s="129">
        <v>5853.9</v>
      </c>
      <c r="U1762" t="s">
        <v>3183</v>
      </c>
      <c r="V1762" s="130">
        <v>2.24038468945023E-2</v>
      </c>
      <c r="W1762" s="130">
        <v>5.5936435886621103E-2</v>
      </c>
      <c r="X1762" t="s">
        <v>412</v>
      </c>
      <c r="Y1762" t="s">
        <v>339</v>
      </c>
      <c r="Z1762" s="137">
        <v>21567</v>
      </c>
      <c r="AA1762" s="167">
        <v>1</v>
      </c>
      <c r="AB1762" s="166" t="s">
        <v>3184</v>
      </c>
      <c r="AD1762" s="137">
        <v>17.400299999999998</v>
      </c>
      <c r="AH1762" s="130">
        <v>2.1876923062128877E-5</v>
      </c>
      <c r="AI1762" s="130">
        <v>1.2293602712328958E-3</v>
      </c>
      <c r="AJ1762" s="130">
        <v>1.4637009591538143E-4</v>
      </c>
      <c r="AK1762" s="181"/>
      <c r="AL1762" s="4"/>
      <c r="AM1762" s="159"/>
      <c r="AN1762" s="4"/>
    </row>
    <row r="1763" spans="1:40" x14ac:dyDescent="0.25">
      <c r="A1763" t="s">
        <v>1213</v>
      </c>
      <c r="B1763" s="2">
        <v>9631</v>
      </c>
      <c r="C1763" t="s">
        <v>2476</v>
      </c>
      <c r="D1763" t="s">
        <v>2477</v>
      </c>
      <c r="E1763" t="s">
        <v>309</v>
      </c>
      <c r="F1763" t="s">
        <v>2548</v>
      </c>
      <c r="G1763" t="s">
        <v>2549</v>
      </c>
      <c r="H1763" t="s">
        <v>312</v>
      </c>
      <c r="I1763" t="s">
        <v>951</v>
      </c>
      <c r="J1763" t="s">
        <v>204</v>
      </c>
      <c r="K1763" t="s">
        <v>204</v>
      </c>
      <c r="L1763" t="s">
        <v>325</v>
      </c>
      <c r="M1763" t="s">
        <v>340</v>
      </c>
      <c r="N1763" t="s">
        <v>462</v>
      </c>
      <c r="O1763" t="s">
        <v>339</v>
      </c>
      <c r="P1763" t="s">
        <v>1647</v>
      </c>
      <c r="Q1763" t="s">
        <v>413</v>
      </c>
      <c r="R1763" t="s">
        <v>407</v>
      </c>
      <c r="S1763" t="s">
        <v>1212</v>
      </c>
      <c r="T1763" s="129">
        <v>1148.9000000000001</v>
      </c>
      <c r="U1763" t="s">
        <v>1774</v>
      </c>
      <c r="V1763" s="130">
        <v>2.0439518007039699E-2</v>
      </c>
      <c r="W1763" s="130">
        <v>4.03463783812519E-2</v>
      </c>
      <c r="X1763" t="s">
        <v>412</v>
      </c>
      <c r="Y1763" t="s">
        <v>339</v>
      </c>
      <c r="Z1763" s="137">
        <v>8533.65</v>
      </c>
      <c r="AA1763" s="167">
        <v>1</v>
      </c>
      <c r="AB1763" s="166" t="s">
        <v>2550</v>
      </c>
      <c r="AD1763" s="137">
        <v>8.3954000000000004</v>
      </c>
      <c r="AH1763" s="130">
        <v>3.7895820516398846E-5</v>
      </c>
      <c r="AI1763" s="130">
        <v>5.9314903887339046E-4</v>
      </c>
      <c r="AJ1763" s="130">
        <v>7.0621512459439982E-5</v>
      </c>
      <c r="AK1763" s="181"/>
      <c r="AL1763" s="4"/>
      <c r="AM1763" s="159"/>
      <c r="AN1763" s="4"/>
    </row>
    <row r="1764" spans="1:40" x14ac:dyDescent="0.25">
      <c r="A1764" t="s">
        <v>1213</v>
      </c>
      <c r="B1764" s="2">
        <v>9631</v>
      </c>
      <c r="C1764" t="s">
        <v>3075</v>
      </c>
      <c r="D1764" t="s">
        <v>3076</v>
      </c>
      <c r="E1764" t="s">
        <v>309</v>
      </c>
      <c r="F1764" t="s">
        <v>3142</v>
      </c>
      <c r="G1764" t="s">
        <v>3143</v>
      </c>
      <c r="H1764" t="s">
        <v>312</v>
      </c>
      <c r="I1764" t="s">
        <v>951</v>
      </c>
      <c r="J1764" t="s">
        <v>204</v>
      </c>
      <c r="K1764" t="s">
        <v>204</v>
      </c>
      <c r="L1764" t="s">
        <v>325</v>
      </c>
      <c r="M1764" t="s">
        <v>340</v>
      </c>
      <c r="N1764" t="s">
        <v>447</v>
      </c>
      <c r="O1764" t="s">
        <v>339</v>
      </c>
      <c r="P1764" t="s">
        <v>1640</v>
      </c>
      <c r="Q1764" t="s">
        <v>413</v>
      </c>
      <c r="R1764" t="s">
        <v>407</v>
      </c>
      <c r="S1764" t="s">
        <v>1212</v>
      </c>
      <c r="T1764" s="129">
        <v>850.2</v>
      </c>
      <c r="U1764" t="s">
        <v>3144</v>
      </c>
      <c r="V1764" s="130">
        <v>5.9387780100106903E-2</v>
      </c>
      <c r="W1764" s="130">
        <v>5.4883461189269699E-2</v>
      </c>
      <c r="X1764" t="s">
        <v>412</v>
      </c>
      <c r="Y1764" t="s">
        <v>339</v>
      </c>
      <c r="Z1764" s="137">
        <v>3783.66</v>
      </c>
      <c r="AA1764" s="167">
        <v>1</v>
      </c>
      <c r="AB1764" s="166" t="s">
        <v>3145</v>
      </c>
      <c r="AD1764" s="137">
        <v>3.7650999999999999</v>
      </c>
      <c r="AH1764" s="130">
        <v>3.134576893507595E-5</v>
      </c>
      <c r="AI1764" s="130">
        <v>2.6601060655385115E-4</v>
      </c>
      <c r="AJ1764" s="130">
        <v>3.1671755551973392E-5</v>
      </c>
      <c r="AK1764" s="181"/>
      <c r="AL1764" s="4"/>
      <c r="AM1764" s="159"/>
      <c r="AN1764" s="4"/>
    </row>
    <row r="1765" spans="1:40" x14ac:dyDescent="0.25">
      <c r="A1765" t="s">
        <v>1213</v>
      </c>
      <c r="B1765" s="2">
        <v>9631</v>
      </c>
      <c r="C1765" t="s">
        <v>2191</v>
      </c>
      <c r="D1765" t="s">
        <v>2192</v>
      </c>
      <c r="E1765" t="s">
        <v>309</v>
      </c>
      <c r="F1765" t="s">
        <v>2512</v>
      </c>
      <c r="G1765" t="s">
        <v>2513</v>
      </c>
      <c r="H1765" t="s">
        <v>312</v>
      </c>
      <c r="I1765" t="s">
        <v>951</v>
      </c>
      <c r="J1765" t="s">
        <v>204</v>
      </c>
      <c r="K1765" t="s">
        <v>204</v>
      </c>
      <c r="L1765" t="s">
        <v>325</v>
      </c>
      <c r="M1765" t="s">
        <v>340</v>
      </c>
      <c r="N1765" t="s">
        <v>484</v>
      </c>
      <c r="O1765" t="s">
        <v>339</v>
      </c>
      <c r="P1765" t="s">
        <v>1668</v>
      </c>
      <c r="Q1765" t="s">
        <v>413</v>
      </c>
      <c r="R1765" t="s">
        <v>407</v>
      </c>
      <c r="S1765" t="s">
        <v>1212</v>
      </c>
      <c r="T1765" s="129">
        <v>906</v>
      </c>
      <c r="U1765" t="s">
        <v>2514</v>
      </c>
      <c r="V1765" s="130">
        <v>3.0658486645221399E-2</v>
      </c>
      <c r="W1765" s="130">
        <v>4.7875868682860999E-2</v>
      </c>
      <c r="X1765" t="s">
        <v>412</v>
      </c>
      <c r="Y1765" t="s">
        <v>339</v>
      </c>
      <c r="Z1765" s="137">
        <v>1216.43</v>
      </c>
      <c r="AA1765" s="167">
        <v>1</v>
      </c>
      <c r="AB1765" s="166" t="s">
        <v>2398</v>
      </c>
      <c r="AD1765" s="137">
        <v>1.2076</v>
      </c>
      <c r="AH1765" s="130">
        <v>1.1422082759564828E-6</v>
      </c>
      <c r="AI1765" s="130">
        <v>8.5318957922613124E-5</v>
      </c>
      <c r="AJ1765" s="130">
        <v>1.0158245997334221E-5</v>
      </c>
      <c r="AK1765" s="181"/>
      <c r="AL1765" s="4"/>
      <c r="AM1765" s="159"/>
      <c r="AN1765" s="4"/>
    </row>
    <row r="1766" spans="1:40" x14ac:dyDescent="0.25">
      <c r="A1766" t="s">
        <v>1213</v>
      </c>
      <c r="B1766" s="2">
        <v>9631</v>
      </c>
      <c r="C1766" t="s">
        <v>1884</v>
      </c>
      <c r="D1766" t="s">
        <v>1885</v>
      </c>
      <c r="E1766" t="s">
        <v>309</v>
      </c>
      <c r="F1766" t="s">
        <v>3059</v>
      </c>
      <c r="G1766" t="s">
        <v>3060</v>
      </c>
      <c r="H1766" t="s">
        <v>321</v>
      </c>
      <c r="I1766" t="s">
        <v>754</v>
      </c>
      <c r="J1766" t="s">
        <v>204</v>
      </c>
      <c r="K1766" t="s">
        <v>204</v>
      </c>
      <c r="L1766" t="s">
        <v>325</v>
      </c>
      <c r="M1766" t="s">
        <v>340</v>
      </c>
      <c r="N1766" t="s">
        <v>448</v>
      </c>
      <c r="O1766" t="s">
        <v>339</v>
      </c>
      <c r="P1766" t="s">
        <v>1647</v>
      </c>
      <c r="Q1766" t="s">
        <v>413</v>
      </c>
      <c r="R1766" t="s">
        <v>407</v>
      </c>
      <c r="S1766" t="s">
        <v>1212</v>
      </c>
      <c r="T1766" s="129">
        <v>4935.3999999999996</v>
      </c>
      <c r="U1766" t="s">
        <v>3061</v>
      </c>
      <c r="V1766" s="130">
        <v>3.7100000000000001E-2</v>
      </c>
      <c r="W1766" s="130">
        <v>3.3633828598260501E-2</v>
      </c>
      <c r="X1766" t="s">
        <v>411</v>
      </c>
      <c r="Y1766" t="s">
        <v>339</v>
      </c>
      <c r="Z1766" s="137">
        <v>400000</v>
      </c>
      <c r="AA1766" s="167">
        <v>1</v>
      </c>
      <c r="AB1766" s="166" t="s">
        <v>3062</v>
      </c>
      <c r="AD1766" s="137">
        <v>421.64</v>
      </c>
      <c r="AH1766" s="130">
        <v>1.0412599245086555E-3</v>
      </c>
      <c r="AI1766" s="130">
        <v>2.9789570568475157E-2</v>
      </c>
      <c r="AJ1766" s="130">
        <v>3.5468059310334553E-3</v>
      </c>
      <c r="AK1766" s="181"/>
      <c r="AL1766" s="4"/>
      <c r="AM1766" s="159"/>
      <c r="AN1766" s="4"/>
    </row>
    <row r="1767" spans="1:40" x14ac:dyDescent="0.25">
      <c r="A1767" t="s">
        <v>1213</v>
      </c>
      <c r="B1767" s="2">
        <v>9631</v>
      </c>
      <c r="C1767" t="s">
        <v>455</v>
      </c>
      <c r="D1767" t="s">
        <v>2606</v>
      </c>
      <c r="E1767" t="s">
        <v>309</v>
      </c>
      <c r="F1767" t="s">
        <v>2607</v>
      </c>
      <c r="G1767" t="s">
        <v>2608</v>
      </c>
      <c r="H1767" t="s">
        <v>321</v>
      </c>
      <c r="I1767" t="s">
        <v>754</v>
      </c>
      <c r="J1767" t="s">
        <v>204</v>
      </c>
      <c r="K1767" t="s">
        <v>204</v>
      </c>
      <c r="L1767" t="s">
        <v>325</v>
      </c>
      <c r="M1767" t="s">
        <v>340</v>
      </c>
      <c r="N1767" t="s">
        <v>440</v>
      </c>
      <c r="O1767" t="s">
        <v>339</v>
      </c>
      <c r="P1767" t="s">
        <v>2149</v>
      </c>
      <c r="Q1767" t="s">
        <v>415</v>
      </c>
      <c r="R1767" t="s">
        <v>407</v>
      </c>
      <c r="S1767" t="s">
        <v>1212</v>
      </c>
      <c r="T1767" s="129">
        <v>1132.5</v>
      </c>
      <c r="U1767" t="s">
        <v>2609</v>
      </c>
      <c r="V1767" s="130">
        <v>1.90790349413353E-2</v>
      </c>
      <c r="W1767" s="130">
        <v>2.65973874700066E-2</v>
      </c>
      <c r="X1767" t="s">
        <v>412</v>
      </c>
      <c r="Y1767" t="s">
        <v>339</v>
      </c>
      <c r="Z1767" s="137">
        <v>332672</v>
      </c>
      <c r="AA1767" s="167">
        <v>1</v>
      </c>
      <c r="AB1767" s="166" t="s">
        <v>2610</v>
      </c>
      <c r="AD1767" s="137">
        <v>396.84440000000001</v>
      </c>
      <c r="AH1767" s="130">
        <v>1.1255634163076641E-4</v>
      </c>
      <c r="AI1767" s="130">
        <v>2.8037719994555031E-2</v>
      </c>
      <c r="AJ1767" s="130">
        <v>3.3382270932962076E-3</v>
      </c>
      <c r="AK1767" s="181"/>
      <c r="AL1767" s="4"/>
      <c r="AM1767" s="159"/>
      <c r="AN1767" s="4"/>
    </row>
    <row r="1768" spans="1:40" x14ac:dyDescent="0.25">
      <c r="A1768" t="s">
        <v>1213</v>
      </c>
      <c r="B1768" s="2">
        <v>9631</v>
      </c>
      <c r="C1768" t="s">
        <v>2591</v>
      </c>
      <c r="D1768" t="s">
        <v>2592</v>
      </c>
      <c r="E1768" t="s">
        <v>309</v>
      </c>
      <c r="F1768" t="s">
        <v>2611</v>
      </c>
      <c r="G1768" t="s">
        <v>2612</v>
      </c>
      <c r="H1768" t="s">
        <v>321</v>
      </c>
      <c r="I1768" t="s">
        <v>754</v>
      </c>
      <c r="J1768" t="s">
        <v>204</v>
      </c>
      <c r="K1768" t="s">
        <v>204</v>
      </c>
      <c r="L1768" t="s">
        <v>325</v>
      </c>
      <c r="M1768" t="s">
        <v>340</v>
      </c>
      <c r="N1768" t="s">
        <v>475</v>
      </c>
      <c r="O1768" t="s">
        <v>339</v>
      </c>
      <c r="P1768" t="s">
        <v>1668</v>
      </c>
      <c r="Q1768" t="s">
        <v>413</v>
      </c>
      <c r="R1768" t="s">
        <v>407</v>
      </c>
      <c r="S1768" t="s">
        <v>1212</v>
      </c>
      <c r="T1768" s="129">
        <v>2151.6999999999998</v>
      </c>
      <c r="U1768" t="s">
        <v>2613</v>
      </c>
      <c r="V1768" s="130">
        <v>8.6771481001373697E-3</v>
      </c>
      <c r="W1768" s="130">
        <v>2.3652205439805601E-2</v>
      </c>
      <c r="X1768" t="s">
        <v>412</v>
      </c>
      <c r="Y1768" t="s">
        <v>339</v>
      </c>
      <c r="Z1768" s="137">
        <v>223449.47</v>
      </c>
      <c r="AA1768" s="167">
        <v>1</v>
      </c>
      <c r="AB1768" s="166" t="s">
        <v>2614</v>
      </c>
      <c r="AD1768" s="137">
        <v>272.18379999999996</v>
      </c>
      <c r="AH1768" s="130">
        <v>4.3821522417270177E-4</v>
      </c>
      <c r="AI1768" s="130">
        <v>1.9230240294316782E-2</v>
      </c>
      <c r="AJ1768" s="130">
        <v>2.2895909215710645E-3</v>
      </c>
      <c r="AK1768" s="181"/>
      <c r="AL1768" s="4"/>
      <c r="AM1768" s="159"/>
      <c r="AN1768" s="4"/>
    </row>
    <row r="1769" spans="1:40" x14ac:dyDescent="0.25">
      <c r="A1769" t="s">
        <v>1213</v>
      </c>
      <c r="B1769" s="2">
        <v>9631</v>
      </c>
      <c r="C1769" t="s">
        <v>2763</v>
      </c>
      <c r="D1769" t="s">
        <v>2764</v>
      </c>
      <c r="E1769" t="s">
        <v>309</v>
      </c>
      <c r="F1769" t="s">
        <v>3063</v>
      </c>
      <c r="G1769" t="s">
        <v>3064</v>
      </c>
      <c r="H1769" t="s">
        <v>321</v>
      </c>
      <c r="I1769" t="s">
        <v>754</v>
      </c>
      <c r="J1769" t="s">
        <v>204</v>
      </c>
      <c r="K1769" t="s">
        <v>204</v>
      </c>
      <c r="L1769" t="s">
        <v>325</v>
      </c>
      <c r="M1769" t="s">
        <v>340</v>
      </c>
      <c r="N1769" t="s">
        <v>447</v>
      </c>
      <c r="O1769" t="s">
        <v>339</v>
      </c>
      <c r="P1769" t="s">
        <v>1640</v>
      </c>
      <c r="Q1769" t="s">
        <v>413</v>
      </c>
      <c r="R1769" t="s">
        <v>407</v>
      </c>
      <c r="S1769" t="s">
        <v>1212</v>
      </c>
      <c r="T1769" s="129">
        <v>742.9</v>
      </c>
      <c r="U1769" t="s">
        <v>2074</v>
      </c>
      <c r="V1769" s="130">
        <v>6.4082401529739902E-2</v>
      </c>
      <c r="W1769" s="130">
        <v>3.6321995633840198E-2</v>
      </c>
      <c r="X1769" t="s">
        <v>412</v>
      </c>
      <c r="Y1769" t="s">
        <v>339</v>
      </c>
      <c r="Z1769" s="137">
        <v>63585.33</v>
      </c>
      <c r="AA1769" s="167">
        <v>1</v>
      </c>
      <c r="AB1769" s="166" t="s">
        <v>3065</v>
      </c>
      <c r="AD1769" s="137">
        <v>73.345699999999994</v>
      </c>
      <c r="AH1769" s="130">
        <v>1.4617997734377291E-4</v>
      </c>
      <c r="AI1769" s="130">
        <v>5.181996267062442E-3</v>
      </c>
      <c r="AJ1769" s="130">
        <v>6.1697885346693971E-4</v>
      </c>
      <c r="AK1769" s="181"/>
      <c r="AL1769" s="4"/>
      <c r="AM1769" s="159"/>
      <c r="AN1769" s="4"/>
    </row>
    <row r="1770" spans="1:40" x14ac:dyDescent="0.25">
      <c r="A1770" t="s">
        <v>1213</v>
      </c>
      <c r="B1770" s="2">
        <v>9631</v>
      </c>
      <c r="C1770" t="s">
        <v>1953</v>
      </c>
      <c r="D1770" t="s">
        <v>1954</v>
      </c>
      <c r="E1770" t="s">
        <v>309</v>
      </c>
      <c r="F1770" t="s">
        <v>3185</v>
      </c>
      <c r="G1770" t="s">
        <v>3186</v>
      </c>
      <c r="H1770" t="s">
        <v>321</v>
      </c>
      <c r="I1770" t="s">
        <v>754</v>
      </c>
      <c r="J1770" t="s">
        <v>204</v>
      </c>
      <c r="K1770" t="s">
        <v>204</v>
      </c>
      <c r="L1770" t="s">
        <v>325</v>
      </c>
      <c r="M1770" t="s">
        <v>340</v>
      </c>
      <c r="N1770" t="s">
        <v>465</v>
      </c>
      <c r="O1770" t="s">
        <v>339</v>
      </c>
      <c r="P1770" t="s">
        <v>1773</v>
      </c>
      <c r="Q1770" t="s">
        <v>415</v>
      </c>
      <c r="R1770" t="s">
        <v>407</v>
      </c>
      <c r="S1770" t="s">
        <v>1212</v>
      </c>
      <c r="T1770" s="129">
        <v>991.5</v>
      </c>
      <c r="U1770" t="s">
        <v>3187</v>
      </c>
      <c r="V1770" s="130">
        <v>9.7838861382004202E-3</v>
      </c>
      <c r="W1770" s="130">
        <v>3.4730076228379897E-2</v>
      </c>
      <c r="X1770" t="s">
        <v>412</v>
      </c>
      <c r="Y1770" t="s">
        <v>339</v>
      </c>
      <c r="Z1770" s="137">
        <v>29719.599999999999</v>
      </c>
      <c r="AA1770" s="167">
        <v>1</v>
      </c>
      <c r="AB1770" s="166" t="s">
        <v>3188</v>
      </c>
      <c r="AC1770" s="2">
        <v>35.483499999999999</v>
      </c>
      <c r="AD1770" s="137">
        <v>69.785899999999998</v>
      </c>
      <c r="AH1770" s="130">
        <v>2.0735897028000816E-4</v>
      </c>
      <c r="AI1770" s="130">
        <v>4.9304904485688037E-3</v>
      </c>
      <c r="AJ1770" s="130">
        <v>5.8703406702994882E-4</v>
      </c>
      <c r="AK1770" s="181"/>
      <c r="AL1770" s="4"/>
      <c r="AM1770" s="159"/>
      <c r="AN1770" s="4"/>
    </row>
    <row r="1771" spans="1:40" x14ac:dyDescent="0.25">
      <c r="A1771" t="s">
        <v>1213</v>
      </c>
      <c r="B1771" s="2">
        <v>9631</v>
      </c>
      <c r="C1771" t="s">
        <v>1849</v>
      </c>
      <c r="D1771" t="s">
        <v>1850</v>
      </c>
      <c r="E1771" t="s">
        <v>309</v>
      </c>
      <c r="F1771" t="s">
        <v>1851</v>
      </c>
      <c r="G1771" t="s">
        <v>1852</v>
      </c>
      <c r="H1771" t="s">
        <v>321</v>
      </c>
      <c r="I1771" t="s">
        <v>754</v>
      </c>
      <c r="J1771" t="s">
        <v>204</v>
      </c>
      <c r="K1771" t="s">
        <v>204</v>
      </c>
      <c r="L1771" t="s">
        <v>325</v>
      </c>
      <c r="M1771" t="s">
        <v>340</v>
      </c>
      <c r="N1771" t="s">
        <v>456</v>
      </c>
      <c r="O1771" t="s">
        <v>339</v>
      </c>
      <c r="P1771" t="s">
        <v>1647</v>
      </c>
      <c r="Q1771" t="s">
        <v>413</v>
      </c>
      <c r="R1771" t="s">
        <v>407</v>
      </c>
      <c r="S1771" t="s">
        <v>1212</v>
      </c>
      <c r="T1771" s="129">
        <v>5431</v>
      </c>
      <c r="U1771" t="s">
        <v>1853</v>
      </c>
      <c r="V1771" s="130">
        <v>2.7158624294995899E-2</v>
      </c>
      <c r="W1771" s="130">
        <v>3.88488726472851E-2</v>
      </c>
      <c r="X1771" t="s">
        <v>412</v>
      </c>
      <c r="Y1771" t="s">
        <v>339</v>
      </c>
      <c r="Z1771" s="137">
        <v>45815.839999999997</v>
      </c>
      <c r="AA1771" s="167">
        <v>1</v>
      </c>
      <c r="AB1771" s="166" t="s">
        <v>1854</v>
      </c>
      <c r="AD1771" s="137">
        <v>67.408799999999999</v>
      </c>
      <c r="AH1771" s="130">
        <v>1.5776876175115109E-5</v>
      </c>
      <c r="AI1771" s="130">
        <v>4.7625443613894033E-3</v>
      </c>
      <c r="AJ1771" s="130">
        <v>5.6703806954712074E-4</v>
      </c>
      <c r="AK1771" s="181"/>
      <c r="AL1771" s="4"/>
      <c r="AM1771" s="159"/>
      <c r="AN1771" s="4"/>
    </row>
    <row r="1772" spans="1:40" x14ac:dyDescent="0.25">
      <c r="A1772" t="s">
        <v>1213</v>
      </c>
      <c r="B1772" s="2">
        <v>9631</v>
      </c>
      <c r="C1772" t="s">
        <v>1855</v>
      </c>
      <c r="D1772" t="s">
        <v>1856</v>
      </c>
      <c r="E1772" t="s">
        <v>309</v>
      </c>
      <c r="F1772" t="s">
        <v>1857</v>
      </c>
      <c r="G1772" t="s">
        <v>1858</v>
      </c>
      <c r="H1772" t="s">
        <v>321</v>
      </c>
      <c r="I1772" t="s">
        <v>754</v>
      </c>
      <c r="J1772" t="s">
        <v>204</v>
      </c>
      <c r="K1772" t="s">
        <v>204</v>
      </c>
      <c r="L1772" t="s">
        <v>325</v>
      </c>
      <c r="M1772" t="s">
        <v>340</v>
      </c>
      <c r="N1772" t="s">
        <v>464</v>
      </c>
      <c r="O1772" t="s">
        <v>339</v>
      </c>
      <c r="P1772" t="s">
        <v>1668</v>
      </c>
      <c r="Q1772" t="s">
        <v>413</v>
      </c>
      <c r="R1772" t="s">
        <v>407</v>
      </c>
      <c r="S1772" t="s">
        <v>1212</v>
      </c>
      <c r="T1772" s="129">
        <v>224.7</v>
      </c>
      <c r="U1772" t="s">
        <v>1859</v>
      </c>
      <c r="V1772" s="130">
        <v>1.20603046619889E-2</v>
      </c>
      <c r="W1772" s="130">
        <v>2.0223153343200299E-2</v>
      </c>
      <c r="X1772" t="s">
        <v>412</v>
      </c>
      <c r="Y1772" t="s">
        <v>339</v>
      </c>
      <c r="Z1772" s="137">
        <v>9015.2000000000007</v>
      </c>
      <c r="AA1772" s="167">
        <v>1</v>
      </c>
      <c r="AB1772" s="166" t="s">
        <v>1860</v>
      </c>
      <c r="AD1772" s="137">
        <v>10.368399999999999</v>
      </c>
      <c r="AH1772" s="130">
        <v>1.1073699528787995E-4</v>
      </c>
      <c r="AI1772" s="130">
        <v>7.3254478579398968E-4</v>
      </c>
      <c r="AJ1772" s="130">
        <v>8.7218249253693373E-5</v>
      </c>
      <c r="AK1772" s="181"/>
      <c r="AL1772" s="4"/>
      <c r="AM1772" s="159"/>
      <c r="AN1772" s="4"/>
    </row>
    <row r="1773" spans="1:40" x14ac:dyDescent="0.25">
      <c r="A1773" t="s">
        <v>1213</v>
      </c>
      <c r="B1773" s="2">
        <v>9631</v>
      </c>
      <c r="C1773" t="s">
        <v>1873</v>
      </c>
      <c r="D1773" t="s">
        <v>1874</v>
      </c>
      <c r="E1773" t="s">
        <v>309</v>
      </c>
      <c r="F1773" t="s">
        <v>2772</v>
      </c>
      <c r="G1773" t="s">
        <v>2773</v>
      </c>
      <c r="H1773" t="s">
        <v>312</v>
      </c>
      <c r="I1773" t="s">
        <v>754</v>
      </c>
      <c r="J1773" t="s">
        <v>204</v>
      </c>
      <c r="K1773" t="s">
        <v>204</v>
      </c>
      <c r="L1773" t="s">
        <v>325</v>
      </c>
      <c r="M1773" t="s">
        <v>340</v>
      </c>
      <c r="N1773" t="s">
        <v>448</v>
      </c>
      <c r="O1773" t="s">
        <v>339</v>
      </c>
      <c r="P1773" t="s">
        <v>1211</v>
      </c>
      <c r="Q1773" t="s">
        <v>413</v>
      </c>
      <c r="R1773" t="s">
        <v>407</v>
      </c>
      <c r="S1773" t="s">
        <v>1212</v>
      </c>
      <c r="T1773" s="129">
        <v>3399.2</v>
      </c>
      <c r="U1773" t="s">
        <v>2774</v>
      </c>
      <c r="V1773" s="130">
        <v>1.48953374087807E-2</v>
      </c>
      <c r="W1773" s="130">
        <v>2.36181116139885E-2</v>
      </c>
      <c r="X1773" t="s">
        <v>412</v>
      </c>
      <c r="Y1773" t="s">
        <v>339</v>
      </c>
      <c r="Z1773" s="137">
        <v>454245</v>
      </c>
      <c r="AA1773" s="167">
        <v>1</v>
      </c>
      <c r="AB1773" s="166" t="s">
        <v>2775</v>
      </c>
      <c r="AD1773" s="137">
        <v>466.60050000000001</v>
      </c>
      <c r="AH1773" s="130">
        <v>1.447905892252941E-4</v>
      </c>
      <c r="AI1773" s="130">
        <v>3.2966105023327467E-2</v>
      </c>
      <c r="AJ1773" s="130">
        <v>3.9250104848287063E-3</v>
      </c>
      <c r="AK1773" s="181"/>
      <c r="AL1773" s="4"/>
      <c r="AM1773" s="159"/>
      <c r="AN1773" s="4"/>
    </row>
    <row r="1774" spans="1:40" x14ac:dyDescent="0.25">
      <c r="A1774" t="s">
        <v>1213</v>
      </c>
      <c r="B1774" s="2">
        <v>9631</v>
      </c>
      <c r="C1774" t="s">
        <v>455</v>
      </c>
      <c r="D1774" t="s">
        <v>2606</v>
      </c>
      <c r="E1774" t="s">
        <v>309</v>
      </c>
      <c r="F1774" t="s">
        <v>2726</v>
      </c>
      <c r="G1774" t="s">
        <v>2727</v>
      </c>
      <c r="H1774" t="s">
        <v>312</v>
      </c>
      <c r="I1774" t="s">
        <v>754</v>
      </c>
      <c r="J1774" t="s">
        <v>204</v>
      </c>
      <c r="K1774" t="s">
        <v>204</v>
      </c>
      <c r="L1774" t="s">
        <v>325</v>
      </c>
      <c r="M1774" t="s">
        <v>340</v>
      </c>
      <c r="N1774" t="s">
        <v>440</v>
      </c>
      <c r="O1774" t="s">
        <v>339</v>
      </c>
      <c r="P1774" t="s">
        <v>2149</v>
      </c>
      <c r="Q1774" t="s">
        <v>415</v>
      </c>
      <c r="R1774" t="s">
        <v>407</v>
      </c>
      <c r="S1774" t="s">
        <v>1212</v>
      </c>
      <c r="T1774" s="129">
        <v>3633.5</v>
      </c>
      <c r="U1774" t="s">
        <v>2728</v>
      </c>
      <c r="V1774" s="130">
        <v>1.6412091455308999E-2</v>
      </c>
      <c r="W1774" s="130">
        <v>2.4318346344232199E-2</v>
      </c>
      <c r="X1774" t="s">
        <v>412</v>
      </c>
      <c r="Y1774" t="s">
        <v>339</v>
      </c>
      <c r="Z1774" s="137">
        <v>360852.28</v>
      </c>
      <c r="AA1774" s="167">
        <v>1</v>
      </c>
      <c r="AB1774" s="166" t="s">
        <v>2729</v>
      </c>
      <c r="AD1774" s="137">
        <v>436.81170000000003</v>
      </c>
      <c r="AH1774" s="130">
        <v>1.4124144388047739E-4</v>
      </c>
      <c r="AI1774" s="130">
        <v>3.0861476525674985E-2</v>
      </c>
      <c r="AJ1774" s="130">
        <v>3.6744292009885365E-3</v>
      </c>
      <c r="AK1774" s="181"/>
      <c r="AL1774" s="4"/>
      <c r="AM1774" s="159"/>
      <c r="AN1774" s="4"/>
    </row>
    <row r="1775" spans="1:40" x14ac:dyDescent="0.25">
      <c r="A1775" t="s">
        <v>1213</v>
      </c>
      <c r="B1775" s="2">
        <v>9631</v>
      </c>
      <c r="C1775" t="s">
        <v>3079</v>
      </c>
      <c r="D1775" t="s">
        <v>3080</v>
      </c>
      <c r="E1775" t="s">
        <v>309</v>
      </c>
      <c r="F1775" t="s">
        <v>3081</v>
      </c>
      <c r="G1775" t="s">
        <v>3082</v>
      </c>
      <c r="H1775" t="s">
        <v>312</v>
      </c>
      <c r="I1775" t="s">
        <v>754</v>
      </c>
      <c r="J1775" t="s">
        <v>204</v>
      </c>
      <c r="K1775" t="s">
        <v>204</v>
      </c>
      <c r="L1775" t="s">
        <v>325</v>
      </c>
      <c r="M1775" t="s">
        <v>340</v>
      </c>
      <c r="N1775" t="s">
        <v>464</v>
      </c>
      <c r="O1775" t="s">
        <v>339</v>
      </c>
      <c r="P1775" t="s">
        <v>1640</v>
      </c>
      <c r="Q1775" t="s">
        <v>413</v>
      </c>
      <c r="R1775" t="s">
        <v>407</v>
      </c>
      <c r="S1775" t="s">
        <v>1212</v>
      </c>
      <c r="T1775" s="129">
        <v>4502.5</v>
      </c>
      <c r="U1775" t="s">
        <v>3083</v>
      </c>
      <c r="V1775" s="130">
        <v>3.9379949549436202E-2</v>
      </c>
      <c r="W1775" s="130">
        <v>2.9136066192388201E-2</v>
      </c>
      <c r="X1775" t="s">
        <v>412</v>
      </c>
      <c r="Y1775" t="s">
        <v>339</v>
      </c>
      <c r="Z1775" s="137">
        <v>296000</v>
      </c>
      <c r="AA1775" s="167">
        <v>1</v>
      </c>
      <c r="AB1775" s="166" t="s">
        <v>3084</v>
      </c>
      <c r="AD1775" s="137">
        <v>318.2296</v>
      </c>
      <c r="AH1775" s="130">
        <v>7.0776992695144845E-4</v>
      </c>
      <c r="AI1775" s="130">
        <v>2.2483453007726074E-2</v>
      </c>
      <c r="AJ1775" s="130">
        <v>2.6769249423925722E-3</v>
      </c>
      <c r="AK1775" s="181"/>
      <c r="AL1775" s="4"/>
      <c r="AM1775" s="159"/>
      <c r="AN1775" s="4"/>
    </row>
    <row r="1776" spans="1:40" x14ac:dyDescent="0.25">
      <c r="A1776" t="s">
        <v>1213</v>
      </c>
      <c r="B1776" s="2">
        <v>9631</v>
      </c>
      <c r="C1776" t="s">
        <v>1953</v>
      </c>
      <c r="D1776" t="s">
        <v>1954</v>
      </c>
      <c r="E1776" t="s">
        <v>309</v>
      </c>
      <c r="F1776" t="s">
        <v>3825</v>
      </c>
      <c r="G1776" t="s">
        <v>3826</v>
      </c>
      <c r="H1776" t="s">
        <v>312</v>
      </c>
      <c r="I1776" t="s">
        <v>754</v>
      </c>
      <c r="J1776" t="s">
        <v>204</v>
      </c>
      <c r="K1776" t="s">
        <v>204</v>
      </c>
      <c r="L1776" t="s">
        <v>325</v>
      </c>
      <c r="M1776" t="s">
        <v>340</v>
      </c>
      <c r="N1776" t="s">
        <v>465</v>
      </c>
      <c r="O1776" t="s">
        <v>339</v>
      </c>
      <c r="P1776" t="s">
        <v>1773</v>
      </c>
      <c r="Q1776" t="s">
        <v>415</v>
      </c>
      <c r="R1776" t="s">
        <v>407</v>
      </c>
      <c r="S1776" t="s">
        <v>1212</v>
      </c>
      <c r="T1776" s="129">
        <v>4283.2</v>
      </c>
      <c r="U1776" t="s">
        <v>3194</v>
      </c>
      <c r="V1776" s="130">
        <v>4.8507718026634603E-3</v>
      </c>
      <c r="W1776" s="130">
        <v>4.4454684392213499E-2</v>
      </c>
      <c r="X1776" t="s">
        <v>412</v>
      </c>
      <c r="Y1776" t="s">
        <v>339</v>
      </c>
      <c r="Z1776" s="137">
        <v>326000</v>
      </c>
      <c r="AA1776" s="167">
        <v>1</v>
      </c>
      <c r="AB1776" s="166" t="s">
        <v>3827</v>
      </c>
      <c r="AD1776" s="137">
        <v>304.81</v>
      </c>
      <c r="AH1776" s="130">
        <v>5.2159999999999999E-4</v>
      </c>
      <c r="AI1776" s="130">
        <v>2.1535335843318737E-2</v>
      </c>
      <c r="AJ1776" s="130">
        <v>2.5640402140174262E-3</v>
      </c>
      <c r="AK1776" s="181"/>
      <c r="AL1776" s="4"/>
      <c r="AM1776" s="159"/>
      <c r="AN1776" s="4"/>
    </row>
    <row r="1777" spans="1:40" x14ac:dyDescent="0.25">
      <c r="A1777" t="s">
        <v>1213</v>
      </c>
      <c r="B1777" s="2">
        <v>9631</v>
      </c>
      <c r="C1777" t="s">
        <v>1884</v>
      </c>
      <c r="D1777" t="s">
        <v>1885</v>
      </c>
      <c r="E1777" t="s">
        <v>309</v>
      </c>
      <c r="F1777" t="s">
        <v>2749</v>
      </c>
      <c r="G1777" t="s">
        <v>2750</v>
      </c>
      <c r="H1777" t="s">
        <v>312</v>
      </c>
      <c r="I1777" t="s">
        <v>754</v>
      </c>
      <c r="J1777" t="s">
        <v>204</v>
      </c>
      <c r="K1777" t="s">
        <v>204</v>
      </c>
      <c r="L1777" t="s">
        <v>325</v>
      </c>
      <c r="M1777" t="s">
        <v>340</v>
      </c>
      <c r="N1777" t="s">
        <v>448</v>
      </c>
      <c r="O1777" t="s">
        <v>339</v>
      </c>
      <c r="P1777" t="s">
        <v>1211</v>
      </c>
      <c r="Q1777" t="s">
        <v>413</v>
      </c>
      <c r="R1777" t="s">
        <v>407</v>
      </c>
      <c r="S1777" t="s">
        <v>1212</v>
      </c>
      <c r="T1777" s="129">
        <v>3809.2</v>
      </c>
      <c r="U1777" t="s">
        <v>2475</v>
      </c>
      <c r="V1777" s="130">
        <v>-5.3196786987784999E-3</v>
      </c>
      <c r="W1777" s="130">
        <v>2.5228389233350398E-2</v>
      </c>
      <c r="X1777" t="s">
        <v>412</v>
      </c>
      <c r="Y1777" t="s">
        <v>339</v>
      </c>
      <c r="Z1777" s="137">
        <v>296000</v>
      </c>
      <c r="AA1777" s="167">
        <v>1</v>
      </c>
      <c r="AB1777" s="166" t="s">
        <v>2751</v>
      </c>
      <c r="AD1777" s="137">
        <v>298.87119999999999</v>
      </c>
      <c r="AH1777" s="130">
        <v>2.6316729534029115E-4</v>
      </c>
      <c r="AI1777" s="130">
        <v>2.1115749699470762E-2</v>
      </c>
      <c r="AJ1777" s="130">
        <v>2.5140834474316619E-3</v>
      </c>
      <c r="AK1777" s="181"/>
      <c r="AL1777" s="4"/>
      <c r="AM1777" s="159"/>
      <c r="AN1777" s="4"/>
    </row>
    <row r="1778" spans="1:40" x14ac:dyDescent="0.25">
      <c r="A1778" t="s">
        <v>1213</v>
      </c>
      <c r="B1778" s="2">
        <v>9631</v>
      </c>
      <c r="C1778" t="s">
        <v>2130</v>
      </c>
      <c r="D1778" t="s">
        <v>2131</v>
      </c>
      <c r="E1778" t="s">
        <v>309</v>
      </c>
      <c r="F1778" t="s">
        <v>2132</v>
      </c>
      <c r="G1778" t="s">
        <v>2133</v>
      </c>
      <c r="H1778" t="s">
        <v>312</v>
      </c>
      <c r="I1778" t="s">
        <v>754</v>
      </c>
      <c r="J1778" t="s">
        <v>204</v>
      </c>
      <c r="K1778" t="s">
        <v>204</v>
      </c>
      <c r="L1778" t="s">
        <v>325</v>
      </c>
      <c r="M1778" t="s">
        <v>340</v>
      </c>
      <c r="N1778" t="s">
        <v>448</v>
      </c>
      <c r="O1778" t="s">
        <v>339</v>
      </c>
      <c r="P1778" t="s">
        <v>1255</v>
      </c>
      <c r="Q1778" t="s">
        <v>415</v>
      </c>
      <c r="R1778" t="s">
        <v>407</v>
      </c>
      <c r="S1778" t="s">
        <v>1212</v>
      </c>
      <c r="T1778" s="129">
        <v>3973.1</v>
      </c>
      <c r="U1778" t="s">
        <v>2134</v>
      </c>
      <c r="V1778" s="130">
        <v>2.7035362001657098E-2</v>
      </c>
      <c r="W1778" s="130">
        <v>2.5207408417462999E-2</v>
      </c>
      <c r="X1778" t="s">
        <v>412</v>
      </c>
      <c r="Y1778" t="s">
        <v>339</v>
      </c>
      <c r="Z1778" s="137">
        <v>289827.33</v>
      </c>
      <c r="AA1778" s="167">
        <v>1</v>
      </c>
      <c r="AB1778" s="166" t="s">
        <v>2135</v>
      </c>
      <c r="AD1778" s="137">
        <v>292.29090000000002</v>
      </c>
      <c r="AH1778" s="130">
        <v>7.502217923302774E-5</v>
      </c>
      <c r="AI1778" s="130">
        <v>2.0650840508664066E-2</v>
      </c>
      <c r="AJ1778" s="130">
        <v>2.4587304281071688E-3</v>
      </c>
      <c r="AK1778" s="181"/>
      <c r="AL1778" s="4"/>
      <c r="AM1778" s="159"/>
      <c r="AN1778" s="4"/>
    </row>
    <row r="1779" spans="1:40" x14ac:dyDescent="0.25">
      <c r="A1779" t="s">
        <v>1213</v>
      </c>
      <c r="B1779" s="2">
        <v>9631</v>
      </c>
      <c r="C1779" t="s">
        <v>455</v>
      </c>
      <c r="D1779" t="s">
        <v>2606</v>
      </c>
      <c r="E1779" t="s">
        <v>309</v>
      </c>
      <c r="F1779" t="s">
        <v>2694</v>
      </c>
      <c r="G1779" t="s">
        <v>2695</v>
      </c>
      <c r="H1779" t="s">
        <v>312</v>
      </c>
      <c r="I1779" t="s">
        <v>754</v>
      </c>
      <c r="J1779" t="s">
        <v>204</v>
      </c>
      <c r="K1779" t="s">
        <v>204</v>
      </c>
      <c r="L1779" t="s">
        <v>325</v>
      </c>
      <c r="M1779" t="s">
        <v>340</v>
      </c>
      <c r="N1779" t="s">
        <v>440</v>
      </c>
      <c r="O1779" t="s">
        <v>339</v>
      </c>
      <c r="P1779" t="s">
        <v>2149</v>
      </c>
      <c r="Q1779" t="s">
        <v>415</v>
      </c>
      <c r="R1779" t="s">
        <v>407</v>
      </c>
      <c r="S1779" t="s">
        <v>1212</v>
      </c>
      <c r="T1779" s="129">
        <v>6127.9</v>
      </c>
      <c r="U1779" t="s">
        <v>2696</v>
      </c>
      <c r="V1779" s="130">
        <v>6.8072328841682801E-3</v>
      </c>
      <c r="W1779" s="130">
        <v>4.6566992557045403E-3</v>
      </c>
      <c r="X1779" t="s">
        <v>412</v>
      </c>
      <c r="Y1779" t="s">
        <v>339</v>
      </c>
      <c r="Z1779" s="137">
        <v>263000</v>
      </c>
      <c r="AA1779" s="167">
        <v>1</v>
      </c>
      <c r="AB1779" s="166" t="s">
        <v>2697</v>
      </c>
      <c r="AD1779" s="137">
        <v>289.16849999999999</v>
      </c>
      <c r="AH1779" s="130">
        <v>6.7624065733677401E-5</v>
      </c>
      <c r="AI1779" s="130">
        <v>2.043023773107416E-2</v>
      </c>
      <c r="AJ1779" s="130">
        <v>2.4324650196092582E-3</v>
      </c>
      <c r="AK1779" s="181"/>
      <c r="AL1779" s="4"/>
      <c r="AM1779" s="159"/>
      <c r="AN1779" s="4"/>
    </row>
    <row r="1780" spans="1:40" x14ac:dyDescent="0.25">
      <c r="A1780" t="s">
        <v>1213</v>
      </c>
      <c r="B1780" s="2">
        <v>9631</v>
      </c>
      <c r="C1780" t="s">
        <v>2164</v>
      </c>
      <c r="D1780" t="s">
        <v>2165</v>
      </c>
      <c r="E1780" t="s">
        <v>309</v>
      </c>
      <c r="F1780" t="s">
        <v>2166</v>
      </c>
      <c r="G1780" t="s">
        <v>2167</v>
      </c>
      <c r="H1780" t="s">
        <v>312</v>
      </c>
      <c r="I1780" t="s">
        <v>754</v>
      </c>
      <c r="J1780" t="s">
        <v>204</v>
      </c>
      <c r="K1780" t="s">
        <v>204</v>
      </c>
      <c r="L1780" t="s">
        <v>325</v>
      </c>
      <c r="M1780" t="s">
        <v>340</v>
      </c>
      <c r="N1780" t="s">
        <v>440</v>
      </c>
      <c r="O1780" t="s">
        <v>339</v>
      </c>
      <c r="P1780" t="s">
        <v>1626</v>
      </c>
      <c r="Q1780" t="s">
        <v>415</v>
      </c>
      <c r="R1780" t="s">
        <v>407</v>
      </c>
      <c r="S1780" t="s">
        <v>1212</v>
      </c>
      <c r="T1780" s="129">
        <v>3694.4</v>
      </c>
      <c r="U1780" t="s">
        <v>2168</v>
      </c>
      <c r="V1780" s="130">
        <v>1.7999999999999999E-2</v>
      </c>
      <c r="W1780" s="130">
        <v>3.5377858918904902E-2</v>
      </c>
      <c r="X1780" t="s">
        <v>412</v>
      </c>
      <c r="Y1780" t="s">
        <v>339</v>
      </c>
      <c r="Z1780" s="137">
        <v>267020</v>
      </c>
      <c r="AA1780" s="167">
        <v>1</v>
      </c>
      <c r="AB1780" s="166" t="s">
        <v>2169</v>
      </c>
      <c r="AD1780" s="137">
        <v>285.55119999999999</v>
      </c>
      <c r="AH1780" s="130">
        <v>2.6837387238335916E-4</v>
      </c>
      <c r="AI1780" s="130">
        <v>2.0174669441496925E-2</v>
      </c>
      <c r="AJ1780" s="130">
        <v>2.4020365472292014E-3</v>
      </c>
      <c r="AK1780" s="181"/>
      <c r="AL1780" s="4"/>
      <c r="AM1780" s="159"/>
      <c r="AN1780" s="4"/>
    </row>
    <row r="1781" spans="1:40" x14ac:dyDescent="0.25">
      <c r="A1781" t="s">
        <v>1213</v>
      </c>
      <c r="B1781" s="2">
        <v>9631</v>
      </c>
      <c r="C1781" t="s">
        <v>3085</v>
      </c>
      <c r="D1781" t="s">
        <v>3086</v>
      </c>
      <c r="E1781" t="s">
        <v>309</v>
      </c>
      <c r="F1781" t="s">
        <v>3087</v>
      </c>
      <c r="G1781" t="s">
        <v>3088</v>
      </c>
      <c r="H1781" t="s">
        <v>312</v>
      </c>
      <c r="I1781" t="s">
        <v>754</v>
      </c>
      <c r="J1781" t="s">
        <v>204</v>
      </c>
      <c r="K1781" t="s">
        <v>204</v>
      </c>
      <c r="L1781" t="s">
        <v>325</v>
      </c>
      <c r="M1781" t="s">
        <v>340</v>
      </c>
      <c r="N1781" t="s">
        <v>464</v>
      </c>
      <c r="O1781" t="s">
        <v>339</v>
      </c>
      <c r="P1781" t="s">
        <v>1864</v>
      </c>
      <c r="Q1781" t="s">
        <v>415</v>
      </c>
      <c r="R1781" t="s">
        <v>407</v>
      </c>
      <c r="S1781" t="s">
        <v>1212</v>
      </c>
      <c r="T1781" s="129">
        <v>6648.1</v>
      </c>
      <c r="U1781" t="s">
        <v>3089</v>
      </c>
      <c r="V1781" s="130">
        <v>1.0998150857686699E-2</v>
      </c>
      <c r="W1781" s="130">
        <v>3.6738989349603297E-2</v>
      </c>
      <c r="X1781" t="s">
        <v>412</v>
      </c>
      <c r="Y1781" t="s">
        <v>339</v>
      </c>
      <c r="Z1781" s="137">
        <v>285574.96000000002</v>
      </c>
      <c r="AA1781" s="167">
        <v>1</v>
      </c>
      <c r="AB1781" s="166" t="s">
        <v>2429</v>
      </c>
      <c r="AD1781" s="137">
        <v>252.67670000000001</v>
      </c>
      <c r="AH1781" s="130">
        <v>1.2980680000000001E-3</v>
      </c>
      <c r="AI1781" s="130">
        <v>1.7852031082580939E-2</v>
      </c>
      <c r="AJ1781" s="130">
        <v>2.1254985727017389E-3</v>
      </c>
      <c r="AK1781" s="181"/>
      <c r="AL1781" s="4"/>
      <c r="AM1781" s="159"/>
      <c r="AN1781" s="4"/>
    </row>
    <row r="1782" spans="1:40" x14ac:dyDescent="0.25">
      <c r="A1782" t="s">
        <v>1213</v>
      </c>
      <c r="B1782" s="2">
        <v>9631</v>
      </c>
      <c r="C1782" t="s">
        <v>1609</v>
      </c>
      <c r="D1782" t="s">
        <v>1610</v>
      </c>
      <c r="E1782" t="s">
        <v>309</v>
      </c>
      <c r="F1782" t="s">
        <v>2122</v>
      </c>
      <c r="G1782" t="s">
        <v>2123</v>
      </c>
      <c r="H1782" t="s">
        <v>312</v>
      </c>
      <c r="I1782" t="s">
        <v>754</v>
      </c>
      <c r="J1782" t="s">
        <v>204</v>
      </c>
      <c r="K1782" t="s">
        <v>204</v>
      </c>
      <c r="L1782" t="s">
        <v>325</v>
      </c>
      <c r="M1782" t="s">
        <v>340</v>
      </c>
      <c r="N1782" t="s">
        <v>448</v>
      </c>
      <c r="O1782" t="s">
        <v>339</v>
      </c>
      <c r="P1782" t="s">
        <v>1211</v>
      </c>
      <c r="Q1782" t="s">
        <v>413</v>
      </c>
      <c r="R1782" t="s">
        <v>407</v>
      </c>
      <c r="S1782" t="s">
        <v>1212</v>
      </c>
      <c r="T1782" s="129">
        <v>3686.7</v>
      </c>
      <c r="U1782" t="s">
        <v>2124</v>
      </c>
      <c r="V1782" s="130">
        <v>-3.5887613880637801E-3</v>
      </c>
      <c r="W1782" s="130">
        <v>2.4979242044686899E-2</v>
      </c>
      <c r="X1782" t="s">
        <v>412</v>
      </c>
      <c r="Y1782" t="s">
        <v>339</v>
      </c>
      <c r="Z1782" s="137">
        <v>248896</v>
      </c>
      <c r="AA1782" s="167">
        <v>1</v>
      </c>
      <c r="AB1782" s="166" t="s">
        <v>2125</v>
      </c>
      <c r="AD1782" s="137">
        <v>249.4436</v>
      </c>
      <c r="AH1782" s="130">
        <v>9.5621256753977845E-5</v>
      </c>
      <c r="AI1782" s="130">
        <v>1.7623607165009225E-2</v>
      </c>
      <c r="AJ1782" s="130">
        <v>2.098301963614308E-3</v>
      </c>
      <c r="AK1782" s="181"/>
      <c r="AL1782" s="4"/>
      <c r="AM1782" s="159"/>
      <c r="AN1782" s="4"/>
    </row>
    <row r="1783" spans="1:40" x14ac:dyDescent="0.25">
      <c r="A1783" t="s">
        <v>1213</v>
      </c>
      <c r="B1783" s="2">
        <v>9631</v>
      </c>
      <c r="C1783" t="s">
        <v>2631</v>
      </c>
      <c r="D1783" t="s">
        <v>2632</v>
      </c>
      <c r="E1783" t="s">
        <v>309</v>
      </c>
      <c r="F1783" t="s">
        <v>2640</v>
      </c>
      <c r="G1783" t="s">
        <v>2641</v>
      </c>
      <c r="H1783" t="s">
        <v>312</v>
      </c>
      <c r="I1783" t="s">
        <v>754</v>
      </c>
      <c r="J1783" t="s">
        <v>204</v>
      </c>
      <c r="K1783" t="s">
        <v>204</v>
      </c>
      <c r="L1783" t="s">
        <v>325</v>
      </c>
      <c r="M1783" t="s">
        <v>340</v>
      </c>
      <c r="N1783" t="s">
        <v>465</v>
      </c>
      <c r="O1783" t="s">
        <v>339</v>
      </c>
      <c r="P1783" t="s">
        <v>1668</v>
      </c>
      <c r="Q1783" t="s">
        <v>413</v>
      </c>
      <c r="R1783" t="s">
        <v>407</v>
      </c>
      <c r="S1783" t="s">
        <v>1212</v>
      </c>
      <c r="T1783" s="129">
        <v>3169.7</v>
      </c>
      <c r="U1783" t="s">
        <v>2162</v>
      </c>
      <c r="V1783" s="130">
        <v>8.98510609864844E-4</v>
      </c>
      <c r="W1783" s="130">
        <v>2.94953626644608E-2</v>
      </c>
      <c r="X1783" t="s">
        <v>412</v>
      </c>
      <c r="Y1783" t="s">
        <v>339</v>
      </c>
      <c r="Z1783" s="137">
        <v>226000</v>
      </c>
      <c r="AA1783" s="167">
        <v>1</v>
      </c>
      <c r="AB1783" s="166" t="s">
        <v>2642</v>
      </c>
      <c r="AD1783" s="137">
        <v>231.62739999999999</v>
      </c>
      <c r="AH1783" s="130">
        <v>3.2992556236979983E-4</v>
      </c>
      <c r="AI1783" s="130">
        <v>1.6364862863799502E-2</v>
      </c>
      <c r="AJ1783" s="130">
        <v>1.9484333462429053E-3</v>
      </c>
      <c r="AK1783" s="181"/>
      <c r="AL1783" s="4"/>
      <c r="AM1783" s="159"/>
      <c r="AN1783" s="4"/>
    </row>
    <row r="1784" spans="1:40" x14ac:dyDescent="0.25">
      <c r="A1784" t="s">
        <v>1213</v>
      </c>
      <c r="B1784" s="2">
        <v>9631</v>
      </c>
      <c r="C1784" t="s">
        <v>1884</v>
      </c>
      <c r="D1784" t="s">
        <v>1885</v>
      </c>
      <c r="E1784" t="s">
        <v>309</v>
      </c>
      <c r="F1784" t="s">
        <v>1934</v>
      </c>
      <c r="G1784" t="s">
        <v>1935</v>
      </c>
      <c r="H1784" t="s">
        <v>312</v>
      </c>
      <c r="I1784" t="s">
        <v>754</v>
      </c>
      <c r="J1784" t="s">
        <v>204</v>
      </c>
      <c r="K1784" t="s">
        <v>204</v>
      </c>
      <c r="L1784" t="s">
        <v>325</v>
      </c>
      <c r="M1784" t="s">
        <v>340</v>
      </c>
      <c r="N1784" t="s">
        <v>448</v>
      </c>
      <c r="O1784" t="s">
        <v>339</v>
      </c>
      <c r="P1784" t="s">
        <v>1647</v>
      </c>
      <c r="Q1784" t="s">
        <v>413</v>
      </c>
      <c r="R1784" t="s">
        <v>407</v>
      </c>
      <c r="S1784" t="s">
        <v>1212</v>
      </c>
      <c r="T1784" s="129">
        <v>1854.3</v>
      </c>
      <c r="U1784" t="s">
        <v>1936</v>
      </c>
      <c r="V1784" s="130">
        <v>2.6521332012414599E-2</v>
      </c>
      <c r="W1784" s="130">
        <v>2.6424295738935101E-2</v>
      </c>
      <c r="X1784" t="s">
        <v>411</v>
      </c>
      <c r="Y1784" t="s">
        <v>339</v>
      </c>
      <c r="Z1784" s="137">
        <v>198333</v>
      </c>
      <c r="AA1784" s="167">
        <v>1</v>
      </c>
      <c r="AB1784" s="166" t="s">
        <v>1937</v>
      </c>
      <c r="AD1784" s="137">
        <v>225.18729999999999</v>
      </c>
      <c r="AH1784" s="130">
        <v>1.8778866638261609E-4</v>
      </c>
      <c r="AI1784" s="130">
        <v>1.5909859037269675E-2</v>
      </c>
      <c r="AJ1784" s="130">
        <v>1.8942596794265488E-3</v>
      </c>
      <c r="AK1784" s="181"/>
      <c r="AL1784" s="4"/>
      <c r="AM1784" s="159"/>
      <c r="AN1784" s="4"/>
    </row>
    <row r="1785" spans="1:40" x14ac:dyDescent="0.25">
      <c r="A1785" t="s">
        <v>1213</v>
      </c>
      <c r="B1785" s="2">
        <v>9631</v>
      </c>
      <c r="C1785" t="s">
        <v>2710</v>
      </c>
      <c r="D1785" t="s">
        <v>2711</v>
      </c>
      <c r="E1785" t="s">
        <v>309</v>
      </c>
      <c r="F1785" t="s">
        <v>2752</v>
      </c>
      <c r="G1785" t="s">
        <v>2753</v>
      </c>
      <c r="H1785" t="s">
        <v>312</v>
      </c>
      <c r="I1785" t="s">
        <v>754</v>
      </c>
      <c r="J1785" t="s">
        <v>204</v>
      </c>
      <c r="K1785" t="s">
        <v>204</v>
      </c>
      <c r="L1785" t="s">
        <v>325</v>
      </c>
      <c r="M1785" t="s">
        <v>340</v>
      </c>
      <c r="N1785" t="s">
        <v>477</v>
      </c>
      <c r="O1785" t="s">
        <v>339</v>
      </c>
      <c r="P1785" t="s">
        <v>1211</v>
      </c>
      <c r="Q1785" t="s">
        <v>413</v>
      </c>
      <c r="R1785" t="s">
        <v>407</v>
      </c>
      <c r="S1785" t="s">
        <v>1212</v>
      </c>
      <c r="T1785" s="129">
        <v>11897.1</v>
      </c>
      <c r="U1785" t="s">
        <v>2754</v>
      </c>
      <c r="V1785" s="130">
        <v>6.0073392784592101E-3</v>
      </c>
      <c r="W1785" s="130">
        <v>3.01116741311547E-2</v>
      </c>
      <c r="X1785" t="s">
        <v>412</v>
      </c>
      <c r="Y1785" t="s">
        <v>339</v>
      </c>
      <c r="Z1785" s="137">
        <v>230374.69</v>
      </c>
      <c r="AA1785" s="167">
        <v>1</v>
      </c>
      <c r="AB1785" s="166" t="s">
        <v>2755</v>
      </c>
      <c r="AD1785" s="137">
        <v>224.20060000000001</v>
      </c>
      <c r="AH1785" s="130">
        <v>5.0593124325176031E-5</v>
      </c>
      <c r="AI1785" s="130">
        <v>1.5840147033475173E-2</v>
      </c>
      <c r="AJ1785" s="130">
        <v>1.8859596286435333E-3</v>
      </c>
      <c r="AK1785" s="181"/>
      <c r="AL1785" s="4"/>
      <c r="AM1785" s="159"/>
      <c r="AN1785" s="4"/>
    </row>
    <row r="1786" spans="1:40" x14ac:dyDescent="0.25">
      <c r="A1786" t="s">
        <v>1213</v>
      </c>
      <c r="B1786" s="2">
        <v>9631</v>
      </c>
      <c r="C1786" t="s">
        <v>2685</v>
      </c>
      <c r="D1786" t="s">
        <v>2686</v>
      </c>
      <c r="E1786" t="s">
        <v>309</v>
      </c>
      <c r="F1786" t="s">
        <v>3072</v>
      </c>
      <c r="G1786" t="s">
        <v>3073</v>
      </c>
      <c r="H1786" t="s">
        <v>312</v>
      </c>
      <c r="I1786" t="s">
        <v>754</v>
      </c>
      <c r="J1786" t="s">
        <v>204</v>
      </c>
      <c r="K1786" t="s">
        <v>204</v>
      </c>
      <c r="L1786" t="s">
        <v>325</v>
      </c>
      <c r="M1786" t="s">
        <v>340</v>
      </c>
      <c r="N1786" t="s">
        <v>448</v>
      </c>
      <c r="O1786" t="s">
        <v>339</v>
      </c>
      <c r="P1786" t="s">
        <v>1647</v>
      </c>
      <c r="Q1786" t="s">
        <v>413</v>
      </c>
      <c r="R1786" t="s">
        <v>407</v>
      </c>
      <c r="S1786" t="s">
        <v>1212</v>
      </c>
      <c r="T1786" s="129">
        <v>3685.7</v>
      </c>
      <c r="U1786" t="s">
        <v>1832</v>
      </c>
      <c r="V1786" s="130">
        <v>2.7074701031446099E-2</v>
      </c>
      <c r="W1786" s="130">
        <v>3.3817410737275698E-2</v>
      </c>
      <c r="X1786" t="s">
        <v>411</v>
      </c>
      <c r="Y1786" t="s">
        <v>339</v>
      </c>
      <c r="Z1786" s="137">
        <v>216627</v>
      </c>
      <c r="AA1786" s="167">
        <v>1</v>
      </c>
      <c r="AB1786" s="166" t="s">
        <v>3074</v>
      </c>
      <c r="AD1786" s="137">
        <v>219.13989999999998</v>
      </c>
      <c r="AH1786" s="130">
        <v>2.3858912935734346E-4</v>
      </c>
      <c r="AI1786" s="130">
        <v>1.548260012194903E-2</v>
      </c>
      <c r="AJ1786" s="130">
        <v>1.843389377303098E-3</v>
      </c>
      <c r="AK1786" s="181"/>
      <c r="AL1786" s="4"/>
      <c r="AM1786" s="159"/>
      <c r="AN1786" s="4"/>
    </row>
    <row r="1787" spans="1:40" x14ac:dyDescent="0.25">
      <c r="A1787" t="s">
        <v>1213</v>
      </c>
      <c r="B1787" s="2">
        <v>9631</v>
      </c>
      <c r="C1787" t="s">
        <v>2130</v>
      </c>
      <c r="D1787" t="s">
        <v>2131</v>
      </c>
      <c r="E1787" t="s">
        <v>309</v>
      </c>
      <c r="F1787" t="s">
        <v>2281</v>
      </c>
      <c r="G1787" t="s">
        <v>2282</v>
      </c>
      <c r="H1787" t="s">
        <v>312</v>
      </c>
      <c r="I1787" t="s">
        <v>754</v>
      </c>
      <c r="J1787" t="s">
        <v>204</v>
      </c>
      <c r="K1787" t="s">
        <v>204</v>
      </c>
      <c r="L1787" t="s">
        <v>325</v>
      </c>
      <c r="M1787" t="s">
        <v>340</v>
      </c>
      <c r="N1787" t="s">
        <v>448</v>
      </c>
      <c r="O1787" t="s">
        <v>339</v>
      </c>
      <c r="P1787" t="s">
        <v>1647</v>
      </c>
      <c r="Q1787" t="s">
        <v>413</v>
      </c>
      <c r="R1787" t="s">
        <v>407</v>
      </c>
      <c r="S1787" t="s">
        <v>1212</v>
      </c>
      <c r="T1787" s="129">
        <v>1317</v>
      </c>
      <c r="U1787" t="s">
        <v>2283</v>
      </c>
      <c r="V1787" s="130">
        <v>2.6122696510553E-2</v>
      </c>
      <c r="W1787" s="130">
        <v>2.4688133224248499E-2</v>
      </c>
      <c r="X1787" t="s">
        <v>411</v>
      </c>
      <c r="Y1787" t="s">
        <v>339</v>
      </c>
      <c r="Z1787" s="137">
        <v>193162</v>
      </c>
      <c r="AA1787" s="167">
        <v>1</v>
      </c>
      <c r="AB1787" s="166" t="s">
        <v>2284</v>
      </c>
      <c r="AD1787" s="137">
        <v>217.26859999999999</v>
      </c>
      <c r="AH1787" s="130">
        <v>1.450546314722337E-4</v>
      </c>
      <c r="AI1787" s="130">
        <v>1.5350389649971069E-2</v>
      </c>
      <c r="AJ1787" s="130">
        <v>1.8276481337333634E-3</v>
      </c>
      <c r="AK1787" s="181"/>
      <c r="AL1787" s="4"/>
      <c r="AM1787" s="159"/>
      <c r="AN1787" s="4"/>
    </row>
    <row r="1788" spans="1:40" x14ac:dyDescent="0.25">
      <c r="A1788" t="s">
        <v>1213</v>
      </c>
      <c r="B1788" s="2">
        <v>9631</v>
      </c>
      <c r="C1788" t="s">
        <v>3831</v>
      </c>
      <c r="D1788" t="s">
        <v>3832</v>
      </c>
      <c r="E1788" t="s">
        <v>309</v>
      </c>
      <c r="F1788" t="s">
        <v>3833</v>
      </c>
      <c r="G1788" t="s">
        <v>3834</v>
      </c>
      <c r="H1788" t="s">
        <v>312</v>
      </c>
      <c r="I1788" t="s">
        <v>754</v>
      </c>
      <c r="J1788" t="s">
        <v>204</v>
      </c>
      <c r="K1788" t="s">
        <v>204</v>
      </c>
      <c r="L1788" t="s">
        <v>325</v>
      </c>
      <c r="M1788" t="s">
        <v>340</v>
      </c>
      <c r="N1788" t="s">
        <v>465</v>
      </c>
      <c r="O1788" t="s">
        <v>339</v>
      </c>
      <c r="P1788" t="s">
        <v>1633</v>
      </c>
      <c r="Q1788" t="s">
        <v>413</v>
      </c>
      <c r="R1788" t="s">
        <v>407</v>
      </c>
      <c r="S1788" t="s">
        <v>1212</v>
      </c>
      <c r="T1788" s="129">
        <v>4191.7</v>
      </c>
      <c r="U1788" t="s">
        <v>3835</v>
      </c>
      <c r="V1788" s="130">
        <v>9.9622230732437506E-3</v>
      </c>
      <c r="W1788" s="130">
        <v>4.6188224304914101E-2</v>
      </c>
      <c r="X1788" t="s">
        <v>412</v>
      </c>
      <c r="Y1788" t="s">
        <v>339</v>
      </c>
      <c r="Z1788" s="137">
        <v>222300</v>
      </c>
      <c r="AA1788" s="167">
        <v>1</v>
      </c>
      <c r="AB1788" s="166" t="s">
        <v>3836</v>
      </c>
      <c r="AD1788" s="137">
        <v>212.78560000000002</v>
      </c>
      <c r="AH1788" s="130">
        <v>7.7999999999999999E-4</v>
      </c>
      <c r="AI1788" s="130">
        <v>1.5033658208792638E-2</v>
      </c>
      <c r="AJ1788" s="130">
        <v>1.789937454033091E-3</v>
      </c>
      <c r="AK1788" s="181"/>
      <c r="AL1788" s="4"/>
      <c r="AM1788" s="159"/>
      <c r="AN1788" s="4"/>
    </row>
    <row r="1789" spans="1:40" x14ac:dyDescent="0.25">
      <c r="A1789" t="s">
        <v>1213</v>
      </c>
      <c r="B1789" s="2">
        <v>9631</v>
      </c>
      <c r="C1789" t="s">
        <v>1884</v>
      </c>
      <c r="D1789" t="s">
        <v>1885</v>
      </c>
      <c r="E1789" t="s">
        <v>309</v>
      </c>
      <c r="F1789" t="s">
        <v>2170</v>
      </c>
      <c r="G1789" t="s">
        <v>2171</v>
      </c>
      <c r="H1789" t="s">
        <v>312</v>
      </c>
      <c r="I1789" t="s">
        <v>754</v>
      </c>
      <c r="J1789" t="s">
        <v>204</v>
      </c>
      <c r="K1789" t="s">
        <v>204</v>
      </c>
      <c r="L1789" t="s">
        <v>325</v>
      </c>
      <c r="M1789" t="s">
        <v>340</v>
      </c>
      <c r="N1789" t="s">
        <v>448</v>
      </c>
      <c r="O1789" t="s">
        <v>339</v>
      </c>
      <c r="P1789" t="s">
        <v>1211</v>
      </c>
      <c r="Q1789" t="s">
        <v>413</v>
      </c>
      <c r="R1789" t="s">
        <v>407</v>
      </c>
      <c r="S1789" t="s">
        <v>1212</v>
      </c>
      <c r="T1789" s="129">
        <v>4216.8</v>
      </c>
      <c r="U1789" t="s">
        <v>2172</v>
      </c>
      <c r="V1789" s="130">
        <v>1.24196011340615E-2</v>
      </c>
      <c r="W1789" s="130">
        <v>2.1412503343820201E-2</v>
      </c>
      <c r="X1789" t="s">
        <v>412</v>
      </c>
      <c r="Y1789" t="s">
        <v>339</v>
      </c>
      <c r="Z1789" s="137">
        <v>198000</v>
      </c>
      <c r="AA1789" s="167">
        <v>1</v>
      </c>
      <c r="AB1789" s="166" t="s">
        <v>2173</v>
      </c>
      <c r="AD1789" s="137">
        <v>200.89079999999998</v>
      </c>
      <c r="AH1789" s="130">
        <v>1.1E-4</v>
      </c>
      <c r="AI1789" s="130">
        <v>1.4193270712355158E-2</v>
      </c>
      <c r="AJ1789" s="130">
        <v>1.6898792356751153E-3</v>
      </c>
      <c r="AK1789" s="181"/>
      <c r="AL1789" s="4"/>
      <c r="AM1789" s="159"/>
      <c r="AN1789" s="4"/>
    </row>
    <row r="1790" spans="1:40" x14ac:dyDescent="0.25">
      <c r="A1790" t="s">
        <v>1213</v>
      </c>
      <c r="B1790" s="2">
        <v>9631</v>
      </c>
      <c r="C1790" t="s">
        <v>2763</v>
      </c>
      <c r="D1790" t="s">
        <v>2764</v>
      </c>
      <c r="E1790" t="s">
        <v>309</v>
      </c>
      <c r="F1790" t="s">
        <v>2765</v>
      </c>
      <c r="G1790" t="s">
        <v>2766</v>
      </c>
      <c r="H1790" t="s">
        <v>312</v>
      </c>
      <c r="I1790" t="s">
        <v>754</v>
      </c>
      <c r="J1790" t="s">
        <v>204</v>
      </c>
      <c r="K1790" t="s">
        <v>204</v>
      </c>
      <c r="L1790" t="s">
        <v>325</v>
      </c>
      <c r="M1790" t="s">
        <v>340</v>
      </c>
      <c r="N1790" t="s">
        <v>447</v>
      </c>
      <c r="O1790" t="s">
        <v>339</v>
      </c>
      <c r="P1790" t="s">
        <v>1640</v>
      </c>
      <c r="Q1790" t="s">
        <v>413</v>
      </c>
      <c r="R1790" t="s">
        <v>407</v>
      </c>
      <c r="S1790" t="s">
        <v>1212</v>
      </c>
      <c r="T1790" s="129">
        <v>3098.5</v>
      </c>
      <c r="U1790" t="s">
        <v>2767</v>
      </c>
      <c r="V1790" s="130">
        <v>3.1968198886491897E-2</v>
      </c>
      <c r="W1790" s="130">
        <v>2.9566172918080901E-2</v>
      </c>
      <c r="X1790" t="s">
        <v>412</v>
      </c>
      <c r="Y1790" t="s">
        <v>339</v>
      </c>
      <c r="Z1790" s="137">
        <v>172854.12</v>
      </c>
      <c r="AA1790" s="167">
        <v>1</v>
      </c>
      <c r="AB1790" s="166" t="s">
        <v>2768</v>
      </c>
      <c r="AD1790" s="137">
        <v>197.86610000000002</v>
      </c>
      <c r="AH1790" s="130">
        <v>1.2118894402978664E-4</v>
      </c>
      <c r="AI1790" s="130">
        <v>1.3979570603023819E-2</v>
      </c>
      <c r="AJ1790" s="130">
        <v>1.6644356726839456E-3</v>
      </c>
      <c r="AK1790" s="181"/>
      <c r="AL1790" s="4"/>
      <c r="AM1790" s="159"/>
      <c r="AN1790" s="4"/>
    </row>
    <row r="1791" spans="1:40" x14ac:dyDescent="0.25">
      <c r="A1791" t="s">
        <v>1213</v>
      </c>
      <c r="B1791" s="2">
        <v>9631</v>
      </c>
      <c r="C1791" t="s">
        <v>1964</v>
      </c>
      <c r="D1791" t="s">
        <v>1965</v>
      </c>
      <c r="E1791" t="s">
        <v>309</v>
      </c>
      <c r="F1791" t="s">
        <v>1966</v>
      </c>
      <c r="G1791" t="s">
        <v>1967</v>
      </c>
      <c r="H1791" t="s">
        <v>312</v>
      </c>
      <c r="I1791" t="s">
        <v>754</v>
      </c>
      <c r="J1791" t="s">
        <v>204</v>
      </c>
      <c r="K1791" t="s">
        <v>204</v>
      </c>
      <c r="L1791" t="s">
        <v>325</v>
      </c>
      <c r="M1791" t="s">
        <v>340</v>
      </c>
      <c r="N1791" t="s">
        <v>464</v>
      </c>
      <c r="O1791" t="s">
        <v>339</v>
      </c>
      <c r="P1791" t="s">
        <v>1640</v>
      </c>
      <c r="Q1791" t="s">
        <v>413</v>
      </c>
      <c r="R1791" t="s">
        <v>407</v>
      </c>
      <c r="S1791" t="s">
        <v>1212</v>
      </c>
      <c r="T1791" s="129">
        <v>4294.8999999999996</v>
      </c>
      <c r="U1791" t="s">
        <v>1921</v>
      </c>
      <c r="V1791" s="130">
        <v>3.5406707540750197E-2</v>
      </c>
      <c r="W1791" s="130">
        <v>3.8427945028543103E-2</v>
      </c>
      <c r="X1791" t="s">
        <v>412</v>
      </c>
      <c r="Y1791" t="s">
        <v>339</v>
      </c>
      <c r="Z1791" s="137">
        <v>192910</v>
      </c>
      <c r="AA1791" s="167">
        <v>1</v>
      </c>
      <c r="AB1791" s="166" t="s">
        <v>1968</v>
      </c>
      <c r="AD1791" s="137">
        <v>197.7713</v>
      </c>
      <c r="AH1791" s="130">
        <v>1.1195702930081033E-4</v>
      </c>
      <c r="AI1791" s="130">
        <v>1.397287282461121E-2</v>
      </c>
      <c r="AJ1791" s="130">
        <v>1.6636382217725947E-3</v>
      </c>
      <c r="AK1791" s="181"/>
      <c r="AL1791" s="4"/>
      <c r="AM1791" s="159"/>
      <c r="AN1791" s="4"/>
    </row>
    <row r="1792" spans="1:40" x14ac:dyDescent="0.25">
      <c r="A1792" t="s">
        <v>1213</v>
      </c>
      <c r="B1792" s="2">
        <v>9631</v>
      </c>
      <c r="C1792" t="s">
        <v>2024</v>
      </c>
      <c r="D1792" t="s">
        <v>2025</v>
      </c>
      <c r="E1792" t="s">
        <v>309</v>
      </c>
      <c r="F1792" t="s">
        <v>2658</v>
      </c>
      <c r="G1792" t="s">
        <v>2659</v>
      </c>
      <c r="H1792" t="s">
        <v>312</v>
      </c>
      <c r="I1792" t="s">
        <v>754</v>
      </c>
      <c r="J1792" t="s">
        <v>204</v>
      </c>
      <c r="K1792" t="s">
        <v>204</v>
      </c>
      <c r="L1792" t="s">
        <v>325</v>
      </c>
      <c r="M1792" t="s">
        <v>340</v>
      </c>
      <c r="N1792" t="s">
        <v>464</v>
      </c>
      <c r="O1792" t="s">
        <v>339</v>
      </c>
      <c r="P1792" t="s">
        <v>1668</v>
      </c>
      <c r="Q1792" t="s">
        <v>413</v>
      </c>
      <c r="R1792" t="s">
        <v>407</v>
      </c>
      <c r="S1792" t="s">
        <v>1212</v>
      </c>
      <c r="T1792" s="129">
        <v>4207.3</v>
      </c>
      <c r="U1792" t="s">
        <v>2660</v>
      </c>
      <c r="V1792" s="130">
        <v>3.52860678493973E-2</v>
      </c>
      <c r="W1792" s="130">
        <v>3.42042445302006E-2</v>
      </c>
      <c r="X1792" t="s">
        <v>412</v>
      </c>
      <c r="Y1792" t="s">
        <v>339</v>
      </c>
      <c r="Z1792" s="137">
        <v>194649.34</v>
      </c>
      <c r="AA1792" s="167">
        <v>1</v>
      </c>
      <c r="AB1792" s="166" t="s">
        <v>2661</v>
      </c>
      <c r="AD1792" s="137">
        <v>195.52529999999999</v>
      </c>
      <c r="AH1792" s="130">
        <v>1.2094396577724389E-4</v>
      </c>
      <c r="AI1792" s="130">
        <v>1.3814189171502409E-2</v>
      </c>
      <c r="AJ1792" s="130">
        <v>1.6447450282399574E-3</v>
      </c>
      <c r="AK1792" s="181"/>
      <c r="AL1792" s="4"/>
      <c r="AM1792" s="159"/>
      <c r="AN1792" s="4"/>
    </row>
    <row r="1793" spans="1:40" x14ac:dyDescent="0.25">
      <c r="A1793" t="s">
        <v>1213</v>
      </c>
      <c r="B1793" s="2">
        <v>9631</v>
      </c>
      <c r="C1793" t="s">
        <v>1994</v>
      </c>
      <c r="D1793" t="s">
        <v>1995</v>
      </c>
      <c r="E1793" t="s">
        <v>309</v>
      </c>
      <c r="F1793" t="s">
        <v>1996</v>
      </c>
      <c r="G1793" t="s">
        <v>1997</v>
      </c>
      <c r="H1793" t="s">
        <v>312</v>
      </c>
      <c r="I1793" t="s">
        <v>754</v>
      </c>
      <c r="J1793" t="s">
        <v>204</v>
      </c>
      <c r="K1793" t="s">
        <v>204</v>
      </c>
      <c r="L1793" t="s">
        <v>325</v>
      </c>
      <c r="M1793" t="s">
        <v>340</v>
      </c>
      <c r="N1793" t="s">
        <v>464</v>
      </c>
      <c r="O1793" t="s">
        <v>339</v>
      </c>
      <c r="P1793" t="s">
        <v>1668</v>
      </c>
      <c r="Q1793" t="s">
        <v>413</v>
      </c>
      <c r="R1793" t="s">
        <v>407</v>
      </c>
      <c r="S1793" t="s">
        <v>1212</v>
      </c>
      <c r="T1793" s="129">
        <v>5180.8999999999996</v>
      </c>
      <c r="U1793" t="s">
        <v>1998</v>
      </c>
      <c r="V1793" s="130">
        <v>2.6025660237073599E-2</v>
      </c>
      <c r="W1793" s="130">
        <v>3.2765747340917202E-2</v>
      </c>
      <c r="X1793" t="s">
        <v>412</v>
      </c>
      <c r="Y1793" t="s">
        <v>339</v>
      </c>
      <c r="Z1793" s="137">
        <v>176108.28</v>
      </c>
      <c r="AA1793" s="167">
        <v>1</v>
      </c>
      <c r="AB1793" s="166" t="s">
        <v>1999</v>
      </c>
      <c r="AD1793" s="137">
        <v>172.79739999999998</v>
      </c>
      <c r="AH1793" s="130">
        <v>7.2332902725400926E-5</v>
      </c>
      <c r="AI1793" s="130">
        <v>1.2208425057748384E-2</v>
      </c>
      <c r="AJ1793" s="130">
        <v>1.4535595370153693E-3</v>
      </c>
      <c r="AK1793" s="181"/>
      <c r="AL1793" s="4"/>
      <c r="AM1793" s="159"/>
      <c r="AN1793" s="4"/>
    </row>
    <row r="1794" spans="1:40" x14ac:dyDescent="0.25">
      <c r="A1794" t="s">
        <v>1213</v>
      </c>
      <c r="B1794" s="2">
        <v>9631</v>
      </c>
      <c r="C1794" t="s">
        <v>2185</v>
      </c>
      <c r="D1794" t="s">
        <v>2186</v>
      </c>
      <c r="E1794" t="s">
        <v>309</v>
      </c>
      <c r="F1794" t="s">
        <v>3090</v>
      </c>
      <c r="G1794" t="s">
        <v>3091</v>
      </c>
      <c r="H1794" t="s">
        <v>312</v>
      </c>
      <c r="I1794" t="s">
        <v>754</v>
      </c>
      <c r="J1794" t="s">
        <v>204</v>
      </c>
      <c r="K1794" t="s">
        <v>204</v>
      </c>
      <c r="L1794" t="s">
        <v>325</v>
      </c>
      <c r="M1794" t="s">
        <v>340</v>
      </c>
      <c r="N1794" t="s">
        <v>464</v>
      </c>
      <c r="O1794" t="s">
        <v>339</v>
      </c>
      <c r="P1794" t="s">
        <v>1647</v>
      </c>
      <c r="Q1794" t="s">
        <v>413</v>
      </c>
      <c r="R1794" t="s">
        <v>407</v>
      </c>
      <c r="S1794" t="s">
        <v>1212</v>
      </c>
      <c r="T1794" s="129">
        <v>5574.9</v>
      </c>
      <c r="U1794" t="s">
        <v>3092</v>
      </c>
      <c r="V1794" s="130">
        <v>1.8774165745973199E-2</v>
      </c>
      <c r="W1794" s="130">
        <v>3.55325924360749E-2</v>
      </c>
      <c r="X1794" t="s">
        <v>412</v>
      </c>
      <c r="Y1794" t="s">
        <v>339</v>
      </c>
      <c r="Z1794" s="137">
        <v>174240</v>
      </c>
      <c r="AA1794" s="167">
        <v>1</v>
      </c>
      <c r="AB1794" s="166" t="s">
        <v>3093</v>
      </c>
      <c r="AD1794" s="137">
        <v>172.16650000000001</v>
      </c>
      <c r="AH1794" s="130">
        <v>3.3286541646002673E-4</v>
      </c>
      <c r="AI1794" s="130">
        <v>1.2163850918502464E-2</v>
      </c>
      <c r="AJ1794" s="130">
        <v>1.4482524507287531E-3</v>
      </c>
      <c r="AK1794" s="181"/>
      <c r="AL1794" s="4"/>
      <c r="AM1794" s="159"/>
      <c r="AN1794" s="4"/>
    </row>
    <row r="1795" spans="1:40" x14ac:dyDescent="0.25">
      <c r="A1795" t="s">
        <v>1213</v>
      </c>
      <c r="B1795" s="2">
        <v>9631</v>
      </c>
      <c r="C1795" t="s">
        <v>2792</v>
      </c>
      <c r="D1795" t="s">
        <v>2793</v>
      </c>
      <c r="E1795" t="s">
        <v>309</v>
      </c>
      <c r="F1795" t="s">
        <v>2853</v>
      </c>
      <c r="G1795" t="s">
        <v>2854</v>
      </c>
      <c r="H1795" t="s">
        <v>312</v>
      </c>
      <c r="I1795" t="s">
        <v>754</v>
      </c>
      <c r="J1795" t="s">
        <v>204</v>
      </c>
      <c r="K1795" t="s">
        <v>204</v>
      </c>
      <c r="L1795" t="s">
        <v>325</v>
      </c>
      <c r="M1795" t="s">
        <v>340</v>
      </c>
      <c r="N1795" t="s">
        <v>464</v>
      </c>
      <c r="O1795" t="s">
        <v>339</v>
      </c>
      <c r="P1795" t="s">
        <v>1647</v>
      </c>
      <c r="Q1795" t="s">
        <v>413</v>
      </c>
      <c r="R1795" t="s">
        <v>407</v>
      </c>
      <c r="S1795" t="s">
        <v>1212</v>
      </c>
      <c r="T1795" s="129">
        <v>1479.7</v>
      </c>
      <c r="U1795" t="s">
        <v>2425</v>
      </c>
      <c r="V1795" s="130">
        <v>1.5086617613672601E-2</v>
      </c>
      <c r="W1795" s="130">
        <v>1.9044293750524199E-2</v>
      </c>
      <c r="X1795" t="s">
        <v>412</v>
      </c>
      <c r="Y1795" t="s">
        <v>339</v>
      </c>
      <c r="Z1795" s="137">
        <v>143456.6</v>
      </c>
      <c r="AA1795" s="167">
        <v>1</v>
      </c>
      <c r="AB1795" s="166" t="s">
        <v>2855</v>
      </c>
      <c r="AD1795" s="137">
        <v>164.24350000000001</v>
      </c>
      <c r="AH1795" s="130">
        <v>7.3143659060280038E-5</v>
      </c>
      <c r="AI1795" s="130">
        <v>1.1604077729018475E-2</v>
      </c>
      <c r="AJ1795" s="130">
        <v>1.3816047337389559E-3</v>
      </c>
      <c r="AK1795" s="181"/>
      <c r="AL1795" s="4"/>
      <c r="AM1795" s="159"/>
      <c r="AN1795" s="4"/>
    </row>
    <row r="1796" spans="1:40" x14ac:dyDescent="0.25">
      <c r="A1796" t="s">
        <v>1213</v>
      </c>
      <c r="B1796" s="2">
        <v>9631</v>
      </c>
      <c r="C1796" t="s">
        <v>2018</v>
      </c>
      <c r="D1796" t="s">
        <v>2019</v>
      </c>
      <c r="E1796" t="s">
        <v>309</v>
      </c>
      <c r="F1796" t="s">
        <v>2020</v>
      </c>
      <c r="G1796" t="s">
        <v>2021</v>
      </c>
      <c r="H1796" t="s">
        <v>312</v>
      </c>
      <c r="I1796" t="s">
        <v>754</v>
      </c>
      <c r="J1796" t="s">
        <v>204</v>
      </c>
      <c r="K1796" t="s">
        <v>204</v>
      </c>
      <c r="L1796" t="s">
        <v>325</v>
      </c>
      <c r="M1796" t="s">
        <v>340</v>
      </c>
      <c r="N1796" t="s">
        <v>464</v>
      </c>
      <c r="O1796" t="s">
        <v>339</v>
      </c>
      <c r="P1796" t="s">
        <v>1668</v>
      </c>
      <c r="Q1796" t="s">
        <v>413</v>
      </c>
      <c r="R1796" t="s">
        <v>407</v>
      </c>
      <c r="S1796" t="s">
        <v>1212</v>
      </c>
      <c r="T1796" s="129">
        <v>5552.2</v>
      </c>
      <c r="U1796" t="s">
        <v>2022</v>
      </c>
      <c r="V1796" s="130">
        <v>3.25360719323124E-3</v>
      </c>
      <c r="W1796" s="130">
        <v>3.2159926282167101E-2</v>
      </c>
      <c r="X1796" t="s">
        <v>412</v>
      </c>
      <c r="Y1796" t="s">
        <v>339</v>
      </c>
      <c r="Z1796" s="137">
        <v>162800</v>
      </c>
      <c r="AA1796" s="167">
        <v>1</v>
      </c>
      <c r="AB1796" s="166" t="s">
        <v>2023</v>
      </c>
      <c r="AC1796" s="2">
        <v>4.3541999999999996</v>
      </c>
      <c r="AD1796" s="137">
        <v>158.3467</v>
      </c>
      <c r="AH1796" s="130">
        <v>1.3116352627091387E-4</v>
      </c>
      <c r="AI1796" s="130">
        <v>1.1187458955353299E-2</v>
      </c>
      <c r="AJ1796" s="130">
        <v>1.3320012681898663E-3</v>
      </c>
      <c r="AK1796" s="181"/>
      <c r="AL1796" s="4"/>
      <c r="AM1796" s="159"/>
      <c r="AN1796" s="4"/>
    </row>
    <row r="1797" spans="1:40" x14ac:dyDescent="0.25">
      <c r="A1797" t="s">
        <v>1213</v>
      </c>
      <c r="B1797" s="2">
        <v>9631</v>
      </c>
      <c r="C1797" t="s">
        <v>2873</v>
      </c>
      <c r="D1797" t="s">
        <v>2874</v>
      </c>
      <c r="E1797" t="s">
        <v>309</v>
      </c>
      <c r="F1797" t="s">
        <v>3828</v>
      </c>
      <c r="G1797" t="s">
        <v>3829</v>
      </c>
      <c r="H1797" t="s">
        <v>312</v>
      </c>
      <c r="I1797" t="s">
        <v>754</v>
      </c>
      <c r="J1797" t="s">
        <v>204</v>
      </c>
      <c r="K1797" t="s">
        <v>204</v>
      </c>
      <c r="L1797" t="s">
        <v>325</v>
      </c>
      <c r="M1797" t="s">
        <v>340</v>
      </c>
      <c r="N1797" t="s">
        <v>464</v>
      </c>
      <c r="O1797" t="s">
        <v>339</v>
      </c>
      <c r="P1797" t="s">
        <v>1619</v>
      </c>
      <c r="Q1797" t="s">
        <v>413</v>
      </c>
      <c r="R1797" t="s">
        <v>407</v>
      </c>
      <c r="S1797" t="s">
        <v>1212</v>
      </c>
      <c r="T1797" s="129">
        <v>5745</v>
      </c>
      <c r="U1797" t="s">
        <v>2414</v>
      </c>
      <c r="V1797" s="130">
        <v>5.45921546339954E-3</v>
      </c>
      <c r="W1797" s="130">
        <v>3.6025641609429997E-2</v>
      </c>
      <c r="X1797" t="s">
        <v>412</v>
      </c>
      <c r="Y1797" t="s">
        <v>339</v>
      </c>
      <c r="Z1797" s="137">
        <v>168875</v>
      </c>
      <c r="AA1797" s="167">
        <v>1</v>
      </c>
      <c r="AB1797" s="166" t="s">
        <v>3830</v>
      </c>
      <c r="AD1797" s="137">
        <v>158.2021</v>
      </c>
      <c r="AH1797" s="130">
        <v>1.4829987530077104E-3</v>
      </c>
      <c r="AI1797" s="130">
        <v>1.1177242723723944E-2</v>
      </c>
      <c r="AJ1797" s="130">
        <v>1.330784903192173E-3</v>
      </c>
      <c r="AK1797" s="181"/>
      <c r="AL1797" s="4"/>
      <c r="AM1797" s="159"/>
      <c r="AN1797" s="4"/>
    </row>
    <row r="1798" spans="1:40" x14ac:dyDescent="0.25">
      <c r="A1798" t="s">
        <v>1213</v>
      </c>
      <c r="B1798" s="2">
        <v>9631</v>
      </c>
      <c r="C1798" t="s">
        <v>2763</v>
      </c>
      <c r="D1798" t="s">
        <v>2764</v>
      </c>
      <c r="E1798" t="s">
        <v>309</v>
      </c>
      <c r="F1798" t="s">
        <v>3192</v>
      </c>
      <c r="G1798" t="s">
        <v>3193</v>
      </c>
      <c r="H1798" t="s">
        <v>312</v>
      </c>
      <c r="I1798" t="s">
        <v>754</v>
      </c>
      <c r="J1798" t="s">
        <v>204</v>
      </c>
      <c r="K1798" t="s">
        <v>204</v>
      </c>
      <c r="L1798" t="s">
        <v>325</v>
      </c>
      <c r="M1798" t="s">
        <v>340</v>
      </c>
      <c r="N1798" t="s">
        <v>447</v>
      </c>
      <c r="O1798" t="s">
        <v>339</v>
      </c>
      <c r="P1798" t="s">
        <v>1640</v>
      </c>
      <c r="Q1798" t="s">
        <v>413</v>
      </c>
      <c r="R1798" t="s">
        <v>407</v>
      </c>
      <c r="S1798" t="s">
        <v>1212</v>
      </c>
      <c r="T1798" s="129">
        <v>4298.7</v>
      </c>
      <c r="U1798" t="s">
        <v>3194</v>
      </c>
      <c r="V1798" s="130">
        <v>1.15803684985634E-2</v>
      </c>
      <c r="W1798" s="130">
        <v>4.1354768844842599E-2</v>
      </c>
      <c r="X1798" t="s">
        <v>412</v>
      </c>
      <c r="Y1798" t="s">
        <v>339</v>
      </c>
      <c r="Z1798" s="137">
        <v>143936.17000000001</v>
      </c>
      <c r="AA1798" s="167">
        <v>1</v>
      </c>
      <c r="AB1798" s="166" t="s">
        <v>3195</v>
      </c>
      <c r="AD1798" s="137">
        <v>158.09950000000001</v>
      </c>
      <c r="AH1798" s="130">
        <v>3.9065017409961681E-4</v>
      </c>
      <c r="AI1798" s="130">
        <v>1.116999386227739E-2</v>
      </c>
      <c r="AJ1798" s="130">
        <v>1.3299218392311539E-3</v>
      </c>
      <c r="AK1798" s="181"/>
      <c r="AL1798" s="4"/>
      <c r="AM1798" s="159"/>
      <c r="AN1798" s="4"/>
    </row>
    <row r="1799" spans="1:40" x14ac:dyDescent="0.25">
      <c r="A1799" t="s">
        <v>1213</v>
      </c>
      <c r="B1799" s="2">
        <v>9631</v>
      </c>
      <c r="C1799" t="s">
        <v>2024</v>
      </c>
      <c r="D1799" t="s">
        <v>2025</v>
      </c>
      <c r="E1799" t="s">
        <v>309</v>
      </c>
      <c r="F1799" t="s">
        <v>2026</v>
      </c>
      <c r="G1799" t="s">
        <v>2027</v>
      </c>
      <c r="H1799" t="s">
        <v>312</v>
      </c>
      <c r="I1799" t="s">
        <v>754</v>
      </c>
      <c r="J1799" t="s">
        <v>204</v>
      </c>
      <c r="K1799" t="s">
        <v>204</v>
      </c>
      <c r="L1799" t="s">
        <v>325</v>
      </c>
      <c r="M1799" t="s">
        <v>340</v>
      </c>
      <c r="N1799" t="s">
        <v>464</v>
      </c>
      <c r="O1799" t="s">
        <v>339</v>
      </c>
      <c r="P1799" t="s">
        <v>1668</v>
      </c>
      <c r="Q1799" t="s">
        <v>413</v>
      </c>
      <c r="R1799" t="s">
        <v>407</v>
      </c>
      <c r="S1799" t="s">
        <v>1212</v>
      </c>
      <c r="T1799" s="129">
        <v>5375.8</v>
      </c>
      <c r="U1799" t="s">
        <v>2028</v>
      </c>
      <c r="V1799" s="130">
        <v>9.2324013382419998E-3</v>
      </c>
      <c r="W1799" s="130">
        <v>3.5314916471242602E-2</v>
      </c>
      <c r="X1799" t="s">
        <v>412</v>
      </c>
      <c r="Y1799" t="s">
        <v>339</v>
      </c>
      <c r="Z1799" s="137">
        <v>163785</v>
      </c>
      <c r="AA1799" s="167">
        <v>1</v>
      </c>
      <c r="AB1799" s="166" t="s">
        <v>2029</v>
      </c>
      <c r="AD1799" s="137">
        <v>153.9579</v>
      </c>
      <c r="AH1799" s="130">
        <v>1.1694576518309972E-4</v>
      </c>
      <c r="AI1799" s="130">
        <v>1.0877382901584862E-2</v>
      </c>
      <c r="AJ1799" s="130">
        <v>1.2950829922432777E-3</v>
      </c>
      <c r="AK1799" s="181"/>
      <c r="AL1799" s="4"/>
      <c r="AM1799" s="159"/>
      <c r="AN1799" s="4"/>
    </row>
    <row r="1800" spans="1:40" x14ac:dyDescent="0.25">
      <c r="A1800" t="s">
        <v>1213</v>
      </c>
      <c r="B1800" s="2">
        <v>9631</v>
      </c>
      <c r="C1800" t="s">
        <v>1609</v>
      </c>
      <c r="D1800" t="s">
        <v>1610</v>
      </c>
      <c r="E1800" t="s">
        <v>309</v>
      </c>
      <c r="F1800" t="s">
        <v>2669</v>
      </c>
      <c r="G1800" t="s">
        <v>2670</v>
      </c>
      <c r="H1800" t="s">
        <v>312</v>
      </c>
      <c r="I1800" t="s">
        <v>754</v>
      </c>
      <c r="J1800" t="s">
        <v>204</v>
      </c>
      <c r="K1800" t="s">
        <v>204</v>
      </c>
      <c r="L1800" t="s">
        <v>325</v>
      </c>
      <c r="M1800" t="s">
        <v>340</v>
      </c>
      <c r="N1800" t="s">
        <v>448</v>
      </c>
      <c r="O1800" t="s">
        <v>339</v>
      </c>
      <c r="P1800" t="s">
        <v>1211</v>
      </c>
      <c r="Q1800" t="s">
        <v>413</v>
      </c>
      <c r="R1800" t="s">
        <v>407</v>
      </c>
      <c r="S1800" t="s">
        <v>1212</v>
      </c>
      <c r="T1800" s="129">
        <v>1977</v>
      </c>
      <c r="U1800" t="s">
        <v>2671</v>
      </c>
      <c r="V1800" s="130">
        <v>4.62362333303423E-5</v>
      </c>
      <c r="W1800" s="130">
        <v>2.1960627158879899E-2</v>
      </c>
      <c r="X1800" t="s">
        <v>412</v>
      </c>
      <c r="Y1800" t="s">
        <v>339</v>
      </c>
      <c r="Z1800" s="137">
        <v>140571</v>
      </c>
      <c r="AA1800" s="167">
        <v>1</v>
      </c>
      <c r="AB1800" s="166" t="s">
        <v>2672</v>
      </c>
      <c r="AD1800" s="137">
        <v>151.77449999999999</v>
      </c>
      <c r="AH1800" s="130">
        <v>4.6857000000000002E-5</v>
      </c>
      <c r="AI1800" s="130">
        <v>1.0723122043081852E-2</v>
      </c>
      <c r="AJ1800" s="130">
        <v>1.2767163854938742E-3</v>
      </c>
      <c r="AK1800" s="181"/>
      <c r="AL1800" s="4"/>
      <c r="AM1800" s="159"/>
      <c r="AN1800" s="4"/>
    </row>
    <row r="1801" spans="1:40" x14ac:dyDescent="0.25">
      <c r="A1801" t="s">
        <v>1213</v>
      </c>
      <c r="B1801" s="2">
        <v>9631</v>
      </c>
      <c r="C1801" t="s">
        <v>1980</v>
      </c>
      <c r="D1801" t="s">
        <v>1981</v>
      </c>
      <c r="E1801" t="s">
        <v>309</v>
      </c>
      <c r="F1801" t="s">
        <v>2718</v>
      </c>
      <c r="G1801" t="s">
        <v>2719</v>
      </c>
      <c r="H1801" t="s">
        <v>312</v>
      </c>
      <c r="I1801" t="s">
        <v>754</v>
      </c>
      <c r="J1801" t="s">
        <v>204</v>
      </c>
      <c r="K1801" t="s">
        <v>204</v>
      </c>
      <c r="L1801" t="s">
        <v>325</v>
      </c>
      <c r="M1801" t="s">
        <v>340</v>
      </c>
      <c r="N1801" t="s">
        <v>464</v>
      </c>
      <c r="O1801" t="s">
        <v>339</v>
      </c>
      <c r="P1801" t="s">
        <v>2149</v>
      </c>
      <c r="Q1801" t="s">
        <v>415</v>
      </c>
      <c r="R1801" t="s">
        <v>407</v>
      </c>
      <c r="S1801" t="s">
        <v>1212</v>
      </c>
      <c r="T1801" s="129">
        <v>3147.2</v>
      </c>
      <c r="U1801" t="s">
        <v>2720</v>
      </c>
      <c r="V1801" s="130">
        <v>2.2019437968727501E-3</v>
      </c>
      <c r="W1801" s="130">
        <v>2.7727728925942999E-2</v>
      </c>
      <c r="X1801" t="s">
        <v>412</v>
      </c>
      <c r="Y1801" t="s">
        <v>339</v>
      </c>
      <c r="Z1801" s="137">
        <v>123269.4</v>
      </c>
      <c r="AA1801" s="167">
        <v>1</v>
      </c>
      <c r="AB1801" s="166" t="s">
        <v>2721</v>
      </c>
      <c r="AC1801" s="2">
        <v>12.8437</v>
      </c>
      <c r="AD1801" s="137">
        <v>148.4401</v>
      </c>
      <c r="AH1801" s="130">
        <v>4.6505091205008731E-5</v>
      </c>
      <c r="AI1801" s="130">
        <v>1.0487541111235911E-2</v>
      </c>
      <c r="AJ1801" s="130">
        <v>1.2486676479537028E-3</v>
      </c>
      <c r="AK1801" s="181"/>
      <c r="AL1801" s="4"/>
      <c r="AM1801" s="159"/>
      <c r="AN1801" s="4"/>
    </row>
    <row r="1802" spans="1:40" x14ac:dyDescent="0.25">
      <c r="A1802" t="s">
        <v>1213</v>
      </c>
      <c r="B1802" s="2">
        <v>9631</v>
      </c>
      <c r="C1802" t="s">
        <v>2811</v>
      </c>
      <c r="D1802" t="s">
        <v>2812</v>
      </c>
      <c r="E1802" t="s">
        <v>309</v>
      </c>
      <c r="F1802" t="s">
        <v>2813</v>
      </c>
      <c r="G1802" t="s">
        <v>2814</v>
      </c>
      <c r="H1802" t="s">
        <v>312</v>
      </c>
      <c r="I1802" t="s">
        <v>754</v>
      </c>
      <c r="J1802" t="s">
        <v>204</v>
      </c>
      <c r="K1802" t="s">
        <v>204</v>
      </c>
      <c r="L1802" t="s">
        <v>325</v>
      </c>
      <c r="M1802" t="s">
        <v>340</v>
      </c>
      <c r="N1802" t="s">
        <v>477</v>
      </c>
      <c r="O1802" t="s">
        <v>339</v>
      </c>
      <c r="P1802" t="s">
        <v>2149</v>
      </c>
      <c r="Q1802" t="s">
        <v>415</v>
      </c>
      <c r="R1802" t="s">
        <v>407</v>
      </c>
      <c r="S1802" t="s">
        <v>1212</v>
      </c>
      <c r="T1802" s="129">
        <v>5722.8</v>
      </c>
      <c r="U1802" t="s">
        <v>2660</v>
      </c>
      <c r="V1802" s="130">
        <v>1.2730485470766301E-2</v>
      </c>
      <c r="W1802" s="130">
        <v>2.8079157592057799E-2</v>
      </c>
      <c r="X1802" t="s">
        <v>412</v>
      </c>
      <c r="Y1802" t="s">
        <v>339</v>
      </c>
      <c r="Z1802" s="137">
        <v>124736.43</v>
      </c>
      <c r="AA1802" s="167">
        <v>1</v>
      </c>
      <c r="AB1802" s="166" t="s">
        <v>2815</v>
      </c>
      <c r="AD1802" s="137">
        <v>141.31389999999999</v>
      </c>
      <c r="AH1802" s="130">
        <v>8.4758401238670833E-5</v>
      </c>
      <c r="AI1802" s="130">
        <v>9.9840631732199068E-3</v>
      </c>
      <c r="AJ1802" s="130">
        <v>1.1887225563453861E-3</v>
      </c>
      <c r="AK1802" s="181"/>
      <c r="AL1802" s="4"/>
      <c r="AM1802" s="159"/>
      <c r="AN1802" s="4"/>
    </row>
    <row r="1803" spans="1:40" x14ac:dyDescent="0.25">
      <c r="A1803" t="s">
        <v>1213</v>
      </c>
      <c r="B1803" s="2">
        <v>9631</v>
      </c>
      <c r="C1803" t="s">
        <v>2535</v>
      </c>
      <c r="D1803" t="s">
        <v>2536</v>
      </c>
      <c r="E1803" t="s">
        <v>309</v>
      </c>
      <c r="F1803" t="s">
        <v>2779</v>
      </c>
      <c r="G1803" t="s">
        <v>2780</v>
      </c>
      <c r="H1803" t="s">
        <v>312</v>
      </c>
      <c r="I1803" t="s">
        <v>754</v>
      </c>
      <c r="J1803" t="s">
        <v>204</v>
      </c>
      <c r="K1803" t="s">
        <v>204</v>
      </c>
      <c r="L1803" t="s">
        <v>325</v>
      </c>
      <c r="M1803" t="s">
        <v>340</v>
      </c>
      <c r="N1803" t="s">
        <v>464</v>
      </c>
      <c r="O1803" t="s">
        <v>339</v>
      </c>
      <c r="P1803" t="s">
        <v>1211</v>
      </c>
      <c r="Q1803" t="s">
        <v>413</v>
      </c>
      <c r="R1803" t="s">
        <v>407</v>
      </c>
      <c r="S1803" t="s">
        <v>1212</v>
      </c>
      <c r="T1803" s="129">
        <v>1711.3</v>
      </c>
      <c r="U1803" t="s">
        <v>1672</v>
      </c>
      <c r="V1803" s="130">
        <v>-1.2257969987395901E-3</v>
      </c>
      <c r="W1803" s="130">
        <v>2.1955381954907999E-2</v>
      </c>
      <c r="X1803" t="s">
        <v>412</v>
      </c>
      <c r="Y1803" t="s">
        <v>339</v>
      </c>
      <c r="Z1803" s="137">
        <v>118600.58</v>
      </c>
      <c r="AA1803" s="167">
        <v>1</v>
      </c>
      <c r="AB1803" s="166" t="s">
        <v>2781</v>
      </c>
      <c r="AD1803" s="137">
        <v>132.76150000000001</v>
      </c>
      <c r="AH1803" s="130">
        <v>9.9928697852500907E-5</v>
      </c>
      <c r="AI1803" s="130">
        <v>9.3798218219965247E-3</v>
      </c>
      <c r="AJ1803" s="130">
        <v>1.1167803709631395E-3</v>
      </c>
      <c r="AK1803" s="181"/>
      <c r="AL1803" s="4"/>
      <c r="AM1803" s="159"/>
      <c r="AN1803" s="4"/>
    </row>
    <row r="1804" spans="1:40" x14ac:dyDescent="0.25">
      <c r="A1804" t="s">
        <v>1213</v>
      </c>
      <c r="B1804" s="2">
        <v>9631</v>
      </c>
      <c r="C1804" t="s">
        <v>2204</v>
      </c>
      <c r="D1804" t="s">
        <v>2205</v>
      </c>
      <c r="E1804" t="s">
        <v>309</v>
      </c>
      <c r="F1804" t="s">
        <v>3189</v>
      </c>
      <c r="G1804" t="s">
        <v>3190</v>
      </c>
      <c r="H1804" t="s">
        <v>312</v>
      </c>
      <c r="I1804" t="s">
        <v>754</v>
      </c>
      <c r="J1804" t="s">
        <v>204</v>
      </c>
      <c r="K1804" t="s">
        <v>204</v>
      </c>
      <c r="L1804" t="s">
        <v>325</v>
      </c>
      <c r="M1804" t="s">
        <v>340</v>
      </c>
      <c r="N1804" t="s">
        <v>464</v>
      </c>
      <c r="O1804" t="s">
        <v>339</v>
      </c>
      <c r="P1804" t="s">
        <v>1633</v>
      </c>
      <c r="Q1804" t="s">
        <v>413</v>
      </c>
      <c r="R1804" t="s">
        <v>407</v>
      </c>
      <c r="S1804" t="s">
        <v>1212</v>
      </c>
      <c r="T1804" s="129">
        <v>2256</v>
      </c>
      <c r="U1804" t="s">
        <v>1706</v>
      </c>
      <c r="V1804" s="130">
        <v>9.6107944071289406E-3</v>
      </c>
      <c r="W1804" s="130">
        <v>3.8346644366979203E-2</v>
      </c>
      <c r="X1804" t="s">
        <v>412</v>
      </c>
      <c r="Y1804" t="s">
        <v>339</v>
      </c>
      <c r="Z1804" s="137">
        <v>116850</v>
      </c>
      <c r="AA1804" s="167">
        <v>1</v>
      </c>
      <c r="AB1804" s="166" t="s">
        <v>3191</v>
      </c>
      <c r="AD1804" s="137">
        <v>130.93039999999999</v>
      </c>
      <c r="AH1804" s="130">
        <v>1.9480704599663602E-4</v>
      </c>
      <c r="AI1804" s="130">
        <v>9.2504515471935281E-3</v>
      </c>
      <c r="AJ1804" s="130">
        <v>1.1013772869570787E-3</v>
      </c>
      <c r="AK1804" s="181"/>
      <c r="AL1804" s="4"/>
      <c r="AM1804" s="159"/>
      <c r="AN1804" s="4"/>
    </row>
    <row r="1805" spans="1:40" x14ac:dyDescent="0.25">
      <c r="A1805" t="s">
        <v>1213</v>
      </c>
      <c r="B1805" s="2">
        <v>9631</v>
      </c>
      <c r="C1805" t="s">
        <v>2185</v>
      </c>
      <c r="D1805" t="s">
        <v>2186</v>
      </c>
      <c r="E1805" t="s">
        <v>309</v>
      </c>
      <c r="F1805" t="s">
        <v>2740</v>
      </c>
      <c r="G1805" t="s">
        <v>2741</v>
      </c>
      <c r="H1805" t="s">
        <v>312</v>
      </c>
      <c r="I1805" t="s">
        <v>754</v>
      </c>
      <c r="J1805" t="s">
        <v>204</v>
      </c>
      <c r="K1805" t="s">
        <v>204</v>
      </c>
      <c r="L1805" t="s">
        <v>325</v>
      </c>
      <c r="M1805" t="s">
        <v>340</v>
      </c>
      <c r="N1805" t="s">
        <v>464</v>
      </c>
      <c r="O1805" t="s">
        <v>339</v>
      </c>
      <c r="P1805" t="s">
        <v>2348</v>
      </c>
      <c r="Q1805" t="s">
        <v>415</v>
      </c>
      <c r="R1805" t="s">
        <v>407</v>
      </c>
      <c r="S1805" t="s">
        <v>1212</v>
      </c>
      <c r="T1805" s="129">
        <v>4462.3999999999996</v>
      </c>
      <c r="U1805" t="s">
        <v>2002</v>
      </c>
      <c r="V1805" s="130">
        <v>1.78495008110966E-3</v>
      </c>
      <c r="W1805" s="130">
        <v>3.46068139350411E-2</v>
      </c>
      <c r="X1805" t="s">
        <v>412</v>
      </c>
      <c r="Y1805" t="s">
        <v>339</v>
      </c>
      <c r="Z1805" s="137">
        <v>123500</v>
      </c>
      <c r="AA1805" s="167">
        <v>1</v>
      </c>
      <c r="AB1805" s="166" t="s">
        <v>2742</v>
      </c>
      <c r="AD1805" s="137">
        <v>127.47669999999999</v>
      </c>
      <c r="AH1805" s="130">
        <v>1.0399999999999999E-4</v>
      </c>
      <c r="AI1805" s="130">
        <v>9.0064418709950127E-3</v>
      </c>
      <c r="AJ1805" s="130">
        <v>1.072325006234163E-3</v>
      </c>
      <c r="AK1805" s="181"/>
      <c r="AL1805" s="4"/>
      <c r="AM1805" s="159"/>
      <c r="AN1805" s="4"/>
    </row>
    <row r="1806" spans="1:40" x14ac:dyDescent="0.25">
      <c r="A1806" t="s">
        <v>1213</v>
      </c>
      <c r="B1806" s="2">
        <v>9631</v>
      </c>
      <c r="C1806" t="s">
        <v>3075</v>
      </c>
      <c r="D1806" t="s">
        <v>3076</v>
      </c>
      <c r="E1806" t="s">
        <v>309</v>
      </c>
      <c r="F1806" t="s">
        <v>3094</v>
      </c>
      <c r="G1806" t="s">
        <v>3095</v>
      </c>
      <c r="H1806" t="s">
        <v>312</v>
      </c>
      <c r="I1806" t="s">
        <v>754</v>
      </c>
      <c r="J1806" t="s">
        <v>204</v>
      </c>
      <c r="K1806" t="s">
        <v>204</v>
      </c>
      <c r="L1806" t="s">
        <v>325</v>
      </c>
      <c r="M1806" t="s">
        <v>340</v>
      </c>
      <c r="N1806" t="s">
        <v>447</v>
      </c>
      <c r="O1806" t="s">
        <v>339</v>
      </c>
      <c r="P1806" t="s">
        <v>1640</v>
      </c>
      <c r="Q1806" t="s">
        <v>413</v>
      </c>
      <c r="R1806" t="s">
        <v>407</v>
      </c>
      <c r="S1806" t="s">
        <v>1212</v>
      </c>
      <c r="T1806" s="129">
        <v>3504.3</v>
      </c>
      <c r="U1806" t="s">
        <v>2140</v>
      </c>
      <c r="V1806" s="130">
        <v>2.6530313384529498E-3</v>
      </c>
      <c r="W1806" s="130">
        <v>3.8737412062883003E-2</v>
      </c>
      <c r="X1806" t="s">
        <v>412</v>
      </c>
      <c r="Y1806" t="s">
        <v>339</v>
      </c>
      <c r="Z1806" s="137">
        <v>125000</v>
      </c>
      <c r="AA1806" s="167">
        <v>1</v>
      </c>
      <c r="AB1806" s="166" t="s">
        <v>2822</v>
      </c>
      <c r="AD1806" s="137">
        <v>124.27500000000001</v>
      </c>
      <c r="AH1806" s="130">
        <v>8.1223736304865824E-5</v>
      </c>
      <c r="AI1806" s="130">
        <v>8.7802364158932993E-3</v>
      </c>
      <c r="AJ1806" s="130">
        <v>1.0453925317312938E-3</v>
      </c>
      <c r="AK1806" s="181"/>
      <c r="AL1806" s="4"/>
      <c r="AM1806" s="159"/>
      <c r="AN1806" s="4"/>
    </row>
    <row r="1807" spans="1:40" x14ac:dyDescent="0.25">
      <c r="A1807" t="s">
        <v>1213</v>
      </c>
      <c r="B1807" s="2">
        <v>9631</v>
      </c>
      <c r="C1807" t="s">
        <v>2307</v>
      </c>
      <c r="D1807" t="s">
        <v>2308</v>
      </c>
      <c r="E1807" t="s">
        <v>309</v>
      </c>
      <c r="F1807" t="s">
        <v>3069</v>
      </c>
      <c r="G1807" t="s">
        <v>3070</v>
      </c>
      <c r="H1807" t="s">
        <v>312</v>
      </c>
      <c r="I1807" t="s">
        <v>754</v>
      </c>
      <c r="J1807" t="s">
        <v>204</v>
      </c>
      <c r="K1807" t="s">
        <v>204</v>
      </c>
      <c r="L1807" t="s">
        <v>325</v>
      </c>
      <c r="M1807" t="s">
        <v>340</v>
      </c>
      <c r="N1807" t="s">
        <v>440</v>
      </c>
      <c r="O1807" t="s">
        <v>339</v>
      </c>
      <c r="P1807" t="s">
        <v>1647</v>
      </c>
      <c r="Q1807" t="s">
        <v>413</v>
      </c>
      <c r="R1807" t="s">
        <v>407</v>
      </c>
      <c r="S1807" t="s">
        <v>1212</v>
      </c>
      <c r="T1807" s="129">
        <v>3341.1</v>
      </c>
      <c r="U1807" t="s">
        <v>3071</v>
      </c>
      <c r="V1807" s="130">
        <v>9.6596658946852803E-3</v>
      </c>
      <c r="W1807" s="130">
        <v>2.54460651981827E-2</v>
      </c>
      <c r="X1807" t="s">
        <v>412</v>
      </c>
      <c r="Y1807" t="s">
        <v>339</v>
      </c>
      <c r="Z1807" s="137">
        <v>99900.160000000003</v>
      </c>
      <c r="AA1807" s="167">
        <v>1</v>
      </c>
      <c r="AB1807" s="166" t="s">
        <v>2852</v>
      </c>
      <c r="AD1807" s="137">
        <v>108.2718</v>
      </c>
      <c r="AH1807" s="130">
        <v>8.960532516042229E-5</v>
      </c>
      <c r="AI1807" s="130">
        <v>7.6495835942411265E-3</v>
      </c>
      <c r="AJ1807" s="130">
        <v>9.1077474244300361E-4</v>
      </c>
      <c r="AK1807" s="181"/>
      <c r="AL1807" s="4"/>
      <c r="AM1807" s="159"/>
      <c r="AN1807" s="4"/>
    </row>
    <row r="1808" spans="1:40" x14ac:dyDescent="0.25">
      <c r="A1808" t="s">
        <v>1213</v>
      </c>
      <c r="B1808" s="2">
        <v>9631</v>
      </c>
      <c r="C1808" t="s">
        <v>1873</v>
      </c>
      <c r="D1808" t="s">
        <v>1874</v>
      </c>
      <c r="E1808" t="s">
        <v>309</v>
      </c>
      <c r="F1808" t="s">
        <v>2730</v>
      </c>
      <c r="G1808" t="s">
        <v>2731</v>
      </c>
      <c r="H1808" t="s">
        <v>312</v>
      </c>
      <c r="I1808" t="s">
        <v>754</v>
      </c>
      <c r="J1808" t="s">
        <v>204</v>
      </c>
      <c r="K1808" t="s">
        <v>204</v>
      </c>
      <c r="L1808" t="s">
        <v>325</v>
      </c>
      <c r="M1808" t="s">
        <v>340</v>
      </c>
      <c r="N1808" t="s">
        <v>448</v>
      </c>
      <c r="O1808" t="s">
        <v>339</v>
      </c>
      <c r="P1808" t="s">
        <v>1211</v>
      </c>
      <c r="Q1808" t="s">
        <v>413</v>
      </c>
      <c r="R1808" t="s">
        <v>407</v>
      </c>
      <c r="S1808" t="s">
        <v>1212</v>
      </c>
      <c r="T1808" s="129">
        <v>1991.7</v>
      </c>
      <c r="U1808" t="s">
        <v>1796</v>
      </c>
      <c r="V1808" s="130">
        <v>1.6245977431535399E-2</v>
      </c>
      <c r="W1808" s="130">
        <v>2.09483027923104E-2</v>
      </c>
      <c r="X1808" t="s">
        <v>412</v>
      </c>
      <c r="Y1808" t="s">
        <v>339</v>
      </c>
      <c r="Z1808" s="137">
        <v>96379.5</v>
      </c>
      <c r="AA1808" s="167">
        <v>1</v>
      </c>
      <c r="AB1808" s="166" t="s">
        <v>2732</v>
      </c>
      <c r="AD1808" s="137">
        <v>106.7403</v>
      </c>
      <c r="AH1808" s="130">
        <v>6.3368044140891077E-5</v>
      </c>
      <c r="AI1808" s="130">
        <v>7.5413805600754412E-3</v>
      </c>
      <c r="AJ1808" s="130">
        <v>8.9789187249855414E-4</v>
      </c>
      <c r="AK1808" s="181"/>
      <c r="AL1808" s="4"/>
      <c r="AM1808" s="159"/>
      <c r="AN1808" s="4"/>
    </row>
    <row r="1809" spans="1:40" x14ac:dyDescent="0.25">
      <c r="A1809" t="s">
        <v>1213</v>
      </c>
      <c r="B1809" s="2">
        <v>9631</v>
      </c>
      <c r="C1809" t="s">
        <v>3075</v>
      </c>
      <c r="D1809" t="s">
        <v>3076</v>
      </c>
      <c r="E1809" t="s">
        <v>309</v>
      </c>
      <c r="F1809" t="s">
        <v>3077</v>
      </c>
      <c r="G1809" t="s">
        <v>3078</v>
      </c>
      <c r="H1809" t="s">
        <v>312</v>
      </c>
      <c r="I1809" t="s">
        <v>754</v>
      </c>
      <c r="J1809" t="s">
        <v>204</v>
      </c>
      <c r="K1809" t="s">
        <v>204</v>
      </c>
      <c r="L1809" t="s">
        <v>325</v>
      </c>
      <c r="M1809" t="s">
        <v>340</v>
      </c>
      <c r="N1809" t="s">
        <v>447</v>
      </c>
      <c r="O1809" t="s">
        <v>339</v>
      </c>
      <c r="P1809" t="s">
        <v>1640</v>
      </c>
      <c r="Q1809" t="s">
        <v>413</v>
      </c>
      <c r="R1809" t="s">
        <v>407</v>
      </c>
      <c r="S1809" t="s">
        <v>1212</v>
      </c>
      <c r="T1809" s="129">
        <v>5728.8</v>
      </c>
      <c r="U1809" t="s">
        <v>1932</v>
      </c>
      <c r="V1809" s="130">
        <v>4.0392273916005701E-2</v>
      </c>
      <c r="W1809" s="130">
        <v>4.0599459472894298E-2</v>
      </c>
      <c r="X1809" t="s">
        <v>412</v>
      </c>
      <c r="Y1809" t="s">
        <v>339</v>
      </c>
      <c r="Z1809" s="137">
        <v>103000</v>
      </c>
      <c r="AA1809" s="167">
        <v>1</v>
      </c>
      <c r="AB1809" s="166" t="s">
        <v>2173</v>
      </c>
      <c r="AD1809" s="137">
        <v>104.5038</v>
      </c>
      <c r="AH1809" s="130">
        <v>2.9428571428571427E-4</v>
      </c>
      <c r="AI1809" s="130">
        <v>7.3833680978413196E-3</v>
      </c>
      <c r="AJ1809" s="130">
        <v>8.7907859229564085E-4</v>
      </c>
      <c r="AK1809" s="181"/>
      <c r="AL1809" s="4"/>
      <c r="AM1809" s="159"/>
      <c r="AN1809" s="4"/>
    </row>
    <row r="1810" spans="1:40" x14ac:dyDescent="0.25">
      <c r="A1810" t="s">
        <v>1213</v>
      </c>
      <c r="B1810" s="2">
        <v>9631</v>
      </c>
      <c r="C1810" t="s">
        <v>3099</v>
      </c>
      <c r="D1810" t="s">
        <v>3100</v>
      </c>
      <c r="E1810" t="s">
        <v>309</v>
      </c>
      <c r="F1810" t="s">
        <v>3101</v>
      </c>
      <c r="G1810" t="s">
        <v>3102</v>
      </c>
      <c r="H1810" t="s">
        <v>312</v>
      </c>
      <c r="I1810" t="s">
        <v>754</v>
      </c>
      <c r="J1810" t="s">
        <v>204</v>
      </c>
      <c r="K1810" t="s">
        <v>204</v>
      </c>
      <c r="L1810" t="s">
        <v>325</v>
      </c>
      <c r="M1810" t="s">
        <v>340</v>
      </c>
      <c r="N1810" t="s">
        <v>447</v>
      </c>
      <c r="O1810" t="s">
        <v>339</v>
      </c>
      <c r="P1810" t="s">
        <v>1864</v>
      </c>
      <c r="Q1810" t="s">
        <v>415</v>
      </c>
      <c r="R1810" t="s">
        <v>407</v>
      </c>
      <c r="S1810" t="s">
        <v>1212</v>
      </c>
      <c r="T1810" s="129">
        <v>4361.8</v>
      </c>
      <c r="U1810" t="s">
        <v>1921</v>
      </c>
      <c r="V1810" s="130">
        <v>1.4625156384209199E-2</v>
      </c>
      <c r="W1810" s="130">
        <v>3.1475427163838998E-2</v>
      </c>
      <c r="X1810" t="s">
        <v>412</v>
      </c>
      <c r="Y1810" t="s">
        <v>339</v>
      </c>
      <c r="Z1810" s="137">
        <v>96471.6</v>
      </c>
      <c r="AA1810" s="167">
        <v>1</v>
      </c>
      <c r="AB1810" s="166" t="s">
        <v>3103</v>
      </c>
      <c r="AD1810" s="137">
        <v>95.043800000000005</v>
      </c>
      <c r="AH1810" s="130">
        <v>5.9100802966079635E-4</v>
      </c>
      <c r="AI1810" s="130">
        <v>6.715003290001042E-3</v>
      </c>
      <c r="AJ1810" s="130">
        <v>7.9950173974944864E-4</v>
      </c>
      <c r="AK1810" s="181"/>
      <c r="AL1810" s="4"/>
      <c r="AM1810" s="159"/>
      <c r="AN1810" s="4"/>
    </row>
    <row r="1811" spans="1:40" x14ac:dyDescent="0.25">
      <c r="A1811" t="s">
        <v>1213</v>
      </c>
      <c r="B1811" s="2">
        <v>9631</v>
      </c>
      <c r="C1811" t="s">
        <v>3146</v>
      </c>
      <c r="D1811" t="s">
        <v>3147</v>
      </c>
      <c r="E1811" t="s">
        <v>309</v>
      </c>
      <c r="F1811" t="s">
        <v>3148</v>
      </c>
      <c r="G1811" t="s">
        <v>3149</v>
      </c>
      <c r="H1811" t="s">
        <v>312</v>
      </c>
      <c r="I1811" t="s">
        <v>754</v>
      </c>
      <c r="J1811" t="s">
        <v>204</v>
      </c>
      <c r="K1811" t="s">
        <v>204</v>
      </c>
      <c r="L1811" t="s">
        <v>325</v>
      </c>
      <c r="M1811" t="s">
        <v>340</v>
      </c>
      <c r="N1811" t="s">
        <v>464</v>
      </c>
      <c r="O1811" t="s">
        <v>339</v>
      </c>
      <c r="P1811" t="s">
        <v>1640</v>
      </c>
      <c r="Q1811" t="s">
        <v>413</v>
      </c>
      <c r="R1811" t="s">
        <v>407</v>
      </c>
      <c r="S1811" t="s">
        <v>1212</v>
      </c>
      <c r="T1811" s="129">
        <v>1699.4</v>
      </c>
      <c r="U1811" t="s">
        <v>1738</v>
      </c>
      <c r="V1811" s="130">
        <v>2.3119671604626201E-2</v>
      </c>
      <c r="W1811" s="130">
        <v>2.39878984940049E-2</v>
      </c>
      <c r="X1811" t="s">
        <v>412</v>
      </c>
      <c r="Y1811" t="s">
        <v>339</v>
      </c>
      <c r="Z1811" s="137">
        <v>79682.91</v>
      </c>
      <c r="AA1811" s="167">
        <v>1</v>
      </c>
      <c r="AB1811" s="166" t="s">
        <v>3150</v>
      </c>
      <c r="AC1811" s="2">
        <v>1.5244000000000002</v>
      </c>
      <c r="AD1811" s="137">
        <v>93.669699999999992</v>
      </c>
      <c r="AH1811" s="130">
        <v>2.282056538303135E-4</v>
      </c>
      <c r="AI1811" s="130">
        <v>6.617920828853755E-3</v>
      </c>
      <c r="AJ1811" s="130">
        <v>7.8794290749958354E-4</v>
      </c>
      <c r="AK1811" s="181"/>
      <c r="AL1811" s="4"/>
      <c r="AM1811" s="159"/>
      <c r="AN1811" s="4"/>
    </row>
    <row r="1812" spans="1:40" x14ac:dyDescent="0.25">
      <c r="A1812" t="s">
        <v>1213</v>
      </c>
      <c r="B1812" s="2">
        <v>9631</v>
      </c>
      <c r="C1812" t="s">
        <v>1994</v>
      </c>
      <c r="D1812" t="s">
        <v>1995</v>
      </c>
      <c r="E1812" t="s">
        <v>309</v>
      </c>
      <c r="F1812" t="s">
        <v>2006</v>
      </c>
      <c r="G1812" t="s">
        <v>2007</v>
      </c>
      <c r="H1812" t="s">
        <v>312</v>
      </c>
      <c r="I1812" t="s">
        <v>754</v>
      </c>
      <c r="J1812" t="s">
        <v>204</v>
      </c>
      <c r="K1812" t="s">
        <v>204</v>
      </c>
      <c r="L1812" t="s">
        <v>325</v>
      </c>
      <c r="M1812" t="s">
        <v>340</v>
      </c>
      <c r="N1812" t="s">
        <v>464</v>
      </c>
      <c r="O1812" t="s">
        <v>339</v>
      </c>
      <c r="P1812" t="s">
        <v>1668</v>
      </c>
      <c r="Q1812" t="s">
        <v>413</v>
      </c>
      <c r="R1812" t="s">
        <v>407</v>
      </c>
      <c r="S1812" t="s">
        <v>1212</v>
      </c>
      <c r="T1812" s="129">
        <v>2439.6</v>
      </c>
      <c r="U1812" t="s">
        <v>1318</v>
      </c>
      <c r="V1812" s="130">
        <v>4.4896656575521996E-3</v>
      </c>
      <c r="W1812" s="130">
        <v>2.7449733115434301E-2</v>
      </c>
      <c r="X1812" t="s">
        <v>412</v>
      </c>
      <c r="Y1812" t="s">
        <v>339</v>
      </c>
      <c r="Z1812" s="137">
        <v>73412.7</v>
      </c>
      <c r="AA1812" s="167">
        <v>1</v>
      </c>
      <c r="AB1812" s="166" t="s">
        <v>2008</v>
      </c>
      <c r="AD1812" s="137">
        <v>83.015100000000004</v>
      </c>
      <c r="AH1812" s="130">
        <v>3.4800053032932082E-5</v>
      </c>
      <c r="AI1812" s="130">
        <v>5.8651555348141118E-3</v>
      </c>
      <c r="AJ1812" s="130">
        <v>6.9831716403883747E-4</v>
      </c>
      <c r="AK1812" s="181"/>
      <c r="AL1812" s="4"/>
      <c r="AM1812" s="159"/>
      <c r="AN1812" s="4"/>
    </row>
    <row r="1813" spans="1:40" x14ac:dyDescent="0.25">
      <c r="A1813" t="s">
        <v>1213</v>
      </c>
      <c r="B1813" s="2">
        <v>9631</v>
      </c>
      <c r="C1813" t="s">
        <v>1861</v>
      </c>
      <c r="D1813" t="s">
        <v>1862</v>
      </c>
      <c r="E1813" t="s">
        <v>309</v>
      </c>
      <c r="F1813" t="s">
        <v>2840</v>
      </c>
      <c r="G1813" t="s">
        <v>2841</v>
      </c>
      <c r="H1813" t="s">
        <v>312</v>
      </c>
      <c r="I1813" t="s">
        <v>754</v>
      </c>
      <c r="J1813" t="s">
        <v>204</v>
      </c>
      <c r="K1813" t="s">
        <v>204</v>
      </c>
      <c r="L1813" t="s">
        <v>325</v>
      </c>
      <c r="M1813" t="s">
        <v>340</v>
      </c>
      <c r="N1813" t="s">
        <v>443</v>
      </c>
      <c r="O1813" t="s">
        <v>339</v>
      </c>
      <c r="P1813" t="s">
        <v>1864</v>
      </c>
      <c r="Q1813" t="s">
        <v>415</v>
      </c>
      <c r="R1813" t="s">
        <v>407</v>
      </c>
      <c r="S1813" t="s">
        <v>1212</v>
      </c>
      <c r="T1813" s="129">
        <v>1044.2</v>
      </c>
      <c r="U1813" t="s">
        <v>1807</v>
      </c>
      <c r="V1813" s="130">
        <v>5.1804619050521399E-3</v>
      </c>
      <c r="W1813" s="130">
        <v>2.9075746346711801E-2</v>
      </c>
      <c r="X1813" t="s">
        <v>412</v>
      </c>
      <c r="Y1813" t="s">
        <v>339</v>
      </c>
      <c r="Z1813" s="137">
        <v>66286</v>
      </c>
      <c r="AA1813" s="167">
        <v>1</v>
      </c>
      <c r="AB1813" s="166" t="s">
        <v>2842</v>
      </c>
      <c r="AD1813" s="137">
        <v>74.452399999999997</v>
      </c>
      <c r="AH1813" s="130">
        <v>1.7973427331887201E-4</v>
      </c>
      <c r="AI1813" s="130">
        <v>5.2601864713792326E-3</v>
      </c>
      <c r="AJ1813" s="130">
        <v>6.262883357833109E-4</v>
      </c>
      <c r="AK1813" s="181"/>
      <c r="AL1813" s="4"/>
      <c r="AM1813" s="159"/>
      <c r="AN1813" s="4"/>
    </row>
    <row r="1814" spans="1:40" x14ac:dyDescent="0.25">
      <c r="A1814" t="s">
        <v>1213</v>
      </c>
      <c r="B1814" s="2">
        <v>9631</v>
      </c>
      <c r="C1814" t="s">
        <v>1884</v>
      </c>
      <c r="D1814" t="s">
        <v>1885</v>
      </c>
      <c r="E1814" t="s">
        <v>309</v>
      </c>
      <c r="F1814" t="s">
        <v>2151</v>
      </c>
      <c r="G1814" t="s">
        <v>2152</v>
      </c>
      <c r="H1814" t="s">
        <v>312</v>
      </c>
      <c r="I1814" t="s">
        <v>754</v>
      </c>
      <c r="J1814" t="s">
        <v>204</v>
      </c>
      <c r="K1814" t="s">
        <v>204</v>
      </c>
      <c r="L1814" t="s">
        <v>325</v>
      </c>
      <c r="M1814" t="s">
        <v>340</v>
      </c>
      <c r="N1814" t="s">
        <v>448</v>
      </c>
      <c r="O1814" t="s">
        <v>339</v>
      </c>
      <c r="P1814" t="s">
        <v>1211</v>
      </c>
      <c r="Q1814" t="s">
        <v>413</v>
      </c>
      <c r="R1814" t="s">
        <v>407</v>
      </c>
      <c r="S1814" t="s">
        <v>1212</v>
      </c>
      <c r="T1814" s="129">
        <v>3264.2</v>
      </c>
      <c r="U1814" t="s">
        <v>2153</v>
      </c>
      <c r="V1814" s="130">
        <v>1.7500000000000002E-2</v>
      </c>
      <c r="W1814" s="130">
        <v>2.4365553179978999E-2</v>
      </c>
      <c r="X1814" t="s">
        <v>412</v>
      </c>
      <c r="Y1814" t="s">
        <v>339</v>
      </c>
      <c r="Z1814" s="137">
        <v>63115</v>
      </c>
      <c r="AA1814" s="167">
        <v>1</v>
      </c>
      <c r="AB1814" s="166" t="s">
        <v>2154</v>
      </c>
      <c r="AD1814" s="137">
        <v>70.379499999999993</v>
      </c>
      <c r="AH1814" s="130">
        <v>2.4271360602828991E-5</v>
      </c>
      <c r="AI1814" s="130">
        <v>4.9724292804857158E-3</v>
      </c>
      <c r="AJ1814" s="130">
        <v>5.9202738834828058E-4</v>
      </c>
      <c r="AK1814" s="181"/>
      <c r="AL1814" s="4"/>
      <c r="AM1814" s="159"/>
      <c r="AN1814" s="4"/>
    </row>
    <row r="1815" spans="1:40" x14ac:dyDescent="0.25">
      <c r="A1815" t="s">
        <v>1213</v>
      </c>
      <c r="B1815" s="2">
        <v>9631</v>
      </c>
      <c r="C1815" t="s">
        <v>2344</v>
      </c>
      <c r="D1815" t="s">
        <v>2345</v>
      </c>
      <c r="E1815" t="s">
        <v>309</v>
      </c>
      <c r="F1815" t="s">
        <v>3096</v>
      </c>
      <c r="G1815" t="s">
        <v>3097</v>
      </c>
      <c r="H1815" t="s">
        <v>312</v>
      </c>
      <c r="I1815" t="s">
        <v>754</v>
      </c>
      <c r="J1815" t="s">
        <v>204</v>
      </c>
      <c r="K1815" t="s">
        <v>204</v>
      </c>
      <c r="L1815" t="s">
        <v>325</v>
      </c>
      <c r="M1815" t="s">
        <v>340</v>
      </c>
      <c r="N1815" t="s">
        <v>445</v>
      </c>
      <c r="O1815" t="s">
        <v>339</v>
      </c>
      <c r="P1815" t="s">
        <v>2348</v>
      </c>
      <c r="Q1815" t="s">
        <v>415</v>
      </c>
      <c r="R1815" t="s">
        <v>407</v>
      </c>
      <c r="S1815" t="s">
        <v>1212</v>
      </c>
      <c r="T1815" s="129">
        <v>5401.2</v>
      </c>
      <c r="U1815" t="s">
        <v>3098</v>
      </c>
      <c r="V1815" s="130">
        <v>2.2359262660741501E-2</v>
      </c>
      <c r="W1815" s="130">
        <v>2.6015169829129801E-2</v>
      </c>
      <c r="X1815" t="s">
        <v>412</v>
      </c>
      <c r="Y1815" t="s">
        <v>339</v>
      </c>
      <c r="Z1815" s="137">
        <v>49415</v>
      </c>
      <c r="AA1815" s="167">
        <v>1</v>
      </c>
      <c r="AB1815" s="166" t="s">
        <v>1823</v>
      </c>
      <c r="AD1815" s="137">
        <v>48.629300000000001</v>
      </c>
      <c r="AH1815" s="130">
        <v>1.6471666666666667E-4</v>
      </c>
      <c r="AI1815" s="130">
        <v>3.4357413054870245E-3</v>
      </c>
      <c r="AJ1815" s="130">
        <v>4.090662405417067E-4</v>
      </c>
      <c r="AK1815" s="181"/>
      <c r="AL1815" s="4"/>
      <c r="AM1815" s="159"/>
      <c r="AN1815" s="4"/>
    </row>
    <row r="1816" spans="1:40" x14ac:dyDescent="0.25">
      <c r="A1816" t="s">
        <v>1213</v>
      </c>
      <c r="B1816" s="2">
        <v>9631</v>
      </c>
      <c r="C1816" t="s">
        <v>2786</v>
      </c>
      <c r="D1816" t="s">
        <v>2787</v>
      </c>
      <c r="E1816" t="s">
        <v>309</v>
      </c>
      <c r="F1816" t="s">
        <v>3151</v>
      </c>
      <c r="G1816" t="s">
        <v>3152</v>
      </c>
      <c r="H1816" t="s">
        <v>312</v>
      </c>
      <c r="I1816" t="s">
        <v>754</v>
      </c>
      <c r="J1816" t="s">
        <v>204</v>
      </c>
      <c r="K1816" t="s">
        <v>204</v>
      </c>
      <c r="L1816" t="s">
        <v>325</v>
      </c>
      <c r="M1816" t="s">
        <v>340</v>
      </c>
      <c r="N1816" t="s">
        <v>464</v>
      </c>
      <c r="O1816" t="s">
        <v>339</v>
      </c>
      <c r="P1816" t="s">
        <v>2348</v>
      </c>
      <c r="Q1816" t="s">
        <v>415</v>
      </c>
      <c r="R1816" t="s">
        <v>407</v>
      </c>
      <c r="S1816" t="s">
        <v>1212</v>
      </c>
      <c r="T1816" s="129">
        <v>3162.2</v>
      </c>
      <c r="U1816" t="s">
        <v>3153</v>
      </c>
      <c r="V1816" s="130">
        <v>6.3086345734238401E-3</v>
      </c>
      <c r="W1816" s="130">
        <v>2.9907111176251999E-2</v>
      </c>
      <c r="X1816" t="s">
        <v>412</v>
      </c>
      <c r="Y1816" t="s">
        <v>339</v>
      </c>
      <c r="Z1816" s="137">
        <v>10730</v>
      </c>
      <c r="AA1816" s="167">
        <v>1</v>
      </c>
      <c r="AB1816" s="166" t="s">
        <v>3154</v>
      </c>
      <c r="AD1816" s="137">
        <v>11.9221</v>
      </c>
      <c r="AH1816" s="130">
        <v>9.3704216064358594E-6</v>
      </c>
      <c r="AI1816" s="130">
        <v>8.4231628705629851E-4</v>
      </c>
      <c r="AJ1816" s="130">
        <v>1.0028786403181377E-4</v>
      </c>
      <c r="AK1816" s="181"/>
      <c r="AL1816" s="4"/>
      <c r="AM1816" s="159"/>
      <c r="AN1816" s="4"/>
    </row>
    <row r="1817" spans="1:40" x14ac:dyDescent="0.25">
      <c r="A1817" t="s">
        <v>1213</v>
      </c>
      <c r="B1817" s="2">
        <v>9631</v>
      </c>
      <c r="C1817" t="s">
        <v>2142</v>
      </c>
      <c r="D1817" t="s">
        <v>2143</v>
      </c>
      <c r="E1817" t="s">
        <v>309</v>
      </c>
      <c r="F1817" t="s">
        <v>2209</v>
      </c>
      <c r="G1817" t="s">
        <v>2210</v>
      </c>
      <c r="H1817" t="s">
        <v>312</v>
      </c>
      <c r="I1817" t="s">
        <v>754</v>
      </c>
      <c r="J1817" t="s">
        <v>204</v>
      </c>
      <c r="K1817" t="s">
        <v>204</v>
      </c>
      <c r="L1817" t="s">
        <v>325</v>
      </c>
      <c r="M1817" t="s">
        <v>340</v>
      </c>
      <c r="N1817" t="s">
        <v>464</v>
      </c>
      <c r="O1817" t="s">
        <v>339</v>
      </c>
      <c r="P1817" t="s">
        <v>1668</v>
      </c>
      <c r="Q1817" t="s">
        <v>413</v>
      </c>
      <c r="R1817" t="s">
        <v>407</v>
      </c>
      <c r="S1817" t="s">
        <v>1212</v>
      </c>
      <c r="T1817" s="129">
        <v>3716.1</v>
      </c>
      <c r="U1817" t="s">
        <v>2140</v>
      </c>
      <c r="V1817" s="130">
        <v>4.4316721545160101E-2</v>
      </c>
      <c r="W1817" s="130">
        <v>2.5928623963594102E-2</v>
      </c>
      <c r="X1817" t="s">
        <v>412</v>
      </c>
      <c r="Y1817" t="s">
        <v>339</v>
      </c>
      <c r="Z1817" s="137">
        <v>4348.5</v>
      </c>
      <c r="AA1817" s="167">
        <v>1</v>
      </c>
      <c r="AB1817" s="166" t="s">
        <v>2211</v>
      </c>
      <c r="AD1817" s="137">
        <v>4.9542000000000002</v>
      </c>
      <c r="AH1817" s="130">
        <v>3.1581782682147441E-6</v>
      </c>
      <c r="AI1817" s="130">
        <v>3.500225085626118E-4</v>
      </c>
      <c r="AJ1817" s="130">
        <v>4.1674380854581977E-5</v>
      </c>
      <c r="AK1817" s="181"/>
      <c r="AL1817" s="4"/>
      <c r="AM1817" s="159"/>
      <c r="AN1817" s="4"/>
    </row>
    <row r="1818" spans="1:40" x14ac:dyDescent="0.25">
      <c r="A1818" t="s">
        <v>1213</v>
      </c>
      <c r="B1818" s="2">
        <v>9631</v>
      </c>
      <c r="C1818" t="s">
        <v>3528</v>
      </c>
      <c r="D1818" t="s">
        <v>3529</v>
      </c>
      <c r="E1818" t="s">
        <v>311</v>
      </c>
      <c r="F1818" t="s">
        <v>3530</v>
      </c>
      <c r="G1818" t="s">
        <v>3531</v>
      </c>
      <c r="H1818" t="s">
        <v>321</v>
      </c>
      <c r="I1818" t="s">
        <v>755</v>
      </c>
      <c r="J1818" t="s">
        <v>204</v>
      </c>
      <c r="K1818" t="s">
        <v>204</v>
      </c>
      <c r="L1818" t="s">
        <v>325</v>
      </c>
      <c r="M1818" t="s">
        <v>340</v>
      </c>
      <c r="N1818" t="s">
        <v>480</v>
      </c>
      <c r="O1818" t="s">
        <v>339</v>
      </c>
      <c r="P1818" t="s">
        <v>1647</v>
      </c>
      <c r="Q1818" t="s">
        <v>413</v>
      </c>
      <c r="R1818" t="s">
        <v>407</v>
      </c>
      <c r="S1818" t="s">
        <v>1212</v>
      </c>
      <c r="T1818" s="129">
        <v>986.5</v>
      </c>
      <c r="U1818" t="s">
        <v>3532</v>
      </c>
      <c r="V1818" s="130">
        <v>3.2146813272237403E-2</v>
      </c>
      <c r="W1818" s="130">
        <v>6.7997782419919606E-2</v>
      </c>
      <c r="X1818" t="s">
        <v>412</v>
      </c>
      <c r="Y1818" t="s">
        <v>339</v>
      </c>
      <c r="Z1818" s="137">
        <v>54000</v>
      </c>
      <c r="AA1818" s="167">
        <v>1</v>
      </c>
      <c r="AB1818" s="166" t="s">
        <v>3533</v>
      </c>
      <c r="AC1818" s="2">
        <v>0.96729999999999994</v>
      </c>
      <c r="AD1818" s="137">
        <v>56.743900000000004</v>
      </c>
      <c r="AH1818" s="130">
        <v>3.8571428571428573E-4</v>
      </c>
      <c r="AI1818" s="130">
        <v>4.0090513551382639E-3</v>
      </c>
      <c r="AJ1818" s="130">
        <v>4.7732568321309484E-4</v>
      </c>
      <c r="AK1818" s="181"/>
      <c r="AL1818" s="4"/>
      <c r="AM1818" s="159"/>
      <c r="AN1818" s="4"/>
    </row>
    <row r="1819" spans="1:40" x14ac:dyDescent="0.25">
      <c r="A1819" t="s">
        <v>1213</v>
      </c>
      <c r="B1819" s="2">
        <v>9631</v>
      </c>
      <c r="C1819" t="s">
        <v>2883</v>
      </c>
      <c r="D1819" t="s">
        <v>2884</v>
      </c>
      <c r="E1819" t="s">
        <v>309</v>
      </c>
      <c r="F1819" t="s">
        <v>2885</v>
      </c>
      <c r="G1819" t="s">
        <v>2886</v>
      </c>
      <c r="H1819" t="s">
        <v>312</v>
      </c>
      <c r="I1819" t="s">
        <v>755</v>
      </c>
      <c r="J1819" t="s">
        <v>204</v>
      </c>
      <c r="K1819" t="s">
        <v>204</v>
      </c>
      <c r="L1819" t="s">
        <v>325</v>
      </c>
      <c r="M1819" t="s">
        <v>340</v>
      </c>
      <c r="N1819" t="s">
        <v>454</v>
      </c>
      <c r="O1819" t="s">
        <v>339</v>
      </c>
      <c r="P1819" t="s">
        <v>1864</v>
      </c>
      <c r="Q1819" t="s">
        <v>415</v>
      </c>
      <c r="R1819" t="s">
        <v>407</v>
      </c>
      <c r="S1819" t="s">
        <v>1212</v>
      </c>
      <c r="T1819" s="129">
        <v>3146.2</v>
      </c>
      <c r="U1819" t="s">
        <v>2887</v>
      </c>
      <c r="V1819" s="130">
        <v>4.3304736208554198E-2</v>
      </c>
      <c r="W1819" s="130">
        <v>5.7596542943715703E-2</v>
      </c>
      <c r="X1819" t="s">
        <v>412</v>
      </c>
      <c r="Y1819" t="s">
        <v>339</v>
      </c>
      <c r="Z1819" s="137">
        <v>254141.84</v>
      </c>
      <c r="AA1819" s="167">
        <v>1</v>
      </c>
      <c r="AB1819" s="166" t="s">
        <v>2888</v>
      </c>
      <c r="AD1819" s="137">
        <v>252.99820000000003</v>
      </c>
      <c r="AH1819" s="130">
        <v>1.8077073822438068E-4</v>
      </c>
      <c r="AI1819" s="130">
        <v>1.7874745594813567E-2</v>
      </c>
      <c r="AJ1819" s="130">
        <v>2.1282030080181872E-3</v>
      </c>
      <c r="AK1819" s="181"/>
      <c r="AL1819" s="4"/>
      <c r="AM1819" s="159"/>
      <c r="AN1819" s="4"/>
    </row>
    <row r="1820" spans="1:40" x14ac:dyDescent="0.25">
      <c r="A1820" t="s">
        <v>1213</v>
      </c>
      <c r="B1820" s="2">
        <v>9631</v>
      </c>
      <c r="C1820" t="s">
        <v>2951</v>
      </c>
      <c r="D1820" t="s">
        <v>2952</v>
      </c>
      <c r="E1820" t="s">
        <v>311</v>
      </c>
      <c r="F1820" t="s">
        <v>2953</v>
      </c>
      <c r="G1820" t="s">
        <v>2954</v>
      </c>
      <c r="H1820" t="s">
        <v>312</v>
      </c>
      <c r="I1820" t="s">
        <v>755</v>
      </c>
      <c r="J1820" t="s">
        <v>204</v>
      </c>
      <c r="K1820" t="s">
        <v>204</v>
      </c>
      <c r="L1820" t="s">
        <v>325</v>
      </c>
      <c r="M1820" t="s">
        <v>340</v>
      </c>
      <c r="N1820" t="s">
        <v>465</v>
      </c>
      <c r="O1820" t="s">
        <v>339</v>
      </c>
      <c r="P1820" t="s">
        <v>2348</v>
      </c>
      <c r="Q1820" t="s">
        <v>415</v>
      </c>
      <c r="R1820" t="s">
        <v>407</v>
      </c>
      <c r="S1820" t="s">
        <v>1212</v>
      </c>
      <c r="T1820" s="129">
        <v>3157.2</v>
      </c>
      <c r="U1820" t="s">
        <v>1905</v>
      </c>
      <c r="V1820" s="130">
        <v>7.0561807210553801E-2</v>
      </c>
      <c r="W1820" s="130">
        <v>7.0426311858892102E-2</v>
      </c>
      <c r="X1820" t="s">
        <v>412</v>
      </c>
      <c r="Y1820" t="s">
        <v>339</v>
      </c>
      <c r="Z1820" s="137">
        <v>244144.04</v>
      </c>
      <c r="AA1820" s="167">
        <v>1</v>
      </c>
      <c r="AB1820" s="166" t="s">
        <v>2955</v>
      </c>
      <c r="AD1820" s="137">
        <v>221.36539999999999</v>
      </c>
      <c r="AH1820" s="130">
        <v>2.1685549220427621E-4</v>
      </c>
      <c r="AI1820" s="130">
        <v>1.5639835415801943E-2</v>
      </c>
      <c r="AJ1820" s="130">
        <v>1.8621101262821203E-3</v>
      </c>
      <c r="AK1820" s="181"/>
      <c r="AL1820" s="4"/>
      <c r="AM1820" s="159"/>
      <c r="AN1820" s="4"/>
    </row>
    <row r="1821" spans="1:40" x14ac:dyDescent="0.25">
      <c r="A1821" t="s">
        <v>1213</v>
      </c>
      <c r="B1821" s="2">
        <v>9631</v>
      </c>
      <c r="C1821" t="s">
        <v>2551</v>
      </c>
      <c r="D1821" t="s">
        <v>2552</v>
      </c>
      <c r="E1821" t="s">
        <v>309</v>
      </c>
      <c r="F1821" t="s">
        <v>2889</v>
      </c>
      <c r="G1821" t="s">
        <v>2890</v>
      </c>
      <c r="H1821" t="s">
        <v>312</v>
      </c>
      <c r="I1821" t="s">
        <v>755</v>
      </c>
      <c r="J1821" t="s">
        <v>204</v>
      </c>
      <c r="K1821" t="s">
        <v>204</v>
      </c>
      <c r="L1821" t="s">
        <v>325</v>
      </c>
      <c r="M1821" t="s">
        <v>340</v>
      </c>
      <c r="N1821" t="s">
        <v>454</v>
      </c>
      <c r="O1821" t="s">
        <v>339</v>
      </c>
      <c r="P1821" t="s">
        <v>1668</v>
      </c>
      <c r="Q1821" t="s">
        <v>413</v>
      </c>
      <c r="R1821" t="s">
        <v>407</v>
      </c>
      <c r="S1821" t="s">
        <v>1212</v>
      </c>
      <c r="T1821" s="129">
        <v>761.7</v>
      </c>
      <c r="U1821" t="s">
        <v>2891</v>
      </c>
      <c r="V1821" s="130">
        <v>4.8349762223087303E-2</v>
      </c>
      <c r="W1821" s="130">
        <v>7.2390640746354706E-2</v>
      </c>
      <c r="X1821" t="s">
        <v>412</v>
      </c>
      <c r="Y1821" t="s">
        <v>339</v>
      </c>
      <c r="Z1821" s="137">
        <v>194246.7</v>
      </c>
      <c r="AA1821" s="167">
        <v>1</v>
      </c>
      <c r="AB1821" s="166" t="s">
        <v>2892</v>
      </c>
      <c r="AD1821" s="137">
        <v>198.38420000000002</v>
      </c>
      <c r="AH1821" s="130">
        <v>3.8560586528534855E-4</v>
      </c>
      <c r="AI1821" s="130">
        <v>1.4016175233778792E-2</v>
      </c>
      <c r="AJ1821" s="130">
        <v>1.6687938933292081E-3</v>
      </c>
      <c r="AK1821" s="181"/>
      <c r="AL1821" s="4"/>
      <c r="AM1821" s="159"/>
      <c r="AN1821" s="4"/>
    </row>
    <row r="1822" spans="1:40" x14ac:dyDescent="0.25">
      <c r="A1822" t="s">
        <v>1213</v>
      </c>
      <c r="B1822" s="2">
        <v>9631</v>
      </c>
      <c r="C1822" t="s">
        <v>3107</v>
      </c>
      <c r="D1822" t="s">
        <v>3108</v>
      </c>
      <c r="E1822" t="s">
        <v>309</v>
      </c>
      <c r="F1822" t="s">
        <v>3109</v>
      </c>
      <c r="G1822" t="s">
        <v>3110</v>
      </c>
      <c r="H1822" t="s">
        <v>312</v>
      </c>
      <c r="I1822" t="s">
        <v>755</v>
      </c>
      <c r="J1822" t="s">
        <v>204</v>
      </c>
      <c r="K1822" t="s">
        <v>204</v>
      </c>
      <c r="L1822" t="s">
        <v>325</v>
      </c>
      <c r="M1822" t="s">
        <v>340</v>
      </c>
      <c r="N1822" t="s">
        <v>440</v>
      </c>
      <c r="O1822" t="s">
        <v>339</v>
      </c>
      <c r="P1822" t="s">
        <v>1619</v>
      </c>
      <c r="Q1822" t="s">
        <v>413</v>
      </c>
      <c r="R1822" t="s">
        <v>407</v>
      </c>
      <c r="S1822" t="s">
        <v>1212</v>
      </c>
      <c r="T1822" s="129">
        <v>731.7</v>
      </c>
      <c r="U1822" t="s">
        <v>3111</v>
      </c>
      <c r="V1822" s="130">
        <v>4.2487732902764898E-2</v>
      </c>
      <c r="W1822" s="130">
        <v>7.7672561146020502E-2</v>
      </c>
      <c r="X1822" t="s">
        <v>412</v>
      </c>
      <c r="Y1822" t="s">
        <v>339</v>
      </c>
      <c r="Z1822" s="137">
        <v>34200</v>
      </c>
      <c r="AA1822" s="167">
        <v>1</v>
      </c>
      <c r="AB1822" s="166" t="s">
        <v>3112</v>
      </c>
      <c r="AD1822" s="137">
        <v>34.904499999999999</v>
      </c>
      <c r="AH1822" s="130">
        <v>9.2964541366774475E-5</v>
      </c>
      <c r="AI1822" s="130">
        <v>2.466061251084672E-3</v>
      </c>
      <c r="AJ1822" s="130">
        <v>2.9361419130005987E-4</v>
      </c>
      <c r="AK1822" s="181"/>
      <c r="AL1822" s="4"/>
      <c r="AM1822" s="159"/>
      <c r="AN1822" s="4"/>
    </row>
    <row r="1823" spans="1:40" x14ac:dyDescent="0.25">
      <c r="A1823" t="s">
        <v>1213</v>
      </c>
      <c r="B1823" s="2">
        <v>9631</v>
      </c>
      <c r="C1823" t="s">
        <v>2572</v>
      </c>
      <c r="D1823" t="s">
        <v>2573</v>
      </c>
      <c r="E1823" t="s">
        <v>309</v>
      </c>
      <c r="F1823" t="s">
        <v>2896</v>
      </c>
      <c r="G1823" t="s">
        <v>2897</v>
      </c>
      <c r="H1823" t="s">
        <v>312</v>
      </c>
      <c r="I1823" t="s">
        <v>755</v>
      </c>
      <c r="J1823" t="s">
        <v>204</v>
      </c>
      <c r="K1823" t="s">
        <v>204</v>
      </c>
      <c r="L1823" t="s">
        <v>325</v>
      </c>
      <c r="M1823" t="s">
        <v>340</v>
      </c>
      <c r="N1823" t="s">
        <v>451</v>
      </c>
      <c r="O1823" t="s">
        <v>339</v>
      </c>
      <c r="P1823" t="s">
        <v>1619</v>
      </c>
      <c r="Q1823" t="s">
        <v>413</v>
      </c>
      <c r="R1823" t="s">
        <v>407</v>
      </c>
      <c r="S1823" t="s">
        <v>1212</v>
      </c>
      <c r="T1823" s="129">
        <v>1237.5999999999999</v>
      </c>
      <c r="U1823" t="s">
        <v>1694</v>
      </c>
      <c r="V1823" s="130">
        <v>5.4471882971538897E-2</v>
      </c>
      <c r="W1823" s="130">
        <v>5.4900508102178197E-2</v>
      </c>
      <c r="X1823" t="s">
        <v>412</v>
      </c>
      <c r="Y1823" t="s">
        <v>339</v>
      </c>
      <c r="Z1823" s="137">
        <v>29455.25</v>
      </c>
      <c r="AA1823" s="167">
        <v>1</v>
      </c>
      <c r="AB1823" s="166" t="s">
        <v>2898</v>
      </c>
      <c r="AD1823" s="137">
        <v>32.223999999999997</v>
      </c>
      <c r="AH1823" s="130">
        <v>1.8642805175636773E-4</v>
      </c>
      <c r="AI1823" s="130">
        <v>2.27667944691809E-3</v>
      </c>
      <c r="AJ1823" s="130">
        <v>2.7106601442373129E-4</v>
      </c>
      <c r="AK1823" s="181"/>
      <c r="AL1823" s="4"/>
      <c r="AM1823" s="159"/>
      <c r="AN1823" s="4"/>
    </row>
    <row r="1824" spans="1:40" x14ac:dyDescent="0.25">
      <c r="A1824" t="s">
        <v>1213</v>
      </c>
      <c r="B1824" s="2">
        <v>9631</v>
      </c>
      <c r="C1824" t="s">
        <v>3116</v>
      </c>
      <c r="D1824" t="s">
        <v>3117</v>
      </c>
      <c r="E1824" t="s">
        <v>80</v>
      </c>
      <c r="F1824" t="s">
        <v>3118</v>
      </c>
      <c r="G1824" t="s">
        <v>3119</v>
      </c>
      <c r="H1824" t="s">
        <v>321</v>
      </c>
      <c r="I1824" t="s">
        <v>755</v>
      </c>
      <c r="J1824" t="s">
        <v>205</v>
      </c>
      <c r="K1824" t="s">
        <v>224</v>
      </c>
      <c r="L1824" t="s">
        <v>325</v>
      </c>
      <c r="M1824" t="s">
        <v>314</v>
      </c>
      <c r="N1824" t="s">
        <v>546</v>
      </c>
      <c r="O1824" t="s">
        <v>339</v>
      </c>
      <c r="P1824" t="s">
        <v>2040</v>
      </c>
      <c r="Q1824" t="s">
        <v>433</v>
      </c>
      <c r="R1824" t="s">
        <v>407</v>
      </c>
      <c r="S1824" t="s">
        <v>1215</v>
      </c>
      <c r="T1824" s="129">
        <v>3150.8</v>
      </c>
      <c r="U1824" t="s">
        <v>1569</v>
      </c>
      <c r="V1824" s="130">
        <v>5.37308276164528E-2</v>
      </c>
      <c r="W1824" s="130">
        <v>5.5760721553563701E-2</v>
      </c>
      <c r="X1824" t="s">
        <v>412</v>
      </c>
      <c r="Y1824" t="s">
        <v>339</v>
      </c>
      <c r="Z1824" s="137">
        <v>82000</v>
      </c>
      <c r="AA1824" s="11" t="s">
        <v>1216</v>
      </c>
      <c r="AB1824" s="166" t="s">
        <v>3120</v>
      </c>
      <c r="AD1824" s="137">
        <v>325.65179999999998</v>
      </c>
      <c r="AH1824" s="130">
        <v>8.2000000000000001E-5</v>
      </c>
      <c r="AI1824" s="130">
        <v>2.3007843840363716E-2</v>
      </c>
      <c r="AJ1824" s="130">
        <v>2.7393599651164987E-3</v>
      </c>
      <c r="AK1824" s="181"/>
      <c r="AL1824" s="4"/>
      <c r="AM1824" s="159"/>
      <c r="AN1824" s="4"/>
    </row>
    <row r="1825" spans="1:40" x14ac:dyDescent="0.25">
      <c r="A1825" t="s">
        <v>1213</v>
      </c>
      <c r="B1825" s="2">
        <v>9631</v>
      </c>
      <c r="C1825" t="s">
        <v>3196</v>
      </c>
      <c r="D1825" t="s">
        <v>3197</v>
      </c>
      <c r="E1825" t="s">
        <v>80</v>
      </c>
      <c r="F1825" t="s">
        <v>3198</v>
      </c>
      <c r="G1825" t="s">
        <v>3199</v>
      </c>
      <c r="H1825" t="s">
        <v>321</v>
      </c>
      <c r="I1825" t="s">
        <v>755</v>
      </c>
      <c r="J1825" t="s">
        <v>205</v>
      </c>
      <c r="K1825" t="s">
        <v>245</v>
      </c>
      <c r="L1825" t="s">
        <v>325</v>
      </c>
      <c r="M1825" t="s">
        <v>314</v>
      </c>
      <c r="N1825" t="s">
        <v>491</v>
      </c>
      <c r="O1825" t="s">
        <v>339</v>
      </c>
      <c r="P1825" t="s">
        <v>3200</v>
      </c>
      <c r="Q1825" t="s">
        <v>433</v>
      </c>
      <c r="R1825" t="s">
        <v>407</v>
      </c>
      <c r="S1825" t="s">
        <v>1215</v>
      </c>
      <c r="T1825" s="129">
        <v>4300.3</v>
      </c>
      <c r="U1825" t="s">
        <v>3201</v>
      </c>
      <c r="V1825" s="130">
        <v>3.3062101365327501E-2</v>
      </c>
      <c r="W1825" s="130">
        <v>6.0145712074041E-2</v>
      </c>
      <c r="X1825" t="s">
        <v>412</v>
      </c>
      <c r="Y1825" t="s">
        <v>339</v>
      </c>
      <c r="Z1825" s="137">
        <v>41000</v>
      </c>
      <c r="AA1825" s="11" t="s">
        <v>1216</v>
      </c>
      <c r="AB1825" s="166" t="s">
        <v>3202</v>
      </c>
      <c r="AD1825" s="137">
        <v>144.32050000000001</v>
      </c>
      <c r="AH1825" s="130">
        <v>8.2000000000000001E-5</v>
      </c>
      <c r="AI1825" s="130">
        <v>1.0196484487305804E-2</v>
      </c>
      <c r="AJ1825" s="130">
        <v>1.2140138634136083E-3</v>
      </c>
      <c r="AK1825" s="181"/>
      <c r="AL1825" s="4"/>
      <c r="AM1825" s="159"/>
      <c r="AN1825" s="4"/>
    </row>
    <row r="1826" spans="1:40" x14ac:dyDescent="0.25">
      <c r="A1826" t="s">
        <v>1213</v>
      </c>
      <c r="B1826" s="2">
        <v>9719</v>
      </c>
      <c r="C1826" t="s">
        <v>3837</v>
      </c>
      <c r="D1826" t="s">
        <v>3838</v>
      </c>
      <c r="E1826" t="s">
        <v>309</v>
      </c>
      <c r="F1826" t="s">
        <v>3839</v>
      </c>
      <c r="G1826" t="s">
        <v>3840</v>
      </c>
      <c r="H1826" t="s">
        <v>312</v>
      </c>
      <c r="I1826" t="s">
        <v>951</v>
      </c>
      <c r="J1826" t="s">
        <v>204</v>
      </c>
      <c r="K1826" t="s">
        <v>204</v>
      </c>
      <c r="L1826" t="s">
        <v>325</v>
      </c>
      <c r="M1826" t="s">
        <v>340</v>
      </c>
      <c r="N1826" t="s">
        <v>436</v>
      </c>
      <c r="O1826" t="s">
        <v>339</v>
      </c>
      <c r="P1826" t="s">
        <v>1211</v>
      </c>
      <c r="Q1826" t="s">
        <v>413</v>
      </c>
      <c r="R1826" t="s">
        <v>407</v>
      </c>
      <c r="S1826" t="s">
        <v>1212</v>
      </c>
      <c r="T1826" s="129">
        <v>9191.9</v>
      </c>
      <c r="U1826" t="s">
        <v>3841</v>
      </c>
      <c r="V1826" s="130">
        <v>-1.78965642571484E-3</v>
      </c>
      <c r="W1826" s="130">
        <v>4.6041358593702002E-2</v>
      </c>
      <c r="X1826" t="s">
        <v>412</v>
      </c>
      <c r="Y1826" t="s">
        <v>339</v>
      </c>
      <c r="Z1826" s="137">
        <v>18764000</v>
      </c>
      <c r="AA1826" s="167">
        <v>1</v>
      </c>
      <c r="AB1826" s="166" t="s">
        <v>3842</v>
      </c>
      <c r="AD1826" s="137">
        <v>19662.795600000001</v>
      </c>
      <c r="AH1826" s="130">
        <v>1.5741610738255033E-2</v>
      </c>
      <c r="AI1826" s="130">
        <v>6.5564126065227185E-2</v>
      </c>
      <c r="AJ1826" s="130">
        <v>6.6774106342967678E-3</v>
      </c>
      <c r="AK1826" s="181"/>
      <c r="AL1826" s="4"/>
      <c r="AM1826" s="159"/>
      <c r="AN1826" s="4"/>
    </row>
    <row r="1827" spans="1:40" x14ac:dyDescent="0.25">
      <c r="A1827" t="s">
        <v>1213</v>
      </c>
      <c r="B1827" s="2">
        <v>9719</v>
      </c>
      <c r="C1827" t="s">
        <v>2344</v>
      </c>
      <c r="D1827" t="s">
        <v>2345</v>
      </c>
      <c r="E1827" t="s">
        <v>309</v>
      </c>
      <c r="F1827" t="s">
        <v>2346</v>
      </c>
      <c r="G1827" t="s">
        <v>2347</v>
      </c>
      <c r="H1827" t="s">
        <v>312</v>
      </c>
      <c r="I1827" t="s">
        <v>951</v>
      </c>
      <c r="J1827" t="s">
        <v>204</v>
      </c>
      <c r="K1827" t="s">
        <v>204</v>
      </c>
      <c r="L1827" t="s">
        <v>325</v>
      </c>
      <c r="M1827" t="s">
        <v>340</v>
      </c>
      <c r="N1827" t="s">
        <v>445</v>
      </c>
      <c r="O1827" t="s">
        <v>339</v>
      </c>
      <c r="P1827" t="s">
        <v>2348</v>
      </c>
      <c r="Q1827" t="s">
        <v>415</v>
      </c>
      <c r="R1827" t="s">
        <v>407</v>
      </c>
      <c r="S1827" t="s">
        <v>1212</v>
      </c>
      <c r="T1827" s="129">
        <v>5265.5</v>
      </c>
      <c r="U1827" t="s">
        <v>2349</v>
      </c>
      <c r="V1827" s="130">
        <v>4.1585557819604498E-2</v>
      </c>
      <c r="W1827" s="130">
        <v>5.1779611738919901E-2</v>
      </c>
      <c r="X1827" t="s">
        <v>412</v>
      </c>
      <c r="Y1827" t="s">
        <v>339</v>
      </c>
      <c r="Z1827" s="137">
        <v>10896000</v>
      </c>
      <c r="AA1827" s="167">
        <v>1</v>
      </c>
      <c r="AB1827" s="166" t="s">
        <v>2350</v>
      </c>
      <c r="AD1827" s="137">
        <v>10377.350400000001</v>
      </c>
      <c r="AH1827" s="130">
        <v>2.1791999999999999E-2</v>
      </c>
      <c r="AI1827" s="130">
        <v>3.4602501276503925E-2</v>
      </c>
      <c r="AJ1827" s="130">
        <v>3.5241087445766778E-3</v>
      </c>
      <c r="AK1827" s="181"/>
      <c r="AL1827" s="4"/>
      <c r="AM1827" s="159"/>
      <c r="AN1827" s="4"/>
    </row>
    <row r="1828" spans="1:40" x14ac:dyDescent="0.25">
      <c r="A1828" t="s">
        <v>1213</v>
      </c>
      <c r="B1828" s="2">
        <v>9719</v>
      </c>
      <c r="C1828" t="s">
        <v>1873</v>
      </c>
      <c r="D1828" t="s">
        <v>1874</v>
      </c>
      <c r="E1828" t="s">
        <v>309</v>
      </c>
      <c r="F1828" t="s">
        <v>2533</v>
      </c>
      <c r="G1828" t="s">
        <v>2534</v>
      </c>
      <c r="H1828" t="s">
        <v>312</v>
      </c>
      <c r="I1828" t="s">
        <v>951</v>
      </c>
      <c r="J1828" t="s">
        <v>204</v>
      </c>
      <c r="K1828" t="s">
        <v>204</v>
      </c>
      <c r="L1828" t="s">
        <v>325</v>
      </c>
      <c r="M1828" t="s">
        <v>340</v>
      </c>
      <c r="N1828" t="s">
        <v>448</v>
      </c>
      <c r="O1828" t="s">
        <v>339</v>
      </c>
      <c r="P1828" t="s">
        <v>1211</v>
      </c>
      <c r="Q1828" t="s">
        <v>413</v>
      </c>
      <c r="R1828" t="s">
        <v>407</v>
      </c>
      <c r="S1828" t="s">
        <v>1212</v>
      </c>
      <c r="T1828" s="129">
        <v>665.8</v>
      </c>
      <c r="U1828" t="s">
        <v>1447</v>
      </c>
      <c r="V1828" s="130">
        <v>4.3058886441513601E-2</v>
      </c>
      <c r="W1828" s="130">
        <v>4.4425835770368197E-2</v>
      </c>
      <c r="X1828" t="s">
        <v>412</v>
      </c>
      <c r="Y1828" t="s">
        <v>339</v>
      </c>
      <c r="Z1828" s="137">
        <v>6400000</v>
      </c>
      <c r="AA1828" s="167">
        <v>1</v>
      </c>
      <c r="AB1828" s="166" t="s">
        <v>1397</v>
      </c>
      <c r="AD1828" s="137">
        <v>6343.04</v>
      </c>
      <c r="AH1828" s="130">
        <v>7.5754123421221927E-3</v>
      </c>
      <c r="AI1828" s="130">
        <v>2.1150394005864485E-2</v>
      </c>
      <c r="AJ1828" s="130">
        <v>2.1540722698541286E-3</v>
      </c>
      <c r="AK1828" s="181"/>
      <c r="AL1828" s="4"/>
      <c r="AM1828" s="159"/>
      <c r="AN1828" s="4"/>
    </row>
    <row r="1829" spans="1:40" x14ac:dyDescent="0.25">
      <c r="A1829" t="s">
        <v>1213</v>
      </c>
      <c r="B1829" s="2">
        <v>9719</v>
      </c>
      <c r="C1829" t="s">
        <v>3843</v>
      </c>
      <c r="D1829" t="s">
        <v>3844</v>
      </c>
      <c r="E1829" t="s">
        <v>309</v>
      </c>
      <c r="F1829" t="s">
        <v>3845</v>
      </c>
      <c r="G1829" t="s">
        <v>3846</v>
      </c>
      <c r="H1829" t="s">
        <v>312</v>
      </c>
      <c r="I1829" t="s">
        <v>951</v>
      </c>
      <c r="J1829" t="s">
        <v>204</v>
      </c>
      <c r="K1829" t="s">
        <v>204</v>
      </c>
      <c r="L1829" t="s">
        <v>325</v>
      </c>
      <c r="M1829" t="s">
        <v>340</v>
      </c>
      <c r="N1829" t="s">
        <v>445</v>
      </c>
      <c r="O1829" t="s">
        <v>339</v>
      </c>
      <c r="P1829" t="s">
        <v>1773</v>
      </c>
      <c r="Q1829" t="s">
        <v>415</v>
      </c>
      <c r="R1829" t="s">
        <v>407</v>
      </c>
      <c r="S1829" t="s">
        <v>1212</v>
      </c>
      <c r="T1829" s="129">
        <v>1353.7</v>
      </c>
      <c r="U1829" t="s">
        <v>3847</v>
      </c>
      <c r="V1829" s="130">
        <v>4.46479109385318E-2</v>
      </c>
      <c r="W1829" s="130">
        <v>5.0358161462545098E-2</v>
      </c>
      <c r="X1829" t="s">
        <v>412</v>
      </c>
      <c r="Y1829" t="s">
        <v>339</v>
      </c>
      <c r="Z1829" s="137">
        <v>6200000</v>
      </c>
      <c r="AA1829" s="167">
        <v>1</v>
      </c>
      <c r="AB1829" s="166" t="s">
        <v>3848</v>
      </c>
      <c r="AD1829" s="137">
        <v>6085.92</v>
      </c>
      <c r="AH1829" s="130">
        <v>1.9645556143513956E-2</v>
      </c>
      <c r="AI1829" s="130">
        <v>2.0293046534180896E-2</v>
      </c>
      <c r="AJ1829" s="130">
        <v>2.0667552953395592E-3</v>
      </c>
      <c r="AK1829" s="181"/>
      <c r="AL1829" s="4"/>
      <c r="AM1829" s="159"/>
      <c r="AN1829" s="4"/>
    </row>
    <row r="1830" spans="1:40" x14ac:dyDescent="0.25">
      <c r="A1830" t="s">
        <v>1213</v>
      </c>
      <c r="B1830" s="2">
        <v>9719</v>
      </c>
      <c r="C1830" t="s">
        <v>2591</v>
      </c>
      <c r="D1830" t="s">
        <v>2592</v>
      </c>
      <c r="E1830" t="s">
        <v>309</v>
      </c>
      <c r="F1830" t="s">
        <v>2593</v>
      </c>
      <c r="G1830" t="s">
        <v>2594</v>
      </c>
      <c r="H1830" t="s">
        <v>312</v>
      </c>
      <c r="I1830" t="s">
        <v>951</v>
      </c>
      <c r="J1830" t="s">
        <v>204</v>
      </c>
      <c r="K1830" t="s">
        <v>204</v>
      </c>
      <c r="L1830" t="s">
        <v>325</v>
      </c>
      <c r="M1830" t="s">
        <v>340</v>
      </c>
      <c r="N1830" t="s">
        <v>475</v>
      </c>
      <c r="O1830" t="s">
        <v>339</v>
      </c>
      <c r="P1830" t="s">
        <v>1668</v>
      </c>
      <c r="Q1830" t="s">
        <v>413</v>
      </c>
      <c r="R1830" t="s">
        <v>407</v>
      </c>
      <c r="S1830" t="s">
        <v>1212</v>
      </c>
      <c r="T1830" s="129">
        <v>2503.1</v>
      </c>
      <c r="U1830" t="s">
        <v>2595</v>
      </c>
      <c r="V1830" s="130">
        <v>2.22689416558009E-2</v>
      </c>
      <c r="W1830" s="130">
        <v>5.1737650107144997E-2</v>
      </c>
      <c r="X1830" t="s">
        <v>412</v>
      </c>
      <c r="Y1830" t="s">
        <v>339</v>
      </c>
      <c r="Z1830" s="137">
        <v>5595282.2199999997</v>
      </c>
      <c r="AA1830" s="167">
        <v>1</v>
      </c>
      <c r="AB1830" s="166" t="s">
        <v>2596</v>
      </c>
      <c r="AD1830" s="137">
        <v>5788.8789999999999</v>
      </c>
      <c r="AH1830" s="130">
        <v>9.032534465032745E-3</v>
      </c>
      <c r="AI1830" s="130">
        <v>1.9302585464111028E-2</v>
      </c>
      <c r="AJ1830" s="130">
        <v>1.965881300991464E-3</v>
      </c>
      <c r="AK1830" s="181"/>
      <c r="AL1830" s="4"/>
      <c r="AM1830" s="159"/>
      <c r="AN1830" s="4"/>
    </row>
    <row r="1831" spans="1:40" x14ac:dyDescent="0.25">
      <c r="A1831" t="s">
        <v>1213</v>
      </c>
      <c r="B1831" s="2">
        <v>9719</v>
      </c>
      <c r="C1831" t="s">
        <v>1917</v>
      </c>
      <c r="D1831" t="s">
        <v>1918</v>
      </c>
      <c r="E1831" t="s">
        <v>309</v>
      </c>
      <c r="F1831" t="s">
        <v>3849</v>
      </c>
      <c r="G1831" t="s">
        <v>3850</v>
      </c>
      <c r="H1831" t="s">
        <v>312</v>
      </c>
      <c r="I1831" t="s">
        <v>951</v>
      </c>
      <c r="J1831" t="s">
        <v>204</v>
      </c>
      <c r="K1831" t="s">
        <v>204</v>
      </c>
      <c r="L1831" t="s">
        <v>325</v>
      </c>
      <c r="M1831" t="s">
        <v>340</v>
      </c>
      <c r="N1831" t="s">
        <v>465</v>
      </c>
      <c r="O1831" t="s">
        <v>339</v>
      </c>
      <c r="P1831" t="s">
        <v>1773</v>
      </c>
      <c r="Q1831" t="s">
        <v>415</v>
      </c>
      <c r="R1831" t="s">
        <v>407</v>
      </c>
      <c r="S1831" t="s">
        <v>1212</v>
      </c>
      <c r="T1831" s="129">
        <v>3075.9</v>
      </c>
      <c r="U1831" t="s">
        <v>3851</v>
      </c>
      <c r="V1831" s="130">
        <v>5.9853868680931302E-2</v>
      </c>
      <c r="W1831" s="130">
        <v>5.9390402702092802E-2</v>
      </c>
      <c r="X1831" t="s">
        <v>412</v>
      </c>
      <c r="Y1831" t="s">
        <v>339</v>
      </c>
      <c r="Z1831" s="137">
        <v>6237555</v>
      </c>
      <c r="AA1831" s="167">
        <v>1</v>
      </c>
      <c r="AB1831" s="166" t="s">
        <v>3852</v>
      </c>
      <c r="AD1831" s="137">
        <v>5772.8572000000004</v>
      </c>
      <c r="AH1831" s="130">
        <v>2.1378442391560844E-2</v>
      </c>
      <c r="AI1831" s="130">
        <v>1.924916196643749E-2</v>
      </c>
      <c r="AJ1831" s="130">
        <v>1.9604403586210633E-3</v>
      </c>
      <c r="AK1831" s="181"/>
      <c r="AL1831" s="4"/>
      <c r="AM1831" s="159"/>
      <c r="AN1831" s="4"/>
    </row>
    <row r="1832" spans="1:40" x14ac:dyDescent="0.25">
      <c r="A1832" t="s">
        <v>1213</v>
      </c>
      <c r="B1832" s="2">
        <v>9719</v>
      </c>
      <c r="C1832" t="s">
        <v>2369</v>
      </c>
      <c r="D1832" t="s">
        <v>2370</v>
      </c>
      <c r="E1832" t="s">
        <v>309</v>
      </c>
      <c r="F1832" t="s">
        <v>2459</v>
      </c>
      <c r="G1832" t="s">
        <v>2460</v>
      </c>
      <c r="H1832" t="s">
        <v>312</v>
      </c>
      <c r="I1832" t="s">
        <v>951</v>
      </c>
      <c r="J1832" t="s">
        <v>204</v>
      </c>
      <c r="K1832" t="s">
        <v>204</v>
      </c>
      <c r="L1832" t="s">
        <v>325</v>
      </c>
      <c r="M1832" t="s">
        <v>340</v>
      </c>
      <c r="N1832" t="s">
        <v>454</v>
      </c>
      <c r="O1832" t="s">
        <v>339</v>
      </c>
      <c r="P1832" t="s">
        <v>1626</v>
      </c>
      <c r="Q1832" t="s">
        <v>415</v>
      </c>
      <c r="R1832" t="s">
        <v>407</v>
      </c>
      <c r="S1832" t="s">
        <v>1212</v>
      </c>
      <c r="T1832" s="129">
        <v>2952.7</v>
      </c>
      <c r="U1832" t="s">
        <v>1882</v>
      </c>
      <c r="V1832" s="130">
        <v>4.8240443564517697E-2</v>
      </c>
      <c r="W1832" s="130">
        <v>4.6938288472890499E-2</v>
      </c>
      <c r="X1832" t="s">
        <v>412</v>
      </c>
      <c r="Y1832" t="s">
        <v>339</v>
      </c>
      <c r="Z1832" s="137">
        <v>5507876</v>
      </c>
      <c r="AA1832" s="167">
        <v>1</v>
      </c>
      <c r="AB1832" s="166" t="s">
        <v>2461</v>
      </c>
      <c r="AD1832" s="137">
        <v>5753.5272999999997</v>
      </c>
      <c r="AH1832" s="130">
        <v>3.1473577142857143E-3</v>
      </c>
      <c r="AI1832" s="130">
        <v>1.9184707855933066E-2</v>
      </c>
      <c r="AJ1832" s="130">
        <v>1.9538759980669671E-3</v>
      </c>
      <c r="AK1832" s="181"/>
      <c r="AL1832" s="4"/>
      <c r="AM1832" s="159"/>
      <c r="AN1832" s="4"/>
    </row>
    <row r="1833" spans="1:40" x14ac:dyDescent="0.25">
      <c r="A1833" t="s">
        <v>1213</v>
      </c>
      <c r="B1833" s="2">
        <v>9719</v>
      </c>
      <c r="C1833" t="s">
        <v>1609</v>
      </c>
      <c r="D1833" t="s">
        <v>1610</v>
      </c>
      <c r="E1833" t="s">
        <v>309</v>
      </c>
      <c r="F1833" t="s">
        <v>2380</v>
      </c>
      <c r="G1833" t="s">
        <v>2381</v>
      </c>
      <c r="H1833" t="s">
        <v>312</v>
      </c>
      <c r="I1833" t="s">
        <v>951</v>
      </c>
      <c r="J1833" t="s">
        <v>204</v>
      </c>
      <c r="K1833" t="s">
        <v>204</v>
      </c>
      <c r="L1833" t="s">
        <v>325</v>
      </c>
      <c r="M1833" t="s">
        <v>340</v>
      </c>
      <c r="N1833" t="s">
        <v>448</v>
      </c>
      <c r="O1833" t="s">
        <v>339</v>
      </c>
      <c r="P1833" t="s">
        <v>1211</v>
      </c>
      <c r="Q1833" t="s">
        <v>413</v>
      </c>
      <c r="R1833" t="s">
        <v>407</v>
      </c>
      <c r="S1833" t="s">
        <v>1212</v>
      </c>
      <c r="T1833" s="129">
        <v>939.7</v>
      </c>
      <c r="U1833" t="s">
        <v>2382</v>
      </c>
      <c r="V1833" s="130">
        <v>1.80988182293104E-2</v>
      </c>
      <c r="W1833" s="130">
        <v>1.27998784220215E-2</v>
      </c>
      <c r="X1833" t="s">
        <v>412</v>
      </c>
      <c r="Y1833" t="s">
        <v>339</v>
      </c>
      <c r="Z1833" s="137">
        <v>5274374</v>
      </c>
      <c r="AA1833" s="167">
        <v>1</v>
      </c>
      <c r="AB1833" s="166" t="s">
        <v>2383</v>
      </c>
      <c r="AD1833" s="137">
        <v>5212.1364000000003</v>
      </c>
      <c r="AH1833" s="130">
        <v>2.0748008249836455E-3</v>
      </c>
      <c r="AI1833" s="130">
        <v>1.7379480260617641E-2</v>
      </c>
      <c r="AJ1833" s="130">
        <v>1.770021706616595E-3</v>
      </c>
      <c r="AK1833" s="181"/>
      <c r="AL1833" s="4"/>
      <c r="AM1833" s="159"/>
      <c r="AN1833" s="4"/>
    </row>
    <row r="1834" spans="1:40" x14ac:dyDescent="0.25">
      <c r="A1834" t="s">
        <v>1213</v>
      </c>
      <c r="B1834" s="2">
        <v>9719</v>
      </c>
      <c r="C1834" t="s">
        <v>2301</v>
      </c>
      <c r="D1834" t="s">
        <v>2302</v>
      </c>
      <c r="E1834" t="s">
        <v>309</v>
      </c>
      <c r="F1834" t="s">
        <v>3853</v>
      </c>
      <c r="G1834" t="s">
        <v>3854</v>
      </c>
      <c r="H1834" t="s">
        <v>312</v>
      </c>
      <c r="I1834" t="s">
        <v>951</v>
      </c>
      <c r="J1834" t="s">
        <v>204</v>
      </c>
      <c r="K1834" t="s">
        <v>204</v>
      </c>
      <c r="L1834" t="s">
        <v>325</v>
      </c>
      <c r="M1834" t="s">
        <v>340</v>
      </c>
      <c r="N1834" t="s">
        <v>445</v>
      </c>
      <c r="O1834" t="s">
        <v>339</v>
      </c>
      <c r="P1834" t="s">
        <v>1647</v>
      </c>
      <c r="Q1834" t="s">
        <v>413</v>
      </c>
      <c r="R1834" t="s">
        <v>407</v>
      </c>
      <c r="S1834" t="s">
        <v>1212</v>
      </c>
      <c r="T1834" s="129">
        <v>5312.2</v>
      </c>
      <c r="U1834" t="s">
        <v>1302</v>
      </c>
      <c r="V1834" s="130">
        <v>2.34824696931672E-2</v>
      </c>
      <c r="W1834" s="130">
        <v>5.5784324971437101E-2</v>
      </c>
      <c r="X1834" t="s">
        <v>412</v>
      </c>
      <c r="Y1834" t="s">
        <v>339</v>
      </c>
      <c r="Z1834" s="137">
        <v>5830487</v>
      </c>
      <c r="AA1834" s="167">
        <v>1</v>
      </c>
      <c r="AB1834" s="166" t="s">
        <v>3855</v>
      </c>
      <c r="AD1834" s="137">
        <v>4993.2290999999996</v>
      </c>
      <c r="AH1834" s="130">
        <v>3.5634921559261545E-3</v>
      </c>
      <c r="AI1834" s="130">
        <v>1.664955018832423E-2</v>
      </c>
      <c r="AJ1834" s="130">
        <v>1.6956816197499442E-3</v>
      </c>
      <c r="AK1834" s="181"/>
      <c r="AL1834" s="4"/>
      <c r="AM1834" s="159"/>
      <c r="AN1834" s="4"/>
    </row>
    <row r="1835" spans="1:40" x14ac:dyDescent="0.25">
      <c r="A1835" t="s">
        <v>1213</v>
      </c>
      <c r="B1835" s="2">
        <v>9719</v>
      </c>
      <c r="C1835" t="s">
        <v>2301</v>
      </c>
      <c r="D1835" t="s">
        <v>2302</v>
      </c>
      <c r="E1835" t="s">
        <v>309</v>
      </c>
      <c r="F1835" t="s">
        <v>2520</v>
      </c>
      <c r="G1835" t="s">
        <v>2521</v>
      </c>
      <c r="H1835" t="s">
        <v>312</v>
      </c>
      <c r="I1835" t="s">
        <v>951</v>
      </c>
      <c r="J1835" t="s">
        <v>204</v>
      </c>
      <c r="K1835" t="s">
        <v>204</v>
      </c>
      <c r="L1835" t="s">
        <v>325</v>
      </c>
      <c r="M1835" t="s">
        <v>340</v>
      </c>
      <c r="N1835" t="s">
        <v>445</v>
      </c>
      <c r="O1835" t="s">
        <v>339</v>
      </c>
      <c r="P1835" t="s">
        <v>1647</v>
      </c>
      <c r="Q1835" t="s">
        <v>413</v>
      </c>
      <c r="R1835" t="s">
        <v>407</v>
      </c>
      <c r="S1835" t="s">
        <v>1212</v>
      </c>
      <c r="T1835" s="129">
        <v>84.9</v>
      </c>
      <c r="U1835" t="s">
        <v>2522</v>
      </c>
      <c r="V1835" s="130">
        <v>9.1124025823893992E-3</v>
      </c>
      <c r="W1835" s="130">
        <v>5.4438930152654302E-2</v>
      </c>
      <c r="X1835" t="s">
        <v>412</v>
      </c>
      <c r="Y1835" t="s">
        <v>339</v>
      </c>
      <c r="Z1835" s="137">
        <v>4430162</v>
      </c>
      <c r="AA1835" s="167">
        <v>1</v>
      </c>
      <c r="AB1835" s="166" t="s">
        <v>2523</v>
      </c>
      <c r="AD1835" s="137">
        <v>4495.2854000000007</v>
      </c>
      <c r="AH1835" s="130">
        <v>9.7151004910023021E-3</v>
      </c>
      <c r="AI1835" s="130">
        <v>1.4989194042416595E-2</v>
      </c>
      <c r="AJ1835" s="130">
        <v>1.5265818322476486E-3</v>
      </c>
      <c r="AK1835" s="181"/>
      <c r="AL1835" s="4"/>
      <c r="AM1835" s="159"/>
      <c r="AN1835" s="4"/>
    </row>
    <row r="1836" spans="1:40" x14ac:dyDescent="0.25">
      <c r="A1836" t="s">
        <v>1213</v>
      </c>
      <c r="B1836" s="2">
        <v>9719</v>
      </c>
      <c r="C1836" t="s">
        <v>1873</v>
      </c>
      <c r="D1836" t="s">
        <v>1874</v>
      </c>
      <c r="E1836" t="s">
        <v>309</v>
      </c>
      <c r="F1836" t="s">
        <v>2505</v>
      </c>
      <c r="G1836" t="s">
        <v>2506</v>
      </c>
      <c r="H1836" t="s">
        <v>312</v>
      </c>
      <c r="I1836" t="s">
        <v>951</v>
      </c>
      <c r="J1836" t="s">
        <v>204</v>
      </c>
      <c r="K1836" t="s">
        <v>204</v>
      </c>
      <c r="L1836" t="s">
        <v>325</v>
      </c>
      <c r="M1836" t="s">
        <v>340</v>
      </c>
      <c r="N1836" t="s">
        <v>448</v>
      </c>
      <c r="O1836" t="s">
        <v>339</v>
      </c>
      <c r="P1836" t="s">
        <v>1211</v>
      </c>
      <c r="Q1836" t="s">
        <v>413</v>
      </c>
      <c r="R1836" t="s">
        <v>407</v>
      </c>
      <c r="S1836" t="s">
        <v>1212</v>
      </c>
      <c r="T1836" s="129">
        <v>3362.3</v>
      </c>
      <c r="U1836" t="s">
        <v>2507</v>
      </c>
      <c r="V1836" s="130">
        <v>3.8606054333705501E-2</v>
      </c>
      <c r="W1836" s="130">
        <v>4.8868523534536003E-2</v>
      </c>
      <c r="X1836" t="s">
        <v>412</v>
      </c>
      <c r="Y1836" t="s">
        <v>339</v>
      </c>
      <c r="Z1836" s="137">
        <v>4676398</v>
      </c>
      <c r="AA1836" s="167">
        <v>1</v>
      </c>
      <c r="AB1836" s="166" t="s">
        <v>2508</v>
      </c>
      <c r="AD1836" s="137">
        <v>4368.2234000000008</v>
      </c>
      <c r="AH1836" s="130">
        <v>3.4995068480029217E-3</v>
      </c>
      <c r="AI1836" s="130">
        <v>1.4565515275898781E-2</v>
      </c>
      <c r="AJ1836" s="130">
        <v>1.483432060095462E-3</v>
      </c>
      <c r="AK1836" s="181"/>
      <c r="AL1836" s="4"/>
      <c r="AM1836" s="159"/>
      <c r="AN1836" s="4"/>
    </row>
    <row r="1837" spans="1:40" x14ac:dyDescent="0.25">
      <c r="A1837" t="s">
        <v>1213</v>
      </c>
      <c r="B1837" s="2">
        <v>9719</v>
      </c>
      <c r="C1837" t="s">
        <v>1958</v>
      </c>
      <c r="D1837" t="s">
        <v>1959</v>
      </c>
      <c r="E1837" t="s">
        <v>309</v>
      </c>
      <c r="F1837" t="s">
        <v>3379</v>
      </c>
      <c r="G1837" t="s">
        <v>3380</v>
      </c>
      <c r="H1837" t="s">
        <v>312</v>
      </c>
      <c r="I1837" t="s">
        <v>951</v>
      </c>
      <c r="J1837" t="s">
        <v>204</v>
      </c>
      <c r="K1837" t="s">
        <v>204</v>
      </c>
      <c r="L1837" t="s">
        <v>325</v>
      </c>
      <c r="M1837" t="s">
        <v>340</v>
      </c>
      <c r="N1837" t="s">
        <v>464</v>
      </c>
      <c r="O1837" t="s">
        <v>339</v>
      </c>
      <c r="P1837" t="s">
        <v>1668</v>
      </c>
      <c r="Q1837" t="s">
        <v>413</v>
      </c>
      <c r="R1837" t="s">
        <v>407</v>
      </c>
      <c r="S1837" t="s">
        <v>1212</v>
      </c>
      <c r="T1837" s="129">
        <v>995</v>
      </c>
      <c r="U1837" t="s">
        <v>3381</v>
      </c>
      <c r="V1837" s="130">
        <v>4.66188386309912E-2</v>
      </c>
      <c r="W1837" s="130">
        <v>4.9330101484059898E-2</v>
      </c>
      <c r="X1837" t="s">
        <v>412</v>
      </c>
      <c r="Y1837" t="s">
        <v>339</v>
      </c>
      <c r="Z1837" s="137">
        <v>4133333.34</v>
      </c>
      <c r="AA1837" s="167">
        <v>1</v>
      </c>
      <c r="AB1837" s="166" t="s">
        <v>3382</v>
      </c>
      <c r="AD1837" s="137">
        <v>4139.12</v>
      </c>
      <c r="AH1837" s="130">
        <v>9.5219411324727159E-3</v>
      </c>
      <c r="AI1837" s="130">
        <v>1.3801587068275434E-2</v>
      </c>
      <c r="AJ1837" s="130">
        <v>1.4056294164310203E-3</v>
      </c>
      <c r="AK1837" s="181"/>
      <c r="AL1837" s="4"/>
      <c r="AM1837" s="159"/>
      <c r="AN1837" s="4"/>
    </row>
    <row r="1838" spans="1:40" x14ac:dyDescent="0.25">
      <c r="A1838" t="s">
        <v>1213</v>
      </c>
      <c r="B1838" s="2">
        <v>9719</v>
      </c>
      <c r="C1838" t="s">
        <v>2416</v>
      </c>
      <c r="D1838" t="s">
        <v>2417</v>
      </c>
      <c r="E1838" t="s">
        <v>309</v>
      </c>
      <c r="F1838" t="s">
        <v>2515</v>
      </c>
      <c r="G1838" t="s">
        <v>2516</v>
      </c>
      <c r="H1838" t="s">
        <v>312</v>
      </c>
      <c r="I1838" t="s">
        <v>951</v>
      </c>
      <c r="J1838" t="s">
        <v>204</v>
      </c>
      <c r="K1838" t="s">
        <v>204</v>
      </c>
      <c r="L1838" t="s">
        <v>325</v>
      </c>
      <c r="M1838" t="s">
        <v>340</v>
      </c>
      <c r="N1838" t="s">
        <v>445</v>
      </c>
      <c r="O1838" t="s">
        <v>339</v>
      </c>
      <c r="P1838" t="s">
        <v>1864</v>
      </c>
      <c r="Q1838" t="s">
        <v>415</v>
      </c>
      <c r="R1838" t="s">
        <v>407</v>
      </c>
      <c r="S1838" t="s">
        <v>1212</v>
      </c>
      <c r="T1838" s="129">
        <v>2385.1</v>
      </c>
      <c r="U1838" t="s">
        <v>1672</v>
      </c>
      <c r="V1838" s="130">
        <v>2.34194613864603E-2</v>
      </c>
      <c r="W1838" s="130">
        <v>5.4651360913514802E-2</v>
      </c>
      <c r="X1838" t="s">
        <v>412</v>
      </c>
      <c r="Y1838" t="s">
        <v>339</v>
      </c>
      <c r="Z1838" s="137">
        <v>3836577</v>
      </c>
      <c r="AA1838" s="167">
        <v>1</v>
      </c>
      <c r="AB1838" s="166" t="s">
        <v>2451</v>
      </c>
      <c r="AD1838" s="137">
        <v>3793.991</v>
      </c>
      <c r="AH1838" s="130">
        <v>5.3793467516352238E-3</v>
      </c>
      <c r="AI1838" s="130">
        <v>1.2650780147169782E-2</v>
      </c>
      <c r="AJ1838" s="130">
        <v>1.28842492009764E-3</v>
      </c>
      <c r="AK1838" s="181"/>
      <c r="AL1838" s="4"/>
      <c r="AM1838" s="159"/>
      <c r="AN1838" s="4"/>
    </row>
    <row r="1839" spans="1:40" x14ac:dyDescent="0.25">
      <c r="A1839" t="s">
        <v>1213</v>
      </c>
      <c r="B1839" s="2">
        <v>9719</v>
      </c>
      <c r="C1839" t="s">
        <v>2191</v>
      </c>
      <c r="D1839" t="s">
        <v>2192</v>
      </c>
      <c r="E1839" t="s">
        <v>309</v>
      </c>
      <c r="F1839" t="s">
        <v>2512</v>
      </c>
      <c r="G1839" t="s">
        <v>2513</v>
      </c>
      <c r="H1839" t="s">
        <v>312</v>
      </c>
      <c r="I1839" t="s">
        <v>951</v>
      </c>
      <c r="J1839" t="s">
        <v>204</v>
      </c>
      <c r="K1839" t="s">
        <v>204</v>
      </c>
      <c r="L1839" t="s">
        <v>325</v>
      </c>
      <c r="M1839" t="s">
        <v>340</v>
      </c>
      <c r="N1839" t="s">
        <v>484</v>
      </c>
      <c r="O1839" t="s">
        <v>339</v>
      </c>
      <c r="P1839" t="s">
        <v>1668</v>
      </c>
      <c r="Q1839" t="s">
        <v>413</v>
      </c>
      <c r="R1839" t="s">
        <v>407</v>
      </c>
      <c r="S1839" t="s">
        <v>1212</v>
      </c>
      <c r="T1839" s="129">
        <v>906</v>
      </c>
      <c r="U1839" t="s">
        <v>2514</v>
      </c>
      <c r="V1839" s="130">
        <v>1.5859352793056399E-2</v>
      </c>
      <c r="W1839" s="130">
        <v>4.7879802585839903E-2</v>
      </c>
      <c r="X1839" t="s">
        <v>412</v>
      </c>
      <c r="Y1839" t="s">
        <v>339</v>
      </c>
      <c r="Z1839" s="137">
        <v>3564741.16</v>
      </c>
      <c r="AA1839" s="167">
        <v>1</v>
      </c>
      <c r="AB1839" s="166" t="s">
        <v>2398</v>
      </c>
      <c r="AD1839" s="137">
        <v>3538.7184999999999</v>
      </c>
      <c r="AH1839" s="130">
        <v>3.3472348220569309E-3</v>
      </c>
      <c r="AI1839" s="130">
        <v>1.179959302650492E-2</v>
      </c>
      <c r="AJ1839" s="130">
        <v>1.2017353495594851E-3</v>
      </c>
      <c r="AK1839" s="181"/>
      <c r="AL1839" s="4"/>
      <c r="AM1839" s="159"/>
      <c r="AN1839" s="4"/>
    </row>
    <row r="1840" spans="1:40" x14ac:dyDescent="0.25">
      <c r="A1840" t="s">
        <v>1213</v>
      </c>
      <c r="B1840" s="2">
        <v>9719</v>
      </c>
      <c r="C1840" t="s">
        <v>2500</v>
      </c>
      <c r="D1840" t="s">
        <v>2501</v>
      </c>
      <c r="E1840" t="s">
        <v>309</v>
      </c>
      <c r="F1840" t="s">
        <v>2583</v>
      </c>
      <c r="G1840" t="s">
        <v>2584</v>
      </c>
      <c r="H1840" t="s">
        <v>312</v>
      </c>
      <c r="I1840" t="s">
        <v>951</v>
      </c>
      <c r="J1840" t="s">
        <v>204</v>
      </c>
      <c r="K1840" t="s">
        <v>204</v>
      </c>
      <c r="L1840" t="s">
        <v>325</v>
      </c>
      <c r="M1840" t="s">
        <v>340</v>
      </c>
      <c r="N1840" t="s">
        <v>445</v>
      </c>
      <c r="O1840" t="s">
        <v>339</v>
      </c>
      <c r="P1840" t="s">
        <v>1647</v>
      </c>
      <c r="Q1840" t="s">
        <v>413</v>
      </c>
      <c r="R1840" t="s">
        <v>407</v>
      </c>
      <c r="S1840" t="s">
        <v>1212</v>
      </c>
      <c r="T1840" s="129">
        <v>1956.5</v>
      </c>
      <c r="U1840" t="s">
        <v>1796</v>
      </c>
      <c r="V1840" s="130">
        <v>1.8314750304780601E-2</v>
      </c>
      <c r="W1840" s="130">
        <v>5.0316199830770202E-2</v>
      </c>
      <c r="X1840" t="s">
        <v>412</v>
      </c>
      <c r="Y1840" t="s">
        <v>339</v>
      </c>
      <c r="Z1840" s="137">
        <v>3559429</v>
      </c>
      <c r="AA1840" s="167">
        <v>1</v>
      </c>
      <c r="AB1840" s="166" t="s">
        <v>2585</v>
      </c>
      <c r="AD1840" s="137">
        <v>3421.3232000000003</v>
      </c>
      <c r="AH1840" s="130">
        <v>5.9323816666666668E-3</v>
      </c>
      <c r="AI1840" s="130">
        <v>1.1408147150483855E-2</v>
      </c>
      <c r="AJ1840" s="130">
        <v>1.1618683519776937E-3</v>
      </c>
      <c r="AK1840" s="181"/>
      <c r="AL1840" s="4"/>
      <c r="AM1840" s="159"/>
      <c r="AN1840" s="4"/>
    </row>
    <row r="1841" spans="1:40" x14ac:dyDescent="0.25">
      <c r="A1841" t="s">
        <v>1213</v>
      </c>
      <c r="B1841" s="2">
        <v>9719</v>
      </c>
      <c r="C1841" t="s">
        <v>1884</v>
      </c>
      <c r="D1841" t="s">
        <v>1885</v>
      </c>
      <c r="E1841" t="s">
        <v>309</v>
      </c>
      <c r="F1841" t="s">
        <v>2473</v>
      </c>
      <c r="G1841" t="s">
        <v>2474</v>
      </c>
      <c r="H1841" t="s">
        <v>312</v>
      </c>
      <c r="I1841" t="s">
        <v>951</v>
      </c>
      <c r="J1841" t="s">
        <v>204</v>
      </c>
      <c r="K1841" t="s">
        <v>204</v>
      </c>
      <c r="L1841" t="s">
        <v>325</v>
      </c>
      <c r="M1841" t="s">
        <v>340</v>
      </c>
      <c r="N1841" t="s">
        <v>448</v>
      </c>
      <c r="O1841" t="s">
        <v>339</v>
      </c>
      <c r="P1841" t="s">
        <v>1211</v>
      </c>
      <c r="Q1841" t="s">
        <v>413</v>
      </c>
      <c r="R1841" t="s">
        <v>407</v>
      </c>
      <c r="S1841" t="s">
        <v>1212</v>
      </c>
      <c r="T1841" s="129">
        <v>3575.9</v>
      </c>
      <c r="U1841" t="s">
        <v>2475</v>
      </c>
      <c r="V1841" s="130">
        <v>3.2062890008687603E-2</v>
      </c>
      <c r="W1841" s="130">
        <v>4.75886937654015E-2</v>
      </c>
      <c r="X1841" t="s">
        <v>412</v>
      </c>
      <c r="Y1841" t="s">
        <v>339</v>
      </c>
      <c r="Z1841" s="137">
        <v>3661992</v>
      </c>
      <c r="AA1841" s="167">
        <v>1</v>
      </c>
      <c r="AB1841" s="166" t="s">
        <v>2420</v>
      </c>
      <c r="AD1841" s="137">
        <v>3391.7370000000001</v>
      </c>
      <c r="AH1841" s="130">
        <v>1.5799543922862575E-3</v>
      </c>
      <c r="AI1841" s="130">
        <v>1.1309494172237413E-2</v>
      </c>
      <c r="AJ1841" s="130">
        <v>1.1518209909346672E-3</v>
      </c>
      <c r="AK1841" s="181"/>
      <c r="AL1841" s="4"/>
      <c r="AM1841" s="159"/>
      <c r="AN1841" s="4"/>
    </row>
    <row r="1842" spans="1:40" x14ac:dyDescent="0.25">
      <c r="A1842" t="s">
        <v>1213</v>
      </c>
      <c r="B1842" s="2">
        <v>9719</v>
      </c>
      <c r="C1842" t="s">
        <v>1609</v>
      </c>
      <c r="D1842" t="s">
        <v>1610</v>
      </c>
      <c r="E1842" t="s">
        <v>309</v>
      </c>
      <c r="F1842" t="s">
        <v>2517</v>
      </c>
      <c r="G1842" t="s">
        <v>2518</v>
      </c>
      <c r="H1842" t="s">
        <v>312</v>
      </c>
      <c r="I1842" t="s">
        <v>951</v>
      </c>
      <c r="J1842" t="s">
        <v>204</v>
      </c>
      <c r="K1842" t="s">
        <v>204</v>
      </c>
      <c r="L1842" t="s">
        <v>325</v>
      </c>
      <c r="M1842" t="s">
        <v>340</v>
      </c>
      <c r="N1842" t="s">
        <v>448</v>
      </c>
      <c r="O1842" t="s">
        <v>339</v>
      </c>
      <c r="P1842" t="s">
        <v>1255</v>
      </c>
      <c r="Q1842" t="s">
        <v>415</v>
      </c>
      <c r="R1842" t="s">
        <v>407</v>
      </c>
      <c r="S1842" t="s">
        <v>1212</v>
      </c>
      <c r="T1842" s="129">
        <v>3596.2</v>
      </c>
      <c r="U1842" t="s">
        <v>2124</v>
      </c>
      <c r="V1842" s="130">
        <v>2.7798539179563202E-2</v>
      </c>
      <c r="W1842" s="130">
        <v>4.0835493651628203E-2</v>
      </c>
      <c r="X1842" t="s">
        <v>412</v>
      </c>
      <c r="Y1842" t="s">
        <v>339</v>
      </c>
      <c r="Z1842" s="137">
        <v>3095556.11</v>
      </c>
      <c r="AA1842" s="167">
        <v>1</v>
      </c>
      <c r="AB1842" s="166" t="s">
        <v>2519</v>
      </c>
      <c r="AD1842" s="137">
        <v>2881.6532000000002</v>
      </c>
      <c r="AH1842" s="130">
        <v>2.0663842191259926E-3</v>
      </c>
      <c r="AI1842" s="130">
        <v>9.6086577679251935E-3</v>
      </c>
      <c r="AJ1842" s="130">
        <v>9.7859847162502724E-4</v>
      </c>
      <c r="AK1842" s="181"/>
      <c r="AL1842" s="4"/>
      <c r="AM1842" s="159"/>
      <c r="AN1842" s="4"/>
    </row>
    <row r="1843" spans="1:40" x14ac:dyDescent="0.25">
      <c r="A1843" t="s">
        <v>1213</v>
      </c>
      <c r="B1843" s="2">
        <v>9719</v>
      </c>
      <c r="C1843" t="s">
        <v>2024</v>
      </c>
      <c r="D1843" t="s">
        <v>2025</v>
      </c>
      <c r="E1843" t="s">
        <v>309</v>
      </c>
      <c r="F1843" t="s">
        <v>2486</v>
      </c>
      <c r="G1843" t="s">
        <v>2487</v>
      </c>
      <c r="H1843" t="s">
        <v>312</v>
      </c>
      <c r="I1843" t="s">
        <v>951</v>
      </c>
      <c r="J1843" t="s">
        <v>204</v>
      </c>
      <c r="K1843" t="s">
        <v>204</v>
      </c>
      <c r="L1843" t="s">
        <v>325</v>
      </c>
      <c r="M1843" t="s">
        <v>340</v>
      </c>
      <c r="N1843" t="s">
        <v>464</v>
      </c>
      <c r="O1843" t="s">
        <v>339</v>
      </c>
      <c r="P1843" t="s">
        <v>1668</v>
      </c>
      <c r="Q1843" t="s">
        <v>413</v>
      </c>
      <c r="R1843" t="s">
        <v>407</v>
      </c>
      <c r="S1843" t="s">
        <v>1212</v>
      </c>
      <c r="T1843" s="129">
        <v>5386</v>
      </c>
      <c r="U1843" t="s">
        <v>2488</v>
      </c>
      <c r="V1843" s="130">
        <v>2.3258325509115399E-2</v>
      </c>
      <c r="W1843" s="130">
        <v>6.1349486385583497E-2</v>
      </c>
      <c r="X1843" t="s">
        <v>412</v>
      </c>
      <c r="Y1843" t="s">
        <v>339</v>
      </c>
      <c r="Z1843" s="137">
        <v>3427438.98</v>
      </c>
      <c r="AA1843" s="167">
        <v>1</v>
      </c>
      <c r="AB1843" s="166" t="s">
        <v>2489</v>
      </c>
      <c r="AD1843" s="137">
        <v>2838.605</v>
      </c>
      <c r="AH1843" s="130">
        <v>1.9767050947189207E-3</v>
      </c>
      <c r="AI1843" s="130">
        <v>9.4651167542719201E-3</v>
      </c>
      <c r="AJ1843" s="130">
        <v>9.6397946656008441E-4</v>
      </c>
      <c r="AK1843" s="181"/>
      <c r="AL1843" s="4"/>
      <c r="AM1843" s="159"/>
      <c r="AN1843" s="4"/>
    </row>
    <row r="1844" spans="1:40" x14ac:dyDescent="0.25">
      <c r="A1844" t="s">
        <v>1213</v>
      </c>
      <c r="B1844" s="2">
        <v>9719</v>
      </c>
      <c r="C1844" t="s">
        <v>2130</v>
      </c>
      <c r="D1844" t="s">
        <v>2131</v>
      </c>
      <c r="E1844" t="s">
        <v>309</v>
      </c>
      <c r="F1844" t="s">
        <v>2403</v>
      </c>
      <c r="G1844" t="s">
        <v>2404</v>
      </c>
      <c r="H1844" t="s">
        <v>312</v>
      </c>
      <c r="I1844" t="s">
        <v>951</v>
      </c>
      <c r="J1844" t="s">
        <v>204</v>
      </c>
      <c r="K1844" t="s">
        <v>204</v>
      </c>
      <c r="L1844" t="s">
        <v>325</v>
      </c>
      <c r="M1844" t="s">
        <v>340</v>
      </c>
      <c r="N1844" t="s">
        <v>448</v>
      </c>
      <c r="O1844" t="s">
        <v>339</v>
      </c>
      <c r="P1844" t="s">
        <v>1211</v>
      </c>
      <c r="Q1844" t="s">
        <v>413</v>
      </c>
      <c r="R1844" t="s">
        <v>407</v>
      </c>
      <c r="S1844" t="s">
        <v>1212</v>
      </c>
      <c r="T1844" s="129">
        <v>3141.5</v>
      </c>
      <c r="U1844" t="s">
        <v>2405</v>
      </c>
      <c r="V1844" s="130">
        <v>3.9673808758403803E-2</v>
      </c>
      <c r="W1844" s="130">
        <v>5.0908907879590598E-2</v>
      </c>
      <c r="X1844" t="s">
        <v>412</v>
      </c>
      <c r="Y1844" t="s">
        <v>339</v>
      </c>
      <c r="Z1844" s="137">
        <v>2858458.69</v>
      </c>
      <c r="AA1844" s="167">
        <v>1</v>
      </c>
      <c r="AB1844" s="166" t="s">
        <v>2406</v>
      </c>
      <c r="AD1844" s="137">
        <v>2694.6689999999999</v>
      </c>
      <c r="AH1844" s="130">
        <v>1.2517590238258363E-3</v>
      </c>
      <c r="AI1844" s="130">
        <v>8.9851728927121451E-3</v>
      </c>
      <c r="AJ1844" s="130">
        <v>9.1509934815728008E-4</v>
      </c>
      <c r="AK1844" s="181"/>
      <c r="AL1844" s="4"/>
      <c r="AM1844" s="159"/>
      <c r="AN1844" s="4"/>
    </row>
    <row r="1845" spans="1:40" x14ac:dyDescent="0.25">
      <c r="A1845" t="s">
        <v>1213</v>
      </c>
      <c r="B1845" s="2">
        <v>9719</v>
      </c>
      <c r="C1845" t="s">
        <v>1958</v>
      </c>
      <c r="D1845" t="s">
        <v>1959</v>
      </c>
      <c r="E1845" t="s">
        <v>309</v>
      </c>
      <c r="F1845" t="s">
        <v>2452</v>
      </c>
      <c r="G1845" t="s">
        <v>2453</v>
      </c>
      <c r="H1845" t="s">
        <v>312</v>
      </c>
      <c r="I1845" t="s">
        <v>951</v>
      </c>
      <c r="J1845" t="s">
        <v>204</v>
      </c>
      <c r="K1845" t="s">
        <v>204</v>
      </c>
      <c r="L1845" t="s">
        <v>325</v>
      </c>
      <c r="M1845" t="s">
        <v>340</v>
      </c>
      <c r="N1845" t="s">
        <v>464</v>
      </c>
      <c r="O1845" t="s">
        <v>339</v>
      </c>
      <c r="P1845" t="s">
        <v>1668</v>
      </c>
      <c r="Q1845" t="s">
        <v>413</v>
      </c>
      <c r="R1845" t="s">
        <v>407</v>
      </c>
      <c r="S1845" t="s">
        <v>1212</v>
      </c>
      <c r="T1845" s="129">
        <v>5511.1</v>
      </c>
      <c r="U1845" t="s">
        <v>2219</v>
      </c>
      <c r="V1845" s="130">
        <v>4.4794281074936798E-2</v>
      </c>
      <c r="W1845" s="130">
        <v>5.82312126243111E-2</v>
      </c>
      <c r="X1845" t="s">
        <v>412</v>
      </c>
      <c r="Y1845" t="s">
        <v>339</v>
      </c>
      <c r="Z1845" s="137">
        <v>3147309</v>
      </c>
      <c r="AA1845" s="167">
        <v>1</v>
      </c>
      <c r="AB1845" s="166" t="s">
        <v>2454</v>
      </c>
      <c r="AD1845" s="137">
        <v>2616.0432000000001</v>
      </c>
      <c r="AH1845" s="130">
        <v>2.5896573628077127E-3</v>
      </c>
      <c r="AI1845" s="130">
        <v>8.7230010241717785E-3</v>
      </c>
      <c r="AJ1845" s="130">
        <v>8.8839832538663754E-4</v>
      </c>
      <c r="AK1845" s="181"/>
      <c r="AL1845" s="4"/>
      <c r="AM1845" s="159"/>
      <c r="AN1845" s="4"/>
    </row>
    <row r="1846" spans="1:40" x14ac:dyDescent="0.25">
      <c r="A1846" t="s">
        <v>1213</v>
      </c>
      <c r="B1846" s="2">
        <v>9719</v>
      </c>
      <c r="C1846" t="s">
        <v>2375</v>
      </c>
      <c r="D1846" t="s">
        <v>2376</v>
      </c>
      <c r="E1846" t="s">
        <v>309</v>
      </c>
      <c r="F1846" t="s">
        <v>2494</v>
      </c>
      <c r="G1846" t="s">
        <v>2495</v>
      </c>
      <c r="H1846" t="s">
        <v>312</v>
      </c>
      <c r="I1846" t="s">
        <v>951</v>
      </c>
      <c r="J1846" t="s">
        <v>204</v>
      </c>
      <c r="K1846" t="s">
        <v>204</v>
      </c>
      <c r="L1846" t="s">
        <v>325</v>
      </c>
      <c r="M1846" t="s">
        <v>340</v>
      </c>
      <c r="N1846" t="s">
        <v>445</v>
      </c>
      <c r="O1846" t="s">
        <v>339</v>
      </c>
      <c r="P1846" t="s">
        <v>1668</v>
      </c>
      <c r="Q1846" t="s">
        <v>413</v>
      </c>
      <c r="R1846" t="s">
        <v>407</v>
      </c>
      <c r="S1846" t="s">
        <v>1212</v>
      </c>
      <c r="T1846" s="129">
        <v>2371.9</v>
      </c>
      <c r="U1846" t="s">
        <v>2496</v>
      </c>
      <c r="V1846" s="130">
        <v>-2.05633127735188E-4</v>
      </c>
      <c r="W1846" s="130">
        <v>5.5524687374829899E-2</v>
      </c>
      <c r="X1846" t="s">
        <v>412</v>
      </c>
      <c r="Y1846" t="s">
        <v>339</v>
      </c>
      <c r="Z1846" s="137">
        <v>2560467</v>
      </c>
      <c r="AA1846" s="167">
        <v>1</v>
      </c>
      <c r="AB1846" s="166" t="s">
        <v>2497</v>
      </c>
      <c r="AD1846" s="137">
        <v>2605.5312000000004</v>
      </c>
      <c r="AH1846" s="130">
        <v>6.4301999169269243E-3</v>
      </c>
      <c r="AI1846" s="130">
        <v>8.6879495438422129E-3</v>
      </c>
      <c r="AJ1846" s="130">
        <v>8.8482849014979439E-4</v>
      </c>
      <c r="AK1846" s="181"/>
      <c r="AL1846" s="4"/>
      <c r="AM1846" s="159"/>
      <c r="AN1846" s="4"/>
    </row>
    <row r="1847" spans="1:40" x14ac:dyDescent="0.25">
      <c r="A1847" t="s">
        <v>1213</v>
      </c>
      <c r="B1847" s="2">
        <v>9719</v>
      </c>
      <c r="C1847" t="s">
        <v>2344</v>
      </c>
      <c r="D1847" t="s">
        <v>2345</v>
      </c>
      <c r="E1847" t="s">
        <v>309</v>
      </c>
      <c r="F1847" t="s">
        <v>3856</v>
      </c>
      <c r="G1847" t="s">
        <v>3857</v>
      </c>
      <c r="H1847" t="s">
        <v>312</v>
      </c>
      <c r="I1847" t="s">
        <v>951</v>
      </c>
      <c r="J1847" t="s">
        <v>204</v>
      </c>
      <c r="K1847" t="s">
        <v>204</v>
      </c>
      <c r="L1847" t="s">
        <v>325</v>
      </c>
      <c r="M1847" t="s">
        <v>340</v>
      </c>
      <c r="N1847" t="s">
        <v>445</v>
      </c>
      <c r="O1847" t="s">
        <v>339</v>
      </c>
      <c r="P1847" t="s">
        <v>2348</v>
      </c>
      <c r="Q1847" t="s">
        <v>415</v>
      </c>
      <c r="R1847" t="s">
        <v>407</v>
      </c>
      <c r="S1847" t="s">
        <v>1212</v>
      </c>
      <c r="T1847" s="129">
        <v>1058.3</v>
      </c>
      <c r="U1847" t="s">
        <v>2471</v>
      </c>
      <c r="V1847" s="130">
        <v>2.6961515790045298E-2</v>
      </c>
      <c r="W1847" s="130">
        <v>5.0835475023984597E-2</v>
      </c>
      <c r="X1847" t="s">
        <v>412</v>
      </c>
      <c r="Y1847" t="s">
        <v>339</v>
      </c>
      <c r="Z1847" s="137">
        <v>2374786</v>
      </c>
      <c r="AA1847" s="167">
        <v>1</v>
      </c>
      <c r="AB1847" s="166" t="s">
        <v>3858</v>
      </c>
      <c r="AD1847" s="137">
        <v>2375.0234999999998</v>
      </c>
      <c r="AH1847" s="130">
        <v>3.094183713355049E-3</v>
      </c>
      <c r="AI1847" s="130">
        <v>7.9193388025595446E-3</v>
      </c>
      <c r="AJ1847" s="130">
        <v>8.0654895154403815E-4</v>
      </c>
      <c r="AK1847" s="181"/>
      <c r="AL1847" s="4"/>
      <c r="AM1847" s="159"/>
      <c r="AN1847" s="4"/>
    </row>
    <row r="1848" spans="1:40" x14ac:dyDescent="0.25">
      <c r="A1848" t="s">
        <v>1213</v>
      </c>
      <c r="B1848" s="2">
        <v>9719</v>
      </c>
      <c r="C1848" t="s">
        <v>2344</v>
      </c>
      <c r="D1848" t="s">
        <v>2345</v>
      </c>
      <c r="E1848" t="s">
        <v>309</v>
      </c>
      <c r="F1848" t="s">
        <v>3859</v>
      </c>
      <c r="G1848" t="s">
        <v>3860</v>
      </c>
      <c r="H1848" t="s">
        <v>312</v>
      </c>
      <c r="I1848" t="s">
        <v>951</v>
      </c>
      <c r="J1848" t="s">
        <v>204</v>
      </c>
      <c r="K1848" t="s">
        <v>204</v>
      </c>
      <c r="L1848" t="s">
        <v>325</v>
      </c>
      <c r="M1848" t="s">
        <v>340</v>
      </c>
      <c r="N1848" t="s">
        <v>445</v>
      </c>
      <c r="O1848" t="s">
        <v>339</v>
      </c>
      <c r="P1848" t="s">
        <v>2348</v>
      </c>
      <c r="Q1848" t="s">
        <v>415</v>
      </c>
      <c r="R1848" t="s">
        <v>407</v>
      </c>
      <c r="S1848" t="s">
        <v>1212</v>
      </c>
      <c r="T1848" s="129">
        <v>578.1</v>
      </c>
      <c r="U1848" t="s">
        <v>3861</v>
      </c>
      <c r="V1848" s="130">
        <v>9.6407565951312998E-4</v>
      </c>
      <c r="W1848" s="130">
        <v>5.6557992557286899E-2</v>
      </c>
      <c r="X1848" t="s">
        <v>412</v>
      </c>
      <c r="Y1848" t="s">
        <v>339</v>
      </c>
      <c r="Z1848" s="137">
        <v>2254031</v>
      </c>
      <c r="AA1848" s="167">
        <v>1</v>
      </c>
      <c r="AB1848" s="166" t="s">
        <v>1673</v>
      </c>
      <c r="AD1848" s="137">
        <v>2279.7269999999999</v>
      </c>
      <c r="AH1848" s="130">
        <v>7.6837862068730419E-3</v>
      </c>
      <c r="AI1848" s="130">
        <v>7.6015797276711844E-3</v>
      </c>
      <c r="AJ1848" s="130">
        <v>7.7418662242989837E-4</v>
      </c>
      <c r="AK1848" s="181"/>
      <c r="AL1848" s="4"/>
      <c r="AM1848" s="159"/>
      <c r="AN1848" s="4"/>
    </row>
    <row r="1849" spans="1:40" x14ac:dyDescent="0.25">
      <c r="A1849" t="s">
        <v>1213</v>
      </c>
      <c r="B1849" s="2">
        <v>9719</v>
      </c>
      <c r="C1849" t="s">
        <v>2591</v>
      </c>
      <c r="D1849" t="s">
        <v>2592</v>
      </c>
      <c r="E1849" t="s">
        <v>309</v>
      </c>
      <c r="F1849" t="s">
        <v>3014</v>
      </c>
      <c r="G1849" t="s">
        <v>3015</v>
      </c>
      <c r="H1849" t="s">
        <v>312</v>
      </c>
      <c r="I1849" t="s">
        <v>951</v>
      </c>
      <c r="J1849" t="s">
        <v>204</v>
      </c>
      <c r="K1849" t="s">
        <v>204</v>
      </c>
      <c r="L1849" t="s">
        <v>325</v>
      </c>
      <c r="M1849" t="s">
        <v>340</v>
      </c>
      <c r="N1849" t="s">
        <v>475</v>
      </c>
      <c r="O1849" t="s">
        <v>339</v>
      </c>
      <c r="P1849" t="s">
        <v>1668</v>
      </c>
      <c r="Q1849" t="s">
        <v>413</v>
      </c>
      <c r="R1849" t="s">
        <v>407</v>
      </c>
      <c r="S1849" t="s">
        <v>1212</v>
      </c>
      <c r="T1849" s="129">
        <v>3481.6</v>
      </c>
      <c r="U1849" t="s">
        <v>3016</v>
      </c>
      <c r="V1849" s="130">
        <v>4.1428440332005503E-2</v>
      </c>
      <c r="W1849" s="130">
        <v>5.3751808432340301E-2</v>
      </c>
      <c r="X1849" t="s">
        <v>412</v>
      </c>
      <c r="Y1849" t="s">
        <v>339</v>
      </c>
      <c r="Z1849" s="137">
        <v>2258295.0099999998</v>
      </c>
      <c r="AA1849" s="167">
        <v>1</v>
      </c>
      <c r="AB1849" s="166" t="s">
        <v>3017</v>
      </c>
      <c r="AD1849" s="137">
        <v>2146.5093999999999</v>
      </c>
      <c r="AH1849" s="130">
        <v>2.9349623105455092E-3</v>
      </c>
      <c r="AI1849" s="130">
        <v>7.1573755718538391E-3</v>
      </c>
      <c r="AJ1849" s="130">
        <v>7.2894643191927266E-4</v>
      </c>
      <c r="AK1849" s="181"/>
      <c r="AL1849" s="4"/>
      <c r="AM1849" s="159"/>
      <c r="AN1849" s="4"/>
    </row>
    <row r="1850" spans="1:40" x14ac:dyDescent="0.25">
      <c r="A1850" t="s">
        <v>1213</v>
      </c>
      <c r="B1850" s="2">
        <v>9719</v>
      </c>
      <c r="C1850" t="s">
        <v>2500</v>
      </c>
      <c r="D1850" t="s">
        <v>2501</v>
      </c>
      <c r="E1850" t="s">
        <v>309</v>
      </c>
      <c r="F1850" t="s">
        <v>3862</v>
      </c>
      <c r="G1850" t="s">
        <v>3863</v>
      </c>
      <c r="H1850" t="s">
        <v>312</v>
      </c>
      <c r="I1850" t="s">
        <v>951</v>
      </c>
      <c r="J1850" t="s">
        <v>204</v>
      </c>
      <c r="K1850" t="s">
        <v>204</v>
      </c>
      <c r="L1850" t="s">
        <v>325</v>
      </c>
      <c r="M1850" t="s">
        <v>340</v>
      </c>
      <c r="N1850" t="s">
        <v>445</v>
      </c>
      <c r="O1850" t="s">
        <v>339</v>
      </c>
      <c r="P1850" t="s">
        <v>1647</v>
      </c>
      <c r="Q1850" t="s">
        <v>413</v>
      </c>
      <c r="R1850" t="s">
        <v>407</v>
      </c>
      <c r="S1850" t="s">
        <v>1212</v>
      </c>
      <c r="T1850" s="129">
        <v>3287.5</v>
      </c>
      <c r="U1850" t="s">
        <v>1627</v>
      </c>
      <c r="V1850" s="130">
        <v>3.8847601382994E-2</v>
      </c>
      <c r="W1850" s="130">
        <v>5.1129206446408899E-2</v>
      </c>
      <c r="X1850" t="s">
        <v>412</v>
      </c>
      <c r="Y1850" t="s">
        <v>339</v>
      </c>
      <c r="Z1850" s="137">
        <v>2182068</v>
      </c>
      <c r="AA1850" s="167">
        <v>1</v>
      </c>
      <c r="AB1850" s="166" t="s">
        <v>2091</v>
      </c>
      <c r="AD1850" s="137">
        <v>2129.6983999999998</v>
      </c>
      <c r="AH1850" s="130">
        <v>7.2735600000000001E-3</v>
      </c>
      <c r="AI1850" s="130">
        <v>7.1013205456152226E-3</v>
      </c>
      <c r="AJ1850" s="130">
        <v>7.2323748022914958E-4</v>
      </c>
      <c r="AK1850" s="181"/>
      <c r="AL1850" s="4"/>
      <c r="AM1850" s="159"/>
      <c r="AN1850" s="4"/>
    </row>
    <row r="1851" spans="1:40" x14ac:dyDescent="0.25">
      <c r="A1851" t="s">
        <v>1213</v>
      </c>
      <c r="B1851" s="2">
        <v>9719</v>
      </c>
      <c r="C1851" t="s">
        <v>2430</v>
      </c>
      <c r="D1851" t="s">
        <v>2431</v>
      </c>
      <c r="E1851" t="s">
        <v>309</v>
      </c>
      <c r="F1851" t="s">
        <v>3864</v>
      </c>
      <c r="G1851" t="s">
        <v>3865</v>
      </c>
      <c r="H1851" t="s">
        <v>312</v>
      </c>
      <c r="I1851" t="s">
        <v>951</v>
      </c>
      <c r="J1851" t="s">
        <v>204</v>
      </c>
      <c r="K1851" t="s">
        <v>204</v>
      </c>
      <c r="L1851" t="s">
        <v>325</v>
      </c>
      <c r="M1851" t="s">
        <v>340</v>
      </c>
      <c r="N1851" t="s">
        <v>465</v>
      </c>
      <c r="O1851" t="s">
        <v>339</v>
      </c>
      <c r="P1851" t="s">
        <v>1991</v>
      </c>
      <c r="Q1851" t="s">
        <v>415</v>
      </c>
      <c r="R1851" t="s">
        <v>407</v>
      </c>
      <c r="S1851" t="s">
        <v>1212</v>
      </c>
      <c r="T1851" s="129">
        <v>4362.6000000000004</v>
      </c>
      <c r="U1851" t="s">
        <v>3866</v>
      </c>
      <c r="V1851" s="130">
        <v>4.4741362159412199E-2</v>
      </c>
      <c r="W1851" s="130">
        <v>5.1569803580045398E-2</v>
      </c>
      <c r="X1851" t="s">
        <v>412</v>
      </c>
      <c r="Y1851" t="s">
        <v>339</v>
      </c>
      <c r="Z1851" s="137">
        <v>2214367.66</v>
      </c>
      <c r="AA1851" s="167">
        <v>1</v>
      </c>
      <c r="AB1851" s="166" t="s">
        <v>3867</v>
      </c>
      <c r="AD1851" s="137">
        <v>2053.1617000000001</v>
      </c>
      <c r="AH1851" s="130">
        <v>8.32469045112782E-3</v>
      </c>
      <c r="AI1851" s="130">
        <v>6.8461146252822846E-3</v>
      </c>
      <c r="AJ1851" s="130">
        <v>6.9724590787643796E-4</v>
      </c>
      <c r="AK1851" s="181"/>
      <c r="AL1851" s="4"/>
      <c r="AM1851" s="159"/>
      <c r="AN1851" s="4"/>
    </row>
    <row r="1852" spans="1:40" x14ac:dyDescent="0.25">
      <c r="A1852" t="s">
        <v>1213</v>
      </c>
      <c r="B1852" s="2">
        <v>9719</v>
      </c>
      <c r="C1852" t="s">
        <v>2586</v>
      </c>
      <c r="D1852" t="s">
        <v>2587</v>
      </c>
      <c r="E1852" t="s">
        <v>309</v>
      </c>
      <c r="F1852" t="s">
        <v>2588</v>
      </c>
      <c r="G1852" t="s">
        <v>2589</v>
      </c>
      <c r="H1852" t="s">
        <v>312</v>
      </c>
      <c r="I1852" t="s">
        <v>951</v>
      </c>
      <c r="J1852" t="s">
        <v>204</v>
      </c>
      <c r="K1852" t="s">
        <v>204</v>
      </c>
      <c r="L1852" t="s">
        <v>325</v>
      </c>
      <c r="M1852" t="s">
        <v>340</v>
      </c>
      <c r="N1852" t="s">
        <v>445</v>
      </c>
      <c r="O1852" t="s">
        <v>339</v>
      </c>
      <c r="P1852" t="s">
        <v>2348</v>
      </c>
      <c r="Q1852" t="s">
        <v>415</v>
      </c>
      <c r="R1852" t="s">
        <v>407</v>
      </c>
      <c r="S1852" t="s">
        <v>1212</v>
      </c>
      <c r="T1852" s="129">
        <v>2205</v>
      </c>
      <c r="U1852" t="s">
        <v>1694</v>
      </c>
      <c r="V1852" s="130">
        <v>4.9566803262406797E-2</v>
      </c>
      <c r="W1852" s="130">
        <v>4.8296796301603002E-2</v>
      </c>
      <c r="X1852" t="s">
        <v>412</v>
      </c>
      <c r="Y1852" t="s">
        <v>339</v>
      </c>
      <c r="Z1852" s="137">
        <v>2149266</v>
      </c>
      <c r="AA1852" s="167">
        <v>1</v>
      </c>
      <c r="AB1852" s="166" t="s">
        <v>2590</v>
      </c>
      <c r="AD1852" s="137">
        <v>2025.8981000000001</v>
      </c>
      <c r="AH1852" s="130">
        <v>7.1642199999999998E-3</v>
      </c>
      <c r="AI1852" s="130">
        <v>6.7552061835858285E-3</v>
      </c>
      <c r="AJ1852" s="130">
        <v>6.8798729296365251E-4</v>
      </c>
      <c r="AK1852" s="181"/>
      <c r="AL1852" s="4"/>
      <c r="AM1852" s="159"/>
      <c r="AN1852" s="4"/>
    </row>
    <row r="1853" spans="1:40" x14ac:dyDescent="0.25">
      <c r="A1853" t="s">
        <v>1213</v>
      </c>
      <c r="B1853" s="2">
        <v>9719</v>
      </c>
      <c r="C1853" t="s">
        <v>1769</v>
      </c>
      <c r="D1853" t="s">
        <v>1770</v>
      </c>
      <c r="E1853" t="s">
        <v>309</v>
      </c>
      <c r="F1853" t="s">
        <v>1771</v>
      </c>
      <c r="G1853" t="s">
        <v>1772</v>
      </c>
      <c r="H1853" t="s">
        <v>312</v>
      </c>
      <c r="I1853" t="s">
        <v>951</v>
      </c>
      <c r="J1853" t="s">
        <v>204</v>
      </c>
      <c r="K1853" t="s">
        <v>204</v>
      </c>
      <c r="L1853" t="s">
        <v>325</v>
      </c>
      <c r="M1853" t="s">
        <v>340</v>
      </c>
      <c r="N1853" t="s">
        <v>441</v>
      </c>
      <c r="O1853" t="s">
        <v>339</v>
      </c>
      <c r="P1853" t="s">
        <v>1773</v>
      </c>
      <c r="Q1853" t="s">
        <v>415</v>
      </c>
      <c r="R1853" t="s">
        <v>407</v>
      </c>
      <c r="S1853" t="s">
        <v>1212</v>
      </c>
      <c r="T1853" s="129">
        <v>1763</v>
      </c>
      <c r="U1853" t="s">
        <v>1774</v>
      </c>
      <c r="V1853" s="130">
        <v>1.7339117385730199E-2</v>
      </c>
      <c r="W1853" s="130">
        <v>4.6565878990888203E-2</v>
      </c>
      <c r="X1853" t="s">
        <v>412</v>
      </c>
      <c r="Y1853" t="s">
        <v>339</v>
      </c>
      <c r="Z1853" s="137">
        <v>2068744.78</v>
      </c>
      <c r="AA1853" s="167">
        <v>1</v>
      </c>
      <c r="AB1853" s="166" t="s">
        <v>1775</v>
      </c>
      <c r="AD1853" s="137">
        <v>2020.9568000000002</v>
      </c>
      <c r="AH1853" s="130">
        <v>2.8400398444832953E-3</v>
      </c>
      <c r="AI1853" s="130">
        <v>6.7387297871101363E-3</v>
      </c>
      <c r="AJ1853" s="130">
        <v>6.8630924626884523E-4</v>
      </c>
      <c r="AK1853" s="181"/>
      <c r="AL1853" s="4"/>
      <c r="AM1853" s="159"/>
      <c r="AN1853" s="4"/>
    </row>
    <row r="1854" spans="1:40" x14ac:dyDescent="0.25">
      <c r="A1854" t="s">
        <v>1213</v>
      </c>
      <c r="B1854" s="2">
        <v>9719</v>
      </c>
      <c r="C1854" t="s">
        <v>2324</v>
      </c>
      <c r="D1854" t="s">
        <v>2325</v>
      </c>
      <c r="E1854" t="s">
        <v>309</v>
      </c>
      <c r="F1854" t="s">
        <v>2925</v>
      </c>
      <c r="G1854" t="s">
        <v>2926</v>
      </c>
      <c r="H1854" t="s">
        <v>312</v>
      </c>
      <c r="I1854" t="s">
        <v>951</v>
      </c>
      <c r="J1854" t="s">
        <v>204</v>
      </c>
      <c r="K1854" t="s">
        <v>204</v>
      </c>
      <c r="L1854" t="s">
        <v>325</v>
      </c>
      <c r="M1854" t="s">
        <v>340</v>
      </c>
      <c r="N1854" t="s">
        <v>451</v>
      </c>
      <c r="O1854" t="s">
        <v>339</v>
      </c>
      <c r="P1854" t="s">
        <v>1619</v>
      </c>
      <c r="Q1854" t="s">
        <v>413</v>
      </c>
      <c r="R1854" t="s">
        <v>407</v>
      </c>
      <c r="S1854" t="s">
        <v>1212</v>
      </c>
      <c r="T1854" s="129">
        <v>3199.8</v>
      </c>
      <c r="U1854" t="s">
        <v>2927</v>
      </c>
      <c r="V1854" s="130">
        <v>4.6462007871290401E-2</v>
      </c>
      <c r="W1854" s="130">
        <v>4.8073875132798802E-2</v>
      </c>
      <c r="X1854" t="s">
        <v>412</v>
      </c>
      <c r="Y1854" t="s">
        <v>339</v>
      </c>
      <c r="Z1854" s="137">
        <v>2072972</v>
      </c>
      <c r="AA1854" s="167">
        <v>1</v>
      </c>
      <c r="AB1854" s="166" t="s">
        <v>2928</v>
      </c>
      <c r="AD1854" s="137">
        <v>2009.1244999999999</v>
      </c>
      <c r="AH1854" s="130">
        <v>3.0598267427713668E-3</v>
      </c>
      <c r="AI1854" s="130">
        <v>6.6992758648590396E-3</v>
      </c>
      <c r="AJ1854" s="130">
        <v>6.8229104217134694E-4</v>
      </c>
      <c r="AK1854" s="181"/>
      <c r="AL1854" s="4"/>
      <c r="AM1854" s="159"/>
      <c r="AN1854" s="4"/>
    </row>
    <row r="1855" spans="1:40" x14ac:dyDescent="0.25">
      <c r="A1855" t="s">
        <v>1213</v>
      </c>
      <c r="B1855" s="2">
        <v>9719</v>
      </c>
      <c r="C1855" t="s">
        <v>2572</v>
      </c>
      <c r="D1855" t="s">
        <v>2573</v>
      </c>
      <c r="E1855" t="s">
        <v>309</v>
      </c>
      <c r="F1855" t="s">
        <v>2574</v>
      </c>
      <c r="G1855" t="s">
        <v>2575</v>
      </c>
      <c r="H1855" t="s">
        <v>312</v>
      </c>
      <c r="I1855" t="s">
        <v>951</v>
      </c>
      <c r="J1855" t="s">
        <v>204</v>
      </c>
      <c r="K1855" t="s">
        <v>204</v>
      </c>
      <c r="L1855" t="s">
        <v>325</v>
      </c>
      <c r="M1855" t="s">
        <v>340</v>
      </c>
      <c r="N1855" t="s">
        <v>451</v>
      </c>
      <c r="O1855" t="s">
        <v>339</v>
      </c>
      <c r="P1855" t="s">
        <v>1619</v>
      </c>
      <c r="Q1855" t="s">
        <v>413</v>
      </c>
      <c r="R1855" t="s">
        <v>407</v>
      </c>
      <c r="S1855" t="s">
        <v>1212</v>
      </c>
      <c r="T1855" s="129">
        <v>1251.9000000000001</v>
      </c>
      <c r="U1855" t="s">
        <v>1694</v>
      </c>
      <c r="V1855" s="130">
        <v>2.1000681970584301E-2</v>
      </c>
      <c r="W1855" s="130">
        <v>4.69750049006935E-2</v>
      </c>
      <c r="X1855" t="s">
        <v>412</v>
      </c>
      <c r="Y1855" t="s">
        <v>339</v>
      </c>
      <c r="Z1855" s="137">
        <v>1826789.32</v>
      </c>
      <c r="AA1855" s="167">
        <v>1</v>
      </c>
      <c r="AB1855" s="166" t="s">
        <v>2576</v>
      </c>
      <c r="AD1855" s="137">
        <v>1811.4443000000001</v>
      </c>
      <c r="AH1855" s="130">
        <v>6.0002332707785322E-3</v>
      </c>
      <c r="AI1855" s="130">
        <v>6.0401259750336419E-3</v>
      </c>
      <c r="AJ1855" s="130">
        <v>6.15159597766264E-4</v>
      </c>
      <c r="AK1855" s="181"/>
      <c r="AL1855" s="4"/>
      <c r="AM1855" s="159"/>
      <c r="AN1855" s="4"/>
    </row>
    <row r="1856" spans="1:40" x14ac:dyDescent="0.25">
      <c r="A1856" t="s">
        <v>1213</v>
      </c>
      <c r="B1856" s="2">
        <v>9719</v>
      </c>
      <c r="C1856" t="s">
        <v>2442</v>
      </c>
      <c r="D1856" t="s">
        <v>2443</v>
      </c>
      <c r="E1856" t="s">
        <v>309</v>
      </c>
      <c r="F1856" t="s">
        <v>2444</v>
      </c>
      <c r="G1856" t="s">
        <v>2445</v>
      </c>
      <c r="H1856" t="s">
        <v>312</v>
      </c>
      <c r="I1856" t="s">
        <v>951</v>
      </c>
      <c r="J1856" t="s">
        <v>204</v>
      </c>
      <c r="K1856" t="s">
        <v>204</v>
      </c>
      <c r="L1856" t="s">
        <v>325</v>
      </c>
      <c r="M1856" t="s">
        <v>340</v>
      </c>
      <c r="N1856" t="s">
        <v>446</v>
      </c>
      <c r="O1856" t="s">
        <v>339</v>
      </c>
      <c r="P1856" t="s">
        <v>1668</v>
      </c>
      <c r="Q1856" t="s">
        <v>413</v>
      </c>
      <c r="R1856" t="s">
        <v>407</v>
      </c>
      <c r="S1856" t="s">
        <v>1212</v>
      </c>
      <c r="T1856" s="129">
        <v>2872.8</v>
      </c>
      <c r="U1856" t="s">
        <v>1921</v>
      </c>
      <c r="V1856" s="130">
        <v>4.7834306670425097E-2</v>
      </c>
      <c r="W1856" s="130">
        <v>4.9880847901105502E-2</v>
      </c>
      <c r="X1856" t="s">
        <v>412</v>
      </c>
      <c r="Y1856" t="s">
        <v>339</v>
      </c>
      <c r="Z1856" s="137">
        <v>1825595.83</v>
      </c>
      <c r="AA1856" s="167">
        <v>1</v>
      </c>
      <c r="AB1856" s="166" t="s">
        <v>2446</v>
      </c>
      <c r="AD1856" s="137">
        <v>1633.1780000000001</v>
      </c>
      <c r="AH1856" s="130">
        <v>1.9473022165895444E-3</v>
      </c>
      <c r="AI1856" s="130">
        <v>5.4457102874504578E-3</v>
      </c>
      <c r="AJ1856" s="130">
        <v>5.5462103999593662E-4</v>
      </c>
      <c r="AK1856" s="181"/>
      <c r="AL1856" s="4"/>
      <c r="AM1856" s="159"/>
      <c r="AN1856" s="4"/>
    </row>
    <row r="1857" spans="1:40" x14ac:dyDescent="0.25">
      <c r="A1857" t="s">
        <v>1213</v>
      </c>
      <c r="B1857" s="2">
        <v>9719</v>
      </c>
      <c r="C1857" t="s">
        <v>2430</v>
      </c>
      <c r="D1857" t="s">
        <v>2431</v>
      </c>
      <c r="E1857" t="s">
        <v>309</v>
      </c>
      <c r="F1857" t="s">
        <v>2469</v>
      </c>
      <c r="G1857" t="s">
        <v>2470</v>
      </c>
      <c r="H1857" t="s">
        <v>312</v>
      </c>
      <c r="I1857" t="s">
        <v>951</v>
      </c>
      <c r="J1857" t="s">
        <v>204</v>
      </c>
      <c r="K1857" t="s">
        <v>204</v>
      </c>
      <c r="L1857" t="s">
        <v>325</v>
      </c>
      <c r="M1857" t="s">
        <v>340</v>
      </c>
      <c r="N1857" t="s">
        <v>465</v>
      </c>
      <c r="O1857" t="s">
        <v>339</v>
      </c>
      <c r="P1857" t="s">
        <v>1991</v>
      </c>
      <c r="Q1857" t="s">
        <v>415</v>
      </c>
      <c r="R1857" t="s">
        <v>407</v>
      </c>
      <c r="S1857" t="s">
        <v>1212</v>
      </c>
      <c r="T1857" s="129">
        <v>973.4</v>
      </c>
      <c r="U1857" t="s">
        <v>2471</v>
      </c>
      <c r="V1857" s="130">
        <v>2.7119077938962802E-2</v>
      </c>
      <c r="W1857" s="130">
        <v>4.9781189025640098E-2</v>
      </c>
      <c r="X1857" t="s">
        <v>412</v>
      </c>
      <c r="Y1857" t="s">
        <v>339</v>
      </c>
      <c r="Z1857" s="137">
        <v>1197561.08</v>
      </c>
      <c r="AA1857" s="167">
        <v>1</v>
      </c>
      <c r="AB1857" s="166" t="s">
        <v>2472</v>
      </c>
      <c r="AD1857" s="137">
        <v>1223.6678999999999</v>
      </c>
      <c r="AH1857" s="130">
        <v>5.8445133618819306E-3</v>
      </c>
      <c r="AI1857" s="130">
        <v>4.0802293880109197E-3</v>
      </c>
      <c r="AJ1857" s="130">
        <v>4.1555296685826264E-4</v>
      </c>
      <c r="AK1857" s="181"/>
      <c r="AL1857" s="4"/>
      <c r="AM1857" s="159"/>
      <c r="AN1857" s="4"/>
    </row>
    <row r="1858" spans="1:40" x14ac:dyDescent="0.25">
      <c r="A1858" t="s">
        <v>1213</v>
      </c>
      <c r="B1858" s="2">
        <v>9719</v>
      </c>
      <c r="C1858" t="s">
        <v>3075</v>
      </c>
      <c r="D1858" t="s">
        <v>3076</v>
      </c>
      <c r="E1858" t="s">
        <v>309</v>
      </c>
      <c r="F1858" t="s">
        <v>3868</v>
      </c>
      <c r="G1858" t="s">
        <v>3869</v>
      </c>
      <c r="H1858" t="s">
        <v>312</v>
      </c>
      <c r="I1858" t="s">
        <v>951</v>
      </c>
      <c r="J1858" t="s">
        <v>204</v>
      </c>
      <c r="K1858" t="s">
        <v>204</v>
      </c>
      <c r="L1858" t="s">
        <v>325</v>
      </c>
      <c r="M1858" t="s">
        <v>340</v>
      </c>
      <c r="N1858" t="s">
        <v>447</v>
      </c>
      <c r="O1858" t="s">
        <v>339</v>
      </c>
      <c r="P1858" t="s">
        <v>1640</v>
      </c>
      <c r="Q1858" t="s">
        <v>413</v>
      </c>
      <c r="R1858" t="s">
        <v>407</v>
      </c>
      <c r="S1858" t="s">
        <v>1212</v>
      </c>
      <c r="T1858" s="129">
        <v>2099.8000000000002</v>
      </c>
      <c r="U1858" t="s">
        <v>3870</v>
      </c>
      <c r="V1858" s="130">
        <v>3.1936932131154998E-2</v>
      </c>
      <c r="W1858" s="130">
        <v>5.8013536659478802E-2</v>
      </c>
      <c r="X1858" t="s">
        <v>412</v>
      </c>
      <c r="Y1858" t="s">
        <v>339</v>
      </c>
      <c r="Z1858" s="137">
        <v>1213570.46</v>
      </c>
      <c r="AA1858" s="167">
        <v>1</v>
      </c>
      <c r="AB1858" s="166" t="s">
        <v>3371</v>
      </c>
      <c r="AD1858" s="137">
        <v>1199.7358000000002</v>
      </c>
      <c r="AH1858" s="130">
        <v>1.2024908404674347E-3</v>
      </c>
      <c r="AI1858" s="130">
        <v>4.0004295847008752E-3</v>
      </c>
      <c r="AJ1858" s="130">
        <v>4.0742571668021311E-4</v>
      </c>
      <c r="AK1858" s="181"/>
      <c r="AL1858" s="4"/>
      <c r="AM1858" s="159"/>
      <c r="AN1858" s="4"/>
    </row>
    <row r="1859" spans="1:40" x14ac:dyDescent="0.25">
      <c r="A1859" t="s">
        <v>1213</v>
      </c>
      <c r="B1859" s="2">
        <v>9719</v>
      </c>
      <c r="C1859" t="s">
        <v>2430</v>
      </c>
      <c r="D1859" t="s">
        <v>2431</v>
      </c>
      <c r="E1859" t="s">
        <v>309</v>
      </c>
      <c r="F1859" t="s">
        <v>3420</v>
      </c>
      <c r="G1859" t="s">
        <v>3421</v>
      </c>
      <c r="H1859" t="s">
        <v>312</v>
      </c>
      <c r="I1859" t="s">
        <v>951</v>
      </c>
      <c r="J1859" t="s">
        <v>204</v>
      </c>
      <c r="K1859" t="s">
        <v>204</v>
      </c>
      <c r="L1859" t="s">
        <v>325</v>
      </c>
      <c r="M1859" t="s">
        <v>340</v>
      </c>
      <c r="N1859" t="s">
        <v>465</v>
      </c>
      <c r="O1859" t="s">
        <v>339</v>
      </c>
      <c r="P1859" t="s">
        <v>2149</v>
      </c>
      <c r="Q1859" t="s">
        <v>415</v>
      </c>
      <c r="R1859" t="s">
        <v>407</v>
      </c>
      <c r="S1859" t="s">
        <v>1212</v>
      </c>
      <c r="T1859" s="129">
        <v>2257.9</v>
      </c>
      <c r="U1859" t="s">
        <v>1672</v>
      </c>
      <c r="V1859" s="130">
        <v>2.77283557408885E-2</v>
      </c>
      <c r="W1859" s="130">
        <v>5.38960515415665E-2</v>
      </c>
      <c r="X1859" t="s">
        <v>412</v>
      </c>
      <c r="Y1859" t="s">
        <v>339</v>
      </c>
      <c r="Z1859" s="137">
        <v>1222527.3</v>
      </c>
      <c r="AA1859" s="167">
        <v>1</v>
      </c>
      <c r="AB1859" s="166" t="s">
        <v>3422</v>
      </c>
      <c r="AD1859" s="137">
        <v>1154.7993000000001</v>
      </c>
      <c r="AH1859" s="130">
        <v>1.5328665774200893E-2</v>
      </c>
      <c r="AI1859" s="130">
        <v>3.8505921754705169E-3</v>
      </c>
      <c r="AJ1859" s="130">
        <v>3.9216545211396409E-4</v>
      </c>
      <c r="AK1859" s="181"/>
      <c r="AL1859" s="4"/>
      <c r="AM1859" s="159"/>
      <c r="AN1859" s="4"/>
    </row>
    <row r="1860" spans="1:40" x14ac:dyDescent="0.25">
      <c r="A1860" t="s">
        <v>1213</v>
      </c>
      <c r="B1860" s="2">
        <v>9719</v>
      </c>
      <c r="C1860" t="s">
        <v>3871</v>
      </c>
      <c r="D1860" t="s">
        <v>3872</v>
      </c>
      <c r="E1860" t="s">
        <v>311</v>
      </c>
      <c r="F1860" t="s">
        <v>3873</v>
      </c>
      <c r="G1860" t="s">
        <v>3874</v>
      </c>
      <c r="H1860" t="s">
        <v>312</v>
      </c>
      <c r="I1860" t="s">
        <v>951</v>
      </c>
      <c r="J1860" t="s">
        <v>204</v>
      </c>
      <c r="K1860" t="s">
        <v>224</v>
      </c>
      <c r="L1860" t="s">
        <v>325</v>
      </c>
      <c r="M1860" t="s">
        <v>340</v>
      </c>
      <c r="N1860" t="s">
        <v>465</v>
      </c>
      <c r="O1860" t="s">
        <v>339</v>
      </c>
      <c r="P1860" t="s">
        <v>1647</v>
      </c>
      <c r="Q1860" t="s">
        <v>413</v>
      </c>
      <c r="R1860" t="s">
        <v>407</v>
      </c>
      <c r="S1860" t="s">
        <v>1212</v>
      </c>
      <c r="T1860" s="129">
        <v>1170</v>
      </c>
      <c r="U1860" t="s">
        <v>3875</v>
      </c>
      <c r="V1860" s="130">
        <v>3.2102278743013302E-2</v>
      </c>
      <c r="W1860" s="130">
        <v>5.3736072820424703E-2</v>
      </c>
      <c r="X1860" t="s">
        <v>412</v>
      </c>
      <c r="Y1860" t="s">
        <v>339</v>
      </c>
      <c r="Z1860" s="137">
        <v>1146980.25</v>
      </c>
      <c r="AA1860" s="167">
        <v>1</v>
      </c>
      <c r="AB1860" s="166" t="s">
        <v>3876</v>
      </c>
      <c r="AD1860" s="137">
        <v>1149.3888999999999</v>
      </c>
      <c r="AH1860" s="130">
        <v>3.0586139999999999E-3</v>
      </c>
      <c r="AI1860" s="130">
        <v>3.8325516000162659E-3</v>
      </c>
      <c r="AJ1860" s="130">
        <v>3.9032810084252027E-4</v>
      </c>
      <c r="AK1860" s="181"/>
      <c r="AL1860" s="4"/>
      <c r="AM1860" s="159"/>
      <c r="AN1860" s="4"/>
    </row>
    <row r="1861" spans="1:40" x14ac:dyDescent="0.25">
      <c r="A1861" t="s">
        <v>1213</v>
      </c>
      <c r="B1861" s="2">
        <v>9719</v>
      </c>
      <c r="C1861" t="s">
        <v>2318</v>
      </c>
      <c r="D1861" t="s">
        <v>2319</v>
      </c>
      <c r="E1861" t="s">
        <v>309</v>
      </c>
      <c r="F1861" t="s">
        <v>2320</v>
      </c>
      <c r="G1861" t="s">
        <v>2321</v>
      </c>
      <c r="H1861" t="s">
        <v>312</v>
      </c>
      <c r="I1861" t="s">
        <v>951</v>
      </c>
      <c r="J1861" t="s">
        <v>204</v>
      </c>
      <c r="K1861" t="s">
        <v>204</v>
      </c>
      <c r="L1861" t="s">
        <v>325</v>
      </c>
      <c r="M1861" t="s">
        <v>340</v>
      </c>
      <c r="N1861" t="s">
        <v>445</v>
      </c>
      <c r="O1861" t="s">
        <v>339</v>
      </c>
      <c r="P1861" t="s">
        <v>1647</v>
      </c>
      <c r="Q1861" t="s">
        <v>413</v>
      </c>
      <c r="R1861" t="s">
        <v>407</v>
      </c>
      <c r="S1861" t="s">
        <v>1212</v>
      </c>
      <c r="T1861" s="129">
        <v>3484.1</v>
      </c>
      <c r="U1861" t="s">
        <v>2322</v>
      </c>
      <c r="V1861" s="130">
        <v>3.9290781081914597E-2</v>
      </c>
      <c r="W1861" s="130">
        <v>4.22307179081437E-2</v>
      </c>
      <c r="X1861" t="s">
        <v>412</v>
      </c>
      <c r="Y1861" t="s">
        <v>339</v>
      </c>
      <c r="Z1861" s="137">
        <v>1010815</v>
      </c>
      <c r="AA1861" s="167">
        <v>1</v>
      </c>
      <c r="AB1861" s="166" t="s">
        <v>2323</v>
      </c>
      <c r="AD1861" s="137">
        <v>998.1798</v>
      </c>
      <c r="AH1861" s="130">
        <v>1.1242520298075853E-3</v>
      </c>
      <c r="AI1861" s="130">
        <v>3.3283561287166742E-3</v>
      </c>
      <c r="AJ1861" s="130">
        <v>3.389780653296432E-4</v>
      </c>
      <c r="AK1861" s="181"/>
      <c r="AL1861" s="4"/>
      <c r="AM1861" s="159"/>
      <c r="AN1861" s="4"/>
    </row>
    <row r="1862" spans="1:40" x14ac:dyDescent="0.25">
      <c r="A1862" t="s">
        <v>1213</v>
      </c>
      <c r="B1862" s="2">
        <v>9719</v>
      </c>
      <c r="C1862" t="s">
        <v>1987</v>
      </c>
      <c r="D1862" t="s">
        <v>1988</v>
      </c>
      <c r="E1862" t="s">
        <v>309</v>
      </c>
      <c r="F1862" t="s">
        <v>3877</v>
      </c>
      <c r="G1862" t="s">
        <v>3878</v>
      </c>
      <c r="H1862" t="s">
        <v>312</v>
      </c>
      <c r="I1862" t="s">
        <v>951</v>
      </c>
      <c r="J1862" t="s">
        <v>204</v>
      </c>
      <c r="K1862" t="s">
        <v>204</v>
      </c>
      <c r="L1862" t="s">
        <v>325</v>
      </c>
      <c r="M1862" t="s">
        <v>340</v>
      </c>
      <c r="N1862" t="s">
        <v>464</v>
      </c>
      <c r="O1862" t="s">
        <v>339</v>
      </c>
      <c r="P1862" t="s">
        <v>2348</v>
      </c>
      <c r="Q1862" t="s">
        <v>415</v>
      </c>
      <c r="R1862" t="s">
        <v>407</v>
      </c>
      <c r="S1862" t="s">
        <v>1212</v>
      </c>
      <c r="T1862" s="129">
        <v>1615</v>
      </c>
      <c r="U1862" t="s">
        <v>3879</v>
      </c>
      <c r="V1862" s="130">
        <v>1.5496684582633801E-2</v>
      </c>
      <c r="W1862" s="130">
        <v>3.5249351421594299E-2</v>
      </c>
      <c r="X1862" t="s">
        <v>412</v>
      </c>
      <c r="Y1862" t="s">
        <v>339</v>
      </c>
      <c r="Z1862" s="137">
        <v>770803.15</v>
      </c>
      <c r="AA1862" s="167">
        <v>1</v>
      </c>
      <c r="AB1862" s="166" t="s">
        <v>3880</v>
      </c>
      <c r="AD1862" s="137">
        <v>782.98180000000002</v>
      </c>
      <c r="AH1862" s="130">
        <v>2.7723229812561916E-3</v>
      </c>
      <c r="AI1862" s="130">
        <v>2.6107944407446565E-3</v>
      </c>
      <c r="AJ1862" s="130">
        <v>2.6589764264145759E-4</v>
      </c>
      <c r="AK1862" s="181"/>
      <c r="AL1862" s="4"/>
      <c r="AM1862" s="159"/>
      <c r="AN1862" s="4"/>
    </row>
    <row r="1863" spans="1:40" x14ac:dyDescent="0.25">
      <c r="A1863" t="s">
        <v>1213</v>
      </c>
      <c r="B1863" s="2">
        <v>9719</v>
      </c>
      <c r="C1863" t="s">
        <v>3136</v>
      </c>
      <c r="D1863" t="s">
        <v>3137</v>
      </c>
      <c r="E1863" t="s">
        <v>309</v>
      </c>
      <c r="F1863" t="s">
        <v>3163</v>
      </c>
      <c r="G1863" t="s">
        <v>3164</v>
      </c>
      <c r="H1863" t="s">
        <v>312</v>
      </c>
      <c r="I1863" t="s">
        <v>951</v>
      </c>
      <c r="J1863" t="s">
        <v>204</v>
      </c>
      <c r="K1863" t="s">
        <v>204</v>
      </c>
      <c r="L1863" t="s">
        <v>325</v>
      </c>
      <c r="M1863" t="s">
        <v>340</v>
      </c>
      <c r="N1863" t="s">
        <v>447</v>
      </c>
      <c r="O1863" t="s">
        <v>339</v>
      </c>
      <c r="P1863" t="s">
        <v>1640</v>
      </c>
      <c r="Q1863" t="s">
        <v>413</v>
      </c>
      <c r="R1863" t="s">
        <v>407</v>
      </c>
      <c r="S1863" t="s">
        <v>1212</v>
      </c>
      <c r="T1863" s="129">
        <v>87.7</v>
      </c>
      <c r="U1863" t="s">
        <v>3165</v>
      </c>
      <c r="V1863" s="130">
        <v>3.1401740399520602E-2</v>
      </c>
      <c r="W1863" s="130">
        <v>6.0292577785253203E-2</v>
      </c>
      <c r="X1863" t="s">
        <v>412</v>
      </c>
      <c r="Y1863" t="s">
        <v>339</v>
      </c>
      <c r="Z1863" s="137">
        <v>762429</v>
      </c>
      <c r="AA1863" s="167">
        <v>1</v>
      </c>
      <c r="AB1863" s="166" t="s">
        <v>3166</v>
      </c>
      <c r="AD1863" s="137">
        <v>771.42570000000001</v>
      </c>
      <c r="AH1863" s="130">
        <v>3.4181701290910901E-3</v>
      </c>
      <c r="AI1863" s="130">
        <v>2.5722614868028291E-3</v>
      </c>
      <c r="AJ1863" s="130">
        <v>2.6197323501393809E-4</v>
      </c>
      <c r="AK1863" s="181"/>
      <c r="AL1863" s="4"/>
      <c r="AM1863" s="159"/>
      <c r="AN1863" s="4"/>
    </row>
    <row r="1864" spans="1:40" x14ac:dyDescent="0.25">
      <c r="A1864" t="s">
        <v>1213</v>
      </c>
      <c r="B1864" s="2">
        <v>9719</v>
      </c>
      <c r="C1864" t="s">
        <v>1643</v>
      </c>
      <c r="D1864" t="s">
        <v>1644</v>
      </c>
      <c r="E1864" t="s">
        <v>311</v>
      </c>
      <c r="F1864" t="s">
        <v>3881</v>
      </c>
      <c r="G1864" t="s">
        <v>3882</v>
      </c>
      <c r="H1864" t="s">
        <v>312</v>
      </c>
      <c r="I1864" t="s">
        <v>951</v>
      </c>
      <c r="J1864" t="s">
        <v>204</v>
      </c>
      <c r="K1864" t="s">
        <v>224</v>
      </c>
      <c r="L1864" t="s">
        <v>325</v>
      </c>
      <c r="M1864" t="s">
        <v>340</v>
      </c>
      <c r="N1864" t="s">
        <v>465</v>
      </c>
      <c r="O1864" t="s">
        <v>339</v>
      </c>
      <c r="P1864" t="s">
        <v>1647</v>
      </c>
      <c r="Q1864" t="s">
        <v>413</v>
      </c>
      <c r="R1864" t="s">
        <v>407</v>
      </c>
      <c r="S1864" t="s">
        <v>1212</v>
      </c>
      <c r="T1864" s="129">
        <v>911.1</v>
      </c>
      <c r="U1864" t="s">
        <v>1813</v>
      </c>
      <c r="V1864" s="130">
        <v>3.01836514822247E-2</v>
      </c>
      <c r="W1864" s="130">
        <v>2.2702823520898498E-2</v>
      </c>
      <c r="X1864" t="s">
        <v>412</v>
      </c>
      <c r="Y1864" t="s">
        <v>339</v>
      </c>
      <c r="Z1864" s="137">
        <v>369226.86</v>
      </c>
      <c r="AA1864" s="167">
        <v>1</v>
      </c>
      <c r="AB1864" s="166" t="s">
        <v>3223</v>
      </c>
      <c r="AD1864" s="137">
        <v>372.03300000000002</v>
      </c>
      <c r="AH1864" s="130">
        <v>2.1119625244755617E-3</v>
      </c>
      <c r="AI1864" s="130">
        <v>1.240516303410318E-3</v>
      </c>
      <c r="AJ1864" s="130">
        <v>1.2634099245324655E-4</v>
      </c>
      <c r="AK1864" s="181"/>
      <c r="AL1864" s="4"/>
      <c r="AM1864" s="159"/>
      <c r="AN1864" s="4"/>
    </row>
    <row r="1865" spans="1:40" x14ac:dyDescent="0.25">
      <c r="A1865" t="s">
        <v>1213</v>
      </c>
      <c r="B1865" s="2">
        <v>9719</v>
      </c>
      <c r="C1865" t="s">
        <v>1797</v>
      </c>
      <c r="D1865" t="s">
        <v>1798</v>
      </c>
      <c r="E1865" t="s">
        <v>311</v>
      </c>
      <c r="F1865" t="s">
        <v>2278</v>
      </c>
      <c r="G1865" t="s">
        <v>2279</v>
      </c>
      <c r="H1865" t="s">
        <v>312</v>
      </c>
      <c r="I1865" t="s">
        <v>951</v>
      </c>
      <c r="J1865" t="s">
        <v>204</v>
      </c>
      <c r="K1865" t="s">
        <v>224</v>
      </c>
      <c r="L1865" t="s">
        <v>325</v>
      </c>
      <c r="M1865" t="s">
        <v>340</v>
      </c>
      <c r="N1865" t="s">
        <v>465</v>
      </c>
      <c r="O1865" t="s">
        <v>339</v>
      </c>
      <c r="P1865" t="s">
        <v>1619</v>
      </c>
      <c r="Q1865" t="s">
        <v>413</v>
      </c>
      <c r="R1865" t="s">
        <v>407</v>
      </c>
      <c r="S1865" t="s">
        <v>1212</v>
      </c>
      <c r="T1865" s="129">
        <v>421.9</v>
      </c>
      <c r="U1865" t="s">
        <v>1585</v>
      </c>
      <c r="V1865" s="130">
        <v>5.6143621443509699E-2</v>
      </c>
      <c r="W1865" s="130">
        <v>1.1483332225084001E-2</v>
      </c>
      <c r="X1865" t="s">
        <v>412</v>
      </c>
      <c r="Y1865" t="s">
        <v>339</v>
      </c>
      <c r="Z1865" s="137">
        <v>205196.79999999999</v>
      </c>
      <c r="AA1865" s="167">
        <v>1</v>
      </c>
      <c r="AB1865" s="166" t="s">
        <v>2280</v>
      </c>
      <c r="AD1865" s="137">
        <v>204.23239999999998</v>
      </c>
      <c r="AH1865" s="130">
        <v>5.2992468340896676E-4</v>
      </c>
      <c r="AI1865" s="130">
        <v>6.8099771225836787E-4</v>
      </c>
      <c r="AJ1865" s="130">
        <v>6.9356546615779852E-5</v>
      </c>
      <c r="AK1865" s="181"/>
      <c r="AL1865" s="4"/>
      <c r="AM1865" s="159"/>
      <c r="AN1865" s="4"/>
    </row>
    <row r="1866" spans="1:40" x14ac:dyDescent="0.25">
      <c r="A1866" t="s">
        <v>1213</v>
      </c>
      <c r="B1866" s="2">
        <v>9719</v>
      </c>
      <c r="C1866" t="s">
        <v>3883</v>
      </c>
      <c r="D1866" t="s">
        <v>3884</v>
      </c>
      <c r="E1866" t="s">
        <v>311</v>
      </c>
      <c r="F1866" t="s">
        <v>3885</v>
      </c>
      <c r="G1866" t="s">
        <v>3886</v>
      </c>
      <c r="H1866" t="s">
        <v>312</v>
      </c>
      <c r="I1866" t="s">
        <v>951</v>
      </c>
      <c r="J1866" t="s">
        <v>204</v>
      </c>
      <c r="K1866" t="s">
        <v>224</v>
      </c>
      <c r="L1866" t="s">
        <v>325</v>
      </c>
      <c r="M1866" t="s">
        <v>340</v>
      </c>
      <c r="N1866" t="s">
        <v>465</v>
      </c>
      <c r="O1866" t="s">
        <v>339</v>
      </c>
      <c r="P1866" t="s">
        <v>1806</v>
      </c>
      <c r="Q1866" t="s">
        <v>415</v>
      </c>
      <c r="R1866" t="s">
        <v>407</v>
      </c>
      <c r="S1866" t="s">
        <v>1212</v>
      </c>
      <c r="T1866" s="129">
        <v>501.4</v>
      </c>
      <c r="U1866" t="s">
        <v>2492</v>
      </c>
      <c r="V1866" s="130">
        <v>3.17114613425728E-2</v>
      </c>
      <c r="W1866" s="130">
        <v>6.1543558932542403E-2</v>
      </c>
      <c r="X1866" t="s">
        <v>412</v>
      </c>
      <c r="Y1866" t="s">
        <v>339</v>
      </c>
      <c r="Z1866" s="137">
        <v>151250</v>
      </c>
      <c r="AA1866" s="167">
        <v>1</v>
      </c>
      <c r="AB1866" s="166" t="s">
        <v>1421</v>
      </c>
      <c r="AD1866" s="137">
        <v>149.0266</v>
      </c>
      <c r="AH1866" s="130">
        <v>4.5263894881512678E-4</v>
      </c>
      <c r="AI1866" s="130">
        <v>4.9691808775514023E-4</v>
      </c>
      <c r="AJ1866" s="130">
        <v>5.0608866810022205E-5</v>
      </c>
      <c r="AK1866" s="181"/>
      <c r="AL1866" s="4"/>
      <c r="AM1866" s="159"/>
      <c r="AN1866" s="4"/>
    </row>
    <row r="1867" spans="1:40" x14ac:dyDescent="0.25">
      <c r="A1867" t="s">
        <v>1213</v>
      </c>
      <c r="B1867" s="2">
        <v>9719</v>
      </c>
      <c r="C1867" t="s">
        <v>1643</v>
      </c>
      <c r="D1867" t="s">
        <v>1644</v>
      </c>
      <c r="E1867" t="s">
        <v>311</v>
      </c>
      <c r="F1867" t="s">
        <v>1645</v>
      </c>
      <c r="G1867" t="s">
        <v>1646</v>
      </c>
      <c r="H1867" t="s">
        <v>312</v>
      </c>
      <c r="I1867" t="s">
        <v>951</v>
      </c>
      <c r="J1867" t="s">
        <v>204</v>
      </c>
      <c r="K1867" t="s">
        <v>224</v>
      </c>
      <c r="L1867" t="s">
        <v>325</v>
      </c>
      <c r="M1867" t="s">
        <v>340</v>
      </c>
      <c r="N1867" t="s">
        <v>465</v>
      </c>
      <c r="O1867" t="s">
        <v>339</v>
      </c>
      <c r="P1867" t="s">
        <v>1647</v>
      </c>
      <c r="Q1867" t="s">
        <v>413</v>
      </c>
      <c r="R1867" t="s">
        <v>407</v>
      </c>
      <c r="S1867" t="s">
        <v>1212</v>
      </c>
      <c r="T1867" s="129">
        <v>3686.4</v>
      </c>
      <c r="U1867" t="s">
        <v>1648</v>
      </c>
      <c r="V1867" s="130">
        <v>3.6080716251134501E-2</v>
      </c>
      <c r="W1867" s="130">
        <v>6.6405863014459304E-2</v>
      </c>
      <c r="X1867" t="s">
        <v>412</v>
      </c>
      <c r="Y1867" t="s">
        <v>339</v>
      </c>
      <c r="Z1867" s="137">
        <v>125504</v>
      </c>
      <c r="AA1867" s="167">
        <v>1</v>
      </c>
      <c r="AB1867" s="166" t="s">
        <v>1649</v>
      </c>
      <c r="AD1867" s="137">
        <v>116.30460000000001</v>
      </c>
      <c r="AH1867" s="130">
        <v>1.3674712429418396E-4</v>
      </c>
      <c r="AI1867" s="130">
        <v>3.8780901818283775E-4</v>
      </c>
      <c r="AJ1867" s="130">
        <v>3.9496600008273083E-5</v>
      </c>
      <c r="AK1867" s="181"/>
      <c r="AL1867" s="4"/>
      <c r="AM1867" s="159"/>
      <c r="AN1867" s="4"/>
    </row>
    <row r="1868" spans="1:40" x14ac:dyDescent="0.25">
      <c r="A1868" t="s">
        <v>1213</v>
      </c>
      <c r="B1868" s="2">
        <v>9719</v>
      </c>
      <c r="C1868" t="s">
        <v>2591</v>
      </c>
      <c r="D1868" t="s">
        <v>2592</v>
      </c>
      <c r="E1868" t="s">
        <v>309</v>
      </c>
      <c r="F1868" t="s">
        <v>2611</v>
      </c>
      <c r="G1868" t="s">
        <v>2612</v>
      </c>
      <c r="H1868" t="s">
        <v>321</v>
      </c>
      <c r="I1868" t="s">
        <v>754</v>
      </c>
      <c r="J1868" t="s">
        <v>204</v>
      </c>
      <c r="K1868" t="s">
        <v>204</v>
      </c>
      <c r="L1868" t="s">
        <v>325</v>
      </c>
      <c r="M1868" t="s">
        <v>340</v>
      </c>
      <c r="N1868" t="s">
        <v>475</v>
      </c>
      <c r="O1868" t="s">
        <v>339</v>
      </c>
      <c r="P1868" t="s">
        <v>1668</v>
      </c>
      <c r="Q1868" t="s">
        <v>413</v>
      </c>
      <c r="R1868" t="s">
        <v>407</v>
      </c>
      <c r="S1868" t="s">
        <v>1212</v>
      </c>
      <c r="T1868" s="129">
        <v>2151.6999999999998</v>
      </c>
      <c r="U1868" t="s">
        <v>2613</v>
      </c>
      <c r="V1868" s="130">
        <v>-1.14826184183876E-3</v>
      </c>
      <c r="W1868" s="130">
        <v>2.3652205439805601E-2</v>
      </c>
      <c r="X1868" t="s">
        <v>412</v>
      </c>
      <c r="Y1868" t="s">
        <v>339</v>
      </c>
      <c r="Z1868" s="137">
        <v>2263702.2599999998</v>
      </c>
      <c r="AA1868" s="167">
        <v>1</v>
      </c>
      <c r="AB1868" s="166" t="s">
        <v>2614</v>
      </c>
      <c r="AD1868" s="137">
        <v>2757.4157</v>
      </c>
      <c r="AH1868" s="130">
        <v>4.4394322945861169E-3</v>
      </c>
      <c r="AI1868" s="130">
        <v>9.1943970860906797E-3</v>
      </c>
      <c r="AJ1868" s="130">
        <v>9.3640788893502335E-4</v>
      </c>
      <c r="AK1868" s="181"/>
      <c r="AL1868" s="4"/>
      <c r="AM1868" s="159"/>
      <c r="AN1868" s="4"/>
    </row>
    <row r="1869" spans="1:40" x14ac:dyDescent="0.25">
      <c r="A1869" t="s">
        <v>1213</v>
      </c>
      <c r="B1869" s="2">
        <v>9719</v>
      </c>
      <c r="C1869" t="s">
        <v>1849</v>
      </c>
      <c r="D1869" t="s">
        <v>1850</v>
      </c>
      <c r="E1869" t="s">
        <v>309</v>
      </c>
      <c r="F1869" t="s">
        <v>1851</v>
      </c>
      <c r="G1869" t="s">
        <v>1852</v>
      </c>
      <c r="H1869" t="s">
        <v>321</v>
      </c>
      <c r="I1869" t="s">
        <v>754</v>
      </c>
      <c r="J1869" t="s">
        <v>204</v>
      </c>
      <c r="K1869" t="s">
        <v>204</v>
      </c>
      <c r="L1869" t="s">
        <v>325</v>
      </c>
      <c r="M1869" t="s">
        <v>340</v>
      </c>
      <c r="N1869" t="s">
        <v>456</v>
      </c>
      <c r="O1869" t="s">
        <v>339</v>
      </c>
      <c r="P1869" t="s">
        <v>1647</v>
      </c>
      <c r="Q1869" t="s">
        <v>413</v>
      </c>
      <c r="R1869" t="s">
        <v>407</v>
      </c>
      <c r="S1869" t="s">
        <v>1212</v>
      </c>
      <c r="T1869" s="129">
        <v>5431</v>
      </c>
      <c r="U1869" t="s">
        <v>1853</v>
      </c>
      <c r="V1869" s="130">
        <v>4.2504754801614497E-3</v>
      </c>
      <c r="W1869" s="130">
        <v>3.8850183948278098E-2</v>
      </c>
      <c r="X1869" t="s">
        <v>412</v>
      </c>
      <c r="Y1869" t="s">
        <v>339</v>
      </c>
      <c r="Z1869" s="137">
        <v>1399156.86</v>
      </c>
      <c r="AA1869" s="167">
        <v>1</v>
      </c>
      <c r="AB1869" s="166" t="s">
        <v>1854</v>
      </c>
      <c r="AD1869" s="137">
        <v>2058.5794999999998</v>
      </c>
      <c r="AH1869" s="130">
        <v>4.8180551813047334E-4</v>
      </c>
      <c r="AI1869" s="130">
        <v>6.8641798754848641E-3</v>
      </c>
      <c r="AJ1869" s="130">
        <v>6.9908577215974934E-4</v>
      </c>
      <c r="AK1869" s="181"/>
      <c r="AL1869" s="4"/>
      <c r="AM1869" s="159"/>
      <c r="AN1869" s="4"/>
    </row>
    <row r="1870" spans="1:40" x14ac:dyDescent="0.25">
      <c r="A1870" t="s">
        <v>1213</v>
      </c>
      <c r="B1870" s="2">
        <v>9719</v>
      </c>
      <c r="C1870" t="s">
        <v>1953</v>
      </c>
      <c r="D1870" t="s">
        <v>1954</v>
      </c>
      <c r="E1870" t="s">
        <v>309</v>
      </c>
      <c r="F1870" t="s">
        <v>3185</v>
      </c>
      <c r="G1870" t="s">
        <v>3186</v>
      </c>
      <c r="H1870" t="s">
        <v>321</v>
      </c>
      <c r="I1870" t="s">
        <v>754</v>
      </c>
      <c r="J1870" t="s">
        <v>204</v>
      </c>
      <c r="K1870" t="s">
        <v>204</v>
      </c>
      <c r="L1870" t="s">
        <v>325</v>
      </c>
      <c r="M1870" t="s">
        <v>340</v>
      </c>
      <c r="N1870" t="s">
        <v>465</v>
      </c>
      <c r="O1870" t="s">
        <v>339</v>
      </c>
      <c r="P1870" t="s">
        <v>1773</v>
      </c>
      <c r="Q1870" t="s">
        <v>415</v>
      </c>
      <c r="R1870" t="s">
        <v>407</v>
      </c>
      <c r="S1870" t="s">
        <v>1212</v>
      </c>
      <c r="T1870" s="129">
        <v>991.5</v>
      </c>
      <c r="U1870" t="s">
        <v>3187</v>
      </c>
      <c r="V1870" s="130">
        <v>-9.7038019046676999E-3</v>
      </c>
      <c r="W1870" s="130">
        <v>3.4730076228379897E-2</v>
      </c>
      <c r="X1870" t="s">
        <v>412</v>
      </c>
      <c r="Y1870" t="s">
        <v>339</v>
      </c>
      <c r="Z1870" s="137">
        <v>442067.8</v>
      </c>
      <c r="AA1870" s="167">
        <v>1</v>
      </c>
      <c r="AB1870" s="166" t="s">
        <v>3188</v>
      </c>
      <c r="AC1870" s="2">
        <v>527.80419999999992</v>
      </c>
      <c r="AD1870" s="137">
        <v>1038.0388</v>
      </c>
      <c r="AH1870" s="130">
        <v>3.0843861896508898E-3</v>
      </c>
      <c r="AI1870" s="130">
        <v>3.4612629927250602E-3</v>
      </c>
      <c r="AJ1870" s="130">
        <v>3.5251403019887243E-4</v>
      </c>
      <c r="AK1870" s="181"/>
      <c r="AL1870" s="4"/>
      <c r="AM1870" s="159"/>
      <c r="AN1870" s="4"/>
    </row>
    <row r="1871" spans="1:40" x14ac:dyDescent="0.25">
      <c r="A1871" t="s">
        <v>1213</v>
      </c>
      <c r="B1871" s="2">
        <v>9719</v>
      </c>
      <c r="C1871" t="s">
        <v>2763</v>
      </c>
      <c r="D1871" t="s">
        <v>2764</v>
      </c>
      <c r="E1871" t="s">
        <v>309</v>
      </c>
      <c r="F1871" t="s">
        <v>3063</v>
      </c>
      <c r="G1871" t="s">
        <v>3064</v>
      </c>
      <c r="H1871" t="s">
        <v>321</v>
      </c>
      <c r="I1871" t="s">
        <v>754</v>
      </c>
      <c r="J1871" t="s">
        <v>204</v>
      </c>
      <c r="K1871" t="s">
        <v>204</v>
      </c>
      <c r="L1871" t="s">
        <v>325</v>
      </c>
      <c r="M1871" t="s">
        <v>340</v>
      </c>
      <c r="N1871" t="s">
        <v>447</v>
      </c>
      <c r="O1871" t="s">
        <v>339</v>
      </c>
      <c r="P1871" t="s">
        <v>1640</v>
      </c>
      <c r="Q1871" t="s">
        <v>413</v>
      </c>
      <c r="R1871" t="s">
        <v>407</v>
      </c>
      <c r="S1871" t="s">
        <v>1212</v>
      </c>
      <c r="T1871" s="129">
        <v>742.9</v>
      </c>
      <c r="U1871" t="s">
        <v>2074</v>
      </c>
      <c r="V1871" s="130">
        <v>-5.94059735366082E-3</v>
      </c>
      <c r="W1871" s="130">
        <v>3.6321995633840198E-2</v>
      </c>
      <c r="X1871" t="s">
        <v>412</v>
      </c>
      <c r="Y1871" t="s">
        <v>339</v>
      </c>
      <c r="Z1871" s="137">
        <v>428034.48</v>
      </c>
      <c r="AA1871" s="167">
        <v>1</v>
      </c>
      <c r="AB1871" s="166" t="s">
        <v>3065</v>
      </c>
      <c r="AD1871" s="137">
        <v>493.73779999999999</v>
      </c>
      <c r="AH1871" s="130">
        <v>9.8403311878311576E-4</v>
      </c>
      <c r="AI1871" s="130">
        <v>1.646331885907817E-3</v>
      </c>
      <c r="AJ1871" s="130">
        <v>1.6767147985174044E-4</v>
      </c>
      <c r="AK1871" s="181"/>
      <c r="AL1871" s="4"/>
      <c r="AM1871" s="159"/>
      <c r="AN1871" s="4"/>
    </row>
    <row r="1872" spans="1:40" x14ac:dyDescent="0.25">
      <c r="A1872" t="s">
        <v>1213</v>
      </c>
      <c r="B1872" s="2">
        <v>9719</v>
      </c>
      <c r="C1872" t="s">
        <v>1980</v>
      </c>
      <c r="D1872" t="s">
        <v>1981</v>
      </c>
      <c r="E1872" t="s">
        <v>309</v>
      </c>
      <c r="F1872" t="s">
        <v>2665</v>
      </c>
      <c r="G1872" t="s">
        <v>2666</v>
      </c>
      <c r="H1872" t="s">
        <v>312</v>
      </c>
      <c r="I1872" t="s">
        <v>754</v>
      </c>
      <c r="J1872" t="s">
        <v>204</v>
      </c>
      <c r="K1872" t="s">
        <v>204</v>
      </c>
      <c r="L1872" t="s">
        <v>325</v>
      </c>
      <c r="M1872" t="s">
        <v>340</v>
      </c>
      <c r="N1872" t="s">
        <v>464</v>
      </c>
      <c r="O1872" t="s">
        <v>339</v>
      </c>
      <c r="P1872" t="s">
        <v>1984</v>
      </c>
      <c r="Q1872" t="s">
        <v>413</v>
      </c>
      <c r="R1872" t="s">
        <v>407</v>
      </c>
      <c r="S1872" t="s">
        <v>1212</v>
      </c>
      <c r="T1872" s="129">
        <v>10676.4</v>
      </c>
      <c r="U1872" t="s">
        <v>2667</v>
      </c>
      <c r="V1872" s="130">
        <v>3.1368899257490597E-2</v>
      </c>
      <c r="W1872" s="130">
        <v>3.6088584057092303E-2</v>
      </c>
      <c r="X1872" t="s">
        <v>412</v>
      </c>
      <c r="Y1872" t="s">
        <v>339</v>
      </c>
      <c r="Z1872" s="137">
        <v>18632046</v>
      </c>
      <c r="AA1872" s="167">
        <v>1</v>
      </c>
      <c r="AB1872" s="166" t="s">
        <v>2668</v>
      </c>
      <c r="AC1872" s="2">
        <v>176.10220000000001</v>
      </c>
      <c r="AD1872" s="137">
        <v>16907.679499999998</v>
      </c>
      <c r="AH1872" s="130">
        <v>4.2705058033995266E-3</v>
      </c>
      <c r="AI1872" s="130">
        <v>5.6377396823901131E-2</v>
      </c>
      <c r="AJ1872" s="130">
        <v>5.7417836807794227E-3</v>
      </c>
      <c r="AK1872" s="181"/>
      <c r="AL1872" s="4"/>
      <c r="AM1872" s="159"/>
      <c r="AN1872" s="4"/>
    </row>
    <row r="1873" spans="1:40" x14ac:dyDescent="0.25">
      <c r="A1873" t="s">
        <v>1213</v>
      </c>
      <c r="B1873" s="2">
        <v>9719</v>
      </c>
      <c r="C1873" t="s">
        <v>1609</v>
      </c>
      <c r="D1873" t="s">
        <v>1610</v>
      </c>
      <c r="E1873" t="s">
        <v>309</v>
      </c>
      <c r="F1873" t="s">
        <v>2627</v>
      </c>
      <c r="G1873" t="s">
        <v>2628</v>
      </c>
      <c r="H1873" t="s">
        <v>312</v>
      </c>
      <c r="I1873" t="s">
        <v>754</v>
      </c>
      <c r="J1873" t="s">
        <v>204</v>
      </c>
      <c r="K1873" t="s">
        <v>204</v>
      </c>
      <c r="L1873" t="s">
        <v>325</v>
      </c>
      <c r="M1873" t="s">
        <v>340</v>
      </c>
      <c r="N1873" t="s">
        <v>448</v>
      </c>
      <c r="O1873" t="s">
        <v>339</v>
      </c>
      <c r="P1873" t="s">
        <v>1211</v>
      </c>
      <c r="Q1873" t="s">
        <v>413</v>
      </c>
      <c r="R1873" t="s">
        <v>407</v>
      </c>
      <c r="S1873" t="s">
        <v>1212</v>
      </c>
      <c r="T1873" s="129">
        <v>4665.2</v>
      </c>
      <c r="U1873" t="s">
        <v>2629</v>
      </c>
      <c r="V1873" s="130">
        <v>1.7567768832444802E-2</v>
      </c>
      <c r="W1873" s="130">
        <v>2.2131096287965401E-2</v>
      </c>
      <c r="X1873" t="s">
        <v>412</v>
      </c>
      <c r="Y1873" t="s">
        <v>339</v>
      </c>
      <c r="Z1873" s="137">
        <v>10900000</v>
      </c>
      <c r="AA1873" s="167">
        <v>1</v>
      </c>
      <c r="AB1873" s="166" t="s">
        <v>2630</v>
      </c>
      <c r="AD1873" s="137">
        <v>10925.07</v>
      </c>
      <c r="AH1873" s="130">
        <v>4.0370370370370369E-3</v>
      </c>
      <c r="AI1873" s="130">
        <v>3.6428831450164262E-2</v>
      </c>
      <c r="AJ1873" s="130">
        <v>3.7101122384874197E-3</v>
      </c>
      <c r="AK1873" s="181"/>
      <c r="AL1873" s="4"/>
      <c r="AM1873" s="159"/>
      <c r="AN1873" s="4"/>
    </row>
    <row r="1874" spans="1:40" x14ac:dyDescent="0.25">
      <c r="A1874" t="s">
        <v>1213</v>
      </c>
      <c r="B1874" s="2">
        <v>9719</v>
      </c>
      <c r="C1874" t="s">
        <v>1873</v>
      </c>
      <c r="D1874" t="s">
        <v>1874</v>
      </c>
      <c r="E1874" t="s">
        <v>309</v>
      </c>
      <c r="F1874" t="s">
        <v>1949</v>
      </c>
      <c r="G1874" t="s">
        <v>1950</v>
      </c>
      <c r="H1874" t="s">
        <v>312</v>
      </c>
      <c r="I1874" t="s">
        <v>754</v>
      </c>
      <c r="J1874" t="s">
        <v>204</v>
      </c>
      <c r="K1874" t="s">
        <v>204</v>
      </c>
      <c r="L1874" t="s">
        <v>325</v>
      </c>
      <c r="M1874" t="s">
        <v>340</v>
      </c>
      <c r="N1874" t="s">
        <v>448</v>
      </c>
      <c r="O1874" t="s">
        <v>339</v>
      </c>
      <c r="P1874" t="s">
        <v>1211</v>
      </c>
      <c r="Q1874" t="s">
        <v>413</v>
      </c>
      <c r="R1874" t="s">
        <v>407</v>
      </c>
      <c r="S1874" t="s">
        <v>1212</v>
      </c>
      <c r="T1874" s="129">
        <v>5378.6</v>
      </c>
      <c r="U1874" t="s">
        <v>1951</v>
      </c>
      <c r="V1874" s="130">
        <v>1.7507448986768401E-2</v>
      </c>
      <c r="W1874" s="130">
        <v>2.1832119661569199E-2</v>
      </c>
      <c r="X1874" t="s">
        <v>412</v>
      </c>
      <c r="Y1874" t="s">
        <v>339</v>
      </c>
      <c r="Z1874" s="137">
        <v>10800000</v>
      </c>
      <c r="AA1874" s="167">
        <v>1</v>
      </c>
      <c r="AB1874" s="166" t="s">
        <v>1952</v>
      </c>
      <c r="AD1874" s="137">
        <v>10706.04</v>
      </c>
      <c r="AH1874" s="130">
        <v>5.0878070703558919E-3</v>
      </c>
      <c r="AI1874" s="130">
        <v>3.5698492243868153E-2</v>
      </c>
      <c r="AJ1874" s="130">
        <v>3.6357304831672343E-3</v>
      </c>
      <c r="AK1874" s="181"/>
      <c r="AL1874" s="4"/>
      <c r="AM1874" s="159"/>
      <c r="AN1874" s="4"/>
    </row>
    <row r="1875" spans="1:40" x14ac:dyDescent="0.25">
      <c r="A1875" t="s">
        <v>1213</v>
      </c>
      <c r="B1875" s="2">
        <v>9719</v>
      </c>
      <c r="C1875" t="s">
        <v>2344</v>
      </c>
      <c r="D1875" t="s">
        <v>2345</v>
      </c>
      <c r="E1875" t="s">
        <v>309</v>
      </c>
      <c r="F1875" t="s">
        <v>3096</v>
      </c>
      <c r="G1875" t="s">
        <v>3097</v>
      </c>
      <c r="H1875" t="s">
        <v>312</v>
      </c>
      <c r="I1875" t="s">
        <v>754</v>
      </c>
      <c r="J1875" t="s">
        <v>204</v>
      </c>
      <c r="K1875" t="s">
        <v>204</v>
      </c>
      <c r="L1875" t="s">
        <v>325</v>
      </c>
      <c r="M1875" t="s">
        <v>340</v>
      </c>
      <c r="N1875" t="s">
        <v>445</v>
      </c>
      <c r="O1875" t="s">
        <v>339</v>
      </c>
      <c r="P1875" t="s">
        <v>2348</v>
      </c>
      <c r="Q1875" t="s">
        <v>415</v>
      </c>
      <c r="R1875" t="s">
        <v>407</v>
      </c>
      <c r="S1875" t="s">
        <v>1212</v>
      </c>
      <c r="T1875" s="129">
        <v>5401.2</v>
      </c>
      <c r="U1875" t="s">
        <v>3098</v>
      </c>
      <c r="V1875" s="130">
        <v>2.0476234434842699E-2</v>
      </c>
      <c r="W1875" s="130">
        <v>2.6015169829129801E-2</v>
      </c>
      <c r="X1875" t="s">
        <v>412</v>
      </c>
      <c r="Y1875" t="s">
        <v>339</v>
      </c>
      <c r="Z1875" s="137">
        <v>10846000</v>
      </c>
      <c r="AA1875" s="167">
        <v>1</v>
      </c>
      <c r="AB1875" s="166" t="s">
        <v>1823</v>
      </c>
      <c r="AD1875" s="137">
        <v>10673.5486</v>
      </c>
      <c r="AH1875" s="130">
        <v>3.6153333333333336E-2</v>
      </c>
      <c r="AI1875" s="130">
        <v>3.5590152092804597E-2</v>
      </c>
      <c r="AJ1875" s="130">
        <v>3.6246965272488199E-3</v>
      </c>
      <c r="AK1875" s="181"/>
      <c r="AL1875" s="4"/>
      <c r="AM1875" s="159"/>
      <c r="AN1875" s="4"/>
    </row>
    <row r="1876" spans="1:40" x14ac:dyDescent="0.25">
      <c r="A1876" t="s">
        <v>1213</v>
      </c>
      <c r="B1876" s="2">
        <v>9719</v>
      </c>
      <c r="C1876" t="s">
        <v>2710</v>
      </c>
      <c r="D1876" t="s">
        <v>2711</v>
      </c>
      <c r="E1876" t="s">
        <v>309</v>
      </c>
      <c r="F1876" t="s">
        <v>2712</v>
      </c>
      <c r="G1876" t="s">
        <v>2713</v>
      </c>
      <c r="H1876" t="s">
        <v>312</v>
      </c>
      <c r="I1876" t="s">
        <v>754</v>
      </c>
      <c r="J1876" t="s">
        <v>204</v>
      </c>
      <c r="K1876" t="s">
        <v>204</v>
      </c>
      <c r="L1876" t="s">
        <v>325</v>
      </c>
      <c r="M1876" t="s">
        <v>340</v>
      </c>
      <c r="N1876" t="s">
        <v>477</v>
      </c>
      <c r="O1876" t="s">
        <v>339</v>
      </c>
      <c r="P1876" t="s">
        <v>1211</v>
      </c>
      <c r="Q1876" t="s">
        <v>413</v>
      </c>
      <c r="R1876" t="s">
        <v>407</v>
      </c>
      <c r="S1876" t="s">
        <v>1212</v>
      </c>
      <c r="T1876" s="129">
        <v>1977.1</v>
      </c>
      <c r="U1876" t="s">
        <v>1627</v>
      </c>
      <c r="V1876" s="130">
        <v>-4.4126908485339596E-3</v>
      </c>
      <c r="W1876" s="130">
        <v>2.1097791105508499E-2</v>
      </c>
      <c r="X1876" t="s">
        <v>412</v>
      </c>
      <c r="Y1876" t="s">
        <v>339</v>
      </c>
      <c r="Z1876" s="137">
        <v>7103016</v>
      </c>
      <c r="AA1876" s="167">
        <v>1</v>
      </c>
      <c r="AB1876" s="166" t="s">
        <v>2714</v>
      </c>
      <c r="AD1876" s="137">
        <v>7637.1628000000001</v>
      </c>
      <c r="AH1876" s="130">
        <v>8.2940169247540645E-3</v>
      </c>
      <c r="AI1876" s="130">
        <v>2.5465550005507018E-2</v>
      </c>
      <c r="AJ1876" s="130">
        <v>2.5935514529061006E-3</v>
      </c>
      <c r="AK1876" s="181"/>
      <c r="AL1876" s="4"/>
      <c r="AM1876" s="159"/>
      <c r="AN1876" s="4"/>
    </row>
    <row r="1877" spans="1:40" x14ac:dyDescent="0.25">
      <c r="A1877" t="s">
        <v>1213</v>
      </c>
      <c r="B1877" s="2">
        <v>9719</v>
      </c>
      <c r="C1877" t="s">
        <v>1609</v>
      </c>
      <c r="D1877" t="s">
        <v>1610</v>
      </c>
      <c r="E1877" t="s">
        <v>309</v>
      </c>
      <c r="F1877" t="s">
        <v>2843</v>
      </c>
      <c r="G1877" t="s">
        <v>2844</v>
      </c>
      <c r="H1877" t="s">
        <v>312</v>
      </c>
      <c r="I1877" t="s">
        <v>754</v>
      </c>
      <c r="J1877" t="s">
        <v>204</v>
      </c>
      <c r="K1877" t="s">
        <v>204</v>
      </c>
      <c r="L1877" t="s">
        <v>325</v>
      </c>
      <c r="M1877" t="s">
        <v>340</v>
      </c>
      <c r="N1877" t="s">
        <v>448</v>
      </c>
      <c r="O1877" t="s">
        <v>339</v>
      </c>
      <c r="P1877" t="s">
        <v>1255</v>
      </c>
      <c r="Q1877" t="s">
        <v>415</v>
      </c>
      <c r="R1877" t="s">
        <v>407</v>
      </c>
      <c r="S1877" t="s">
        <v>1212</v>
      </c>
      <c r="T1877" s="129">
        <v>5976.9</v>
      </c>
      <c r="U1877" t="s">
        <v>2022</v>
      </c>
      <c r="V1877" s="130">
        <v>2.3873378207285901E-2</v>
      </c>
      <c r="W1877" s="130">
        <v>2.6880628484487201E-2</v>
      </c>
      <c r="X1877" t="s">
        <v>412</v>
      </c>
      <c r="Y1877" t="s">
        <v>339</v>
      </c>
      <c r="Z1877" s="137">
        <v>6600000</v>
      </c>
      <c r="AA1877" s="167">
        <v>1</v>
      </c>
      <c r="AB1877" s="166" t="s">
        <v>2845</v>
      </c>
      <c r="AC1877" s="2">
        <v>15.001200000000001</v>
      </c>
      <c r="AD1877" s="137">
        <v>6479.7012000000004</v>
      </c>
      <c r="AH1877" s="130">
        <v>6.8863912388409162E-3</v>
      </c>
      <c r="AI1877" s="130">
        <v>2.1606080589161181E-2</v>
      </c>
      <c r="AJ1877" s="130">
        <v>2.2004818938333227E-3</v>
      </c>
      <c r="AK1877" s="181"/>
      <c r="AL1877" s="4"/>
      <c r="AM1877" s="159"/>
      <c r="AN1877" s="4"/>
    </row>
    <row r="1878" spans="1:40" x14ac:dyDescent="0.25">
      <c r="A1878" t="s">
        <v>1213</v>
      </c>
      <c r="B1878" s="2">
        <v>9719</v>
      </c>
      <c r="C1878" t="s">
        <v>2615</v>
      </c>
      <c r="D1878" t="s">
        <v>2616</v>
      </c>
      <c r="E1878" t="s">
        <v>309</v>
      </c>
      <c r="F1878" t="s">
        <v>2834</v>
      </c>
      <c r="G1878" t="s">
        <v>2835</v>
      </c>
      <c r="H1878" t="s">
        <v>312</v>
      </c>
      <c r="I1878" t="s">
        <v>754</v>
      </c>
      <c r="J1878" t="s">
        <v>204</v>
      </c>
      <c r="K1878" t="s">
        <v>204</v>
      </c>
      <c r="L1878" t="s">
        <v>325</v>
      </c>
      <c r="M1878" t="s">
        <v>340</v>
      </c>
      <c r="N1878" t="s">
        <v>465</v>
      </c>
      <c r="O1878" t="s">
        <v>339</v>
      </c>
      <c r="P1878" t="s">
        <v>1633</v>
      </c>
      <c r="Q1878" t="s">
        <v>413</v>
      </c>
      <c r="R1878" t="s">
        <v>407</v>
      </c>
      <c r="S1878" t="s">
        <v>1212</v>
      </c>
      <c r="T1878" s="129">
        <v>2460.9</v>
      </c>
      <c r="U1878" t="s">
        <v>1742</v>
      </c>
      <c r="V1878" s="130">
        <v>2.7953616276084399E-2</v>
      </c>
      <c r="W1878" s="130">
        <v>5.7955839415788302E-2</v>
      </c>
      <c r="X1878" t="s">
        <v>412</v>
      </c>
      <c r="Y1878" t="s">
        <v>339</v>
      </c>
      <c r="Z1878" s="137">
        <v>5797196.9800000004</v>
      </c>
      <c r="AA1878" s="167">
        <v>1</v>
      </c>
      <c r="AB1878" s="166" t="s">
        <v>2836</v>
      </c>
      <c r="AD1878" s="137">
        <v>6284.1615000000002</v>
      </c>
      <c r="AH1878" s="130">
        <v>4.1932627974932612E-3</v>
      </c>
      <c r="AI1878" s="130">
        <v>2.0954068037011338E-2</v>
      </c>
      <c r="AJ1878" s="130">
        <v>2.1340773550907648E-3</v>
      </c>
      <c r="AK1878" s="181"/>
      <c r="AL1878" s="4"/>
      <c r="AM1878" s="159"/>
      <c r="AN1878" s="4"/>
    </row>
    <row r="1879" spans="1:40" x14ac:dyDescent="0.25">
      <c r="A1879" t="s">
        <v>1213</v>
      </c>
      <c r="B1879" s="2">
        <v>9719</v>
      </c>
      <c r="C1879" t="s">
        <v>455</v>
      </c>
      <c r="D1879" t="s">
        <v>2606</v>
      </c>
      <c r="E1879" t="s">
        <v>309</v>
      </c>
      <c r="F1879" t="s">
        <v>2726</v>
      </c>
      <c r="G1879" t="s">
        <v>2727</v>
      </c>
      <c r="H1879" t="s">
        <v>312</v>
      </c>
      <c r="I1879" t="s">
        <v>754</v>
      </c>
      <c r="J1879" t="s">
        <v>204</v>
      </c>
      <c r="K1879" t="s">
        <v>204</v>
      </c>
      <c r="L1879" t="s">
        <v>325</v>
      </c>
      <c r="M1879" t="s">
        <v>340</v>
      </c>
      <c r="N1879" t="s">
        <v>440</v>
      </c>
      <c r="O1879" t="s">
        <v>339</v>
      </c>
      <c r="P1879" t="s">
        <v>2149</v>
      </c>
      <c r="Q1879" t="s">
        <v>415</v>
      </c>
      <c r="R1879" t="s">
        <v>407</v>
      </c>
      <c r="S1879" t="s">
        <v>1212</v>
      </c>
      <c r="T1879" s="129">
        <v>3633.5</v>
      </c>
      <c r="U1879" t="s">
        <v>2728</v>
      </c>
      <c r="V1879" s="130">
        <v>-1.8309684785326201E-3</v>
      </c>
      <c r="W1879" s="130">
        <v>2.4318346344232199E-2</v>
      </c>
      <c r="X1879" t="s">
        <v>412</v>
      </c>
      <c r="Y1879" t="s">
        <v>339</v>
      </c>
      <c r="Z1879" s="137">
        <v>4925122.1900000004</v>
      </c>
      <c r="AA1879" s="167">
        <v>1</v>
      </c>
      <c r="AB1879" s="166" t="s">
        <v>2729</v>
      </c>
      <c r="AD1879" s="137">
        <v>5961.8604000000005</v>
      </c>
      <c r="AH1879" s="130">
        <v>1.9277455290108707E-3</v>
      </c>
      <c r="AI1879" s="130">
        <v>1.9879379046633928E-2</v>
      </c>
      <c r="AJ1879" s="130">
        <v>2.0246251268132382E-3</v>
      </c>
      <c r="AK1879" s="181"/>
      <c r="AL1879" s="4"/>
      <c r="AM1879" s="159"/>
      <c r="AN1879" s="4"/>
    </row>
    <row r="1880" spans="1:40" x14ac:dyDescent="0.25">
      <c r="A1880" t="s">
        <v>1213</v>
      </c>
      <c r="B1880" s="2">
        <v>9719</v>
      </c>
      <c r="C1880" t="s">
        <v>1994</v>
      </c>
      <c r="D1880" t="s">
        <v>1995</v>
      </c>
      <c r="E1880" t="s">
        <v>309</v>
      </c>
      <c r="F1880" t="s">
        <v>2006</v>
      </c>
      <c r="G1880" t="s">
        <v>2007</v>
      </c>
      <c r="H1880" t="s">
        <v>312</v>
      </c>
      <c r="I1880" t="s">
        <v>754</v>
      </c>
      <c r="J1880" t="s">
        <v>204</v>
      </c>
      <c r="K1880" t="s">
        <v>204</v>
      </c>
      <c r="L1880" t="s">
        <v>325</v>
      </c>
      <c r="M1880" t="s">
        <v>340</v>
      </c>
      <c r="N1880" t="s">
        <v>464</v>
      </c>
      <c r="O1880" t="s">
        <v>339</v>
      </c>
      <c r="P1880" t="s">
        <v>1668</v>
      </c>
      <c r="Q1880" t="s">
        <v>413</v>
      </c>
      <c r="R1880" t="s">
        <v>407</v>
      </c>
      <c r="S1880" t="s">
        <v>1212</v>
      </c>
      <c r="T1880" s="129">
        <v>2439.6</v>
      </c>
      <c r="U1880" t="s">
        <v>1318</v>
      </c>
      <c r="V1880" s="130">
        <v>-1.4473197519509801E-3</v>
      </c>
      <c r="W1880" s="130">
        <v>2.7449733115434301E-2</v>
      </c>
      <c r="X1880" t="s">
        <v>412</v>
      </c>
      <c r="Y1880" t="s">
        <v>339</v>
      </c>
      <c r="Z1880" s="137">
        <v>4220132.87</v>
      </c>
      <c r="AA1880" s="167">
        <v>1</v>
      </c>
      <c r="AB1880" s="166" t="s">
        <v>2008</v>
      </c>
      <c r="AD1880" s="137">
        <v>4772.1262000000006</v>
      </c>
      <c r="AH1880" s="130">
        <v>2.000482854901398E-3</v>
      </c>
      <c r="AI1880" s="130">
        <v>1.5912299051512979E-2</v>
      </c>
      <c r="AJ1880" s="130">
        <v>1.6205959154702409E-3</v>
      </c>
      <c r="AK1880" s="181"/>
      <c r="AL1880" s="4"/>
      <c r="AM1880" s="159"/>
      <c r="AN1880" s="4"/>
    </row>
    <row r="1881" spans="1:40" x14ac:dyDescent="0.25">
      <c r="A1881" t="s">
        <v>1213</v>
      </c>
      <c r="B1881" s="2">
        <v>9719</v>
      </c>
      <c r="C1881" t="s">
        <v>2685</v>
      </c>
      <c r="D1881" t="s">
        <v>2686</v>
      </c>
      <c r="E1881" t="s">
        <v>309</v>
      </c>
      <c r="F1881" t="s">
        <v>2687</v>
      </c>
      <c r="G1881" t="s">
        <v>2688</v>
      </c>
      <c r="H1881" t="s">
        <v>312</v>
      </c>
      <c r="I1881" t="s">
        <v>754</v>
      </c>
      <c r="J1881" t="s">
        <v>204</v>
      </c>
      <c r="K1881" t="s">
        <v>204</v>
      </c>
      <c r="L1881" t="s">
        <v>325</v>
      </c>
      <c r="M1881" t="s">
        <v>340</v>
      </c>
      <c r="N1881" t="s">
        <v>448</v>
      </c>
      <c r="O1881" t="s">
        <v>339</v>
      </c>
      <c r="P1881" t="s">
        <v>1211</v>
      </c>
      <c r="Q1881" t="s">
        <v>413</v>
      </c>
      <c r="R1881" t="s">
        <v>407</v>
      </c>
      <c r="S1881" t="s">
        <v>1212</v>
      </c>
      <c r="T1881" s="129">
        <v>1196.2</v>
      </c>
      <c r="U1881" t="s">
        <v>2689</v>
      </c>
      <c r="V1881" s="130">
        <v>-3.6739525739105999E-3</v>
      </c>
      <c r="W1881" s="130">
        <v>2.19711175668236E-2</v>
      </c>
      <c r="X1881" t="s">
        <v>412</v>
      </c>
      <c r="Y1881" t="s">
        <v>339</v>
      </c>
      <c r="Z1881" s="137">
        <v>4179361</v>
      </c>
      <c r="AA1881" s="167">
        <v>1</v>
      </c>
      <c r="AB1881" s="166" t="s">
        <v>2690</v>
      </c>
      <c r="AD1881" s="137">
        <v>4604.8199000000004</v>
      </c>
      <c r="AH1881" s="130">
        <v>2.7862406666666665E-3</v>
      </c>
      <c r="AI1881" s="130">
        <v>1.5354428666860924E-2</v>
      </c>
      <c r="AJ1881" s="130">
        <v>1.5637793320336087E-3</v>
      </c>
      <c r="AK1881" s="181"/>
      <c r="AL1881" s="4"/>
      <c r="AM1881" s="159"/>
      <c r="AN1881" s="4"/>
    </row>
    <row r="1882" spans="1:40" x14ac:dyDescent="0.25">
      <c r="A1882" t="s">
        <v>1213</v>
      </c>
      <c r="B1882" s="2">
        <v>9719</v>
      </c>
      <c r="C1882" t="s">
        <v>2142</v>
      </c>
      <c r="D1882" t="s">
        <v>2143</v>
      </c>
      <c r="E1882" t="s">
        <v>309</v>
      </c>
      <c r="F1882" t="s">
        <v>2182</v>
      </c>
      <c r="G1882" t="s">
        <v>2183</v>
      </c>
      <c r="H1882" t="s">
        <v>312</v>
      </c>
      <c r="I1882" t="s">
        <v>754</v>
      </c>
      <c r="J1882" t="s">
        <v>204</v>
      </c>
      <c r="K1882" t="s">
        <v>204</v>
      </c>
      <c r="L1882" t="s">
        <v>325</v>
      </c>
      <c r="M1882" t="s">
        <v>340</v>
      </c>
      <c r="N1882" t="s">
        <v>464</v>
      </c>
      <c r="O1882" t="s">
        <v>339</v>
      </c>
      <c r="P1882" t="s">
        <v>1668</v>
      </c>
      <c r="Q1882" t="s">
        <v>413</v>
      </c>
      <c r="R1882" t="s">
        <v>407</v>
      </c>
      <c r="S1882" t="s">
        <v>1212</v>
      </c>
      <c r="T1882" s="129">
        <v>1993.9</v>
      </c>
      <c r="U1882" t="s">
        <v>1694</v>
      </c>
      <c r="V1882" s="130">
        <v>-1.1758079177669901E-2</v>
      </c>
      <c r="W1882" s="130">
        <v>2.6398069719075799E-2</v>
      </c>
      <c r="X1882" t="s">
        <v>412</v>
      </c>
      <c r="Y1882" t="s">
        <v>339</v>
      </c>
      <c r="Z1882" s="137">
        <v>3827341.63</v>
      </c>
      <c r="AA1882" s="167">
        <v>1</v>
      </c>
      <c r="AB1882" s="166" t="s">
        <v>2184</v>
      </c>
      <c r="AD1882" s="137">
        <v>4372.7377999999999</v>
      </c>
      <c r="AH1882" s="130">
        <v>6.6331283955288756E-3</v>
      </c>
      <c r="AI1882" s="130">
        <v>1.45805682061499E-2</v>
      </c>
      <c r="AJ1882" s="130">
        <v>1.484965133173202E-3</v>
      </c>
      <c r="AK1882" s="181"/>
      <c r="AL1882" s="4"/>
      <c r="AM1882" s="159"/>
      <c r="AN1882" s="4"/>
    </row>
    <row r="1883" spans="1:40" x14ac:dyDescent="0.25">
      <c r="A1883" t="s">
        <v>1213</v>
      </c>
      <c r="B1883" s="2">
        <v>9719</v>
      </c>
      <c r="C1883" t="s">
        <v>2535</v>
      </c>
      <c r="D1883" t="s">
        <v>2536</v>
      </c>
      <c r="E1883" t="s">
        <v>309</v>
      </c>
      <c r="F1883" t="s">
        <v>2797</v>
      </c>
      <c r="G1883" t="s">
        <v>2798</v>
      </c>
      <c r="H1883" t="s">
        <v>312</v>
      </c>
      <c r="I1883" t="s">
        <v>754</v>
      </c>
      <c r="J1883" t="s">
        <v>204</v>
      </c>
      <c r="K1883" t="s">
        <v>204</v>
      </c>
      <c r="L1883" t="s">
        <v>325</v>
      </c>
      <c r="M1883" t="s">
        <v>340</v>
      </c>
      <c r="N1883" t="s">
        <v>464</v>
      </c>
      <c r="O1883" t="s">
        <v>339</v>
      </c>
      <c r="P1883" t="s">
        <v>1211</v>
      </c>
      <c r="Q1883" t="s">
        <v>413</v>
      </c>
      <c r="R1883" t="s">
        <v>407</v>
      </c>
      <c r="S1883" t="s">
        <v>1212</v>
      </c>
      <c r="T1883" s="129">
        <v>5242.2</v>
      </c>
      <c r="U1883" t="s">
        <v>2390</v>
      </c>
      <c r="V1883" s="130">
        <v>4.4550796531793999E-4</v>
      </c>
      <c r="W1883" s="130">
        <v>2.81132514178749E-2</v>
      </c>
      <c r="X1883" t="s">
        <v>412</v>
      </c>
      <c r="Y1883" t="s">
        <v>339</v>
      </c>
      <c r="Z1883" s="137">
        <v>3878691</v>
      </c>
      <c r="AA1883" s="167">
        <v>1</v>
      </c>
      <c r="AB1883" s="166" t="s">
        <v>2799</v>
      </c>
      <c r="AD1883" s="137">
        <v>4186.6590999999999</v>
      </c>
      <c r="AH1883" s="130">
        <v>1.8333555490011458E-3</v>
      </c>
      <c r="AI1883" s="130">
        <v>1.3960102653181755E-2</v>
      </c>
      <c r="AJ1883" s="130">
        <v>1.4217735140630427E-3</v>
      </c>
      <c r="AK1883" s="181"/>
      <c r="AL1883" s="4"/>
      <c r="AM1883" s="159"/>
      <c r="AN1883" s="4"/>
    </row>
    <row r="1884" spans="1:40" x14ac:dyDescent="0.25">
      <c r="A1884" t="s">
        <v>1213</v>
      </c>
      <c r="B1884" s="2">
        <v>9719</v>
      </c>
      <c r="C1884" t="s">
        <v>2792</v>
      </c>
      <c r="D1884" t="s">
        <v>2793</v>
      </c>
      <c r="E1884" t="s">
        <v>309</v>
      </c>
      <c r="F1884" t="s">
        <v>2853</v>
      </c>
      <c r="G1884" t="s">
        <v>2854</v>
      </c>
      <c r="H1884" t="s">
        <v>312</v>
      </c>
      <c r="I1884" t="s">
        <v>754</v>
      </c>
      <c r="J1884" t="s">
        <v>204</v>
      </c>
      <c r="K1884" t="s">
        <v>204</v>
      </c>
      <c r="L1884" t="s">
        <v>325</v>
      </c>
      <c r="M1884" t="s">
        <v>340</v>
      </c>
      <c r="N1884" t="s">
        <v>464</v>
      </c>
      <c r="O1884" t="s">
        <v>339</v>
      </c>
      <c r="P1884" t="s">
        <v>1647</v>
      </c>
      <c r="Q1884" t="s">
        <v>413</v>
      </c>
      <c r="R1884" t="s">
        <v>407</v>
      </c>
      <c r="S1884" t="s">
        <v>1212</v>
      </c>
      <c r="T1884" s="129">
        <v>1479.7</v>
      </c>
      <c r="U1884" t="s">
        <v>2425</v>
      </c>
      <c r="V1884" s="130">
        <v>7.35020321951601E-3</v>
      </c>
      <c r="W1884" s="130">
        <v>1.9044293750524199E-2</v>
      </c>
      <c r="X1884" t="s">
        <v>412</v>
      </c>
      <c r="Y1884" t="s">
        <v>339</v>
      </c>
      <c r="Z1884" s="137">
        <v>3434389.7</v>
      </c>
      <c r="AA1884" s="167">
        <v>1</v>
      </c>
      <c r="AB1884" s="166" t="s">
        <v>2855</v>
      </c>
      <c r="AD1884" s="137">
        <v>3932.0328</v>
      </c>
      <c r="AH1884" s="130">
        <v>1.7510789276822222E-3</v>
      </c>
      <c r="AI1884" s="130">
        <v>1.3111070238242633E-2</v>
      </c>
      <c r="AJ1884" s="130">
        <v>1.3353033905882485E-3</v>
      </c>
      <c r="AK1884" s="181"/>
      <c r="AL1884" s="4"/>
      <c r="AM1884" s="159"/>
      <c r="AN1884" s="4"/>
    </row>
    <row r="1885" spans="1:40" x14ac:dyDescent="0.25">
      <c r="A1885" t="s">
        <v>1213</v>
      </c>
      <c r="B1885" s="2">
        <v>9719</v>
      </c>
      <c r="C1885" t="s">
        <v>455</v>
      </c>
      <c r="D1885" t="s">
        <v>2606</v>
      </c>
      <c r="E1885" t="s">
        <v>309</v>
      </c>
      <c r="F1885" t="s">
        <v>2673</v>
      </c>
      <c r="G1885" t="s">
        <v>2674</v>
      </c>
      <c r="H1885" t="s">
        <v>312</v>
      </c>
      <c r="I1885" t="s">
        <v>754</v>
      </c>
      <c r="J1885" t="s">
        <v>204</v>
      </c>
      <c r="K1885" t="s">
        <v>204</v>
      </c>
      <c r="L1885" t="s">
        <v>325</v>
      </c>
      <c r="M1885" t="s">
        <v>340</v>
      </c>
      <c r="N1885" t="s">
        <v>440</v>
      </c>
      <c r="O1885" t="s">
        <v>339</v>
      </c>
      <c r="P1885" t="s">
        <v>2149</v>
      </c>
      <c r="Q1885" t="s">
        <v>415</v>
      </c>
      <c r="R1885" t="s">
        <v>407</v>
      </c>
      <c r="S1885" t="s">
        <v>1212</v>
      </c>
      <c r="T1885" s="129">
        <v>10850.8</v>
      </c>
      <c r="U1885" t="s">
        <v>2675</v>
      </c>
      <c r="V1885" s="130">
        <v>2.82340542387613E-2</v>
      </c>
      <c r="W1885" s="130">
        <v>3.2540203570127102E-2</v>
      </c>
      <c r="X1885" t="s">
        <v>412</v>
      </c>
      <c r="Y1885" t="s">
        <v>339</v>
      </c>
      <c r="Z1885" s="137">
        <v>3720993</v>
      </c>
      <c r="AA1885" s="167">
        <v>1</v>
      </c>
      <c r="AB1885" s="166" t="s">
        <v>2676</v>
      </c>
      <c r="AD1885" s="137">
        <v>3720.9929999999999</v>
      </c>
      <c r="AH1885" s="130">
        <v>1.1921773665934678E-3</v>
      </c>
      <c r="AI1885" s="130">
        <v>1.2407373758176476E-2</v>
      </c>
      <c r="AJ1885" s="130">
        <v>1.263635076811958E-3</v>
      </c>
      <c r="AK1885" s="181"/>
      <c r="AL1885" s="4"/>
      <c r="AM1885" s="159"/>
      <c r="AN1885" s="4"/>
    </row>
    <row r="1886" spans="1:40" x14ac:dyDescent="0.25">
      <c r="A1886" t="s">
        <v>1213</v>
      </c>
      <c r="B1886" s="2">
        <v>9719</v>
      </c>
      <c r="C1886" t="s">
        <v>2191</v>
      </c>
      <c r="D1886" t="s">
        <v>2192</v>
      </c>
      <c r="E1886" t="s">
        <v>309</v>
      </c>
      <c r="F1886" t="s">
        <v>2769</v>
      </c>
      <c r="G1886" t="s">
        <v>2770</v>
      </c>
      <c r="H1886" t="s">
        <v>312</v>
      </c>
      <c r="I1886" t="s">
        <v>754</v>
      </c>
      <c r="J1886" t="s">
        <v>204</v>
      </c>
      <c r="K1886" t="s">
        <v>204</v>
      </c>
      <c r="L1886" t="s">
        <v>325</v>
      </c>
      <c r="M1886" t="s">
        <v>340</v>
      </c>
      <c r="N1886" t="s">
        <v>484</v>
      </c>
      <c r="O1886" t="s">
        <v>339</v>
      </c>
      <c r="P1886" t="s">
        <v>1668</v>
      </c>
      <c r="Q1886" t="s">
        <v>413</v>
      </c>
      <c r="R1886" t="s">
        <v>407</v>
      </c>
      <c r="S1886" t="s">
        <v>1212</v>
      </c>
      <c r="T1886" s="129">
        <v>913.3</v>
      </c>
      <c r="U1886" t="s">
        <v>2514</v>
      </c>
      <c r="V1886" s="130">
        <v>-2.3002857612093698E-3</v>
      </c>
      <c r="W1886" s="130">
        <v>2.41268963992592E-2</v>
      </c>
      <c r="X1886" t="s">
        <v>412</v>
      </c>
      <c r="Y1886" t="s">
        <v>339</v>
      </c>
      <c r="Z1886" s="137">
        <v>2733739.2</v>
      </c>
      <c r="AA1886" s="167">
        <v>1</v>
      </c>
      <c r="AB1886" s="166" t="s">
        <v>2771</v>
      </c>
      <c r="AD1886" s="137">
        <v>3108.2615000000001</v>
      </c>
      <c r="AH1886" s="130">
        <v>5.1676484988711488E-3</v>
      </c>
      <c r="AI1886" s="130">
        <v>1.0364266250608441E-2</v>
      </c>
      <c r="AJ1886" s="130">
        <v>1.0555537888150158E-3</v>
      </c>
      <c r="AK1886" s="181"/>
      <c r="AL1886" s="4"/>
      <c r="AM1886" s="159"/>
      <c r="AN1886" s="4"/>
    </row>
    <row r="1887" spans="1:40" x14ac:dyDescent="0.25">
      <c r="A1887" t="s">
        <v>1213</v>
      </c>
      <c r="B1887" s="2">
        <v>9719</v>
      </c>
      <c r="C1887" t="s">
        <v>2786</v>
      </c>
      <c r="D1887" t="s">
        <v>2787</v>
      </c>
      <c r="E1887" t="s">
        <v>309</v>
      </c>
      <c r="F1887" t="s">
        <v>3151</v>
      </c>
      <c r="G1887" t="s">
        <v>3152</v>
      </c>
      <c r="H1887" t="s">
        <v>312</v>
      </c>
      <c r="I1887" t="s">
        <v>754</v>
      </c>
      <c r="J1887" t="s">
        <v>204</v>
      </c>
      <c r="K1887" t="s">
        <v>204</v>
      </c>
      <c r="L1887" t="s">
        <v>325</v>
      </c>
      <c r="M1887" t="s">
        <v>340</v>
      </c>
      <c r="N1887" t="s">
        <v>464</v>
      </c>
      <c r="O1887" t="s">
        <v>339</v>
      </c>
      <c r="P1887" t="s">
        <v>2348</v>
      </c>
      <c r="Q1887" t="s">
        <v>415</v>
      </c>
      <c r="R1887" t="s">
        <v>407</v>
      </c>
      <c r="S1887" t="s">
        <v>1212</v>
      </c>
      <c r="T1887" s="129">
        <v>3162.2</v>
      </c>
      <c r="U1887" t="s">
        <v>3153</v>
      </c>
      <c r="V1887" s="130">
        <v>1.9743104086437902E-3</v>
      </c>
      <c r="W1887" s="130">
        <v>2.9907111176251999E-2</v>
      </c>
      <c r="X1887" t="s">
        <v>412</v>
      </c>
      <c r="Y1887" t="s">
        <v>339</v>
      </c>
      <c r="Z1887" s="137">
        <v>2660419</v>
      </c>
      <c r="AA1887" s="167">
        <v>1</v>
      </c>
      <c r="AB1887" s="166" t="s">
        <v>3154</v>
      </c>
      <c r="AD1887" s="137">
        <v>2955.9916000000003</v>
      </c>
      <c r="AH1887" s="130">
        <v>2.3233222441540061E-3</v>
      </c>
      <c r="AI1887" s="130">
        <v>9.8565336207915733E-3</v>
      </c>
      <c r="AJ1887" s="130">
        <v>1.0038435096549505E-3</v>
      </c>
      <c r="AK1887" s="181"/>
      <c r="AL1887" s="4"/>
      <c r="AM1887" s="159"/>
      <c r="AN1887" s="4"/>
    </row>
    <row r="1888" spans="1:40" x14ac:dyDescent="0.25">
      <c r="A1888" t="s">
        <v>1213</v>
      </c>
      <c r="B1888" s="2">
        <v>9719</v>
      </c>
      <c r="C1888" t="s">
        <v>2018</v>
      </c>
      <c r="D1888" t="s">
        <v>2019</v>
      </c>
      <c r="E1888" t="s">
        <v>309</v>
      </c>
      <c r="F1888" t="s">
        <v>2870</v>
      </c>
      <c r="G1888" t="s">
        <v>2871</v>
      </c>
      <c r="H1888" t="s">
        <v>312</v>
      </c>
      <c r="I1888" t="s">
        <v>754</v>
      </c>
      <c r="J1888" t="s">
        <v>204</v>
      </c>
      <c r="K1888" t="s">
        <v>204</v>
      </c>
      <c r="L1888" t="s">
        <v>325</v>
      </c>
      <c r="M1888" t="s">
        <v>340</v>
      </c>
      <c r="N1888" t="s">
        <v>464</v>
      </c>
      <c r="O1888" t="s">
        <v>339</v>
      </c>
      <c r="P1888" t="s">
        <v>1668</v>
      </c>
      <c r="Q1888" t="s">
        <v>413</v>
      </c>
      <c r="R1888" t="s">
        <v>407</v>
      </c>
      <c r="S1888" t="s">
        <v>1212</v>
      </c>
      <c r="T1888" s="129">
        <v>1015.8</v>
      </c>
      <c r="U1888" t="s">
        <v>2223</v>
      </c>
      <c r="V1888" s="130">
        <v>6.0594510848217499E-3</v>
      </c>
      <c r="W1888" s="130">
        <v>2.7449733115434301E-2</v>
      </c>
      <c r="X1888" t="s">
        <v>412</v>
      </c>
      <c r="Y1888" t="s">
        <v>339</v>
      </c>
      <c r="Z1888" s="137">
        <v>2468274.67</v>
      </c>
      <c r="AA1888" s="167">
        <v>1</v>
      </c>
      <c r="AB1888" s="166" t="s">
        <v>2872</v>
      </c>
      <c r="AC1888" s="2">
        <v>67.870899999999992</v>
      </c>
      <c r="AD1888" s="137">
        <v>2900.4629</v>
      </c>
      <c r="AH1888" s="130">
        <v>3.0642592535579786E-3</v>
      </c>
      <c r="AI1888" s="130">
        <v>9.6713773103105655E-3</v>
      </c>
      <c r="AJ1888" s="130">
        <v>9.8498617423675196E-4</v>
      </c>
      <c r="AK1888" s="181"/>
      <c r="AL1888" s="4"/>
      <c r="AM1888" s="159"/>
      <c r="AN1888" s="4"/>
    </row>
    <row r="1889" spans="1:40" x14ac:dyDescent="0.25">
      <c r="A1889" t="s">
        <v>1213</v>
      </c>
      <c r="B1889" s="2">
        <v>9719</v>
      </c>
      <c r="C1889" t="s">
        <v>2018</v>
      </c>
      <c r="D1889" t="s">
        <v>2019</v>
      </c>
      <c r="E1889" t="s">
        <v>309</v>
      </c>
      <c r="F1889" t="s">
        <v>2221</v>
      </c>
      <c r="G1889" t="s">
        <v>2222</v>
      </c>
      <c r="H1889" t="s">
        <v>312</v>
      </c>
      <c r="I1889" t="s">
        <v>754</v>
      </c>
      <c r="J1889" t="s">
        <v>204</v>
      </c>
      <c r="K1889" t="s">
        <v>204</v>
      </c>
      <c r="L1889" t="s">
        <v>325</v>
      </c>
      <c r="M1889" t="s">
        <v>340</v>
      </c>
      <c r="N1889" t="s">
        <v>464</v>
      </c>
      <c r="O1889" t="s">
        <v>339</v>
      </c>
      <c r="P1889" t="s">
        <v>1668</v>
      </c>
      <c r="Q1889" t="s">
        <v>413</v>
      </c>
      <c r="R1889" t="s">
        <v>407</v>
      </c>
      <c r="S1889" t="s">
        <v>1212</v>
      </c>
      <c r="T1889" s="129">
        <v>1017.1</v>
      </c>
      <c r="U1889" t="s">
        <v>2223</v>
      </c>
      <c r="V1889" s="130">
        <v>-4.5249698292796799E-3</v>
      </c>
      <c r="W1889" s="130">
        <v>2.5002845462560298E-2</v>
      </c>
      <c r="X1889" t="s">
        <v>412</v>
      </c>
      <c r="Y1889" t="s">
        <v>339</v>
      </c>
      <c r="Z1889" s="137">
        <v>2235353.14</v>
      </c>
      <c r="AA1889" s="167">
        <v>1</v>
      </c>
      <c r="AB1889" s="166" t="s">
        <v>2224</v>
      </c>
      <c r="AC1889" s="2">
        <v>54.418699999999994</v>
      </c>
      <c r="AD1889" s="137">
        <v>2612.5569</v>
      </c>
      <c r="AH1889" s="130">
        <v>2.9069446307055098E-3</v>
      </c>
      <c r="AI1889" s="130">
        <v>8.7113762167257188E-3</v>
      </c>
      <c r="AJ1889" s="130">
        <v>8.8721439116040029E-4</v>
      </c>
      <c r="AK1889" s="181"/>
      <c r="AL1889" s="4"/>
      <c r="AM1889" s="159"/>
      <c r="AN1889" s="4"/>
    </row>
    <row r="1890" spans="1:40" x14ac:dyDescent="0.25">
      <c r="A1890" t="s">
        <v>1213</v>
      </c>
      <c r="B1890" s="2">
        <v>9719</v>
      </c>
      <c r="C1890" t="s">
        <v>1917</v>
      </c>
      <c r="D1890" t="s">
        <v>1918</v>
      </c>
      <c r="E1890" t="s">
        <v>309</v>
      </c>
      <c r="F1890" t="s">
        <v>2009</v>
      </c>
      <c r="G1890" t="s">
        <v>2010</v>
      </c>
      <c r="H1890" t="s">
        <v>312</v>
      </c>
      <c r="I1890" t="s">
        <v>754</v>
      </c>
      <c r="J1890" t="s">
        <v>204</v>
      </c>
      <c r="K1890" t="s">
        <v>204</v>
      </c>
      <c r="L1890" t="s">
        <v>325</v>
      </c>
      <c r="M1890" t="s">
        <v>340</v>
      </c>
      <c r="N1890" t="s">
        <v>465</v>
      </c>
      <c r="O1890" t="s">
        <v>339</v>
      </c>
      <c r="P1890" t="s">
        <v>1773</v>
      </c>
      <c r="Q1890" t="s">
        <v>415</v>
      </c>
      <c r="R1890" t="s">
        <v>407</v>
      </c>
      <c r="S1890" t="s">
        <v>1212</v>
      </c>
      <c r="T1890" s="129">
        <v>1715.3</v>
      </c>
      <c r="U1890" t="s">
        <v>2011</v>
      </c>
      <c r="V1890" s="130">
        <v>5.8432933640330097E-3</v>
      </c>
      <c r="W1890" s="130">
        <v>3.3452869061231301E-2</v>
      </c>
      <c r="X1890" t="s">
        <v>412</v>
      </c>
      <c r="Y1890" t="s">
        <v>339</v>
      </c>
      <c r="Z1890" s="137">
        <v>2174488</v>
      </c>
      <c r="AA1890" s="167">
        <v>1</v>
      </c>
      <c r="AB1890" s="166" t="s">
        <v>2012</v>
      </c>
      <c r="AD1890" s="137">
        <v>2472.6102999999998</v>
      </c>
      <c r="AH1890" s="130">
        <v>1.6956210471517814E-3</v>
      </c>
      <c r="AI1890" s="130">
        <v>8.2447347120558571E-3</v>
      </c>
      <c r="AJ1890" s="130">
        <v>8.3968905783121293E-4</v>
      </c>
      <c r="AK1890" s="181"/>
      <c r="AL1890" s="4"/>
      <c r="AM1890" s="159"/>
      <c r="AN1890" s="4"/>
    </row>
    <row r="1891" spans="1:40" x14ac:dyDescent="0.25">
      <c r="A1891" t="s">
        <v>1213</v>
      </c>
      <c r="B1891" s="2">
        <v>9719</v>
      </c>
      <c r="C1891" t="s">
        <v>2873</v>
      </c>
      <c r="D1891" t="s">
        <v>2874</v>
      </c>
      <c r="E1891" t="s">
        <v>309</v>
      </c>
      <c r="F1891" t="s">
        <v>3887</v>
      </c>
      <c r="G1891" t="s">
        <v>3888</v>
      </c>
      <c r="H1891" t="s">
        <v>312</v>
      </c>
      <c r="I1891" t="s">
        <v>754</v>
      </c>
      <c r="J1891" t="s">
        <v>204</v>
      </c>
      <c r="K1891" t="s">
        <v>204</v>
      </c>
      <c r="L1891" t="s">
        <v>325</v>
      </c>
      <c r="M1891" t="s">
        <v>340</v>
      </c>
      <c r="N1891" t="s">
        <v>464</v>
      </c>
      <c r="O1891" t="s">
        <v>339</v>
      </c>
      <c r="P1891" t="s">
        <v>1619</v>
      </c>
      <c r="Q1891" t="s">
        <v>413</v>
      </c>
      <c r="R1891" t="s">
        <v>407</v>
      </c>
      <c r="S1891" t="s">
        <v>1212</v>
      </c>
      <c r="T1891" s="129">
        <v>1480.3</v>
      </c>
      <c r="U1891" t="s">
        <v>1796</v>
      </c>
      <c r="V1891" s="130">
        <v>-1.1461463923571401E-3</v>
      </c>
      <c r="W1891" s="130">
        <v>2.8913145023584001E-2</v>
      </c>
      <c r="X1891" t="s">
        <v>412</v>
      </c>
      <c r="Y1891" t="s">
        <v>339</v>
      </c>
      <c r="Z1891" s="137">
        <v>2164187.5299999998</v>
      </c>
      <c r="AA1891" s="167">
        <v>1</v>
      </c>
      <c r="AB1891" s="166" t="s">
        <v>3889</v>
      </c>
      <c r="AD1891" s="137">
        <v>2459.3827000000001</v>
      </c>
      <c r="AH1891" s="130">
        <v>8.7738138539651452E-3</v>
      </c>
      <c r="AI1891" s="130">
        <v>8.2006282659744887E-3</v>
      </c>
      <c r="AJ1891" s="130">
        <v>8.3519701515818523E-4</v>
      </c>
      <c r="AK1891" s="181"/>
      <c r="AL1891" s="4"/>
      <c r="AM1891" s="159"/>
      <c r="AN1891" s="4"/>
    </row>
    <row r="1892" spans="1:40" x14ac:dyDescent="0.25">
      <c r="A1892" t="s">
        <v>1213</v>
      </c>
      <c r="B1892" s="2">
        <v>9719</v>
      </c>
      <c r="C1892" t="s">
        <v>1987</v>
      </c>
      <c r="D1892" t="s">
        <v>1988</v>
      </c>
      <c r="E1892" t="s">
        <v>309</v>
      </c>
      <c r="F1892" t="s">
        <v>3890</v>
      </c>
      <c r="G1892" t="s">
        <v>3891</v>
      </c>
      <c r="H1892" t="s">
        <v>312</v>
      </c>
      <c r="I1892" t="s">
        <v>754</v>
      </c>
      <c r="J1892" t="s">
        <v>204</v>
      </c>
      <c r="K1892" t="s">
        <v>204</v>
      </c>
      <c r="L1892" t="s">
        <v>325</v>
      </c>
      <c r="M1892" t="s">
        <v>340</v>
      </c>
      <c r="N1892" t="s">
        <v>464</v>
      </c>
      <c r="O1892" t="s">
        <v>339</v>
      </c>
      <c r="P1892" t="s">
        <v>2348</v>
      </c>
      <c r="Q1892" t="s">
        <v>415</v>
      </c>
      <c r="R1892" t="s">
        <v>407</v>
      </c>
      <c r="S1892" t="s">
        <v>1212</v>
      </c>
      <c r="T1892" s="129">
        <v>3527</v>
      </c>
      <c r="U1892" t="s">
        <v>3892</v>
      </c>
      <c r="V1892" s="130">
        <v>7.6292695189941696E-4</v>
      </c>
      <c r="W1892" s="130">
        <v>1.8776788347959199E-2</v>
      </c>
      <c r="X1892" t="s">
        <v>412</v>
      </c>
      <c r="Y1892" t="s">
        <v>339</v>
      </c>
      <c r="Z1892" s="137">
        <v>2155398.12</v>
      </c>
      <c r="AA1892" s="167">
        <v>1</v>
      </c>
      <c r="AB1892" s="166" t="s">
        <v>3893</v>
      </c>
      <c r="AD1892" s="137">
        <v>2441.6350000000002</v>
      </c>
      <c r="AH1892" s="130">
        <v>1.5972931713038438E-3</v>
      </c>
      <c r="AI1892" s="130">
        <v>8.1414498834169336E-3</v>
      </c>
      <c r="AJ1892" s="130">
        <v>8.2916996370908664E-4</v>
      </c>
      <c r="AK1892" s="181"/>
      <c r="AL1892" s="4"/>
      <c r="AM1892" s="159"/>
      <c r="AN1892" s="4"/>
    </row>
    <row r="1893" spans="1:40" x14ac:dyDescent="0.25">
      <c r="A1893" t="s">
        <v>1213</v>
      </c>
      <c r="B1893" s="2">
        <v>9719</v>
      </c>
      <c r="C1893" t="s">
        <v>2191</v>
      </c>
      <c r="D1893" t="s">
        <v>2192</v>
      </c>
      <c r="E1893" t="s">
        <v>309</v>
      </c>
      <c r="F1893" t="s">
        <v>2193</v>
      </c>
      <c r="G1893" t="s">
        <v>2194</v>
      </c>
      <c r="H1893" t="s">
        <v>312</v>
      </c>
      <c r="I1893" t="s">
        <v>754</v>
      </c>
      <c r="J1893" t="s">
        <v>204</v>
      </c>
      <c r="K1893" t="s">
        <v>204</v>
      </c>
      <c r="L1893" t="s">
        <v>325</v>
      </c>
      <c r="M1893" t="s">
        <v>340</v>
      </c>
      <c r="N1893" t="s">
        <v>484</v>
      </c>
      <c r="O1893" t="s">
        <v>339</v>
      </c>
      <c r="P1893" t="s">
        <v>1668</v>
      </c>
      <c r="Q1893" t="s">
        <v>413</v>
      </c>
      <c r="R1893" t="s">
        <v>407</v>
      </c>
      <c r="S1893" t="s">
        <v>1212</v>
      </c>
      <c r="T1893" s="129">
        <v>8625.9</v>
      </c>
      <c r="U1893" t="s">
        <v>2195</v>
      </c>
      <c r="V1893" s="130">
        <v>2.7386290473531E-2</v>
      </c>
      <c r="W1893" s="130">
        <v>3.3090949987172699E-2</v>
      </c>
      <c r="X1893" t="s">
        <v>412</v>
      </c>
      <c r="Y1893" t="s">
        <v>339</v>
      </c>
      <c r="Z1893" s="137">
        <v>2644449</v>
      </c>
      <c r="AA1893" s="167">
        <v>1</v>
      </c>
      <c r="AB1893" s="166" t="s">
        <v>2196</v>
      </c>
      <c r="AD1893" s="137">
        <v>2319.1817999999998</v>
      </c>
      <c r="AH1893" s="130">
        <v>5.5281219492310232E-3</v>
      </c>
      <c r="AI1893" s="130">
        <v>7.7331388169127116E-3</v>
      </c>
      <c r="AJ1893" s="130">
        <v>7.8758532251576262E-4</v>
      </c>
      <c r="AK1893" s="181"/>
      <c r="AL1893" s="4"/>
      <c r="AM1893" s="159"/>
      <c r="AN1893" s="4"/>
    </row>
    <row r="1894" spans="1:40" x14ac:dyDescent="0.25">
      <c r="A1894" t="s">
        <v>1213</v>
      </c>
      <c r="B1894" s="2">
        <v>9719</v>
      </c>
      <c r="C1894" t="s">
        <v>455</v>
      </c>
      <c r="D1894" t="s">
        <v>2606</v>
      </c>
      <c r="E1894" t="s">
        <v>309</v>
      </c>
      <c r="F1894" t="s">
        <v>2707</v>
      </c>
      <c r="G1894" t="s">
        <v>2708</v>
      </c>
      <c r="H1894" t="s">
        <v>312</v>
      </c>
      <c r="I1894" t="s">
        <v>754</v>
      </c>
      <c r="J1894" t="s">
        <v>204</v>
      </c>
      <c r="K1894" t="s">
        <v>204</v>
      </c>
      <c r="L1894" t="s">
        <v>325</v>
      </c>
      <c r="M1894" t="s">
        <v>340</v>
      </c>
      <c r="N1894" t="s">
        <v>440</v>
      </c>
      <c r="O1894" t="s">
        <v>339</v>
      </c>
      <c r="P1894" t="s">
        <v>2149</v>
      </c>
      <c r="Q1894" t="s">
        <v>415</v>
      </c>
      <c r="R1894" t="s">
        <v>407</v>
      </c>
      <c r="S1894" t="s">
        <v>1212</v>
      </c>
      <c r="T1894" s="129">
        <v>11153.7</v>
      </c>
      <c r="U1894" t="s">
        <v>1368</v>
      </c>
      <c r="V1894" s="130">
        <v>3.10725444094926E-2</v>
      </c>
      <c r="W1894" s="130">
        <v>3.3856749767064702E-2</v>
      </c>
      <c r="X1894" t="s">
        <v>412</v>
      </c>
      <c r="Y1894" t="s">
        <v>339</v>
      </c>
      <c r="Z1894" s="137">
        <v>2501603</v>
      </c>
      <c r="AA1894" s="167">
        <v>1</v>
      </c>
      <c r="AB1894" s="166" t="s">
        <v>2709</v>
      </c>
      <c r="AD1894" s="137">
        <v>2189.6531</v>
      </c>
      <c r="AH1894" s="130">
        <v>5.828703066193306E-4</v>
      </c>
      <c r="AI1894" s="130">
        <v>7.3012350231375792E-3</v>
      </c>
      <c r="AJ1894" s="130">
        <v>7.4359786842115587E-4</v>
      </c>
      <c r="AK1894" s="181"/>
      <c r="AL1894" s="4"/>
      <c r="AM1894" s="159"/>
      <c r="AN1894" s="4"/>
    </row>
    <row r="1895" spans="1:40" x14ac:dyDescent="0.25">
      <c r="A1895" t="s">
        <v>1213</v>
      </c>
      <c r="B1895" s="2">
        <v>9719</v>
      </c>
      <c r="C1895" t="s">
        <v>2136</v>
      </c>
      <c r="D1895" t="s">
        <v>2137</v>
      </c>
      <c r="E1895" t="s">
        <v>309</v>
      </c>
      <c r="F1895" t="s">
        <v>3436</v>
      </c>
      <c r="G1895" t="s">
        <v>3437</v>
      </c>
      <c r="H1895" t="s">
        <v>312</v>
      </c>
      <c r="I1895" t="s">
        <v>754</v>
      </c>
      <c r="J1895" t="s">
        <v>204</v>
      </c>
      <c r="K1895" t="s">
        <v>204</v>
      </c>
      <c r="L1895" t="s">
        <v>325</v>
      </c>
      <c r="M1895" t="s">
        <v>340</v>
      </c>
      <c r="N1895" t="s">
        <v>464</v>
      </c>
      <c r="O1895" t="s">
        <v>339</v>
      </c>
      <c r="Q1895" t="s">
        <v>410</v>
      </c>
      <c r="R1895" t="s">
        <v>410</v>
      </c>
      <c r="S1895" t="s">
        <v>1212</v>
      </c>
      <c r="T1895" s="129">
        <v>3027.4</v>
      </c>
      <c r="U1895" t="s">
        <v>1627</v>
      </c>
      <c r="V1895" s="130">
        <v>2.5071033114194501E-2</v>
      </c>
      <c r="W1895" s="130">
        <v>3.2180907098054601E-2</v>
      </c>
      <c r="X1895" t="s">
        <v>412</v>
      </c>
      <c r="Y1895" t="s">
        <v>339</v>
      </c>
      <c r="Z1895" s="137">
        <v>1814750</v>
      </c>
      <c r="AA1895" s="167">
        <v>1</v>
      </c>
      <c r="AB1895" s="166" t="s">
        <v>3438</v>
      </c>
      <c r="AD1895" s="137">
        <v>2021.2686000000001</v>
      </c>
      <c r="AH1895" s="130">
        <v>3.3519804419371076E-3</v>
      </c>
      <c r="AI1895" s="130">
        <v>6.7397694609654217E-3</v>
      </c>
      <c r="AJ1895" s="130">
        <v>6.8641513236348444E-4</v>
      </c>
      <c r="AK1895" s="181"/>
      <c r="AL1895" s="4"/>
      <c r="AM1895" s="159"/>
      <c r="AN1895" s="4"/>
    </row>
    <row r="1896" spans="1:40" x14ac:dyDescent="0.25">
      <c r="A1896" t="s">
        <v>1213</v>
      </c>
      <c r="B1896" s="2">
        <v>9719</v>
      </c>
      <c r="C1896" t="s">
        <v>2301</v>
      </c>
      <c r="D1896" t="s">
        <v>2302</v>
      </c>
      <c r="E1896" t="s">
        <v>309</v>
      </c>
      <c r="F1896" t="s">
        <v>2880</v>
      </c>
      <c r="G1896" t="s">
        <v>2881</v>
      </c>
      <c r="H1896" t="s">
        <v>312</v>
      </c>
      <c r="I1896" t="s">
        <v>754</v>
      </c>
      <c r="J1896" t="s">
        <v>204</v>
      </c>
      <c r="K1896" t="s">
        <v>204</v>
      </c>
      <c r="L1896" t="s">
        <v>325</v>
      </c>
      <c r="M1896" t="s">
        <v>340</v>
      </c>
      <c r="N1896" t="s">
        <v>445</v>
      </c>
      <c r="O1896" t="s">
        <v>339</v>
      </c>
      <c r="P1896" t="s">
        <v>1647</v>
      </c>
      <c r="Q1896" t="s">
        <v>413</v>
      </c>
      <c r="R1896" t="s">
        <v>407</v>
      </c>
      <c r="S1896" t="s">
        <v>1212</v>
      </c>
      <c r="T1896" s="129">
        <v>1066.9000000000001</v>
      </c>
      <c r="U1896" t="s">
        <v>2471</v>
      </c>
      <c r="V1896" s="130">
        <v>-6.7532289663751804E-3</v>
      </c>
      <c r="W1896" s="130">
        <v>2.7234679752587899E-2</v>
      </c>
      <c r="X1896" t="s">
        <v>412</v>
      </c>
      <c r="Y1896" t="s">
        <v>339</v>
      </c>
      <c r="Z1896" s="137">
        <v>1647484</v>
      </c>
      <c r="AA1896" s="167">
        <v>1</v>
      </c>
      <c r="AB1896" s="166" t="s">
        <v>2882</v>
      </c>
      <c r="AD1896" s="137">
        <v>1887.6871999999998</v>
      </c>
      <c r="AH1896" s="130">
        <v>3.8902895943405346E-3</v>
      </c>
      <c r="AI1896" s="130">
        <v>6.2943522411693939E-3</v>
      </c>
      <c r="AJ1896" s="130">
        <v>6.4105139675590624E-4</v>
      </c>
      <c r="AK1896" s="181"/>
      <c r="AL1896" s="4"/>
      <c r="AM1896" s="159"/>
      <c r="AN1896" s="4"/>
    </row>
    <row r="1897" spans="1:40" x14ac:dyDescent="0.25">
      <c r="A1897" t="s">
        <v>1213</v>
      </c>
      <c r="B1897" s="2">
        <v>9719</v>
      </c>
      <c r="C1897" t="s">
        <v>2344</v>
      </c>
      <c r="D1897" t="s">
        <v>2345</v>
      </c>
      <c r="E1897" t="s">
        <v>309</v>
      </c>
      <c r="F1897" t="s">
        <v>3894</v>
      </c>
      <c r="G1897" t="s">
        <v>3895</v>
      </c>
      <c r="H1897" t="s">
        <v>312</v>
      </c>
      <c r="I1897" t="s">
        <v>754</v>
      </c>
      <c r="J1897" t="s">
        <v>204</v>
      </c>
      <c r="K1897" t="s">
        <v>204</v>
      </c>
      <c r="L1897" t="s">
        <v>325</v>
      </c>
      <c r="M1897" t="s">
        <v>340</v>
      </c>
      <c r="N1897" t="s">
        <v>445</v>
      </c>
      <c r="O1897" t="s">
        <v>339</v>
      </c>
      <c r="P1897" t="s">
        <v>2348</v>
      </c>
      <c r="Q1897" t="s">
        <v>415</v>
      </c>
      <c r="R1897" t="s">
        <v>407</v>
      </c>
      <c r="S1897" t="s">
        <v>1212</v>
      </c>
      <c r="T1897" s="129">
        <v>2284.3000000000002</v>
      </c>
      <c r="U1897" t="s">
        <v>3896</v>
      </c>
      <c r="V1897" s="130">
        <v>-1.9392102272849899E-3</v>
      </c>
      <c r="W1897" s="130">
        <v>1.7064229251146E-2</v>
      </c>
      <c r="X1897" t="s">
        <v>412</v>
      </c>
      <c r="Y1897" t="s">
        <v>339</v>
      </c>
      <c r="Z1897" s="137">
        <v>1561366</v>
      </c>
      <c r="AA1897" s="167">
        <v>1</v>
      </c>
      <c r="AB1897" s="166" t="s">
        <v>3897</v>
      </c>
      <c r="AD1897" s="137">
        <v>1803.5338999999999</v>
      </c>
      <c r="AH1897" s="130">
        <v>3.8164371102107717E-3</v>
      </c>
      <c r="AI1897" s="130">
        <v>6.0137493359545893E-3</v>
      </c>
      <c r="AJ1897" s="130">
        <v>6.1247325599899554E-4</v>
      </c>
      <c r="AK1897" s="181"/>
      <c r="AL1897" s="4"/>
      <c r="AM1897" s="159"/>
      <c r="AN1897" s="4"/>
    </row>
    <row r="1898" spans="1:40" x14ac:dyDescent="0.25">
      <c r="A1898" t="s">
        <v>1213</v>
      </c>
      <c r="B1898" s="2">
        <v>9719</v>
      </c>
      <c r="C1898" t="s">
        <v>2307</v>
      </c>
      <c r="D1898" t="s">
        <v>2308</v>
      </c>
      <c r="E1898" t="s">
        <v>309</v>
      </c>
      <c r="F1898" t="s">
        <v>2823</v>
      </c>
      <c r="G1898" t="s">
        <v>2824</v>
      </c>
      <c r="H1898" t="s">
        <v>312</v>
      </c>
      <c r="I1898" t="s">
        <v>754</v>
      </c>
      <c r="J1898" t="s">
        <v>204</v>
      </c>
      <c r="K1898" t="s">
        <v>204</v>
      </c>
      <c r="L1898" t="s">
        <v>325</v>
      </c>
      <c r="M1898" t="s">
        <v>340</v>
      </c>
      <c r="N1898" t="s">
        <v>440</v>
      </c>
      <c r="O1898" t="s">
        <v>339</v>
      </c>
      <c r="P1898" t="s">
        <v>1647</v>
      </c>
      <c r="Q1898" t="s">
        <v>413</v>
      </c>
      <c r="R1898" t="s">
        <v>407</v>
      </c>
      <c r="S1898" t="s">
        <v>1212</v>
      </c>
      <c r="T1898" s="129">
        <v>2344.1999999999998</v>
      </c>
      <c r="U1898" t="s">
        <v>2825</v>
      </c>
      <c r="V1898" s="130">
        <v>-1.3160808516612501E-3</v>
      </c>
      <c r="W1898" s="130">
        <v>2.5270350865125302E-2</v>
      </c>
      <c r="X1898" t="s">
        <v>412</v>
      </c>
      <c r="Y1898" t="s">
        <v>339</v>
      </c>
      <c r="Z1898" s="137">
        <v>1577473.16</v>
      </c>
      <c r="AA1898" s="167">
        <v>1</v>
      </c>
      <c r="AB1898" s="166" t="s">
        <v>2826</v>
      </c>
      <c r="AD1898" s="137">
        <v>1784.1221</v>
      </c>
      <c r="AH1898" s="130">
        <v>5.2363626953262493E-3</v>
      </c>
      <c r="AI1898" s="130">
        <v>5.9490221360058212E-3</v>
      </c>
      <c r="AJ1898" s="130">
        <v>6.0588108251625626E-4</v>
      </c>
      <c r="AK1898" s="181"/>
      <c r="AL1898" s="4"/>
      <c r="AM1898" s="159"/>
      <c r="AN1898" s="4"/>
    </row>
    <row r="1899" spans="1:40" x14ac:dyDescent="0.25">
      <c r="A1899" t="s">
        <v>1213</v>
      </c>
      <c r="B1899" s="2">
        <v>9719</v>
      </c>
      <c r="C1899" t="s">
        <v>2142</v>
      </c>
      <c r="D1899" t="s">
        <v>2143</v>
      </c>
      <c r="E1899" t="s">
        <v>309</v>
      </c>
      <c r="F1899" t="s">
        <v>2144</v>
      </c>
      <c r="G1899" t="s">
        <v>2145</v>
      </c>
      <c r="H1899" t="s">
        <v>312</v>
      </c>
      <c r="I1899" t="s">
        <v>754</v>
      </c>
      <c r="J1899" t="s">
        <v>204</v>
      </c>
      <c r="K1899" t="s">
        <v>204</v>
      </c>
      <c r="L1899" t="s">
        <v>325</v>
      </c>
      <c r="M1899" t="s">
        <v>340</v>
      </c>
      <c r="N1899" t="s">
        <v>464</v>
      </c>
      <c r="O1899" t="s">
        <v>339</v>
      </c>
      <c r="P1899" t="s">
        <v>1668</v>
      </c>
      <c r="Q1899" t="s">
        <v>413</v>
      </c>
      <c r="R1899" t="s">
        <v>407</v>
      </c>
      <c r="S1899" t="s">
        <v>1212</v>
      </c>
      <c r="T1899" s="129">
        <v>2475.1</v>
      </c>
      <c r="U1899" t="s">
        <v>1376</v>
      </c>
      <c r="V1899" s="130">
        <v>2.8541403136240302E-3</v>
      </c>
      <c r="W1899" s="130">
        <v>2.68858736884591E-2</v>
      </c>
      <c r="X1899" t="s">
        <v>412</v>
      </c>
      <c r="Y1899" t="s">
        <v>339</v>
      </c>
      <c r="Z1899" s="137">
        <v>1360551.16</v>
      </c>
      <c r="AA1899" s="167">
        <v>1</v>
      </c>
      <c r="AB1899" s="166" t="s">
        <v>2146</v>
      </c>
      <c r="AD1899" s="137">
        <v>1565.8583000000001</v>
      </c>
      <c r="AH1899" s="130">
        <v>3.7718542631274728E-3</v>
      </c>
      <c r="AI1899" s="130">
        <v>5.2212377664894371E-3</v>
      </c>
      <c r="AJ1899" s="130">
        <v>5.3175952580323106E-4</v>
      </c>
      <c r="AK1899" s="181"/>
      <c r="AL1899" s="4"/>
      <c r="AM1899" s="159"/>
      <c r="AN1899" s="4"/>
    </row>
    <row r="1900" spans="1:40" x14ac:dyDescent="0.25">
      <c r="A1900" t="s">
        <v>1213</v>
      </c>
      <c r="B1900" s="2">
        <v>9719</v>
      </c>
      <c r="C1900" t="s">
        <v>2577</v>
      </c>
      <c r="D1900" t="s">
        <v>2578</v>
      </c>
      <c r="E1900" t="s">
        <v>309</v>
      </c>
      <c r="F1900" t="s">
        <v>2800</v>
      </c>
      <c r="G1900" t="s">
        <v>2801</v>
      </c>
      <c r="H1900" t="s">
        <v>312</v>
      </c>
      <c r="I1900" t="s">
        <v>754</v>
      </c>
      <c r="J1900" t="s">
        <v>204</v>
      </c>
      <c r="K1900" t="s">
        <v>204</v>
      </c>
      <c r="L1900" t="s">
        <v>325</v>
      </c>
      <c r="M1900" t="s">
        <v>340</v>
      </c>
      <c r="N1900" t="s">
        <v>440</v>
      </c>
      <c r="O1900" t="s">
        <v>339</v>
      </c>
      <c r="P1900" t="s">
        <v>1633</v>
      </c>
      <c r="Q1900" t="s">
        <v>413</v>
      </c>
      <c r="R1900" t="s">
        <v>407</v>
      </c>
      <c r="S1900" t="s">
        <v>1212</v>
      </c>
      <c r="T1900" s="129">
        <v>3060.4</v>
      </c>
      <c r="U1900" t="s">
        <v>1786</v>
      </c>
      <c r="V1900" s="130">
        <v>1.44802397494015E-2</v>
      </c>
      <c r="W1900" s="130">
        <v>2.9873017350434902E-2</v>
      </c>
      <c r="X1900" t="s">
        <v>412</v>
      </c>
      <c r="Y1900" t="s">
        <v>339</v>
      </c>
      <c r="Z1900" s="137">
        <v>1321935.54</v>
      </c>
      <c r="AA1900" s="167">
        <v>1</v>
      </c>
      <c r="AB1900" s="166" t="s">
        <v>2802</v>
      </c>
      <c r="AD1900" s="137">
        <v>1482.0219</v>
      </c>
      <c r="AH1900" s="130">
        <v>1.5720701343959556E-3</v>
      </c>
      <c r="AI1900" s="130">
        <v>4.9416915406997114E-3</v>
      </c>
      <c r="AJ1900" s="130">
        <v>5.0328900308157099E-4</v>
      </c>
      <c r="AK1900" s="181"/>
      <c r="AL1900" s="4"/>
      <c r="AM1900" s="159"/>
      <c r="AN1900" s="4"/>
    </row>
    <row r="1901" spans="1:40" x14ac:dyDescent="0.25">
      <c r="A1901" t="s">
        <v>1213</v>
      </c>
      <c r="B1901" s="2">
        <v>9719</v>
      </c>
      <c r="C1901" t="s">
        <v>2185</v>
      </c>
      <c r="D1901" t="s">
        <v>2186</v>
      </c>
      <c r="E1901" t="s">
        <v>309</v>
      </c>
      <c r="F1901" t="s">
        <v>2187</v>
      </c>
      <c r="G1901" t="s">
        <v>2188</v>
      </c>
      <c r="H1901" t="s">
        <v>312</v>
      </c>
      <c r="I1901" t="s">
        <v>754</v>
      </c>
      <c r="J1901" t="s">
        <v>204</v>
      </c>
      <c r="K1901" t="s">
        <v>204</v>
      </c>
      <c r="L1901" t="s">
        <v>325</v>
      </c>
      <c r="M1901" t="s">
        <v>340</v>
      </c>
      <c r="N1901" t="s">
        <v>464</v>
      </c>
      <c r="O1901" t="s">
        <v>339</v>
      </c>
      <c r="P1901" t="s">
        <v>1647</v>
      </c>
      <c r="Q1901" t="s">
        <v>413</v>
      </c>
      <c r="R1901" t="s">
        <v>407</v>
      </c>
      <c r="S1901" t="s">
        <v>1212</v>
      </c>
      <c r="T1901" s="129">
        <v>854.2</v>
      </c>
      <c r="U1901" t="s">
        <v>2189</v>
      </c>
      <c r="V1901" s="130">
        <v>-9.2114953498911205E-4</v>
      </c>
      <c r="W1901" s="130">
        <v>2.8624658805131601E-2</v>
      </c>
      <c r="X1901" t="s">
        <v>412</v>
      </c>
      <c r="Y1901" t="s">
        <v>339</v>
      </c>
      <c r="Z1901" s="137">
        <v>1189277.1200000001</v>
      </c>
      <c r="AA1901" s="167">
        <v>1</v>
      </c>
      <c r="AB1901" s="166" t="s">
        <v>2190</v>
      </c>
      <c r="AD1901" s="137">
        <v>1353.0406</v>
      </c>
      <c r="AH1901" s="130">
        <v>5.0499668869003573E-3</v>
      </c>
      <c r="AI1901" s="130">
        <v>4.511613011415865E-3</v>
      </c>
      <c r="AJ1901" s="130">
        <v>4.5948744394593E-4</v>
      </c>
      <c r="AK1901" s="181"/>
      <c r="AL1901" s="4"/>
      <c r="AM1901" s="159"/>
      <c r="AN1901" s="4"/>
    </row>
    <row r="1902" spans="1:40" x14ac:dyDescent="0.25">
      <c r="A1902" t="s">
        <v>1213</v>
      </c>
      <c r="B1902" s="2">
        <v>9719</v>
      </c>
      <c r="C1902" t="s">
        <v>3085</v>
      </c>
      <c r="D1902" t="s">
        <v>3086</v>
      </c>
      <c r="E1902" t="s">
        <v>309</v>
      </c>
      <c r="F1902" t="s">
        <v>3490</v>
      </c>
      <c r="G1902" t="s">
        <v>3491</v>
      </c>
      <c r="H1902" t="s">
        <v>312</v>
      </c>
      <c r="I1902" t="s">
        <v>754</v>
      </c>
      <c r="J1902" t="s">
        <v>204</v>
      </c>
      <c r="K1902" t="s">
        <v>204</v>
      </c>
      <c r="L1902" t="s">
        <v>325</v>
      </c>
      <c r="M1902" t="s">
        <v>340</v>
      </c>
      <c r="N1902" t="s">
        <v>464</v>
      </c>
      <c r="O1902" t="s">
        <v>339</v>
      </c>
      <c r="P1902" t="s">
        <v>1864</v>
      </c>
      <c r="Q1902" t="s">
        <v>415</v>
      </c>
      <c r="R1902" t="s">
        <v>407</v>
      </c>
      <c r="S1902" t="s">
        <v>1212</v>
      </c>
      <c r="T1902" s="129">
        <v>1398.3</v>
      </c>
      <c r="U1902" t="s">
        <v>1807</v>
      </c>
      <c r="V1902" s="130">
        <v>1.5892600793611399E-2</v>
      </c>
      <c r="W1902" s="130">
        <v>3.2870651420354502E-2</v>
      </c>
      <c r="X1902" t="s">
        <v>412</v>
      </c>
      <c r="Y1902" t="s">
        <v>339</v>
      </c>
      <c r="Z1902" s="137">
        <v>1175879.8400000001</v>
      </c>
      <c r="AA1902" s="167">
        <v>1</v>
      </c>
      <c r="AB1902" s="166" t="s">
        <v>2181</v>
      </c>
      <c r="AD1902" s="137">
        <v>1352.0266000000001</v>
      </c>
      <c r="AH1902" s="130">
        <v>3.5603730198851408E-3</v>
      </c>
      <c r="AI1902" s="130">
        <v>4.5082319040096464E-3</v>
      </c>
      <c r="AJ1902" s="130">
        <v>4.5914309340082361E-4</v>
      </c>
      <c r="AK1902" s="181"/>
      <c r="AL1902" s="4"/>
      <c r="AM1902" s="159"/>
      <c r="AN1902" s="4"/>
    </row>
    <row r="1903" spans="1:40" x14ac:dyDescent="0.25">
      <c r="A1903" t="s">
        <v>1213</v>
      </c>
      <c r="B1903" s="2">
        <v>9719</v>
      </c>
      <c r="C1903" t="s">
        <v>2763</v>
      </c>
      <c r="D1903" t="s">
        <v>2764</v>
      </c>
      <c r="E1903" t="s">
        <v>309</v>
      </c>
      <c r="F1903" t="s">
        <v>2765</v>
      </c>
      <c r="G1903" t="s">
        <v>2766</v>
      </c>
      <c r="H1903" t="s">
        <v>312</v>
      </c>
      <c r="I1903" t="s">
        <v>754</v>
      </c>
      <c r="J1903" t="s">
        <v>204</v>
      </c>
      <c r="K1903" t="s">
        <v>204</v>
      </c>
      <c r="L1903" t="s">
        <v>325</v>
      </c>
      <c r="M1903" t="s">
        <v>340</v>
      </c>
      <c r="N1903" t="s">
        <v>447</v>
      </c>
      <c r="O1903" t="s">
        <v>339</v>
      </c>
      <c r="P1903" t="s">
        <v>1640</v>
      </c>
      <c r="Q1903" t="s">
        <v>413</v>
      </c>
      <c r="R1903" t="s">
        <v>407</v>
      </c>
      <c r="S1903" t="s">
        <v>1212</v>
      </c>
      <c r="T1903" s="129">
        <v>3098.5</v>
      </c>
      <c r="U1903" t="s">
        <v>2767</v>
      </c>
      <c r="V1903" s="130">
        <v>4.3438062698183001E-3</v>
      </c>
      <c r="W1903" s="130">
        <v>2.9566172918080901E-2</v>
      </c>
      <c r="X1903" t="s">
        <v>412</v>
      </c>
      <c r="Y1903" t="s">
        <v>339</v>
      </c>
      <c r="Z1903" s="137">
        <v>1150916.72</v>
      </c>
      <c r="AA1903" s="167">
        <v>1</v>
      </c>
      <c r="AB1903" s="166" t="s">
        <v>2768</v>
      </c>
      <c r="AD1903" s="137">
        <v>1317.4543999999999</v>
      </c>
      <c r="AH1903" s="130">
        <v>8.0691384135377065E-4</v>
      </c>
      <c r="AI1903" s="130">
        <v>4.3929534804698998E-3</v>
      </c>
      <c r="AJ1903" s="130">
        <v>4.4740250571292445E-4</v>
      </c>
      <c r="AK1903" s="181"/>
      <c r="AL1903" s="4"/>
      <c r="AM1903" s="159"/>
      <c r="AN1903" s="4"/>
    </row>
    <row r="1904" spans="1:40" x14ac:dyDescent="0.25">
      <c r="A1904" t="s">
        <v>1213</v>
      </c>
      <c r="B1904" s="2">
        <v>9719</v>
      </c>
      <c r="C1904" t="s">
        <v>2710</v>
      </c>
      <c r="D1904" t="s">
        <v>2711</v>
      </c>
      <c r="E1904" t="s">
        <v>309</v>
      </c>
      <c r="F1904" t="s">
        <v>2752</v>
      </c>
      <c r="G1904" t="s">
        <v>2753</v>
      </c>
      <c r="H1904" t="s">
        <v>312</v>
      </c>
      <c r="I1904" t="s">
        <v>754</v>
      </c>
      <c r="J1904" t="s">
        <v>204</v>
      </c>
      <c r="K1904" t="s">
        <v>204</v>
      </c>
      <c r="L1904" t="s">
        <v>325</v>
      </c>
      <c r="M1904" t="s">
        <v>340</v>
      </c>
      <c r="N1904" t="s">
        <v>477</v>
      </c>
      <c r="O1904" t="s">
        <v>339</v>
      </c>
      <c r="P1904" t="s">
        <v>1211</v>
      </c>
      <c r="Q1904" t="s">
        <v>413</v>
      </c>
      <c r="R1904" t="s">
        <v>407</v>
      </c>
      <c r="S1904" t="s">
        <v>1212</v>
      </c>
      <c r="T1904" s="129">
        <v>11897.1</v>
      </c>
      <c r="U1904" t="s">
        <v>2754</v>
      </c>
      <c r="V1904" s="130">
        <v>2.6936327074250799E-2</v>
      </c>
      <c r="W1904" s="130">
        <v>3.01116741311547E-2</v>
      </c>
      <c r="X1904" t="s">
        <v>412</v>
      </c>
      <c r="Y1904" t="s">
        <v>339</v>
      </c>
      <c r="Z1904" s="137">
        <v>1308615</v>
      </c>
      <c r="AA1904" s="167">
        <v>1</v>
      </c>
      <c r="AB1904" s="166" t="s">
        <v>2755</v>
      </c>
      <c r="AD1904" s="137">
        <v>1273.5441000000001</v>
      </c>
      <c r="AH1904" s="130">
        <v>2.8738799990914903E-4</v>
      </c>
      <c r="AI1904" s="130">
        <v>4.2465378586362505E-3</v>
      </c>
      <c r="AJ1904" s="130">
        <v>4.3249073476540163E-4</v>
      </c>
      <c r="AK1904" s="181"/>
      <c r="AL1904" s="4"/>
      <c r="AM1904" s="159"/>
      <c r="AN1904" s="4"/>
    </row>
    <row r="1905" spans="1:40" x14ac:dyDescent="0.25">
      <c r="A1905" t="s">
        <v>1213</v>
      </c>
      <c r="B1905" s="2">
        <v>9719</v>
      </c>
      <c r="C1905" t="s">
        <v>2185</v>
      </c>
      <c r="D1905" t="s">
        <v>2186</v>
      </c>
      <c r="E1905" t="s">
        <v>309</v>
      </c>
      <c r="F1905" t="s">
        <v>3898</v>
      </c>
      <c r="G1905" t="s">
        <v>3899</v>
      </c>
      <c r="H1905" t="s">
        <v>312</v>
      </c>
      <c r="I1905" t="s">
        <v>754</v>
      </c>
      <c r="J1905" t="s">
        <v>204</v>
      </c>
      <c r="K1905" t="s">
        <v>204</v>
      </c>
      <c r="L1905" t="s">
        <v>325</v>
      </c>
      <c r="M1905" t="s">
        <v>340</v>
      </c>
      <c r="N1905" t="s">
        <v>464</v>
      </c>
      <c r="O1905" t="s">
        <v>339</v>
      </c>
      <c r="P1905" t="s">
        <v>1647</v>
      </c>
      <c r="Q1905" t="s">
        <v>413</v>
      </c>
      <c r="R1905" t="s">
        <v>407</v>
      </c>
      <c r="S1905" t="s">
        <v>1212</v>
      </c>
      <c r="T1905" s="129">
        <v>1447.8</v>
      </c>
      <c r="U1905" t="s">
        <v>3900</v>
      </c>
      <c r="V1905" s="130">
        <v>7.1150438348997003E-3</v>
      </c>
      <c r="W1905" s="130">
        <v>2.8149967845678001E-2</v>
      </c>
      <c r="X1905" t="s">
        <v>412</v>
      </c>
      <c r="Y1905" t="s">
        <v>339</v>
      </c>
      <c r="Z1905" s="137">
        <v>1114997.82</v>
      </c>
      <c r="AA1905" s="167">
        <v>1</v>
      </c>
      <c r="AB1905" s="166" t="s">
        <v>3901</v>
      </c>
      <c r="AD1905" s="137">
        <v>1262.5119999999999</v>
      </c>
      <c r="AH1905" s="130">
        <v>2.2076700468108145E-3</v>
      </c>
      <c r="AI1905" s="130">
        <v>4.2097521436301813E-3</v>
      </c>
      <c r="AJ1905" s="130">
        <v>4.2874427554580693E-4</v>
      </c>
      <c r="AK1905" s="181"/>
      <c r="AL1905" s="4"/>
      <c r="AM1905" s="159"/>
      <c r="AN1905" s="4"/>
    </row>
    <row r="1906" spans="1:40" x14ac:dyDescent="0.25">
      <c r="A1906" t="s">
        <v>1213</v>
      </c>
      <c r="B1906" s="2">
        <v>9719</v>
      </c>
      <c r="C1906" t="s">
        <v>3146</v>
      </c>
      <c r="D1906" t="s">
        <v>3147</v>
      </c>
      <c r="E1906" t="s">
        <v>309</v>
      </c>
      <c r="F1906" t="s">
        <v>3492</v>
      </c>
      <c r="G1906" t="s">
        <v>3493</v>
      </c>
      <c r="H1906" t="s">
        <v>312</v>
      </c>
      <c r="I1906" t="s">
        <v>754</v>
      </c>
      <c r="J1906" t="s">
        <v>204</v>
      </c>
      <c r="K1906" t="s">
        <v>204</v>
      </c>
      <c r="L1906" t="s">
        <v>325</v>
      </c>
      <c r="M1906" t="s">
        <v>340</v>
      </c>
      <c r="N1906" t="s">
        <v>464</v>
      </c>
      <c r="O1906" t="s">
        <v>339</v>
      </c>
      <c r="P1906" t="s">
        <v>1619</v>
      </c>
      <c r="Q1906" t="s">
        <v>413</v>
      </c>
      <c r="R1906" t="s">
        <v>407</v>
      </c>
      <c r="S1906" t="s">
        <v>1212</v>
      </c>
      <c r="T1906" s="129">
        <v>3730.3</v>
      </c>
      <c r="U1906" t="s">
        <v>1276</v>
      </c>
      <c r="V1906" s="130">
        <v>1.65278227859917E-2</v>
      </c>
      <c r="W1906" s="130">
        <v>-2.90688487172161E-3</v>
      </c>
      <c r="X1906" t="s">
        <v>412</v>
      </c>
      <c r="Y1906" t="s">
        <v>339</v>
      </c>
      <c r="Z1906" s="137">
        <v>1084037.3600000001</v>
      </c>
      <c r="AA1906" s="167">
        <v>1</v>
      </c>
      <c r="AB1906" s="166" t="s">
        <v>3494</v>
      </c>
      <c r="AD1906" s="137">
        <v>1176.0721000000001</v>
      </c>
      <c r="AH1906" s="130">
        <v>5.5591659487179484E-3</v>
      </c>
      <c r="AI1906" s="130">
        <v>3.9215247411815883E-3</v>
      </c>
      <c r="AJ1906" s="130">
        <v>3.9938961412179519E-4</v>
      </c>
      <c r="AK1906" s="181"/>
      <c r="AL1906" s="4"/>
      <c r="AM1906" s="159"/>
      <c r="AN1906" s="4"/>
    </row>
    <row r="1907" spans="1:40" x14ac:dyDescent="0.25">
      <c r="A1907" t="s">
        <v>1213</v>
      </c>
      <c r="B1907" s="2">
        <v>9719</v>
      </c>
      <c r="C1907" t="s">
        <v>1884</v>
      </c>
      <c r="D1907" t="s">
        <v>1885</v>
      </c>
      <c r="E1907" t="s">
        <v>309</v>
      </c>
      <c r="F1907" t="s">
        <v>2759</v>
      </c>
      <c r="G1907" t="s">
        <v>2760</v>
      </c>
      <c r="H1907" t="s">
        <v>312</v>
      </c>
      <c r="I1907" t="s">
        <v>754</v>
      </c>
      <c r="J1907" t="s">
        <v>204</v>
      </c>
      <c r="K1907" t="s">
        <v>204</v>
      </c>
      <c r="L1907" t="s">
        <v>325</v>
      </c>
      <c r="M1907" t="s">
        <v>340</v>
      </c>
      <c r="N1907" t="s">
        <v>448</v>
      </c>
      <c r="O1907" t="s">
        <v>339</v>
      </c>
      <c r="P1907" t="s">
        <v>1211</v>
      </c>
      <c r="Q1907" t="s">
        <v>413</v>
      </c>
      <c r="R1907" t="s">
        <v>407</v>
      </c>
      <c r="S1907" t="s">
        <v>1212</v>
      </c>
      <c r="T1907" s="129">
        <v>2296.6999999999998</v>
      </c>
      <c r="U1907" t="s">
        <v>2761</v>
      </c>
      <c r="V1907" s="130">
        <v>6.0000000000000001E-3</v>
      </c>
      <c r="W1907" s="130">
        <v>2.15646142590043E-2</v>
      </c>
      <c r="X1907" t="s">
        <v>412</v>
      </c>
      <c r="Y1907" t="s">
        <v>339</v>
      </c>
      <c r="Z1907" s="137">
        <v>929978</v>
      </c>
      <c r="AA1907" s="167">
        <v>1</v>
      </c>
      <c r="AB1907" s="166" t="s">
        <v>2762</v>
      </c>
      <c r="AD1907" s="137">
        <v>1029.2997</v>
      </c>
      <c r="AH1907" s="130">
        <v>1.0453207861897493E-3</v>
      </c>
      <c r="AI1907" s="130">
        <v>3.4321231152756588E-3</v>
      </c>
      <c r="AJ1907" s="130">
        <v>3.4954626506204811E-4</v>
      </c>
      <c r="AK1907" s="181"/>
      <c r="AL1907" s="4"/>
      <c r="AM1907" s="159"/>
      <c r="AN1907" s="4"/>
    </row>
    <row r="1908" spans="1:40" x14ac:dyDescent="0.25">
      <c r="A1908" t="s">
        <v>1213</v>
      </c>
      <c r="B1908" s="2">
        <v>9719</v>
      </c>
      <c r="C1908" t="s">
        <v>2307</v>
      </c>
      <c r="D1908" t="s">
        <v>2308</v>
      </c>
      <c r="E1908" t="s">
        <v>309</v>
      </c>
      <c r="F1908" t="s">
        <v>3069</v>
      </c>
      <c r="G1908" t="s">
        <v>3070</v>
      </c>
      <c r="H1908" t="s">
        <v>312</v>
      </c>
      <c r="I1908" t="s">
        <v>754</v>
      </c>
      <c r="J1908" t="s">
        <v>204</v>
      </c>
      <c r="K1908" t="s">
        <v>204</v>
      </c>
      <c r="L1908" t="s">
        <v>325</v>
      </c>
      <c r="M1908" t="s">
        <v>340</v>
      </c>
      <c r="N1908" t="s">
        <v>440</v>
      </c>
      <c r="O1908" t="s">
        <v>339</v>
      </c>
      <c r="P1908" t="s">
        <v>1647</v>
      </c>
      <c r="Q1908" t="s">
        <v>413</v>
      </c>
      <c r="R1908" t="s">
        <v>407</v>
      </c>
      <c r="S1908" t="s">
        <v>1212</v>
      </c>
      <c r="T1908" s="129">
        <v>3341.1</v>
      </c>
      <c r="U1908" t="s">
        <v>3071</v>
      </c>
      <c r="V1908" s="130">
        <v>2.1896731012018202E-2</v>
      </c>
      <c r="W1908" s="130">
        <v>2.54460651981827E-2</v>
      </c>
      <c r="X1908" t="s">
        <v>412</v>
      </c>
      <c r="Y1908" t="s">
        <v>339</v>
      </c>
      <c r="Z1908" s="137">
        <v>925900</v>
      </c>
      <c r="AA1908" s="167">
        <v>1</v>
      </c>
      <c r="AB1908" s="166" t="s">
        <v>2852</v>
      </c>
      <c r="AD1908" s="137">
        <v>1003.4904</v>
      </c>
      <c r="AH1908" s="130">
        <v>8.3048486174631757E-4</v>
      </c>
      <c r="AI1908" s="130">
        <v>3.3460639285110227E-3</v>
      </c>
      <c r="AJ1908" s="130">
        <v>3.4078152490049364E-4</v>
      </c>
      <c r="AK1908" s="181"/>
      <c r="AL1908" s="4"/>
      <c r="AM1908" s="159"/>
      <c r="AN1908" s="4"/>
    </row>
    <row r="1909" spans="1:40" x14ac:dyDescent="0.25">
      <c r="A1909" t="s">
        <v>1213</v>
      </c>
      <c r="B1909" s="2">
        <v>9719</v>
      </c>
      <c r="C1909" t="s">
        <v>2500</v>
      </c>
      <c r="D1909" t="s">
        <v>2501</v>
      </c>
      <c r="E1909" t="s">
        <v>309</v>
      </c>
      <c r="F1909" t="s">
        <v>3902</v>
      </c>
      <c r="G1909" t="s">
        <v>3903</v>
      </c>
      <c r="H1909" t="s">
        <v>312</v>
      </c>
      <c r="I1909" t="s">
        <v>754</v>
      </c>
      <c r="J1909" t="s">
        <v>204</v>
      </c>
      <c r="K1909" t="s">
        <v>204</v>
      </c>
      <c r="L1909" t="s">
        <v>325</v>
      </c>
      <c r="M1909" t="s">
        <v>340</v>
      </c>
      <c r="N1909" t="s">
        <v>445</v>
      </c>
      <c r="O1909" t="s">
        <v>339</v>
      </c>
      <c r="P1909" t="s">
        <v>1647</v>
      </c>
      <c r="Q1909" t="s">
        <v>413</v>
      </c>
      <c r="R1909" t="s">
        <v>407</v>
      </c>
      <c r="S1909" t="s">
        <v>1212</v>
      </c>
      <c r="T1909" s="129">
        <v>2445.5</v>
      </c>
      <c r="U1909" t="s">
        <v>1672</v>
      </c>
      <c r="V1909" s="130">
        <v>1.7997875558137599E-2</v>
      </c>
      <c r="W1909" s="130">
        <v>2.2894273465871501E-2</v>
      </c>
      <c r="X1909" t="s">
        <v>412</v>
      </c>
      <c r="Y1909" t="s">
        <v>339</v>
      </c>
      <c r="Z1909" s="137">
        <v>874890</v>
      </c>
      <c r="AA1909" s="167">
        <v>1</v>
      </c>
      <c r="AB1909" s="166" t="s">
        <v>3904</v>
      </c>
      <c r="AD1909" s="137">
        <v>996.06230000000005</v>
      </c>
      <c r="AH1909" s="130">
        <v>2.9638033159426766E-3</v>
      </c>
      <c r="AI1909" s="130">
        <v>3.3212954828264673E-3</v>
      </c>
      <c r="AJ1909" s="130">
        <v>3.3825897037967974E-4</v>
      </c>
      <c r="AK1909" s="181"/>
      <c r="AL1909" s="4"/>
      <c r="AM1909" s="159"/>
      <c r="AN1909" s="4"/>
    </row>
    <row r="1910" spans="1:40" x14ac:dyDescent="0.25">
      <c r="A1910" t="s">
        <v>1213</v>
      </c>
      <c r="B1910" s="2">
        <v>9719</v>
      </c>
      <c r="C1910" t="s">
        <v>2873</v>
      </c>
      <c r="D1910" t="s">
        <v>2874</v>
      </c>
      <c r="E1910" t="s">
        <v>309</v>
      </c>
      <c r="F1910" t="s">
        <v>3905</v>
      </c>
      <c r="G1910" t="s">
        <v>3906</v>
      </c>
      <c r="H1910" t="s">
        <v>312</v>
      </c>
      <c r="I1910" t="s">
        <v>754</v>
      </c>
      <c r="J1910" t="s">
        <v>204</v>
      </c>
      <c r="K1910" t="s">
        <v>204</v>
      </c>
      <c r="L1910" t="s">
        <v>325</v>
      </c>
      <c r="M1910" t="s">
        <v>340</v>
      </c>
      <c r="N1910" t="s">
        <v>464</v>
      </c>
      <c r="O1910" t="s">
        <v>339</v>
      </c>
      <c r="P1910" t="s">
        <v>1619</v>
      </c>
      <c r="Q1910" t="s">
        <v>413</v>
      </c>
      <c r="R1910" t="s">
        <v>407</v>
      </c>
      <c r="S1910" t="s">
        <v>1212</v>
      </c>
      <c r="T1910" s="129">
        <v>4583.3999999999996</v>
      </c>
      <c r="U1910" t="s">
        <v>3098</v>
      </c>
      <c r="V1910" s="130">
        <v>2.7672654284238499E-2</v>
      </c>
      <c r="W1910" s="130">
        <v>3.3041120549440001E-2</v>
      </c>
      <c r="X1910" t="s">
        <v>412</v>
      </c>
      <c r="Y1910" t="s">
        <v>339</v>
      </c>
      <c r="Z1910" s="137">
        <v>990000</v>
      </c>
      <c r="AA1910" s="167">
        <v>1</v>
      </c>
      <c r="AB1910" s="166" t="s">
        <v>3907</v>
      </c>
      <c r="AD1910" s="137">
        <v>995.74199999999996</v>
      </c>
      <c r="AH1910" s="130">
        <v>1.4617960488568268E-3</v>
      </c>
      <c r="AI1910" s="130">
        <v>3.3202274663548573E-3</v>
      </c>
      <c r="AJ1910" s="130">
        <v>3.381501977173547E-4</v>
      </c>
      <c r="AK1910" s="181"/>
      <c r="AL1910" s="4"/>
      <c r="AM1910" s="159"/>
      <c r="AN1910" s="4"/>
    </row>
    <row r="1911" spans="1:40" x14ac:dyDescent="0.25">
      <c r="A1911" t="s">
        <v>1213</v>
      </c>
      <c r="B1911" s="2">
        <v>9719</v>
      </c>
      <c r="C1911" t="s">
        <v>2024</v>
      </c>
      <c r="D1911" t="s">
        <v>2025</v>
      </c>
      <c r="E1911" t="s">
        <v>309</v>
      </c>
      <c r="F1911" t="s">
        <v>2698</v>
      </c>
      <c r="G1911" t="s">
        <v>2699</v>
      </c>
      <c r="H1911" t="s">
        <v>312</v>
      </c>
      <c r="I1911" t="s">
        <v>754</v>
      </c>
      <c r="J1911" t="s">
        <v>204</v>
      </c>
      <c r="K1911" t="s">
        <v>204</v>
      </c>
      <c r="L1911" t="s">
        <v>325</v>
      </c>
      <c r="M1911" t="s">
        <v>340</v>
      </c>
      <c r="N1911" t="s">
        <v>464</v>
      </c>
      <c r="O1911" t="s">
        <v>339</v>
      </c>
      <c r="P1911" t="s">
        <v>1668</v>
      </c>
      <c r="Q1911" t="s">
        <v>413</v>
      </c>
      <c r="R1911" t="s">
        <v>407</v>
      </c>
      <c r="S1911" t="s">
        <v>1212</v>
      </c>
      <c r="T1911" s="129">
        <v>1215.5999999999999</v>
      </c>
      <c r="U1911" t="s">
        <v>1750</v>
      </c>
      <c r="V1911" s="130">
        <v>-1.4822717618154801E-2</v>
      </c>
      <c r="W1911" s="130">
        <v>2.8580074571370701E-2</v>
      </c>
      <c r="X1911" t="s">
        <v>412</v>
      </c>
      <c r="Y1911" t="s">
        <v>339</v>
      </c>
      <c r="Z1911" s="137">
        <v>669601.72</v>
      </c>
      <c r="AA1911" s="167">
        <v>1</v>
      </c>
      <c r="AB1911" s="166" t="s">
        <v>2700</v>
      </c>
      <c r="AD1911" s="137">
        <v>954.78509999999994</v>
      </c>
      <c r="AH1911" s="130">
        <v>7.0073822341513872E-4</v>
      </c>
      <c r="AI1911" s="130">
        <v>3.1836597366450038E-3</v>
      </c>
      <c r="AJ1911" s="130">
        <v>3.2424139018197913E-4</v>
      </c>
      <c r="AK1911" s="181"/>
      <c r="AL1911" s="4"/>
      <c r="AM1911" s="159"/>
      <c r="AN1911" s="4"/>
    </row>
    <row r="1912" spans="1:40" x14ac:dyDescent="0.25">
      <c r="A1912" t="s">
        <v>1213</v>
      </c>
      <c r="B1912" s="2">
        <v>9719</v>
      </c>
      <c r="C1912" t="s">
        <v>3085</v>
      </c>
      <c r="D1912" t="s">
        <v>3086</v>
      </c>
      <c r="E1912" t="s">
        <v>309</v>
      </c>
      <c r="F1912" t="s">
        <v>3908</v>
      </c>
      <c r="G1912" t="s">
        <v>3909</v>
      </c>
      <c r="H1912" t="s">
        <v>312</v>
      </c>
      <c r="I1912" t="s">
        <v>754</v>
      </c>
      <c r="J1912" t="s">
        <v>204</v>
      </c>
      <c r="K1912" t="s">
        <v>204</v>
      </c>
      <c r="L1912" t="s">
        <v>325</v>
      </c>
      <c r="M1912" t="s">
        <v>340</v>
      </c>
      <c r="N1912" t="s">
        <v>464</v>
      </c>
      <c r="O1912" t="s">
        <v>339</v>
      </c>
      <c r="P1912" t="s">
        <v>1864</v>
      </c>
      <c r="Q1912" t="s">
        <v>415</v>
      </c>
      <c r="R1912" t="s">
        <v>407</v>
      </c>
      <c r="S1912" t="s">
        <v>1212</v>
      </c>
      <c r="T1912" s="129">
        <v>4847.1000000000004</v>
      </c>
      <c r="U1912" t="s">
        <v>3910</v>
      </c>
      <c r="V1912" s="130">
        <v>3.0892249928009201E-2</v>
      </c>
      <c r="W1912" s="130">
        <v>3.3751845687627402E-2</v>
      </c>
      <c r="X1912" t="s">
        <v>412</v>
      </c>
      <c r="Y1912" t="s">
        <v>339</v>
      </c>
      <c r="Z1912" s="137">
        <v>806158.46</v>
      </c>
      <c r="AA1912" s="167">
        <v>1</v>
      </c>
      <c r="AB1912" s="166" t="s">
        <v>1286</v>
      </c>
      <c r="AD1912" s="137">
        <v>853.31869999999992</v>
      </c>
      <c r="AH1912" s="130">
        <v>2.9338463512805658E-3</v>
      </c>
      <c r="AI1912" s="130">
        <v>2.845327590173178E-3</v>
      </c>
      <c r="AJ1912" s="130">
        <v>2.8978378648376391E-4</v>
      </c>
      <c r="AK1912" s="181"/>
      <c r="AL1912" s="4"/>
      <c r="AM1912" s="159"/>
      <c r="AN1912" s="4"/>
    </row>
    <row r="1913" spans="1:40" x14ac:dyDescent="0.25">
      <c r="A1913" t="s">
        <v>1213</v>
      </c>
      <c r="B1913" s="2">
        <v>9719</v>
      </c>
      <c r="C1913" t="s">
        <v>2185</v>
      </c>
      <c r="D1913" t="s">
        <v>2186</v>
      </c>
      <c r="E1913" t="s">
        <v>309</v>
      </c>
      <c r="F1913" t="s">
        <v>3911</v>
      </c>
      <c r="G1913" t="s">
        <v>3912</v>
      </c>
      <c r="H1913" t="s">
        <v>312</v>
      </c>
      <c r="I1913" t="s">
        <v>754</v>
      </c>
      <c r="J1913" t="s">
        <v>204</v>
      </c>
      <c r="K1913" t="s">
        <v>204</v>
      </c>
      <c r="L1913" t="s">
        <v>325</v>
      </c>
      <c r="M1913" t="s">
        <v>340</v>
      </c>
      <c r="N1913" t="s">
        <v>464</v>
      </c>
      <c r="O1913" t="s">
        <v>339</v>
      </c>
      <c r="P1913" t="s">
        <v>1668</v>
      </c>
      <c r="Q1913" t="s">
        <v>413</v>
      </c>
      <c r="R1913" t="s">
        <v>407</v>
      </c>
      <c r="S1913" t="s">
        <v>1212</v>
      </c>
      <c r="T1913" s="129">
        <v>3916.9</v>
      </c>
      <c r="U1913" t="s">
        <v>3913</v>
      </c>
      <c r="V1913" s="130">
        <v>7.0912308314277804E-3</v>
      </c>
      <c r="W1913" s="130">
        <v>2.7819519995450601E-2</v>
      </c>
      <c r="X1913" t="s">
        <v>412</v>
      </c>
      <c r="Y1913" t="s">
        <v>339</v>
      </c>
      <c r="Z1913" s="137">
        <v>658248.64</v>
      </c>
      <c r="AA1913" s="167">
        <v>1</v>
      </c>
      <c r="AB1913" s="166" t="s">
        <v>3914</v>
      </c>
      <c r="AD1913" s="137">
        <v>685.0394</v>
      </c>
      <c r="AH1913" s="130">
        <v>1.6723796747967479E-3</v>
      </c>
      <c r="AI1913" s="130">
        <v>2.2842128095583512E-3</v>
      </c>
      <c r="AJ1913" s="130">
        <v>2.3263677594615676E-4</v>
      </c>
      <c r="AK1913" s="181"/>
      <c r="AL1913" s="4"/>
      <c r="AM1913" s="159"/>
      <c r="AN1913" s="4"/>
    </row>
    <row r="1914" spans="1:40" x14ac:dyDescent="0.25">
      <c r="A1914" t="s">
        <v>1213</v>
      </c>
      <c r="B1914" s="2">
        <v>9719</v>
      </c>
      <c r="C1914" t="s">
        <v>2142</v>
      </c>
      <c r="D1914" t="s">
        <v>2143</v>
      </c>
      <c r="E1914" t="s">
        <v>309</v>
      </c>
      <c r="F1914" t="s">
        <v>3915</v>
      </c>
      <c r="G1914" t="s">
        <v>3916</v>
      </c>
      <c r="H1914" t="s">
        <v>312</v>
      </c>
      <c r="I1914" t="s">
        <v>754</v>
      </c>
      <c r="J1914" t="s">
        <v>204</v>
      </c>
      <c r="K1914" t="s">
        <v>204</v>
      </c>
      <c r="L1914" t="s">
        <v>325</v>
      </c>
      <c r="M1914" t="s">
        <v>340</v>
      </c>
      <c r="N1914" t="s">
        <v>464</v>
      </c>
      <c r="O1914" t="s">
        <v>339</v>
      </c>
      <c r="P1914" t="s">
        <v>1668</v>
      </c>
      <c r="Q1914" t="s">
        <v>413</v>
      </c>
      <c r="R1914" t="s">
        <v>407</v>
      </c>
      <c r="S1914" t="s">
        <v>1212</v>
      </c>
      <c r="T1914" s="129">
        <v>2401.6</v>
      </c>
      <c r="U1914" t="s">
        <v>1742</v>
      </c>
      <c r="V1914" s="130">
        <v>-1.57498127915396E-2</v>
      </c>
      <c r="W1914" s="130">
        <v>2.8257494527101201E-2</v>
      </c>
      <c r="X1914" t="s">
        <v>412</v>
      </c>
      <c r="Y1914" t="s">
        <v>339</v>
      </c>
      <c r="Z1914" s="137">
        <v>417204.58</v>
      </c>
      <c r="AA1914" s="167">
        <v>1</v>
      </c>
      <c r="AB1914" s="166" t="s">
        <v>3917</v>
      </c>
      <c r="AD1914" s="137">
        <v>484.62479999999999</v>
      </c>
      <c r="AH1914" s="130">
        <v>1.387238087037501E-3</v>
      </c>
      <c r="AI1914" s="130">
        <v>1.6159452667826903E-3</v>
      </c>
      <c r="AJ1914" s="130">
        <v>1.6457673969636058E-4</v>
      </c>
      <c r="AK1914" s="181"/>
      <c r="AL1914" s="4"/>
      <c r="AM1914" s="159"/>
      <c r="AN1914" s="4"/>
    </row>
    <row r="1915" spans="1:40" x14ac:dyDescent="0.25">
      <c r="A1915" t="s">
        <v>1213</v>
      </c>
      <c r="B1915" s="2">
        <v>9719</v>
      </c>
      <c r="C1915" t="s">
        <v>1980</v>
      </c>
      <c r="D1915" t="s">
        <v>1981</v>
      </c>
      <c r="E1915" t="s">
        <v>309</v>
      </c>
      <c r="F1915" t="s">
        <v>1982</v>
      </c>
      <c r="G1915" t="s">
        <v>1983</v>
      </c>
      <c r="H1915" t="s">
        <v>312</v>
      </c>
      <c r="I1915" t="s">
        <v>754</v>
      </c>
      <c r="J1915" t="s">
        <v>204</v>
      </c>
      <c r="K1915" t="s">
        <v>204</v>
      </c>
      <c r="L1915" t="s">
        <v>325</v>
      </c>
      <c r="M1915" t="s">
        <v>340</v>
      </c>
      <c r="N1915" t="s">
        <v>464</v>
      </c>
      <c r="O1915" t="s">
        <v>339</v>
      </c>
      <c r="P1915" t="s">
        <v>1984</v>
      </c>
      <c r="Q1915" t="s">
        <v>413</v>
      </c>
      <c r="R1915" t="s">
        <v>407</v>
      </c>
      <c r="S1915" t="s">
        <v>1212</v>
      </c>
      <c r="T1915" s="129">
        <v>7185.3</v>
      </c>
      <c r="U1915" t="s">
        <v>1985</v>
      </c>
      <c r="V1915" s="130">
        <v>3.0430764791349499E-2</v>
      </c>
      <c r="W1915" s="130">
        <v>3.4598946129083298E-2</v>
      </c>
      <c r="X1915" t="s">
        <v>412</v>
      </c>
      <c r="Y1915" t="s">
        <v>339</v>
      </c>
      <c r="Z1915" s="137">
        <v>496344.52</v>
      </c>
      <c r="AA1915" s="167">
        <v>1</v>
      </c>
      <c r="AB1915" s="166" t="s">
        <v>1986</v>
      </c>
      <c r="AC1915" s="2">
        <v>13.8794</v>
      </c>
      <c r="AD1915" s="137">
        <v>474.58640000000003</v>
      </c>
      <c r="AH1915" s="130">
        <v>1.9655824942795314E-4</v>
      </c>
      <c r="AI1915" s="130">
        <v>1.5824729703462072E-3</v>
      </c>
      <c r="AJ1915" s="130">
        <v>1.6116773721904629E-4</v>
      </c>
      <c r="AK1915" s="181"/>
      <c r="AL1915" s="4"/>
      <c r="AM1915" s="159"/>
      <c r="AN1915" s="4"/>
    </row>
    <row r="1916" spans="1:40" x14ac:dyDescent="0.25">
      <c r="A1916" t="s">
        <v>1213</v>
      </c>
      <c r="B1916" s="2">
        <v>9719</v>
      </c>
      <c r="C1916" t="s">
        <v>2541</v>
      </c>
      <c r="D1916" t="s">
        <v>2542</v>
      </c>
      <c r="E1916" t="s">
        <v>309</v>
      </c>
      <c r="F1916" t="s">
        <v>2867</v>
      </c>
      <c r="G1916" t="s">
        <v>2868</v>
      </c>
      <c r="H1916" t="s">
        <v>312</v>
      </c>
      <c r="I1916" t="s">
        <v>754</v>
      </c>
      <c r="J1916" t="s">
        <v>204</v>
      </c>
      <c r="K1916" t="s">
        <v>204</v>
      </c>
      <c r="L1916" t="s">
        <v>325</v>
      </c>
      <c r="M1916" t="s">
        <v>340</v>
      </c>
      <c r="N1916" t="s">
        <v>451</v>
      </c>
      <c r="O1916" t="s">
        <v>339</v>
      </c>
      <c r="P1916" t="s">
        <v>2545</v>
      </c>
      <c r="Q1916" t="s">
        <v>413</v>
      </c>
      <c r="R1916" t="s">
        <v>407</v>
      </c>
      <c r="S1916" t="s">
        <v>1212</v>
      </c>
      <c r="T1916" s="129">
        <v>980.1</v>
      </c>
      <c r="U1916" t="s">
        <v>1807</v>
      </c>
      <c r="V1916" s="130">
        <v>2.4969331528397001E-2</v>
      </c>
      <c r="W1916" s="130">
        <v>5.1509483734368901E-2</v>
      </c>
      <c r="X1916" t="s">
        <v>412</v>
      </c>
      <c r="Y1916" t="s">
        <v>339</v>
      </c>
      <c r="Z1916" s="137">
        <v>303040.45</v>
      </c>
      <c r="AA1916" s="167">
        <v>1</v>
      </c>
      <c r="AB1916" s="166" t="s">
        <v>2869</v>
      </c>
      <c r="AD1916" s="137">
        <v>424.92329999999998</v>
      </c>
      <c r="AH1916" s="130">
        <v>8.2592874621572417E-4</v>
      </c>
      <c r="AI1916" s="130">
        <v>1.4168750657842543E-3</v>
      </c>
      <c r="AJ1916" s="130">
        <v>1.4430233726177145E-4</v>
      </c>
      <c r="AK1916" s="181"/>
      <c r="AL1916" s="4"/>
      <c r="AM1916" s="159"/>
      <c r="AN1916" s="4"/>
    </row>
    <row r="1917" spans="1:40" x14ac:dyDescent="0.25">
      <c r="A1917" t="s">
        <v>1213</v>
      </c>
      <c r="B1917" s="2">
        <v>9719</v>
      </c>
      <c r="C1917" t="s">
        <v>1855</v>
      </c>
      <c r="D1917" t="s">
        <v>1856</v>
      </c>
      <c r="E1917" t="s">
        <v>309</v>
      </c>
      <c r="F1917" t="s">
        <v>3428</v>
      </c>
      <c r="G1917" t="s">
        <v>3429</v>
      </c>
      <c r="H1917" t="s">
        <v>312</v>
      </c>
      <c r="I1917" t="s">
        <v>754</v>
      </c>
      <c r="J1917" t="s">
        <v>204</v>
      </c>
      <c r="K1917" t="s">
        <v>204</v>
      </c>
      <c r="L1917" t="s">
        <v>325</v>
      </c>
      <c r="M1917" t="s">
        <v>340</v>
      </c>
      <c r="N1917" t="s">
        <v>464</v>
      </c>
      <c r="O1917" t="s">
        <v>339</v>
      </c>
      <c r="P1917" t="s">
        <v>1668</v>
      </c>
      <c r="Q1917" t="s">
        <v>413</v>
      </c>
      <c r="R1917" t="s">
        <v>407</v>
      </c>
      <c r="S1917" t="s">
        <v>1212</v>
      </c>
      <c r="T1917" s="129">
        <v>3624</v>
      </c>
      <c r="U1917" t="s">
        <v>2696</v>
      </c>
      <c r="V1917" s="130">
        <v>6.5097072247181998E-3</v>
      </c>
      <c r="W1917" s="130">
        <v>3.1438710736035998E-2</v>
      </c>
      <c r="X1917" t="s">
        <v>412</v>
      </c>
      <c r="Y1917" t="s">
        <v>339</v>
      </c>
      <c r="Z1917" s="137">
        <v>244212.64</v>
      </c>
      <c r="AA1917" s="167">
        <v>1</v>
      </c>
      <c r="AB1917" s="166" t="s">
        <v>3430</v>
      </c>
      <c r="AD1917" s="137">
        <v>288.31740000000002</v>
      </c>
      <c r="AH1917" s="130">
        <v>2.8026581402757779E-4</v>
      </c>
      <c r="AI1917" s="130">
        <v>9.6137287621494332E-4</v>
      </c>
      <c r="AJ1917" s="130">
        <v>9.7911492952344734E-5</v>
      </c>
      <c r="AK1917" s="181"/>
      <c r="AL1917" s="4"/>
      <c r="AM1917" s="159"/>
      <c r="AN1917" s="4"/>
    </row>
    <row r="1918" spans="1:40" x14ac:dyDescent="0.25">
      <c r="A1918" t="s">
        <v>1213</v>
      </c>
      <c r="B1918" s="2">
        <v>9719</v>
      </c>
      <c r="C1918" t="s">
        <v>3146</v>
      </c>
      <c r="D1918" t="s">
        <v>3147</v>
      </c>
      <c r="E1918" t="s">
        <v>309</v>
      </c>
      <c r="F1918" t="s">
        <v>3148</v>
      </c>
      <c r="G1918" t="s">
        <v>3149</v>
      </c>
      <c r="H1918" t="s">
        <v>312</v>
      </c>
      <c r="I1918" t="s">
        <v>754</v>
      </c>
      <c r="J1918" t="s">
        <v>204</v>
      </c>
      <c r="K1918" t="s">
        <v>204</v>
      </c>
      <c r="L1918" t="s">
        <v>325</v>
      </c>
      <c r="M1918" t="s">
        <v>340</v>
      </c>
      <c r="N1918" t="s">
        <v>464</v>
      </c>
      <c r="O1918" t="s">
        <v>339</v>
      </c>
      <c r="P1918" t="s">
        <v>1640</v>
      </c>
      <c r="Q1918" t="s">
        <v>413</v>
      </c>
      <c r="R1918" t="s">
        <v>407</v>
      </c>
      <c r="S1918" t="s">
        <v>1212</v>
      </c>
      <c r="T1918" s="129">
        <v>1699.4</v>
      </c>
      <c r="U1918" t="s">
        <v>1738</v>
      </c>
      <c r="V1918" s="130">
        <v>-1.3993498862455499E-2</v>
      </c>
      <c r="W1918" s="130">
        <v>2.39878984940049E-2</v>
      </c>
      <c r="X1918" t="s">
        <v>412</v>
      </c>
      <c r="Y1918" t="s">
        <v>339</v>
      </c>
      <c r="Z1918" s="137">
        <v>85403.6</v>
      </c>
      <c r="AA1918" s="167">
        <v>1</v>
      </c>
      <c r="AB1918" s="166" t="s">
        <v>3150</v>
      </c>
      <c r="AC1918" s="2">
        <v>1.6337999999999999</v>
      </c>
      <c r="AD1918" s="137">
        <v>100.39460000000001</v>
      </c>
      <c r="AH1918" s="130">
        <v>2.4458926484314592E-4</v>
      </c>
      <c r="AI1918" s="130">
        <v>3.3475830927460066E-4</v>
      </c>
      <c r="AJ1918" s="130">
        <v>3.4093624492845274E-5</v>
      </c>
      <c r="AK1918" s="181"/>
      <c r="AL1918" s="4"/>
      <c r="AM1918" s="159"/>
      <c r="AN1918" s="4"/>
    </row>
    <row r="1919" spans="1:40" x14ac:dyDescent="0.25">
      <c r="A1919" t="s">
        <v>1213</v>
      </c>
      <c r="B1919" s="2">
        <v>9719</v>
      </c>
      <c r="C1919" t="s">
        <v>3918</v>
      </c>
      <c r="D1919" t="s">
        <v>3919</v>
      </c>
      <c r="E1919" t="s">
        <v>309</v>
      </c>
      <c r="F1919" t="s">
        <v>3920</v>
      </c>
      <c r="G1919" t="s">
        <v>3921</v>
      </c>
      <c r="H1919" t="s">
        <v>312</v>
      </c>
      <c r="I1919" t="s">
        <v>754</v>
      </c>
      <c r="J1919" t="s">
        <v>204</v>
      </c>
      <c r="K1919" t="s">
        <v>204</v>
      </c>
      <c r="L1919" t="s">
        <v>325</v>
      </c>
      <c r="M1919" t="s">
        <v>340</v>
      </c>
      <c r="N1919" t="s">
        <v>451</v>
      </c>
      <c r="O1919" t="s">
        <v>339</v>
      </c>
      <c r="Q1919" t="s">
        <v>410</v>
      </c>
      <c r="R1919" t="s">
        <v>410</v>
      </c>
      <c r="S1919" t="s">
        <v>1212</v>
      </c>
      <c r="T1919" s="129">
        <v>3024</v>
      </c>
      <c r="U1919" t="s">
        <v>1742</v>
      </c>
      <c r="V1919" s="130">
        <v>3.2844430746691397E-2</v>
      </c>
      <c r="W1919" s="130">
        <v>4.7443139355182302E-2</v>
      </c>
      <c r="X1919" t="s">
        <v>412</v>
      </c>
      <c r="Y1919" t="s">
        <v>339</v>
      </c>
      <c r="Z1919" s="137">
        <v>1972.32</v>
      </c>
      <c r="AA1919" s="167">
        <v>1</v>
      </c>
      <c r="AB1919" s="166" t="s">
        <v>3922</v>
      </c>
      <c r="AD1919" s="137">
        <v>2.1743000000000001</v>
      </c>
      <c r="AH1919" s="130">
        <v>2.497566454959439E-6</v>
      </c>
      <c r="AI1919" s="130">
        <v>7.2500412557624036E-6</v>
      </c>
      <c r="AJ1919" s="130">
        <v>7.3838401402857807E-7</v>
      </c>
      <c r="AK1919" s="181"/>
      <c r="AL1919" s="4"/>
      <c r="AM1919" s="159"/>
      <c r="AN1919" s="4"/>
    </row>
    <row r="1920" spans="1:40" x14ac:dyDescent="0.25">
      <c r="A1920" t="s">
        <v>1213</v>
      </c>
      <c r="B1920" s="2">
        <v>9719</v>
      </c>
      <c r="C1920" t="s">
        <v>3107</v>
      </c>
      <c r="D1920" t="s">
        <v>3108</v>
      </c>
      <c r="E1920" t="s">
        <v>309</v>
      </c>
      <c r="F1920" t="s">
        <v>3109</v>
      </c>
      <c r="G1920" t="s">
        <v>3110</v>
      </c>
      <c r="H1920" t="s">
        <v>312</v>
      </c>
      <c r="I1920" t="s">
        <v>755</v>
      </c>
      <c r="J1920" t="s">
        <v>204</v>
      </c>
      <c r="K1920" t="s">
        <v>204</v>
      </c>
      <c r="L1920" t="s">
        <v>325</v>
      </c>
      <c r="M1920" t="s">
        <v>340</v>
      </c>
      <c r="N1920" t="s">
        <v>440</v>
      </c>
      <c r="O1920" t="s">
        <v>339</v>
      </c>
      <c r="P1920" t="s">
        <v>1619</v>
      </c>
      <c r="Q1920" t="s">
        <v>413</v>
      </c>
      <c r="R1920" t="s">
        <v>407</v>
      </c>
      <c r="S1920" t="s">
        <v>1212</v>
      </c>
      <c r="T1920" s="129">
        <v>731.7</v>
      </c>
      <c r="U1920" t="s">
        <v>3111</v>
      </c>
      <c r="V1920" s="130">
        <v>4.1434469451431401E-2</v>
      </c>
      <c r="W1920" s="130">
        <v>7.7672561146020502E-2</v>
      </c>
      <c r="X1920" t="s">
        <v>412</v>
      </c>
      <c r="Y1920" t="s">
        <v>339</v>
      </c>
      <c r="Z1920" s="137">
        <v>447714.9</v>
      </c>
      <c r="AA1920" s="167">
        <v>1</v>
      </c>
      <c r="AB1920" s="166" t="s">
        <v>3112</v>
      </c>
      <c r="AD1920" s="137">
        <v>456.93779999999998</v>
      </c>
      <c r="AH1920" s="130">
        <v>1.2170061503383419E-3</v>
      </c>
      <c r="AI1920" s="130">
        <v>1.523625029350738E-3</v>
      </c>
      <c r="AJ1920" s="130">
        <v>1.5517433975320219E-4</v>
      </c>
      <c r="AK1920" s="181"/>
      <c r="AL1920" s="4"/>
      <c r="AM1920" s="159"/>
      <c r="AN1920" s="4"/>
    </row>
    <row r="1921" spans="1:40" x14ac:dyDescent="0.25">
      <c r="A1921" t="s">
        <v>1213</v>
      </c>
      <c r="B1921" s="2">
        <v>9719</v>
      </c>
      <c r="C1921" t="s">
        <v>2551</v>
      </c>
      <c r="D1921" t="s">
        <v>2552</v>
      </c>
      <c r="E1921" t="s">
        <v>309</v>
      </c>
      <c r="F1921" t="s">
        <v>2889</v>
      </c>
      <c r="G1921" t="s">
        <v>2890</v>
      </c>
      <c r="H1921" t="s">
        <v>312</v>
      </c>
      <c r="I1921" t="s">
        <v>755</v>
      </c>
      <c r="J1921" t="s">
        <v>204</v>
      </c>
      <c r="K1921" t="s">
        <v>204</v>
      </c>
      <c r="L1921" t="s">
        <v>325</v>
      </c>
      <c r="M1921" t="s">
        <v>340</v>
      </c>
      <c r="N1921" t="s">
        <v>454</v>
      </c>
      <c r="O1921" t="s">
        <v>339</v>
      </c>
      <c r="P1921" t="s">
        <v>1668</v>
      </c>
      <c r="Q1921" t="s">
        <v>413</v>
      </c>
      <c r="R1921" t="s">
        <v>407</v>
      </c>
      <c r="S1921" t="s">
        <v>1212</v>
      </c>
      <c r="T1921" s="129">
        <v>761.7</v>
      </c>
      <c r="U1921" t="s">
        <v>2891</v>
      </c>
      <c r="V1921" s="130">
        <v>3.2586811714355603E-2</v>
      </c>
      <c r="W1921" s="130">
        <v>7.2390640746354706E-2</v>
      </c>
      <c r="X1921" t="s">
        <v>412</v>
      </c>
      <c r="Y1921" t="s">
        <v>339</v>
      </c>
      <c r="Z1921" s="137">
        <v>247628.47</v>
      </c>
      <c r="AA1921" s="167">
        <v>1</v>
      </c>
      <c r="AB1921" s="166" t="s">
        <v>2892</v>
      </c>
      <c r="AD1921" s="137">
        <v>252.90299999999999</v>
      </c>
      <c r="AH1921" s="130">
        <v>4.9157586946721346E-4</v>
      </c>
      <c r="AI1921" s="130">
        <v>8.4328619956127446E-4</v>
      </c>
      <c r="AJ1921" s="130">
        <v>8.5884897346212317E-5</v>
      </c>
      <c r="AK1921" s="181"/>
      <c r="AL1921" s="4"/>
      <c r="AM1921" s="159"/>
      <c r="AN1921" s="4"/>
    </row>
    <row r="1922" spans="1:40" x14ac:dyDescent="0.25">
      <c r="A1922" t="s">
        <v>1213</v>
      </c>
      <c r="B1922" s="2">
        <v>9719</v>
      </c>
      <c r="C1922" t="s">
        <v>3538</v>
      </c>
      <c r="D1922" t="s">
        <v>3539</v>
      </c>
      <c r="E1922" t="s">
        <v>309</v>
      </c>
      <c r="F1922" t="s">
        <v>3540</v>
      </c>
      <c r="G1922" t="s">
        <v>3541</v>
      </c>
      <c r="H1922" t="s">
        <v>312</v>
      </c>
      <c r="I1922" t="s">
        <v>755</v>
      </c>
      <c r="J1922" t="s">
        <v>204</v>
      </c>
      <c r="K1922" t="s">
        <v>204</v>
      </c>
      <c r="L1922" t="s">
        <v>325</v>
      </c>
      <c r="M1922" t="s">
        <v>340</v>
      </c>
      <c r="N1922" t="s">
        <v>454</v>
      </c>
      <c r="O1922" t="s">
        <v>339</v>
      </c>
      <c r="P1922" t="s">
        <v>2348</v>
      </c>
      <c r="Q1922" t="s">
        <v>415</v>
      </c>
      <c r="R1922" t="s">
        <v>407</v>
      </c>
      <c r="S1922" t="s">
        <v>1212</v>
      </c>
      <c r="T1922" s="129">
        <v>2900.2</v>
      </c>
      <c r="U1922" t="s">
        <v>2887</v>
      </c>
      <c r="V1922" s="130">
        <v>4.8168288804292303E-2</v>
      </c>
      <c r="W1922" s="130">
        <v>4.1779630366563403E-2</v>
      </c>
      <c r="X1922" t="s">
        <v>412</v>
      </c>
      <c r="Y1922" t="s">
        <v>339</v>
      </c>
      <c r="Z1922" s="137">
        <v>195285.13</v>
      </c>
      <c r="AA1922" s="167">
        <v>1</v>
      </c>
      <c r="AB1922" s="166" t="s">
        <v>3542</v>
      </c>
      <c r="AD1922" s="137">
        <v>204.0925</v>
      </c>
      <c r="AH1922" s="130">
        <v>6.8618287743778792E-4</v>
      </c>
      <c r="AI1922" s="130">
        <v>6.8053122613792409E-4</v>
      </c>
      <c r="AJ1922" s="130">
        <v>6.9309037107633518E-5</v>
      </c>
      <c r="AK1922" s="181"/>
      <c r="AL1922" s="4"/>
      <c r="AM1922" s="159"/>
      <c r="AN1922" s="4"/>
    </row>
    <row r="1923" spans="1:40" x14ac:dyDescent="0.25">
      <c r="A1923" t="s">
        <v>1213</v>
      </c>
      <c r="B1923" s="2">
        <v>9719</v>
      </c>
      <c r="C1923" t="s">
        <v>2272</v>
      </c>
      <c r="D1923" t="s">
        <v>2273</v>
      </c>
      <c r="E1923" t="s">
        <v>309</v>
      </c>
      <c r="F1923" t="s">
        <v>2274</v>
      </c>
      <c r="G1923" t="s">
        <v>2275</v>
      </c>
      <c r="H1923" t="s">
        <v>312</v>
      </c>
      <c r="I1923" t="s">
        <v>952</v>
      </c>
      <c r="J1923" t="s">
        <v>204</v>
      </c>
      <c r="K1923" t="s">
        <v>204</v>
      </c>
      <c r="L1923" t="s">
        <v>325</v>
      </c>
      <c r="M1923" t="s">
        <v>340</v>
      </c>
      <c r="N1923" t="s">
        <v>441</v>
      </c>
      <c r="O1923" t="s">
        <v>339</v>
      </c>
      <c r="P1923" t="s">
        <v>1640</v>
      </c>
      <c r="Q1923" t="s">
        <v>413</v>
      </c>
      <c r="R1923" t="s">
        <v>407</v>
      </c>
      <c r="S1923" t="s">
        <v>1212</v>
      </c>
      <c r="T1923" s="129">
        <v>3078</v>
      </c>
      <c r="U1923" t="s">
        <v>2276</v>
      </c>
      <c r="V1923" s="130">
        <v>3.1038572011273398E-3</v>
      </c>
      <c r="W1923" s="130">
        <v>5.6717971278428703E-2</v>
      </c>
      <c r="X1923" t="s">
        <v>412</v>
      </c>
      <c r="Y1923" t="s">
        <v>339</v>
      </c>
      <c r="Z1923" s="137">
        <v>2429535</v>
      </c>
      <c r="AA1923" s="167">
        <v>1</v>
      </c>
      <c r="AB1923" s="166" t="s">
        <v>2277</v>
      </c>
      <c r="AD1923" s="137">
        <v>2062.6752000000001</v>
      </c>
      <c r="AH1923" s="130">
        <v>4.2879040314012301E-3</v>
      </c>
      <c r="AI1923" s="130">
        <v>6.8778366818001042E-3</v>
      </c>
      <c r="AJ1923" s="130">
        <v>7.0047665630924892E-4</v>
      </c>
      <c r="AK1923" s="181"/>
      <c r="AL1923" s="4"/>
      <c r="AM1923" s="159"/>
      <c r="AN1923" s="4"/>
    </row>
    <row r="1924" spans="1:40" x14ac:dyDescent="0.25">
      <c r="A1924" t="s">
        <v>1213</v>
      </c>
      <c r="B1924" s="2">
        <v>9720</v>
      </c>
      <c r="C1924" t="s">
        <v>2272</v>
      </c>
      <c r="D1924" t="s">
        <v>2273</v>
      </c>
      <c r="E1924" t="s">
        <v>309</v>
      </c>
      <c r="F1924" t="s">
        <v>2274</v>
      </c>
      <c r="G1924" t="s">
        <v>2275</v>
      </c>
      <c r="H1924" t="s">
        <v>312</v>
      </c>
      <c r="I1924" t="s">
        <v>952</v>
      </c>
      <c r="J1924" t="s">
        <v>204</v>
      </c>
      <c r="K1924" t="s">
        <v>204</v>
      </c>
      <c r="L1924" t="s">
        <v>325</v>
      </c>
      <c r="M1924" t="s">
        <v>340</v>
      </c>
      <c r="N1924" t="s">
        <v>441</v>
      </c>
      <c r="O1924" t="s">
        <v>339</v>
      </c>
      <c r="P1924" t="s">
        <v>1640</v>
      </c>
      <c r="Q1924" t="s">
        <v>413</v>
      </c>
      <c r="R1924" t="s">
        <v>407</v>
      </c>
      <c r="S1924" t="s">
        <v>1212</v>
      </c>
      <c r="T1924" s="129">
        <v>3078</v>
      </c>
      <c r="U1924" t="s">
        <v>2276</v>
      </c>
      <c r="V1924" s="130">
        <v>3.1434579098221201E-3</v>
      </c>
      <c r="W1924" s="130">
        <v>5.6717971278428703E-2</v>
      </c>
      <c r="X1924" t="s">
        <v>412</v>
      </c>
      <c r="Y1924" t="s">
        <v>339</v>
      </c>
      <c r="Z1924" s="137">
        <v>1202000</v>
      </c>
      <c r="AA1924" s="167">
        <v>1</v>
      </c>
      <c r="AB1924" s="166" t="s">
        <v>2277</v>
      </c>
      <c r="AD1924" s="137">
        <v>1020.498</v>
      </c>
      <c r="AH1924" s="130">
        <v>2.1214185618829442E-3</v>
      </c>
      <c r="AI1924" s="130">
        <v>1</v>
      </c>
      <c r="AJ1924" s="130">
        <v>1.0002587663451234E-3</v>
      </c>
      <c r="AK1924" s="181"/>
      <c r="AL1924" s="4"/>
      <c r="AM1924" s="159"/>
      <c r="AN1924" s="4"/>
    </row>
    <row r="1925" spans="1:40" x14ac:dyDescent="0.25">
      <c r="A1925" t="s">
        <v>1213</v>
      </c>
      <c r="B1925" s="2">
        <v>9721</v>
      </c>
      <c r="C1925" t="s">
        <v>3099</v>
      </c>
      <c r="D1925" t="s">
        <v>3100</v>
      </c>
      <c r="E1925" t="s">
        <v>309</v>
      </c>
      <c r="F1925" t="s">
        <v>3215</v>
      </c>
      <c r="G1925" t="s">
        <v>3216</v>
      </c>
      <c r="H1925" t="s">
        <v>321</v>
      </c>
      <c r="I1925" t="s">
        <v>951</v>
      </c>
      <c r="J1925" t="s">
        <v>204</v>
      </c>
      <c r="K1925" t="s">
        <v>204</v>
      </c>
      <c r="L1925" t="s">
        <v>325</v>
      </c>
      <c r="M1925" t="s">
        <v>340</v>
      </c>
      <c r="N1925" t="s">
        <v>447</v>
      </c>
      <c r="O1925" t="s">
        <v>339</v>
      </c>
      <c r="P1925" t="s">
        <v>1773</v>
      </c>
      <c r="Q1925" t="s">
        <v>415</v>
      </c>
      <c r="R1925" t="s">
        <v>407</v>
      </c>
      <c r="S1925" t="s">
        <v>1212</v>
      </c>
      <c r="T1925" s="129">
        <v>992.2</v>
      </c>
      <c r="U1925" t="s">
        <v>1822</v>
      </c>
      <c r="V1925" s="130">
        <v>2.4323591548204099E-2</v>
      </c>
      <c r="W1925" s="130">
        <v>5.55732055115696E-2</v>
      </c>
      <c r="X1925" t="s">
        <v>412</v>
      </c>
      <c r="Y1925" t="s">
        <v>339</v>
      </c>
      <c r="Z1925" s="137">
        <v>30524.11</v>
      </c>
      <c r="AA1925" s="167">
        <v>1</v>
      </c>
      <c r="AB1925" s="166" t="s">
        <v>3217</v>
      </c>
      <c r="AD1925" s="137">
        <v>29.840400000000002</v>
      </c>
      <c r="AH1925" s="130">
        <v>5.3566549028579824E-4</v>
      </c>
      <c r="AI1925" s="130">
        <v>1.5432844445752102E-3</v>
      </c>
      <c r="AJ1925" s="130">
        <v>1.5175040092923437E-4</v>
      </c>
      <c r="AK1925" s="181"/>
      <c r="AL1925" s="4"/>
      <c r="AM1925" s="159"/>
      <c r="AN1925" s="4"/>
    </row>
    <row r="1926" spans="1:40" x14ac:dyDescent="0.25">
      <c r="A1926" t="s">
        <v>1213</v>
      </c>
      <c r="B1926" s="2">
        <v>9721</v>
      </c>
      <c r="C1926" t="s">
        <v>2344</v>
      </c>
      <c r="D1926" t="s">
        <v>2345</v>
      </c>
      <c r="E1926" t="s">
        <v>309</v>
      </c>
      <c r="F1926" t="s">
        <v>2346</v>
      </c>
      <c r="G1926" t="s">
        <v>2347</v>
      </c>
      <c r="H1926" t="s">
        <v>312</v>
      </c>
      <c r="I1926" t="s">
        <v>951</v>
      </c>
      <c r="J1926" t="s">
        <v>204</v>
      </c>
      <c r="K1926" t="s">
        <v>204</v>
      </c>
      <c r="L1926" t="s">
        <v>325</v>
      </c>
      <c r="M1926" t="s">
        <v>340</v>
      </c>
      <c r="N1926" t="s">
        <v>445</v>
      </c>
      <c r="O1926" t="s">
        <v>339</v>
      </c>
      <c r="P1926" t="s">
        <v>2348</v>
      </c>
      <c r="Q1926" t="s">
        <v>415</v>
      </c>
      <c r="R1926" t="s">
        <v>407</v>
      </c>
      <c r="S1926" t="s">
        <v>1212</v>
      </c>
      <c r="T1926" s="129">
        <v>5265.5</v>
      </c>
      <c r="U1926" t="s">
        <v>2349</v>
      </c>
      <c r="V1926" s="130">
        <v>4.1585557819604498E-2</v>
      </c>
      <c r="W1926" s="130">
        <v>5.1779611738919901E-2</v>
      </c>
      <c r="X1926" t="s">
        <v>412</v>
      </c>
      <c r="Y1926" t="s">
        <v>339</v>
      </c>
      <c r="Z1926" s="137">
        <v>1100000</v>
      </c>
      <c r="AA1926" s="167">
        <v>1</v>
      </c>
      <c r="AB1926" s="166" t="s">
        <v>2350</v>
      </c>
      <c r="AD1926" s="137">
        <v>1047.6400000000001</v>
      </c>
      <c r="AH1926" s="130">
        <v>2.2000000000000001E-3</v>
      </c>
      <c r="AI1926" s="130">
        <v>5.4181797680821077E-2</v>
      </c>
      <c r="AJ1926" s="130">
        <v>5.3276695362496178E-3</v>
      </c>
      <c r="AK1926" s="181"/>
      <c r="AL1926" s="4"/>
      <c r="AM1926" s="159"/>
      <c r="AN1926" s="4"/>
    </row>
    <row r="1927" spans="1:40" x14ac:dyDescent="0.25">
      <c r="A1927" t="s">
        <v>1213</v>
      </c>
      <c r="B1927" s="2">
        <v>9721</v>
      </c>
      <c r="C1927" t="s">
        <v>2351</v>
      </c>
      <c r="D1927" t="s">
        <v>2352</v>
      </c>
      <c r="E1927" t="s">
        <v>309</v>
      </c>
      <c r="F1927" t="s">
        <v>3050</v>
      </c>
      <c r="G1927" t="s">
        <v>3051</v>
      </c>
      <c r="H1927" t="s">
        <v>312</v>
      </c>
      <c r="I1927" t="s">
        <v>951</v>
      </c>
      <c r="J1927" t="s">
        <v>204</v>
      </c>
      <c r="K1927" t="s">
        <v>204</v>
      </c>
      <c r="L1927" t="s">
        <v>325</v>
      </c>
      <c r="M1927" t="s">
        <v>340</v>
      </c>
      <c r="N1927" t="s">
        <v>464</v>
      </c>
      <c r="O1927" t="s">
        <v>339</v>
      </c>
      <c r="P1927" t="s">
        <v>1647</v>
      </c>
      <c r="Q1927" t="s">
        <v>413</v>
      </c>
      <c r="R1927" t="s">
        <v>407</v>
      </c>
      <c r="S1927" t="s">
        <v>1212</v>
      </c>
      <c r="T1927" s="129">
        <v>1565.6</v>
      </c>
      <c r="U1927" t="s">
        <v>3052</v>
      </c>
      <c r="V1927" s="130">
        <v>-6.9142207062247796E-3</v>
      </c>
      <c r="W1927" s="130">
        <v>6.3888165107965106E-2</v>
      </c>
      <c r="X1927" t="s">
        <v>412</v>
      </c>
      <c r="Y1927" t="s">
        <v>339</v>
      </c>
      <c r="Z1927" s="137">
        <v>644525.25</v>
      </c>
      <c r="AA1927" s="167">
        <v>1</v>
      </c>
      <c r="AB1927" s="166" t="s">
        <v>3053</v>
      </c>
      <c r="AD1927" s="137">
        <v>653.03300000000002</v>
      </c>
      <c r="AH1927" s="130">
        <v>6.1410425981337912E-4</v>
      </c>
      <c r="AI1927" s="130">
        <v>3.3773530874059439E-2</v>
      </c>
      <c r="AJ1927" s="130">
        <v>3.3209346915597879E-3</v>
      </c>
      <c r="AK1927" s="181"/>
      <c r="AL1927" s="4"/>
      <c r="AM1927" s="159"/>
      <c r="AN1927" s="4"/>
    </row>
    <row r="1928" spans="1:40" x14ac:dyDescent="0.25">
      <c r="A1928" t="s">
        <v>1213</v>
      </c>
      <c r="B1928" s="2">
        <v>9721</v>
      </c>
      <c r="C1928" t="s">
        <v>1917</v>
      </c>
      <c r="D1928" t="s">
        <v>1918</v>
      </c>
      <c r="E1928" t="s">
        <v>309</v>
      </c>
      <c r="F1928" t="s">
        <v>3849</v>
      </c>
      <c r="G1928" t="s">
        <v>3850</v>
      </c>
      <c r="H1928" t="s">
        <v>312</v>
      </c>
      <c r="I1928" t="s">
        <v>951</v>
      </c>
      <c r="J1928" t="s">
        <v>204</v>
      </c>
      <c r="K1928" t="s">
        <v>204</v>
      </c>
      <c r="L1928" t="s">
        <v>325</v>
      </c>
      <c r="M1928" t="s">
        <v>340</v>
      </c>
      <c r="N1928" t="s">
        <v>465</v>
      </c>
      <c r="O1928" t="s">
        <v>339</v>
      </c>
      <c r="P1928" t="s">
        <v>1773</v>
      </c>
      <c r="Q1928" t="s">
        <v>415</v>
      </c>
      <c r="R1928" t="s">
        <v>407</v>
      </c>
      <c r="S1928" t="s">
        <v>1212</v>
      </c>
      <c r="T1928" s="129">
        <v>3075.9</v>
      </c>
      <c r="U1928" t="s">
        <v>3851</v>
      </c>
      <c r="V1928" s="130">
        <v>6.0083340515948998E-2</v>
      </c>
      <c r="W1928" s="130">
        <v>5.9390402702092802E-2</v>
      </c>
      <c r="X1928" t="s">
        <v>412</v>
      </c>
      <c r="Y1928" t="s">
        <v>339</v>
      </c>
      <c r="Z1928" s="137">
        <v>488445</v>
      </c>
      <c r="AA1928" s="167">
        <v>1</v>
      </c>
      <c r="AB1928" s="166" t="s">
        <v>3852</v>
      </c>
      <c r="AD1928" s="137">
        <v>452.05579999999998</v>
      </c>
      <c r="AH1928" s="130">
        <v>1.6740843638165812E-3</v>
      </c>
      <c r="AI1928" s="130">
        <v>2.3379401221833563E-2</v>
      </c>
      <c r="AJ1928" s="130">
        <v>2.2988850314468227E-3</v>
      </c>
      <c r="AK1928" s="181"/>
      <c r="AL1928" s="4"/>
      <c r="AM1928" s="159"/>
      <c r="AN1928" s="4"/>
    </row>
    <row r="1929" spans="1:40" x14ac:dyDescent="0.25">
      <c r="A1929" t="s">
        <v>1213</v>
      </c>
      <c r="B1929" s="2">
        <v>9721</v>
      </c>
      <c r="C1929" t="s">
        <v>1769</v>
      </c>
      <c r="D1929" t="s">
        <v>1770</v>
      </c>
      <c r="E1929" t="s">
        <v>309</v>
      </c>
      <c r="F1929" t="s">
        <v>1771</v>
      </c>
      <c r="G1929" t="s">
        <v>1772</v>
      </c>
      <c r="H1929" t="s">
        <v>312</v>
      </c>
      <c r="I1929" t="s">
        <v>951</v>
      </c>
      <c r="J1929" t="s">
        <v>204</v>
      </c>
      <c r="K1929" t="s">
        <v>204</v>
      </c>
      <c r="L1929" t="s">
        <v>325</v>
      </c>
      <c r="M1929" t="s">
        <v>340</v>
      </c>
      <c r="N1929" t="s">
        <v>441</v>
      </c>
      <c r="O1929" t="s">
        <v>339</v>
      </c>
      <c r="P1929" t="s">
        <v>1773</v>
      </c>
      <c r="Q1929" t="s">
        <v>415</v>
      </c>
      <c r="R1929" t="s">
        <v>407</v>
      </c>
      <c r="S1929" t="s">
        <v>1212</v>
      </c>
      <c r="T1929" s="129">
        <v>1763</v>
      </c>
      <c r="U1929" t="s">
        <v>1774</v>
      </c>
      <c r="V1929" s="130">
        <v>1.7417653732080599E-2</v>
      </c>
      <c r="W1929" s="130">
        <v>4.6565878990888203E-2</v>
      </c>
      <c r="X1929" t="s">
        <v>412</v>
      </c>
      <c r="Y1929" t="s">
        <v>339</v>
      </c>
      <c r="Z1929" s="137">
        <v>443739.17</v>
      </c>
      <c r="AA1929" s="167">
        <v>1</v>
      </c>
      <c r="AB1929" s="166" t="s">
        <v>1775</v>
      </c>
      <c r="AD1929" s="137">
        <v>433.48879999999997</v>
      </c>
      <c r="AH1929" s="130">
        <v>6.0917950611478837E-4</v>
      </c>
      <c r="AI1929" s="130">
        <v>2.2419153963672549E-2</v>
      </c>
      <c r="AJ1929" s="130">
        <v>2.2044643905018927E-3</v>
      </c>
      <c r="AK1929" s="181"/>
      <c r="AL1929" s="4"/>
      <c r="AM1929" s="159"/>
      <c r="AN1929" s="4"/>
    </row>
    <row r="1930" spans="1:40" x14ac:dyDescent="0.25">
      <c r="A1930" t="s">
        <v>1213</v>
      </c>
      <c r="B1930" s="2">
        <v>9721</v>
      </c>
      <c r="C1930" t="s">
        <v>2369</v>
      </c>
      <c r="D1930" t="s">
        <v>2370</v>
      </c>
      <c r="E1930" t="s">
        <v>309</v>
      </c>
      <c r="F1930" t="s">
        <v>2459</v>
      </c>
      <c r="G1930" t="s">
        <v>2460</v>
      </c>
      <c r="H1930" t="s">
        <v>312</v>
      </c>
      <c r="I1930" t="s">
        <v>951</v>
      </c>
      <c r="J1930" t="s">
        <v>204</v>
      </c>
      <c r="K1930" t="s">
        <v>204</v>
      </c>
      <c r="L1930" t="s">
        <v>325</v>
      </c>
      <c r="M1930" t="s">
        <v>340</v>
      </c>
      <c r="N1930" t="s">
        <v>454</v>
      </c>
      <c r="O1930" t="s">
        <v>339</v>
      </c>
      <c r="P1930" t="s">
        <v>1626</v>
      </c>
      <c r="Q1930" t="s">
        <v>415</v>
      </c>
      <c r="R1930" t="s">
        <v>407</v>
      </c>
      <c r="S1930" t="s">
        <v>1212</v>
      </c>
      <c r="T1930" s="129">
        <v>2952.7</v>
      </c>
      <c r="U1930" t="s">
        <v>1882</v>
      </c>
      <c r="V1930" s="130">
        <v>4.8250389832228097E-2</v>
      </c>
      <c r="W1930" s="130">
        <v>4.6938288472890499E-2</v>
      </c>
      <c r="X1930" t="s">
        <v>412</v>
      </c>
      <c r="Y1930" t="s">
        <v>339</v>
      </c>
      <c r="Z1930" s="137">
        <v>367124</v>
      </c>
      <c r="AA1930" s="167">
        <v>1</v>
      </c>
      <c r="AB1930" s="166" t="s">
        <v>2461</v>
      </c>
      <c r="AD1930" s="137">
        <v>383.49770000000001</v>
      </c>
      <c r="AH1930" s="130">
        <v>2.0978514285714285E-4</v>
      </c>
      <c r="AI1930" s="130">
        <v>1.9833716536654018E-2</v>
      </c>
      <c r="AJ1930" s="130">
        <v>1.9502395990147329E-3</v>
      </c>
      <c r="AK1930" s="181"/>
      <c r="AL1930" s="4"/>
      <c r="AM1930" s="159"/>
      <c r="AN1930" s="4"/>
    </row>
    <row r="1931" spans="1:40" x14ac:dyDescent="0.25">
      <c r="A1931" t="s">
        <v>1213</v>
      </c>
      <c r="B1931" s="2">
        <v>9721</v>
      </c>
      <c r="C1931" t="s">
        <v>2375</v>
      </c>
      <c r="D1931" t="s">
        <v>2376</v>
      </c>
      <c r="E1931" t="s">
        <v>309</v>
      </c>
      <c r="F1931" t="s">
        <v>2494</v>
      </c>
      <c r="G1931" t="s">
        <v>2495</v>
      </c>
      <c r="H1931" t="s">
        <v>312</v>
      </c>
      <c r="I1931" t="s">
        <v>951</v>
      </c>
      <c r="J1931" t="s">
        <v>204</v>
      </c>
      <c r="K1931" t="s">
        <v>204</v>
      </c>
      <c r="L1931" t="s">
        <v>325</v>
      </c>
      <c r="M1931" t="s">
        <v>340</v>
      </c>
      <c r="N1931" t="s">
        <v>445</v>
      </c>
      <c r="O1931" t="s">
        <v>339</v>
      </c>
      <c r="P1931" t="s">
        <v>1668</v>
      </c>
      <c r="Q1931" t="s">
        <v>413</v>
      </c>
      <c r="R1931" t="s">
        <v>407</v>
      </c>
      <c r="S1931" t="s">
        <v>1212</v>
      </c>
      <c r="T1931" s="129">
        <v>2371.9</v>
      </c>
      <c r="U1931" t="s">
        <v>2496</v>
      </c>
      <c r="V1931" s="130">
        <v>-5.0195885062252104E-4</v>
      </c>
      <c r="W1931" s="130">
        <v>5.5524687374829899E-2</v>
      </c>
      <c r="X1931" t="s">
        <v>412</v>
      </c>
      <c r="Y1931" t="s">
        <v>339</v>
      </c>
      <c r="Z1931" s="137">
        <v>357870.32</v>
      </c>
      <c r="AA1931" s="167">
        <v>1</v>
      </c>
      <c r="AB1931" s="166" t="s">
        <v>2497</v>
      </c>
      <c r="AD1931" s="137">
        <v>364.16879999999998</v>
      </c>
      <c r="AH1931" s="130">
        <v>8.9873359115138444E-4</v>
      </c>
      <c r="AI1931" s="130">
        <v>1.8834065369084219E-2</v>
      </c>
      <c r="AJ1931" s="130">
        <v>1.8519443910241871E-3</v>
      </c>
      <c r="AK1931" s="181"/>
      <c r="AL1931" s="4"/>
      <c r="AM1931" s="159"/>
      <c r="AN1931" s="4"/>
    </row>
    <row r="1932" spans="1:40" x14ac:dyDescent="0.25">
      <c r="A1932" t="s">
        <v>1213</v>
      </c>
      <c r="B1932" s="2">
        <v>9721</v>
      </c>
      <c r="C1932" t="s">
        <v>2324</v>
      </c>
      <c r="D1932" t="s">
        <v>2325</v>
      </c>
      <c r="E1932" t="s">
        <v>309</v>
      </c>
      <c r="F1932" t="s">
        <v>2925</v>
      </c>
      <c r="G1932" t="s">
        <v>2926</v>
      </c>
      <c r="H1932" t="s">
        <v>312</v>
      </c>
      <c r="I1932" t="s">
        <v>951</v>
      </c>
      <c r="J1932" t="s">
        <v>204</v>
      </c>
      <c r="K1932" t="s">
        <v>204</v>
      </c>
      <c r="L1932" t="s">
        <v>325</v>
      </c>
      <c r="M1932" t="s">
        <v>340</v>
      </c>
      <c r="N1932" t="s">
        <v>451</v>
      </c>
      <c r="O1932" t="s">
        <v>339</v>
      </c>
      <c r="P1932" t="s">
        <v>1619</v>
      </c>
      <c r="Q1932" t="s">
        <v>413</v>
      </c>
      <c r="R1932" t="s">
        <v>407</v>
      </c>
      <c r="S1932" t="s">
        <v>1212</v>
      </c>
      <c r="T1932" s="129">
        <v>3199.8</v>
      </c>
      <c r="U1932" t="s">
        <v>2927</v>
      </c>
      <c r="V1932" s="130">
        <v>3.3324361563920601E-2</v>
      </c>
      <c r="W1932" s="130">
        <v>4.8073875132798802E-2</v>
      </c>
      <c r="X1932" t="s">
        <v>412</v>
      </c>
      <c r="Y1932" t="s">
        <v>339</v>
      </c>
      <c r="Z1932" s="137">
        <v>374703.88</v>
      </c>
      <c r="AA1932" s="167">
        <v>1</v>
      </c>
      <c r="AB1932" s="166" t="s">
        <v>2928</v>
      </c>
      <c r="AD1932" s="137">
        <v>363.16300000000001</v>
      </c>
      <c r="AH1932" s="130">
        <v>5.5308463049389626E-4</v>
      </c>
      <c r="AI1932" s="130">
        <v>1.8782047450612828E-2</v>
      </c>
      <c r="AJ1932" s="130">
        <v>1.84682949466708E-3</v>
      </c>
      <c r="AK1932" s="181"/>
      <c r="AL1932" s="4"/>
      <c r="AM1932" s="159"/>
      <c r="AN1932" s="4"/>
    </row>
    <row r="1933" spans="1:40" x14ac:dyDescent="0.25">
      <c r="A1933" t="s">
        <v>1213</v>
      </c>
      <c r="B1933" s="2">
        <v>9721</v>
      </c>
      <c r="C1933" t="s">
        <v>2500</v>
      </c>
      <c r="D1933" t="s">
        <v>2501</v>
      </c>
      <c r="E1933" t="s">
        <v>309</v>
      </c>
      <c r="F1933" t="s">
        <v>2583</v>
      </c>
      <c r="G1933" t="s">
        <v>2584</v>
      </c>
      <c r="H1933" t="s">
        <v>312</v>
      </c>
      <c r="I1933" t="s">
        <v>951</v>
      </c>
      <c r="J1933" t="s">
        <v>204</v>
      </c>
      <c r="K1933" t="s">
        <v>204</v>
      </c>
      <c r="L1933" t="s">
        <v>325</v>
      </c>
      <c r="M1933" t="s">
        <v>340</v>
      </c>
      <c r="N1933" t="s">
        <v>445</v>
      </c>
      <c r="O1933" t="s">
        <v>339</v>
      </c>
      <c r="P1933" t="s">
        <v>1647</v>
      </c>
      <c r="Q1933" t="s">
        <v>413</v>
      </c>
      <c r="R1933" t="s">
        <v>407</v>
      </c>
      <c r="S1933" t="s">
        <v>1212</v>
      </c>
      <c r="T1933" s="129">
        <v>1956.5</v>
      </c>
      <c r="U1933" t="s">
        <v>1796</v>
      </c>
      <c r="V1933" s="130">
        <v>2.6036150645017301E-2</v>
      </c>
      <c r="W1933" s="130">
        <v>5.0316199830770202E-2</v>
      </c>
      <c r="X1933" t="s">
        <v>412</v>
      </c>
      <c r="Y1933" t="s">
        <v>339</v>
      </c>
      <c r="Z1933" s="137">
        <v>373000</v>
      </c>
      <c r="AA1933" s="167">
        <v>1</v>
      </c>
      <c r="AB1933" s="166" t="s">
        <v>2585</v>
      </c>
      <c r="AD1933" s="137">
        <v>358.52759999999995</v>
      </c>
      <c r="AH1933" s="130">
        <v>6.2166666666666663E-4</v>
      </c>
      <c r="AI1933" s="130">
        <v>1.8542314045082608E-2</v>
      </c>
      <c r="AJ1933" s="130">
        <v>1.8232566267273949E-3</v>
      </c>
      <c r="AK1933" s="181"/>
      <c r="AL1933" s="4"/>
      <c r="AM1933" s="159"/>
      <c r="AN1933" s="4"/>
    </row>
    <row r="1934" spans="1:40" x14ac:dyDescent="0.25">
      <c r="A1934" t="s">
        <v>1213</v>
      </c>
      <c r="B1934" s="2">
        <v>9721</v>
      </c>
      <c r="C1934" t="s">
        <v>2416</v>
      </c>
      <c r="D1934" t="s">
        <v>2417</v>
      </c>
      <c r="E1934" t="s">
        <v>309</v>
      </c>
      <c r="F1934" t="s">
        <v>2515</v>
      </c>
      <c r="G1934" t="s">
        <v>2516</v>
      </c>
      <c r="H1934" t="s">
        <v>312</v>
      </c>
      <c r="I1934" t="s">
        <v>951</v>
      </c>
      <c r="J1934" t="s">
        <v>204</v>
      </c>
      <c r="K1934" t="s">
        <v>204</v>
      </c>
      <c r="L1934" t="s">
        <v>325</v>
      </c>
      <c r="M1934" t="s">
        <v>340</v>
      </c>
      <c r="N1934" t="s">
        <v>445</v>
      </c>
      <c r="O1934" t="s">
        <v>339</v>
      </c>
      <c r="P1934" t="s">
        <v>1864</v>
      </c>
      <c r="Q1934" t="s">
        <v>415</v>
      </c>
      <c r="R1934" t="s">
        <v>407</v>
      </c>
      <c r="S1934" t="s">
        <v>1212</v>
      </c>
      <c r="T1934" s="129">
        <v>2385.1</v>
      </c>
      <c r="U1934" t="s">
        <v>1672</v>
      </c>
      <c r="V1934" s="130">
        <v>3.1205299159288099E-2</v>
      </c>
      <c r="W1934" s="130">
        <v>5.4651360913514802E-2</v>
      </c>
      <c r="X1934" t="s">
        <v>412</v>
      </c>
      <c r="Y1934" t="s">
        <v>339</v>
      </c>
      <c r="Z1934" s="137">
        <v>347155</v>
      </c>
      <c r="AA1934" s="167">
        <v>1</v>
      </c>
      <c r="AB1934" s="166" t="s">
        <v>2451</v>
      </c>
      <c r="AD1934" s="137">
        <v>343.30159999999995</v>
      </c>
      <c r="AH1934" s="130">
        <v>4.8675345798192667E-4</v>
      </c>
      <c r="AI1934" s="130">
        <v>1.7754856472358981E-2</v>
      </c>
      <c r="AJ1934" s="130">
        <v>1.7458263106274591E-3</v>
      </c>
      <c r="AK1934" s="181"/>
      <c r="AL1934" s="4"/>
      <c r="AM1934" s="159"/>
      <c r="AN1934" s="4"/>
    </row>
    <row r="1935" spans="1:40" x14ac:dyDescent="0.25">
      <c r="A1935" t="s">
        <v>1213</v>
      </c>
      <c r="B1935" s="2">
        <v>9721</v>
      </c>
      <c r="C1935" t="s">
        <v>2600</v>
      </c>
      <c r="D1935" t="s">
        <v>2601</v>
      </c>
      <c r="E1935" t="s">
        <v>309</v>
      </c>
      <c r="F1935" t="s">
        <v>2602</v>
      </c>
      <c r="G1935" t="s">
        <v>2603</v>
      </c>
      <c r="H1935" t="s">
        <v>312</v>
      </c>
      <c r="I1935" t="s">
        <v>951</v>
      </c>
      <c r="J1935" t="s">
        <v>204</v>
      </c>
      <c r="K1935" t="s">
        <v>204</v>
      </c>
      <c r="L1935" t="s">
        <v>325</v>
      </c>
      <c r="M1935" t="s">
        <v>340</v>
      </c>
      <c r="N1935" t="s">
        <v>484</v>
      </c>
      <c r="O1935" t="s">
        <v>339</v>
      </c>
      <c r="P1935" t="s">
        <v>1647</v>
      </c>
      <c r="Q1935" t="s">
        <v>413</v>
      </c>
      <c r="R1935" t="s">
        <v>407</v>
      </c>
      <c r="S1935" t="s">
        <v>1212</v>
      </c>
      <c r="T1935" s="129">
        <v>2331.6999999999998</v>
      </c>
      <c r="U1935" t="s">
        <v>2604</v>
      </c>
      <c r="V1935" s="130">
        <v>3.50815048944947E-2</v>
      </c>
      <c r="W1935" s="130">
        <v>5.2781445697545698E-2</v>
      </c>
      <c r="X1935" t="s">
        <v>412</v>
      </c>
      <c r="Y1935" t="s">
        <v>339</v>
      </c>
      <c r="Z1935" s="137">
        <v>269920</v>
      </c>
      <c r="AA1935" s="167">
        <v>1</v>
      </c>
      <c r="AB1935" s="166" t="s">
        <v>2605</v>
      </c>
      <c r="AD1935" s="137">
        <v>262.47020000000003</v>
      </c>
      <c r="AH1935" s="130">
        <v>4.5320206771092762E-4</v>
      </c>
      <c r="AI1935" s="130">
        <v>1.3574421818224434E-2</v>
      </c>
      <c r="AJ1935" s="130">
        <v>1.3347662257200417E-3</v>
      </c>
      <c r="AK1935" s="181"/>
      <c r="AL1935" s="4"/>
      <c r="AM1935" s="159"/>
      <c r="AN1935" s="4"/>
    </row>
    <row r="1936" spans="1:40" x14ac:dyDescent="0.25">
      <c r="A1936" t="s">
        <v>1213</v>
      </c>
      <c r="B1936" s="2">
        <v>9721</v>
      </c>
      <c r="C1936" t="s">
        <v>2572</v>
      </c>
      <c r="D1936" t="s">
        <v>2573</v>
      </c>
      <c r="E1936" t="s">
        <v>309</v>
      </c>
      <c r="F1936" t="s">
        <v>2574</v>
      </c>
      <c r="G1936" t="s">
        <v>2575</v>
      </c>
      <c r="H1936" t="s">
        <v>312</v>
      </c>
      <c r="I1936" t="s">
        <v>951</v>
      </c>
      <c r="J1936" t="s">
        <v>204</v>
      </c>
      <c r="K1936" t="s">
        <v>204</v>
      </c>
      <c r="L1936" t="s">
        <v>325</v>
      </c>
      <c r="M1936" t="s">
        <v>340</v>
      </c>
      <c r="N1936" t="s">
        <v>451</v>
      </c>
      <c r="O1936" t="s">
        <v>339</v>
      </c>
      <c r="P1936" t="s">
        <v>1619</v>
      </c>
      <c r="Q1936" t="s">
        <v>413</v>
      </c>
      <c r="R1936" t="s">
        <v>407</v>
      </c>
      <c r="S1936" t="s">
        <v>1212</v>
      </c>
      <c r="T1936" s="129">
        <v>1251.9000000000001</v>
      </c>
      <c r="U1936" t="s">
        <v>1694</v>
      </c>
      <c r="V1936" s="130">
        <v>2.8708582068681401E-2</v>
      </c>
      <c r="W1936" s="130">
        <v>4.69750049006935E-2</v>
      </c>
      <c r="X1936" t="s">
        <v>412</v>
      </c>
      <c r="Y1936" t="s">
        <v>339</v>
      </c>
      <c r="Z1936" s="137">
        <v>261824.75</v>
      </c>
      <c r="AA1936" s="167">
        <v>1</v>
      </c>
      <c r="AB1936" s="166" t="s">
        <v>2576</v>
      </c>
      <c r="AD1936" s="137">
        <v>259.62540000000001</v>
      </c>
      <c r="AH1936" s="130">
        <v>8.599839942480458E-4</v>
      </c>
      <c r="AI1936" s="130">
        <v>1.3427294581728691E-2</v>
      </c>
      <c r="AJ1936" s="130">
        <v>1.3202992768666922E-3</v>
      </c>
      <c r="AK1936" s="181"/>
      <c r="AL1936" s="4"/>
      <c r="AM1936" s="159"/>
      <c r="AN1936" s="4"/>
    </row>
    <row r="1937" spans="1:40" x14ac:dyDescent="0.25">
      <c r="A1937" t="s">
        <v>1213</v>
      </c>
      <c r="B1937" s="2">
        <v>9721</v>
      </c>
      <c r="C1937" t="s">
        <v>2416</v>
      </c>
      <c r="D1937" t="s">
        <v>2417</v>
      </c>
      <c r="E1937" t="s">
        <v>309</v>
      </c>
      <c r="F1937" t="s">
        <v>2557</v>
      </c>
      <c r="G1937" t="s">
        <v>2558</v>
      </c>
      <c r="H1937" t="s">
        <v>312</v>
      </c>
      <c r="I1937" t="s">
        <v>951</v>
      </c>
      <c r="J1937" t="s">
        <v>204</v>
      </c>
      <c r="K1937" t="s">
        <v>204</v>
      </c>
      <c r="L1937" t="s">
        <v>325</v>
      </c>
      <c r="M1937" t="s">
        <v>340</v>
      </c>
      <c r="N1937" t="s">
        <v>445</v>
      </c>
      <c r="O1937" t="s">
        <v>339</v>
      </c>
      <c r="P1937" t="s">
        <v>1864</v>
      </c>
      <c r="Q1937" t="s">
        <v>415</v>
      </c>
      <c r="R1937" t="s">
        <v>407</v>
      </c>
      <c r="S1937" t="s">
        <v>1212</v>
      </c>
      <c r="T1937" s="129">
        <v>1477.9</v>
      </c>
      <c r="U1937" t="s">
        <v>1807</v>
      </c>
      <c r="V1937" s="130">
        <v>2.3589262992143301E-2</v>
      </c>
      <c r="W1937" s="130">
        <v>5.15566905701157E-2</v>
      </c>
      <c r="X1937" t="s">
        <v>412</v>
      </c>
      <c r="Y1937" t="s">
        <v>339</v>
      </c>
      <c r="Z1937" s="137">
        <v>236838</v>
      </c>
      <c r="AA1937" s="167">
        <v>1</v>
      </c>
      <c r="AB1937" s="166" t="s">
        <v>2559</v>
      </c>
      <c r="AD1937" s="137">
        <v>231.43810000000002</v>
      </c>
      <c r="AH1937" s="130">
        <v>1.7172769499380561E-4</v>
      </c>
      <c r="AI1937" s="130">
        <v>1.1969505087466723E-2</v>
      </c>
      <c r="AJ1937" s="130">
        <v>1.1769555523820135E-3</v>
      </c>
      <c r="AK1937" s="181"/>
      <c r="AL1937" s="4"/>
      <c r="AM1937" s="159"/>
      <c r="AN1937" s="4"/>
    </row>
    <row r="1938" spans="1:40" x14ac:dyDescent="0.25">
      <c r="A1938" t="s">
        <v>1213</v>
      </c>
      <c r="B1938" s="2">
        <v>9721</v>
      </c>
      <c r="C1938" t="s">
        <v>3871</v>
      </c>
      <c r="D1938" t="s">
        <v>3872</v>
      </c>
      <c r="E1938" t="s">
        <v>311</v>
      </c>
      <c r="F1938" t="s">
        <v>3873</v>
      </c>
      <c r="G1938" t="s">
        <v>3874</v>
      </c>
      <c r="H1938" t="s">
        <v>312</v>
      </c>
      <c r="I1938" t="s">
        <v>951</v>
      </c>
      <c r="J1938" t="s">
        <v>204</v>
      </c>
      <c r="K1938" t="s">
        <v>224</v>
      </c>
      <c r="L1938" t="s">
        <v>325</v>
      </c>
      <c r="M1938" t="s">
        <v>340</v>
      </c>
      <c r="N1938" t="s">
        <v>465</v>
      </c>
      <c r="O1938" t="s">
        <v>339</v>
      </c>
      <c r="P1938" t="s">
        <v>1647</v>
      </c>
      <c r="Q1938" t="s">
        <v>413</v>
      </c>
      <c r="R1938" t="s">
        <v>407</v>
      </c>
      <c r="S1938" t="s">
        <v>1212</v>
      </c>
      <c r="T1938" s="129">
        <v>1170</v>
      </c>
      <c r="U1938" t="s">
        <v>3875</v>
      </c>
      <c r="V1938" s="130">
        <v>2.6657707315683E-2</v>
      </c>
      <c r="W1938" s="130">
        <v>5.3736072820424703E-2</v>
      </c>
      <c r="X1938" t="s">
        <v>412</v>
      </c>
      <c r="Y1938" t="s">
        <v>339</v>
      </c>
      <c r="Z1938" s="137">
        <v>210284.25</v>
      </c>
      <c r="AA1938" s="167">
        <v>1</v>
      </c>
      <c r="AB1938" s="166" t="s">
        <v>3876</v>
      </c>
      <c r="AD1938" s="137">
        <v>210.72579999999999</v>
      </c>
      <c r="AH1938" s="130">
        <v>5.6075799999999996E-4</v>
      </c>
      <c r="AI1938" s="130">
        <v>1.0898307301868165E-2</v>
      </c>
      <c r="AJ1938" s="130">
        <v>1.0716252006050069E-3</v>
      </c>
      <c r="AK1938" s="181"/>
      <c r="AL1938" s="4"/>
      <c r="AM1938" s="159"/>
      <c r="AN1938" s="4"/>
    </row>
    <row r="1939" spans="1:40" x14ac:dyDescent="0.25">
      <c r="A1939" t="s">
        <v>1213</v>
      </c>
      <c r="B1939" s="2">
        <v>9721</v>
      </c>
      <c r="C1939" t="s">
        <v>3075</v>
      </c>
      <c r="D1939" t="s">
        <v>3076</v>
      </c>
      <c r="E1939" t="s">
        <v>309</v>
      </c>
      <c r="F1939" t="s">
        <v>3868</v>
      </c>
      <c r="G1939" t="s">
        <v>3869</v>
      </c>
      <c r="H1939" t="s">
        <v>312</v>
      </c>
      <c r="I1939" t="s">
        <v>951</v>
      </c>
      <c r="J1939" t="s">
        <v>204</v>
      </c>
      <c r="K1939" t="s">
        <v>204</v>
      </c>
      <c r="L1939" t="s">
        <v>325</v>
      </c>
      <c r="M1939" t="s">
        <v>340</v>
      </c>
      <c r="N1939" t="s">
        <v>447</v>
      </c>
      <c r="O1939" t="s">
        <v>339</v>
      </c>
      <c r="P1939" t="s">
        <v>1640</v>
      </c>
      <c r="Q1939" t="s">
        <v>413</v>
      </c>
      <c r="R1939" t="s">
        <v>407</v>
      </c>
      <c r="S1939" t="s">
        <v>1212</v>
      </c>
      <c r="T1939" s="129">
        <v>2099.8000000000002</v>
      </c>
      <c r="U1939" t="s">
        <v>3870</v>
      </c>
      <c r="V1939" s="130">
        <v>4.2485110300778998E-2</v>
      </c>
      <c r="W1939" s="130">
        <v>5.8013536659478802E-2</v>
      </c>
      <c r="X1939" t="s">
        <v>412</v>
      </c>
      <c r="Y1939" t="s">
        <v>339</v>
      </c>
      <c r="Z1939" s="137">
        <v>200000</v>
      </c>
      <c r="AA1939" s="167">
        <v>1</v>
      </c>
      <c r="AB1939" s="166" t="s">
        <v>3371</v>
      </c>
      <c r="AD1939" s="137">
        <v>197.72</v>
      </c>
      <c r="AH1939" s="130">
        <v>1.981740459416645E-4</v>
      </c>
      <c r="AI1939" s="130">
        <v>1.0225673931361864E-2</v>
      </c>
      <c r="AJ1939" s="130">
        <v>1.0054854918743789E-3</v>
      </c>
      <c r="AK1939" s="181"/>
      <c r="AL1939" s="4"/>
      <c r="AM1939" s="159"/>
      <c r="AN1939" s="4"/>
    </row>
    <row r="1940" spans="1:40" x14ac:dyDescent="0.25">
      <c r="A1940" t="s">
        <v>1213</v>
      </c>
      <c r="B1940" s="2">
        <v>9721</v>
      </c>
      <c r="C1940" t="s">
        <v>1643</v>
      </c>
      <c r="D1940" t="s">
        <v>1644</v>
      </c>
      <c r="E1940" t="s">
        <v>311</v>
      </c>
      <c r="F1940" t="s">
        <v>3881</v>
      </c>
      <c r="G1940" t="s">
        <v>3882</v>
      </c>
      <c r="H1940" t="s">
        <v>312</v>
      </c>
      <c r="I1940" t="s">
        <v>951</v>
      </c>
      <c r="J1940" t="s">
        <v>204</v>
      </c>
      <c r="K1940" t="s">
        <v>224</v>
      </c>
      <c r="L1940" t="s">
        <v>325</v>
      </c>
      <c r="M1940" t="s">
        <v>340</v>
      </c>
      <c r="N1940" t="s">
        <v>465</v>
      </c>
      <c r="O1940" t="s">
        <v>339</v>
      </c>
      <c r="P1940" t="s">
        <v>1647</v>
      </c>
      <c r="Q1940" t="s">
        <v>413</v>
      </c>
      <c r="R1940" t="s">
        <v>407</v>
      </c>
      <c r="S1940" t="s">
        <v>1212</v>
      </c>
      <c r="T1940" s="129">
        <v>911.1</v>
      </c>
      <c r="U1940" t="s">
        <v>1813</v>
      </c>
      <c r="V1940" s="130">
        <v>2.1771799815892799E-2</v>
      </c>
      <c r="W1940" s="130">
        <v>2.2702823520898498E-2</v>
      </c>
      <c r="X1940" t="s">
        <v>412</v>
      </c>
      <c r="Y1940" t="s">
        <v>339</v>
      </c>
      <c r="Z1940" s="137">
        <v>73061.679999999993</v>
      </c>
      <c r="AA1940" s="167">
        <v>1</v>
      </c>
      <c r="AB1940" s="166" t="s">
        <v>3223</v>
      </c>
      <c r="AD1940" s="137">
        <v>73.616900000000001</v>
      </c>
      <c r="AH1940" s="130">
        <v>4.1790981873644203E-4</v>
      </c>
      <c r="AI1940" s="130">
        <v>3.8073154725757293E-3</v>
      </c>
      <c r="AJ1940" s="130">
        <v>3.7437145916835403E-4</v>
      </c>
      <c r="AK1940" s="181"/>
      <c r="AL1940" s="4"/>
      <c r="AM1940" s="159"/>
      <c r="AN1940" s="4"/>
    </row>
    <row r="1941" spans="1:40" x14ac:dyDescent="0.25">
      <c r="A1941" t="s">
        <v>1213</v>
      </c>
      <c r="B1941" s="2">
        <v>9721</v>
      </c>
      <c r="C1941" t="s">
        <v>2407</v>
      </c>
      <c r="D1941" t="s">
        <v>2408</v>
      </c>
      <c r="E1941" t="s">
        <v>311</v>
      </c>
      <c r="F1941" t="s">
        <v>3923</v>
      </c>
      <c r="G1941" t="s">
        <v>3924</v>
      </c>
      <c r="H1941" t="s">
        <v>312</v>
      </c>
      <c r="I1941" t="s">
        <v>951</v>
      </c>
      <c r="J1941" t="s">
        <v>204</v>
      </c>
      <c r="K1941" t="s">
        <v>224</v>
      </c>
      <c r="L1941" t="s">
        <v>325</v>
      </c>
      <c r="M1941" t="s">
        <v>340</v>
      </c>
      <c r="N1941" t="s">
        <v>465</v>
      </c>
      <c r="O1941" t="s">
        <v>339</v>
      </c>
      <c r="P1941" t="s">
        <v>1668</v>
      </c>
      <c r="Q1941" t="s">
        <v>413</v>
      </c>
      <c r="R1941" t="s">
        <v>407</v>
      </c>
      <c r="S1941" t="s">
        <v>1212</v>
      </c>
      <c r="T1941" s="129">
        <v>504.1</v>
      </c>
      <c r="U1941" t="s">
        <v>2492</v>
      </c>
      <c r="V1941" s="130">
        <v>2.8755788904428099E-2</v>
      </c>
      <c r="W1941" s="130">
        <v>5.7014325302839002E-2</v>
      </c>
      <c r="X1941" t="s">
        <v>412</v>
      </c>
      <c r="Y1941" t="s">
        <v>339</v>
      </c>
      <c r="Z1941" s="137">
        <v>68150.5</v>
      </c>
      <c r="AA1941" s="167">
        <v>1</v>
      </c>
      <c r="AB1941" s="166" t="s">
        <v>3371</v>
      </c>
      <c r="AD1941" s="137">
        <v>67.37360000000001</v>
      </c>
      <c r="AH1941" s="130">
        <v>3.330389027145037E-4</v>
      </c>
      <c r="AI1941" s="130">
        <v>3.484424768268267E-3</v>
      </c>
      <c r="AJ1941" s="130">
        <v>3.4262177491072054E-4</v>
      </c>
      <c r="AK1941" s="181"/>
      <c r="AL1941" s="4"/>
      <c r="AM1941" s="159"/>
      <c r="AN1941" s="4"/>
    </row>
    <row r="1942" spans="1:40" x14ac:dyDescent="0.25">
      <c r="A1942" t="s">
        <v>1213</v>
      </c>
      <c r="B1942" s="2">
        <v>9721</v>
      </c>
      <c r="C1942" t="s">
        <v>2018</v>
      </c>
      <c r="D1942" t="s">
        <v>2019</v>
      </c>
      <c r="E1942" t="s">
        <v>309</v>
      </c>
      <c r="F1942" t="s">
        <v>2490</v>
      </c>
      <c r="G1942" t="s">
        <v>2491</v>
      </c>
      <c r="H1942" t="s">
        <v>312</v>
      </c>
      <c r="I1942" t="s">
        <v>951</v>
      </c>
      <c r="J1942" t="s">
        <v>204</v>
      </c>
      <c r="K1942" t="s">
        <v>204</v>
      </c>
      <c r="L1942" t="s">
        <v>325</v>
      </c>
      <c r="M1942" t="s">
        <v>340</v>
      </c>
      <c r="N1942" t="s">
        <v>464</v>
      </c>
      <c r="O1942" t="s">
        <v>339</v>
      </c>
      <c r="P1942" t="s">
        <v>1668</v>
      </c>
      <c r="Q1942" t="s">
        <v>413</v>
      </c>
      <c r="R1942" t="s">
        <v>407</v>
      </c>
      <c r="S1942" t="s">
        <v>1212</v>
      </c>
      <c r="T1942" s="129">
        <v>501.4</v>
      </c>
      <c r="U1942" t="s">
        <v>2492</v>
      </c>
      <c r="V1942" s="130">
        <v>3.0649307538270599E-2</v>
      </c>
      <c r="W1942" s="130">
        <v>4.5190324249267201E-2</v>
      </c>
      <c r="X1942" t="s">
        <v>412</v>
      </c>
      <c r="Y1942" t="s">
        <v>339</v>
      </c>
      <c r="Z1942" s="137">
        <v>66064.5</v>
      </c>
      <c r="AA1942" s="167">
        <v>1</v>
      </c>
      <c r="AB1942" s="166" t="s">
        <v>2493</v>
      </c>
      <c r="AD1942" s="137">
        <v>65.747399999999999</v>
      </c>
      <c r="AH1942" s="130">
        <v>9.653237451779803E-5</v>
      </c>
      <c r="AI1942" s="130">
        <v>3.4003210309266688E-3</v>
      </c>
      <c r="AJ1942" s="130">
        <v>3.3435189575390213E-4</v>
      </c>
      <c r="AK1942" s="181"/>
      <c r="AL1942" s="4"/>
      <c r="AM1942" s="159"/>
      <c r="AN1942" s="4"/>
    </row>
    <row r="1943" spans="1:40" x14ac:dyDescent="0.25">
      <c r="A1943" t="s">
        <v>1213</v>
      </c>
      <c r="B1943" s="2">
        <v>9721</v>
      </c>
      <c r="C1943" t="s">
        <v>1987</v>
      </c>
      <c r="D1943" t="s">
        <v>1988</v>
      </c>
      <c r="E1943" t="s">
        <v>309</v>
      </c>
      <c r="F1943" t="s">
        <v>3877</v>
      </c>
      <c r="G1943" t="s">
        <v>3878</v>
      </c>
      <c r="H1943" t="s">
        <v>312</v>
      </c>
      <c r="I1943" t="s">
        <v>951</v>
      </c>
      <c r="J1943" t="s">
        <v>204</v>
      </c>
      <c r="K1943" t="s">
        <v>204</v>
      </c>
      <c r="L1943" t="s">
        <v>325</v>
      </c>
      <c r="M1943" t="s">
        <v>340</v>
      </c>
      <c r="N1943" t="s">
        <v>464</v>
      </c>
      <c r="O1943" t="s">
        <v>339</v>
      </c>
      <c r="P1943" t="s">
        <v>2348</v>
      </c>
      <c r="Q1943" t="s">
        <v>415</v>
      </c>
      <c r="R1943" t="s">
        <v>407</v>
      </c>
      <c r="S1943" t="s">
        <v>1212</v>
      </c>
      <c r="T1943" s="129">
        <v>1615</v>
      </c>
      <c r="U1943" t="s">
        <v>3879</v>
      </c>
      <c r="V1943" s="130">
        <v>1.23787138116859E-2</v>
      </c>
      <c r="W1943" s="130">
        <v>3.5249351421594299E-2</v>
      </c>
      <c r="X1943" t="s">
        <v>412</v>
      </c>
      <c r="Y1943" t="s">
        <v>339</v>
      </c>
      <c r="Z1943" s="137">
        <v>8216.25</v>
      </c>
      <c r="AA1943" s="167">
        <v>1</v>
      </c>
      <c r="AB1943" s="166" t="s">
        <v>3880</v>
      </c>
      <c r="AD1943" s="137">
        <v>8.3460999999999999</v>
      </c>
      <c r="AH1943" s="130">
        <v>2.9551123000400537E-5</v>
      </c>
      <c r="AI1943" s="130">
        <v>4.3164321868571336E-4</v>
      </c>
      <c r="AJ1943" s="130">
        <v>4.2443265545886875E-5</v>
      </c>
      <c r="AK1943" s="181"/>
      <c r="AL1943" s="4"/>
      <c r="AM1943" s="159"/>
      <c r="AN1943" s="4"/>
    </row>
    <row r="1944" spans="1:40" x14ac:dyDescent="0.25">
      <c r="A1944" t="s">
        <v>1213</v>
      </c>
      <c r="B1944" s="2">
        <v>9721</v>
      </c>
      <c r="C1944" t="s">
        <v>2541</v>
      </c>
      <c r="D1944" t="s">
        <v>2542</v>
      </c>
      <c r="E1944" t="s">
        <v>309</v>
      </c>
      <c r="F1944" t="s">
        <v>2543</v>
      </c>
      <c r="G1944" t="s">
        <v>2544</v>
      </c>
      <c r="H1944" t="s">
        <v>312</v>
      </c>
      <c r="I1944" t="s">
        <v>951</v>
      </c>
      <c r="J1944" t="s">
        <v>204</v>
      </c>
      <c r="K1944" t="s">
        <v>204</v>
      </c>
      <c r="L1944" t="s">
        <v>325</v>
      </c>
      <c r="M1944" t="s">
        <v>340</v>
      </c>
      <c r="N1944" t="s">
        <v>451</v>
      </c>
      <c r="O1944" t="s">
        <v>339</v>
      </c>
      <c r="P1944" t="s">
        <v>2545</v>
      </c>
      <c r="Q1944" t="s">
        <v>413</v>
      </c>
      <c r="R1944" t="s">
        <v>407</v>
      </c>
      <c r="S1944" t="s">
        <v>1212</v>
      </c>
      <c r="T1944" s="129">
        <v>1433.2</v>
      </c>
      <c r="U1944" t="s">
        <v>2546</v>
      </c>
      <c r="V1944" s="130">
        <v>8.8113849864789706E-2</v>
      </c>
      <c r="W1944" s="130">
        <v>7.8423936614989906E-2</v>
      </c>
      <c r="X1944" t="s">
        <v>412</v>
      </c>
      <c r="Y1944" t="s">
        <v>339</v>
      </c>
      <c r="Z1944" s="137">
        <v>175.1</v>
      </c>
      <c r="AA1944" s="167">
        <v>1</v>
      </c>
      <c r="AB1944" s="166" t="s">
        <v>2547</v>
      </c>
      <c r="AD1944" s="137">
        <v>0.1681</v>
      </c>
      <c r="AH1944" s="130">
        <v>2.0630755626615318E-7</v>
      </c>
      <c r="AI1944" s="130">
        <v>8.693788123922362E-6</v>
      </c>
      <c r="AJ1944" s="130">
        <v>8.5485591333240486E-7</v>
      </c>
      <c r="AK1944" s="181"/>
      <c r="AL1944" s="4"/>
      <c r="AM1944" s="159"/>
      <c r="AN1944" s="4"/>
    </row>
    <row r="1945" spans="1:40" x14ac:dyDescent="0.25">
      <c r="A1945" t="s">
        <v>1213</v>
      </c>
      <c r="B1945" s="2">
        <v>9721</v>
      </c>
      <c r="C1945" t="s">
        <v>455</v>
      </c>
      <c r="D1945" t="s">
        <v>2606</v>
      </c>
      <c r="E1945" t="s">
        <v>309</v>
      </c>
      <c r="F1945" t="s">
        <v>2607</v>
      </c>
      <c r="G1945" t="s">
        <v>2608</v>
      </c>
      <c r="H1945" t="s">
        <v>321</v>
      </c>
      <c r="I1945" t="s">
        <v>754</v>
      </c>
      <c r="J1945" t="s">
        <v>204</v>
      </c>
      <c r="K1945" t="s">
        <v>204</v>
      </c>
      <c r="L1945" t="s">
        <v>325</v>
      </c>
      <c r="M1945" t="s">
        <v>340</v>
      </c>
      <c r="N1945" t="s">
        <v>440</v>
      </c>
      <c r="O1945" t="s">
        <v>339</v>
      </c>
      <c r="P1945" t="s">
        <v>2149</v>
      </c>
      <c r="Q1945" t="s">
        <v>415</v>
      </c>
      <c r="R1945" t="s">
        <v>407</v>
      </c>
      <c r="S1945" t="s">
        <v>1212</v>
      </c>
      <c r="T1945" s="129">
        <v>1132.5</v>
      </c>
      <c r="U1945" t="s">
        <v>2609</v>
      </c>
      <c r="V1945" s="130">
        <v>5.3396893382037997E-4</v>
      </c>
      <c r="W1945" s="130">
        <v>2.65973874700066E-2</v>
      </c>
      <c r="X1945" t="s">
        <v>412</v>
      </c>
      <c r="Y1945" t="s">
        <v>339</v>
      </c>
      <c r="Z1945" s="137">
        <v>218426</v>
      </c>
      <c r="AA1945" s="167">
        <v>1</v>
      </c>
      <c r="AB1945" s="166" t="s">
        <v>2610</v>
      </c>
      <c r="AD1945" s="137">
        <v>260.56040000000002</v>
      </c>
      <c r="AH1945" s="130">
        <v>7.3902316627313938E-5</v>
      </c>
      <c r="AI1945" s="130">
        <v>1.3475650869033077E-2</v>
      </c>
      <c r="AJ1945" s="130">
        <v>1.3250541268307956E-3</v>
      </c>
      <c r="AK1945" s="181"/>
      <c r="AL1945" s="4"/>
      <c r="AM1945" s="159"/>
      <c r="AN1945" s="4"/>
    </row>
    <row r="1946" spans="1:40" x14ac:dyDescent="0.25">
      <c r="A1946" t="s">
        <v>1213</v>
      </c>
      <c r="B1946" s="2">
        <v>9721</v>
      </c>
      <c r="C1946" t="s">
        <v>1855</v>
      </c>
      <c r="D1946" t="s">
        <v>1856</v>
      </c>
      <c r="E1946" t="s">
        <v>309</v>
      </c>
      <c r="F1946" t="s">
        <v>1857</v>
      </c>
      <c r="G1946" t="s">
        <v>1858</v>
      </c>
      <c r="H1946" t="s">
        <v>321</v>
      </c>
      <c r="I1946" t="s">
        <v>754</v>
      </c>
      <c r="J1946" t="s">
        <v>204</v>
      </c>
      <c r="K1946" t="s">
        <v>204</v>
      </c>
      <c r="L1946" t="s">
        <v>325</v>
      </c>
      <c r="M1946" t="s">
        <v>340</v>
      </c>
      <c r="N1946" t="s">
        <v>464</v>
      </c>
      <c r="O1946" t="s">
        <v>339</v>
      </c>
      <c r="P1946" t="s">
        <v>1668</v>
      </c>
      <c r="Q1946" t="s">
        <v>413</v>
      </c>
      <c r="R1946" t="s">
        <v>407</v>
      </c>
      <c r="S1946" t="s">
        <v>1212</v>
      </c>
      <c r="T1946" s="129">
        <v>224.7</v>
      </c>
      <c r="U1946" t="s">
        <v>1859</v>
      </c>
      <c r="V1946" s="130">
        <v>-1.4093791377547799E-3</v>
      </c>
      <c r="W1946" s="130">
        <v>2.0223153343200299E-2</v>
      </c>
      <c r="X1946" t="s">
        <v>412</v>
      </c>
      <c r="Y1946" t="s">
        <v>339</v>
      </c>
      <c r="Z1946" s="137">
        <v>23093.200000000001</v>
      </c>
      <c r="AA1946" s="167">
        <v>1</v>
      </c>
      <c r="AB1946" s="166" t="s">
        <v>1860</v>
      </c>
      <c r="AD1946" s="137">
        <v>26.5595</v>
      </c>
      <c r="AH1946" s="130">
        <v>2.8366221266106899E-4</v>
      </c>
      <c r="AI1946" s="130">
        <v>1.3736030081934322E-3</v>
      </c>
      <c r="AJ1946" s="130">
        <v>1.3506570868621062E-4</v>
      </c>
      <c r="AK1946" s="181"/>
      <c r="AL1946" s="4"/>
      <c r="AM1946" s="159"/>
      <c r="AN1946" s="4"/>
    </row>
    <row r="1947" spans="1:40" x14ac:dyDescent="0.25">
      <c r="A1947" t="s">
        <v>1213</v>
      </c>
      <c r="B1947" s="2">
        <v>9721</v>
      </c>
      <c r="C1947" t="s">
        <v>1980</v>
      </c>
      <c r="D1947" t="s">
        <v>1981</v>
      </c>
      <c r="E1947" t="s">
        <v>309</v>
      </c>
      <c r="F1947" t="s">
        <v>2665</v>
      </c>
      <c r="G1947" t="s">
        <v>2666</v>
      </c>
      <c r="H1947" t="s">
        <v>312</v>
      </c>
      <c r="I1947" t="s">
        <v>754</v>
      </c>
      <c r="J1947" t="s">
        <v>204</v>
      </c>
      <c r="K1947" t="s">
        <v>204</v>
      </c>
      <c r="L1947" t="s">
        <v>325</v>
      </c>
      <c r="M1947" t="s">
        <v>340</v>
      </c>
      <c r="N1947" t="s">
        <v>464</v>
      </c>
      <c r="O1947" t="s">
        <v>339</v>
      </c>
      <c r="P1947" t="s">
        <v>1984</v>
      </c>
      <c r="Q1947" t="s">
        <v>413</v>
      </c>
      <c r="R1947" t="s">
        <v>407</v>
      </c>
      <c r="S1947" t="s">
        <v>1212</v>
      </c>
      <c r="T1947" s="129">
        <v>10676.4</v>
      </c>
      <c r="U1947" t="s">
        <v>2667</v>
      </c>
      <c r="V1947" s="130">
        <v>3.0041124508787799E-2</v>
      </c>
      <c r="W1947" s="130">
        <v>3.6088584057092303E-2</v>
      </c>
      <c r="X1947" t="s">
        <v>412</v>
      </c>
      <c r="Y1947" t="s">
        <v>339</v>
      </c>
      <c r="Z1947" s="137">
        <v>1610000</v>
      </c>
      <c r="AA1947" s="167">
        <v>1</v>
      </c>
      <c r="AB1947" s="166" t="s">
        <v>2668</v>
      </c>
      <c r="AC1947" s="2">
        <v>15.217000000000001</v>
      </c>
      <c r="AD1947" s="137">
        <v>1460.9970000000001</v>
      </c>
      <c r="AH1947" s="130">
        <v>3.6901553074059811E-4</v>
      </c>
      <c r="AI1947" s="130">
        <v>7.5559776131387257E-2</v>
      </c>
      <c r="AJ1947" s="130">
        <v>7.4297556502730729E-3</v>
      </c>
      <c r="AK1947" s="181"/>
      <c r="AL1947" s="4"/>
      <c r="AM1947" s="159"/>
      <c r="AN1947" s="4"/>
    </row>
    <row r="1948" spans="1:40" x14ac:dyDescent="0.25">
      <c r="A1948" t="s">
        <v>1213</v>
      </c>
      <c r="B1948" s="2">
        <v>9721</v>
      </c>
      <c r="C1948" t="s">
        <v>2710</v>
      </c>
      <c r="D1948" t="s">
        <v>2711</v>
      </c>
      <c r="E1948" t="s">
        <v>309</v>
      </c>
      <c r="F1948" t="s">
        <v>2712</v>
      </c>
      <c r="G1948" t="s">
        <v>2713</v>
      </c>
      <c r="H1948" t="s">
        <v>312</v>
      </c>
      <c r="I1948" t="s">
        <v>754</v>
      </c>
      <c r="J1948" t="s">
        <v>204</v>
      </c>
      <c r="K1948" t="s">
        <v>204</v>
      </c>
      <c r="L1948" t="s">
        <v>325</v>
      </c>
      <c r="M1948" t="s">
        <v>340</v>
      </c>
      <c r="N1948" t="s">
        <v>477</v>
      </c>
      <c r="O1948" t="s">
        <v>339</v>
      </c>
      <c r="P1948" t="s">
        <v>1211</v>
      </c>
      <c r="Q1948" t="s">
        <v>413</v>
      </c>
      <c r="R1948" t="s">
        <v>407</v>
      </c>
      <c r="S1948" t="s">
        <v>1212</v>
      </c>
      <c r="T1948" s="129">
        <v>1977.1</v>
      </c>
      <c r="U1948" t="s">
        <v>1627</v>
      </c>
      <c r="V1948" s="130">
        <v>-2.23108242699048E-3</v>
      </c>
      <c r="W1948" s="130">
        <v>2.1097791105508499E-2</v>
      </c>
      <c r="X1948" t="s">
        <v>412</v>
      </c>
      <c r="Y1948" t="s">
        <v>339</v>
      </c>
      <c r="Z1948" s="137">
        <v>1214365.6000000001</v>
      </c>
      <c r="AA1948" s="167">
        <v>1</v>
      </c>
      <c r="AB1948" s="166" t="s">
        <v>2714</v>
      </c>
      <c r="AD1948" s="137">
        <v>1305.6858999999999</v>
      </c>
      <c r="AH1948" s="130">
        <v>1.4179848164834661E-3</v>
      </c>
      <c r="AI1948" s="130">
        <v>6.7527403753675663E-2</v>
      </c>
      <c r="AJ1948" s="130">
        <v>6.6399364221876441E-3</v>
      </c>
      <c r="AK1948" s="181"/>
      <c r="AL1948" s="4"/>
      <c r="AM1948" s="159"/>
      <c r="AN1948" s="4"/>
    </row>
    <row r="1949" spans="1:40" x14ac:dyDescent="0.25">
      <c r="A1949" t="s">
        <v>1213</v>
      </c>
      <c r="B1949" s="2">
        <v>9721</v>
      </c>
      <c r="C1949" t="s">
        <v>2142</v>
      </c>
      <c r="D1949" t="s">
        <v>2143</v>
      </c>
      <c r="E1949" t="s">
        <v>309</v>
      </c>
      <c r="F1949" t="s">
        <v>2182</v>
      </c>
      <c r="G1949" t="s">
        <v>2183</v>
      </c>
      <c r="H1949" t="s">
        <v>312</v>
      </c>
      <c r="I1949" t="s">
        <v>754</v>
      </c>
      <c r="J1949" t="s">
        <v>204</v>
      </c>
      <c r="K1949" t="s">
        <v>204</v>
      </c>
      <c r="L1949" t="s">
        <v>325</v>
      </c>
      <c r="M1949" t="s">
        <v>340</v>
      </c>
      <c r="N1949" t="s">
        <v>464</v>
      </c>
      <c r="O1949" t="s">
        <v>339</v>
      </c>
      <c r="P1949" t="s">
        <v>1668</v>
      </c>
      <c r="Q1949" t="s">
        <v>413</v>
      </c>
      <c r="R1949" t="s">
        <v>407</v>
      </c>
      <c r="S1949" t="s">
        <v>1212</v>
      </c>
      <c r="T1949" s="129">
        <v>1993.9</v>
      </c>
      <c r="U1949" t="s">
        <v>1694</v>
      </c>
      <c r="V1949" s="130">
        <v>-1.2660341657400501E-2</v>
      </c>
      <c r="W1949" s="130">
        <v>2.6398069719075799E-2</v>
      </c>
      <c r="X1949" t="s">
        <v>412</v>
      </c>
      <c r="Y1949" t="s">
        <v>339</v>
      </c>
      <c r="Z1949" s="137">
        <v>1055421.68</v>
      </c>
      <c r="AA1949" s="167">
        <v>1</v>
      </c>
      <c r="AB1949" s="166" t="s">
        <v>2184</v>
      </c>
      <c r="AD1949" s="137">
        <v>1205.8193000000001</v>
      </c>
      <c r="AH1949" s="130">
        <v>1.8291410048140359E-3</v>
      </c>
      <c r="AI1949" s="130">
        <v>6.2362507495159883E-2</v>
      </c>
      <c r="AJ1949" s="130">
        <v>6.1320747115725235E-3</v>
      </c>
      <c r="AK1949" s="181"/>
      <c r="AL1949" s="4"/>
      <c r="AM1949" s="159"/>
      <c r="AN1949" s="4"/>
    </row>
    <row r="1950" spans="1:40" x14ac:dyDescent="0.25">
      <c r="A1950" t="s">
        <v>1213</v>
      </c>
      <c r="B1950" s="2">
        <v>9721</v>
      </c>
      <c r="C1950" t="s">
        <v>1609</v>
      </c>
      <c r="D1950" t="s">
        <v>1610</v>
      </c>
      <c r="E1950" t="s">
        <v>309</v>
      </c>
      <c r="F1950" t="s">
        <v>2627</v>
      </c>
      <c r="G1950" t="s">
        <v>2628</v>
      </c>
      <c r="H1950" t="s">
        <v>312</v>
      </c>
      <c r="I1950" t="s">
        <v>754</v>
      </c>
      <c r="J1950" t="s">
        <v>204</v>
      </c>
      <c r="K1950" t="s">
        <v>204</v>
      </c>
      <c r="L1950" t="s">
        <v>325</v>
      </c>
      <c r="M1950" t="s">
        <v>340</v>
      </c>
      <c r="N1950" t="s">
        <v>448</v>
      </c>
      <c r="O1950" t="s">
        <v>339</v>
      </c>
      <c r="P1950" t="s">
        <v>1211</v>
      </c>
      <c r="Q1950" t="s">
        <v>413</v>
      </c>
      <c r="R1950" t="s">
        <v>407</v>
      </c>
      <c r="S1950" t="s">
        <v>1212</v>
      </c>
      <c r="T1950" s="129">
        <v>4665.2</v>
      </c>
      <c r="U1950" t="s">
        <v>2629</v>
      </c>
      <c r="V1950" s="130">
        <v>1.7567768832444802E-2</v>
      </c>
      <c r="W1950" s="130">
        <v>2.2131096287965401E-2</v>
      </c>
      <c r="X1950" t="s">
        <v>412</v>
      </c>
      <c r="Y1950" t="s">
        <v>339</v>
      </c>
      <c r="Z1950" s="137">
        <v>1100000</v>
      </c>
      <c r="AA1950" s="167">
        <v>1</v>
      </c>
      <c r="AB1950" s="166" t="s">
        <v>2630</v>
      </c>
      <c r="AD1950" s="137">
        <v>1102.53</v>
      </c>
      <c r="AH1950" s="130">
        <v>4.0740740740740738E-4</v>
      </c>
      <c r="AI1950" s="130">
        <v>5.7020596194337421E-2</v>
      </c>
      <c r="AJ1950" s="130">
        <v>5.6068071988481637E-3</v>
      </c>
      <c r="AK1950" s="181"/>
      <c r="AL1950" s="4"/>
      <c r="AM1950" s="159"/>
      <c r="AN1950" s="4"/>
    </row>
    <row r="1951" spans="1:40" x14ac:dyDescent="0.25">
      <c r="A1951" t="s">
        <v>1213</v>
      </c>
      <c r="B1951" s="2">
        <v>9721</v>
      </c>
      <c r="C1951" t="s">
        <v>2344</v>
      </c>
      <c r="D1951" t="s">
        <v>2345</v>
      </c>
      <c r="E1951" t="s">
        <v>309</v>
      </c>
      <c r="F1951" t="s">
        <v>3096</v>
      </c>
      <c r="G1951" t="s">
        <v>3097</v>
      </c>
      <c r="H1951" t="s">
        <v>312</v>
      </c>
      <c r="I1951" t="s">
        <v>754</v>
      </c>
      <c r="J1951" t="s">
        <v>204</v>
      </c>
      <c r="K1951" t="s">
        <v>204</v>
      </c>
      <c r="L1951" t="s">
        <v>325</v>
      </c>
      <c r="M1951" t="s">
        <v>340</v>
      </c>
      <c r="N1951" t="s">
        <v>445</v>
      </c>
      <c r="O1951" t="s">
        <v>339</v>
      </c>
      <c r="P1951" t="s">
        <v>2348</v>
      </c>
      <c r="Q1951" t="s">
        <v>415</v>
      </c>
      <c r="R1951" t="s">
        <v>407</v>
      </c>
      <c r="S1951" t="s">
        <v>1212</v>
      </c>
      <c r="T1951" s="129">
        <v>5401.2</v>
      </c>
      <c r="U1951" t="s">
        <v>3098</v>
      </c>
      <c r="V1951" s="130">
        <v>2.0476234434842699E-2</v>
      </c>
      <c r="W1951" s="130">
        <v>2.6015169829129801E-2</v>
      </c>
      <c r="X1951" t="s">
        <v>412</v>
      </c>
      <c r="Y1951" t="s">
        <v>339</v>
      </c>
      <c r="Z1951" s="137">
        <v>1094000</v>
      </c>
      <c r="AA1951" s="167">
        <v>1</v>
      </c>
      <c r="AB1951" s="166" t="s">
        <v>1823</v>
      </c>
      <c r="AD1951" s="137">
        <v>1076.6053999999999</v>
      </c>
      <c r="AH1951" s="130">
        <v>3.6466666666666665E-3</v>
      </c>
      <c r="AI1951" s="130">
        <v>5.5679828915352066E-2</v>
      </c>
      <c r="AJ1951" s="130">
        <v>5.4749702112766151E-3</v>
      </c>
      <c r="AK1951" s="181"/>
      <c r="AL1951" s="4"/>
      <c r="AM1951" s="159"/>
      <c r="AN1951" s="4"/>
    </row>
    <row r="1952" spans="1:40" x14ac:dyDescent="0.25">
      <c r="A1952" t="s">
        <v>1213</v>
      </c>
      <c r="B1952" s="2">
        <v>9721</v>
      </c>
      <c r="C1952" t="s">
        <v>1958</v>
      </c>
      <c r="D1952" t="s">
        <v>1959</v>
      </c>
      <c r="E1952" t="s">
        <v>309</v>
      </c>
      <c r="F1952" t="s">
        <v>2217</v>
      </c>
      <c r="G1952" t="s">
        <v>2218</v>
      </c>
      <c r="H1952" t="s">
        <v>312</v>
      </c>
      <c r="I1952" t="s">
        <v>754</v>
      </c>
      <c r="J1952" t="s">
        <v>204</v>
      </c>
      <c r="K1952" t="s">
        <v>204</v>
      </c>
      <c r="L1952" t="s">
        <v>325</v>
      </c>
      <c r="M1952" t="s">
        <v>340</v>
      </c>
      <c r="N1952" t="s">
        <v>464</v>
      </c>
      <c r="O1952" t="s">
        <v>339</v>
      </c>
      <c r="P1952" t="s">
        <v>1668</v>
      </c>
      <c r="Q1952" t="s">
        <v>413</v>
      </c>
      <c r="R1952" t="s">
        <v>407</v>
      </c>
      <c r="S1952" t="s">
        <v>1212</v>
      </c>
      <c r="T1952" s="129">
        <v>5812.7</v>
      </c>
      <c r="U1952" t="s">
        <v>2219</v>
      </c>
      <c r="V1952" s="130">
        <v>2.7410394085645301E-2</v>
      </c>
      <c r="W1952" s="130">
        <v>3.3877730582952202E-2</v>
      </c>
      <c r="X1952" t="s">
        <v>412</v>
      </c>
      <c r="Y1952" t="s">
        <v>339</v>
      </c>
      <c r="Z1952" s="137">
        <v>880000</v>
      </c>
      <c r="AA1952" s="167">
        <v>1</v>
      </c>
      <c r="AB1952" s="166" t="s">
        <v>2220</v>
      </c>
      <c r="AD1952" s="137">
        <v>867.59199999999998</v>
      </c>
      <c r="AH1952" s="130">
        <v>3.402000917767066E-4</v>
      </c>
      <c r="AI1952" s="130">
        <v>4.4870083438489285E-2</v>
      </c>
      <c r="AJ1952" s="130">
        <v>4.4120532513973101E-3</v>
      </c>
      <c r="AK1952" s="181"/>
      <c r="AL1952" s="4"/>
      <c r="AM1952" s="159"/>
      <c r="AN1952" s="4"/>
    </row>
    <row r="1953" spans="1:40" x14ac:dyDescent="0.25">
      <c r="A1953" t="s">
        <v>1213</v>
      </c>
      <c r="B1953" s="2">
        <v>9721</v>
      </c>
      <c r="C1953" t="s">
        <v>2577</v>
      </c>
      <c r="D1953" t="s">
        <v>2578</v>
      </c>
      <c r="E1953" t="s">
        <v>309</v>
      </c>
      <c r="F1953" t="s">
        <v>2800</v>
      </c>
      <c r="G1953" t="s">
        <v>2801</v>
      </c>
      <c r="H1953" t="s">
        <v>312</v>
      </c>
      <c r="I1953" t="s">
        <v>754</v>
      </c>
      <c r="J1953" t="s">
        <v>204</v>
      </c>
      <c r="K1953" t="s">
        <v>204</v>
      </c>
      <c r="L1953" t="s">
        <v>325</v>
      </c>
      <c r="M1953" t="s">
        <v>340</v>
      </c>
      <c r="N1953" t="s">
        <v>440</v>
      </c>
      <c r="O1953" t="s">
        <v>339</v>
      </c>
      <c r="P1953" t="s">
        <v>1633</v>
      </c>
      <c r="Q1953" t="s">
        <v>413</v>
      </c>
      <c r="R1953" t="s">
        <v>407</v>
      </c>
      <c r="S1953" t="s">
        <v>1212</v>
      </c>
      <c r="T1953" s="129">
        <v>3060.4</v>
      </c>
      <c r="U1953" t="s">
        <v>1786</v>
      </c>
      <c r="V1953" s="130">
        <v>1.61987705957886E-2</v>
      </c>
      <c r="W1953" s="130">
        <v>2.9873017350434902E-2</v>
      </c>
      <c r="X1953" t="s">
        <v>412</v>
      </c>
      <c r="Y1953" t="s">
        <v>339</v>
      </c>
      <c r="Z1953" s="137">
        <v>532156.24</v>
      </c>
      <c r="AA1953" s="167">
        <v>1</v>
      </c>
      <c r="AB1953" s="166" t="s">
        <v>2802</v>
      </c>
      <c r="AD1953" s="137">
        <v>596.60040000000004</v>
      </c>
      <c r="AH1953" s="130">
        <v>6.3285001909884828E-4</v>
      </c>
      <c r="AI1953" s="130">
        <v>3.0854952244184001E-2</v>
      </c>
      <c r="AJ1953" s="130">
        <v>3.0339522893306253E-3</v>
      </c>
      <c r="AK1953" s="181"/>
      <c r="AL1953" s="4"/>
      <c r="AM1953" s="159"/>
      <c r="AN1953" s="4"/>
    </row>
    <row r="1954" spans="1:40" x14ac:dyDescent="0.25">
      <c r="A1954" t="s">
        <v>1213</v>
      </c>
      <c r="B1954" s="2">
        <v>9721</v>
      </c>
      <c r="C1954" t="s">
        <v>2185</v>
      </c>
      <c r="D1954" t="s">
        <v>2186</v>
      </c>
      <c r="E1954" t="s">
        <v>309</v>
      </c>
      <c r="F1954" t="s">
        <v>2733</v>
      </c>
      <c r="G1954" t="s">
        <v>2734</v>
      </c>
      <c r="H1954" t="s">
        <v>312</v>
      </c>
      <c r="I1954" t="s">
        <v>754</v>
      </c>
      <c r="J1954" t="s">
        <v>204</v>
      </c>
      <c r="K1954" t="s">
        <v>204</v>
      </c>
      <c r="L1954" t="s">
        <v>325</v>
      </c>
      <c r="M1954" t="s">
        <v>340</v>
      </c>
      <c r="N1954" t="s">
        <v>464</v>
      </c>
      <c r="O1954" t="s">
        <v>339</v>
      </c>
      <c r="P1954" t="s">
        <v>1668</v>
      </c>
      <c r="Q1954" t="s">
        <v>413</v>
      </c>
      <c r="R1954" t="s">
        <v>407</v>
      </c>
      <c r="S1954" t="s">
        <v>1212</v>
      </c>
      <c r="T1954" s="129">
        <v>3148.2</v>
      </c>
      <c r="U1954" t="s">
        <v>2735</v>
      </c>
      <c r="V1954" s="130">
        <v>1.8401756263971E-2</v>
      </c>
      <c r="W1954" s="130">
        <v>2.7142888683080301E-2</v>
      </c>
      <c r="X1954" t="s">
        <v>412</v>
      </c>
      <c r="Y1954" t="s">
        <v>339</v>
      </c>
      <c r="Z1954" s="137">
        <v>531591.31999999995</v>
      </c>
      <c r="AA1954" s="167">
        <v>1</v>
      </c>
      <c r="AB1954" s="166" t="s">
        <v>2732</v>
      </c>
      <c r="AD1954" s="137">
        <v>588.73739999999998</v>
      </c>
      <c r="AH1954" s="130">
        <v>1.0622014314277187E-3</v>
      </c>
      <c r="AI1954" s="130">
        <v>3.0448293969238125E-2</v>
      </c>
      <c r="AJ1954" s="130">
        <v>2.9939657810228752E-3</v>
      </c>
      <c r="AK1954" s="181"/>
      <c r="AL1954" s="4"/>
      <c r="AM1954" s="159"/>
      <c r="AN1954" s="4"/>
    </row>
    <row r="1955" spans="1:40" x14ac:dyDescent="0.25">
      <c r="A1955" t="s">
        <v>1213</v>
      </c>
      <c r="B1955" s="2">
        <v>9721</v>
      </c>
      <c r="C1955" t="s">
        <v>1994</v>
      </c>
      <c r="D1955" t="s">
        <v>1995</v>
      </c>
      <c r="E1955" t="s">
        <v>309</v>
      </c>
      <c r="F1955" t="s">
        <v>2006</v>
      </c>
      <c r="G1955" t="s">
        <v>2007</v>
      </c>
      <c r="H1955" t="s">
        <v>312</v>
      </c>
      <c r="I1955" t="s">
        <v>754</v>
      </c>
      <c r="J1955" t="s">
        <v>204</v>
      </c>
      <c r="K1955" t="s">
        <v>204</v>
      </c>
      <c r="L1955" t="s">
        <v>325</v>
      </c>
      <c r="M1955" t="s">
        <v>340</v>
      </c>
      <c r="N1955" t="s">
        <v>464</v>
      </c>
      <c r="O1955" t="s">
        <v>339</v>
      </c>
      <c r="P1955" t="s">
        <v>1668</v>
      </c>
      <c r="Q1955" t="s">
        <v>413</v>
      </c>
      <c r="R1955" t="s">
        <v>407</v>
      </c>
      <c r="S1955" t="s">
        <v>1212</v>
      </c>
      <c r="T1955" s="129">
        <v>2439.6</v>
      </c>
      <c r="U1955" t="s">
        <v>1318</v>
      </c>
      <c r="V1955" s="130">
        <v>4.42879450139243E-3</v>
      </c>
      <c r="W1955" s="130">
        <v>2.7449733115434301E-2</v>
      </c>
      <c r="X1955" t="s">
        <v>412</v>
      </c>
      <c r="Y1955" t="s">
        <v>339</v>
      </c>
      <c r="Z1955" s="137">
        <v>308217.53999999998</v>
      </c>
      <c r="AA1955" s="167">
        <v>1</v>
      </c>
      <c r="AB1955" s="166" t="s">
        <v>2008</v>
      </c>
      <c r="AD1955" s="137">
        <v>348.5324</v>
      </c>
      <c r="AH1955" s="130">
        <v>1.4610532970017265E-4</v>
      </c>
      <c r="AI1955" s="130">
        <v>1.8025382747900998E-2</v>
      </c>
      <c r="AJ1955" s="130">
        <v>1.7724270263410771E-3</v>
      </c>
      <c r="AK1955" s="181"/>
      <c r="AL1955" s="4"/>
      <c r="AM1955" s="159"/>
      <c r="AN1955" s="4"/>
    </row>
    <row r="1956" spans="1:40" x14ac:dyDescent="0.25">
      <c r="A1956" t="s">
        <v>1213</v>
      </c>
      <c r="B1956" s="2">
        <v>9721</v>
      </c>
      <c r="C1956" t="s">
        <v>3146</v>
      </c>
      <c r="D1956" t="s">
        <v>3147</v>
      </c>
      <c r="E1956" t="s">
        <v>309</v>
      </c>
      <c r="F1956" t="s">
        <v>3492</v>
      </c>
      <c r="G1956" t="s">
        <v>3493</v>
      </c>
      <c r="H1956" t="s">
        <v>312</v>
      </c>
      <c r="I1956" t="s">
        <v>754</v>
      </c>
      <c r="J1956" t="s">
        <v>204</v>
      </c>
      <c r="K1956" t="s">
        <v>204</v>
      </c>
      <c r="L1956" t="s">
        <v>325</v>
      </c>
      <c r="M1956" t="s">
        <v>340</v>
      </c>
      <c r="N1956" t="s">
        <v>464</v>
      </c>
      <c r="O1956" t="s">
        <v>339</v>
      </c>
      <c r="P1956" t="s">
        <v>1619</v>
      </c>
      <c r="Q1956" t="s">
        <v>413</v>
      </c>
      <c r="R1956" t="s">
        <v>407</v>
      </c>
      <c r="S1956" t="s">
        <v>1212</v>
      </c>
      <c r="T1956" s="129">
        <v>3730.3</v>
      </c>
      <c r="U1956" t="s">
        <v>1276</v>
      </c>
      <c r="V1956" s="130">
        <v>1.70825874650475E-2</v>
      </c>
      <c r="W1956" s="130">
        <v>-2.90688487172161E-3</v>
      </c>
      <c r="X1956" t="s">
        <v>412</v>
      </c>
      <c r="Y1956" t="s">
        <v>339</v>
      </c>
      <c r="Z1956" s="137">
        <v>279750</v>
      </c>
      <c r="AA1956" s="167">
        <v>1</v>
      </c>
      <c r="AB1956" s="166" t="s">
        <v>3494</v>
      </c>
      <c r="AD1956" s="137">
        <v>303.50079999999997</v>
      </c>
      <c r="AH1956" s="130">
        <v>1.4346153846153847E-3</v>
      </c>
      <c r="AI1956" s="130">
        <v>1.5696440515413062E-2</v>
      </c>
      <c r="AJ1956" s="130">
        <v>1.54342328126779E-3</v>
      </c>
      <c r="AK1956" s="181"/>
      <c r="AL1956" s="4"/>
      <c r="AM1956" s="159"/>
      <c r="AN1956" s="4"/>
    </row>
    <row r="1957" spans="1:40" x14ac:dyDescent="0.25">
      <c r="A1957" t="s">
        <v>1213</v>
      </c>
      <c r="B1957" s="2">
        <v>9721</v>
      </c>
      <c r="C1957" t="s">
        <v>1953</v>
      </c>
      <c r="D1957" t="s">
        <v>1954</v>
      </c>
      <c r="E1957" t="s">
        <v>309</v>
      </c>
      <c r="F1957" t="s">
        <v>3925</v>
      </c>
      <c r="G1957" t="s">
        <v>3926</v>
      </c>
      <c r="H1957" t="s">
        <v>312</v>
      </c>
      <c r="I1957" t="s">
        <v>754</v>
      </c>
      <c r="J1957" t="s">
        <v>204</v>
      </c>
      <c r="K1957" t="s">
        <v>204</v>
      </c>
      <c r="L1957" t="s">
        <v>325</v>
      </c>
      <c r="M1957" t="s">
        <v>340</v>
      </c>
      <c r="N1957" t="s">
        <v>465</v>
      </c>
      <c r="O1957" t="s">
        <v>339</v>
      </c>
      <c r="P1957" t="s">
        <v>1773</v>
      </c>
      <c r="Q1957" t="s">
        <v>415</v>
      </c>
      <c r="R1957" t="s">
        <v>407</v>
      </c>
      <c r="S1957" t="s">
        <v>1212</v>
      </c>
      <c r="T1957" s="129">
        <v>1626.8</v>
      </c>
      <c r="U1957" t="s">
        <v>2480</v>
      </c>
      <c r="V1957" s="130">
        <v>2.6340372475385301E-2</v>
      </c>
      <c r="W1957" s="130">
        <v>2.6120073908567101E-2</v>
      </c>
      <c r="X1957" t="s">
        <v>412</v>
      </c>
      <c r="Y1957" t="s">
        <v>339</v>
      </c>
      <c r="Z1957" s="137">
        <v>256000</v>
      </c>
      <c r="AA1957" s="167">
        <v>1</v>
      </c>
      <c r="AB1957" s="166" t="s">
        <v>3927</v>
      </c>
      <c r="AD1957" s="137">
        <v>295.04000000000002</v>
      </c>
      <c r="AH1957" s="130">
        <v>4.714715511119362E-4</v>
      </c>
      <c r="AI1957" s="130">
        <v>1.5258865247364983E-2</v>
      </c>
      <c r="AJ1957" s="130">
        <v>1.5003967202236331E-3</v>
      </c>
      <c r="AK1957" s="181"/>
      <c r="AL1957" s="4"/>
      <c r="AM1957" s="159"/>
      <c r="AN1957" s="4"/>
    </row>
    <row r="1958" spans="1:40" x14ac:dyDescent="0.25">
      <c r="A1958" t="s">
        <v>1213</v>
      </c>
      <c r="B1958" s="2">
        <v>9721</v>
      </c>
      <c r="C1958" t="s">
        <v>2792</v>
      </c>
      <c r="D1958" t="s">
        <v>2793</v>
      </c>
      <c r="E1958" t="s">
        <v>309</v>
      </c>
      <c r="F1958" t="s">
        <v>2853</v>
      </c>
      <c r="G1958" t="s">
        <v>2854</v>
      </c>
      <c r="H1958" t="s">
        <v>312</v>
      </c>
      <c r="I1958" t="s">
        <v>754</v>
      </c>
      <c r="J1958" t="s">
        <v>204</v>
      </c>
      <c r="K1958" t="s">
        <v>204</v>
      </c>
      <c r="L1958" t="s">
        <v>325</v>
      </c>
      <c r="M1958" t="s">
        <v>340</v>
      </c>
      <c r="N1958" t="s">
        <v>464</v>
      </c>
      <c r="O1958" t="s">
        <v>339</v>
      </c>
      <c r="P1958" t="s">
        <v>1647</v>
      </c>
      <c r="Q1958" t="s">
        <v>413</v>
      </c>
      <c r="R1958" t="s">
        <v>407</v>
      </c>
      <c r="S1958" t="s">
        <v>1212</v>
      </c>
      <c r="T1958" s="129">
        <v>1479.7</v>
      </c>
      <c r="U1958" t="s">
        <v>2425</v>
      </c>
      <c r="V1958" s="130">
        <v>1.98809037840363E-2</v>
      </c>
      <c r="W1958" s="130">
        <v>1.9044293750524199E-2</v>
      </c>
      <c r="X1958" t="s">
        <v>412</v>
      </c>
      <c r="Y1958" t="s">
        <v>339</v>
      </c>
      <c r="Z1958" s="137">
        <v>188404.3</v>
      </c>
      <c r="AA1958" s="167">
        <v>1</v>
      </c>
      <c r="AB1958" s="166" t="s">
        <v>2855</v>
      </c>
      <c r="AD1958" s="137">
        <v>215.70410000000001</v>
      </c>
      <c r="AH1958" s="130">
        <v>9.6060968158249383E-5</v>
      </c>
      <c r="AI1958" s="130">
        <v>1.1155774793940284E-2</v>
      </c>
      <c r="AJ1958" s="130">
        <v>1.0969418525582652E-3</v>
      </c>
      <c r="AK1958" s="181"/>
      <c r="AL1958" s="4"/>
      <c r="AM1958" s="159"/>
      <c r="AN1958" s="4"/>
    </row>
    <row r="1959" spans="1:40" x14ac:dyDescent="0.25">
      <c r="A1959" t="s">
        <v>1213</v>
      </c>
      <c r="B1959" s="2">
        <v>9721</v>
      </c>
      <c r="C1959" t="s">
        <v>1958</v>
      </c>
      <c r="D1959" t="s">
        <v>1959</v>
      </c>
      <c r="E1959" t="s">
        <v>309</v>
      </c>
      <c r="F1959" t="s">
        <v>2677</v>
      </c>
      <c r="G1959" t="s">
        <v>2678</v>
      </c>
      <c r="H1959" t="s">
        <v>312</v>
      </c>
      <c r="I1959" t="s">
        <v>754</v>
      </c>
      <c r="J1959" t="s">
        <v>204</v>
      </c>
      <c r="K1959" t="s">
        <v>204</v>
      </c>
      <c r="L1959" t="s">
        <v>325</v>
      </c>
      <c r="M1959" t="s">
        <v>340</v>
      </c>
      <c r="N1959" t="s">
        <v>464</v>
      </c>
      <c r="O1959" t="s">
        <v>339</v>
      </c>
      <c r="P1959" t="s">
        <v>1668</v>
      </c>
      <c r="Q1959" t="s">
        <v>413</v>
      </c>
      <c r="R1959" t="s">
        <v>407</v>
      </c>
      <c r="S1959" t="s">
        <v>1212</v>
      </c>
      <c r="T1959" s="129">
        <v>2434.5</v>
      </c>
      <c r="U1959" t="s">
        <v>2679</v>
      </c>
      <c r="V1959" s="130">
        <v>-1.27318723970759E-3</v>
      </c>
      <c r="W1959" s="130">
        <v>2.8047686368226701E-2</v>
      </c>
      <c r="X1959" t="s">
        <v>412</v>
      </c>
      <c r="Y1959" t="s">
        <v>339</v>
      </c>
      <c r="Z1959" s="137">
        <v>113758.2</v>
      </c>
      <c r="AA1959" s="167">
        <v>1</v>
      </c>
      <c r="AB1959" s="166" t="s">
        <v>2680</v>
      </c>
      <c r="AC1959" s="2">
        <v>48.461800000000004</v>
      </c>
      <c r="AD1959" s="137">
        <v>178.53289999999998</v>
      </c>
      <c r="AH1959" s="130">
        <v>1.0812137843252316E-4</v>
      </c>
      <c r="AI1959" s="130">
        <v>9.2333563697169444E-3</v>
      </c>
      <c r="AJ1959" s="130">
        <v>9.0791139375004696E-4</v>
      </c>
      <c r="AK1959" s="181"/>
      <c r="AL1959" s="4"/>
      <c r="AM1959" s="159"/>
      <c r="AN1959" s="4"/>
    </row>
    <row r="1960" spans="1:40" x14ac:dyDescent="0.25">
      <c r="A1960" t="s">
        <v>1213</v>
      </c>
      <c r="B1960" s="2">
        <v>9721</v>
      </c>
      <c r="C1960" t="s">
        <v>2018</v>
      </c>
      <c r="D1960" t="s">
        <v>2019</v>
      </c>
      <c r="E1960" t="s">
        <v>309</v>
      </c>
      <c r="F1960" t="s">
        <v>2870</v>
      </c>
      <c r="G1960" t="s">
        <v>2871</v>
      </c>
      <c r="H1960" t="s">
        <v>312</v>
      </c>
      <c r="I1960" t="s">
        <v>754</v>
      </c>
      <c r="J1960" t="s">
        <v>204</v>
      </c>
      <c r="K1960" t="s">
        <v>204</v>
      </c>
      <c r="L1960" t="s">
        <v>325</v>
      </c>
      <c r="M1960" t="s">
        <v>340</v>
      </c>
      <c r="N1960" t="s">
        <v>464</v>
      </c>
      <c r="O1960" t="s">
        <v>339</v>
      </c>
      <c r="P1960" t="s">
        <v>1668</v>
      </c>
      <c r="Q1960" t="s">
        <v>413</v>
      </c>
      <c r="R1960" t="s">
        <v>407</v>
      </c>
      <c r="S1960" t="s">
        <v>1212</v>
      </c>
      <c r="T1960" s="129">
        <v>1015.8</v>
      </c>
      <c r="U1960" t="s">
        <v>2223</v>
      </c>
      <c r="V1960" s="130">
        <v>2.03476153554276E-2</v>
      </c>
      <c r="W1960" s="130">
        <v>2.7449733115434301E-2</v>
      </c>
      <c r="X1960" t="s">
        <v>412</v>
      </c>
      <c r="Y1960" t="s">
        <v>339</v>
      </c>
      <c r="Z1960" s="137">
        <v>150342.07</v>
      </c>
      <c r="AA1960" s="167">
        <v>1</v>
      </c>
      <c r="AB1960" s="166" t="s">
        <v>2872</v>
      </c>
      <c r="AC1960" s="2">
        <v>4.1340000000000003</v>
      </c>
      <c r="AD1960" s="137">
        <v>176.66660000000002</v>
      </c>
      <c r="AH1960" s="130">
        <v>1.866433605610681E-4</v>
      </c>
      <c r="AI1960" s="130">
        <v>9.1368351515392163E-3</v>
      </c>
      <c r="AJ1960" s="130">
        <v>8.984205098056553E-4</v>
      </c>
      <c r="AK1960" s="181"/>
      <c r="AL1960" s="4"/>
      <c r="AM1960" s="159"/>
      <c r="AN1960" s="4"/>
    </row>
    <row r="1961" spans="1:40" x14ac:dyDescent="0.25">
      <c r="A1961" t="s">
        <v>1213</v>
      </c>
      <c r="B1961" s="2">
        <v>9721</v>
      </c>
      <c r="C1961" t="s">
        <v>2024</v>
      </c>
      <c r="D1961" t="s">
        <v>2025</v>
      </c>
      <c r="E1961" t="s">
        <v>309</v>
      </c>
      <c r="F1961" t="s">
        <v>2698</v>
      </c>
      <c r="G1961" t="s">
        <v>2699</v>
      </c>
      <c r="H1961" t="s">
        <v>312</v>
      </c>
      <c r="I1961" t="s">
        <v>754</v>
      </c>
      <c r="J1961" t="s">
        <v>204</v>
      </c>
      <c r="K1961" t="s">
        <v>204</v>
      </c>
      <c r="L1961" t="s">
        <v>325</v>
      </c>
      <c r="M1961" t="s">
        <v>340</v>
      </c>
      <c r="N1961" t="s">
        <v>464</v>
      </c>
      <c r="O1961" t="s">
        <v>339</v>
      </c>
      <c r="P1961" t="s">
        <v>1668</v>
      </c>
      <c r="Q1961" t="s">
        <v>413</v>
      </c>
      <c r="R1961" t="s">
        <v>407</v>
      </c>
      <c r="S1961" t="s">
        <v>1212</v>
      </c>
      <c r="T1961" s="129">
        <v>1215.5999999999999</v>
      </c>
      <c r="U1961" t="s">
        <v>1750</v>
      </c>
      <c r="V1961" s="130">
        <v>-2.5633240115646E-3</v>
      </c>
      <c r="W1961" s="130">
        <v>2.8580074571370701E-2</v>
      </c>
      <c r="X1961" t="s">
        <v>412</v>
      </c>
      <c r="Y1961" t="s">
        <v>339</v>
      </c>
      <c r="Z1961" s="137">
        <v>98815.75</v>
      </c>
      <c r="AA1961" s="167">
        <v>1</v>
      </c>
      <c r="AB1961" s="166" t="s">
        <v>2700</v>
      </c>
      <c r="AD1961" s="137">
        <v>140.9014</v>
      </c>
      <c r="AH1961" s="130">
        <v>1.0341068583341527E-4</v>
      </c>
      <c r="AI1961" s="130">
        <v>7.2871321711126362E-3</v>
      </c>
      <c r="AJ1961" s="130">
        <v>7.1654012484720104E-4</v>
      </c>
      <c r="AK1961" s="181"/>
      <c r="AL1961" s="4"/>
      <c r="AM1961" s="159"/>
      <c r="AN1961" s="4"/>
    </row>
    <row r="1962" spans="1:40" x14ac:dyDescent="0.25">
      <c r="A1962" t="s">
        <v>1213</v>
      </c>
      <c r="B1962" s="2">
        <v>9721</v>
      </c>
      <c r="C1962" t="s">
        <v>2873</v>
      </c>
      <c r="D1962" t="s">
        <v>2874</v>
      </c>
      <c r="E1962" t="s">
        <v>309</v>
      </c>
      <c r="F1962" t="s">
        <v>3905</v>
      </c>
      <c r="G1962" t="s">
        <v>3906</v>
      </c>
      <c r="H1962" t="s">
        <v>312</v>
      </c>
      <c r="I1962" t="s">
        <v>754</v>
      </c>
      <c r="J1962" t="s">
        <v>204</v>
      </c>
      <c r="K1962" t="s">
        <v>204</v>
      </c>
      <c r="L1962" t="s">
        <v>325</v>
      </c>
      <c r="M1962" t="s">
        <v>340</v>
      </c>
      <c r="N1962" t="s">
        <v>464</v>
      </c>
      <c r="O1962" t="s">
        <v>339</v>
      </c>
      <c r="P1962" t="s">
        <v>1619</v>
      </c>
      <c r="Q1962" t="s">
        <v>413</v>
      </c>
      <c r="R1962" t="s">
        <v>407</v>
      </c>
      <c r="S1962" t="s">
        <v>1212</v>
      </c>
      <c r="T1962" s="129">
        <v>4583.3999999999996</v>
      </c>
      <c r="U1962" t="s">
        <v>3098</v>
      </c>
      <c r="V1962" s="130">
        <v>2.7672654284238499E-2</v>
      </c>
      <c r="W1962" s="130">
        <v>3.3041120549440001E-2</v>
      </c>
      <c r="X1962" t="s">
        <v>412</v>
      </c>
      <c r="Y1962" t="s">
        <v>339</v>
      </c>
      <c r="Z1962" s="137">
        <v>99000</v>
      </c>
      <c r="AA1962" s="167">
        <v>1</v>
      </c>
      <c r="AB1962" s="166" t="s">
        <v>3907</v>
      </c>
      <c r="AD1962" s="137">
        <v>99.57419999999999</v>
      </c>
      <c r="AH1962" s="130">
        <v>1.4617960488568266E-4</v>
      </c>
      <c r="AI1962" s="130">
        <v>5.149773928667876E-3</v>
      </c>
      <c r="AJ1962" s="130">
        <v>5.0637473935362008E-4</v>
      </c>
      <c r="AK1962" s="181"/>
      <c r="AL1962" s="4"/>
      <c r="AM1962" s="159"/>
      <c r="AN1962" s="4"/>
    </row>
    <row r="1963" spans="1:40" x14ac:dyDescent="0.25">
      <c r="A1963" t="s">
        <v>1213</v>
      </c>
      <c r="B1963" s="2">
        <v>9721</v>
      </c>
      <c r="C1963" t="s">
        <v>455</v>
      </c>
      <c r="D1963" t="s">
        <v>2606</v>
      </c>
      <c r="E1963" t="s">
        <v>309</v>
      </c>
      <c r="F1963" t="s">
        <v>2673</v>
      </c>
      <c r="G1963" t="s">
        <v>2674</v>
      </c>
      <c r="H1963" t="s">
        <v>312</v>
      </c>
      <c r="I1963" t="s">
        <v>754</v>
      </c>
      <c r="J1963" t="s">
        <v>204</v>
      </c>
      <c r="K1963" t="s">
        <v>204</v>
      </c>
      <c r="L1963" t="s">
        <v>325</v>
      </c>
      <c r="M1963" t="s">
        <v>340</v>
      </c>
      <c r="N1963" t="s">
        <v>440</v>
      </c>
      <c r="O1963" t="s">
        <v>339</v>
      </c>
      <c r="P1963" t="s">
        <v>2149</v>
      </c>
      <c r="Q1963" t="s">
        <v>415</v>
      </c>
      <c r="R1963" t="s">
        <v>407</v>
      </c>
      <c r="S1963" t="s">
        <v>1212</v>
      </c>
      <c r="T1963" s="129">
        <v>10850.8</v>
      </c>
      <c r="U1963" t="s">
        <v>2675</v>
      </c>
      <c r="V1963" s="130">
        <v>2.8458679055932402E-2</v>
      </c>
      <c r="W1963" s="130">
        <v>3.2540203570127102E-2</v>
      </c>
      <c r="X1963" t="s">
        <v>412</v>
      </c>
      <c r="Y1963" t="s">
        <v>339</v>
      </c>
      <c r="Z1963" s="137">
        <v>97503</v>
      </c>
      <c r="AA1963" s="167">
        <v>1</v>
      </c>
      <c r="AB1963" s="166" t="s">
        <v>2676</v>
      </c>
      <c r="AD1963" s="137">
        <v>97.503</v>
      </c>
      <c r="AH1963" s="130">
        <v>3.1239206785651811E-5</v>
      </c>
      <c r="AI1963" s="130">
        <v>5.0426557016466506E-3</v>
      </c>
      <c r="AJ1963" s="130">
        <v>4.9584185673795045E-4</v>
      </c>
      <c r="AK1963" s="181"/>
      <c r="AL1963" s="4"/>
      <c r="AM1963" s="159"/>
      <c r="AN1963" s="4"/>
    </row>
    <row r="1964" spans="1:40" x14ac:dyDescent="0.25">
      <c r="A1964" t="s">
        <v>1213</v>
      </c>
      <c r="B1964" s="2">
        <v>9721</v>
      </c>
      <c r="C1964" t="s">
        <v>2710</v>
      </c>
      <c r="D1964" t="s">
        <v>2711</v>
      </c>
      <c r="E1964" t="s">
        <v>309</v>
      </c>
      <c r="F1964" t="s">
        <v>2752</v>
      </c>
      <c r="G1964" t="s">
        <v>2753</v>
      </c>
      <c r="H1964" t="s">
        <v>312</v>
      </c>
      <c r="I1964" t="s">
        <v>754</v>
      </c>
      <c r="J1964" t="s">
        <v>204</v>
      </c>
      <c r="K1964" t="s">
        <v>204</v>
      </c>
      <c r="L1964" t="s">
        <v>325</v>
      </c>
      <c r="M1964" t="s">
        <v>340</v>
      </c>
      <c r="N1964" t="s">
        <v>477</v>
      </c>
      <c r="O1964" t="s">
        <v>339</v>
      </c>
      <c r="P1964" t="s">
        <v>1211</v>
      </c>
      <c r="Q1964" t="s">
        <v>413</v>
      </c>
      <c r="R1964" t="s">
        <v>407</v>
      </c>
      <c r="S1964" t="s">
        <v>1212</v>
      </c>
      <c r="T1964" s="129">
        <v>11897.1</v>
      </c>
      <c r="U1964" t="s">
        <v>2754</v>
      </c>
      <c r="V1964" s="130">
        <v>2.7426129697560898E-2</v>
      </c>
      <c r="W1964" s="130">
        <v>3.01116741311547E-2</v>
      </c>
      <c r="X1964" t="s">
        <v>412</v>
      </c>
      <c r="Y1964" t="s">
        <v>339</v>
      </c>
      <c r="Z1964" s="137">
        <v>100000</v>
      </c>
      <c r="AA1964" s="167">
        <v>1</v>
      </c>
      <c r="AB1964" s="166" t="s">
        <v>2755</v>
      </c>
      <c r="AD1964" s="137">
        <v>97.32</v>
      </c>
      <c r="AH1964" s="130">
        <v>2.1961233816603739E-5</v>
      </c>
      <c r="AI1964" s="130">
        <v>5.033191316003118E-3</v>
      </c>
      <c r="AJ1964" s="130">
        <v>4.9491122834925422E-4</v>
      </c>
      <c r="AK1964" s="181"/>
      <c r="AL1964" s="4"/>
      <c r="AM1964" s="159"/>
      <c r="AN1964" s="4"/>
    </row>
    <row r="1965" spans="1:40" x14ac:dyDescent="0.25">
      <c r="A1965" t="s">
        <v>1213</v>
      </c>
      <c r="B1965" s="2">
        <v>9721</v>
      </c>
      <c r="C1965" t="s">
        <v>2786</v>
      </c>
      <c r="D1965" t="s">
        <v>2787</v>
      </c>
      <c r="E1965" t="s">
        <v>309</v>
      </c>
      <c r="F1965" t="s">
        <v>2936</v>
      </c>
      <c r="G1965" t="s">
        <v>2937</v>
      </c>
      <c r="H1965" t="s">
        <v>312</v>
      </c>
      <c r="I1965" t="s">
        <v>754</v>
      </c>
      <c r="J1965" t="s">
        <v>204</v>
      </c>
      <c r="K1965" t="s">
        <v>204</v>
      </c>
      <c r="L1965" t="s">
        <v>325</v>
      </c>
      <c r="M1965" t="s">
        <v>340</v>
      </c>
      <c r="N1965" t="s">
        <v>464</v>
      </c>
      <c r="O1965" t="s">
        <v>339</v>
      </c>
      <c r="P1965" t="s">
        <v>2348</v>
      </c>
      <c r="Q1965" t="s">
        <v>415</v>
      </c>
      <c r="R1965" t="s">
        <v>407</v>
      </c>
      <c r="S1965" t="s">
        <v>1212</v>
      </c>
      <c r="T1965" s="129">
        <v>539.70000000000005</v>
      </c>
      <c r="U1965" t="s">
        <v>2938</v>
      </c>
      <c r="V1965" s="130">
        <v>-9.5551809060576993E-3</v>
      </c>
      <c r="W1965" s="130">
        <v>4.4337780869003699E-3</v>
      </c>
      <c r="X1965" t="s">
        <v>412</v>
      </c>
      <c r="Y1965" t="s">
        <v>339</v>
      </c>
      <c r="Z1965" s="137">
        <v>75404.28</v>
      </c>
      <c r="AA1965" s="167">
        <v>1</v>
      </c>
      <c r="AB1965" s="166" t="s">
        <v>2939</v>
      </c>
      <c r="AD1965" s="137">
        <v>86.352999999999994</v>
      </c>
      <c r="AH1965" s="130">
        <v>5.4545431660558475E-4</v>
      </c>
      <c r="AI1965" s="130">
        <v>4.466000510797547E-3</v>
      </c>
      <c r="AJ1965" s="130">
        <v>4.3913963524088725E-4</v>
      </c>
      <c r="AK1965" s="181"/>
      <c r="AL1965" s="4"/>
      <c r="AM1965" s="159"/>
      <c r="AN1965" s="4"/>
    </row>
    <row r="1966" spans="1:40" x14ac:dyDescent="0.25">
      <c r="A1966" t="s">
        <v>1213</v>
      </c>
      <c r="B1966" s="2">
        <v>9721</v>
      </c>
      <c r="C1966" t="s">
        <v>2191</v>
      </c>
      <c r="D1966" t="s">
        <v>2192</v>
      </c>
      <c r="E1966" t="s">
        <v>309</v>
      </c>
      <c r="F1966" t="s">
        <v>2193</v>
      </c>
      <c r="G1966" t="s">
        <v>2194</v>
      </c>
      <c r="H1966" t="s">
        <v>312</v>
      </c>
      <c r="I1966" t="s">
        <v>754</v>
      </c>
      <c r="J1966" t="s">
        <v>204</v>
      </c>
      <c r="K1966" t="s">
        <v>204</v>
      </c>
      <c r="L1966" t="s">
        <v>325</v>
      </c>
      <c r="M1966" t="s">
        <v>340</v>
      </c>
      <c r="N1966" t="s">
        <v>484</v>
      </c>
      <c r="O1966" t="s">
        <v>339</v>
      </c>
      <c r="P1966" t="s">
        <v>1668</v>
      </c>
      <c r="Q1966" t="s">
        <v>413</v>
      </c>
      <c r="R1966" t="s">
        <v>407</v>
      </c>
      <c r="S1966" t="s">
        <v>1212</v>
      </c>
      <c r="T1966" s="129">
        <v>8625.9</v>
      </c>
      <c r="U1966" t="s">
        <v>2195</v>
      </c>
      <c r="V1966" s="130">
        <v>2.5790937359332699E-2</v>
      </c>
      <c r="W1966" s="130">
        <v>3.3090949987172699E-2</v>
      </c>
      <c r="X1966" t="s">
        <v>412</v>
      </c>
      <c r="Y1966" t="s">
        <v>339</v>
      </c>
      <c r="Z1966" s="137">
        <v>11114</v>
      </c>
      <c r="AA1966" s="167">
        <v>1</v>
      </c>
      <c r="AB1966" s="166" t="s">
        <v>2196</v>
      </c>
      <c r="AD1966" s="137">
        <v>9.7469999999999999</v>
      </c>
      <c r="AH1966" s="130">
        <v>2.3233402248919753E-5</v>
      </c>
      <c r="AI1966" s="130">
        <v>5.0409490091535552E-4</v>
      </c>
      <c r="AJ1966" s="130">
        <v>4.9567403850392325E-5</v>
      </c>
      <c r="AK1966" s="181"/>
      <c r="AL1966" s="4"/>
      <c r="AM1966" s="159"/>
      <c r="AN1966" s="4"/>
    </row>
    <row r="1967" spans="1:40" x14ac:dyDescent="0.25">
      <c r="A1967" t="s">
        <v>1213</v>
      </c>
      <c r="B1967" s="2">
        <v>9721</v>
      </c>
      <c r="C1967" t="s">
        <v>2551</v>
      </c>
      <c r="D1967" t="s">
        <v>2552</v>
      </c>
      <c r="E1967" t="s">
        <v>309</v>
      </c>
      <c r="F1967" t="s">
        <v>3113</v>
      </c>
      <c r="G1967" t="s">
        <v>3114</v>
      </c>
      <c r="H1967" t="s">
        <v>312</v>
      </c>
      <c r="I1967" t="s">
        <v>755</v>
      </c>
      <c r="J1967" t="s">
        <v>204</v>
      </c>
      <c r="K1967" t="s">
        <v>204</v>
      </c>
      <c r="L1967" t="s">
        <v>325</v>
      </c>
      <c r="M1967" t="s">
        <v>340</v>
      </c>
      <c r="N1967" t="s">
        <v>454</v>
      </c>
      <c r="O1967" t="s">
        <v>339</v>
      </c>
      <c r="P1967" t="s">
        <v>1668</v>
      </c>
      <c r="Q1967" t="s">
        <v>413</v>
      </c>
      <c r="R1967" t="s">
        <v>407</v>
      </c>
      <c r="S1967" t="s">
        <v>1212</v>
      </c>
      <c r="T1967" s="129">
        <v>3451.9</v>
      </c>
      <c r="U1967" t="s">
        <v>2555</v>
      </c>
      <c r="V1967" s="130">
        <v>4.7016966532468403E-2</v>
      </c>
      <c r="W1967" s="130">
        <v>5.4375987704992003E-2</v>
      </c>
      <c r="X1967" t="s">
        <v>412</v>
      </c>
      <c r="Y1967" t="s">
        <v>339</v>
      </c>
      <c r="Z1967" s="137">
        <v>955696.2</v>
      </c>
      <c r="AA1967" s="167">
        <v>1</v>
      </c>
      <c r="AB1967" s="166" t="s">
        <v>3115</v>
      </c>
      <c r="AD1967" s="137">
        <v>982.26459999999997</v>
      </c>
      <c r="AH1967" s="130">
        <v>5.4648953557296775E-3</v>
      </c>
      <c r="AI1967" s="130">
        <v>5.0800715728907486E-2</v>
      </c>
      <c r="AJ1967" s="130">
        <v>4.9952094096792935E-3</v>
      </c>
      <c r="AK1967" s="181"/>
      <c r="AL1967" s="4"/>
      <c r="AM1967" s="159"/>
      <c r="AN1967" s="4"/>
    </row>
    <row r="1968" spans="1:40" x14ac:dyDescent="0.25">
      <c r="A1968" t="s">
        <v>1213</v>
      </c>
      <c r="B1968" s="2">
        <v>9721</v>
      </c>
      <c r="C1968" t="s">
        <v>2701</v>
      </c>
      <c r="D1968" t="s">
        <v>2702</v>
      </c>
      <c r="E1968" t="s">
        <v>309</v>
      </c>
      <c r="F1968" t="s">
        <v>3534</v>
      </c>
      <c r="G1968" t="s">
        <v>3535</v>
      </c>
      <c r="H1968" t="s">
        <v>312</v>
      </c>
      <c r="I1968" t="s">
        <v>755</v>
      </c>
      <c r="J1968" t="s">
        <v>204</v>
      </c>
      <c r="K1968" t="s">
        <v>204</v>
      </c>
      <c r="L1968" t="s">
        <v>325</v>
      </c>
      <c r="M1968" t="s">
        <v>340</v>
      </c>
      <c r="N1968" t="s">
        <v>436</v>
      </c>
      <c r="O1968" t="s">
        <v>339</v>
      </c>
      <c r="P1968" t="s">
        <v>1211</v>
      </c>
      <c r="Q1968" t="s">
        <v>413</v>
      </c>
      <c r="R1968" t="s">
        <v>407</v>
      </c>
      <c r="S1968" t="s">
        <v>1212</v>
      </c>
      <c r="T1968" s="129">
        <v>1694.3</v>
      </c>
      <c r="U1968" t="s">
        <v>3536</v>
      </c>
      <c r="V1968" s="130">
        <v>-1.3201385696162201E-3</v>
      </c>
      <c r="W1968" s="130">
        <v>4.9065218683480898E-2</v>
      </c>
      <c r="X1968" t="s">
        <v>412</v>
      </c>
      <c r="Y1968" t="s">
        <v>339</v>
      </c>
      <c r="Z1968" s="137">
        <v>616579</v>
      </c>
      <c r="AA1968" s="167">
        <v>1</v>
      </c>
      <c r="AB1968" s="166" t="s">
        <v>3537</v>
      </c>
      <c r="AD1968" s="137">
        <v>690.56849999999997</v>
      </c>
      <c r="AH1968" s="130">
        <v>9.3332506441123496E-4</v>
      </c>
      <c r="AI1968" s="130">
        <v>3.5714790149047465E-2</v>
      </c>
      <c r="AJ1968" s="130">
        <v>3.5118177619636454E-3</v>
      </c>
      <c r="AK1968" s="181"/>
      <c r="AL1968" s="4"/>
      <c r="AM1968" s="159"/>
      <c r="AN1968" s="4"/>
    </row>
    <row r="1969" spans="1:40" x14ac:dyDescent="0.25">
      <c r="A1969" t="s">
        <v>1213</v>
      </c>
      <c r="B1969" s="2">
        <v>9721</v>
      </c>
      <c r="C1969" t="s">
        <v>2442</v>
      </c>
      <c r="D1969" t="s">
        <v>2443</v>
      </c>
      <c r="E1969" t="s">
        <v>309</v>
      </c>
      <c r="F1969" t="s">
        <v>2893</v>
      </c>
      <c r="G1969" t="s">
        <v>2894</v>
      </c>
      <c r="H1969" t="s">
        <v>312</v>
      </c>
      <c r="I1969" t="s">
        <v>755</v>
      </c>
      <c r="J1969" t="s">
        <v>204</v>
      </c>
      <c r="K1969" t="s">
        <v>204</v>
      </c>
      <c r="L1969" t="s">
        <v>325</v>
      </c>
      <c r="M1969" t="s">
        <v>340</v>
      </c>
      <c r="N1969" t="s">
        <v>446</v>
      </c>
      <c r="O1969" t="s">
        <v>339</v>
      </c>
      <c r="P1969" t="s">
        <v>1668</v>
      </c>
      <c r="Q1969" t="s">
        <v>413</v>
      </c>
      <c r="R1969" t="s">
        <v>407</v>
      </c>
      <c r="S1969" t="s">
        <v>1212</v>
      </c>
      <c r="T1969" s="129">
        <v>2833.6</v>
      </c>
      <c r="U1969" t="s">
        <v>1921</v>
      </c>
      <c r="V1969" s="130">
        <v>3.9245826415137103E-2</v>
      </c>
      <c r="W1969" s="130">
        <v>5.5540422986745497E-2</v>
      </c>
      <c r="X1969" t="s">
        <v>412</v>
      </c>
      <c r="Y1969" t="s">
        <v>339</v>
      </c>
      <c r="Z1969" s="137">
        <v>621670.82999999996</v>
      </c>
      <c r="AA1969" s="167">
        <v>1</v>
      </c>
      <c r="AB1969" s="166" t="s">
        <v>2895</v>
      </c>
      <c r="AD1969" s="137">
        <v>648.34050000000002</v>
      </c>
      <c r="AH1969" s="130">
        <v>4.9733666399999999E-3</v>
      </c>
      <c r="AI1969" s="130">
        <v>3.3530844373336623E-2</v>
      </c>
      <c r="AJ1969" s="130">
        <v>3.2970714472212257E-3</v>
      </c>
      <c r="AK1969" s="181"/>
      <c r="AL1969" s="4"/>
      <c r="AM1969" s="159"/>
      <c r="AN1969" s="4"/>
    </row>
    <row r="1970" spans="1:40" x14ac:dyDescent="0.25">
      <c r="A1970" t="s">
        <v>1213</v>
      </c>
      <c r="B1970" s="2">
        <v>9721</v>
      </c>
      <c r="C1970" t="s">
        <v>2551</v>
      </c>
      <c r="D1970" t="s">
        <v>2552</v>
      </c>
      <c r="E1970" t="s">
        <v>309</v>
      </c>
      <c r="F1970" t="s">
        <v>2889</v>
      </c>
      <c r="G1970" t="s">
        <v>2890</v>
      </c>
      <c r="H1970" t="s">
        <v>312</v>
      </c>
      <c r="I1970" t="s">
        <v>755</v>
      </c>
      <c r="J1970" t="s">
        <v>204</v>
      </c>
      <c r="K1970" t="s">
        <v>204</v>
      </c>
      <c r="L1970" t="s">
        <v>325</v>
      </c>
      <c r="M1970" t="s">
        <v>340</v>
      </c>
      <c r="N1970" t="s">
        <v>454</v>
      </c>
      <c r="O1970" t="s">
        <v>339</v>
      </c>
      <c r="P1970" t="s">
        <v>1668</v>
      </c>
      <c r="Q1970" t="s">
        <v>413</v>
      </c>
      <c r="R1970" t="s">
        <v>407</v>
      </c>
      <c r="S1970" t="s">
        <v>1212</v>
      </c>
      <c r="T1970" s="129">
        <v>761.7</v>
      </c>
      <c r="U1970" t="s">
        <v>2891</v>
      </c>
      <c r="V1970" s="130">
        <v>3.7709574182198197E-2</v>
      </c>
      <c r="W1970" s="130">
        <v>7.2390640746354706E-2</v>
      </c>
      <c r="X1970" t="s">
        <v>412</v>
      </c>
      <c r="Y1970" t="s">
        <v>339</v>
      </c>
      <c r="Z1970" s="137">
        <v>438778.09</v>
      </c>
      <c r="AA1970" s="167">
        <v>1</v>
      </c>
      <c r="AB1970" s="166" t="s">
        <v>2892</v>
      </c>
      <c r="AD1970" s="137">
        <v>448.1241</v>
      </c>
      <c r="AH1970" s="130">
        <v>8.7103361376385051E-4</v>
      </c>
      <c r="AI1970" s="130">
        <v>2.3176061740769759E-2</v>
      </c>
      <c r="AJ1970" s="130">
        <v>2.2788907602127421E-3</v>
      </c>
      <c r="AK1970" s="181"/>
      <c r="AL1970" s="4"/>
      <c r="AM1970" s="159"/>
      <c r="AN1970" s="4"/>
    </row>
    <row r="1971" spans="1:40" x14ac:dyDescent="0.25">
      <c r="A1971" t="s">
        <v>1213</v>
      </c>
      <c r="B1971" s="2">
        <v>9721</v>
      </c>
      <c r="C1971" t="s">
        <v>2883</v>
      </c>
      <c r="D1971" t="s">
        <v>2884</v>
      </c>
      <c r="E1971" t="s">
        <v>309</v>
      </c>
      <c r="F1971" t="s">
        <v>2940</v>
      </c>
      <c r="G1971" t="s">
        <v>2941</v>
      </c>
      <c r="H1971" t="s">
        <v>312</v>
      </c>
      <c r="I1971" t="s">
        <v>755</v>
      </c>
      <c r="J1971" t="s">
        <v>204</v>
      </c>
      <c r="K1971" t="s">
        <v>204</v>
      </c>
      <c r="L1971" t="s">
        <v>325</v>
      </c>
      <c r="M1971" t="s">
        <v>340</v>
      </c>
      <c r="N1971" t="s">
        <v>454</v>
      </c>
      <c r="O1971" t="s">
        <v>339</v>
      </c>
      <c r="P1971" t="s">
        <v>1864</v>
      </c>
      <c r="Q1971" t="s">
        <v>415</v>
      </c>
      <c r="R1971" t="s">
        <v>407</v>
      </c>
      <c r="S1971" t="s">
        <v>1212</v>
      </c>
      <c r="T1971" s="129">
        <v>3298.5</v>
      </c>
      <c r="U1971" t="s">
        <v>2887</v>
      </c>
      <c r="V1971" s="130">
        <v>5.3022725080251402E-2</v>
      </c>
      <c r="W1971" s="130">
        <v>5.5671553086042103E-2</v>
      </c>
      <c r="X1971" t="s">
        <v>412</v>
      </c>
      <c r="Y1971" t="s">
        <v>339</v>
      </c>
      <c r="Z1971" s="137">
        <v>216307.91</v>
      </c>
      <c r="AA1971" s="167">
        <v>1</v>
      </c>
      <c r="AB1971" s="166" t="s">
        <v>2942</v>
      </c>
      <c r="AD1971" s="137">
        <v>219.33620000000002</v>
      </c>
      <c r="AH1971" s="130">
        <v>1.8076845230211705E-4</v>
      </c>
      <c r="AI1971" s="130">
        <v>1.134361957588495E-2</v>
      </c>
      <c r="AJ1971" s="130">
        <v>1.1154125376434208E-3</v>
      </c>
      <c r="AK1971" s="181"/>
      <c r="AL1971" s="4"/>
      <c r="AM1971" s="159"/>
      <c r="AN1971" s="4"/>
    </row>
    <row r="1972" spans="1:40" x14ac:dyDescent="0.25">
      <c r="A1972" t="s">
        <v>1213</v>
      </c>
      <c r="B1972" s="2">
        <v>9888</v>
      </c>
      <c r="C1972" t="s">
        <v>1964</v>
      </c>
      <c r="D1972" t="s">
        <v>1965</v>
      </c>
      <c r="E1972" t="s">
        <v>309</v>
      </c>
      <c r="F1972" t="s">
        <v>3022</v>
      </c>
      <c r="G1972" t="s">
        <v>3023</v>
      </c>
      <c r="H1972" t="s">
        <v>321</v>
      </c>
      <c r="I1972" t="s">
        <v>951</v>
      </c>
      <c r="J1972" t="s">
        <v>204</v>
      </c>
      <c r="K1972" t="s">
        <v>204</v>
      </c>
      <c r="L1972" t="s">
        <v>325</v>
      </c>
      <c r="M1972" t="s">
        <v>340</v>
      </c>
      <c r="N1972" t="s">
        <v>464</v>
      </c>
      <c r="O1972" t="s">
        <v>339</v>
      </c>
      <c r="P1972" t="s">
        <v>1640</v>
      </c>
      <c r="Q1972" t="s">
        <v>413</v>
      </c>
      <c r="R1972" t="s">
        <v>407</v>
      </c>
      <c r="S1972" t="s">
        <v>1212</v>
      </c>
      <c r="T1972" s="129">
        <v>3142.7</v>
      </c>
      <c r="U1972" t="s">
        <v>1921</v>
      </c>
      <c r="V1972" s="130">
        <v>5.2943409565541603E-2</v>
      </c>
      <c r="W1972" s="130">
        <v>7.5836739755868604E-2</v>
      </c>
      <c r="X1972" t="s">
        <v>412</v>
      </c>
      <c r="Y1972" t="s">
        <v>339</v>
      </c>
      <c r="Z1972" s="137">
        <v>161509.74</v>
      </c>
      <c r="AA1972" s="167">
        <v>1</v>
      </c>
      <c r="AB1972" s="166" t="s">
        <v>3024</v>
      </c>
      <c r="AD1972" s="137">
        <v>144.43820000000002</v>
      </c>
      <c r="AH1972" s="130">
        <v>1.3109860643458678E-4</v>
      </c>
      <c r="AI1972" s="130">
        <v>4.8306451815727184E-3</v>
      </c>
      <c r="AJ1972" s="130">
        <v>5.5392837206587873E-4</v>
      </c>
      <c r="AK1972" s="181"/>
      <c r="AL1972" s="4"/>
      <c r="AM1972" s="159"/>
      <c r="AN1972" s="4"/>
    </row>
    <row r="1973" spans="1:40" x14ac:dyDescent="0.25">
      <c r="A1973" t="s">
        <v>1213</v>
      </c>
      <c r="B1973" s="2">
        <v>9888</v>
      </c>
      <c r="C1973" t="s">
        <v>1609</v>
      </c>
      <c r="D1973" t="s">
        <v>1610</v>
      </c>
      <c r="E1973" t="s">
        <v>309</v>
      </c>
      <c r="F1973" t="s">
        <v>2517</v>
      </c>
      <c r="G1973" t="s">
        <v>2518</v>
      </c>
      <c r="H1973" t="s">
        <v>312</v>
      </c>
      <c r="I1973" t="s">
        <v>951</v>
      </c>
      <c r="J1973" t="s">
        <v>204</v>
      </c>
      <c r="K1973" t="s">
        <v>204</v>
      </c>
      <c r="L1973" t="s">
        <v>325</v>
      </c>
      <c r="M1973" t="s">
        <v>340</v>
      </c>
      <c r="N1973" t="s">
        <v>448</v>
      </c>
      <c r="O1973" t="s">
        <v>339</v>
      </c>
      <c r="P1973" t="s">
        <v>1255</v>
      </c>
      <c r="Q1973" t="s">
        <v>415</v>
      </c>
      <c r="R1973" t="s">
        <v>407</v>
      </c>
      <c r="S1973" t="s">
        <v>1212</v>
      </c>
      <c r="T1973" s="129">
        <v>3596.2</v>
      </c>
      <c r="U1973" t="s">
        <v>2124</v>
      </c>
      <c r="V1973" s="130">
        <v>4.1168343810654297E-2</v>
      </c>
      <c r="W1973" s="130">
        <v>4.0835493651628203E-2</v>
      </c>
      <c r="X1973" t="s">
        <v>412</v>
      </c>
      <c r="Y1973" t="s">
        <v>339</v>
      </c>
      <c r="Z1973" s="137">
        <v>1950000</v>
      </c>
      <c r="AA1973" s="167">
        <v>1</v>
      </c>
      <c r="AB1973" s="166" t="s">
        <v>2519</v>
      </c>
      <c r="AD1973" s="137">
        <v>1815.2550000000001</v>
      </c>
      <c r="AH1973" s="130">
        <v>1.3016883183860897E-3</v>
      </c>
      <c r="AI1973" s="130">
        <v>6.0710067136503947E-2</v>
      </c>
      <c r="AJ1973" s="130">
        <v>6.9616018964127674E-3</v>
      </c>
      <c r="AK1973" s="181"/>
      <c r="AL1973" s="4"/>
      <c r="AM1973" s="159"/>
      <c r="AN1973" s="4"/>
    </row>
    <row r="1974" spans="1:40" x14ac:dyDescent="0.25">
      <c r="A1974" t="s">
        <v>1213</v>
      </c>
      <c r="B1974" s="2">
        <v>9888</v>
      </c>
      <c r="C1974" t="s">
        <v>1873</v>
      </c>
      <c r="D1974" t="s">
        <v>1874</v>
      </c>
      <c r="E1974" t="s">
        <v>309</v>
      </c>
      <c r="F1974" t="s">
        <v>2505</v>
      </c>
      <c r="G1974" t="s">
        <v>2506</v>
      </c>
      <c r="H1974" t="s">
        <v>312</v>
      </c>
      <c r="I1974" t="s">
        <v>951</v>
      </c>
      <c r="J1974" t="s">
        <v>204</v>
      </c>
      <c r="K1974" t="s">
        <v>204</v>
      </c>
      <c r="L1974" t="s">
        <v>325</v>
      </c>
      <c r="M1974" t="s">
        <v>340</v>
      </c>
      <c r="N1974" t="s">
        <v>448</v>
      </c>
      <c r="O1974" t="s">
        <v>339</v>
      </c>
      <c r="P1974" t="s">
        <v>1211</v>
      </c>
      <c r="Q1974" t="s">
        <v>413</v>
      </c>
      <c r="R1974" t="s">
        <v>407</v>
      </c>
      <c r="S1974" t="s">
        <v>1212</v>
      </c>
      <c r="T1974" s="129">
        <v>3362.3</v>
      </c>
      <c r="U1974" t="s">
        <v>2507</v>
      </c>
      <c r="V1974" s="130">
        <v>4.6952497892455897E-2</v>
      </c>
      <c r="W1974" s="130">
        <v>4.8868523534536003E-2</v>
      </c>
      <c r="X1974" t="s">
        <v>412</v>
      </c>
      <c r="Y1974" t="s">
        <v>339</v>
      </c>
      <c r="Z1974" s="137">
        <v>1929423</v>
      </c>
      <c r="AA1974" s="167">
        <v>1</v>
      </c>
      <c r="AB1974" s="166" t="s">
        <v>2508</v>
      </c>
      <c r="AD1974" s="137">
        <v>1802.2739999999999</v>
      </c>
      <c r="AH1974" s="130">
        <v>1.4438525123811833E-3</v>
      </c>
      <c r="AI1974" s="130">
        <v>6.0275925717530321E-2</v>
      </c>
      <c r="AJ1974" s="130">
        <v>6.9118190536621152E-3</v>
      </c>
      <c r="AK1974" s="181"/>
      <c r="AL1974" s="4"/>
      <c r="AM1974" s="159"/>
      <c r="AN1974" s="4"/>
    </row>
    <row r="1975" spans="1:40" x14ac:dyDescent="0.25">
      <c r="A1975" t="s">
        <v>1213</v>
      </c>
      <c r="B1975" s="2">
        <v>9888</v>
      </c>
      <c r="C1975" t="s">
        <v>2130</v>
      </c>
      <c r="D1975" t="s">
        <v>2131</v>
      </c>
      <c r="E1975" t="s">
        <v>309</v>
      </c>
      <c r="F1975" t="s">
        <v>2403</v>
      </c>
      <c r="G1975" t="s">
        <v>2404</v>
      </c>
      <c r="H1975" t="s">
        <v>312</v>
      </c>
      <c r="I1975" t="s">
        <v>951</v>
      </c>
      <c r="J1975" t="s">
        <v>204</v>
      </c>
      <c r="K1975" t="s">
        <v>204</v>
      </c>
      <c r="L1975" t="s">
        <v>325</v>
      </c>
      <c r="M1975" t="s">
        <v>340</v>
      </c>
      <c r="N1975" t="s">
        <v>448</v>
      </c>
      <c r="O1975" t="s">
        <v>339</v>
      </c>
      <c r="P1975" t="s">
        <v>1211</v>
      </c>
      <c r="Q1975" t="s">
        <v>413</v>
      </c>
      <c r="R1975" t="s">
        <v>407</v>
      </c>
      <c r="S1975" t="s">
        <v>1212</v>
      </c>
      <c r="T1975" s="129">
        <v>3141.5</v>
      </c>
      <c r="U1975" t="s">
        <v>2405</v>
      </c>
      <c r="V1975" s="130">
        <v>4.9725661686944603E-2</v>
      </c>
      <c r="W1975" s="130">
        <v>5.0908907879590598E-2</v>
      </c>
      <c r="X1975" t="s">
        <v>412</v>
      </c>
      <c r="Y1975" t="s">
        <v>339</v>
      </c>
      <c r="Z1975" s="137">
        <v>1900000</v>
      </c>
      <c r="AA1975" s="167">
        <v>1</v>
      </c>
      <c r="AB1975" s="166" t="s">
        <v>2406</v>
      </c>
      <c r="AD1975" s="137">
        <v>1791.13</v>
      </c>
      <c r="AH1975" s="130">
        <v>8.3203656347718264E-4</v>
      </c>
      <c r="AI1975" s="130">
        <v>5.9903221613605978E-2</v>
      </c>
      <c r="AJ1975" s="130">
        <v>6.8690812060684591E-3</v>
      </c>
      <c r="AK1975" s="181"/>
      <c r="AL1975" s="4"/>
      <c r="AM1975" s="159"/>
      <c r="AN1975" s="4"/>
    </row>
    <row r="1976" spans="1:40" x14ac:dyDescent="0.25">
      <c r="A1976" t="s">
        <v>1213</v>
      </c>
      <c r="B1976" s="2">
        <v>9888</v>
      </c>
      <c r="C1976" t="s">
        <v>1707</v>
      </c>
      <c r="D1976" t="s">
        <v>1708</v>
      </c>
      <c r="E1976" t="s">
        <v>309</v>
      </c>
      <c r="F1976" t="s">
        <v>1709</v>
      </c>
      <c r="G1976" t="s">
        <v>1710</v>
      </c>
      <c r="H1976" t="s">
        <v>312</v>
      </c>
      <c r="I1976" t="s">
        <v>951</v>
      </c>
      <c r="J1976" t="s">
        <v>204</v>
      </c>
      <c r="K1976" t="s">
        <v>204</v>
      </c>
      <c r="L1976" t="s">
        <v>325</v>
      </c>
      <c r="M1976" t="s">
        <v>340</v>
      </c>
      <c r="N1976" t="s">
        <v>440</v>
      </c>
      <c r="O1976" t="s">
        <v>339</v>
      </c>
      <c r="P1976" t="s">
        <v>1626</v>
      </c>
      <c r="Q1976" t="s">
        <v>415</v>
      </c>
      <c r="R1976" t="s">
        <v>407</v>
      </c>
      <c r="S1976" t="s">
        <v>1212</v>
      </c>
      <c r="T1976" s="129">
        <v>3272.1</v>
      </c>
      <c r="U1976" t="s">
        <v>1711</v>
      </c>
      <c r="V1976" s="130">
        <v>7.2499999999999995E-2</v>
      </c>
      <c r="W1976" s="130">
        <v>5.6720593880414602E-2</v>
      </c>
      <c r="X1976" t="s">
        <v>412</v>
      </c>
      <c r="Y1976" t="s">
        <v>339</v>
      </c>
      <c r="Z1976" s="137">
        <v>594000</v>
      </c>
      <c r="AA1976" s="167">
        <v>1</v>
      </c>
      <c r="AB1976" s="166" t="s">
        <v>1712</v>
      </c>
      <c r="AD1976" s="137">
        <v>621.08640000000003</v>
      </c>
      <c r="AH1976" s="130">
        <v>8.25E-4</v>
      </c>
      <c r="AI1976" s="130">
        <v>2.0771845851723061E-2</v>
      </c>
      <c r="AJ1976" s="130">
        <v>2.3819002068999557E-3</v>
      </c>
      <c r="AK1976" s="181"/>
      <c r="AL1976" s="4"/>
      <c r="AM1976" s="159"/>
      <c r="AN1976" s="4"/>
    </row>
    <row r="1977" spans="1:40" x14ac:dyDescent="0.25">
      <c r="A1977" t="s">
        <v>1213</v>
      </c>
      <c r="B1977" s="2">
        <v>9888</v>
      </c>
      <c r="C1977" t="s">
        <v>2462</v>
      </c>
      <c r="D1977" t="s">
        <v>2463</v>
      </c>
      <c r="E1977" t="s">
        <v>309</v>
      </c>
      <c r="F1977" t="s">
        <v>2464</v>
      </c>
      <c r="G1977" t="s">
        <v>2465</v>
      </c>
      <c r="H1977" t="s">
        <v>312</v>
      </c>
      <c r="I1977" t="s">
        <v>951</v>
      </c>
      <c r="J1977" t="s">
        <v>204</v>
      </c>
      <c r="K1977" t="s">
        <v>204</v>
      </c>
      <c r="L1977" t="s">
        <v>325</v>
      </c>
      <c r="M1977" t="s">
        <v>340</v>
      </c>
      <c r="N1977" t="s">
        <v>440</v>
      </c>
      <c r="O1977" t="s">
        <v>339</v>
      </c>
      <c r="P1977" t="s">
        <v>1773</v>
      </c>
      <c r="Q1977" t="s">
        <v>415</v>
      </c>
      <c r="R1977" t="s">
        <v>407</v>
      </c>
      <c r="S1977" t="s">
        <v>1212</v>
      </c>
      <c r="T1977" s="129">
        <v>1660</v>
      </c>
      <c r="U1977" t="s">
        <v>1396</v>
      </c>
      <c r="V1977" s="130">
        <v>4.8587717239306001E-2</v>
      </c>
      <c r="W1977" s="130">
        <v>5.4137330924272198E-2</v>
      </c>
      <c r="X1977" t="s">
        <v>412</v>
      </c>
      <c r="Y1977" t="s">
        <v>339</v>
      </c>
      <c r="Z1977" s="137">
        <v>482564.66</v>
      </c>
      <c r="AA1977" s="167">
        <v>1</v>
      </c>
      <c r="AB1977" s="166" t="s">
        <v>1357</v>
      </c>
      <c r="AD1977" s="137">
        <v>470.404</v>
      </c>
      <c r="AH1977" s="130">
        <v>9.9037964323198547E-4</v>
      </c>
      <c r="AI1977" s="130">
        <v>1.5732367309981243E-2</v>
      </c>
      <c r="AJ1977" s="130">
        <v>1.8040249873875302E-3</v>
      </c>
      <c r="AK1977" s="181"/>
      <c r="AL1977" s="4"/>
      <c r="AM1977" s="159"/>
      <c r="AN1977" s="4"/>
    </row>
    <row r="1978" spans="1:40" x14ac:dyDescent="0.25">
      <c r="A1978" t="s">
        <v>1213</v>
      </c>
      <c r="B1978" s="2">
        <v>9888</v>
      </c>
      <c r="C1978" t="s">
        <v>2476</v>
      </c>
      <c r="D1978" t="s">
        <v>2477</v>
      </c>
      <c r="E1978" t="s">
        <v>309</v>
      </c>
      <c r="F1978" t="s">
        <v>3025</v>
      </c>
      <c r="G1978" t="s">
        <v>3026</v>
      </c>
      <c r="H1978" t="s">
        <v>312</v>
      </c>
      <c r="I1978" t="s">
        <v>951</v>
      </c>
      <c r="J1978" t="s">
        <v>204</v>
      </c>
      <c r="K1978" t="s">
        <v>204</v>
      </c>
      <c r="L1978" t="s">
        <v>325</v>
      </c>
      <c r="M1978" t="s">
        <v>340</v>
      </c>
      <c r="N1978" t="s">
        <v>462</v>
      </c>
      <c r="O1978" t="s">
        <v>339</v>
      </c>
      <c r="P1978" t="s">
        <v>1647</v>
      </c>
      <c r="Q1978" t="s">
        <v>413</v>
      </c>
      <c r="R1978" t="s">
        <v>407</v>
      </c>
      <c r="S1978" t="s">
        <v>1212</v>
      </c>
      <c r="T1978" s="129">
        <v>3402.1</v>
      </c>
      <c r="U1978" t="s">
        <v>3027</v>
      </c>
      <c r="V1978" s="130">
        <v>4.8973427613973303E-2</v>
      </c>
      <c r="W1978" s="130">
        <v>5.29099531948563E-2</v>
      </c>
      <c r="X1978" t="s">
        <v>412</v>
      </c>
      <c r="Y1978" t="s">
        <v>339</v>
      </c>
      <c r="Z1978" s="137">
        <v>452699</v>
      </c>
      <c r="AA1978" s="167">
        <v>1</v>
      </c>
      <c r="AB1978" s="166" t="s">
        <v>3028</v>
      </c>
      <c r="AD1978" s="137">
        <v>443.7808</v>
      </c>
      <c r="AH1978" s="130">
        <v>1.8938728380266342E-3</v>
      </c>
      <c r="AI1978" s="130">
        <v>1.4841971051941148E-2</v>
      </c>
      <c r="AJ1978" s="130">
        <v>1.7019235638362517E-3</v>
      </c>
      <c r="AK1978" s="181"/>
      <c r="AL1978" s="4"/>
      <c r="AM1978" s="159"/>
      <c r="AN1978" s="4"/>
    </row>
    <row r="1979" spans="1:40" x14ac:dyDescent="0.25">
      <c r="A1979" t="s">
        <v>1213</v>
      </c>
      <c r="B1979" s="2">
        <v>9888</v>
      </c>
      <c r="C1979" t="s">
        <v>1884</v>
      </c>
      <c r="D1979" t="s">
        <v>1885</v>
      </c>
      <c r="E1979" t="s">
        <v>309</v>
      </c>
      <c r="F1979" t="s">
        <v>2455</v>
      </c>
      <c r="G1979" t="s">
        <v>2456</v>
      </c>
      <c r="H1979" t="s">
        <v>312</v>
      </c>
      <c r="I1979" t="s">
        <v>951</v>
      </c>
      <c r="J1979" t="s">
        <v>204</v>
      </c>
      <c r="K1979" t="s">
        <v>204</v>
      </c>
      <c r="L1979" t="s">
        <v>325</v>
      </c>
      <c r="M1979" t="s">
        <v>340</v>
      </c>
      <c r="N1979" t="s">
        <v>448</v>
      </c>
      <c r="O1979" t="s">
        <v>339</v>
      </c>
      <c r="P1979" t="s">
        <v>1211</v>
      </c>
      <c r="Q1979" t="s">
        <v>413</v>
      </c>
      <c r="R1979" t="s">
        <v>407</v>
      </c>
      <c r="S1979" t="s">
        <v>1212</v>
      </c>
      <c r="T1979" s="129">
        <v>903.1</v>
      </c>
      <c r="U1979" t="s">
        <v>2457</v>
      </c>
      <c r="V1979" s="130">
        <v>3.9206857818364797E-2</v>
      </c>
      <c r="W1979" s="130">
        <v>4.50001856052872E-2</v>
      </c>
      <c r="X1979" t="s">
        <v>412</v>
      </c>
      <c r="Y1979" t="s">
        <v>339</v>
      </c>
      <c r="Z1979" s="137">
        <v>434000</v>
      </c>
      <c r="AA1979" s="167">
        <v>1</v>
      </c>
      <c r="AB1979" s="166" t="s">
        <v>2458</v>
      </c>
      <c r="AD1979" s="137">
        <v>432.7414</v>
      </c>
      <c r="AH1979" s="130">
        <v>3.5990702125524623E-4</v>
      </c>
      <c r="AI1979" s="130">
        <v>1.4472765229537839E-2</v>
      </c>
      <c r="AJ1979" s="130">
        <v>1.6595868629456004E-3</v>
      </c>
      <c r="AK1979" s="181"/>
      <c r="AL1979" s="4"/>
      <c r="AM1979" s="159"/>
      <c r="AN1979" s="4"/>
    </row>
    <row r="1980" spans="1:40" x14ac:dyDescent="0.25">
      <c r="A1980" t="s">
        <v>1213</v>
      </c>
      <c r="B1980" s="2">
        <v>9888</v>
      </c>
      <c r="C1980" t="s">
        <v>3046</v>
      </c>
      <c r="D1980" t="s">
        <v>3047</v>
      </c>
      <c r="E1980" t="s">
        <v>309</v>
      </c>
      <c r="F1980" t="s">
        <v>3048</v>
      </c>
      <c r="G1980" t="s">
        <v>3049</v>
      </c>
      <c r="H1980" t="s">
        <v>312</v>
      </c>
      <c r="I1980" t="s">
        <v>951</v>
      </c>
      <c r="J1980" t="s">
        <v>204</v>
      </c>
      <c r="K1980" t="s">
        <v>204</v>
      </c>
      <c r="L1980" t="s">
        <v>325</v>
      </c>
      <c r="M1980" t="s">
        <v>340</v>
      </c>
      <c r="N1980" t="s">
        <v>447</v>
      </c>
      <c r="O1980" t="s">
        <v>339</v>
      </c>
      <c r="P1980" t="s">
        <v>1894</v>
      </c>
      <c r="Q1980" t="s">
        <v>415</v>
      </c>
      <c r="R1980" t="s">
        <v>407</v>
      </c>
      <c r="S1980" t="s">
        <v>1212</v>
      </c>
      <c r="T1980" s="129">
        <v>2138.5</v>
      </c>
      <c r="U1980" t="s">
        <v>1627</v>
      </c>
      <c r="V1980" s="130">
        <v>5.7119229382276197E-2</v>
      </c>
      <c r="W1980" s="130">
        <v>6.7769616047143599E-2</v>
      </c>
      <c r="X1980" t="s">
        <v>412</v>
      </c>
      <c r="Y1980" t="s">
        <v>339</v>
      </c>
      <c r="Z1980" s="137">
        <v>425000</v>
      </c>
      <c r="AA1980" s="167">
        <v>1</v>
      </c>
      <c r="AB1980" s="166" t="s">
        <v>1699</v>
      </c>
      <c r="AD1980" s="137">
        <v>425.85</v>
      </c>
      <c r="AH1980" s="130">
        <v>2.6562500000000002E-3</v>
      </c>
      <c r="AI1980" s="130">
        <v>1.424228667051197E-2</v>
      </c>
      <c r="AJ1980" s="130">
        <v>1.6331579682123873E-3</v>
      </c>
      <c r="AK1980" s="181"/>
      <c r="AL1980" s="4"/>
      <c r="AM1980" s="159"/>
      <c r="AN1980" s="4"/>
    </row>
    <row r="1981" spans="1:40" x14ac:dyDescent="0.25">
      <c r="A1981" t="s">
        <v>1213</v>
      </c>
      <c r="B1981" s="2">
        <v>9888</v>
      </c>
      <c r="C1981" t="s">
        <v>3155</v>
      </c>
      <c r="D1981" t="s">
        <v>3156</v>
      </c>
      <c r="E1981" t="s">
        <v>309</v>
      </c>
      <c r="F1981" t="s">
        <v>3157</v>
      </c>
      <c r="G1981" t="s">
        <v>3158</v>
      </c>
      <c r="H1981" t="s">
        <v>312</v>
      </c>
      <c r="I1981" t="s">
        <v>951</v>
      </c>
      <c r="J1981" t="s">
        <v>204</v>
      </c>
      <c r="K1981" t="s">
        <v>204</v>
      </c>
      <c r="L1981" t="s">
        <v>325</v>
      </c>
      <c r="M1981" t="s">
        <v>340</v>
      </c>
      <c r="N1981" t="s">
        <v>447</v>
      </c>
      <c r="O1981" t="s">
        <v>339</v>
      </c>
      <c r="P1981" t="s">
        <v>1626</v>
      </c>
      <c r="Q1981" t="s">
        <v>415</v>
      </c>
      <c r="R1981" t="s">
        <v>407</v>
      </c>
      <c r="S1981" t="s">
        <v>1212</v>
      </c>
      <c r="T1981" s="129">
        <v>2495.1999999999998</v>
      </c>
      <c r="U1981" t="s">
        <v>1627</v>
      </c>
      <c r="V1981" s="130">
        <v>4.7035324746369997E-2</v>
      </c>
      <c r="W1981" s="130">
        <v>6.2537525085210502E-2</v>
      </c>
      <c r="X1981" t="s">
        <v>412</v>
      </c>
      <c r="Y1981" t="s">
        <v>339</v>
      </c>
      <c r="Z1981" s="137">
        <v>415838</v>
      </c>
      <c r="AA1981" s="167">
        <v>1</v>
      </c>
      <c r="AB1981" s="166" t="s">
        <v>3159</v>
      </c>
      <c r="AD1981" s="137">
        <v>399.62029999999999</v>
      </c>
      <c r="AH1981" s="130">
        <v>5.9405428571428567E-4</v>
      </c>
      <c r="AI1981" s="130">
        <v>1.3365050773643288E-2</v>
      </c>
      <c r="AJ1981" s="130">
        <v>1.5325656386155327E-3</v>
      </c>
      <c r="AK1981" s="181"/>
      <c r="AL1981" s="4"/>
      <c r="AM1981" s="159"/>
      <c r="AN1981" s="4"/>
    </row>
    <row r="1982" spans="1:40" x14ac:dyDescent="0.25">
      <c r="A1982" t="s">
        <v>1213</v>
      </c>
      <c r="B1982" s="2">
        <v>9888</v>
      </c>
      <c r="C1982" t="s">
        <v>2351</v>
      </c>
      <c r="D1982" t="s">
        <v>2352</v>
      </c>
      <c r="E1982" t="s">
        <v>309</v>
      </c>
      <c r="F1982" t="s">
        <v>2353</v>
      </c>
      <c r="G1982" t="s">
        <v>2354</v>
      </c>
      <c r="H1982" t="s">
        <v>312</v>
      </c>
      <c r="I1982" t="s">
        <v>951</v>
      </c>
      <c r="J1982" t="s">
        <v>204</v>
      </c>
      <c r="K1982" t="s">
        <v>204</v>
      </c>
      <c r="L1982" t="s">
        <v>325</v>
      </c>
      <c r="M1982" t="s">
        <v>340</v>
      </c>
      <c r="N1982" t="s">
        <v>464</v>
      </c>
      <c r="O1982" t="s">
        <v>339</v>
      </c>
      <c r="P1982" t="s">
        <v>1647</v>
      </c>
      <c r="Q1982" t="s">
        <v>413</v>
      </c>
      <c r="R1982" t="s">
        <v>407</v>
      </c>
      <c r="S1982" t="s">
        <v>1212</v>
      </c>
      <c r="T1982" s="129">
        <v>6784.5</v>
      </c>
      <c r="U1982" t="s">
        <v>2355</v>
      </c>
      <c r="V1982" s="130">
        <v>4.4635643929242803E-2</v>
      </c>
      <c r="W1982" s="130">
        <v>6.1016415933370198E-2</v>
      </c>
      <c r="X1982" t="s">
        <v>412</v>
      </c>
      <c r="Y1982" t="s">
        <v>339</v>
      </c>
      <c r="Z1982" s="137">
        <v>430000</v>
      </c>
      <c r="AA1982" s="167">
        <v>1</v>
      </c>
      <c r="AB1982" s="166" t="s">
        <v>2356</v>
      </c>
      <c r="AD1982" s="137">
        <v>385.96800000000002</v>
      </c>
      <c r="AH1982" s="130">
        <v>4.7905472476077903E-4</v>
      </c>
      <c r="AI1982" s="130">
        <v>1.2908458146399352E-2</v>
      </c>
      <c r="AJ1982" s="130">
        <v>1.4802083237642331E-3</v>
      </c>
      <c r="AK1982" s="181"/>
      <c r="AL1982" s="4"/>
      <c r="AM1982" s="159"/>
      <c r="AN1982" s="4"/>
    </row>
    <row r="1983" spans="1:40" x14ac:dyDescent="0.25">
      <c r="A1983" t="s">
        <v>1213</v>
      </c>
      <c r="B1983" s="2">
        <v>9888</v>
      </c>
      <c r="C1983" t="s">
        <v>1917</v>
      </c>
      <c r="D1983" t="s">
        <v>1918</v>
      </c>
      <c r="E1983" t="s">
        <v>309</v>
      </c>
      <c r="F1983" t="s">
        <v>3288</v>
      </c>
      <c r="G1983" t="s">
        <v>3289</v>
      </c>
      <c r="H1983" t="s">
        <v>312</v>
      </c>
      <c r="I1983" t="s">
        <v>951</v>
      </c>
      <c r="J1983" t="s">
        <v>204</v>
      </c>
      <c r="K1983" t="s">
        <v>204</v>
      </c>
      <c r="L1983" t="s">
        <v>325</v>
      </c>
      <c r="M1983" t="s">
        <v>340</v>
      </c>
      <c r="N1983" t="s">
        <v>465</v>
      </c>
      <c r="O1983" t="s">
        <v>339</v>
      </c>
      <c r="P1983" t="s">
        <v>1773</v>
      </c>
      <c r="Q1983" t="s">
        <v>415</v>
      </c>
      <c r="R1983" t="s">
        <v>407</v>
      </c>
      <c r="S1983" t="s">
        <v>1212</v>
      </c>
      <c r="T1983" s="129">
        <v>2819.8</v>
      </c>
      <c r="U1983" t="s">
        <v>2904</v>
      </c>
      <c r="V1983" s="130">
        <v>2.0389688569307E-2</v>
      </c>
      <c r="W1983" s="130">
        <v>5.2078588365316002E-2</v>
      </c>
      <c r="X1983" t="s">
        <v>412</v>
      </c>
      <c r="Y1983" t="s">
        <v>339</v>
      </c>
      <c r="Z1983" s="137">
        <v>396900</v>
      </c>
      <c r="AA1983" s="167">
        <v>1</v>
      </c>
      <c r="AB1983" s="166" t="s">
        <v>3290</v>
      </c>
      <c r="AD1983" s="137">
        <v>365.22740000000005</v>
      </c>
      <c r="AH1983" s="130">
        <v>5.1966181252431165E-4</v>
      </c>
      <c r="AI1983" s="130">
        <v>1.221480176288774E-2</v>
      </c>
      <c r="AJ1983" s="130">
        <v>1.4006669919443299E-3</v>
      </c>
      <c r="AK1983" s="181"/>
      <c r="AL1983" s="4"/>
      <c r="AM1983" s="159"/>
      <c r="AN1983" s="4"/>
    </row>
    <row r="1984" spans="1:40" x14ac:dyDescent="0.25">
      <c r="A1984" t="s">
        <v>1213</v>
      </c>
      <c r="B1984" s="2">
        <v>9888</v>
      </c>
      <c r="C1984" t="s">
        <v>1788</v>
      </c>
      <c r="D1984" t="s">
        <v>1789</v>
      </c>
      <c r="E1984" t="s">
        <v>309</v>
      </c>
      <c r="F1984" t="s">
        <v>3129</v>
      </c>
      <c r="G1984" t="s">
        <v>3130</v>
      </c>
      <c r="H1984" t="s">
        <v>312</v>
      </c>
      <c r="I1984" t="s">
        <v>951</v>
      </c>
      <c r="J1984" t="s">
        <v>204</v>
      </c>
      <c r="K1984" t="s">
        <v>204</v>
      </c>
      <c r="L1984" t="s">
        <v>325</v>
      </c>
      <c r="M1984" t="s">
        <v>340</v>
      </c>
      <c r="N1984" t="s">
        <v>441</v>
      </c>
      <c r="O1984" t="s">
        <v>339</v>
      </c>
      <c r="Q1984" t="s">
        <v>410</v>
      </c>
      <c r="R1984" t="s">
        <v>410</v>
      </c>
      <c r="S1984" t="s">
        <v>1212</v>
      </c>
      <c r="T1984" s="129">
        <v>2907.5</v>
      </c>
      <c r="U1984" t="s">
        <v>1911</v>
      </c>
      <c r="V1984" s="130">
        <v>5.1005944153070103E-2</v>
      </c>
      <c r="W1984" s="130">
        <v>6.3337418690919606E-2</v>
      </c>
      <c r="X1984" t="s">
        <v>412</v>
      </c>
      <c r="Y1984" t="s">
        <v>339</v>
      </c>
      <c r="Z1984" s="137">
        <v>347000</v>
      </c>
      <c r="AA1984" s="167">
        <v>1</v>
      </c>
      <c r="AB1984" s="166" t="s">
        <v>2576</v>
      </c>
      <c r="AD1984" s="137">
        <v>344.08519999999999</v>
      </c>
      <c r="AH1984" s="130">
        <v>1.5772727272727273E-3</v>
      </c>
      <c r="AI1984" s="130">
        <v>1.1507714118775261E-2</v>
      </c>
      <c r="AJ1984" s="130">
        <v>1.3195855022283735E-3</v>
      </c>
      <c r="AK1984" s="181"/>
      <c r="AL1984" s="4"/>
      <c r="AM1984" s="159"/>
      <c r="AN1984" s="4"/>
    </row>
    <row r="1985" spans="1:40" x14ac:dyDescent="0.25">
      <c r="A1985" t="s">
        <v>1213</v>
      </c>
      <c r="B1985" s="2">
        <v>9888</v>
      </c>
      <c r="C1985" t="s">
        <v>1769</v>
      </c>
      <c r="D1985" t="s">
        <v>1770</v>
      </c>
      <c r="E1985" t="s">
        <v>309</v>
      </c>
      <c r="F1985" t="s">
        <v>2080</v>
      </c>
      <c r="G1985" t="s">
        <v>2081</v>
      </c>
      <c r="H1985" t="s">
        <v>312</v>
      </c>
      <c r="I1985" t="s">
        <v>951</v>
      </c>
      <c r="J1985" t="s">
        <v>204</v>
      </c>
      <c r="K1985" t="s">
        <v>204</v>
      </c>
      <c r="L1985" t="s">
        <v>325</v>
      </c>
      <c r="M1985" t="s">
        <v>340</v>
      </c>
      <c r="N1985" t="s">
        <v>441</v>
      </c>
      <c r="O1985" t="s">
        <v>339</v>
      </c>
      <c r="P1985" t="s">
        <v>1773</v>
      </c>
      <c r="Q1985" t="s">
        <v>415</v>
      </c>
      <c r="R1985" t="s">
        <v>407</v>
      </c>
      <c r="S1985" t="s">
        <v>1212</v>
      </c>
      <c r="T1985" s="129">
        <v>4009.1</v>
      </c>
      <c r="U1985" t="s">
        <v>2082</v>
      </c>
      <c r="V1985" s="130">
        <v>2.9419307206868799E-2</v>
      </c>
      <c r="W1985" s="130">
        <v>5.6809762347936298E-2</v>
      </c>
      <c r="X1985" t="s">
        <v>412</v>
      </c>
      <c r="Y1985" t="s">
        <v>339</v>
      </c>
      <c r="Z1985" s="137">
        <v>217000</v>
      </c>
      <c r="AA1985" s="167">
        <v>1</v>
      </c>
      <c r="AB1985" s="166" t="s">
        <v>2083</v>
      </c>
      <c r="AD1985" s="137">
        <v>183.3433</v>
      </c>
      <c r="AH1985" s="130">
        <v>5.6221986164727825E-4</v>
      </c>
      <c r="AI1985" s="130">
        <v>6.1318018967187436E-3</v>
      </c>
      <c r="AJ1985" s="130">
        <v>7.0313155175144809E-4</v>
      </c>
      <c r="AK1985" s="181"/>
      <c r="AL1985" s="4"/>
      <c r="AM1985" s="159"/>
      <c r="AN1985" s="4"/>
    </row>
    <row r="1986" spans="1:40" x14ac:dyDescent="0.25">
      <c r="A1986" t="s">
        <v>1213</v>
      </c>
      <c r="B1986" s="2">
        <v>9888</v>
      </c>
      <c r="C1986" t="s">
        <v>2577</v>
      </c>
      <c r="D1986" t="s">
        <v>2578</v>
      </c>
      <c r="E1986" t="s">
        <v>309</v>
      </c>
      <c r="F1986" t="s">
        <v>2579</v>
      </c>
      <c r="G1986" t="s">
        <v>2580</v>
      </c>
      <c r="H1986" t="s">
        <v>312</v>
      </c>
      <c r="I1986" t="s">
        <v>951</v>
      </c>
      <c r="J1986" t="s">
        <v>204</v>
      </c>
      <c r="K1986" t="s">
        <v>204</v>
      </c>
      <c r="L1986" t="s">
        <v>325</v>
      </c>
      <c r="M1986" t="s">
        <v>340</v>
      </c>
      <c r="N1986" t="s">
        <v>440</v>
      </c>
      <c r="O1986" t="s">
        <v>339</v>
      </c>
      <c r="P1986" t="s">
        <v>1633</v>
      </c>
      <c r="Q1986" t="s">
        <v>413</v>
      </c>
      <c r="R1986" t="s">
        <v>407</v>
      </c>
      <c r="S1986" t="s">
        <v>1212</v>
      </c>
      <c r="T1986" s="129">
        <v>3356.3</v>
      </c>
      <c r="U1986" t="s">
        <v>2581</v>
      </c>
      <c r="V1986" s="130">
        <v>2.1784912825822501E-2</v>
      </c>
      <c r="W1986" s="130">
        <v>4.9492702807187698E-2</v>
      </c>
      <c r="X1986" t="s">
        <v>412</v>
      </c>
      <c r="Y1986" t="s">
        <v>339</v>
      </c>
      <c r="Z1986" s="137">
        <v>199589.3</v>
      </c>
      <c r="AA1986" s="167">
        <v>1</v>
      </c>
      <c r="AB1986" s="166" t="s">
        <v>2582</v>
      </c>
      <c r="AD1986" s="137">
        <v>180.38879999999997</v>
      </c>
      <c r="AH1986" s="130">
        <v>2.4694657879301851E-4</v>
      </c>
      <c r="AI1986" s="130">
        <v>6.0329904937176217E-3</v>
      </c>
      <c r="AJ1986" s="130">
        <v>6.9180088316606937E-4</v>
      </c>
      <c r="AK1986" s="181"/>
      <c r="AL1986" s="4"/>
      <c r="AM1986" s="159"/>
      <c r="AN1986" s="4"/>
    </row>
    <row r="1987" spans="1:40" x14ac:dyDescent="0.25">
      <c r="A1987" t="s">
        <v>1213</v>
      </c>
      <c r="B1987" s="2">
        <v>9888</v>
      </c>
      <c r="C1987" t="s">
        <v>2363</v>
      </c>
      <c r="D1987" t="s">
        <v>2364</v>
      </c>
      <c r="E1987" t="s">
        <v>309</v>
      </c>
      <c r="F1987" t="s">
        <v>3038</v>
      </c>
      <c r="G1987" t="s">
        <v>3039</v>
      </c>
      <c r="H1987" t="s">
        <v>312</v>
      </c>
      <c r="I1987" t="s">
        <v>951</v>
      </c>
      <c r="J1987" t="s">
        <v>204</v>
      </c>
      <c r="K1987" t="s">
        <v>204</v>
      </c>
      <c r="L1987" t="s">
        <v>325</v>
      </c>
      <c r="M1987" t="s">
        <v>340</v>
      </c>
      <c r="N1987" t="s">
        <v>459</v>
      </c>
      <c r="O1987" t="s">
        <v>339</v>
      </c>
      <c r="P1987" t="s">
        <v>1984</v>
      </c>
      <c r="Q1987" t="s">
        <v>413</v>
      </c>
      <c r="R1987" t="s">
        <v>407</v>
      </c>
      <c r="S1987" t="s">
        <v>1212</v>
      </c>
      <c r="T1987" s="129">
        <v>1939.2</v>
      </c>
      <c r="U1987" t="s">
        <v>1664</v>
      </c>
      <c r="V1987" s="130">
        <v>2.4782984949534501E-2</v>
      </c>
      <c r="W1987" s="130">
        <v>4.8058139520883197E-2</v>
      </c>
      <c r="X1987" t="s">
        <v>412</v>
      </c>
      <c r="Y1987" t="s">
        <v>339</v>
      </c>
      <c r="Z1987" s="137">
        <v>176956</v>
      </c>
      <c r="AA1987" s="167">
        <v>1</v>
      </c>
      <c r="AB1987" s="166" t="s">
        <v>3040</v>
      </c>
      <c r="AD1987" s="137">
        <v>169.86010000000002</v>
      </c>
      <c r="AH1987" s="130">
        <v>4.8900812231669516E-4</v>
      </c>
      <c r="AI1987" s="130">
        <v>5.680864713119245E-3</v>
      </c>
      <c r="AJ1987" s="130">
        <v>6.5142274461982611E-4</v>
      </c>
      <c r="AK1987" s="181"/>
      <c r="AL1987" s="4"/>
      <c r="AM1987" s="159"/>
      <c r="AN1987" s="4"/>
    </row>
    <row r="1988" spans="1:40" x14ac:dyDescent="0.25">
      <c r="A1988" t="s">
        <v>1213</v>
      </c>
      <c r="B1988" s="2">
        <v>9888</v>
      </c>
      <c r="C1988" t="s">
        <v>2351</v>
      </c>
      <c r="D1988" t="s">
        <v>2352</v>
      </c>
      <c r="E1988" t="s">
        <v>309</v>
      </c>
      <c r="F1988" t="s">
        <v>3050</v>
      </c>
      <c r="G1988" t="s">
        <v>3051</v>
      </c>
      <c r="H1988" t="s">
        <v>312</v>
      </c>
      <c r="I1988" t="s">
        <v>951</v>
      </c>
      <c r="J1988" t="s">
        <v>204</v>
      </c>
      <c r="K1988" t="s">
        <v>204</v>
      </c>
      <c r="L1988" t="s">
        <v>325</v>
      </c>
      <c r="M1988" t="s">
        <v>340</v>
      </c>
      <c r="N1988" t="s">
        <v>464</v>
      </c>
      <c r="O1988" t="s">
        <v>339</v>
      </c>
      <c r="P1988" t="s">
        <v>1647</v>
      </c>
      <c r="Q1988" t="s">
        <v>413</v>
      </c>
      <c r="R1988" t="s">
        <v>407</v>
      </c>
      <c r="S1988" t="s">
        <v>1212</v>
      </c>
      <c r="T1988" s="129">
        <v>1565.6</v>
      </c>
      <c r="U1988" t="s">
        <v>3052</v>
      </c>
      <c r="V1988" s="130">
        <v>-9.0831125485900492E-3</v>
      </c>
      <c r="W1988" s="130">
        <v>6.3888165107965106E-2</v>
      </c>
      <c r="X1988" t="s">
        <v>412</v>
      </c>
      <c r="Y1988" t="s">
        <v>339</v>
      </c>
      <c r="Z1988" s="137">
        <v>122543.25</v>
      </c>
      <c r="AA1988" s="167">
        <v>1</v>
      </c>
      <c r="AB1988" s="166" t="s">
        <v>3053</v>
      </c>
      <c r="AD1988" s="137">
        <v>124.16080000000001</v>
      </c>
      <c r="AH1988" s="130">
        <v>1.1675932298443836E-4</v>
      </c>
      <c r="AI1988" s="130">
        <v>4.1524802321007458E-3</v>
      </c>
      <c r="AJ1988" s="130">
        <v>4.7616343750058609E-4</v>
      </c>
      <c r="AK1988" s="181"/>
      <c r="AL1988" s="4"/>
      <c r="AM1988" s="159"/>
      <c r="AN1988" s="4"/>
    </row>
    <row r="1989" spans="1:40" x14ac:dyDescent="0.25">
      <c r="A1989" t="s">
        <v>1213</v>
      </c>
      <c r="B1989" s="2">
        <v>9888</v>
      </c>
      <c r="C1989" t="s">
        <v>3131</v>
      </c>
      <c r="D1989" t="s">
        <v>3132</v>
      </c>
      <c r="E1989" t="s">
        <v>309</v>
      </c>
      <c r="F1989" t="s">
        <v>3160</v>
      </c>
      <c r="G1989" t="s">
        <v>3161</v>
      </c>
      <c r="H1989" t="s">
        <v>312</v>
      </c>
      <c r="I1989" t="s">
        <v>951</v>
      </c>
      <c r="J1989" t="s">
        <v>204</v>
      </c>
      <c r="K1989" t="s">
        <v>204</v>
      </c>
      <c r="L1989" t="s">
        <v>325</v>
      </c>
      <c r="M1989" t="s">
        <v>340</v>
      </c>
      <c r="N1989" t="s">
        <v>447</v>
      </c>
      <c r="O1989" t="s">
        <v>339</v>
      </c>
      <c r="P1989" t="s">
        <v>1864</v>
      </c>
      <c r="Q1989" t="s">
        <v>415</v>
      </c>
      <c r="R1989" t="s">
        <v>407</v>
      </c>
      <c r="S1989" t="s">
        <v>1212</v>
      </c>
      <c r="T1989" s="129">
        <v>2335</v>
      </c>
      <c r="U1989" t="s">
        <v>1627</v>
      </c>
      <c r="V1989" s="130">
        <v>2.5716824682162898E-2</v>
      </c>
      <c r="W1989" s="130">
        <v>5.4963450549840601E-2</v>
      </c>
      <c r="X1989" t="s">
        <v>412</v>
      </c>
      <c r="Y1989" t="s">
        <v>339</v>
      </c>
      <c r="Z1989" s="137">
        <v>129725.18</v>
      </c>
      <c r="AA1989" s="167">
        <v>1</v>
      </c>
      <c r="AB1989" s="166" t="s">
        <v>3162</v>
      </c>
      <c r="AD1989" s="137">
        <v>121.3839</v>
      </c>
      <c r="AH1989" s="130">
        <v>4.8403735089324256E-4</v>
      </c>
      <c r="AI1989" s="130">
        <v>4.0596085499231133E-3</v>
      </c>
      <c r="AJ1989" s="130">
        <v>4.6551387459832239E-4</v>
      </c>
      <c r="AK1989" s="181"/>
      <c r="AL1989" s="4"/>
      <c r="AM1989" s="159"/>
      <c r="AN1989" s="4"/>
    </row>
    <row r="1990" spans="1:40" x14ac:dyDescent="0.25">
      <c r="A1990" t="s">
        <v>1213</v>
      </c>
      <c r="B1990" s="2">
        <v>9888</v>
      </c>
      <c r="C1990" t="s">
        <v>3167</v>
      </c>
      <c r="D1990" t="s">
        <v>3168</v>
      </c>
      <c r="E1990" t="s">
        <v>309</v>
      </c>
      <c r="F1990" t="s">
        <v>3169</v>
      </c>
      <c r="G1990" t="s">
        <v>3170</v>
      </c>
      <c r="H1990" t="s">
        <v>312</v>
      </c>
      <c r="I1990" t="s">
        <v>951</v>
      </c>
      <c r="J1990" t="s">
        <v>204</v>
      </c>
      <c r="K1990" t="s">
        <v>204</v>
      </c>
      <c r="L1990" t="s">
        <v>325</v>
      </c>
      <c r="M1990" t="s">
        <v>340</v>
      </c>
      <c r="N1990" t="s">
        <v>447</v>
      </c>
      <c r="O1990" t="s">
        <v>339</v>
      </c>
      <c r="P1990" t="s">
        <v>1773</v>
      </c>
      <c r="Q1990" t="s">
        <v>415</v>
      </c>
      <c r="R1990" t="s">
        <v>407</v>
      </c>
      <c r="S1990" t="s">
        <v>1212</v>
      </c>
      <c r="T1990" s="129">
        <v>1960.9</v>
      </c>
      <c r="U1990" t="s">
        <v>1376</v>
      </c>
      <c r="V1990" s="130">
        <v>5.3404079048372098E-2</v>
      </c>
      <c r="W1990" s="130">
        <v>4.2451016474961897E-2</v>
      </c>
      <c r="X1990" t="s">
        <v>412</v>
      </c>
      <c r="Y1990" t="s">
        <v>339</v>
      </c>
      <c r="Z1990" s="137">
        <v>122717.92</v>
      </c>
      <c r="AA1990" s="167">
        <v>1</v>
      </c>
      <c r="AB1990" s="166" t="s">
        <v>3171</v>
      </c>
      <c r="AD1990" s="137">
        <v>116.5698</v>
      </c>
      <c r="AH1990" s="130">
        <v>4.8159364360964008E-4</v>
      </c>
      <c r="AI1990" s="130">
        <v>3.8986039890201857E-3</v>
      </c>
      <c r="AJ1990" s="130">
        <v>4.4705153862375092E-4</v>
      </c>
      <c r="AK1990" s="181"/>
      <c r="AL1990" s="4"/>
      <c r="AM1990" s="159"/>
      <c r="AN1990" s="4"/>
    </row>
    <row r="1991" spans="1:40" x14ac:dyDescent="0.25">
      <c r="A1991" t="s">
        <v>1213</v>
      </c>
      <c r="B1991" s="2">
        <v>9888</v>
      </c>
      <c r="C1991" t="s">
        <v>2572</v>
      </c>
      <c r="D1991" t="s">
        <v>2573</v>
      </c>
      <c r="E1991" t="s">
        <v>309</v>
      </c>
      <c r="F1991" t="s">
        <v>3172</v>
      </c>
      <c r="G1991" t="s">
        <v>3173</v>
      </c>
      <c r="H1991" t="s">
        <v>312</v>
      </c>
      <c r="I1991" t="s">
        <v>951</v>
      </c>
      <c r="J1991" t="s">
        <v>204</v>
      </c>
      <c r="K1991" t="s">
        <v>204</v>
      </c>
      <c r="L1991" t="s">
        <v>325</v>
      </c>
      <c r="M1991" t="s">
        <v>340</v>
      </c>
      <c r="N1991" t="s">
        <v>451</v>
      </c>
      <c r="O1991" t="s">
        <v>339</v>
      </c>
      <c r="P1991" t="s">
        <v>1619</v>
      </c>
      <c r="Q1991" t="s">
        <v>413</v>
      </c>
      <c r="R1991" t="s">
        <v>407</v>
      </c>
      <c r="S1991" t="s">
        <v>1212</v>
      </c>
      <c r="T1991" s="129">
        <v>3875.6</v>
      </c>
      <c r="U1991" t="s">
        <v>3174</v>
      </c>
      <c r="V1991" s="130">
        <v>4.7534555812309101E-2</v>
      </c>
      <c r="W1991" s="130">
        <v>4.9684152752160697E-2</v>
      </c>
      <c r="X1991" t="s">
        <v>412</v>
      </c>
      <c r="Y1991" t="s">
        <v>339</v>
      </c>
      <c r="Z1991" s="137">
        <v>112283</v>
      </c>
      <c r="AA1991" s="167">
        <v>1</v>
      </c>
      <c r="AB1991" s="166" t="s">
        <v>3175</v>
      </c>
      <c r="AD1991" s="137">
        <v>102.36839999999999</v>
      </c>
      <c r="AH1991" s="130">
        <v>1.4971066666666667E-4</v>
      </c>
      <c r="AI1991" s="130">
        <v>3.4236470560094806E-3</v>
      </c>
      <c r="AJ1991" s="130">
        <v>3.9258839533439692E-4</v>
      </c>
      <c r="AK1991" s="181"/>
      <c r="AL1991" s="4"/>
      <c r="AM1991" s="159"/>
      <c r="AN1991" s="4"/>
    </row>
    <row r="1992" spans="1:40" x14ac:dyDescent="0.25">
      <c r="A1992" t="s">
        <v>1213</v>
      </c>
      <c r="B1992" s="2">
        <v>9888</v>
      </c>
      <c r="C1992" t="s">
        <v>2535</v>
      </c>
      <c r="D1992" t="s">
        <v>2536</v>
      </c>
      <c r="E1992" t="s">
        <v>309</v>
      </c>
      <c r="F1992" t="s">
        <v>2537</v>
      </c>
      <c r="G1992" t="s">
        <v>2538</v>
      </c>
      <c r="H1992" t="s">
        <v>312</v>
      </c>
      <c r="I1992" t="s">
        <v>951</v>
      </c>
      <c r="J1992" t="s">
        <v>204</v>
      </c>
      <c r="K1992" t="s">
        <v>204</v>
      </c>
      <c r="L1992" t="s">
        <v>325</v>
      </c>
      <c r="M1992" t="s">
        <v>340</v>
      </c>
      <c r="N1992" t="s">
        <v>464</v>
      </c>
      <c r="O1992" t="s">
        <v>339</v>
      </c>
      <c r="P1992" t="s">
        <v>1211</v>
      </c>
      <c r="Q1992" t="s">
        <v>413</v>
      </c>
      <c r="R1992" t="s">
        <v>407</v>
      </c>
      <c r="S1992" t="s">
        <v>1212</v>
      </c>
      <c r="T1992" s="129">
        <v>504.1</v>
      </c>
      <c r="U1992" t="s">
        <v>2539</v>
      </c>
      <c r="V1992" s="130">
        <v>9.7981127142871796E-4</v>
      </c>
      <c r="W1992" s="130">
        <v>4.4360270720719901E-2</v>
      </c>
      <c r="X1992" t="s">
        <v>412</v>
      </c>
      <c r="Y1992" t="s">
        <v>339</v>
      </c>
      <c r="Z1992" s="137">
        <v>60810.25</v>
      </c>
      <c r="AA1992" s="167">
        <v>1</v>
      </c>
      <c r="AB1992" s="166" t="s">
        <v>2540</v>
      </c>
      <c r="AD1992" s="137">
        <v>59.9711</v>
      </c>
      <c r="AH1992" s="130">
        <v>5.8384449119640346E-4</v>
      </c>
      <c r="AI1992" s="130">
        <v>2.0056958979592352E-3</v>
      </c>
      <c r="AJ1992" s="130">
        <v>2.2999243824694586E-4</v>
      </c>
      <c r="AK1992" s="181"/>
      <c r="AL1992" s="4"/>
      <c r="AM1992" s="159"/>
      <c r="AN1992" s="4"/>
    </row>
    <row r="1993" spans="1:40" x14ac:dyDescent="0.25">
      <c r="A1993" t="s">
        <v>1213</v>
      </c>
      <c r="B1993" s="2">
        <v>9888</v>
      </c>
      <c r="C1993" t="s">
        <v>2447</v>
      </c>
      <c r="D1993" t="s">
        <v>2448</v>
      </c>
      <c r="E1993" t="s">
        <v>309</v>
      </c>
      <c r="F1993" t="s">
        <v>2449</v>
      </c>
      <c r="G1993" t="s">
        <v>2450</v>
      </c>
      <c r="H1993" t="s">
        <v>312</v>
      </c>
      <c r="I1993" t="s">
        <v>951</v>
      </c>
      <c r="J1993" t="s">
        <v>204</v>
      </c>
      <c r="K1993" t="s">
        <v>204</v>
      </c>
      <c r="L1993" t="s">
        <v>325</v>
      </c>
      <c r="M1993" t="s">
        <v>340</v>
      </c>
      <c r="N1993" t="s">
        <v>451</v>
      </c>
      <c r="O1993" t="s">
        <v>339</v>
      </c>
      <c r="P1993" t="s">
        <v>1619</v>
      </c>
      <c r="Q1993" t="s">
        <v>413</v>
      </c>
      <c r="R1993" t="s">
        <v>407</v>
      </c>
      <c r="S1993" t="s">
        <v>1212</v>
      </c>
      <c r="T1993" s="129">
        <v>1321.7</v>
      </c>
      <c r="U1993" t="s">
        <v>1694</v>
      </c>
      <c r="V1993" s="130">
        <v>2.16550940275189E-2</v>
      </c>
      <c r="W1993" s="130">
        <v>5.5742363339662197E-2</v>
      </c>
      <c r="X1993" t="s">
        <v>412</v>
      </c>
      <c r="Y1993" t="s">
        <v>339</v>
      </c>
      <c r="Z1993" s="137">
        <v>59606.400000000001</v>
      </c>
      <c r="AA1993" s="167">
        <v>1</v>
      </c>
      <c r="AB1993" s="166" t="s">
        <v>2451</v>
      </c>
      <c r="AD1993" s="137">
        <v>58.944800000000001</v>
      </c>
      <c r="AH1993" s="130">
        <v>7.7571757656398618E-5</v>
      </c>
      <c r="AI1993" s="130">
        <v>1.9713719369167403E-3</v>
      </c>
      <c r="AJ1993" s="130">
        <v>2.2605652179097222E-4</v>
      </c>
      <c r="AK1993" s="181"/>
      <c r="AL1993" s="4"/>
      <c r="AM1993" s="159"/>
      <c r="AN1993" s="4"/>
    </row>
    <row r="1994" spans="1:40" x14ac:dyDescent="0.25">
      <c r="A1994" t="s">
        <v>1213</v>
      </c>
      <c r="B1994" s="2">
        <v>9888</v>
      </c>
      <c r="C1994" t="s">
        <v>2301</v>
      </c>
      <c r="D1994" t="s">
        <v>2302</v>
      </c>
      <c r="E1994" t="s">
        <v>309</v>
      </c>
      <c r="F1994" t="s">
        <v>2520</v>
      </c>
      <c r="G1994" t="s">
        <v>2521</v>
      </c>
      <c r="H1994" t="s">
        <v>312</v>
      </c>
      <c r="I1994" t="s">
        <v>951</v>
      </c>
      <c r="J1994" t="s">
        <v>204</v>
      </c>
      <c r="K1994" t="s">
        <v>204</v>
      </c>
      <c r="L1994" t="s">
        <v>325</v>
      </c>
      <c r="M1994" t="s">
        <v>340</v>
      </c>
      <c r="N1994" t="s">
        <v>445</v>
      </c>
      <c r="O1994" t="s">
        <v>339</v>
      </c>
      <c r="P1994" t="s">
        <v>1647</v>
      </c>
      <c r="Q1994" t="s">
        <v>413</v>
      </c>
      <c r="R1994" t="s">
        <v>407</v>
      </c>
      <c r="S1994" t="s">
        <v>1212</v>
      </c>
      <c r="T1994" s="129">
        <v>84.9</v>
      </c>
      <c r="U1994" t="s">
        <v>2522</v>
      </c>
      <c r="V1994" s="130">
        <v>4.8439029695815101E-2</v>
      </c>
      <c r="W1994" s="130">
        <v>5.4440241453647301E-2</v>
      </c>
      <c r="X1994" t="s">
        <v>412</v>
      </c>
      <c r="Y1994" t="s">
        <v>339</v>
      </c>
      <c r="Z1994" s="137">
        <v>57633</v>
      </c>
      <c r="AA1994" s="167">
        <v>1</v>
      </c>
      <c r="AB1994" s="166" t="s">
        <v>2523</v>
      </c>
      <c r="AD1994" s="137">
        <v>58.480199999999996</v>
      </c>
      <c r="AH1994" s="130">
        <v>1.2638598466555755E-4</v>
      </c>
      <c r="AI1994" s="130">
        <v>1.9558336807534906E-3</v>
      </c>
      <c r="AJ1994" s="130">
        <v>2.2427475546003063E-4</v>
      </c>
      <c r="AK1994" s="181"/>
      <c r="AL1994" s="4"/>
      <c r="AM1994" s="159"/>
      <c r="AN1994" s="4"/>
    </row>
    <row r="1995" spans="1:40" x14ac:dyDescent="0.25">
      <c r="A1995" t="s">
        <v>1213</v>
      </c>
      <c r="B1995" s="2">
        <v>9888</v>
      </c>
      <c r="C1995" t="s">
        <v>2442</v>
      </c>
      <c r="D1995" t="s">
        <v>2443</v>
      </c>
      <c r="E1995" t="s">
        <v>309</v>
      </c>
      <c r="F1995" t="s">
        <v>2444</v>
      </c>
      <c r="G1995" t="s">
        <v>2445</v>
      </c>
      <c r="H1995" t="s">
        <v>312</v>
      </c>
      <c r="I1995" t="s">
        <v>951</v>
      </c>
      <c r="J1995" t="s">
        <v>204</v>
      </c>
      <c r="K1995" t="s">
        <v>204</v>
      </c>
      <c r="L1995" t="s">
        <v>325</v>
      </c>
      <c r="M1995" t="s">
        <v>340</v>
      </c>
      <c r="N1995" t="s">
        <v>446</v>
      </c>
      <c r="O1995" t="s">
        <v>339</v>
      </c>
      <c r="P1995" t="s">
        <v>1668</v>
      </c>
      <c r="Q1995" t="s">
        <v>413</v>
      </c>
      <c r="R1995" t="s">
        <v>407</v>
      </c>
      <c r="S1995" t="s">
        <v>1212</v>
      </c>
      <c r="T1995" s="129">
        <v>2872.8</v>
      </c>
      <c r="U1995" t="s">
        <v>1921</v>
      </c>
      <c r="V1995" s="130">
        <v>4.8868523534536003E-2</v>
      </c>
      <c r="W1995" s="130">
        <v>4.9880847901105502E-2</v>
      </c>
      <c r="X1995" t="s">
        <v>412</v>
      </c>
      <c r="Y1995" t="s">
        <v>339</v>
      </c>
      <c r="Z1995" s="137">
        <v>61321.43</v>
      </c>
      <c r="AA1995" s="167">
        <v>1</v>
      </c>
      <c r="AB1995" s="166" t="s">
        <v>2446</v>
      </c>
      <c r="AD1995" s="137">
        <v>54.858199999999997</v>
      </c>
      <c r="AH1995" s="130">
        <v>6.5409525263563178E-5</v>
      </c>
      <c r="AI1995" s="130">
        <v>1.8346981581032751E-3</v>
      </c>
      <c r="AJ1995" s="130">
        <v>2.1038418798118767E-4</v>
      </c>
      <c r="AK1995" s="181"/>
      <c r="AL1995" s="4"/>
      <c r="AM1995" s="159"/>
      <c r="AN1995" s="4"/>
    </row>
    <row r="1996" spans="1:40" x14ac:dyDescent="0.25">
      <c r="A1996" t="s">
        <v>1213</v>
      </c>
      <c r="B1996" s="2">
        <v>9888</v>
      </c>
      <c r="C1996" t="s">
        <v>3107</v>
      </c>
      <c r="D1996" t="s">
        <v>3108</v>
      </c>
      <c r="E1996" t="s">
        <v>309</v>
      </c>
      <c r="F1996" t="s">
        <v>3121</v>
      </c>
      <c r="G1996" t="s">
        <v>3122</v>
      </c>
      <c r="H1996" t="s">
        <v>312</v>
      </c>
      <c r="I1996" t="s">
        <v>951</v>
      </c>
      <c r="J1996" t="s">
        <v>204</v>
      </c>
      <c r="K1996" t="s">
        <v>204</v>
      </c>
      <c r="L1996" t="s">
        <v>325</v>
      </c>
      <c r="M1996" t="s">
        <v>340</v>
      </c>
      <c r="N1996" t="s">
        <v>440</v>
      </c>
      <c r="O1996" t="s">
        <v>339</v>
      </c>
      <c r="P1996" t="s">
        <v>1619</v>
      </c>
      <c r="Q1996" t="s">
        <v>413</v>
      </c>
      <c r="R1996" t="s">
        <v>407</v>
      </c>
      <c r="S1996" t="s">
        <v>1212</v>
      </c>
      <c r="T1996" s="129">
        <v>2445.6999999999998</v>
      </c>
      <c r="U1996" t="s">
        <v>3123</v>
      </c>
      <c r="V1996" s="130">
        <v>5.7147261575416899E-2</v>
      </c>
      <c r="W1996" s="130">
        <v>6.1997269076108599E-2</v>
      </c>
      <c r="X1996" t="s">
        <v>412</v>
      </c>
      <c r="Y1996" t="s">
        <v>339</v>
      </c>
      <c r="Z1996" s="137">
        <v>55976</v>
      </c>
      <c r="AA1996" s="167">
        <v>1</v>
      </c>
      <c r="AB1996" s="166" t="s">
        <v>3124</v>
      </c>
      <c r="AD1996" s="137">
        <v>51.8506</v>
      </c>
      <c r="AH1996" s="130">
        <v>7.9542409129035804E-5</v>
      </c>
      <c r="AI1996" s="130">
        <v>1.7341108588424278E-3</v>
      </c>
      <c r="AJ1996" s="130">
        <v>1.988498780006885E-4</v>
      </c>
      <c r="AK1996" s="181"/>
      <c r="AL1996" s="4"/>
      <c r="AM1996" s="159"/>
      <c r="AN1996" s="4"/>
    </row>
    <row r="1997" spans="1:40" x14ac:dyDescent="0.25">
      <c r="A1997" t="s">
        <v>1213</v>
      </c>
      <c r="B1997" s="2">
        <v>9888</v>
      </c>
      <c r="C1997" t="s">
        <v>2272</v>
      </c>
      <c r="D1997" t="s">
        <v>2273</v>
      </c>
      <c r="E1997" t="s">
        <v>309</v>
      </c>
      <c r="F1997" t="s">
        <v>3125</v>
      </c>
      <c r="G1997" t="s">
        <v>3126</v>
      </c>
      <c r="H1997" t="s">
        <v>312</v>
      </c>
      <c r="I1997" t="s">
        <v>951</v>
      </c>
      <c r="J1997" t="s">
        <v>204</v>
      </c>
      <c r="K1997" t="s">
        <v>204</v>
      </c>
      <c r="L1997" t="s">
        <v>325</v>
      </c>
      <c r="M1997" t="s">
        <v>340</v>
      </c>
      <c r="N1997" t="s">
        <v>441</v>
      </c>
      <c r="O1997" t="s">
        <v>339</v>
      </c>
      <c r="P1997" t="s">
        <v>1773</v>
      </c>
      <c r="Q1997" t="s">
        <v>415</v>
      </c>
      <c r="R1997" t="s">
        <v>407</v>
      </c>
      <c r="S1997" t="s">
        <v>1212</v>
      </c>
      <c r="T1997" s="129">
        <v>2878.2</v>
      </c>
      <c r="U1997" t="s">
        <v>3127</v>
      </c>
      <c r="V1997" s="130">
        <v>1.9781244908570899E-2</v>
      </c>
      <c r="W1997" s="130">
        <v>5.0334558044671698E-2</v>
      </c>
      <c r="X1997" t="s">
        <v>412</v>
      </c>
      <c r="Y1997" t="s">
        <v>339</v>
      </c>
      <c r="Z1997" s="137">
        <v>53921.85</v>
      </c>
      <c r="AA1997" s="167">
        <v>1</v>
      </c>
      <c r="AB1997" s="166" t="s">
        <v>3128</v>
      </c>
      <c r="AD1997" s="137">
        <v>49.1875</v>
      </c>
      <c r="AH1997" s="130">
        <v>1.1136151953098385E-4</v>
      </c>
      <c r="AI1997" s="130">
        <v>1.6450451464266936E-3</v>
      </c>
      <c r="AJ1997" s="130">
        <v>1.8863674430303346E-4</v>
      </c>
      <c r="AK1997" s="181"/>
      <c r="AL1997" s="4"/>
      <c r="AM1997" s="159"/>
      <c r="AN1997" s="4"/>
    </row>
    <row r="1998" spans="1:40" x14ac:dyDescent="0.25">
      <c r="A1998" t="s">
        <v>1213</v>
      </c>
      <c r="B1998" s="2">
        <v>9888</v>
      </c>
      <c r="C1998" t="s">
        <v>3136</v>
      </c>
      <c r="D1998" t="s">
        <v>3137</v>
      </c>
      <c r="E1998" t="s">
        <v>309</v>
      </c>
      <c r="F1998" t="s">
        <v>3163</v>
      </c>
      <c r="G1998" t="s">
        <v>3164</v>
      </c>
      <c r="H1998" t="s">
        <v>312</v>
      </c>
      <c r="I1998" t="s">
        <v>951</v>
      </c>
      <c r="J1998" t="s">
        <v>204</v>
      </c>
      <c r="K1998" t="s">
        <v>204</v>
      </c>
      <c r="L1998" t="s">
        <v>325</v>
      </c>
      <c r="M1998" t="s">
        <v>340</v>
      </c>
      <c r="N1998" t="s">
        <v>447</v>
      </c>
      <c r="O1998" t="s">
        <v>339</v>
      </c>
      <c r="P1998" t="s">
        <v>1640</v>
      </c>
      <c r="Q1998" t="s">
        <v>413</v>
      </c>
      <c r="R1998" t="s">
        <v>407</v>
      </c>
      <c r="S1998" t="s">
        <v>1212</v>
      </c>
      <c r="T1998" s="129">
        <v>87.7</v>
      </c>
      <c r="U1998" t="s">
        <v>3165</v>
      </c>
      <c r="V1998" s="130">
        <v>1.68177046644684E-2</v>
      </c>
      <c r="W1998" s="130">
        <v>6.0291266484260198E-2</v>
      </c>
      <c r="X1998" t="s">
        <v>412</v>
      </c>
      <c r="Y1998" t="s">
        <v>339</v>
      </c>
      <c r="Z1998" s="137">
        <v>46200</v>
      </c>
      <c r="AA1998" s="167">
        <v>1</v>
      </c>
      <c r="AB1998" s="166" t="s">
        <v>3166</v>
      </c>
      <c r="AD1998" s="137">
        <v>46.745199999999997</v>
      </c>
      <c r="AH1998" s="130">
        <v>2.0712677503611268E-4</v>
      </c>
      <c r="AI1998" s="130">
        <v>1.5633639517915136E-3</v>
      </c>
      <c r="AJ1998" s="130">
        <v>1.7927039064384568E-4</v>
      </c>
      <c r="AK1998" s="181"/>
      <c r="AL1998" s="4"/>
      <c r="AM1998" s="159"/>
      <c r="AN1998" s="4"/>
    </row>
    <row r="1999" spans="1:40" x14ac:dyDescent="0.25">
      <c r="A1999" t="s">
        <v>1213</v>
      </c>
      <c r="B1999" s="2">
        <v>9888</v>
      </c>
      <c r="C1999" t="s">
        <v>3179</v>
      </c>
      <c r="D1999" t="s">
        <v>3180</v>
      </c>
      <c r="E1999" t="s">
        <v>309</v>
      </c>
      <c r="F1999" t="s">
        <v>3181</v>
      </c>
      <c r="G1999" t="s">
        <v>3182</v>
      </c>
      <c r="H1999" t="s">
        <v>312</v>
      </c>
      <c r="I1999" t="s">
        <v>951</v>
      </c>
      <c r="J1999" t="s">
        <v>204</v>
      </c>
      <c r="K1999" t="s">
        <v>204</v>
      </c>
      <c r="L1999" t="s">
        <v>325</v>
      </c>
      <c r="M1999" t="s">
        <v>340</v>
      </c>
      <c r="N1999" t="s">
        <v>463</v>
      </c>
      <c r="O1999" t="s">
        <v>339</v>
      </c>
      <c r="P1999" t="s">
        <v>1619</v>
      </c>
      <c r="Q1999" t="s">
        <v>413</v>
      </c>
      <c r="R1999" t="s">
        <v>407</v>
      </c>
      <c r="S1999" t="s">
        <v>1212</v>
      </c>
      <c r="T1999" s="129">
        <v>5853.9</v>
      </c>
      <c r="U1999" t="s">
        <v>3183</v>
      </c>
      <c r="V1999" s="130">
        <v>2.24038468945023E-2</v>
      </c>
      <c r="W1999" s="130">
        <v>5.5936435886621103E-2</v>
      </c>
      <c r="X1999" t="s">
        <v>412</v>
      </c>
      <c r="Y1999" t="s">
        <v>339</v>
      </c>
      <c r="Z1999" s="137">
        <v>34681.5</v>
      </c>
      <c r="AA1999" s="167">
        <v>1</v>
      </c>
      <c r="AB1999" s="166" t="s">
        <v>3184</v>
      </c>
      <c r="AD1999" s="137">
        <v>27.981000000000002</v>
      </c>
      <c r="AH1999" s="130">
        <v>3.5179881633014454E-5</v>
      </c>
      <c r="AI1999" s="130">
        <v>9.3580702906562272E-4</v>
      </c>
      <c r="AJ1999" s="130">
        <v>1.0730866058130988E-4</v>
      </c>
      <c r="AK1999" s="181"/>
      <c r="AL1999" s="4"/>
      <c r="AM1999" s="159"/>
      <c r="AN1999" s="4"/>
    </row>
    <row r="2000" spans="1:40" x14ac:dyDescent="0.25">
      <c r="A2000" t="s">
        <v>1213</v>
      </c>
      <c r="B2000" s="2">
        <v>9888</v>
      </c>
      <c r="C2000" t="s">
        <v>3131</v>
      </c>
      <c r="D2000" t="s">
        <v>3132</v>
      </c>
      <c r="E2000" t="s">
        <v>309</v>
      </c>
      <c r="F2000" t="s">
        <v>3133</v>
      </c>
      <c r="G2000" t="s">
        <v>3134</v>
      </c>
      <c r="H2000" t="s">
        <v>312</v>
      </c>
      <c r="I2000" t="s">
        <v>951</v>
      </c>
      <c r="J2000" t="s">
        <v>204</v>
      </c>
      <c r="K2000" t="s">
        <v>204</v>
      </c>
      <c r="L2000" t="s">
        <v>325</v>
      </c>
      <c r="M2000" t="s">
        <v>340</v>
      </c>
      <c r="N2000" t="s">
        <v>447</v>
      </c>
      <c r="O2000" t="s">
        <v>339</v>
      </c>
      <c r="P2000" t="s">
        <v>1864</v>
      </c>
      <c r="Q2000" t="s">
        <v>415</v>
      </c>
      <c r="R2000" t="s">
        <v>407</v>
      </c>
      <c r="S2000" t="s">
        <v>1212</v>
      </c>
      <c r="T2000" s="129">
        <v>989.8</v>
      </c>
      <c r="U2000" t="s">
        <v>1822</v>
      </c>
      <c r="V2000" s="130">
        <v>5.2382810195684103E-2</v>
      </c>
      <c r="W2000" s="130">
        <v>5.4971318355798403E-2</v>
      </c>
      <c r="X2000" t="s">
        <v>412</v>
      </c>
      <c r="Y2000" t="s">
        <v>339</v>
      </c>
      <c r="Z2000" s="137">
        <v>16968</v>
      </c>
      <c r="AA2000" s="167">
        <v>1</v>
      </c>
      <c r="AB2000" s="166" t="s">
        <v>3135</v>
      </c>
      <c r="AD2000" s="137">
        <v>16.762700000000002</v>
      </c>
      <c r="AH2000" s="130">
        <v>1.6262313181789431E-4</v>
      </c>
      <c r="AI2000" s="130">
        <v>5.6061800815261479E-4</v>
      </c>
      <c r="AJ2000" s="130">
        <v>6.4285868436664986E-5</v>
      </c>
      <c r="AK2000" s="181"/>
      <c r="AL2000" s="4"/>
      <c r="AM2000" s="159"/>
      <c r="AN2000" s="4"/>
    </row>
    <row r="2001" spans="1:40" x14ac:dyDescent="0.25">
      <c r="A2001" t="s">
        <v>1213</v>
      </c>
      <c r="B2001" s="2">
        <v>9888</v>
      </c>
      <c r="C2001" t="s">
        <v>3046</v>
      </c>
      <c r="D2001" t="s">
        <v>3047</v>
      </c>
      <c r="E2001" t="s">
        <v>309</v>
      </c>
      <c r="F2001" t="s">
        <v>3203</v>
      </c>
      <c r="G2001" t="s">
        <v>3204</v>
      </c>
      <c r="H2001" t="s">
        <v>312</v>
      </c>
      <c r="I2001" t="s">
        <v>951</v>
      </c>
      <c r="J2001" t="s">
        <v>204</v>
      </c>
      <c r="K2001" t="s">
        <v>204</v>
      </c>
      <c r="L2001" t="s">
        <v>325</v>
      </c>
      <c r="M2001" t="s">
        <v>340</v>
      </c>
      <c r="N2001" t="s">
        <v>447</v>
      </c>
      <c r="O2001" t="s">
        <v>339</v>
      </c>
      <c r="P2001" t="s">
        <v>1894</v>
      </c>
      <c r="Q2001" t="s">
        <v>415</v>
      </c>
      <c r="R2001" t="s">
        <v>407</v>
      </c>
      <c r="S2001" t="s">
        <v>1212</v>
      </c>
      <c r="T2001" s="129">
        <v>989.2</v>
      </c>
      <c r="U2001" t="s">
        <v>1822</v>
      </c>
      <c r="V2001" s="130">
        <v>3.5843641633658899E-2</v>
      </c>
      <c r="W2001" s="130">
        <v>6.0174560695886302E-2</v>
      </c>
      <c r="X2001" t="s">
        <v>412</v>
      </c>
      <c r="Y2001" t="s">
        <v>339</v>
      </c>
      <c r="Z2001" s="137">
        <v>15366</v>
      </c>
      <c r="AA2001" s="167">
        <v>1</v>
      </c>
      <c r="AB2001" s="166" t="s">
        <v>1421</v>
      </c>
      <c r="AD2001" s="137">
        <v>15.1401</v>
      </c>
      <c r="AH2001" s="130">
        <v>2.3281818181818183E-4</v>
      </c>
      <c r="AI2001" s="130">
        <v>5.0635116689026251E-4</v>
      </c>
      <c r="AJ2001" s="130">
        <v>5.8063108969196584E-5</v>
      </c>
      <c r="AK2001" s="181"/>
      <c r="AL2001" s="4"/>
      <c r="AM2001" s="159"/>
      <c r="AN2001" s="4"/>
    </row>
    <row r="2002" spans="1:40" x14ac:dyDescent="0.25">
      <c r="A2002" t="s">
        <v>1213</v>
      </c>
      <c r="B2002" s="2">
        <v>9888</v>
      </c>
      <c r="C2002" t="s">
        <v>3099</v>
      </c>
      <c r="D2002" t="s">
        <v>3100</v>
      </c>
      <c r="E2002" t="s">
        <v>309</v>
      </c>
      <c r="F2002" t="s">
        <v>3176</v>
      </c>
      <c r="G2002" t="s">
        <v>3177</v>
      </c>
      <c r="H2002" t="s">
        <v>312</v>
      </c>
      <c r="I2002" t="s">
        <v>951</v>
      </c>
      <c r="J2002" t="s">
        <v>204</v>
      </c>
      <c r="K2002" t="s">
        <v>204</v>
      </c>
      <c r="L2002" t="s">
        <v>325</v>
      </c>
      <c r="M2002" t="s">
        <v>340</v>
      </c>
      <c r="N2002" t="s">
        <v>447</v>
      </c>
      <c r="O2002" t="s">
        <v>339</v>
      </c>
      <c r="P2002" t="s">
        <v>1773</v>
      </c>
      <c r="Q2002" t="s">
        <v>415</v>
      </c>
      <c r="R2002" t="s">
        <v>407</v>
      </c>
      <c r="S2002" t="s">
        <v>1212</v>
      </c>
      <c r="T2002" s="129">
        <v>1620.4</v>
      </c>
      <c r="U2002" t="s">
        <v>1672</v>
      </c>
      <c r="V2002" s="130">
        <v>2.81788164675232E-2</v>
      </c>
      <c r="W2002" s="130">
        <v>5.6491116206645597E-2</v>
      </c>
      <c r="X2002" t="s">
        <v>412</v>
      </c>
      <c r="Y2002" t="s">
        <v>339</v>
      </c>
      <c r="Z2002" s="137">
        <v>9296.24</v>
      </c>
      <c r="AA2002" s="167">
        <v>1</v>
      </c>
      <c r="AB2002" s="166" t="s">
        <v>3178</v>
      </c>
      <c r="AD2002" s="137">
        <v>8.9151000000000007</v>
      </c>
      <c r="AH2002" s="130">
        <v>3.0036005604530008E-5</v>
      </c>
      <c r="AI2002" s="130">
        <v>2.9815993870208117E-4</v>
      </c>
      <c r="AJ2002" s="130">
        <v>3.4189894569473416E-5</v>
      </c>
      <c r="AK2002" s="181"/>
      <c r="AL2002" s="4"/>
      <c r="AM2002" s="159"/>
      <c r="AN2002" s="4"/>
    </row>
    <row r="2003" spans="1:40" x14ac:dyDescent="0.25">
      <c r="A2003" t="s">
        <v>1213</v>
      </c>
      <c r="B2003" s="2">
        <v>9888</v>
      </c>
      <c r="C2003" t="s">
        <v>3075</v>
      </c>
      <c r="D2003" t="s">
        <v>3076</v>
      </c>
      <c r="E2003" t="s">
        <v>309</v>
      </c>
      <c r="F2003" t="s">
        <v>3142</v>
      </c>
      <c r="G2003" t="s">
        <v>3143</v>
      </c>
      <c r="H2003" t="s">
        <v>312</v>
      </c>
      <c r="I2003" t="s">
        <v>951</v>
      </c>
      <c r="J2003" t="s">
        <v>204</v>
      </c>
      <c r="K2003" t="s">
        <v>204</v>
      </c>
      <c r="L2003" t="s">
        <v>325</v>
      </c>
      <c r="M2003" t="s">
        <v>340</v>
      </c>
      <c r="N2003" t="s">
        <v>447</v>
      </c>
      <c r="O2003" t="s">
        <v>339</v>
      </c>
      <c r="P2003" t="s">
        <v>1640</v>
      </c>
      <c r="Q2003" t="s">
        <v>413</v>
      </c>
      <c r="R2003" t="s">
        <v>407</v>
      </c>
      <c r="S2003" t="s">
        <v>1212</v>
      </c>
      <c r="T2003" s="129">
        <v>850.2</v>
      </c>
      <c r="U2003" t="s">
        <v>3144</v>
      </c>
      <c r="V2003" s="130">
        <v>5.9387780100106903E-2</v>
      </c>
      <c r="W2003" s="130">
        <v>5.4883461189269699E-2</v>
      </c>
      <c r="X2003" t="s">
        <v>412</v>
      </c>
      <c r="Y2003" t="s">
        <v>339</v>
      </c>
      <c r="Z2003" s="137">
        <v>1591.33</v>
      </c>
      <c r="AA2003" s="167">
        <v>1</v>
      </c>
      <c r="AB2003" s="166" t="s">
        <v>3145</v>
      </c>
      <c r="AD2003" s="137">
        <v>1.5834999999999999</v>
      </c>
      <c r="AH2003" s="130">
        <v>1.3183389226160494E-5</v>
      </c>
      <c r="AI2003" s="130">
        <v>5.2959166238712465E-5</v>
      </c>
      <c r="AJ2003" s="130">
        <v>6.0728088356564866E-6</v>
      </c>
      <c r="AK2003" s="181"/>
      <c r="AL2003" s="4"/>
      <c r="AM2003" s="159"/>
      <c r="AN2003" s="4"/>
    </row>
    <row r="2004" spans="1:40" x14ac:dyDescent="0.25">
      <c r="A2004" t="s">
        <v>1213</v>
      </c>
      <c r="B2004" s="2">
        <v>9888</v>
      </c>
      <c r="C2004" t="s">
        <v>2191</v>
      </c>
      <c r="D2004" t="s">
        <v>2192</v>
      </c>
      <c r="E2004" t="s">
        <v>309</v>
      </c>
      <c r="F2004" t="s">
        <v>2512</v>
      </c>
      <c r="G2004" t="s">
        <v>2513</v>
      </c>
      <c r="H2004" t="s">
        <v>312</v>
      </c>
      <c r="I2004" t="s">
        <v>951</v>
      </c>
      <c r="J2004" t="s">
        <v>204</v>
      </c>
      <c r="K2004" t="s">
        <v>204</v>
      </c>
      <c r="L2004" t="s">
        <v>325</v>
      </c>
      <c r="M2004" t="s">
        <v>340</v>
      </c>
      <c r="N2004" t="s">
        <v>484</v>
      </c>
      <c r="O2004" t="s">
        <v>339</v>
      </c>
      <c r="P2004" t="s">
        <v>1668</v>
      </c>
      <c r="Q2004" t="s">
        <v>413</v>
      </c>
      <c r="R2004" t="s">
        <v>407</v>
      </c>
      <c r="S2004" t="s">
        <v>1212</v>
      </c>
      <c r="T2004" s="129">
        <v>906</v>
      </c>
      <c r="U2004" t="s">
        <v>2514</v>
      </c>
      <c r="V2004" s="130">
        <v>3.0658486645221399E-2</v>
      </c>
      <c r="W2004" s="130">
        <v>4.7875868682860999E-2</v>
      </c>
      <c r="X2004" t="s">
        <v>412</v>
      </c>
      <c r="Y2004" t="s">
        <v>339</v>
      </c>
      <c r="Z2004" s="137">
        <v>521.83000000000004</v>
      </c>
      <c r="AA2004" s="167">
        <v>1</v>
      </c>
      <c r="AB2004" s="166" t="s">
        <v>2398</v>
      </c>
      <c r="AD2004" s="137">
        <v>0.51800000000000002</v>
      </c>
      <c r="AH2004" s="130">
        <v>4.8999000735132431E-7</v>
      </c>
      <c r="AI2004" s="130">
        <v>1.7324185735177176E-5</v>
      </c>
      <c r="AJ2004" s="130">
        <v>1.9865582424187308E-6</v>
      </c>
      <c r="AK2004" s="181"/>
      <c r="AL2004" s="4"/>
      <c r="AM2004" s="159"/>
      <c r="AN2004" s="4"/>
    </row>
    <row r="2005" spans="1:40" x14ac:dyDescent="0.25">
      <c r="A2005" t="s">
        <v>1213</v>
      </c>
      <c r="B2005" s="2">
        <v>9888</v>
      </c>
      <c r="C2005" t="s">
        <v>1884</v>
      </c>
      <c r="D2005" t="s">
        <v>1885</v>
      </c>
      <c r="E2005" t="s">
        <v>309</v>
      </c>
      <c r="F2005" t="s">
        <v>3059</v>
      </c>
      <c r="G2005" t="s">
        <v>3060</v>
      </c>
      <c r="H2005" t="s">
        <v>321</v>
      </c>
      <c r="I2005" t="s">
        <v>754</v>
      </c>
      <c r="J2005" t="s">
        <v>204</v>
      </c>
      <c r="K2005" t="s">
        <v>204</v>
      </c>
      <c r="L2005" t="s">
        <v>325</v>
      </c>
      <c r="M2005" t="s">
        <v>340</v>
      </c>
      <c r="N2005" t="s">
        <v>448</v>
      </c>
      <c r="O2005" t="s">
        <v>339</v>
      </c>
      <c r="P2005" t="s">
        <v>1647</v>
      </c>
      <c r="Q2005" t="s">
        <v>413</v>
      </c>
      <c r="R2005" t="s">
        <v>407</v>
      </c>
      <c r="S2005" t="s">
        <v>1212</v>
      </c>
      <c r="T2005" s="129">
        <v>4935.3999999999996</v>
      </c>
      <c r="U2005" t="s">
        <v>3061</v>
      </c>
      <c r="V2005" s="130">
        <v>3.7100000000000001E-2</v>
      </c>
      <c r="W2005" s="130">
        <v>3.3633828598260501E-2</v>
      </c>
      <c r="X2005" t="s">
        <v>411</v>
      </c>
      <c r="Y2005" t="s">
        <v>339</v>
      </c>
      <c r="Z2005" s="137">
        <v>750000</v>
      </c>
      <c r="AA2005" s="167">
        <v>1</v>
      </c>
      <c r="AB2005" s="166" t="s">
        <v>3062</v>
      </c>
      <c r="AD2005" s="137">
        <v>790.57500000000005</v>
      </c>
      <c r="AH2005" s="130">
        <v>1.952362358453729E-3</v>
      </c>
      <c r="AI2005" s="130">
        <v>2.6440285979899027E-2</v>
      </c>
      <c r="AJ2005" s="130">
        <v>3.0318982287648425E-3</v>
      </c>
      <c r="AK2005" s="181"/>
      <c r="AL2005" s="4"/>
      <c r="AM2005" s="159"/>
      <c r="AN2005" s="4"/>
    </row>
    <row r="2006" spans="1:40" x14ac:dyDescent="0.25">
      <c r="A2006" t="s">
        <v>1213</v>
      </c>
      <c r="B2006" s="2">
        <v>9888</v>
      </c>
      <c r="C2006" t="s">
        <v>455</v>
      </c>
      <c r="D2006" t="s">
        <v>2606</v>
      </c>
      <c r="E2006" t="s">
        <v>309</v>
      </c>
      <c r="F2006" t="s">
        <v>2607</v>
      </c>
      <c r="G2006" t="s">
        <v>2608</v>
      </c>
      <c r="H2006" t="s">
        <v>321</v>
      </c>
      <c r="I2006" t="s">
        <v>754</v>
      </c>
      <c r="J2006" t="s">
        <v>204</v>
      </c>
      <c r="K2006" t="s">
        <v>204</v>
      </c>
      <c r="L2006" t="s">
        <v>325</v>
      </c>
      <c r="M2006" t="s">
        <v>340</v>
      </c>
      <c r="N2006" t="s">
        <v>440</v>
      </c>
      <c r="O2006" t="s">
        <v>339</v>
      </c>
      <c r="P2006" t="s">
        <v>2149</v>
      </c>
      <c r="Q2006" t="s">
        <v>415</v>
      </c>
      <c r="R2006" t="s">
        <v>407</v>
      </c>
      <c r="S2006" t="s">
        <v>1212</v>
      </c>
      <c r="T2006" s="129">
        <v>1132.5</v>
      </c>
      <c r="U2006" t="s">
        <v>2609</v>
      </c>
      <c r="V2006" s="130">
        <v>1.7936982547534699E-2</v>
      </c>
      <c r="W2006" s="130">
        <v>2.65973874700066E-2</v>
      </c>
      <c r="X2006" t="s">
        <v>412</v>
      </c>
      <c r="Y2006" t="s">
        <v>339</v>
      </c>
      <c r="Z2006" s="137">
        <v>645885</v>
      </c>
      <c r="AA2006" s="167">
        <v>1</v>
      </c>
      <c r="AB2006" s="166" t="s">
        <v>2610</v>
      </c>
      <c r="AD2006" s="137">
        <v>770.47619999999995</v>
      </c>
      <c r="AH2006" s="130">
        <v>2.1852891951888815E-4</v>
      </c>
      <c r="AI2006" s="130">
        <v>2.5768094195624546E-2</v>
      </c>
      <c r="AJ2006" s="130">
        <v>2.9548182349371861E-3</v>
      </c>
      <c r="AK2006" s="181"/>
      <c r="AL2006" s="4"/>
      <c r="AM2006" s="159"/>
      <c r="AN2006" s="4"/>
    </row>
    <row r="2007" spans="1:40" x14ac:dyDescent="0.25">
      <c r="A2007" t="s">
        <v>1213</v>
      </c>
      <c r="B2007" s="2">
        <v>9888</v>
      </c>
      <c r="C2007" t="s">
        <v>2591</v>
      </c>
      <c r="D2007" t="s">
        <v>2592</v>
      </c>
      <c r="E2007" t="s">
        <v>309</v>
      </c>
      <c r="F2007" t="s">
        <v>2611</v>
      </c>
      <c r="G2007" t="s">
        <v>2612</v>
      </c>
      <c r="H2007" t="s">
        <v>321</v>
      </c>
      <c r="I2007" t="s">
        <v>754</v>
      </c>
      <c r="J2007" t="s">
        <v>204</v>
      </c>
      <c r="K2007" t="s">
        <v>204</v>
      </c>
      <c r="L2007" t="s">
        <v>325</v>
      </c>
      <c r="M2007" t="s">
        <v>340</v>
      </c>
      <c r="N2007" t="s">
        <v>475</v>
      </c>
      <c r="O2007" t="s">
        <v>339</v>
      </c>
      <c r="P2007" t="s">
        <v>1668</v>
      </c>
      <c r="Q2007" t="s">
        <v>413</v>
      </c>
      <c r="R2007" t="s">
        <v>407</v>
      </c>
      <c r="S2007" t="s">
        <v>1212</v>
      </c>
      <c r="T2007" s="129">
        <v>2151.6999999999998</v>
      </c>
      <c r="U2007" t="s">
        <v>2613</v>
      </c>
      <c r="V2007" s="130">
        <v>5.8390001407149202E-3</v>
      </c>
      <c r="W2007" s="130">
        <v>2.3652205439805601E-2</v>
      </c>
      <c r="X2007" t="s">
        <v>412</v>
      </c>
      <c r="Y2007" t="s">
        <v>339</v>
      </c>
      <c r="Z2007" s="137">
        <v>206011.68</v>
      </c>
      <c r="AA2007" s="167">
        <v>1</v>
      </c>
      <c r="AB2007" s="166" t="s">
        <v>2614</v>
      </c>
      <c r="AD2007" s="137">
        <v>250.94279999999998</v>
      </c>
      <c r="AH2007" s="130">
        <v>4.0401731332544627E-4</v>
      </c>
      <c r="AI2007" s="130">
        <v>8.3926248573463671E-3</v>
      </c>
      <c r="AJ2007" s="130">
        <v>9.6237931991435344E-4</v>
      </c>
      <c r="AK2007" s="181"/>
      <c r="AL2007" s="4"/>
      <c r="AM2007" s="159"/>
      <c r="AN2007" s="4"/>
    </row>
    <row r="2008" spans="1:40" x14ac:dyDescent="0.25">
      <c r="A2008" t="s">
        <v>1213</v>
      </c>
      <c r="B2008" s="2">
        <v>9888</v>
      </c>
      <c r="C2008" t="s">
        <v>2763</v>
      </c>
      <c r="D2008" t="s">
        <v>2764</v>
      </c>
      <c r="E2008" t="s">
        <v>309</v>
      </c>
      <c r="F2008" t="s">
        <v>3063</v>
      </c>
      <c r="G2008" t="s">
        <v>3064</v>
      </c>
      <c r="H2008" t="s">
        <v>321</v>
      </c>
      <c r="I2008" t="s">
        <v>754</v>
      </c>
      <c r="J2008" t="s">
        <v>204</v>
      </c>
      <c r="K2008" t="s">
        <v>204</v>
      </c>
      <c r="L2008" t="s">
        <v>325</v>
      </c>
      <c r="M2008" t="s">
        <v>340</v>
      </c>
      <c r="N2008" t="s">
        <v>447</v>
      </c>
      <c r="O2008" t="s">
        <v>339</v>
      </c>
      <c r="P2008" t="s">
        <v>1640</v>
      </c>
      <c r="Q2008" t="s">
        <v>413</v>
      </c>
      <c r="R2008" t="s">
        <v>407</v>
      </c>
      <c r="S2008" t="s">
        <v>1212</v>
      </c>
      <c r="T2008" s="129">
        <v>742.9</v>
      </c>
      <c r="U2008" t="s">
        <v>2074</v>
      </c>
      <c r="V2008" s="130">
        <v>6.4065687807071697E-2</v>
      </c>
      <c r="W2008" s="130">
        <v>3.6321995633840198E-2</v>
      </c>
      <c r="X2008" t="s">
        <v>412</v>
      </c>
      <c r="Y2008" t="s">
        <v>339</v>
      </c>
      <c r="Z2008" s="137">
        <v>121794.33</v>
      </c>
      <c r="AA2008" s="167">
        <v>1</v>
      </c>
      <c r="AB2008" s="166" t="s">
        <v>3065</v>
      </c>
      <c r="AD2008" s="137">
        <v>140.4898</v>
      </c>
      <c r="AH2008" s="130">
        <v>2.7999999999999998E-4</v>
      </c>
      <c r="AI2008" s="130">
        <v>4.6985934152469003E-3</v>
      </c>
      <c r="AJ2008" s="130">
        <v>5.3878604279104065E-4</v>
      </c>
      <c r="AK2008" s="181"/>
      <c r="AL2008" s="4"/>
      <c r="AM2008" s="159"/>
      <c r="AN2008" s="4"/>
    </row>
    <row r="2009" spans="1:40" x14ac:dyDescent="0.25">
      <c r="A2009" t="s">
        <v>1213</v>
      </c>
      <c r="B2009" s="2">
        <v>9888</v>
      </c>
      <c r="C2009" t="s">
        <v>1953</v>
      </c>
      <c r="D2009" t="s">
        <v>1954</v>
      </c>
      <c r="E2009" t="s">
        <v>309</v>
      </c>
      <c r="F2009" t="s">
        <v>3185</v>
      </c>
      <c r="G2009" t="s">
        <v>3186</v>
      </c>
      <c r="H2009" t="s">
        <v>321</v>
      </c>
      <c r="I2009" t="s">
        <v>754</v>
      </c>
      <c r="J2009" t="s">
        <v>204</v>
      </c>
      <c r="K2009" t="s">
        <v>204</v>
      </c>
      <c r="L2009" t="s">
        <v>325</v>
      </c>
      <c r="M2009" t="s">
        <v>340</v>
      </c>
      <c r="N2009" t="s">
        <v>465</v>
      </c>
      <c r="O2009" t="s">
        <v>339</v>
      </c>
      <c r="P2009" t="s">
        <v>1773</v>
      </c>
      <c r="Q2009" t="s">
        <v>415</v>
      </c>
      <c r="R2009" t="s">
        <v>407</v>
      </c>
      <c r="S2009" t="s">
        <v>1212</v>
      </c>
      <c r="T2009" s="129">
        <v>991.5</v>
      </c>
      <c r="U2009" t="s">
        <v>3187</v>
      </c>
      <c r="V2009" s="130">
        <v>9.7838861382004202E-3</v>
      </c>
      <c r="W2009" s="130">
        <v>3.4730076228379897E-2</v>
      </c>
      <c r="X2009" t="s">
        <v>412</v>
      </c>
      <c r="Y2009" t="s">
        <v>339</v>
      </c>
      <c r="Z2009" s="137">
        <v>42087.4</v>
      </c>
      <c r="AA2009" s="167">
        <v>1</v>
      </c>
      <c r="AB2009" s="166" t="s">
        <v>3188</v>
      </c>
      <c r="AC2009" s="2">
        <v>50.25</v>
      </c>
      <c r="AD2009" s="137">
        <v>98.827300000000008</v>
      </c>
      <c r="AH2009" s="130">
        <v>2.936513252453874E-4</v>
      </c>
      <c r="AI2009" s="130">
        <v>3.3052171832163618E-3</v>
      </c>
      <c r="AJ2009" s="130">
        <v>3.790080837663874E-4</v>
      </c>
      <c r="AK2009" s="181"/>
      <c r="AL2009" s="4"/>
      <c r="AM2009" s="159"/>
      <c r="AN2009" s="4"/>
    </row>
    <row r="2010" spans="1:40" x14ac:dyDescent="0.25">
      <c r="A2010" t="s">
        <v>1213</v>
      </c>
      <c r="B2010" s="2">
        <v>9888</v>
      </c>
      <c r="C2010" t="s">
        <v>1849</v>
      </c>
      <c r="D2010" t="s">
        <v>1850</v>
      </c>
      <c r="E2010" t="s">
        <v>309</v>
      </c>
      <c r="F2010" t="s">
        <v>1851</v>
      </c>
      <c r="G2010" t="s">
        <v>1852</v>
      </c>
      <c r="H2010" t="s">
        <v>321</v>
      </c>
      <c r="I2010" t="s">
        <v>754</v>
      </c>
      <c r="J2010" t="s">
        <v>204</v>
      </c>
      <c r="K2010" t="s">
        <v>204</v>
      </c>
      <c r="L2010" t="s">
        <v>325</v>
      </c>
      <c r="M2010" t="s">
        <v>340</v>
      </c>
      <c r="N2010" t="s">
        <v>456</v>
      </c>
      <c r="O2010" t="s">
        <v>339</v>
      </c>
      <c r="P2010" t="s">
        <v>1647</v>
      </c>
      <c r="Q2010" t="s">
        <v>413</v>
      </c>
      <c r="R2010" t="s">
        <v>407</v>
      </c>
      <c r="S2010" t="s">
        <v>1212</v>
      </c>
      <c r="T2010" s="129">
        <v>5431</v>
      </c>
      <c r="U2010" t="s">
        <v>1853</v>
      </c>
      <c r="V2010" s="130">
        <v>2.0549947956985701E-2</v>
      </c>
      <c r="W2010" s="130">
        <v>3.88488726472851E-2</v>
      </c>
      <c r="X2010" t="s">
        <v>412</v>
      </c>
      <c r="Y2010" t="s">
        <v>339</v>
      </c>
      <c r="Z2010" s="137">
        <v>28296.400000000001</v>
      </c>
      <c r="AA2010" s="167">
        <v>1</v>
      </c>
      <c r="AB2010" s="166" t="s">
        <v>1854</v>
      </c>
      <c r="AD2010" s="137">
        <v>41.6325</v>
      </c>
      <c r="AH2010" s="130">
        <v>9.7439837183281395E-6</v>
      </c>
      <c r="AI2010" s="130">
        <v>1.3923729008103547E-3</v>
      </c>
      <c r="AJ2010" s="130">
        <v>1.5966290738899191E-4</v>
      </c>
      <c r="AK2010" s="181"/>
      <c r="AL2010" s="4"/>
      <c r="AM2010" s="159"/>
      <c r="AN2010" s="4"/>
    </row>
    <row r="2011" spans="1:40" x14ac:dyDescent="0.25">
      <c r="A2011" t="s">
        <v>1213</v>
      </c>
      <c r="B2011" s="2">
        <v>9888</v>
      </c>
      <c r="C2011" t="s">
        <v>1855</v>
      </c>
      <c r="D2011" t="s">
        <v>1856</v>
      </c>
      <c r="E2011" t="s">
        <v>309</v>
      </c>
      <c r="F2011" t="s">
        <v>1857</v>
      </c>
      <c r="G2011" t="s">
        <v>1858</v>
      </c>
      <c r="H2011" t="s">
        <v>321</v>
      </c>
      <c r="I2011" t="s">
        <v>754</v>
      </c>
      <c r="J2011" t="s">
        <v>204</v>
      </c>
      <c r="K2011" t="s">
        <v>204</v>
      </c>
      <c r="L2011" t="s">
        <v>325</v>
      </c>
      <c r="M2011" t="s">
        <v>340</v>
      </c>
      <c r="N2011" t="s">
        <v>464</v>
      </c>
      <c r="O2011" t="s">
        <v>339</v>
      </c>
      <c r="P2011" t="s">
        <v>1668</v>
      </c>
      <c r="Q2011" t="s">
        <v>413</v>
      </c>
      <c r="R2011" t="s">
        <v>407</v>
      </c>
      <c r="S2011" t="s">
        <v>1212</v>
      </c>
      <c r="T2011" s="129">
        <v>224.7</v>
      </c>
      <c r="U2011" t="s">
        <v>1859</v>
      </c>
      <c r="V2011" s="130">
        <v>7.7885556319876601E-4</v>
      </c>
      <c r="W2011" s="130">
        <v>2.0223153343200299E-2</v>
      </c>
      <c r="X2011" t="s">
        <v>412</v>
      </c>
      <c r="Y2011" t="s">
        <v>339</v>
      </c>
      <c r="Z2011" s="137">
        <v>16703.18</v>
      </c>
      <c r="AA2011" s="167">
        <v>1</v>
      </c>
      <c r="AB2011" s="166" t="s">
        <v>1860</v>
      </c>
      <c r="AD2011" s="137">
        <v>19.2103</v>
      </c>
      <c r="AH2011" s="130">
        <v>2.0517126241820598E-4</v>
      </c>
      <c r="AI2011" s="130">
        <v>6.4247645797002725E-4</v>
      </c>
      <c r="AJ2011" s="130">
        <v>7.3672547884819594E-5</v>
      </c>
      <c r="AK2011" s="181"/>
      <c r="AL2011" s="4"/>
      <c r="AM2011" s="159"/>
      <c r="AN2011" s="4"/>
    </row>
    <row r="2012" spans="1:40" x14ac:dyDescent="0.25">
      <c r="A2012" t="s">
        <v>1213</v>
      </c>
      <c r="B2012" s="2">
        <v>9888</v>
      </c>
      <c r="C2012" t="s">
        <v>1873</v>
      </c>
      <c r="D2012" t="s">
        <v>1874</v>
      </c>
      <c r="E2012" t="s">
        <v>309</v>
      </c>
      <c r="F2012" t="s">
        <v>2772</v>
      </c>
      <c r="G2012" t="s">
        <v>2773</v>
      </c>
      <c r="H2012" t="s">
        <v>312</v>
      </c>
      <c r="I2012" t="s">
        <v>754</v>
      </c>
      <c r="J2012" t="s">
        <v>204</v>
      </c>
      <c r="K2012" t="s">
        <v>204</v>
      </c>
      <c r="L2012" t="s">
        <v>325</v>
      </c>
      <c r="M2012" t="s">
        <v>340</v>
      </c>
      <c r="N2012" t="s">
        <v>448</v>
      </c>
      <c r="O2012" t="s">
        <v>339</v>
      </c>
      <c r="P2012" t="s">
        <v>1211</v>
      </c>
      <c r="Q2012" t="s">
        <v>413</v>
      </c>
      <c r="R2012" t="s">
        <v>407</v>
      </c>
      <c r="S2012" t="s">
        <v>1212</v>
      </c>
      <c r="T2012" s="129">
        <v>3399.2</v>
      </c>
      <c r="U2012" t="s">
        <v>2774</v>
      </c>
      <c r="V2012" s="130">
        <v>1.48953374087807E-2</v>
      </c>
      <c r="W2012" s="130">
        <v>2.36181116139885E-2</v>
      </c>
      <c r="X2012" t="s">
        <v>412</v>
      </c>
      <c r="Y2012" t="s">
        <v>339</v>
      </c>
      <c r="Z2012" s="137">
        <v>864082</v>
      </c>
      <c r="AA2012" s="167">
        <v>1</v>
      </c>
      <c r="AB2012" s="166" t="s">
        <v>2775</v>
      </c>
      <c r="AD2012" s="137">
        <v>887.58500000000004</v>
      </c>
      <c r="AH2012" s="130">
        <v>2.7542612889293349E-4</v>
      </c>
      <c r="AI2012" s="130">
        <v>2.9684724702234041E-2</v>
      </c>
      <c r="AJ2012" s="130">
        <v>3.4039368679483193E-3</v>
      </c>
      <c r="AK2012" s="181"/>
      <c r="AL2012" s="4"/>
      <c r="AM2012" s="159"/>
      <c r="AN2012" s="4"/>
    </row>
    <row r="2013" spans="1:40" x14ac:dyDescent="0.25">
      <c r="A2013" t="s">
        <v>1213</v>
      </c>
      <c r="B2013" s="2">
        <v>9888</v>
      </c>
      <c r="C2013" t="s">
        <v>455</v>
      </c>
      <c r="D2013" t="s">
        <v>2606</v>
      </c>
      <c r="E2013" t="s">
        <v>309</v>
      </c>
      <c r="F2013" t="s">
        <v>2726</v>
      </c>
      <c r="G2013" t="s">
        <v>2727</v>
      </c>
      <c r="H2013" t="s">
        <v>312</v>
      </c>
      <c r="I2013" t="s">
        <v>754</v>
      </c>
      <c r="J2013" t="s">
        <v>204</v>
      </c>
      <c r="K2013" t="s">
        <v>204</v>
      </c>
      <c r="L2013" t="s">
        <v>325</v>
      </c>
      <c r="M2013" t="s">
        <v>340</v>
      </c>
      <c r="N2013" t="s">
        <v>440</v>
      </c>
      <c r="O2013" t="s">
        <v>339</v>
      </c>
      <c r="P2013" t="s">
        <v>2149</v>
      </c>
      <c r="Q2013" t="s">
        <v>415</v>
      </c>
      <c r="R2013" t="s">
        <v>407</v>
      </c>
      <c r="S2013" t="s">
        <v>1212</v>
      </c>
      <c r="T2013" s="129">
        <v>3633.5</v>
      </c>
      <c r="U2013" t="s">
        <v>2728</v>
      </c>
      <c r="V2013" s="130">
        <v>1.6412762354976299E-2</v>
      </c>
      <c r="W2013" s="130">
        <v>2.4318346344232199E-2</v>
      </c>
      <c r="X2013" t="s">
        <v>412</v>
      </c>
      <c r="Y2013" t="s">
        <v>339</v>
      </c>
      <c r="Z2013" s="137">
        <v>681397.42</v>
      </c>
      <c r="AA2013" s="167">
        <v>1</v>
      </c>
      <c r="AB2013" s="166" t="s">
        <v>2729</v>
      </c>
      <c r="AD2013" s="137">
        <v>824.83159999999998</v>
      </c>
      <c r="AH2013" s="130">
        <v>2.6670624183733045E-4</v>
      </c>
      <c r="AI2013" s="130">
        <v>2.7585976522477539E-2</v>
      </c>
      <c r="AJ2013" s="130">
        <v>3.1632741575046905E-3</v>
      </c>
      <c r="AK2013" s="181"/>
      <c r="AL2013" s="4"/>
      <c r="AM2013" s="159"/>
      <c r="AN2013" s="4"/>
    </row>
    <row r="2014" spans="1:40" x14ac:dyDescent="0.25">
      <c r="A2014" t="s">
        <v>1213</v>
      </c>
      <c r="B2014" s="2">
        <v>9888</v>
      </c>
      <c r="C2014" t="s">
        <v>3079</v>
      </c>
      <c r="D2014" t="s">
        <v>3080</v>
      </c>
      <c r="E2014" t="s">
        <v>309</v>
      </c>
      <c r="F2014" t="s">
        <v>3081</v>
      </c>
      <c r="G2014" t="s">
        <v>3082</v>
      </c>
      <c r="H2014" t="s">
        <v>312</v>
      </c>
      <c r="I2014" t="s">
        <v>754</v>
      </c>
      <c r="J2014" t="s">
        <v>204</v>
      </c>
      <c r="K2014" t="s">
        <v>204</v>
      </c>
      <c r="L2014" t="s">
        <v>325</v>
      </c>
      <c r="M2014" t="s">
        <v>340</v>
      </c>
      <c r="N2014" t="s">
        <v>464</v>
      </c>
      <c r="O2014" t="s">
        <v>339</v>
      </c>
      <c r="P2014" t="s">
        <v>1640</v>
      </c>
      <c r="Q2014" t="s">
        <v>413</v>
      </c>
      <c r="R2014" t="s">
        <v>407</v>
      </c>
      <c r="S2014" t="s">
        <v>1212</v>
      </c>
      <c r="T2014" s="129">
        <v>4502.5</v>
      </c>
      <c r="U2014" t="s">
        <v>3083</v>
      </c>
      <c r="V2014" s="130">
        <v>3.9379949549436202E-2</v>
      </c>
      <c r="W2014" s="130">
        <v>2.9136066192388201E-2</v>
      </c>
      <c r="X2014" t="s">
        <v>412</v>
      </c>
      <c r="Y2014" t="s">
        <v>339</v>
      </c>
      <c r="Z2014" s="137">
        <v>571000</v>
      </c>
      <c r="AA2014" s="167">
        <v>1</v>
      </c>
      <c r="AB2014" s="166" t="s">
        <v>3084</v>
      </c>
      <c r="AD2014" s="137">
        <v>613.88209999999992</v>
      </c>
      <c r="AH2014" s="130">
        <v>1.3653264469232333E-3</v>
      </c>
      <c r="AI2014" s="130">
        <v>2.0530902548070669E-2</v>
      </c>
      <c r="AJ2014" s="130">
        <v>2.3542713236067944E-3</v>
      </c>
      <c r="AK2014" s="181"/>
      <c r="AL2014" s="4"/>
      <c r="AM2014" s="159"/>
      <c r="AN2014" s="4"/>
    </row>
    <row r="2015" spans="1:40" x14ac:dyDescent="0.25">
      <c r="A2015" t="s">
        <v>1213</v>
      </c>
      <c r="B2015" s="2">
        <v>9888</v>
      </c>
      <c r="C2015" t="s">
        <v>1884</v>
      </c>
      <c r="D2015" t="s">
        <v>1885</v>
      </c>
      <c r="E2015" t="s">
        <v>309</v>
      </c>
      <c r="F2015" t="s">
        <v>2749</v>
      </c>
      <c r="G2015" t="s">
        <v>2750</v>
      </c>
      <c r="H2015" t="s">
        <v>312</v>
      </c>
      <c r="I2015" t="s">
        <v>754</v>
      </c>
      <c r="J2015" t="s">
        <v>204</v>
      </c>
      <c r="K2015" t="s">
        <v>204</v>
      </c>
      <c r="L2015" t="s">
        <v>325</v>
      </c>
      <c r="M2015" t="s">
        <v>340</v>
      </c>
      <c r="N2015" t="s">
        <v>448</v>
      </c>
      <c r="O2015" t="s">
        <v>339</v>
      </c>
      <c r="P2015" t="s">
        <v>1211</v>
      </c>
      <c r="Q2015" t="s">
        <v>413</v>
      </c>
      <c r="R2015" t="s">
        <v>407</v>
      </c>
      <c r="S2015" t="s">
        <v>1212</v>
      </c>
      <c r="T2015" s="129">
        <v>3809.2</v>
      </c>
      <c r="U2015" t="s">
        <v>2475</v>
      </c>
      <c r="V2015" s="130">
        <v>-5.3196786987784999E-3</v>
      </c>
      <c r="W2015" s="130">
        <v>2.5228389233350398E-2</v>
      </c>
      <c r="X2015" t="s">
        <v>412</v>
      </c>
      <c r="Y2015" t="s">
        <v>339</v>
      </c>
      <c r="Z2015" s="137">
        <v>603200</v>
      </c>
      <c r="AA2015" s="167">
        <v>1</v>
      </c>
      <c r="AB2015" s="166" t="s">
        <v>2751</v>
      </c>
      <c r="AD2015" s="137">
        <v>609.05100000000004</v>
      </c>
      <c r="AH2015" s="130">
        <v>5.3629227212589057E-4</v>
      </c>
      <c r="AI2015" s="130">
        <v>2.0369329432809641E-2</v>
      </c>
      <c r="AJ2015" s="130">
        <v>2.3357437917053488E-3</v>
      </c>
      <c r="AK2015" s="181"/>
      <c r="AL2015" s="4"/>
      <c r="AM2015" s="159"/>
      <c r="AN2015" s="4"/>
    </row>
    <row r="2016" spans="1:40" x14ac:dyDescent="0.25">
      <c r="A2016" t="s">
        <v>1213</v>
      </c>
      <c r="B2016" s="2">
        <v>9888</v>
      </c>
      <c r="C2016" t="s">
        <v>2130</v>
      </c>
      <c r="D2016" t="s">
        <v>2131</v>
      </c>
      <c r="E2016" t="s">
        <v>309</v>
      </c>
      <c r="F2016" t="s">
        <v>2132</v>
      </c>
      <c r="G2016" t="s">
        <v>2133</v>
      </c>
      <c r="H2016" t="s">
        <v>312</v>
      </c>
      <c r="I2016" t="s">
        <v>754</v>
      </c>
      <c r="J2016" t="s">
        <v>204</v>
      </c>
      <c r="K2016" t="s">
        <v>204</v>
      </c>
      <c r="L2016" t="s">
        <v>325</v>
      </c>
      <c r="M2016" t="s">
        <v>340</v>
      </c>
      <c r="N2016" t="s">
        <v>448</v>
      </c>
      <c r="O2016" t="s">
        <v>339</v>
      </c>
      <c r="P2016" t="s">
        <v>1255</v>
      </c>
      <c r="Q2016" t="s">
        <v>415</v>
      </c>
      <c r="R2016" t="s">
        <v>407</v>
      </c>
      <c r="S2016" t="s">
        <v>1212</v>
      </c>
      <c r="T2016" s="129">
        <v>3973.1</v>
      </c>
      <c r="U2016" t="s">
        <v>2134</v>
      </c>
      <c r="V2016" s="130">
        <v>2.7035362001657098E-2</v>
      </c>
      <c r="W2016" s="130">
        <v>2.5207408417462999E-2</v>
      </c>
      <c r="X2016" t="s">
        <v>412</v>
      </c>
      <c r="Y2016" t="s">
        <v>339</v>
      </c>
      <c r="Z2016" s="137">
        <v>579557.39</v>
      </c>
      <c r="AA2016" s="167">
        <v>1</v>
      </c>
      <c r="AB2016" s="166" t="s">
        <v>2135</v>
      </c>
      <c r="AD2016" s="137">
        <v>584.48360000000002</v>
      </c>
      <c r="AH2016" s="130">
        <v>1.500191800007465E-4</v>
      </c>
      <c r="AI2016" s="130">
        <v>1.9547688118851356E-2</v>
      </c>
      <c r="AJ2016" s="130">
        <v>2.2415264732404878E-3</v>
      </c>
      <c r="AK2016" s="181"/>
      <c r="AL2016" s="4"/>
      <c r="AM2016" s="159"/>
      <c r="AN2016" s="4"/>
    </row>
    <row r="2017" spans="1:40" x14ac:dyDescent="0.25">
      <c r="A2017" t="s">
        <v>1213</v>
      </c>
      <c r="B2017" s="2">
        <v>9888</v>
      </c>
      <c r="C2017" t="s">
        <v>455</v>
      </c>
      <c r="D2017" t="s">
        <v>2606</v>
      </c>
      <c r="E2017" t="s">
        <v>309</v>
      </c>
      <c r="F2017" t="s">
        <v>2694</v>
      </c>
      <c r="G2017" t="s">
        <v>2695</v>
      </c>
      <c r="H2017" t="s">
        <v>312</v>
      </c>
      <c r="I2017" t="s">
        <v>754</v>
      </c>
      <c r="J2017" t="s">
        <v>204</v>
      </c>
      <c r="K2017" t="s">
        <v>204</v>
      </c>
      <c r="L2017" t="s">
        <v>325</v>
      </c>
      <c r="M2017" t="s">
        <v>340</v>
      </c>
      <c r="N2017" t="s">
        <v>440</v>
      </c>
      <c r="O2017" t="s">
        <v>339</v>
      </c>
      <c r="P2017" t="s">
        <v>2149</v>
      </c>
      <c r="Q2017" t="s">
        <v>415</v>
      </c>
      <c r="R2017" t="s">
        <v>407</v>
      </c>
      <c r="S2017" t="s">
        <v>1212</v>
      </c>
      <c r="T2017" s="129">
        <v>6127.9</v>
      </c>
      <c r="U2017" t="s">
        <v>2696</v>
      </c>
      <c r="V2017" s="130">
        <v>6.8072328841682801E-3</v>
      </c>
      <c r="W2017" s="130">
        <v>4.6566992557045403E-3</v>
      </c>
      <c r="X2017" t="s">
        <v>412</v>
      </c>
      <c r="Y2017" t="s">
        <v>339</v>
      </c>
      <c r="Z2017" s="137">
        <v>521000</v>
      </c>
      <c r="AA2017" s="167">
        <v>1</v>
      </c>
      <c r="AB2017" s="166" t="s">
        <v>2697</v>
      </c>
      <c r="AD2017" s="137">
        <v>572.83950000000004</v>
      </c>
      <c r="AH2017" s="130">
        <v>1.3396250284123927E-4</v>
      </c>
      <c r="AI2017" s="130">
        <v>1.9158258483486536E-2</v>
      </c>
      <c r="AJ2017" s="130">
        <v>2.1968707148803564E-3</v>
      </c>
      <c r="AK2017" s="181"/>
      <c r="AL2017" s="4"/>
      <c r="AM2017" s="159"/>
      <c r="AN2017" s="4"/>
    </row>
    <row r="2018" spans="1:40" x14ac:dyDescent="0.25">
      <c r="A2018" t="s">
        <v>1213</v>
      </c>
      <c r="B2018" s="2">
        <v>9888</v>
      </c>
      <c r="C2018" t="s">
        <v>1953</v>
      </c>
      <c r="D2018" t="s">
        <v>1954</v>
      </c>
      <c r="E2018" t="s">
        <v>309</v>
      </c>
      <c r="F2018" t="s">
        <v>3825</v>
      </c>
      <c r="G2018" t="s">
        <v>3826</v>
      </c>
      <c r="H2018" t="s">
        <v>312</v>
      </c>
      <c r="I2018" t="s">
        <v>754</v>
      </c>
      <c r="J2018" t="s">
        <v>204</v>
      </c>
      <c r="K2018" t="s">
        <v>204</v>
      </c>
      <c r="L2018" t="s">
        <v>325</v>
      </c>
      <c r="M2018" t="s">
        <v>340</v>
      </c>
      <c r="N2018" t="s">
        <v>465</v>
      </c>
      <c r="O2018" t="s">
        <v>339</v>
      </c>
      <c r="P2018" t="s">
        <v>1773</v>
      </c>
      <c r="Q2018" t="s">
        <v>415</v>
      </c>
      <c r="R2018" t="s">
        <v>407</v>
      </c>
      <c r="S2018" t="s">
        <v>1212</v>
      </c>
      <c r="T2018" s="129">
        <v>4283.2</v>
      </c>
      <c r="U2018" t="s">
        <v>3194</v>
      </c>
      <c r="V2018" s="130">
        <v>4.8507718026634603E-3</v>
      </c>
      <c r="W2018" s="130">
        <v>4.4454684392213499E-2</v>
      </c>
      <c r="X2018" t="s">
        <v>412</v>
      </c>
      <c r="Y2018" t="s">
        <v>339</v>
      </c>
      <c r="Z2018" s="137">
        <v>611000</v>
      </c>
      <c r="AA2018" s="167">
        <v>1</v>
      </c>
      <c r="AB2018" s="166" t="s">
        <v>3827</v>
      </c>
      <c r="AD2018" s="137">
        <v>571.28499999999997</v>
      </c>
      <c r="AH2018" s="130">
        <v>9.7759999999999991E-4</v>
      </c>
      <c r="AI2018" s="130">
        <v>1.9106269204094001E-2</v>
      </c>
      <c r="AJ2018" s="130">
        <v>2.1909091226258392E-3</v>
      </c>
      <c r="AK2018" s="181"/>
      <c r="AL2018" s="4"/>
      <c r="AM2018" s="159"/>
      <c r="AN2018" s="4"/>
    </row>
    <row r="2019" spans="1:40" x14ac:dyDescent="0.25">
      <c r="A2019" t="s">
        <v>1213</v>
      </c>
      <c r="B2019" s="2">
        <v>9888</v>
      </c>
      <c r="C2019" t="s">
        <v>3085</v>
      </c>
      <c r="D2019" t="s">
        <v>3086</v>
      </c>
      <c r="E2019" t="s">
        <v>309</v>
      </c>
      <c r="F2019" t="s">
        <v>3087</v>
      </c>
      <c r="G2019" t="s">
        <v>3088</v>
      </c>
      <c r="H2019" t="s">
        <v>312</v>
      </c>
      <c r="I2019" t="s">
        <v>754</v>
      </c>
      <c r="J2019" t="s">
        <v>204</v>
      </c>
      <c r="K2019" t="s">
        <v>204</v>
      </c>
      <c r="L2019" t="s">
        <v>325</v>
      </c>
      <c r="M2019" t="s">
        <v>340</v>
      </c>
      <c r="N2019" t="s">
        <v>464</v>
      </c>
      <c r="O2019" t="s">
        <v>339</v>
      </c>
      <c r="P2019" t="s">
        <v>1864</v>
      </c>
      <c r="Q2019" t="s">
        <v>415</v>
      </c>
      <c r="R2019" t="s">
        <v>407</v>
      </c>
      <c r="S2019" t="s">
        <v>1212</v>
      </c>
      <c r="T2019" s="129">
        <v>6648.1</v>
      </c>
      <c r="U2019" t="s">
        <v>3089</v>
      </c>
      <c r="V2019" s="130">
        <v>1.0998150857686699E-2</v>
      </c>
      <c r="W2019" s="130">
        <v>3.6738989349603297E-2</v>
      </c>
      <c r="X2019" t="s">
        <v>412</v>
      </c>
      <c r="Y2019" t="s">
        <v>339</v>
      </c>
      <c r="Z2019" s="137">
        <v>600727.6</v>
      </c>
      <c r="AA2019" s="167">
        <v>1</v>
      </c>
      <c r="AB2019" s="166" t="s">
        <v>2429</v>
      </c>
      <c r="AD2019" s="137">
        <v>531.52380000000005</v>
      </c>
      <c r="AH2019" s="130">
        <v>2.7305799999999998E-3</v>
      </c>
      <c r="AI2019" s="130">
        <v>1.7776480760361327E-2</v>
      </c>
      <c r="AJ2019" s="130">
        <v>2.0384227527639482E-3</v>
      </c>
      <c r="AK2019" s="181"/>
      <c r="AL2019" s="4"/>
      <c r="AM2019" s="159"/>
      <c r="AN2019" s="4"/>
    </row>
    <row r="2020" spans="1:40" x14ac:dyDescent="0.25">
      <c r="A2020" t="s">
        <v>1213</v>
      </c>
      <c r="B2020" s="2">
        <v>9888</v>
      </c>
      <c r="C2020" t="s">
        <v>1609</v>
      </c>
      <c r="D2020" t="s">
        <v>1610</v>
      </c>
      <c r="E2020" t="s">
        <v>309</v>
      </c>
      <c r="F2020" t="s">
        <v>2122</v>
      </c>
      <c r="G2020" t="s">
        <v>2123</v>
      </c>
      <c r="H2020" t="s">
        <v>312</v>
      </c>
      <c r="I2020" t="s">
        <v>754</v>
      </c>
      <c r="J2020" t="s">
        <v>204</v>
      </c>
      <c r="K2020" t="s">
        <v>204</v>
      </c>
      <c r="L2020" t="s">
        <v>325</v>
      </c>
      <c r="M2020" t="s">
        <v>340</v>
      </c>
      <c r="N2020" t="s">
        <v>448</v>
      </c>
      <c r="O2020" t="s">
        <v>339</v>
      </c>
      <c r="P2020" t="s">
        <v>1211</v>
      </c>
      <c r="Q2020" t="s">
        <v>413</v>
      </c>
      <c r="R2020" t="s">
        <v>407</v>
      </c>
      <c r="S2020" t="s">
        <v>1212</v>
      </c>
      <c r="T2020" s="129">
        <v>3686.7</v>
      </c>
      <c r="U2020" t="s">
        <v>2124</v>
      </c>
      <c r="V2020" s="130">
        <v>-3.5887613880637801E-3</v>
      </c>
      <c r="W2020" s="130">
        <v>2.4979242044686899E-2</v>
      </c>
      <c r="X2020" t="s">
        <v>412</v>
      </c>
      <c r="Y2020" t="s">
        <v>339</v>
      </c>
      <c r="Z2020" s="137">
        <v>518014.8</v>
      </c>
      <c r="AA2020" s="167">
        <v>1</v>
      </c>
      <c r="AB2020" s="166" t="s">
        <v>2125</v>
      </c>
      <c r="AD2020" s="137">
        <v>519.15440000000001</v>
      </c>
      <c r="AH2020" s="130">
        <v>1.990117406192164E-4</v>
      </c>
      <c r="AI2020" s="130">
        <v>1.7362793920529855E-2</v>
      </c>
      <c r="AJ2020" s="130">
        <v>1.9909854293589783E-3</v>
      </c>
      <c r="AK2020" s="181"/>
      <c r="AL2020" s="4"/>
      <c r="AM2020" s="159"/>
      <c r="AN2020" s="4"/>
    </row>
    <row r="2021" spans="1:40" x14ac:dyDescent="0.25">
      <c r="A2021" t="s">
        <v>1213</v>
      </c>
      <c r="B2021" s="2">
        <v>9888</v>
      </c>
      <c r="C2021" t="s">
        <v>1884</v>
      </c>
      <c r="D2021" t="s">
        <v>1885</v>
      </c>
      <c r="E2021" t="s">
        <v>309</v>
      </c>
      <c r="F2021" t="s">
        <v>1934</v>
      </c>
      <c r="G2021" t="s">
        <v>1935</v>
      </c>
      <c r="H2021" t="s">
        <v>312</v>
      </c>
      <c r="I2021" t="s">
        <v>754</v>
      </c>
      <c r="J2021" t="s">
        <v>204</v>
      </c>
      <c r="K2021" t="s">
        <v>204</v>
      </c>
      <c r="L2021" t="s">
        <v>325</v>
      </c>
      <c r="M2021" t="s">
        <v>340</v>
      </c>
      <c r="N2021" t="s">
        <v>448</v>
      </c>
      <c r="O2021" t="s">
        <v>339</v>
      </c>
      <c r="P2021" t="s">
        <v>1647</v>
      </c>
      <c r="Q2021" t="s">
        <v>413</v>
      </c>
      <c r="R2021" t="s">
        <v>407</v>
      </c>
      <c r="S2021" t="s">
        <v>1212</v>
      </c>
      <c r="T2021" s="129">
        <v>1854.3</v>
      </c>
      <c r="U2021" t="s">
        <v>1936</v>
      </c>
      <c r="V2021" s="130">
        <v>2.6521332012414599E-2</v>
      </c>
      <c r="W2021" s="130">
        <v>2.6424295738935101E-2</v>
      </c>
      <c r="X2021" t="s">
        <v>411</v>
      </c>
      <c r="Y2021" t="s">
        <v>339</v>
      </c>
      <c r="Z2021" s="137">
        <v>412863</v>
      </c>
      <c r="AA2021" s="167">
        <v>1</v>
      </c>
      <c r="AB2021" s="166" t="s">
        <v>1937</v>
      </c>
      <c r="AD2021" s="137">
        <v>468.7647</v>
      </c>
      <c r="AH2021" s="130">
        <v>3.9091322255361454E-4</v>
      </c>
      <c r="AI2021" s="130">
        <v>1.5677541947672988E-2</v>
      </c>
      <c r="AJ2021" s="130">
        <v>1.7977381825095438E-3</v>
      </c>
      <c r="AK2021" s="181"/>
      <c r="AL2021" s="4"/>
      <c r="AM2021" s="159"/>
      <c r="AN2021" s="4"/>
    </row>
    <row r="2022" spans="1:40" x14ac:dyDescent="0.25">
      <c r="A2022" t="s">
        <v>1213</v>
      </c>
      <c r="B2022" s="2">
        <v>9888</v>
      </c>
      <c r="C2022" t="s">
        <v>2685</v>
      </c>
      <c r="D2022" t="s">
        <v>2686</v>
      </c>
      <c r="E2022" t="s">
        <v>309</v>
      </c>
      <c r="F2022" t="s">
        <v>3072</v>
      </c>
      <c r="G2022" t="s">
        <v>3073</v>
      </c>
      <c r="H2022" t="s">
        <v>312</v>
      </c>
      <c r="I2022" t="s">
        <v>754</v>
      </c>
      <c r="J2022" t="s">
        <v>204</v>
      </c>
      <c r="K2022" t="s">
        <v>204</v>
      </c>
      <c r="L2022" t="s">
        <v>325</v>
      </c>
      <c r="M2022" t="s">
        <v>340</v>
      </c>
      <c r="N2022" t="s">
        <v>448</v>
      </c>
      <c r="O2022" t="s">
        <v>339</v>
      </c>
      <c r="P2022" t="s">
        <v>1647</v>
      </c>
      <c r="Q2022" t="s">
        <v>413</v>
      </c>
      <c r="R2022" t="s">
        <v>407</v>
      </c>
      <c r="S2022" t="s">
        <v>1212</v>
      </c>
      <c r="T2022" s="129">
        <v>3685.7</v>
      </c>
      <c r="U2022" t="s">
        <v>1832</v>
      </c>
      <c r="V2022" s="130">
        <v>2.7074701031446099E-2</v>
      </c>
      <c r="W2022" s="130">
        <v>3.3817410737275698E-2</v>
      </c>
      <c r="X2022" t="s">
        <v>411</v>
      </c>
      <c r="Y2022" t="s">
        <v>339</v>
      </c>
      <c r="Z2022" s="137">
        <v>462758</v>
      </c>
      <c r="AA2022" s="167">
        <v>1</v>
      </c>
      <c r="AB2022" s="166" t="s">
        <v>3074</v>
      </c>
      <c r="AD2022" s="137">
        <v>468.12599999999998</v>
      </c>
      <c r="AH2022" s="130">
        <v>5.096734401674101E-4</v>
      </c>
      <c r="AI2022" s="130">
        <v>1.565618102599527E-2</v>
      </c>
      <c r="AJ2022" s="130">
        <v>1.7952887331863143E-3</v>
      </c>
      <c r="AK2022" s="181"/>
      <c r="AL2022" s="4"/>
      <c r="AM2022" s="159"/>
      <c r="AN2022" s="4"/>
    </row>
    <row r="2023" spans="1:40" x14ac:dyDescent="0.25">
      <c r="A2023" t="s">
        <v>1213</v>
      </c>
      <c r="B2023" s="2">
        <v>9888</v>
      </c>
      <c r="C2023" t="s">
        <v>2130</v>
      </c>
      <c r="D2023" t="s">
        <v>2131</v>
      </c>
      <c r="E2023" t="s">
        <v>309</v>
      </c>
      <c r="F2023" t="s">
        <v>2281</v>
      </c>
      <c r="G2023" t="s">
        <v>2282</v>
      </c>
      <c r="H2023" t="s">
        <v>312</v>
      </c>
      <c r="I2023" t="s">
        <v>754</v>
      </c>
      <c r="J2023" t="s">
        <v>204</v>
      </c>
      <c r="K2023" t="s">
        <v>204</v>
      </c>
      <c r="L2023" t="s">
        <v>325</v>
      </c>
      <c r="M2023" t="s">
        <v>340</v>
      </c>
      <c r="N2023" t="s">
        <v>448</v>
      </c>
      <c r="O2023" t="s">
        <v>339</v>
      </c>
      <c r="P2023" t="s">
        <v>1647</v>
      </c>
      <c r="Q2023" t="s">
        <v>413</v>
      </c>
      <c r="R2023" t="s">
        <v>407</v>
      </c>
      <c r="S2023" t="s">
        <v>1212</v>
      </c>
      <c r="T2023" s="129">
        <v>1317</v>
      </c>
      <c r="U2023" t="s">
        <v>2283</v>
      </c>
      <c r="V2023" s="130">
        <v>2.6122696510553E-2</v>
      </c>
      <c r="W2023" s="130">
        <v>2.4688133224248499E-2</v>
      </c>
      <c r="X2023" t="s">
        <v>411</v>
      </c>
      <c r="Y2023" t="s">
        <v>339</v>
      </c>
      <c r="Z2023" s="137">
        <v>400491</v>
      </c>
      <c r="AA2023" s="167">
        <v>1</v>
      </c>
      <c r="AB2023" s="166" t="s">
        <v>2284</v>
      </c>
      <c r="AD2023" s="137">
        <v>450.47229999999996</v>
      </c>
      <c r="AH2023" s="130">
        <v>3.0074794427965309E-4</v>
      </c>
      <c r="AI2023" s="130">
        <v>1.506576408060319E-2</v>
      </c>
      <c r="AJ2023" s="130">
        <v>1.7275858311705081E-3</v>
      </c>
      <c r="AK2023" s="181"/>
      <c r="AL2023" s="4"/>
      <c r="AM2023" s="159"/>
      <c r="AN2023" s="4"/>
    </row>
    <row r="2024" spans="1:40" x14ac:dyDescent="0.25">
      <c r="A2024" t="s">
        <v>1213</v>
      </c>
      <c r="B2024" s="2">
        <v>9888</v>
      </c>
      <c r="C2024" t="s">
        <v>2164</v>
      </c>
      <c r="D2024" t="s">
        <v>2165</v>
      </c>
      <c r="E2024" t="s">
        <v>309</v>
      </c>
      <c r="F2024" t="s">
        <v>2166</v>
      </c>
      <c r="G2024" t="s">
        <v>2167</v>
      </c>
      <c r="H2024" t="s">
        <v>312</v>
      </c>
      <c r="I2024" t="s">
        <v>754</v>
      </c>
      <c r="J2024" t="s">
        <v>204</v>
      </c>
      <c r="K2024" t="s">
        <v>204</v>
      </c>
      <c r="L2024" t="s">
        <v>325</v>
      </c>
      <c r="M2024" t="s">
        <v>340</v>
      </c>
      <c r="N2024" t="s">
        <v>440</v>
      </c>
      <c r="O2024" t="s">
        <v>339</v>
      </c>
      <c r="P2024" t="s">
        <v>1626</v>
      </c>
      <c r="Q2024" t="s">
        <v>415</v>
      </c>
      <c r="R2024" t="s">
        <v>407</v>
      </c>
      <c r="S2024" t="s">
        <v>1212</v>
      </c>
      <c r="T2024" s="129">
        <v>3694.4</v>
      </c>
      <c r="U2024" t="s">
        <v>2168</v>
      </c>
      <c r="V2024" s="130">
        <v>1.7999999999999999E-2</v>
      </c>
      <c r="W2024" s="130">
        <v>3.5377858918904902E-2</v>
      </c>
      <c r="X2024" t="s">
        <v>412</v>
      </c>
      <c r="Y2024" t="s">
        <v>339</v>
      </c>
      <c r="Z2024" s="137">
        <v>376040</v>
      </c>
      <c r="AA2024" s="167">
        <v>1</v>
      </c>
      <c r="AB2024" s="166" t="s">
        <v>2169</v>
      </c>
      <c r="AD2024" s="137">
        <v>402.13720000000001</v>
      </c>
      <c r="AH2024" s="130">
        <v>3.7794663684757087E-4</v>
      </c>
      <c r="AI2024" s="130">
        <v>1.3449226918579325E-2</v>
      </c>
      <c r="AJ2024" s="130">
        <v>1.5422180873420652E-3</v>
      </c>
      <c r="AK2024" s="181"/>
      <c r="AL2024" s="4"/>
      <c r="AM2024" s="159"/>
      <c r="AN2024" s="4"/>
    </row>
    <row r="2025" spans="1:40" x14ac:dyDescent="0.25">
      <c r="A2025" t="s">
        <v>1213</v>
      </c>
      <c r="B2025" s="2">
        <v>9888</v>
      </c>
      <c r="C2025" t="s">
        <v>2631</v>
      </c>
      <c r="D2025" t="s">
        <v>2632</v>
      </c>
      <c r="E2025" t="s">
        <v>309</v>
      </c>
      <c r="F2025" t="s">
        <v>2640</v>
      </c>
      <c r="G2025" t="s">
        <v>2641</v>
      </c>
      <c r="H2025" t="s">
        <v>312</v>
      </c>
      <c r="I2025" t="s">
        <v>754</v>
      </c>
      <c r="J2025" t="s">
        <v>204</v>
      </c>
      <c r="K2025" t="s">
        <v>204</v>
      </c>
      <c r="L2025" t="s">
        <v>325</v>
      </c>
      <c r="M2025" t="s">
        <v>340</v>
      </c>
      <c r="N2025" t="s">
        <v>465</v>
      </c>
      <c r="O2025" t="s">
        <v>339</v>
      </c>
      <c r="P2025" t="s">
        <v>1668</v>
      </c>
      <c r="Q2025" t="s">
        <v>413</v>
      </c>
      <c r="R2025" t="s">
        <v>407</v>
      </c>
      <c r="S2025" t="s">
        <v>1212</v>
      </c>
      <c r="T2025" s="129">
        <v>3169.7</v>
      </c>
      <c r="U2025" t="s">
        <v>2162</v>
      </c>
      <c r="V2025" s="130">
        <v>8.98510609864844E-4</v>
      </c>
      <c r="W2025" s="130">
        <v>2.94953626644608E-2</v>
      </c>
      <c r="X2025" t="s">
        <v>412</v>
      </c>
      <c r="Y2025" t="s">
        <v>339</v>
      </c>
      <c r="Z2025" s="137">
        <v>390000</v>
      </c>
      <c r="AA2025" s="167">
        <v>1</v>
      </c>
      <c r="AB2025" s="166" t="s">
        <v>2642</v>
      </c>
      <c r="AD2025" s="137">
        <v>399.71100000000001</v>
      </c>
      <c r="AH2025" s="130">
        <v>5.6934057223107057E-4</v>
      </c>
      <c r="AI2025" s="130">
        <v>1.3368084178365646E-2</v>
      </c>
      <c r="AJ2025" s="130">
        <v>1.5329134780606823E-3</v>
      </c>
      <c r="AK2025" s="181"/>
      <c r="AL2025" s="4"/>
      <c r="AM2025" s="159"/>
      <c r="AN2025" s="4"/>
    </row>
    <row r="2026" spans="1:40" x14ac:dyDescent="0.25">
      <c r="A2026" t="s">
        <v>1213</v>
      </c>
      <c r="B2026" s="2">
        <v>9888</v>
      </c>
      <c r="C2026" t="s">
        <v>1884</v>
      </c>
      <c r="D2026" t="s">
        <v>1885</v>
      </c>
      <c r="E2026" t="s">
        <v>309</v>
      </c>
      <c r="F2026" t="s">
        <v>2170</v>
      </c>
      <c r="G2026" t="s">
        <v>2171</v>
      </c>
      <c r="H2026" t="s">
        <v>312</v>
      </c>
      <c r="I2026" t="s">
        <v>754</v>
      </c>
      <c r="J2026" t="s">
        <v>204</v>
      </c>
      <c r="K2026" t="s">
        <v>204</v>
      </c>
      <c r="L2026" t="s">
        <v>325</v>
      </c>
      <c r="M2026" t="s">
        <v>340</v>
      </c>
      <c r="N2026" t="s">
        <v>448</v>
      </c>
      <c r="O2026" t="s">
        <v>339</v>
      </c>
      <c r="P2026" t="s">
        <v>1211</v>
      </c>
      <c r="Q2026" t="s">
        <v>413</v>
      </c>
      <c r="R2026" t="s">
        <v>407</v>
      </c>
      <c r="S2026" t="s">
        <v>1212</v>
      </c>
      <c r="T2026" s="129">
        <v>4216.8</v>
      </c>
      <c r="U2026" t="s">
        <v>2172</v>
      </c>
      <c r="V2026" s="130">
        <v>1.24222237360474E-2</v>
      </c>
      <c r="W2026" s="130">
        <v>2.1412503343820201E-2</v>
      </c>
      <c r="X2026" t="s">
        <v>412</v>
      </c>
      <c r="Y2026" t="s">
        <v>339</v>
      </c>
      <c r="Z2026" s="137">
        <v>389700</v>
      </c>
      <c r="AA2026" s="167">
        <v>1</v>
      </c>
      <c r="AB2026" s="166" t="s">
        <v>2173</v>
      </c>
      <c r="AD2026" s="137">
        <v>395.38959999999997</v>
      </c>
      <c r="AH2026" s="130">
        <v>2.165E-4</v>
      </c>
      <c r="AI2026" s="130">
        <v>1.3223557660535538E-2</v>
      </c>
      <c r="AJ2026" s="130">
        <v>1.5163406734491217E-3</v>
      </c>
      <c r="AK2026" s="181"/>
      <c r="AL2026" s="4"/>
      <c r="AM2026" s="159"/>
      <c r="AN2026" s="4"/>
    </row>
    <row r="2027" spans="1:40" x14ac:dyDescent="0.25">
      <c r="A2027" t="s">
        <v>1213</v>
      </c>
      <c r="B2027" s="2">
        <v>9888</v>
      </c>
      <c r="C2027" t="s">
        <v>2024</v>
      </c>
      <c r="D2027" t="s">
        <v>2025</v>
      </c>
      <c r="E2027" t="s">
        <v>309</v>
      </c>
      <c r="F2027" t="s">
        <v>2658</v>
      </c>
      <c r="G2027" t="s">
        <v>2659</v>
      </c>
      <c r="H2027" t="s">
        <v>312</v>
      </c>
      <c r="I2027" t="s">
        <v>754</v>
      </c>
      <c r="J2027" t="s">
        <v>204</v>
      </c>
      <c r="K2027" t="s">
        <v>204</v>
      </c>
      <c r="L2027" t="s">
        <v>325</v>
      </c>
      <c r="M2027" t="s">
        <v>340</v>
      </c>
      <c r="N2027" t="s">
        <v>464</v>
      </c>
      <c r="O2027" t="s">
        <v>339</v>
      </c>
      <c r="P2027" t="s">
        <v>1668</v>
      </c>
      <c r="Q2027" t="s">
        <v>413</v>
      </c>
      <c r="R2027" t="s">
        <v>407</v>
      </c>
      <c r="S2027" t="s">
        <v>1212</v>
      </c>
      <c r="T2027" s="129">
        <v>4207.3</v>
      </c>
      <c r="U2027" t="s">
        <v>2660</v>
      </c>
      <c r="V2027" s="130">
        <v>3.52860678493973E-2</v>
      </c>
      <c r="W2027" s="130">
        <v>3.4202933229207602E-2</v>
      </c>
      <c r="X2027" t="s">
        <v>412</v>
      </c>
      <c r="Y2027" t="s">
        <v>339</v>
      </c>
      <c r="Z2027" s="137">
        <v>388650.71</v>
      </c>
      <c r="AA2027" s="167">
        <v>1</v>
      </c>
      <c r="AB2027" s="166" t="s">
        <v>2661</v>
      </c>
      <c r="AD2027" s="137">
        <v>390.39959999999996</v>
      </c>
      <c r="AH2027" s="130">
        <v>2.4148532006089277E-4</v>
      </c>
      <c r="AI2027" s="130">
        <v>1.3056670234244932E-2</v>
      </c>
      <c r="AJ2027" s="130">
        <v>1.4972037513841226E-3</v>
      </c>
      <c r="AK2027" s="181"/>
      <c r="AL2027" s="4"/>
      <c r="AM2027" s="159"/>
      <c r="AN2027" s="4"/>
    </row>
    <row r="2028" spans="1:40" x14ac:dyDescent="0.25">
      <c r="A2028" t="s">
        <v>1213</v>
      </c>
      <c r="B2028" s="2">
        <v>9888</v>
      </c>
      <c r="C2028" t="s">
        <v>2763</v>
      </c>
      <c r="D2028" t="s">
        <v>2764</v>
      </c>
      <c r="E2028" t="s">
        <v>309</v>
      </c>
      <c r="F2028" t="s">
        <v>2765</v>
      </c>
      <c r="G2028" t="s">
        <v>2766</v>
      </c>
      <c r="H2028" t="s">
        <v>312</v>
      </c>
      <c r="I2028" t="s">
        <v>754</v>
      </c>
      <c r="J2028" t="s">
        <v>204</v>
      </c>
      <c r="K2028" t="s">
        <v>204</v>
      </c>
      <c r="L2028" t="s">
        <v>325</v>
      </c>
      <c r="M2028" t="s">
        <v>340</v>
      </c>
      <c r="N2028" t="s">
        <v>447</v>
      </c>
      <c r="O2028" t="s">
        <v>339</v>
      </c>
      <c r="P2028" t="s">
        <v>1640</v>
      </c>
      <c r="Q2028" t="s">
        <v>413</v>
      </c>
      <c r="R2028" t="s">
        <v>407</v>
      </c>
      <c r="S2028" t="s">
        <v>1212</v>
      </c>
      <c r="T2028" s="129">
        <v>3098.5</v>
      </c>
      <c r="U2028" t="s">
        <v>2767</v>
      </c>
      <c r="V2028" s="130">
        <v>3.3155009805936303E-2</v>
      </c>
      <c r="W2028" s="130">
        <v>2.9566172918080901E-2</v>
      </c>
      <c r="X2028" t="s">
        <v>412</v>
      </c>
      <c r="Y2028" t="s">
        <v>339</v>
      </c>
      <c r="Z2028" s="137">
        <v>336200.64</v>
      </c>
      <c r="AA2028" s="167">
        <v>1</v>
      </c>
      <c r="AB2028" s="166" t="s">
        <v>2768</v>
      </c>
      <c r="AD2028" s="137">
        <v>384.84890000000001</v>
      </c>
      <c r="AH2028" s="130">
        <v>2.3571205906887523E-4</v>
      </c>
      <c r="AI2028" s="130">
        <v>1.2871030547449088E-2</v>
      </c>
      <c r="AJ2028" s="130">
        <v>1.4759165142486138E-3</v>
      </c>
      <c r="AK2028" s="181"/>
      <c r="AL2028" s="4"/>
      <c r="AM2028" s="159"/>
      <c r="AN2028" s="4"/>
    </row>
    <row r="2029" spans="1:40" x14ac:dyDescent="0.25">
      <c r="A2029" t="s">
        <v>1213</v>
      </c>
      <c r="B2029" s="2">
        <v>9888</v>
      </c>
      <c r="C2029" t="s">
        <v>1964</v>
      </c>
      <c r="D2029" t="s">
        <v>1965</v>
      </c>
      <c r="E2029" t="s">
        <v>309</v>
      </c>
      <c r="F2029" t="s">
        <v>1966</v>
      </c>
      <c r="G2029" t="s">
        <v>1967</v>
      </c>
      <c r="H2029" t="s">
        <v>312</v>
      </c>
      <c r="I2029" t="s">
        <v>754</v>
      </c>
      <c r="J2029" t="s">
        <v>204</v>
      </c>
      <c r="K2029" t="s">
        <v>204</v>
      </c>
      <c r="L2029" t="s">
        <v>325</v>
      </c>
      <c r="M2029" t="s">
        <v>340</v>
      </c>
      <c r="N2029" t="s">
        <v>464</v>
      </c>
      <c r="O2029" t="s">
        <v>339</v>
      </c>
      <c r="P2029" t="s">
        <v>1640</v>
      </c>
      <c r="Q2029" t="s">
        <v>413</v>
      </c>
      <c r="R2029" t="s">
        <v>407</v>
      </c>
      <c r="S2029" t="s">
        <v>1212</v>
      </c>
      <c r="T2029" s="129">
        <v>4294.8999999999996</v>
      </c>
      <c r="U2029" t="s">
        <v>1921</v>
      </c>
      <c r="V2029" s="130">
        <v>3.5409330142736103E-2</v>
      </c>
      <c r="W2029" s="130">
        <v>3.8427945028543103E-2</v>
      </c>
      <c r="X2029" t="s">
        <v>412</v>
      </c>
      <c r="Y2029" t="s">
        <v>339</v>
      </c>
      <c r="Z2029" s="137">
        <v>362900</v>
      </c>
      <c r="AA2029" s="167">
        <v>1</v>
      </c>
      <c r="AB2029" s="166" t="s">
        <v>1968</v>
      </c>
      <c r="AD2029" s="137">
        <v>372.04509999999999</v>
      </c>
      <c r="AH2029" s="130">
        <v>2.1061223333815806E-4</v>
      </c>
      <c r="AI2029" s="130">
        <v>1.2442815471549355E-2</v>
      </c>
      <c r="AJ2029" s="130">
        <v>1.4268132431592682E-3</v>
      </c>
      <c r="AK2029" s="181"/>
      <c r="AL2029" s="4"/>
      <c r="AM2029" s="159"/>
      <c r="AN2029" s="4"/>
    </row>
    <row r="2030" spans="1:40" x14ac:dyDescent="0.25">
      <c r="A2030" t="s">
        <v>1213</v>
      </c>
      <c r="B2030" s="2">
        <v>9888</v>
      </c>
      <c r="C2030" t="s">
        <v>3831</v>
      </c>
      <c r="D2030" t="s">
        <v>3832</v>
      </c>
      <c r="E2030" t="s">
        <v>309</v>
      </c>
      <c r="F2030" t="s">
        <v>3833</v>
      </c>
      <c r="G2030" t="s">
        <v>3834</v>
      </c>
      <c r="H2030" t="s">
        <v>312</v>
      </c>
      <c r="I2030" t="s">
        <v>754</v>
      </c>
      <c r="J2030" t="s">
        <v>204</v>
      </c>
      <c r="K2030" t="s">
        <v>204</v>
      </c>
      <c r="L2030" t="s">
        <v>325</v>
      </c>
      <c r="M2030" t="s">
        <v>340</v>
      </c>
      <c r="N2030" t="s">
        <v>465</v>
      </c>
      <c r="O2030" t="s">
        <v>339</v>
      </c>
      <c r="P2030" t="s">
        <v>1633</v>
      </c>
      <c r="Q2030" t="s">
        <v>413</v>
      </c>
      <c r="R2030" t="s">
        <v>407</v>
      </c>
      <c r="S2030" t="s">
        <v>1212</v>
      </c>
      <c r="T2030" s="129">
        <v>4191.7</v>
      </c>
      <c r="U2030" t="s">
        <v>3835</v>
      </c>
      <c r="V2030" s="130">
        <v>9.95960047125782E-3</v>
      </c>
      <c r="W2030" s="130">
        <v>4.6188224304914101E-2</v>
      </c>
      <c r="X2030" t="s">
        <v>412</v>
      </c>
      <c r="Y2030" t="s">
        <v>339</v>
      </c>
      <c r="Z2030" s="137">
        <v>373350</v>
      </c>
      <c r="AA2030" s="167">
        <v>1</v>
      </c>
      <c r="AB2030" s="166" t="s">
        <v>3836</v>
      </c>
      <c r="AD2030" s="137">
        <v>357.37059999999997</v>
      </c>
      <c r="AH2030" s="130">
        <v>1.31E-3</v>
      </c>
      <c r="AI2030" s="130">
        <v>1.1952036005196346E-2</v>
      </c>
      <c r="AJ2030" s="130">
        <v>1.3705357355755354E-3</v>
      </c>
      <c r="AK2030" s="181"/>
      <c r="AL2030" s="4"/>
      <c r="AM2030" s="159"/>
      <c r="AN2030" s="4"/>
    </row>
    <row r="2031" spans="1:40" x14ac:dyDescent="0.25">
      <c r="A2031" t="s">
        <v>1213</v>
      </c>
      <c r="B2031" s="2">
        <v>9888</v>
      </c>
      <c r="C2031" t="s">
        <v>2185</v>
      </c>
      <c r="D2031" t="s">
        <v>2186</v>
      </c>
      <c r="E2031" t="s">
        <v>309</v>
      </c>
      <c r="F2031" t="s">
        <v>3090</v>
      </c>
      <c r="G2031" t="s">
        <v>3091</v>
      </c>
      <c r="H2031" t="s">
        <v>312</v>
      </c>
      <c r="I2031" t="s">
        <v>754</v>
      </c>
      <c r="J2031" t="s">
        <v>204</v>
      </c>
      <c r="K2031" t="s">
        <v>204</v>
      </c>
      <c r="L2031" t="s">
        <v>325</v>
      </c>
      <c r="M2031" t="s">
        <v>340</v>
      </c>
      <c r="N2031" t="s">
        <v>464</v>
      </c>
      <c r="O2031" t="s">
        <v>339</v>
      </c>
      <c r="P2031" t="s">
        <v>1647</v>
      </c>
      <c r="Q2031" t="s">
        <v>413</v>
      </c>
      <c r="R2031" t="s">
        <v>407</v>
      </c>
      <c r="S2031" t="s">
        <v>1212</v>
      </c>
      <c r="T2031" s="129">
        <v>5574.9</v>
      </c>
      <c r="U2031" t="s">
        <v>3092</v>
      </c>
      <c r="V2031" s="130">
        <v>1.8774165745973199E-2</v>
      </c>
      <c r="W2031" s="130">
        <v>3.55325924360749E-2</v>
      </c>
      <c r="X2031" t="s">
        <v>412</v>
      </c>
      <c r="Y2031" t="s">
        <v>339</v>
      </c>
      <c r="Z2031" s="137">
        <v>356400</v>
      </c>
      <c r="AA2031" s="167">
        <v>1</v>
      </c>
      <c r="AB2031" s="166" t="s">
        <v>3093</v>
      </c>
      <c r="AD2031" s="137">
        <v>352.15879999999999</v>
      </c>
      <c r="AH2031" s="130">
        <v>6.8086107912278195E-4</v>
      </c>
      <c r="AI2031" s="130">
        <v>1.177773061675118E-2</v>
      </c>
      <c r="AJ2031" s="130">
        <v>1.350548198417547E-3</v>
      </c>
      <c r="AK2031" s="181"/>
      <c r="AL2031" s="4"/>
      <c r="AM2031" s="159"/>
      <c r="AN2031" s="4"/>
    </row>
    <row r="2032" spans="1:40" x14ac:dyDescent="0.25">
      <c r="A2032" t="s">
        <v>1213</v>
      </c>
      <c r="B2032" s="2">
        <v>9888</v>
      </c>
      <c r="C2032" t="s">
        <v>1994</v>
      </c>
      <c r="D2032" t="s">
        <v>1995</v>
      </c>
      <c r="E2032" t="s">
        <v>309</v>
      </c>
      <c r="F2032" t="s">
        <v>1996</v>
      </c>
      <c r="G2032" t="s">
        <v>1997</v>
      </c>
      <c r="H2032" t="s">
        <v>312</v>
      </c>
      <c r="I2032" t="s">
        <v>754</v>
      </c>
      <c r="J2032" t="s">
        <v>204</v>
      </c>
      <c r="K2032" t="s">
        <v>204</v>
      </c>
      <c r="L2032" t="s">
        <v>325</v>
      </c>
      <c r="M2032" t="s">
        <v>340</v>
      </c>
      <c r="N2032" t="s">
        <v>464</v>
      </c>
      <c r="O2032" t="s">
        <v>339</v>
      </c>
      <c r="P2032" t="s">
        <v>1668</v>
      </c>
      <c r="Q2032" t="s">
        <v>413</v>
      </c>
      <c r="R2032" t="s">
        <v>407</v>
      </c>
      <c r="S2032" t="s">
        <v>1212</v>
      </c>
      <c r="T2032" s="129">
        <v>5180.8999999999996</v>
      </c>
      <c r="U2032" t="s">
        <v>1998</v>
      </c>
      <c r="V2032" s="130">
        <v>2.6025660237073599E-2</v>
      </c>
      <c r="W2032" s="130">
        <v>3.2765747340917202E-2</v>
      </c>
      <c r="X2032" t="s">
        <v>412</v>
      </c>
      <c r="Y2032" t="s">
        <v>339</v>
      </c>
      <c r="Z2032" s="137">
        <v>336956.69</v>
      </c>
      <c r="AA2032" s="167">
        <v>1</v>
      </c>
      <c r="AB2032" s="166" t="s">
        <v>1999</v>
      </c>
      <c r="AD2032" s="137">
        <v>330.62190000000004</v>
      </c>
      <c r="AH2032" s="130">
        <v>1.3839812347518854E-4</v>
      </c>
      <c r="AI2032" s="130">
        <v>1.1057442478218485E-2</v>
      </c>
      <c r="AJ2032" s="130">
        <v>1.2679530126817403E-3</v>
      </c>
      <c r="AK2032" s="181"/>
      <c r="AL2032" s="4"/>
      <c r="AM2032" s="159"/>
      <c r="AN2032" s="4"/>
    </row>
    <row r="2033" spans="1:40" x14ac:dyDescent="0.25">
      <c r="A2033" t="s">
        <v>1213</v>
      </c>
      <c r="B2033" s="2">
        <v>9888</v>
      </c>
      <c r="C2033" t="s">
        <v>2763</v>
      </c>
      <c r="D2033" t="s">
        <v>2764</v>
      </c>
      <c r="E2033" t="s">
        <v>309</v>
      </c>
      <c r="F2033" t="s">
        <v>3192</v>
      </c>
      <c r="G2033" t="s">
        <v>3193</v>
      </c>
      <c r="H2033" t="s">
        <v>312</v>
      </c>
      <c r="I2033" t="s">
        <v>754</v>
      </c>
      <c r="J2033" t="s">
        <v>204</v>
      </c>
      <c r="K2033" t="s">
        <v>204</v>
      </c>
      <c r="L2033" t="s">
        <v>325</v>
      </c>
      <c r="M2033" t="s">
        <v>340</v>
      </c>
      <c r="N2033" t="s">
        <v>447</v>
      </c>
      <c r="O2033" t="s">
        <v>339</v>
      </c>
      <c r="P2033" t="s">
        <v>1640</v>
      </c>
      <c r="Q2033" t="s">
        <v>413</v>
      </c>
      <c r="R2033" t="s">
        <v>407</v>
      </c>
      <c r="S2033" t="s">
        <v>1212</v>
      </c>
      <c r="T2033" s="129">
        <v>4298.7</v>
      </c>
      <c r="U2033" t="s">
        <v>3194</v>
      </c>
      <c r="V2033" s="130">
        <v>1.1582991100549399E-2</v>
      </c>
      <c r="W2033" s="130">
        <v>4.1354768844842599E-2</v>
      </c>
      <c r="X2033" t="s">
        <v>412</v>
      </c>
      <c r="Y2033" t="s">
        <v>339</v>
      </c>
      <c r="Z2033" s="137">
        <v>299212.76</v>
      </c>
      <c r="AA2033" s="167">
        <v>1</v>
      </c>
      <c r="AB2033" s="166" t="s">
        <v>3195</v>
      </c>
      <c r="AD2033" s="137">
        <v>328.65530000000001</v>
      </c>
      <c r="AH2033" s="130">
        <v>8.120788317962529E-4</v>
      </c>
      <c r="AI2033" s="130">
        <v>1.0991670772298021E-2</v>
      </c>
      <c r="AJ2033" s="130">
        <v>1.2604109944586888E-3</v>
      </c>
      <c r="AK2033" s="181"/>
      <c r="AL2033" s="4"/>
      <c r="AM2033" s="159"/>
      <c r="AN2033" s="4"/>
    </row>
    <row r="2034" spans="1:40" x14ac:dyDescent="0.25">
      <c r="A2034" t="s">
        <v>1213</v>
      </c>
      <c r="B2034" s="2">
        <v>9888</v>
      </c>
      <c r="C2034" t="s">
        <v>2024</v>
      </c>
      <c r="D2034" t="s">
        <v>2025</v>
      </c>
      <c r="E2034" t="s">
        <v>309</v>
      </c>
      <c r="F2034" t="s">
        <v>2026</v>
      </c>
      <c r="G2034" t="s">
        <v>2027</v>
      </c>
      <c r="H2034" t="s">
        <v>312</v>
      </c>
      <c r="I2034" t="s">
        <v>754</v>
      </c>
      <c r="J2034" t="s">
        <v>204</v>
      </c>
      <c r="K2034" t="s">
        <v>204</v>
      </c>
      <c r="L2034" t="s">
        <v>325</v>
      </c>
      <c r="M2034" t="s">
        <v>340</v>
      </c>
      <c r="N2034" t="s">
        <v>464</v>
      </c>
      <c r="O2034" t="s">
        <v>339</v>
      </c>
      <c r="P2034" t="s">
        <v>1668</v>
      </c>
      <c r="Q2034" t="s">
        <v>413</v>
      </c>
      <c r="R2034" t="s">
        <v>407</v>
      </c>
      <c r="S2034" t="s">
        <v>1212</v>
      </c>
      <c r="T2034" s="129">
        <v>5375.8</v>
      </c>
      <c r="U2034" t="s">
        <v>2028</v>
      </c>
      <c r="V2034" s="130">
        <v>9.2323386219951703E-3</v>
      </c>
      <c r="W2034" s="130">
        <v>3.5314916471242602E-2</v>
      </c>
      <c r="X2034" t="s">
        <v>412</v>
      </c>
      <c r="Y2034" t="s">
        <v>339</v>
      </c>
      <c r="Z2034" s="137">
        <v>342163</v>
      </c>
      <c r="AA2034" s="167">
        <v>1</v>
      </c>
      <c r="AB2034" s="166" t="s">
        <v>2029</v>
      </c>
      <c r="AD2034" s="137">
        <v>321.63319999999999</v>
      </c>
      <c r="AH2034" s="130">
        <v>2.4431122418014438E-4</v>
      </c>
      <c r="AI2034" s="130">
        <v>1.0756821033589551E-2</v>
      </c>
      <c r="AJ2034" s="130">
        <v>1.2334808580994443E-3</v>
      </c>
      <c r="AK2034" s="181"/>
      <c r="AL2034" s="4"/>
      <c r="AM2034" s="159"/>
      <c r="AN2034" s="4"/>
    </row>
    <row r="2035" spans="1:40" x14ac:dyDescent="0.25">
      <c r="A2035" t="s">
        <v>1213</v>
      </c>
      <c r="B2035" s="2">
        <v>9888</v>
      </c>
      <c r="C2035" t="s">
        <v>2811</v>
      </c>
      <c r="D2035" t="s">
        <v>2812</v>
      </c>
      <c r="E2035" t="s">
        <v>309</v>
      </c>
      <c r="F2035" t="s">
        <v>2813</v>
      </c>
      <c r="G2035" t="s">
        <v>2814</v>
      </c>
      <c r="H2035" t="s">
        <v>312</v>
      </c>
      <c r="I2035" t="s">
        <v>754</v>
      </c>
      <c r="J2035" t="s">
        <v>204</v>
      </c>
      <c r="K2035" t="s">
        <v>204</v>
      </c>
      <c r="L2035" t="s">
        <v>325</v>
      </c>
      <c r="M2035" t="s">
        <v>340</v>
      </c>
      <c r="N2035" t="s">
        <v>477</v>
      </c>
      <c r="O2035" t="s">
        <v>339</v>
      </c>
      <c r="P2035" t="s">
        <v>2149</v>
      </c>
      <c r="Q2035" t="s">
        <v>415</v>
      </c>
      <c r="R2035" t="s">
        <v>407</v>
      </c>
      <c r="S2035" t="s">
        <v>1212</v>
      </c>
      <c r="T2035" s="129">
        <v>5722.8</v>
      </c>
      <c r="U2035" t="s">
        <v>2660</v>
      </c>
      <c r="V2035" s="130">
        <v>1.2731440950610601E-2</v>
      </c>
      <c r="W2035" s="130">
        <v>2.8079157592057799E-2</v>
      </c>
      <c r="X2035" t="s">
        <v>412</v>
      </c>
      <c r="Y2035" t="s">
        <v>339</v>
      </c>
      <c r="Z2035" s="137">
        <v>262379.55</v>
      </c>
      <c r="AA2035" s="167">
        <v>1</v>
      </c>
      <c r="AB2035" s="166" t="s">
        <v>2815</v>
      </c>
      <c r="AD2035" s="137">
        <v>297.24979999999999</v>
      </c>
      <c r="AH2035" s="130">
        <v>1.7828689802747998E-4</v>
      </c>
      <c r="AI2035" s="130">
        <v>9.9413334844483947E-3</v>
      </c>
      <c r="AJ2035" s="130">
        <v>1.1399691896666396E-3</v>
      </c>
      <c r="AK2035" s="181"/>
      <c r="AL2035" s="4"/>
      <c r="AM2035" s="159"/>
      <c r="AN2035" s="4"/>
    </row>
    <row r="2036" spans="1:40" x14ac:dyDescent="0.25">
      <c r="A2036" t="s">
        <v>1213</v>
      </c>
      <c r="B2036" s="2">
        <v>9888</v>
      </c>
      <c r="C2036" t="s">
        <v>2018</v>
      </c>
      <c r="D2036" t="s">
        <v>2019</v>
      </c>
      <c r="E2036" t="s">
        <v>309</v>
      </c>
      <c r="F2036" t="s">
        <v>2020</v>
      </c>
      <c r="G2036" t="s">
        <v>2021</v>
      </c>
      <c r="H2036" t="s">
        <v>312</v>
      </c>
      <c r="I2036" t="s">
        <v>754</v>
      </c>
      <c r="J2036" t="s">
        <v>204</v>
      </c>
      <c r="K2036" t="s">
        <v>204</v>
      </c>
      <c r="L2036" t="s">
        <v>325</v>
      </c>
      <c r="M2036" t="s">
        <v>340</v>
      </c>
      <c r="N2036" t="s">
        <v>464</v>
      </c>
      <c r="O2036" t="s">
        <v>339</v>
      </c>
      <c r="P2036" t="s">
        <v>1668</v>
      </c>
      <c r="Q2036" t="s">
        <v>413</v>
      </c>
      <c r="R2036" t="s">
        <v>407</v>
      </c>
      <c r="S2036" t="s">
        <v>1212</v>
      </c>
      <c r="T2036" s="129">
        <v>5552.2</v>
      </c>
      <c r="U2036" t="s">
        <v>2022</v>
      </c>
      <c r="V2036" s="130">
        <v>3.2562297952171701E-3</v>
      </c>
      <c r="W2036" s="130">
        <v>3.2159926282167101E-2</v>
      </c>
      <c r="X2036" t="s">
        <v>412</v>
      </c>
      <c r="Y2036" t="s">
        <v>339</v>
      </c>
      <c r="Z2036" s="137">
        <v>264880</v>
      </c>
      <c r="AA2036" s="167">
        <v>1</v>
      </c>
      <c r="AB2036" s="166" t="s">
        <v>2023</v>
      </c>
      <c r="AC2036" s="2">
        <v>7.0843999999999996</v>
      </c>
      <c r="AD2036" s="137">
        <v>257.63439999999997</v>
      </c>
      <c r="AH2036" s="130">
        <v>2.1340660220294636E-4</v>
      </c>
      <c r="AI2036" s="130">
        <v>8.6164212304458108E-3</v>
      </c>
      <c r="AJ2036" s="130">
        <v>9.8804197075406225E-4</v>
      </c>
      <c r="AK2036" s="181"/>
      <c r="AL2036" s="4"/>
      <c r="AM2036" s="159"/>
      <c r="AN2036" s="4"/>
    </row>
    <row r="2037" spans="1:40" x14ac:dyDescent="0.25">
      <c r="A2037" t="s">
        <v>1213</v>
      </c>
      <c r="B2037" s="2">
        <v>9888</v>
      </c>
      <c r="C2037" t="s">
        <v>2873</v>
      </c>
      <c r="D2037" t="s">
        <v>2874</v>
      </c>
      <c r="E2037" t="s">
        <v>309</v>
      </c>
      <c r="F2037" t="s">
        <v>3828</v>
      </c>
      <c r="G2037" t="s">
        <v>3829</v>
      </c>
      <c r="H2037" t="s">
        <v>312</v>
      </c>
      <c r="I2037" t="s">
        <v>754</v>
      </c>
      <c r="J2037" t="s">
        <v>204</v>
      </c>
      <c r="K2037" t="s">
        <v>204</v>
      </c>
      <c r="L2037" t="s">
        <v>325</v>
      </c>
      <c r="M2037" t="s">
        <v>340</v>
      </c>
      <c r="N2037" t="s">
        <v>464</v>
      </c>
      <c r="O2037" t="s">
        <v>339</v>
      </c>
      <c r="P2037" t="s">
        <v>1619</v>
      </c>
      <c r="Q2037" t="s">
        <v>413</v>
      </c>
      <c r="R2037" t="s">
        <v>407</v>
      </c>
      <c r="S2037" t="s">
        <v>1212</v>
      </c>
      <c r="T2037" s="129">
        <v>5745</v>
      </c>
      <c r="U2037" t="s">
        <v>2414</v>
      </c>
      <c r="V2037" s="130">
        <v>5.45921546339954E-3</v>
      </c>
      <c r="W2037" s="130">
        <v>3.6025641609429997E-2</v>
      </c>
      <c r="X2037" t="s">
        <v>412</v>
      </c>
      <c r="Y2037" t="s">
        <v>339</v>
      </c>
      <c r="Z2037" s="137">
        <v>271250</v>
      </c>
      <c r="AA2037" s="167">
        <v>1</v>
      </c>
      <c r="AB2037" s="166" t="s">
        <v>3830</v>
      </c>
      <c r="AD2037" s="137">
        <v>254.107</v>
      </c>
      <c r="AH2037" s="130">
        <v>2.3820187224476174E-3</v>
      </c>
      <c r="AI2037" s="130">
        <v>8.4984495455765769E-3</v>
      </c>
      <c r="AJ2037" s="130">
        <v>9.7451419943300473E-4</v>
      </c>
      <c r="AK2037" s="181"/>
      <c r="AL2037" s="4"/>
      <c r="AM2037" s="159"/>
      <c r="AN2037" s="4"/>
    </row>
    <row r="2038" spans="1:40" x14ac:dyDescent="0.25">
      <c r="A2038" t="s">
        <v>1213</v>
      </c>
      <c r="B2038" s="2">
        <v>9888</v>
      </c>
      <c r="C2038" t="s">
        <v>2792</v>
      </c>
      <c r="D2038" t="s">
        <v>2793</v>
      </c>
      <c r="E2038" t="s">
        <v>309</v>
      </c>
      <c r="F2038" t="s">
        <v>2853</v>
      </c>
      <c r="G2038" t="s">
        <v>2854</v>
      </c>
      <c r="H2038" t="s">
        <v>312</v>
      </c>
      <c r="I2038" t="s">
        <v>754</v>
      </c>
      <c r="J2038" t="s">
        <v>204</v>
      </c>
      <c r="K2038" t="s">
        <v>204</v>
      </c>
      <c r="L2038" t="s">
        <v>325</v>
      </c>
      <c r="M2038" t="s">
        <v>340</v>
      </c>
      <c r="N2038" t="s">
        <v>464</v>
      </c>
      <c r="O2038" t="s">
        <v>339</v>
      </c>
      <c r="P2038" t="s">
        <v>1647</v>
      </c>
      <c r="Q2038" t="s">
        <v>413</v>
      </c>
      <c r="R2038" t="s">
        <v>407</v>
      </c>
      <c r="S2038" t="s">
        <v>1212</v>
      </c>
      <c r="T2038" s="129">
        <v>1479.7</v>
      </c>
      <c r="U2038" t="s">
        <v>2425</v>
      </c>
      <c r="V2038" s="130">
        <v>1.1778638944932701E-2</v>
      </c>
      <c r="W2038" s="130">
        <v>1.9044293750524199E-2</v>
      </c>
      <c r="X2038" t="s">
        <v>412</v>
      </c>
      <c r="Y2038" t="s">
        <v>339</v>
      </c>
      <c r="Z2038" s="137">
        <v>210308.7</v>
      </c>
      <c r="AA2038" s="167">
        <v>1</v>
      </c>
      <c r="AB2038" s="166" t="s">
        <v>2855</v>
      </c>
      <c r="AD2038" s="137">
        <v>240.7824</v>
      </c>
      <c r="AH2038" s="130">
        <v>1.0722927944905092E-4</v>
      </c>
      <c r="AI2038" s="130">
        <v>8.0528166396944493E-3</v>
      </c>
      <c r="AJ2038" s="130">
        <v>9.2341363194857885E-4</v>
      </c>
      <c r="AK2038" s="181"/>
      <c r="AL2038" s="4"/>
      <c r="AM2038" s="159"/>
      <c r="AN2038" s="4"/>
    </row>
    <row r="2039" spans="1:40" x14ac:dyDescent="0.25">
      <c r="A2039" t="s">
        <v>1213</v>
      </c>
      <c r="B2039" s="2">
        <v>9888</v>
      </c>
      <c r="C2039" t="s">
        <v>2204</v>
      </c>
      <c r="D2039" t="s">
        <v>2205</v>
      </c>
      <c r="E2039" t="s">
        <v>309</v>
      </c>
      <c r="F2039" t="s">
        <v>3189</v>
      </c>
      <c r="G2039" t="s">
        <v>3190</v>
      </c>
      <c r="H2039" t="s">
        <v>312</v>
      </c>
      <c r="I2039" t="s">
        <v>754</v>
      </c>
      <c r="J2039" t="s">
        <v>204</v>
      </c>
      <c r="K2039" t="s">
        <v>204</v>
      </c>
      <c r="L2039" t="s">
        <v>325</v>
      </c>
      <c r="M2039" t="s">
        <v>340</v>
      </c>
      <c r="N2039" t="s">
        <v>464</v>
      </c>
      <c r="O2039" t="s">
        <v>339</v>
      </c>
      <c r="P2039" t="s">
        <v>1633</v>
      </c>
      <c r="Q2039" t="s">
        <v>413</v>
      </c>
      <c r="R2039" t="s">
        <v>407</v>
      </c>
      <c r="S2039" t="s">
        <v>1212</v>
      </c>
      <c r="T2039" s="129">
        <v>2256</v>
      </c>
      <c r="U2039" t="s">
        <v>1706</v>
      </c>
      <c r="V2039" s="130">
        <v>9.6107944071289406E-3</v>
      </c>
      <c r="W2039" s="130">
        <v>3.8346644366979203E-2</v>
      </c>
      <c r="X2039" t="s">
        <v>412</v>
      </c>
      <c r="Y2039" t="s">
        <v>339</v>
      </c>
      <c r="Z2039" s="137">
        <v>197600</v>
      </c>
      <c r="AA2039" s="167">
        <v>1</v>
      </c>
      <c r="AB2039" s="166" t="s">
        <v>3191</v>
      </c>
      <c r="AD2039" s="137">
        <v>221.41079999999999</v>
      </c>
      <c r="AH2039" s="130">
        <v>3.2942980136016497E-4</v>
      </c>
      <c r="AI2039" s="130">
        <v>7.4049456041972326E-3</v>
      </c>
      <c r="AJ2039" s="130">
        <v>8.4912248976935355E-4</v>
      </c>
      <c r="AK2039" s="181"/>
      <c r="AL2039" s="4"/>
      <c r="AM2039" s="159"/>
      <c r="AN2039" s="4"/>
    </row>
    <row r="2040" spans="1:40" x14ac:dyDescent="0.25">
      <c r="A2040" t="s">
        <v>1213</v>
      </c>
      <c r="B2040" s="2">
        <v>9888</v>
      </c>
      <c r="C2040" t="s">
        <v>3075</v>
      </c>
      <c r="D2040" t="s">
        <v>3076</v>
      </c>
      <c r="E2040" t="s">
        <v>309</v>
      </c>
      <c r="F2040" t="s">
        <v>3094</v>
      </c>
      <c r="G2040" t="s">
        <v>3095</v>
      </c>
      <c r="H2040" t="s">
        <v>312</v>
      </c>
      <c r="I2040" t="s">
        <v>754</v>
      </c>
      <c r="J2040" t="s">
        <v>204</v>
      </c>
      <c r="K2040" t="s">
        <v>204</v>
      </c>
      <c r="L2040" t="s">
        <v>325</v>
      </c>
      <c r="M2040" t="s">
        <v>340</v>
      </c>
      <c r="N2040" t="s">
        <v>447</v>
      </c>
      <c r="O2040" t="s">
        <v>339</v>
      </c>
      <c r="P2040" t="s">
        <v>1640</v>
      </c>
      <c r="Q2040" t="s">
        <v>413</v>
      </c>
      <c r="R2040" t="s">
        <v>407</v>
      </c>
      <c r="S2040" t="s">
        <v>1212</v>
      </c>
      <c r="T2040" s="129">
        <v>3504.3</v>
      </c>
      <c r="U2040" t="s">
        <v>2140</v>
      </c>
      <c r="V2040" s="130">
        <v>2.6582765424248101E-3</v>
      </c>
      <c r="W2040" s="130">
        <v>3.8737412062883003E-2</v>
      </c>
      <c r="X2040" t="s">
        <v>412</v>
      </c>
      <c r="Y2040" t="s">
        <v>339</v>
      </c>
      <c r="Z2040" s="137">
        <v>219000</v>
      </c>
      <c r="AA2040" s="167">
        <v>1</v>
      </c>
      <c r="AB2040" s="166" t="s">
        <v>2822</v>
      </c>
      <c r="AD2040" s="137">
        <v>217.72979999999998</v>
      </c>
      <c r="AH2040" s="130">
        <v>1.4230398600612493E-4</v>
      </c>
      <c r="AI2040" s="130">
        <v>7.2818368634806549E-3</v>
      </c>
      <c r="AJ2040" s="130">
        <v>8.3500565407371001E-4</v>
      </c>
      <c r="AK2040" s="181"/>
      <c r="AL2040" s="4"/>
      <c r="AM2040" s="159"/>
      <c r="AN2040" s="4"/>
    </row>
    <row r="2041" spans="1:40" x14ac:dyDescent="0.25">
      <c r="A2041" t="s">
        <v>1213</v>
      </c>
      <c r="B2041" s="2">
        <v>9888</v>
      </c>
      <c r="C2041" t="s">
        <v>1609</v>
      </c>
      <c r="D2041" t="s">
        <v>1610</v>
      </c>
      <c r="E2041" t="s">
        <v>309</v>
      </c>
      <c r="F2041" t="s">
        <v>2669</v>
      </c>
      <c r="G2041" t="s">
        <v>2670</v>
      </c>
      <c r="H2041" t="s">
        <v>312</v>
      </c>
      <c r="I2041" t="s">
        <v>754</v>
      </c>
      <c r="J2041" t="s">
        <v>204</v>
      </c>
      <c r="K2041" t="s">
        <v>204</v>
      </c>
      <c r="L2041" t="s">
        <v>325</v>
      </c>
      <c r="M2041" t="s">
        <v>340</v>
      </c>
      <c r="N2041" t="s">
        <v>448</v>
      </c>
      <c r="O2041" t="s">
        <v>339</v>
      </c>
      <c r="P2041" t="s">
        <v>1211</v>
      </c>
      <c r="Q2041" t="s">
        <v>413</v>
      </c>
      <c r="R2041" t="s">
        <v>407</v>
      </c>
      <c r="S2041" t="s">
        <v>1212</v>
      </c>
      <c r="T2041" s="129">
        <v>1977</v>
      </c>
      <c r="U2041" t="s">
        <v>2671</v>
      </c>
      <c r="V2041" s="130">
        <v>4.62372633797388E-5</v>
      </c>
      <c r="W2041" s="130">
        <v>2.1960627158879899E-2</v>
      </c>
      <c r="X2041" t="s">
        <v>412</v>
      </c>
      <c r="Y2041" t="s">
        <v>339</v>
      </c>
      <c r="Z2041" s="137">
        <v>199074</v>
      </c>
      <c r="AA2041" s="167">
        <v>1</v>
      </c>
      <c r="AB2041" s="166" t="s">
        <v>2672</v>
      </c>
      <c r="AD2041" s="137">
        <v>214.9402</v>
      </c>
      <c r="AH2041" s="130">
        <v>6.6358000000000004E-5</v>
      </c>
      <c r="AI2041" s="130">
        <v>7.1885404377531447E-3</v>
      </c>
      <c r="AJ2041" s="130">
        <v>8.2430738597901647E-4</v>
      </c>
      <c r="AK2041" s="181"/>
      <c r="AL2041" s="4"/>
      <c r="AM2041" s="159"/>
      <c r="AN2041" s="4"/>
    </row>
    <row r="2042" spans="1:40" x14ac:dyDescent="0.25">
      <c r="A2042" t="s">
        <v>1213</v>
      </c>
      <c r="B2042" s="2">
        <v>9888</v>
      </c>
      <c r="C2042" t="s">
        <v>2185</v>
      </c>
      <c r="D2042" t="s">
        <v>2186</v>
      </c>
      <c r="E2042" t="s">
        <v>309</v>
      </c>
      <c r="F2042" t="s">
        <v>2740</v>
      </c>
      <c r="G2042" t="s">
        <v>2741</v>
      </c>
      <c r="H2042" t="s">
        <v>312</v>
      </c>
      <c r="I2042" t="s">
        <v>754</v>
      </c>
      <c r="J2042" t="s">
        <v>204</v>
      </c>
      <c r="K2042" t="s">
        <v>204</v>
      </c>
      <c r="L2042" t="s">
        <v>325</v>
      </c>
      <c r="M2042" t="s">
        <v>340</v>
      </c>
      <c r="N2042" t="s">
        <v>464</v>
      </c>
      <c r="O2042" t="s">
        <v>339</v>
      </c>
      <c r="P2042" t="s">
        <v>2348</v>
      </c>
      <c r="Q2042" t="s">
        <v>415</v>
      </c>
      <c r="R2042" t="s">
        <v>407</v>
      </c>
      <c r="S2042" t="s">
        <v>1212</v>
      </c>
      <c r="T2042" s="129">
        <v>4462.3999999999996</v>
      </c>
      <c r="U2042" t="s">
        <v>2002</v>
      </c>
      <c r="V2042" s="130">
        <v>1.78495008110966E-3</v>
      </c>
      <c r="W2042" s="130">
        <v>3.46068139350411E-2</v>
      </c>
      <c r="X2042" t="s">
        <v>412</v>
      </c>
      <c r="Y2042" t="s">
        <v>339</v>
      </c>
      <c r="Z2042" s="137">
        <v>207100</v>
      </c>
      <c r="AA2042" s="167">
        <v>1</v>
      </c>
      <c r="AB2042" s="166" t="s">
        <v>2742</v>
      </c>
      <c r="AD2042" s="137">
        <v>213.76859999999999</v>
      </c>
      <c r="AH2042" s="130">
        <v>1.7440000000000001E-4</v>
      </c>
      <c r="AI2042" s="130">
        <v>7.1493570091675585E-3</v>
      </c>
      <c r="AJ2042" s="130">
        <v>8.1981423610098976E-4</v>
      </c>
      <c r="AK2042" s="181"/>
      <c r="AL2042" s="4"/>
      <c r="AM2042" s="159"/>
      <c r="AN2042" s="4"/>
    </row>
    <row r="2043" spans="1:40" x14ac:dyDescent="0.25">
      <c r="A2043" t="s">
        <v>1213</v>
      </c>
      <c r="B2043" s="2">
        <v>9888</v>
      </c>
      <c r="C2043" t="s">
        <v>1980</v>
      </c>
      <c r="D2043" t="s">
        <v>1981</v>
      </c>
      <c r="E2043" t="s">
        <v>309</v>
      </c>
      <c r="F2043" t="s">
        <v>2718</v>
      </c>
      <c r="G2043" t="s">
        <v>2719</v>
      </c>
      <c r="H2043" t="s">
        <v>312</v>
      </c>
      <c r="I2043" t="s">
        <v>754</v>
      </c>
      <c r="J2043" t="s">
        <v>204</v>
      </c>
      <c r="K2043" t="s">
        <v>204</v>
      </c>
      <c r="L2043" t="s">
        <v>325</v>
      </c>
      <c r="M2043" t="s">
        <v>340</v>
      </c>
      <c r="N2043" t="s">
        <v>464</v>
      </c>
      <c r="O2043" t="s">
        <v>339</v>
      </c>
      <c r="P2043" t="s">
        <v>2149</v>
      </c>
      <c r="Q2043" t="s">
        <v>415</v>
      </c>
      <c r="R2043" t="s">
        <v>407</v>
      </c>
      <c r="S2043" t="s">
        <v>1212</v>
      </c>
      <c r="T2043" s="129">
        <v>3147.2</v>
      </c>
      <c r="U2043" t="s">
        <v>2720</v>
      </c>
      <c r="V2043" s="130">
        <v>2.2019437968727501E-3</v>
      </c>
      <c r="W2043" s="130">
        <v>2.7727728925942999E-2</v>
      </c>
      <c r="X2043" t="s">
        <v>412</v>
      </c>
      <c r="Y2043" t="s">
        <v>339</v>
      </c>
      <c r="Z2043" s="137">
        <v>175654.2</v>
      </c>
      <c r="AA2043" s="167">
        <v>1</v>
      </c>
      <c r="AB2043" s="166" t="s">
        <v>2721</v>
      </c>
      <c r="AC2043" s="2">
        <v>18.3018</v>
      </c>
      <c r="AD2043" s="137">
        <v>211.5214</v>
      </c>
      <c r="AH2043" s="130">
        <v>6.6267983713256043E-5</v>
      </c>
      <c r="AI2043" s="130">
        <v>7.0742008119009754E-3</v>
      </c>
      <c r="AJ2043" s="130">
        <v>8.1119610157905282E-4</v>
      </c>
      <c r="AK2043" s="181"/>
      <c r="AL2043" s="4"/>
      <c r="AM2043" s="159"/>
      <c r="AN2043" s="4"/>
    </row>
    <row r="2044" spans="1:40" x14ac:dyDescent="0.25">
      <c r="A2044" t="s">
        <v>1213</v>
      </c>
      <c r="B2044" s="2">
        <v>9888</v>
      </c>
      <c r="C2044" t="s">
        <v>1873</v>
      </c>
      <c r="D2044" t="s">
        <v>1874</v>
      </c>
      <c r="E2044" t="s">
        <v>309</v>
      </c>
      <c r="F2044" t="s">
        <v>2730</v>
      </c>
      <c r="G2044" t="s">
        <v>2731</v>
      </c>
      <c r="H2044" t="s">
        <v>312</v>
      </c>
      <c r="I2044" t="s">
        <v>754</v>
      </c>
      <c r="J2044" t="s">
        <v>204</v>
      </c>
      <c r="K2044" t="s">
        <v>204</v>
      </c>
      <c r="L2044" t="s">
        <v>325</v>
      </c>
      <c r="M2044" t="s">
        <v>340</v>
      </c>
      <c r="N2044" t="s">
        <v>448</v>
      </c>
      <c r="O2044" t="s">
        <v>339</v>
      </c>
      <c r="P2044" t="s">
        <v>1211</v>
      </c>
      <c r="Q2044" t="s">
        <v>413</v>
      </c>
      <c r="R2044" t="s">
        <v>407</v>
      </c>
      <c r="S2044" t="s">
        <v>1212</v>
      </c>
      <c r="T2044" s="129">
        <v>1991.7</v>
      </c>
      <c r="U2044" t="s">
        <v>1796</v>
      </c>
      <c r="V2044" s="130">
        <v>1.6245977431535399E-2</v>
      </c>
      <c r="W2044" s="130">
        <v>2.09483027923104E-2</v>
      </c>
      <c r="X2044" t="s">
        <v>412</v>
      </c>
      <c r="Y2044" t="s">
        <v>339</v>
      </c>
      <c r="Z2044" s="137">
        <v>185331</v>
      </c>
      <c r="AA2044" s="167">
        <v>1</v>
      </c>
      <c r="AB2044" s="166" t="s">
        <v>2732</v>
      </c>
      <c r="AD2044" s="137">
        <v>205.25409999999999</v>
      </c>
      <c r="AH2044" s="130">
        <v>1.218522921230706E-4</v>
      </c>
      <c r="AI2044" s="130">
        <v>6.8645948866923349E-3</v>
      </c>
      <c r="AJ2044" s="130">
        <v>7.8716066437304721E-4</v>
      </c>
      <c r="AK2044" s="181"/>
      <c r="AL2044" s="4"/>
      <c r="AM2044" s="159"/>
      <c r="AN2044" s="4"/>
    </row>
    <row r="2045" spans="1:40" x14ac:dyDescent="0.25">
      <c r="A2045" t="s">
        <v>1213</v>
      </c>
      <c r="B2045" s="2">
        <v>9888</v>
      </c>
      <c r="C2045" t="s">
        <v>3075</v>
      </c>
      <c r="D2045" t="s">
        <v>3076</v>
      </c>
      <c r="E2045" t="s">
        <v>309</v>
      </c>
      <c r="F2045" t="s">
        <v>3077</v>
      </c>
      <c r="G2045" t="s">
        <v>3078</v>
      </c>
      <c r="H2045" t="s">
        <v>312</v>
      </c>
      <c r="I2045" t="s">
        <v>754</v>
      </c>
      <c r="J2045" t="s">
        <v>204</v>
      </c>
      <c r="K2045" t="s">
        <v>204</v>
      </c>
      <c r="L2045" t="s">
        <v>325</v>
      </c>
      <c r="M2045" t="s">
        <v>340</v>
      </c>
      <c r="N2045" t="s">
        <v>447</v>
      </c>
      <c r="O2045" t="s">
        <v>339</v>
      </c>
      <c r="P2045" t="s">
        <v>1640</v>
      </c>
      <c r="Q2045" t="s">
        <v>413</v>
      </c>
      <c r="R2045" t="s">
        <v>407</v>
      </c>
      <c r="S2045" t="s">
        <v>1212</v>
      </c>
      <c r="T2045" s="129">
        <v>5728.8</v>
      </c>
      <c r="U2045" t="s">
        <v>1932</v>
      </c>
      <c r="V2045" s="130">
        <v>4.0392273916005701E-2</v>
      </c>
      <c r="W2045" s="130">
        <v>4.0599459472894298E-2</v>
      </c>
      <c r="X2045" t="s">
        <v>412</v>
      </c>
      <c r="Y2045" t="s">
        <v>339</v>
      </c>
      <c r="Z2045" s="137">
        <v>197000</v>
      </c>
      <c r="AA2045" s="167">
        <v>1</v>
      </c>
      <c r="AB2045" s="166" t="s">
        <v>2173</v>
      </c>
      <c r="AD2045" s="137">
        <v>199.87620000000001</v>
      </c>
      <c r="AH2045" s="130">
        <v>5.6285714285714283E-4</v>
      </c>
      <c r="AI2045" s="130">
        <v>6.6847343877247493E-3</v>
      </c>
      <c r="AJ2045" s="130">
        <v>7.665361246589474E-4</v>
      </c>
      <c r="AK2045" s="181"/>
      <c r="AL2045" s="4"/>
      <c r="AM2045" s="159"/>
      <c r="AN2045" s="4"/>
    </row>
    <row r="2046" spans="1:40" x14ac:dyDescent="0.25">
      <c r="A2046" t="s">
        <v>1213</v>
      </c>
      <c r="B2046" s="2">
        <v>9888</v>
      </c>
      <c r="C2046" t="s">
        <v>3099</v>
      </c>
      <c r="D2046" t="s">
        <v>3100</v>
      </c>
      <c r="E2046" t="s">
        <v>309</v>
      </c>
      <c r="F2046" t="s">
        <v>3101</v>
      </c>
      <c r="G2046" t="s">
        <v>3102</v>
      </c>
      <c r="H2046" t="s">
        <v>312</v>
      </c>
      <c r="I2046" t="s">
        <v>754</v>
      </c>
      <c r="J2046" t="s">
        <v>204</v>
      </c>
      <c r="K2046" t="s">
        <v>204</v>
      </c>
      <c r="L2046" t="s">
        <v>325</v>
      </c>
      <c r="M2046" t="s">
        <v>340</v>
      </c>
      <c r="N2046" t="s">
        <v>447</v>
      </c>
      <c r="O2046" t="s">
        <v>339</v>
      </c>
      <c r="P2046" t="s">
        <v>1864</v>
      </c>
      <c r="Q2046" t="s">
        <v>415</v>
      </c>
      <c r="R2046" t="s">
        <v>407</v>
      </c>
      <c r="S2046" t="s">
        <v>1212</v>
      </c>
      <c r="T2046" s="129">
        <v>4361.8</v>
      </c>
      <c r="U2046" t="s">
        <v>1921</v>
      </c>
      <c r="V2046" s="130">
        <v>1.46255679317877E-2</v>
      </c>
      <c r="W2046" s="130">
        <v>3.1475427163838998E-2</v>
      </c>
      <c r="X2046" t="s">
        <v>412</v>
      </c>
      <c r="Y2046" t="s">
        <v>339</v>
      </c>
      <c r="Z2046" s="137">
        <v>202764.95</v>
      </c>
      <c r="AA2046" s="167">
        <v>1</v>
      </c>
      <c r="AB2046" s="166" t="s">
        <v>3103</v>
      </c>
      <c r="AD2046" s="137">
        <v>199.76400000000001</v>
      </c>
      <c r="AH2046" s="130">
        <v>1.2421864422666347E-3</v>
      </c>
      <c r="AI2046" s="130">
        <v>6.6809819289612611E-3</v>
      </c>
      <c r="AJ2046" s="130">
        <v>7.6610583154157409E-4</v>
      </c>
      <c r="AK2046" s="181"/>
      <c r="AL2046" s="4"/>
      <c r="AM2046" s="159"/>
      <c r="AN2046" s="4"/>
    </row>
    <row r="2047" spans="1:40" x14ac:dyDescent="0.25">
      <c r="A2047" t="s">
        <v>1213</v>
      </c>
      <c r="B2047" s="2">
        <v>9888</v>
      </c>
      <c r="C2047" t="s">
        <v>2535</v>
      </c>
      <c r="D2047" t="s">
        <v>2536</v>
      </c>
      <c r="E2047" t="s">
        <v>309</v>
      </c>
      <c r="F2047" t="s">
        <v>2779</v>
      </c>
      <c r="G2047" t="s">
        <v>2780</v>
      </c>
      <c r="H2047" t="s">
        <v>312</v>
      </c>
      <c r="I2047" t="s">
        <v>754</v>
      </c>
      <c r="J2047" t="s">
        <v>204</v>
      </c>
      <c r="K2047" t="s">
        <v>204</v>
      </c>
      <c r="L2047" t="s">
        <v>325</v>
      </c>
      <c r="M2047" t="s">
        <v>340</v>
      </c>
      <c r="N2047" t="s">
        <v>464</v>
      </c>
      <c r="O2047" t="s">
        <v>339</v>
      </c>
      <c r="P2047" t="s">
        <v>1211</v>
      </c>
      <c r="Q2047" t="s">
        <v>413</v>
      </c>
      <c r="R2047" t="s">
        <v>407</v>
      </c>
      <c r="S2047" t="s">
        <v>1212</v>
      </c>
      <c r="T2047" s="129">
        <v>1711.3</v>
      </c>
      <c r="U2047" t="s">
        <v>1672</v>
      </c>
      <c r="V2047" s="130">
        <v>-1.2257969987395901E-3</v>
      </c>
      <c r="W2047" s="130">
        <v>2.1955381954907999E-2</v>
      </c>
      <c r="X2047" t="s">
        <v>412</v>
      </c>
      <c r="Y2047" t="s">
        <v>339</v>
      </c>
      <c r="Z2047" s="137">
        <v>167957.23</v>
      </c>
      <c r="AA2047" s="167">
        <v>1</v>
      </c>
      <c r="AB2047" s="166" t="s">
        <v>2781</v>
      </c>
      <c r="AD2047" s="137">
        <v>188.01129999999998</v>
      </c>
      <c r="AH2047" s="130">
        <v>1.4151488372833422E-4</v>
      </c>
      <c r="AI2047" s="130">
        <v>6.2879202345793748E-3</v>
      </c>
      <c r="AJ2047" s="130">
        <v>7.210335862603488E-4</v>
      </c>
      <c r="AK2047" s="181"/>
      <c r="AL2047" s="4"/>
      <c r="AM2047" s="159"/>
      <c r="AN2047" s="4"/>
    </row>
    <row r="2048" spans="1:40" x14ac:dyDescent="0.25">
      <c r="A2048" t="s">
        <v>1213</v>
      </c>
      <c r="B2048" s="2">
        <v>9888</v>
      </c>
      <c r="C2048" t="s">
        <v>1861</v>
      </c>
      <c r="D2048" t="s">
        <v>1862</v>
      </c>
      <c r="E2048" t="s">
        <v>309</v>
      </c>
      <c r="F2048" t="s">
        <v>2840</v>
      </c>
      <c r="G2048" t="s">
        <v>2841</v>
      </c>
      <c r="H2048" t="s">
        <v>312</v>
      </c>
      <c r="I2048" t="s">
        <v>754</v>
      </c>
      <c r="J2048" t="s">
        <v>204</v>
      </c>
      <c r="K2048" t="s">
        <v>204</v>
      </c>
      <c r="L2048" t="s">
        <v>325</v>
      </c>
      <c r="M2048" t="s">
        <v>340</v>
      </c>
      <c r="N2048" t="s">
        <v>443</v>
      </c>
      <c r="O2048" t="s">
        <v>339</v>
      </c>
      <c r="P2048" t="s">
        <v>1864</v>
      </c>
      <c r="Q2048" t="s">
        <v>415</v>
      </c>
      <c r="R2048" t="s">
        <v>407</v>
      </c>
      <c r="S2048" t="s">
        <v>1212</v>
      </c>
      <c r="T2048" s="129">
        <v>1044.2</v>
      </c>
      <c r="U2048" t="s">
        <v>1807</v>
      </c>
      <c r="V2048" s="130">
        <v>5.1816394405289502E-3</v>
      </c>
      <c r="W2048" s="130">
        <v>2.9075746346711801E-2</v>
      </c>
      <c r="X2048" t="s">
        <v>412</v>
      </c>
      <c r="Y2048" t="s">
        <v>339</v>
      </c>
      <c r="Z2048" s="137">
        <v>139365.6</v>
      </c>
      <c r="AA2048" s="167">
        <v>1</v>
      </c>
      <c r="AB2048" s="166" t="s">
        <v>2842</v>
      </c>
      <c r="AD2048" s="137">
        <v>156.53539999999998</v>
      </c>
      <c r="AH2048" s="130">
        <v>3.778893709327549E-4</v>
      </c>
      <c r="AI2048" s="130">
        <v>5.2352284627997158E-3</v>
      </c>
      <c r="AJ2048" s="130">
        <v>6.003217936299478E-4</v>
      </c>
      <c r="AK2048" s="181"/>
      <c r="AL2048" s="4"/>
      <c r="AM2048" s="159"/>
      <c r="AN2048" s="4"/>
    </row>
    <row r="2049" spans="1:40" x14ac:dyDescent="0.25">
      <c r="A2049" t="s">
        <v>1213</v>
      </c>
      <c r="B2049" s="2">
        <v>9888</v>
      </c>
      <c r="C2049" t="s">
        <v>2307</v>
      </c>
      <c r="D2049" t="s">
        <v>2308</v>
      </c>
      <c r="E2049" t="s">
        <v>309</v>
      </c>
      <c r="F2049" t="s">
        <v>3069</v>
      </c>
      <c r="G2049" t="s">
        <v>3070</v>
      </c>
      <c r="H2049" t="s">
        <v>312</v>
      </c>
      <c r="I2049" t="s">
        <v>754</v>
      </c>
      <c r="J2049" t="s">
        <v>204</v>
      </c>
      <c r="K2049" t="s">
        <v>204</v>
      </c>
      <c r="L2049" t="s">
        <v>325</v>
      </c>
      <c r="M2049" t="s">
        <v>340</v>
      </c>
      <c r="N2049" t="s">
        <v>440</v>
      </c>
      <c r="O2049" t="s">
        <v>339</v>
      </c>
      <c r="P2049" t="s">
        <v>1647</v>
      </c>
      <c r="Q2049" t="s">
        <v>413</v>
      </c>
      <c r="R2049" t="s">
        <v>407</v>
      </c>
      <c r="S2049" t="s">
        <v>1212</v>
      </c>
      <c r="T2049" s="129">
        <v>3341.1</v>
      </c>
      <c r="U2049" t="s">
        <v>3071</v>
      </c>
      <c r="V2049" s="130">
        <v>6.2560911189849296E-3</v>
      </c>
      <c r="W2049" s="130">
        <v>2.54460651981827E-2</v>
      </c>
      <c r="X2049" t="s">
        <v>412</v>
      </c>
      <c r="Y2049" t="s">
        <v>339</v>
      </c>
      <c r="Z2049" s="137">
        <v>141198.07999999999</v>
      </c>
      <c r="AA2049" s="167">
        <v>1</v>
      </c>
      <c r="AB2049" s="166" t="s">
        <v>2852</v>
      </c>
      <c r="AD2049" s="137">
        <v>153.03049999999999</v>
      </c>
      <c r="AH2049" s="130">
        <v>1.2664744351187544E-4</v>
      </c>
      <c r="AI2049" s="130">
        <v>5.1180092763456189E-3</v>
      </c>
      <c r="AJ2049" s="130">
        <v>5.8688031103563628E-4</v>
      </c>
      <c r="AK2049" s="181"/>
      <c r="AL2049" s="4"/>
      <c r="AM2049" s="159"/>
      <c r="AN2049" s="4"/>
    </row>
    <row r="2050" spans="1:40" x14ac:dyDescent="0.25">
      <c r="A2050" t="s">
        <v>1213</v>
      </c>
      <c r="B2050" s="2">
        <v>9888</v>
      </c>
      <c r="C2050" t="s">
        <v>1994</v>
      </c>
      <c r="D2050" t="s">
        <v>1995</v>
      </c>
      <c r="E2050" t="s">
        <v>309</v>
      </c>
      <c r="F2050" t="s">
        <v>2006</v>
      </c>
      <c r="G2050" t="s">
        <v>2007</v>
      </c>
      <c r="H2050" t="s">
        <v>312</v>
      </c>
      <c r="I2050" t="s">
        <v>754</v>
      </c>
      <c r="J2050" t="s">
        <v>204</v>
      </c>
      <c r="K2050" t="s">
        <v>204</v>
      </c>
      <c r="L2050" t="s">
        <v>325</v>
      </c>
      <c r="M2050" t="s">
        <v>340</v>
      </c>
      <c r="N2050" t="s">
        <v>464</v>
      </c>
      <c r="O2050" t="s">
        <v>339</v>
      </c>
      <c r="P2050" t="s">
        <v>1668</v>
      </c>
      <c r="Q2050" t="s">
        <v>413</v>
      </c>
      <c r="R2050" t="s">
        <v>407</v>
      </c>
      <c r="S2050" t="s">
        <v>1212</v>
      </c>
      <c r="T2050" s="129">
        <v>2439.6</v>
      </c>
      <c r="U2050" t="s">
        <v>1318</v>
      </c>
      <c r="V2050" s="130">
        <v>4.4895902831105098E-3</v>
      </c>
      <c r="W2050" s="130">
        <v>2.7449733115434301E-2</v>
      </c>
      <c r="X2050" t="s">
        <v>412</v>
      </c>
      <c r="Y2050" t="s">
        <v>339</v>
      </c>
      <c r="Z2050" s="137">
        <v>104635.63</v>
      </c>
      <c r="AA2050" s="167">
        <v>1</v>
      </c>
      <c r="AB2050" s="166" t="s">
        <v>2008</v>
      </c>
      <c r="AD2050" s="137">
        <v>118.322</v>
      </c>
      <c r="AH2050" s="130">
        <v>4.9600756723758416E-5</v>
      </c>
      <c r="AI2050" s="130">
        <v>3.9572052211537334E-3</v>
      </c>
      <c r="AJ2050" s="130">
        <v>4.5377132115727623E-4</v>
      </c>
      <c r="AK2050" s="181"/>
      <c r="AL2050" s="4"/>
      <c r="AM2050" s="159"/>
      <c r="AN2050" s="4"/>
    </row>
    <row r="2051" spans="1:40" x14ac:dyDescent="0.25">
      <c r="A2051" t="s">
        <v>1213</v>
      </c>
      <c r="B2051" s="2">
        <v>9888</v>
      </c>
      <c r="C2051" t="s">
        <v>2344</v>
      </c>
      <c r="D2051" t="s">
        <v>2345</v>
      </c>
      <c r="E2051" t="s">
        <v>309</v>
      </c>
      <c r="F2051" t="s">
        <v>3096</v>
      </c>
      <c r="G2051" t="s">
        <v>3097</v>
      </c>
      <c r="H2051" t="s">
        <v>312</v>
      </c>
      <c r="I2051" t="s">
        <v>754</v>
      </c>
      <c r="J2051" t="s">
        <v>204</v>
      </c>
      <c r="K2051" t="s">
        <v>204</v>
      </c>
      <c r="L2051" t="s">
        <v>325</v>
      </c>
      <c r="M2051" t="s">
        <v>340</v>
      </c>
      <c r="N2051" t="s">
        <v>445</v>
      </c>
      <c r="O2051" t="s">
        <v>339</v>
      </c>
      <c r="P2051" t="s">
        <v>2348</v>
      </c>
      <c r="Q2051" t="s">
        <v>415</v>
      </c>
      <c r="R2051" t="s">
        <v>407</v>
      </c>
      <c r="S2051" t="s">
        <v>1212</v>
      </c>
      <c r="T2051" s="129">
        <v>5401.2</v>
      </c>
      <c r="U2051" t="s">
        <v>3098</v>
      </c>
      <c r="V2051" s="130">
        <v>2.2359262660741501E-2</v>
      </c>
      <c r="W2051" s="130">
        <v>2.6015169829129801E-2</v>
      </c>
      <c r="X2051" t="s">
        <v>412</v>
      </c>
      <c r="Y2051" t="s">
        <v>339</v>
      </c>
      <c r="Z2051" s="137">
        <v>102308</v>
      </c>
      <c r="AA2051" s="167">
        <v>1</v>
      </c>
      <c r="AB2051" s="166" t="s">
        <v>1823</v>
      </c>
      <c r="AD2051" s="137">
        <v>100.68130000000001</v>
      </c>
      <c r="AH2051" s="130">
        <v>3.4102666666666667E-4</v>
      </c>
      <c r="AI2051" s="130">
        <v>3.3672230526237334E-3</v>
      </c>
      <c r="AJ2051" s="130">
        <v>3.8611827485025672E-4</v>
      </c>
      <c r="AK2051" s="181"/>
      <c r="AL2051" s="4"/>
      <c r="AM2051" s="159"/>
      <c r="AN2051" s="4"/>
    </row>
    <row r="2052" spans="1:40" x14ac:dyDescent="0.25">
      <c r="A2052" t="s">
        <v>1213</v>
      </c>
      <c r="B2052" s="2">
        <v>9888</v>
      </c>
      <c r="C2052" t="s">
        <v>1884</v>
      </c>
      <c r="D2052" t="s">
        <v>1885</v>
      </c>
      <c r="E2052" t="s">
        <v>309</v>
      </c>
      <c r="F2052" t="s">
        <v>2151</v>
      </c>
      <c r="G2052" t="s">
        <v>2152</v>
      </c>
      <c r="H2052" t="s">
        <v>312</v>
      </c>
      <c r="I2052" t="s">
        <v>754</v>
      </c>
      <c r="J2052" t="s">
        <v>204</v>
      </c>
      <c r="K2052" t="s">
        <v>204</v>
      </c>
      <c r="L2052" t="s">
        <v>325</v>
      </c>
      <c r="M2052" t="s">
        <v>340</v>
      </c>
      <c r="N2052" t="s">
        <v>448</v>
      </c>
      <c r="O2052" t="s">
        <v>339</v>
      </c>
      <c r="P2052" t="s">
        <v>1211</v>
      </c>
      <c r="Q2052" t="s">
        <v>413</v>
      </c>
      <c r="R2052" t="s">
        <v>407</v>
      </c>
      <c r="S2052" t="s">
        <v>1212</v>
      </c>
      <c r="T2052" s="129">
        <v>3264.2</v>
      </c>
      <c r="U2052" t="s">
        <v>2153</v>
      </c>
      <c r="V2052" s="130">
        <v>1.7500000000000002E-2</v>
      </c>
      <c r="W2052" s="130">
        <v>2.4365553179978999E-2</v>
      </c>
      <c r="X2052" t="s">
        <v>412</v>
      </c>
      <c r="Y2052" t="s">
        <v>339</v>
      </c>
      <c r="Z2052" s="137">
        <v>89388.73</v>
      </c>
      <c r="AA2052" s="167">
        <v>1</v>
      </c>
      <c r="AB2052" s="166" t="s">
        <v>2154</v>
      </c>
      <c r="AD2052" s="137">
        <v>99.677399999999992</v>
      </c>
      <c r="AH2052" s="130">
        <v>3.4375126351246423E-5</v>
      </c>
      <c r="AI2052" s="130">
        <v>3.3336482455589753E-3</v>
      </c>
      <c r="AJ2052" s="130">
        <v>3.822682636155768E-4</v>
      </c>
      <c r="AK2052" s="181"/>
      <c r="AL2052" s="4"/>
      <c r="AM2052" s="159"/>
      <c r="AN2052" s="4"/>
    </row>
    <row r="2053" spans="1:40" x14ac:dyDescent="0.25">
      <c r="A2053" t="s">
        <v>1213</v>
      </c>
      <c r="B2053" s="2">
        <v>9888</v>
      </c>
      <c r="C2053" t="s">
        <v>2710</v>
      </c>
      <c r="D2053" t="s">
        <v>2711</v>
      </c>
      <c r="E2053" t="s">
        <v>309</v>
      </c>
      <c r="F2053" t="s">
        <v>2752</v>
      </c>
      <c r="G2053" t="s">
        <v>2753</v>
      </c>
      <c r="H2053" t="s">
        <v>312</v>
      </c>
      <c r="I2053" t="s">
        <v>754</v>
      </c>
      <c r="J2053" t="s">
        <v>204</v>
      </c>
      <c r="K2053" t="s">
        <v>204</v>
      </c>
      <c r="L2053" t="s">
        <v>325</v>
      </c>
      <c r="M2053" t="s">
        <v>340</v>
      </c>
      <c r="N2053" t="s">
        <v>477</v>
      </c>
      <c r="O2053" t="s">
        <v>339</v>
      </c>
      <c r="P2053" t="s">
        <v>1211</v>
      </c>
      <c r="Q2053" t="s">
        <v>413</v>
      </c>
      <c r="R2053" t="s">
        <v>407</v>
      </c>
      <c r="S2053" t="s">
        <v>1212</v>
      </c>
      <c r="T2053" s="129">
        <v>11897.1</v>
      </c>
      <c r="U2053" t="s">
        <v>2754</v>
      </c>
      <c r="V2053" s="130">
        <v>6.0073392784592101E-3</v>
      </c>
      <c r="W2053" s="130">
        <v>3.01116741311547E-2</v>
      </c>
      <c r="X2053" t="s">
        <v>412</v>
      </c>
      <c r="Y2053" t="s">
        <v>339</v>
      </c>
      <c r="Z2053" s="137">
        <v>96187</v>
      </c>
      <c r="AA2053" s="167">
        <v>1</v>
      </c>
      <c r="AB2053" s="166" t="s">
        <v>2755</v>
      </c>
      <c r="AD2053" s="137">
        <v>93.609200000000001</v>
      </c>
      <c r="AH2053" s="130">
        <v>2.1123851971176639E-5</v>
      </c>
      <c r="AI2053" s="130">
        <v>3.1307010952149562E-3</v>
      </c>
      <c r="AJ2053" s="130">
        <v>3.5899638576491019E-4</v>
      </c>
      <c r="AK2053" s="181"/>
      <c r="AL2053" s="4"/>
      <c r="AM2053" s="159"/>
      <c r="AN2053" s="4"/>
    </row>
    <row r="2054" spans="1:40" x14ac:dyDescent="0.25">
      <c r="A2054" t="s">
        <v>1213</v>
      </c>
      <c r="B2054" s="2">
        <v>9888</v>
      </c>
      <c r="C2054" t="s">
        <v>3146</v>
      </c>
      <c r="D2054" t="s">
        <v>3147</v>
      </c>
      <c r="E2054" t="s">
        <v>309</v>
      </c>
      <c r="F2054" t="s">
        <v>3148</v>
      </c>
      <c r="G2054" t="s">
        <v>3149</v>
      </c>
      <c r="H2054" t="s">
        <v>312</v>
      </c>
      <c r="I2054" t="s">
        <v>754</v>
      </c>
      <c r="J2054" t="s">
        <v>204</v>
      </c>
      <c r="K2054" t="s">
        <v>204</v>
      </c>
      <c r="L2054" t="s">
        <v>325</v>
      </c>
      <c r="M2054" t="s">
        <v>340</v>
      </c>
      <c r="N2054" t="s">
        <v>464</v>
      </c>
      <c r="O2054" t="s">
        <v>339</v>
      </c>
      <c r="P2054" t="s">
        <v>1640</v>
      </c>
      <c r="Q2054" t="s">
        <v>413</v>
      </c>
      <c r="R2054" t="s">
        <v>407</v>
      </c>
      <c r="S2054" t="s">
        <v>1212</v>
      </c>
      <c r="T2054" s="129">
        <v>1699.4</v>
      </c>
      <c r="U2054" t="s">
        <v>1738</v>
      </c>
      <c r="V2054" s="130">
        <v>2.3645408357984399E-2</v>
      </c>
      <c r="W2054" s="130">
        <v>2.39878984940049E-2</v>
      </c>
      <c r="X2054" t="s">
        <v>412</v>
      </c>
      <c r="Y2054" t="s">
        <v>339</v>
      </c>
      <c r="Z2054" s="137">
        <v>22983.66</v>
      </c>
      <c r="AA2054" s="167">
        <v>1</v>
      </c>
      <c r="AB2054" s="166" t="s">
        <v>3150</v>
      </c>
      <c r="AC2054" s="2">
        <v>0.43969999999999998</v>
      </c>
      <c r="AD2054" s="137">
        <v>27.018000000000001</v>
      </c>
      <c r="AH2054" s="130">
        <v>6.5823413799943092E-5</v>
      </c>
      <c r="AI2054" s="130">
        <v>9.0360009689771604E-4</v>
      </c>
      <c r="AJ2054" s="130">
        <v>1.036155030765816E-4</v>
      </c>
      <c r="AK2054" s="181"/>
      <c r="AL2054" s="4"/>
      <c r="AM2054" s="159"/>
      <c r="AN2054" s="4"/>
    </row>
    <row r="2055" spans="1:40" x14ac:dyDescent="0.25">
      <c r="A2055" t="s">
        <v>1213</v>
      </c>
      <c r="B2055" s="2">
        <v>9888</v>
      </c>
      <c r="C2055" t="s">
        <v>2786</v>
      </c>
      <c r="D2055" t="s">
        <v>2787</v>
      </c>
      <c r="E2055" t="s">
        <v>309</v>
      </c>
      <c r="F2055" t="s">
        <v>3151</v>
      </c>
      <c r="G2055" t="s">
        <v>3152</v>
      </c>
      <c r="H2055" t="s">
        <v>312</v>
      </c>
      <c r="I2055" t="s">
        <v>754</v>
      </c>
      <c r="J2055" t="s">
        <v>204</v>
      </c>
      <c r="K2055" t="s">
        <v>204</v>
      </c>
      <c r="L2055" t="s">
        <v>325</v>
      </c>
      <c r="M2055" t="s">
        <v>340</v>
      </c>
      <c r="N2055" t="s">
        <v>464</v>
      </c>
      <c r="O2055" t="s">
        <v>339</v>
      </c>
      <c r="P2055" t="s">
        <v>2348</v>
      </c>
      <c r="Q2055" t="s">
        <v>415</v>
      </c>
      <c r="R2055" t="s">
        <v>407</v>
      </c>
      <c r="S2055" t="s">
        <v>1212</v>
      </c>
      <c r="T2055" s="129">
        <v>3162.2</v>
      </c>
      <c r="U2055" t="s">
        <v>3153</v>
      </c>
      <c r="V2055" s="130">
        <v>6.30859865425907E-3</v>
      </c>
      <c r="W2055" s="130">
        <v>2.9907111176251999E-2</v>
      </c>
      <c r="X2055" t="s">
        <v>412</v>
      </c>
      <c r="Y2055" t="s">
        <v>339</v>
      </c>
      <c r="Z2055" s="137">
        <v>15291</v>
      </c>
      <c r="AA2055" s="167">
        <v>1</v>
      </c>
      <c r="AB2055" s="166" t="s">
        <v>3154</v>
      </c>
      <c r="AD2055" s="137">
        <v>16.989799999999999</v>
      </c>
      <c r="AH2055" s="130">
        <v>1.3353505758062509E-5</v>
      </c>
      <c r="AI2055" s="130">
        <v>5.6821322548940767E-4</v>
      </c>
      <c r="AJ2055" s="130">
        <v>6.5156809318621151E-5</v>
      </c>
      <c r="AK2055" s="181"/>
      <c r="AL2055" s="4"/>
      <c r="AM2055" s="159"/>
      <c r="AN2055" s="4"/>
    </row>
    <row r="2056" spans="1:40" x14ac:dyDescent="0.25">
      <c r="A2056" t="s">
        <v>1213</v>
      </c>
      <c r="B2056" s="2">
        <v>9888</v>
      </c>
      <c r="C2056" t="s">
        <v>2142</v>
      </c>
      <c r="D2056" t="s">
        <v>2143</v>
      </c>
      <c r="E2056" t="s">
        <v>309</v>
      </c>
      <c r="F2056" t="s">
        <v>2209</v>
      </c>
      <c r="G2056" t="s">
        <v>2210</v>
      </c>
      <c r="H2056" t="s">
        <v>312</v>
      </c>
      <c r="I2056" t="s">
        <v>754</v>
      </c>
      <c r="J2056" t="s">
        <v>204</v>
      </c>
      <c r="K2056" t="s">
        <v>204</v>
      </c>
      <c r="L2056" t="s">
        <v>325</v>
      </c>
      <c r="M2056" t="s">
        <v>340</v>
      </c>
      <c r="N2056" t="s">
        <v>464</v>
      </c>
      <c r="O2056" t="s">
        <v>339</v>
      </c>
      <c r="P2056" t="s">
        <v>1668</v>
      </c>
      <c r="Q2056" t="s">
        <v>413</v>
      </c>
      <c r="R2056" t="s">
        <v>407</v>
      </c>
      <c r="S2056" t="s">
        <v>1212</v>
      </c>
      <c r="T2056" s="129">
        <v>3716.1</v>
      </c>
      <c r="U2056" t="s">
        <v>2140</v>
      </c>
      <c r="V2056" s="130">
        <v>4.4315811789629303E-2</v>
      </c>
      <c r="W2056" s="130">
        <v>2.59273126626011E-2</v>
      </c>
      <c r="X2056" t="s">
        <v>412</v>
      </c>
      <c r="Y2056" t="s">
        <v>339</v>
      </c>
      <c r="Z2056" s="137">
        <v>1697.25</v>
      </c>
      <c r="AA2056" s="167">
        <v>1</v>
      </c>
      <c r="AB2056" s="166" t="s">
        <v>2211</v>
      </c>
      <c r="AD2056" s="137">
        <v>1.9337</v>
      </c>
      <c r="AH2056" s="130">
        <v>1.2326590929579107E-6</v>
      </c>
      <c r="AI2056" s="130">
        <v>6.4671386015660427E-5</v>
      </c>
      <c r="AJ2056" s="130">
        <v>7.4158449292762548E-6</v>
      </c>
      <c r="AK2056" s="181"/>
      <c r="AL2056" s="4"/>
      <c r="AM2056" s="159"/>
      <c r="AN2056" s="4"/>
    </row>
    <row r="2057" spans="1:40" x14ac:dyDescent="0.25">
      <c r="A2057" t="s">
        <v>1213</v>
      </c>
      <c r="B2057" s="2">
        <v>9888</v>
      </c>
      <c r="C2057" t="s">
        <v>3528</v>
      </c>
      <c r="D2057" t="s">
        <v>3529</v>
      </c>
      <c r="E2057" t="s">
        <v>311</v>
      </c>
      <c r="F2057" t="s">
        <v>3530</v>
      </c>
      <c r="G2057" t="s">
        <v>3531</v>
      </c>
      <c r="H2057" t="s">
        <v>321</v>
      </c>
      <c r="I2057" t="s">
        <v>755</v>
      </c>
      <c r="J2057" t="s">
        <v>204</v>
      </c>
      <c r="K2057" t="s">
        <v>204</v>
      </c>
      <c r="L2057" t="s">
        <v>325</v>
      </c>
      <c r="M2057" t="s">
        <v>340</v>
      </c>
      <c r="N2057" t="s">
        <v>480</v>
      </c>
      <c r="O2057" t="s">
        <v>339</v>
      </c>
      <c r="P2057" t="s">
        <v>1647</v>
      </c>
      <c r="Q2057" t="s">
        <v>413</v>
      </c>
      <c r="R2057" t="s">
        <v>407</v>
      </c>
      <c r="S2057" t="s">
        <v>1212</v>
      </c>
      <c r="T2057" s="129">
        <v>986.5</v>
      </c>
      <c r="U2057" t="s">
        <v>3532</v>
      </c>
      <c r="V2057" s="130">
        <v>3.2146813272237403E-2</v>
      </c>
      <c r="W2057" s="130">
        <v>6.7999093720912604E-2</v>
      </c>
      <c r="X2057" t="s">
        <v>412</v>
      </c>
      <c r="Y2057" t="s">
        <v>339</v>
      </c>
      <c r="Z2057" s="137">
        <v>15500</v>
      </c>
      <c r="AA2057" s="167">
        <v>1</v>
      </c>
      <c r="AB2057" s="166" t="s">
        <v>3533</v>
      </c>
      <c r="AC2057" s="2">
        <v>0.2777</v>
      </c>
      <c r="AD2057" s="137">
        <v>16.287600000000001</v>
      </c>
      <c r="AH2057" s="130">
        <v>1.1071428571428571E-4</v>
      </c>
      <c r="AI2057" s="130">
        <v>5.4472858606230076E-4</v>
      </c>
      <c r="AJ2057" s="130">
        <v>6.246383403324194E-5</v>
      </c>
      <c r="AK2057" s="181"/>
      <c r="AL2057" s="4"/>
      <c r="AM2057" s="159"/>
      <c r="AN2057" s="4"/>
    </row>
    <row r="2058" spans="1:40" x14ac:dyDescent="0.25">
      <c r="A2058" t="s">
        <v>1213</v>
      </c>
      <c r="B2058" s="2">
        <v>9888</v>
      </c>
      <c r="C2058" t="s">
        <v>2883</v>
      </c>
      <c r="D2058" t="s">
        <v>2884</v>
      </c>
      <c r="E2058" t="s">
        <v>309</v>
      </c>
      <c r="F2058" t="s">
        <v>2885</v>
      </c>
      <c r="G2058" t="s">
        <v>2886</v>
      </c>
      <c r="H2058" t="s">
        <v>312</v>
      </c>
      <c r="I2058" t="s">
        <v>755</v>
      </c>
      <c r="J2058" t="s">
        <v>204</v>
      </c>
      <c r="K2058" t="s">
        <v>204</v>
      </c>
      <c r="L2058" t="s">
        <v>325</v>
      </c>
      <c r="M2058" t="s">
        <v>340</v>
      </c>
      <c r="N2058" t="s">
        <v>454</v>
      </c>
      <c r="O2058" t="s">
        <v>339</v>
      </c>
      <c r="P2058" t="s">
        <v>1864</v>
      </c>
      <c r="Q2058" t="s">
        <v>415</v>
      </c>
      <c r="R2058" t="s">
        <v>407</v>
      </c>
      <c r="S2058" t="s">
        <v>1212</v>
      </c>
      <c r="T2058" s="129">
        <v>3146.2</v>
      </c>
      <c r="U2058" t="s">
        <v>2887</v>
      </c>
      <c r="V2058" s="130">
        <v>4.3032945651005898E-2</v>
      </c>
      <c r="W2058" s="130">
        <v>5.7596542943715703E-2</v>
      </c>
      <c r="X2058" t="s">
        <v>412</v>
      </c>
      <c r="Y2058" t="s">
        <v>339</v>
      </c>
      <c r="Z2058" s="137">
        <v>429272.48</v>
      </c>
      <c r="AA2058" s="167">
        <v>1</v>
      </c>
      <c r="AB2058" s="166" t="s">
        <v>2888</v>
      </c>
      <c r="AD2058" s="137">
        <v>427.3408</v>
      </c>
      <c r="AH2058" s="130">
        <v>3.0534091949995602E-4</v>
      </c>
      <c r="AI2058" s="130">
        <v>1.4292145543280314E-2</v>
      </c>
      <c r="AJ2058" s="130">
        <v>1.6388752674938501E-3</v>
      </c>
      <c r="AK2058" s="181"/>
      <c r="AL2058" s="4"/>
      <c r="AM2058" s="159"/>
      <c r="AN2058" s="4"/>
    </row>
    <row r="2059" spans="1:40" x14ac:dyDescent="0.25">
      <c r="A2059" t="s">
        <v>1213</v>
      </c>
      <c r="B2059" s="2">
        <v>9888</v>
      </c>
      <c r="C2059" t="s">
        <v>2551</v>
      </c>
      <c r="D2059" t="s">
        <v>2552</v>
      </c>
      <c r="E2059" t="s">
        <v>309</v>
      </c>
      <c r="F2059" t="s">
        <v>2889</v>
      </c>
      <c r="G2059" t="s">
        <v>2890</v>
      </c>
      <c r="H2059" t="s">
        <v>312</v>
      </c>
      <c r="I2059" t="s">
        <v>755</v>
      </c>
      <c r="J2059" t="s">
        <v>204</v>
      </c>
      <c r="K2059" t="s">
        <v>204</v>
      </c>
      <c r="L2059" t="s">
        <v>325</v>
      </c>
      <c r="M2059" t="s">
        <v>340</v>
      </c>
      <c r="N2059" t="s">
        <v>454</v>
      </c>
      <c r="O2059" t="s">
        <v>339</v>
      </c>
      <c r="P2059" t="s">
        <v>1668</v>
      </c>
      <c r="Q2059" t="s">
        <v>413</v>
      </c>
      <c r="R2059" t="s">
        <v>407</v>
      </c>
      <c r="S2059" t="s">
        <v>1212</v>
      </c>
      <c r="T2059" s="129">
        <v>761.7</v>
      </c>
      <c r="U2059" t="s">
        <v>2891</v>
      </c>
      <c r="V2059" s="130">
        <v>4.9127955768802599E-2</v>
      </c>
      <c r="W2059" s="130">
        <v>7.2390640746354706E-2</v>
      </c>
      <c r="X2059" t="s">
        <v>412</v>
      </c>
      <c r="Y2059" t="s">
        <v>339</v>
      </c>
      <c r="Z2059" s="137">
        <v>400921.66</v>
      </c>
      <c r="AA2059" s="167">
        <v>1</v>
      </c>
      <c r="AB2059" s="166" t="s">
        <v>2892</v>
      </c>
      <c r="AD2059" s="137">
        <v>409.46129999999999</v>
      </c>
      <c r="AH2059" s="130">
        <v>7.9588350080561632E-4</v>
      </c>
      <c r="AI2059" s="130">
        <v>1.3694176858237648E-2</v>
      </c>
      <c r="AJ2059" s="130">
        <v>1.5703064101669666E-3</v>
      </c>
      <c r="AK2059" s="181"/>
      <c r="AL2059" s="4"/>
      <c r="AM2059" s="159"/>
      <c r="AN2059" s="4"/>
    </row>
    <row r="2060" spans="1:40" x14ac:dyDescent="0.25">
      <c r="A2060" t="s">
        <v>1213</v>
      </c>
      <c r="B2060" s="2">
        <v>9888</v>
      </c>
      <c r="C2060" t="s">
        <v>2951</v>
      </c>
      <c r="D2060" t="s">
        <v>2952</v>
      </c>
      <c r="E2060" t="s">
        <v>311</v>
      </c>
      <c r="F2060" t="s">
        <v>2953</v>
      </c>
      <c r="G2060" t="s">
        <v>2954</v>
      </c>
      <c r="H2060" t="s">
        <v>312</v>
      </c>
      <c r="I2060" t="s">
        <v>755</v>
      </c>
      <c r="J2060" t="s">
        <v>204</v>
      </c>
      <c r="K2060" t="s">
        <v>204</v>
      </c>
      <c r="L2060" t="s">
        <v>325</v>
      </c>
      <c r="M2060" t="s">
        <v>340</v>
      </c>
      <c r="N2060" t="s">
        <v>465</v>
      </c>
      <c r="O2060" t="s">
        <v>339</v>
      </c>
      <c r="P2060" t="s">
        <v>2348</v>
      </c>
      <c r="Q2060" t="s">
        <v>415</v>
      </c>
      <c r="R2060" t="s">
        <v>407</v>
      </c>
      <c r="S2060" t="s">
        <v>1212</v>
      </c>
      <c r="T2060" s="129">
        <v>3157.2</v>
      </c>
      <c r="U2060" t="s">
        <v>1905</v>
      </c>
      <c r="V2060" s="130">
        <v>7.0563818229711806E-2</v>
      </c>
      <c r="W2060" s="130">
        <v>7.0426311858892102E-2</v>
      </c>
      <c r="X2060" t="s">
        <v>412</v>
      </c>
      <c r="Y2060" t="s">
        <v>339</v>
      </c>
      <c r="Z2060" s="137">
        <v>300366.65999999997</v>
      </c>
      <c r="AA2060" s="167">
        <v>1</v>
      </c>
      <c r="AB2060" s="166" t="s">
        <v>2955</v>
      </c>
      <c r="AD2060" s="137">
        <v>272.34249999999997</v>
      </c>
      <c r="AH2060" s="130">
        <v>2.6679397906274709E-4</v>
      </c>
      <c r="AI2060" s="130">
        <v>9.108324427765423E-3</v>
      </c>
      <c r="AJ2060" s="130">
        <v>1.0444483361697358E-3</v>
      </c>
      <c r="AK2060" s="181"/>
      <c r="AL2060" s="4"/>
      <c r="AM2060" s="159"/>
      <c r="AN2060" s="4"/>
    </row>
    <row r="2061" spans="1:40" x14ac:dyDescent="0.25">
      <c r="A2061" t="s">
        <v>1213</v>
      </c>
      <c r="B2061" s="2">
        <v>9888</v>
      </c>
      <c r="C2061" t="s">
        <v>2572</v>
      </c>
      <c r="D2061" t="s">
        <v>2573</v>
      </c>
      <c r="E2061" t="s">
        <v>309</v>
      </c>
      <c r="F2061" t="s">
        <v>2896</v>
      </c>
      <c r="G2061" t="s">
        <v>2897</v>
      </c>
      <c r="H2061" t="s">
        <v>312</v>
      </c>
      <c r="I2061" t="s">
        <v>755</v>
      </c>
      <c r="J2061" t="s">
        <v>204</v>
      </c>
      <c r="K2061" t="s">
        <v>204</v>
      </c>
      <c r="L2061" t="s">
        <v>325</v>
      </c>
      <c r="M2061" t="s">
        <v>340</v>
      </c>
      <c r="N2061" t="s">
        <v>451</v>
      </c>
      <c r="O2061" t="s">
        <v>339</v>
      </c>
      <c r="P2061" t="s">
        <v>1619</v>
      </c>
      <c r="Q2061" t="s">
        <v>413</v>
      </c>
      <c r="R2061" t="s">
        <v>407</v>
      </c>
      <c r="S2061" t="s">
        <v>1212</v>
      </c>
      <c r="T2061" s="129">
        <v>1237.5999999999999</v>
      </c>
      <c r="U2061" t="s">
        <v>1694</v>
      </c>
      <c r="V2061" s="130">
        <v>5.4472010689019398E-2</v>
      </c>
      <c r="W2061" s="130">
        <v>5.4900508102178197E-2</v>
      </c>
      <c r="X2061" t="s">
        <v>412</v>
      </c>
      <c r="Y2061" t="s">
        <v>339</v>
      </c>
      <c r="Z2061" s="137">
        <v>11490.6</v>
      </c>
      <c r="AA2061" s="167">
        <v>1</v>
      </c>
      <c r="AB2061" s="166" t="s">
        <v>2898</v>
      </c>
      <c r="AD2061" s="137">
        <v>12.5707</v>
      </c>
      <c r="AH2061" s="130">
        <v>7.2726260055905786E-5</v>
      </c>
      <c r="AI2061" s="130">
        <v>4.2041919231890294E-4</v>
      </c>
      <c r="AJ2061" s="130">
        <v>4.8209319880257033E-5</v>
      </c>
      <c r="AK2061" s="181"/>
      <c r="AL2061" s="4"/>
      <c r="AM2061" s="159"/>
      <c r="AN2061" s="4"/>
    </row>
    <row r="2062" spans="1:40" x14ac:dyDescent="0.25">
      <c r="A2062" t="s">
        <v>1213</v>
      </c>
      <c r="B2062" s="2">
        <v>9888</v>
      </c>
      <c r="C2062" t="s">
        <v>3107</v>
      </c>
      <c r="D2062" t="s">
        <v>3108</v>
      </c>
      <c r="E2062" t="s">
        <v>309</v>
      </c>
      <c r="F2062" t="s">
        <v>3109</v>
      </c>
      <c r="G2062" t="s">
        <v>3110</v>
      </c>
      <c r="H2062" t="s">
        <v>312</v>
      </c>
      <c r="I2062" t="s">
        <v>755</v>
      </c>
      <c r="J2062" t="s">
        <v>204</v>
      </c>
      <c r="K2062" t="s">
        <v>204</v>
      </c>
      <c r="L2062" t="s">
        <v>325</v>
      </c>
      <c r="M2062" t="s">
        <v>340</v>
      </c>
      <c r="N2062" t="s">
        <v>440</v>
      </c>
      <c r="O2062" t="s">
        <v>339</v>
      </c>
      <c r="P2062" t="s">
        <v>1619</v>
      </c>
      <c r="Q2062" t="s">
        <v>413</v>
      </c>
      <c r="R2062" t="s">
        <v>407</v>
      </c>
      <c r="S2062" t="s">
        <v>1212</v>
      </c>
      <c r="T2062" s="129">
        <v>731.7</v>
      </c>
      <c r="U2062" t="s">
        <v>3111</v>
      </c>
      <c r="V2062" s="130">
        <v>4.2487732902764898E-2</v>
      </c>
      <c r="W2062" s="130">
        <v>7.7671249845027601E-2</v>
      </c>
      <c r="X2062" t="s">
        <v>412</v>
      </c>
      <c r="Y2062" t="s">
        <v>339</v>
      </c>
      <c r="Z2062" s="137">
        <v>10350</v>
      </c>
      <c r="AA2062" s="167">
        <v>1</v>
      </c>
      <c r="AB2062" s="166" t="s">
        <v>3112</v>
      </c>
      <c r="AD2062" s="137">
        <v>10.5632</v>
      </c>
      <c r="AH2062" s="130">
        <v>2.8134005939944905E-5</v>
      </c>
      <c r="AI2062" s="130">
        <v>3.5327961150158983E-4</v>
      </c>
      <c r="AJ2062" s="130">
        <v>4.0510447927253933E-5</v>
      </c>
      <c r="AK2062" s="181"/>
      <c r="AL2062" s="4"/>
      <c r="AM2062" s="159"/>
      <c r="AN2062" s="4"/>
    </row>
    <row r="2063" spans="1:40" x14ac:dyDescent="0.25">
      <c r="A2063" t="s">
        <v>1213</v>
      </c>
      <c r="B2063" s="2">
        <v>9888</v>
      </c>
      <c r="C2063" t="s">
        <v>3116</v>
      </c>
      <c r="D2063" t="s">
        <v>3117</v>
      </c>
      <c r="E2063" t="s">
        <v>80</v>
      </c>
      <c r="F2063" t="s">
        <v>3118</v>
      </c>
      <c r="G2063" t="s">
        <v>3119</v>
      </c>
      <c r="H2063" t="s">
        <v>321</v>
      </c>
      <c r="I2063" t="s">
        <v>755</v>
      </c>
      <c r="J2063" t="s">
        <v>205</v>
      </c>
      <c r="K2063" t="s">
        <v>224</v>
      </c>
      <c r="L2063" t="s">
        <v>325</v>
      </c>
      <c r="M2063" t="s">
        <v>314</v>
      </c>
      <c r="N2063" t="s">
        <v>546</v>
      </c>
      <c r="O2063" t="s">
        <v>339</v>
      </c>
      <c r="P2063" t="s">
        <v>2040</v>
      </c>
      <c r="Q2063" t="s">
        <v>433</v>
      </c>
      <c r="R2063" t="s">
        <v>407</v>
      </c>
      <c r="S2063" t="s">
        <v>1215</v>
      </c>
      <c r="T2063" s="129">
        <v>3150.8</v>
      </c>
      <c r="U2063" t="s">
        <v>1569</v>
      </c>
      <c r="V2063" s="130">
        <v>5.37308276164528E-2</v>
      </c>
      <c r="W2063" s="130">
        <v>5.5760721553563701E-2</v>
      </c>
      <c r="X2063" t="s">
        <v>412</v>
      </c>
      <c r="Y2063" t="s">
        <v>339</v>
      </c>
      <c r="Z2063" s="137">
        <v>171000</v>
      </c>
      <c r="AA2063" s="11" t="s">
        <v>1216</v>
      </c>
      <c r="AB2063" s="166" t="s">
        <v>3120</v>
      </c>
      <c r="AD2063" s="137">
        <v>679.10309999999993</v>
      </c>
      <c r="AH2063" s="130">
        <v>1.7100000000000001E-4</v>
      </c>
      <c r="AI2063" s="130">
        <v>2.2712178065124704E-2</v>
      </c>
      <c r="AJ2063" s="130">
        <v>2.6043974145890185E-3</v>
      </c>
      <c r="AK2063" s="181"/>
      <c r="AL2063" s="4"/>
      <c r="AM2063" s="159"/>
      <c r="AN2063" s="4"/>
    </row>
    <row r="2064" spans="1:40" x14ac:dyDescent="0.25">
      <c r="A2064" t="s">
        <v>1213</v>
      </c>
      <c r="B2064" s="2">
        <v>9888</v>
      </c>
      <c r="C2064" t="s">
        <v>3196</v>
      </c>
      <c r="D2064" t="s">
        <v>3197</v>
      </c>
      <c r="E2064" t="s">
        <v>80</v>
      </c>
      <c r="F2064" t="s">
        <v>3198</v>
      </c>
      <c r="G2064" t="s">
        <v>3199</v>
      </c>
      <c r="H2064" t="s">
        <v>321</v>
      </c>
      <c r="I2064" t="s">
        <v>755</v>
      </c>
      <c r="J2064" t="s">
        <v>205</v>
      </c>
      <c r="K2064" t="s">
        <v>245</v>
      </c>
      <c r="L2064" t="s">
        <v>325</v>
      </c>
      <c r="M2064" t="s">
        <v>314</v>
      </c>
      <c r="N2064" t="s">
        <v>491</v>
      </c>
      <c r="O2064" t="s">
        <v>339</v>
      </c>
      <c r="P2064" t="s">
        <v>3200</v>
      </c>
      <c r="Q2064" t="s">
        <v>433</v>
      </c>
      <c r="R2064" t="s">
        <v>407</v>
      </c>
      <c r="S2064" t="s">
        <v>1215</v>
      </c>
      <c r="T2064" s="129">
        <v>4300.3</v>
      </c>
      <c r="U2064" t="s">
        <v>3201</v>
      </c>
      <c r="V2064" s="130">
        <v>3.3062101365327501E-2</v>
      </c>
      <c r="W2064" s="130">
        <v>6.0145712074041E-2</v>
      </c>
      <c r="X2064" t="s">
        <v>412</v>
      </c>
      <c r="Y2064" t="s">
        <v>339</v>
      </c>
      <c r="Z2064" s="137">
        <v>69000</v>
      </c>
      <c r="AA2064" s="11" t="s">
        <v>1216</v>
      </c>
      <c r="AB2064" s="166" t="s">
        <v>3202</v>
      </c>
      <c r="AD2064" s="137">
        <v>242.88079999999999</v>
      </c>
      <c r="AH2064" s="130">
        <v>1.3799999999999999E-4</v>
      </c>
      <c r="AI2064" s="130">
        <v>8.1229963141089198E-3</v>
      </c>
      <c r="AJ2064" s="130">
        <v>9.3146111035763575E-4</v>
      </c>
      <c r="AK2064" s="181"/>
      <c r="AL2064" s="4"/>
      <c r="AM2064" s="159"/>
      <c r="AN2064" s="4"/>
    </row>
    <row r="2065" spans="1:37" x14ac:dyDescent="0.25">
      <c r="A2065" s="181" t="s">
        <v>6393</v>
      </c>
      <c r="B2065" s="181"/>
      <c r="C2065" s="181"/>
      <c r="D2065" s="181"/>
      <c r="E2065" s="181"/>
      <c r="F2065" s="181"/>
      <c r="G2065" s="181"/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1"/>
      <c r="U2065" s="181"/>
      <c r="V2065" s="181"/>
      <c r="W2065" s="181"/>
      <c r="X2065" s="181"/>
      <c r="Y2065" s="181"/>
      <c r="Z2065" s="181"/>
      <c r="AA2065" s="181"/>
      <c r="AB2065" s="181"/>
      <c r="AC2065" s="181"/>
      <c r="AD2065" s="181"/>
      <c r="AE2065" s="181"/>
      <c r="AF2065" s="181"/>
      <c r="AG2065" s="181"/>
      <c r="AH2065" s="181"/>
      <c r="AI2065" s="181"/>
      <c r="AJ2065" s="181"/>
      <c r="AK2065" s="181"/>
    </row>
    <row r="2074" spans="1:37" x14ac:dyDescent="0.25">
      <c r="AD2074" s="151"/>
    </row>
    <row r="2075" spans="1:37" x14ac:dyDescent="0.25">
      <c r="AD2075" s="151"/>
    </row>
    <row r="2076" spans="1:37" x14ac:dyDescent="0.25">
      <c r="AB2076" s="151"/>
      <c r="AD2076" s="151"/>
    </row>
    <row r="2077" spans="1:37" x14ac:dyDescent="0.25">
      <c r="AB2077" s="151"/>
    </row>
  </sheetData>
  <sheetProtection formatColumns="0"/>
  <autoFilter ref="A1:AM1" xr:uid="{00000000-0009-0000-0000-000005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AK1:AK2065"/>
    <mergeCell ref="A2065:AJ2065"/>
  </mergeCells>
  <conditionalFormatting sqref="AN2:AN2064">
    <cfRule type="containsText" dxfId="12" priority="1" operator="containsText" text="FALSE">
      <formula>NOT(ISERROR(SEARCH("FALSE",AN2)))</formula>
    </cfRule>
  </conditionalFormatting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 X329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 Y329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25 E27 E36 E38 E42 E94:E95 E97 E99 E102 E104 E106 E109:E110 E115 E120:E121 E128:E129 E141 E215:E216 E219:E220 E222:E225 E227:E229 E244 E259 E270 E278 E283 E287 E297 E426 E437:E438 E450 E503 E532 E614 E756 E852 E855 E864 E868 E870 E894 E906 E917 E925:E926 E1007 E1018 E1026 E1031 E1073 E1088 E1096 E1099:E1100 E1102 E1109:E1110 E1113 E1129 E1160 E1163 E1225 E1235 E1252 E1260 E1282 E1312 E1316:E1317 E1320 E1326 E1330 E1347 E1353 E1365 E1394:E1395 E1476 E1494 E1507 E1514 E1551 E1635:E1636 E1726 E1728 E1818 E1820 E1860 E1864:E1867 E1938 E1940:E1941 E2057 E206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 L103 L101 L46 L105 L140 L881 L1126 L1343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A1510"/>
  <sheetViews>
    <sheetView rightToLeft="1" topLeftCell="K1" workbookViewId="0">
      <selection activeCell="Y1" sqref="Y1:Y1364"/>
    </sheetView>
  </sheetViews>
  <sheetFormatPr defaultColWidth="9" defaultRowHeight="13.8" x14ac:dyDescent="0.25"/>
  <cols>
    <col min="1" max="5" width="11.59765625" style="4" customWidth="1"/>
    <col min="6" max="6" width="35" style="4" bestFit="1" customWidth="1"/>
    <col min="7" max="7" width="14.3984375" style="4" customWidth="1"/>
    <col min="8" max="11" width="11.59765625" style="4" customWidth="1"/>
    <col min="12" max="13" width="9" style="2" customWidth="1"/>
    <col min="14" max="16" width="11.59765625" style="4" customWidth="1"/>
    <col min="17" max="17" width="14.5" style="4" bestFit="1" customWidth="1"/>
    <col min="18" max="19" width="11.59765625" style="4" customWidth="1"/>
    <col min="20" max="20" width="11.59765625" style="2" customWidth="1"/>
    <col min="21" max="21" width="14.5" style="4" bestFit="1" customWidth="1"/>
    <col min="22" max="24" width="11.59765625" style="4" customWidth="1"/>
    <col min="25" max="25" width="12.3984375" style="4" customWidth="1"/>
    <col min="26" max="16384" width="9" style="4"/>
  </cols>
  <sheetData>
    <row r="1" spans="1:27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70</v>
      </c>
      <c r="N1" s="15" t="s">
        <v>83</v>
      </c>
      <c r="O1" s="15" t="s">
        <v>56</v>
      </c>
      <c r="P1" s="15" t="s">
        <v>59</v>
      </c>
      <c r="Q1" s="15" t="s">
        <v>76</v>
      </c>
      <c r="R1" s="15" t="s">
        <v>61</v>
      </c>
      <c r="S1" s="15" t="s">
        <v>77</v>
      </c>
      <c r="T1" s="15" t="s">
        <v>75</v>
      </c>
      <c r="U1" s="15" t="s">
        <v>63</v>
      </c>
      <c r="V1" s="15" t="s">
        <v>79</v>
      </c>
      <c r="W1" s="15" t="s">
        <v>64</v>
      </c>
      <c r="X1" s="15" t="s">
        <v>65</v>
      </c>
      <c r="Y1" s="182" t="s">
        <v>6394</v>
      </c>
    </row>
    <row r="2" spans="1:27" x14ac:dyDescent="0.25">
      <c r="A2" t="s">
        <v>1213</v>
      </c>
      <c r="B2">
        <v>12937</v>
      </c>
      <c r="C2" t="s">
        <v>1855</v>
      </c>
      <c r="D2" t="s">
        <v>1856</v>
      </c>
      <c r="E2" t="s">
        <v>309</v>
      </c>
      <c r="F2" t="s">
        <v>3928</v>
      </c>
      <c r="G2" t="s">
        <v>3929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464</v>
      </c>
      <c r="O2" t="s">
        <v>339</v>
      </c>
      <c r="P2" t="s">
        <v>1212</v>
      </c>
      <c r="Q2" s="138">
        <v>164733</v>
      </c>
      <c r="R2" s="165">
        <v>1</v>
      </c>
      <c r="S2" t="s">
        <v>3930</v>
      </c>
      <c r="T2" s="4"/>
      <c r="U2" s="138">
        <v>2291.4360000000001</v>
      </c>
      <c r="V2" s="130">
        <v>8.4684522867977568E-4</v>
      </c>
      <c r="W2" s="130">
        <v>1.3688080120726469E-2</v>
      </c>
      <c r="X2" s="130">
        <v>2.3767326800370348E-3</v>
      </c>
      <c r="Y2" s="182"/>
      <c r="AA2" s="159"/>
    </row>
    <row r="3" spans="1:27" x14ac:dyDescent="0.25">
      <c r="A3" t="s">
        <v>1213</v>
      </c>
      <c r="B3">
        <v>12937</v>
      </c>
      <c r="C3" t="s">
        <v>2786</v>
      </c>
      <c r="D3" t="s">
        <v>2787</v>
      </c>
      <c r="E3" t="s">
        <v>309</v>
      </c>
      <c r="F3" t="s">
        <v>3931</v>
      </c>
      <c r="G3" t="s">
        <v>3932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464</v>
      </c>
      <c r="O3" t="s">
        <v>339</v>
      </c>
      <c r="P3" t="s">
        <v>1212</v>
      </c>
      <c r="Q3" s="138">
        <v>58550</v>
      </c>
      <c r="R3" s="165">
        <v>1</v>
      </c>
      <c r="S3" t="s">
        <v>3933</v>
      </c>
      <c r="T3" s="4"/>
      <c r="U3" s="138">
        <v>387.54250000000002</v>
      </c>
      <c r="V3" s="130">
        <v>2.6334022905427575E-4</v>
      </c>
      <c r="W3" s="130">
        <v>2.3150167799522387E-3</v>
      </c>
      <c r="X3" s="130">
        <v>4.0196842707073316E-4</v>
      </c>
      <c r="Y3" s="182"/>
      <c r="AA3" s="159"/>
    </row>
    <row r="4" spans="1:27" x14ac:dyDescent="0.25">
      <c r="A4" t="s">
        <v>1213</v>
      </c>
      <c r="B4">
        <v>12937</v>
      </c>
      <c r="C4" t="s">
        <v>1873</v>
      </c>
      <c r="D4" t="s">
        <v>1874</v>
      </c>
      <c r="E4" t="s">
        <v>309</v>
      </c>
      <c r="F4" t="s">
        <v>1873</v>
      </c>
      <c r="G4" t="s">
        <v>3934</v>
      </c>
      <c r="H4" t="s">
        <v>312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448</v>
      </c>
      <c r="O4" t="s">
        <v>339</v>
      </c>
      <c r="P4" t="s">
        <v>1212</v>
      </c>
      <c r="Q4" s="138">
        <v>232932</v>
      </c>
      <c r="R4" s="165">
        <v>1</v>
      </c>
      <c r="S4" t="s">
        <v>3935</v>
      </c>
      <c r="T4" s="4"/>
      <c r="U4" s="138">
        <v>7244.1851999999999</v>
      </c>
      <c r="V4" s="130">
        <v>1.4417415682571575E-4</v>
      </c>
      <c r="W4" s="130">
        <v>4.3273732029601046E-2</v>
      </c>
      <c r="X4" s="130">
        <v>7.5138435920010958E-3</v>
      </c>
      <c r="Y4" s="182"/>
      <c r="AA4" s="159"/>
    </row>
    <row r="5" spans="1:27" x14ac:dyDescent="0.25">
      <c r="A5" t="s">
        <v>1213</v>
      </c>
      <c r="B5">
        <v>12937</v>
      </c>
      <c r="C5" t="s">
        <v>2285</v>
      </c>
      <c r="D5" t="s">
        <v>2286</v>
      </c>
      <c r="E5" t="s">
        <v>309</v>
      </c>
      <c r="F5" t="s">
        <v>2285</v>
      </c>
      <c r="G5" t="s">
        <v>3936</v>
      </c>
      <c r="H5" t="s">
        <v>312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467</v>
      </c>
      <c r="O5" t="s">
        <v>339</v>
      </c>
      <c r="P5" t="s">
        <v>1212</v>
      </c>
      <c r="Q5" s="138">
        <v>115000</v>
      </c>
      <c r="R5" s="165">
        <v>1</v>
      </c>
      <c r="S5" t="s">
        <v>3937</v>
      </c>
      <c r="T5" s="4"/>
      <c r="U5" s="138">
        <v>7038</v>
      </c>
      <c r="V5" s="130">
        <v>9.2862171326416669E-5</v>
      </c>
      <c r="W5" s="130">
        <v>4.2042067895273046E-2</v>
      </c>
      <c r="X5" s="130">
        <v>7.2999833301478417E-3</v>
      </c>
      <c r="Y5" s="182"/>
      <c r="AA5" s="159"/>
    </row>
    <row r="6" spans="1:27" x14ac:dyDescent="0.25">
      <c r="A6" t="s">
        <v>1213</v>
      </c>
      <c r="B6">
        <v>12937</v>
      </c>
      <c r="C6" t="s">
        <v>3938</v>
      </c>
      <c r="D6" t="s">
        <v>3939</v>
      </c>
      <c r="E6" t="s">
        <v>309</v>
      </c>
      <c r="F6" t="s">
        <v>3938</v>
      </c>
      <c r="G6" t="s">
        <v>3940</v>
      </c>
      <c r="H6" t="s">
        <v>312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439</v>
      </c>
      <c r="O6" t="s">
        <v>339</v>
      </c>
      <c r="P6" t="s">
        <v>1212</v>
      </c>
      <c r="Q6" s="138">
        <v>105000</v>
      </c>
      <c r="R6" s="165">
        <v>1</v>
      </c>
      <c r="S6" t="s">
        <v>3941</v>
      </c>
      <c r="T6" s="4"/>
      <c r="U6" s="138">
        <v>5636.4</v>
      </c>
      <c r="V6" s="130">
        <v>1.3126381715755355E-3</v>
      </c>
      <c r="W6" s="130">
        <v>3.3669495806325229E-2</v>
      </c>
      <c r="X6" s="130">
        <v>5.8462100088157564E-3</v>
      </c>
      <c r="Y6" s="182"/>
      <c r="AA6" s="159"/>
    </row>
    <row r="7" spans="1:27" x14ac:dyDescent="0.25">
      <c r="A7" t="s">
        <v>1213</v>
      </c>
      <c r="B7">
        <v>12937</v>
      </c>
      <c r="C7" t="s">
        <v>3942</v>
      </c>
      <c r="D7" t="s">
        <v>3943</v>
      </c>
      <c r="E7" t="s">
        <v>309</v>
      </c>
      <c r="F7" t="s">
        <v>3942</v>
      </c>
      <c r="G7" t="s">
        <v>3944</v>
      </c>
      <c r="H7" t="s">
        <v>312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458</v>
      </c>
      <c r="O7" t="s">
        <v>339</v>
      </c>
      <c r="P7" t="s">
        <v>1212</v>
      </c>
      <c r="Q7" s="138">
        <v>5700</v>
      </c>
      <c r="R7" s="165">
        <v>1</v>
      </c>
      <c r="S7" t="s">
        <v>3945</v>
      </c>
      <c r="T7" s="4"/>
      <c r="U7" s="138">
        <v>5004.6000000000004</v>
      </c>
      <c r="V7" s="130">
        <v>1.9624977018119018E-4</v>
      </c>
      <c r="W7" s="130">
        <v>2.9895386898079496E-2</v>
      </c>
      <c r="X7" s="130">
        <v>5.190891812170772E-3</v>
      </c>
      <c r="Y7" s="182"/>
      <c r="AA7" s="159"/>
    </row>
    <row r="8" spans="1:27" x14ac:dyDescent="0.25">
      <c r="A8" t="s">
        <v>1213</v>
      </c>
      <c r="B8">
        <v>12937</v>
      </c>
      <c r="C8" t="s">
        <v>2047</v>
      </c>
      <c r="D8" t="s">
        <v>2048</v>
      </c>
      <c r="E8" t="s">
        <v>309</v>
      </c>
      <c r="F8" t="s">
        <v>3946</v>
      </c>
      <c r="G8" t="s">
        <v>3947</v>
      </c>
      <c r="H8" t="s">
        <v>312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448</v>
      </c>
      <c r="O8" t="s">
        <v>339</v>
      </c>
      <c r="P8" t="s">
        <v>1212</v>
      </c>
      <c r="Q8" s="138">
        <v>37901</v>
      </c>
      <c r="R8" s="165">
        <v>1</v>
      </c>
      <c r="S8" t="s">
        <v>3948</v>
      </c>
      <c r="T8" s="4"/>
      <c r="U8" s="138">
        <v>4957.4507999999996</v>
      </c>
      <c r="V8" s="130">
        <v>1.4674052365022374E-4</v>
      </c>
      <c r="W8" s="130">
        <v>2.9613737300522257E-2</v>
      </c>
      <c r="X8" s="130">
        <v>5.1419875248690083E-3</v>
      </c>
      <c r="Y8" s="182"/>
      <c r="AA8" s="159"/>
    </row>
    <row r="9" spans="1:27" x14ac:dyDescent="0.25">
      <c r="A9" t="s">
        <v>1213</v>
      </c>
      <c r="B9">
        <v>12937</v>
      </c>
      <c r="C9" t="s">
        <v>1884</v>
      </c>
      <c r="D9" t="s">
        <v>1885</v>
      </c>
      <c r="E9" t="s">
        <v>309</v>
      </c>
      <c r="F9" t="s">
        <v>1884</v>
      </c>
      <c r="G9" t="s">
        <v>3949</v>
      </c>
      <c r="H9" t="s">
        <v>312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448</v>
      </c>
      <c r="O9" t="s">
        <v>339</v>
      </c>
      <c r="P9" t="s">
        <v>1212</v>
      </c>
      <c r="Q9" s="138">
        <v>145890</v>
      </c>
      <c r="R9" s="165">
        <v>1</v>
      </c>
      <c r="S9" t="s">
        <v>3950</v>
      </c>
      <c r="T9" s="4"/>
      <c r="U9" s="138">
        <v>4909.1985000000004</v>
      </c>
      <c r="V9" s="130">
        <v>1.0906176968132291E-4</v>
      </c>
      <c r="W9" s="130">
        <v>2.9325498245008897E-2</v>
      </c>
      <c r="X9" s="130">
        <v>5.091939075644614E-3</v>
      </c>
      <c r="Y9" s="182"/>
      <c r="AA9" s="159"/>
    </row>
    <row r="10" spans="1:27" x14ac:dyDescent="0.25">
      <c r="A10" t="s">
        <v>1213</v>
      </c>
      <c r="B10">
        <v>12937</v>
      </c>
      <c r="C10" t="s">
        <v>3548</v>
      </c>
      <c r="D10" t="s">
        <v>3549</v>
      </c>
      <c r="E10" t="s">
        <v>309</v>
      </c>
      <c r="F10" t="s">
        <v>3548</v>
      </c>
      <c r="G10" t="s">
        <v>3951</v>
      </c>
      <c r="H10" t="s">
        <v>312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448</v>
      </c>
      <c r="O10" t="s">
        <v>339</v>
      </c>
      <c r="P10" t="s">
        <v>1212</v>
      </c>
      <c r="Q10" s="138">
        <v>185749</v>
      </c>
      <c r="R10" s="165">
        <v>1</v>
      </c>
      <c r="S10" t="s">
        <v>3952</v>
      </c>
      <c r="T10" s="4"/>
      <c r="U10" s="138">
        <v>3545.9483999999998</v>
      </c>
      <c r="V10" s="130">
        <v>1.5015950222210299E-4</v>
      </c>
      <c r="W10" s="130">
        <v>2.1182012416302191E-2</v>
      </c>
      <c r="X10" s="130">
        <v>3.677943195448197E-3</v>
      </c>
      <c r="Y10" s="182"/>
      <c r="AA10" s="159"/>
    </row>
    <row r="11" spans="1:27" x14ac:dyDescent="0.25">
      <c r="A11" t="s">
        <v>1213</v>
      </c>
      <c r="B11">
        <v>12937</v>
      </c>
      <c r="C11" t="s">
        <v>3953</v>
      </c>
      <c r="D11" t="s">
        <v>3954</v>
      </c>
      <c r="E11" t="s">
        <v>309</v>
      </c>
      <c r="F11" t="s">
        <v>3953</v>
      </c>
      <c r="G11" t="s">
        <v>3955</v>
      </c>
      <c r="H11" t="s">
        <v>312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463</v>
      </c>
      <c r="O11" t="s">
        <v>339</v>
      </c>
      <c r="P11" t="s">
        <v>1212</v>
      </c>
      <c r="Q11" s="138">
        <v>15041</v>
      </c>
      <c r="R11" s="165">
        <v>1</v>
      </c>
      <c r="S11" t="s">
        <v>3956</v>
      </c>
      <c r="T11" s="4"/>
      <c r="U11" s="138">
        <v>3227.7986000000001</v>
      </c>
      <c r="V11" s="130">
        <v>1.671077766833045E-3</v>
      </c>
      <c r="W11" s="130">
        <v>1.9281518598105611E-2</v>
      </c>
      <c r="X11" s="130">
        <v>3.3479505503089717E-3</v>
      </c>
      <c r="Y11" s="182"/>
      <c r="AA11" s="159"/>
    </row>
    <row r="12" spans="1:27" x14ac:dyDescent="0.25">
      <c r="A12" t="s">
        <v>1213</v>
      </c>
      <c r="B12">
        <v>12937</v>
      </c>
      <c r="C12" t="s">
        <v>2442</v>
      </c>
      <c r="D12" t="s">
        <v>2443</v>
      </c>
      <c r="E12" t="s">
        <v>309</v>
      </c>
      <c r="F12" t="s">
        <v>2442</v>
      </c>
      <c r="G12" t="s">
        <v>3957</v>
      </c>
      <c r="H12" t="s">
        <v>312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446</v>
      </c>
      <c r="O12" t="s">
        <v>339</v>
      </c>
      <c r="P12" t="s">
        <v>1212</v>
      </c>
      <c r="Q12" s="138">
        <v>4635</v>
      </c>
      <c r="R12" s="165">
        <v>1</v>
      </c>
      <c r="S12" t="s">
        <v>3958</v>
      </c>
      <c r="T12" s="4">
        <v>8.7114999999999991</v>
      </c>
      <c r="U12" s="138">
        <v>3086.8150000000001</v>
      </c>
      <c r="V12" s="130">
        <v>1.0421166204717841E-4</v>
      </c>
      <c r="W12" s="130">
        <v>1.8439341547335501E-2</v>
      </c>
      <c r="X12" s="130">
        <v>3.2017189603936219E-3</v>
      </c>
      <c r="Y12" s="182"/>
      <c r="AA12" s="159"/>
    </row>
    <row r="13" spans="1:27" x14ac:dyDescent="0.25">
      <c r="A13" t="s">
        <v>1213</v>
      </c>
      <c r="B13">
        <v>12937</v>
      </c>
      <c r="C13" t="s">
        <v>3959</v>
      </c>
      <c r="D13" t="s">
        <v>3960</v>
      </c>
      <c r="E13" t="s">
        <v>309</v>
      </c>
      <c r="F13" t="s">
        <v>3961</v>
      </c>
      <c r="G13" t="s">
        <v>3962</v>
      </c>
      <c r="H13" t="s">
        <v>312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448</v>
      </c>
      <c r="O13" t="s">
        <v>339</v>
      </c>
      <c r="P13" t="s">
        <v>1212</v>
      </c>
      <c r="Q13" s="138">
        <v>20549</v>
      </c>
      <c r="R13" s="165">
        <v>1</v>
      </c>
      <c r="S13" t="s">
        <v>3963</v>
      </c>
      <c r="T13" s="4"/>
      <c r="U13" s="138">
        <v>2961.1109000000001</v>
      </c>
      <c r="V13" s="130">
        <v>2.0481403176954779E-4</v>
      </c>
      <c r="W13" s="130">
        <v>1.7688437837913195E-2</v>
      </c>
      <c r="X13" s="130">
        <v>3.0713356363624715E-3</v>
      </c>
      <c r="Y13" s="182"/>
      <c r="AA13" s="159"/>
    </row>
    <row r="14" spans="1:27" x14ac:dyDescent="0.25">
      <c r="A14" t="s">
        <v>1213</v>
      </c>
      <c r="B14">
        <v>12937</v>
      </c>
      <c r="C14" t="s">
        <v>2018</v>
      </c>
      <c r="D14" t="s">
        <v>2019</v>
      </c>
      <c r="E14" t="s">
        <v>309</v>
      </c>
      <c r="F14" t="s">
        <v>2018</v>
      </c>
      <c r="G14" t="s">
        <v>3964</v>
      </c>
      <c r="H14" t="s">
        <v>312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464</v>
      </c>
      <c r="O14" t="s">
        <v>339</v>
      </c>
      <c r="P14" t="s">
        <v>1212</v>
      </c>
      <c r="Q14" s="138">
        <v>10585</v>
      </c>
      <c r="R14" s="165">
        <v>1</v>
      </c>
      <c r="S14" t="s">
        <v>3965</v>
      </c>
      <c r="T14" s="4"/>
      <c r="U14" s="138">
        <v>2615.5535</v>
      </c>
      <c r="V14" s="130">
        <v>2.2273991687855543E-4</v>
      </c>
      <c r="W14" s="130">
        <v>1.5624222482341439E-2</v>
      </c>
      <c r="X14" s="130">
        <v>2.7129151675347888E-3</v>
      </c>
      <c r="Y14" s="182"/>
      <c r="AA14" s="159"/>
    </row>
    <row r="15" spans="1:27" x14ac:dyDescent="0.25">
      <c r="A15" t="s">
        <v>1213</v>
      </c>
      <c r="B15">
        <v>12937</v>
      </c>
      <c r="C15" t="s">
        <v>2375</v>
      </c>
      <c r="D15" t="s">
        <v>2376</v>
      </c>
      <c r="E15" t="s">
        <v>309</v>
      </c>
      <c r="F15" t="s">
        <v>3966</v>
      </c>
      <c r="G15" t="s">
        <v>3967</v>
      </c>
      <c r="H15" t="s">
        <v>312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445</v>
      </c>
      <c r="O15" t="s">
        <v>339</v>
      </c>
      <c r="P15" t="s">
        <v>1212</v>
      </c>
      <c r="Q15" s="138">
        <v>72615</v>
      </c>
      <c r="R15" s="165">
        <v>1</v>
      </c>
      <c r="S15" t="s">
        <v>3968</v>
      </c>
      <c r="T15" s="4"/>
      <c r="U15" s="138">
        <v>2482.7069000000001</v>
      </c>
      <c r="V15" s="130">
        <v>2.7829462647204406E-4</v>
      </c>
      <c r="W15" s="130">
        <v>1.4830652465737833E-2</v>
      </c>
      <c r="X15" s="130">
        <v>2.5751234702533427E-3</v>
      </c>
      <c r="Y15" s="182"/>
      <c r="AA15" s="159"/>
    </row>
    <row r="16" spans="1:27" x14ac:dyDescent="0.25">
      <c r="A16" t="s">
        <v>1213</v>
      </c>
      <c r="B16">
        <v>12937</v>
      </c>
      <c r="C16" t="s">
        <v>1923</v>
      </c>
      <c r="D16" t="s">
        <v>1924</v>
      </c>
      <c r="E16" t="s">
        <v>309</v>
      </c>
      <c r="F16" t="s">
        <v>1923</v>
      </c>
      <c r="G16" t="s">
        <v>3969</v>
      </c>
      <c r="H16" t="s">
        <v>312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441</v>
      </c>
      <c r="O16" t="s">
        <v>339</v>
      </c>
      <c r="P16" t="s">
        <v>1212</v>
      </c>
      <c r="Q16" s="138">
        <v>30091</v>
      </c>
      <c r="R16" s="165">
        <v>1</v>
      </c>
      <c r="S16" t="s">
        <v>3970</v>
      </c>
      <c r="T16" s="4"/>
      <c r="U16" s="138">
        <v>2482.5075000000002</v>
      </c>
      <c r="V16" s="130">
        <v>8.4666760006158609E-4</v>
      </c>
      <c r="W16" s="130">
        <v>1.4829461333549952E-2</v>
      </c>
      <c r="X16" s="130">
        <v>2.5749166477645629E-3</v>
      </c>
      <c r="Y16" s="182"/>
      <c r="AA16" s="159"/>
    </row>
    <row r="17" spans="1:27" x14ac:dyDescent="0.25">
      <c r="A17" t="s">
        <v>1213</v>
      </c>
      <c r="B17">
        <v>12937</v>
      </c>
      <c r="C17" t="s">
        <v>2191</v>
      </c>
      <c r="D17" t="s">
        <v>2192</v>
      </c>
      <c r="E17" t="s">
        <v>309</v>
      </c>
      <c r="F17" t="s">
        <v>2191</v>
      </c>
      <c r="G17" t="s">
        <v>3971</v>
      </c>
      <c r="H17" t="s">
        <v>312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484</v>
      </c>
      <c r="O17" t="s">
        <v>339</v>
      </c>
      <c r="P17" t="s">
        <v>1212</v>
      </c>
      <c r="Q17" s="138">
        <v>559466</v>
      </c>
      <c r="R17" s="165">
        <v>1</v>
      </c>
      <c r="S17" t="s">
        <v>3972</v>
      </c>
      <c r="T17" s="4"/>
      <c r="U17" s="138">
        <v>2369.8980000000001</v>
      </c>
      <c r="V17" s="130">
        <v>2.0219927763747328E-4</v>
      </c>
      <c r="W17" s="130">
        <v>1.4156779286853055E-2</v>
      </c>
      <c r="X17" s="130">
        <v>2.4581153586460233E-3</v>
      </c>
      <c r="Y17" s="182"/>
      <c r="AA17" s="159"/>
    </row>
    <row r="18" spans="1:27" x14ac:dyDescent="0.25">
      <c r="A18" t="s">
        <v>1213</v>
      </c>
      <c r="B18">
        <v>12937</v>
      </c>
      <c r="C18" t="s">
        <v>1980</v>
      </c>
      <c r="D18" t="s">
        <v>1981</v>
      </c>
      <c r="E18" t="s">
        <v>309</v>
      </c>
      <c r="F18" t="s">
        <v>1980</v>
      </c>
      <c r="G18" t="s">
        <v>3973</v>
      </c>
      <c r="H18" t="s">
        <v>312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464</v>
      </c>
      <c r="O18" t="s">
        <v>339</v>
      </c>
      <c r="P18" t="s">
        <v>1212</v>
      </c>
      <c r="Q18" s="138">
        <v>10686</v>
      </c>
      <c r="R18" s="165">
        <v>1</v>
      </c>
      <c r="S18" t="s">
        <v>3974</v>
      </c>
      <c r="T18" s="4"/>
      <c r="U18" s="138">
        <v>2350.92</v>
      </c>
      <c r="V18" s="130">
        <v>8.8115418499587218E-5</v>
      </c>
      <c r="W18" s="130">
        <v>1.4043412653645256E-2</v>
      </c>
      <c r="X18" s="130">
        <v>2.4384309193678836E-3</v>
      </c>
      <c r="Y18" s="182"/>
      <c r="AA18" s="159"/>
    </row>
    <row r="19" spans="1:27" x14ac:dyDescent="0.25">
      <c r="A19" t="s">
        <v>1213</v>
      </c>
      <c r="B19">
        <v>12937</v>
      </c>
      <c r="C19" t="s">
        <v>2591</v>
      </c>
      <c r="D19" t="s">
        <v>2592</v>
      </c>
      <c r="E19" t="s">
        <v>309</v>
      </c>
      <c r="F19" t="s">
        <v>2591</v>
      </c>
      <c r="G19" t="s">
        <v>3975</v>
      </c>
      <c r="H19" t="s">
        <v>312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475</v>
      </c>
      <c r="O19" t="s">
        <v>339</v>
      </c>
      <c r="P19" t="s">
        <v>1212</v>
      </c>
      <c r="Q19" s="138">
        <v>92992</v>
      </c>
      <c r="R19" s="165">
        <v>1</v>
      </c>
      <c r="S19" t="s">
        <v>3976</v>
      </c>
      <c r="T19" s="4"/>
      <c r="U19" s="138">
        <v>2298.7622000000001</v>
      </c>
      <c r="V19" s="130">
        <v>3.3870211565240012E-4</v>
      </c>
      <c r="W19" s="130">
        <v>1.3731843774863205E-2</v>
      </c>
      <c r="X19" s="130">
        <v>2.3843315913574851E-3</v>
      </c>
      <c r="Y19" s="182"/>
      <c r="AA19" s="159"/>
    </row>
    <row r="20" spans="1:27" x14ac:dyDescent="0.25">
      <c r="A20" t="s">
        <v>1213</v>
      </c>
      <c r="B20">
        <v>12937</v>
      </c>
      <c r="C20" t="s">
        <v>1769</v>
      </c>
      <c r="D20" t="s">
        <v>1770</v>
      </c>
      <c r="E20" t="s">
        <v>309</v>
      </c>
      <c r="F20" t="s">
        <v>1769</v>
      </c>
      <c r="G20" t="s">
        <v>3977</v>
      </c>
      <c r="H20" t="s">
        <v>312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441</v>
      </c>
      <c r="O20" t="s">
        <v>339</v>
      </c>
      <c r="P20" t="s">
        <v>1212</v>
      </c>
      <c r="Q20" s="138">
        <v>37813.5</v>
      </c>
      <c r="R20" s="165">
        <v>1</v>
      </c>
      <c r="S20" t="s">
        <v>3978</v>
      </c>
      <c r="T20" s="4"/>
      <c r="U20" s="138">
        <v>2263.1379999999999</v>
      </c>
      <c r="V20" s="130">
        <v>3.1919496368617575E-4</v>
      </c>
      <c r="W20" s="130">
        <v>1.3519039706219444E-2</v>
      </c>
      <c r="X20" s="130">
        <v>2.3473813119954711E-3</v>
      </c>
      <c r="Y20" s="182"/>
      <c r="AA20" s="159"/>
    </row>
    <row r="21" spans="1:27" x14ac:dyDescent="0.25">
      <c r="A21" t="s">
        <v>1213</v>
      </c>
      <c r="B21">
        <v>12937</v>
      </c>
      <c r="C21" t="s">
        <v>3979</v>
      </c>
      <c r="D21" t="s">
        <v>3980</v>
      </c>
      <c r="E21" t="s">
        <v>309</v>
      </c>
      <c r="F21" t="s">
        <v>3979</v>
      </c>
      <c r="G21" t="s">
        <v>3981</v>
      </c>
      <c r="H21" t="s">
        <v>312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458</v>
      </c>
      <c r="O21" t="s">
        <v>339</v>
      </c>
      <c r="P21" t="s">
        <v>1212</v>
      </c>
      <c r="Q21" s="138">
        <v>15000</v>
      </c>
      <c r="R21" s="165">
        <v>1</v>
      </c>
      <c r="S21" t="s">
        <v>3982</v>
      </c>
      <c r="T21" s="4"/>
      <c r="U21" s="138">
        <v>2223</v>
      </c>
      <c r="V21" s="130">
        <v>1.3502514195148165E-4</v>
      </c>
      <c r="W21" s="130">
        <v>1.327927208456834E-2</v>
      </c>
      <c r="X21" s="130">
        <v>2.3057492104175408E-3</v>
      </c>
      <c r="Y21" s="182"/>
      <c r="AA21" s="159"/>
    </row>
    <row r="22" spans="1:27" x14ac:dyDescent="0.25">
      <c r="A22" t="s">
        <v>1213</v>
      </c>
      <c r="B22">
        <v>12937</v>
      </c>
      <c r="C22" t="s">
        <v>1703</v>
      </c>
      <c r="D22" t="s">
        <v>1704</v>
      </c>
      <c r="E22" t="s">
        <v>309</v>
      </c>
      <c r="F22" t="s">
        <v>3983</v>
      </c>
      <c r="G22" t="s">
        <v>3984</v>
      </c>
      <c r="H22" t="s">
        <v>312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454</v>
      </c>
      <c r="O22" t="s">
        <v>339</v>
      </c>
      <c r="P22" t="s">
        <v>1212</v>
      </c>
      <c r="Q22" s="138">
        <v>46150</v>
      </c>
      <c r="R22" s="165">
        <v>1</v>
      </c>
      <c r="S22" t="s">
        <v>3985</v>
      </c>
      <c r="T22" s="4"/>
      <c r="U22" s="138">
        <v>2157.0509999999999</v>
      </c>
      <c r="V22" s="130">
        <v>4.6170488616028248E-4</v>
      </c>
      <c r="W22" s="130">
        <v>1.2885320346059478E-2</v>
      </c>
      <c r="X22" s="130">
        <v>2.2373453171751537E-3</v>
      </c>
      <c r="Y22" s="182"/>
      <c r="AA22" s="159"/>
    </row>
    <row r="23" spans="1:27" x14ac:dyDescent="0.25">
      <c r="A23" t="s">
        <v>1213</v>
      </c>
      <c r="B23">
        <v>12937</v>
      </c>
      <c r="C23" t="s">
        <v>3986</v>
      </c>
      <c r="D23" t="s">
        <v>3987</v>
      </c>
      <c r="E23" t="s">
        <v>309</v>
      </c>
      <c r="F23" t="s">
        <v>3988</v>
      </c>
      <c r="G23" t="s">
        <v>3989</v>
      </c>
      <c r="H23" t="s">
        <v>312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445</v>
      </c>
      <c r="O23" t="s">
        <v>339</v>
      </c>
      <c r="P23" t="s">
        <v>1212</v>
      </c>
      <c r="Q23" s="138">
        <v>24004</v>
      </c>
      <c r="R23" s="165">
        <v>1</v>
      </c>
      <c r="S23" t="s">
        <v>3990</v>
      </c>
      <c r="T23" s="4"/>
      <c r="U23" s="138">
        <v>2150.7583999999997</v>
      </c>
      <c r="V23" s="130">
        <v>3.7937833760755621E-4</v>
      </c>
      <c r="W23" s="130">
        <v>1.2847730985951806E-2</v>
      </c>
      <c r="X23" s="130">
        <v>2.2308184807012564E-3</v>
      </c>
      <c r="Y23" s="182"/>
      <c r="AA23" s="159"/>
    </row>
    <row r="24" spans="1:27" x14ac:dyDescent="0.25">
      <c r="A24" t="s">
        <v>1213</v>
      </c>
      <c r="B24">
        <v>12937</v>
      </c>
      <c r="C24" t="s">
        <v>2185</v>
      </c>
      <c r="D24" t="s">
        <v>2186</v>
      </c>
      <c r="E24" t="s">
        <v>309</v>
      </c>
      <c r="F24" t="s">
        <v>2185</v>
      </c>
      <c r="G24" t="s">
        <v>3991</v>
      </c>
      <c r="H24" t="s">
        <v>312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464</v>
      </c>
      <c r="O24" t="s">
        <v>339</v>
      </c>
      <c r="P24" t="s">
        <v>1212</v>
      </c>
      <c r="Q24" s="138">
        <v>5758</v>
      </c>
      <c r="R24" s="165">
        <v>1</v>
      </c>
      <c r="S24" t="s">
        <v>3992</v>
      </c>
      <c r="T24" s="4"/>
      <c r="U24" s="138">
        <v>2057.9092000000001</v>
      </c>
      <c r="V24" s="130">
        <v>2.3404998914297462E-4</v>
      </c>
      <c r="W24" s="130">
        <v>1.2293088705414471E-2</v>
      </c>
      <c r="X24" s="130">
        <v>2.1345130512869966E-3</v>
      </c>
      <c r="Y24" s="182"/>
      <c r="AA24" s="159"/>
    </row>
    <row r="25" spans="1:27" x14ac:dyDescent="0.25">
      <c r="A25" t="s">
        <v>1213</v>
      </c>
      <c r="B25">
        <v>12937</v>
      </c>
      <c r="C25" t="s">
        <v>2436</v>
      </c>
      <c r="D25" t="s">
        <v>2437</v>
      </c>
      <c r="E25" t="s">
        <v>309</v>
      </c>
      <c r="F25" t="s">
        <v>2436</v>
      </c>
      <c r="G25" t="s">
        <v>3993</v>
      </c>
      <c r="H25" t="s">
        <v>312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456</v>
      </c>
      <c r="O25" t="s">
        <v>339</v>
      </c>
      <c r="P25" t="s">
        <v>1212</v>
      </c>
      <c r="Q25" s="138">
        <v>121075</v>
      </c>
      <c r="R25" s="165">
        <v>1</v>
      </c>
      <c r="S25" t="s">
        <v>3994</v>
      </c>
      <c r="T25" s="4"/>
      <c r="U25" s="138">
        <v>1951.729</v>
      </c>
      <c r="V25" s="130">
        <v>9.2105707345693642E-5</v>
      </c>
      <c r="W25" s="130">
        <v>1.1658812607441513E-2</v>
      </c>
      <c r="X25" s="130">
        <v>2.024380387179045E-3</v>
      </c>
      <c r="Y25" s="182"/>
      <c r="AA25" s="159"/>
    </row>
    <row r="26" spans="1:27" x14ac:dyDescent="0.25">
      <c r="A26" t="s">
        <v>1213</v>
      </c>
      <c r="B26">
        <v>12937</v>
      </c>
      <c r="C26" t="s">
        <v>3995</v>
      </c>
      <c r="D26" t="s">
        <v>3996</v>
      </c>
      <c r="E26" t="s">
        <v>309</v>
      </c>
      <c r="F26" t="s">
        <v>3995</v>
      </c>
      <c r="G26" t="s">
        <v>3997</v>
      </c>
      <c r="H26" t="s">
        <v>312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480</v>
      </c>
      <c r="O26" t="s">
        <v>339</v>
      </c>
      <c r="P26" t="s">
        <v>1212</v>
      </c>
      <c r="Q26" s="138">
        <v>3000</v>
      </c>
      <c r="R26" s="165">
        <v>1</v>
      </c>
      <c r="S26" t="s">
        <v>3998</v>
      </c>
      <c r="T26" s="4"/>
      <c r="U26" s="138">
        <v>1932</v>
      </c>
      <c r="V26" s="130">
        <v>4.0120453906232373E-5</v>
      </c>
      <c r="W26" s="130">
        <v>1.154095981438868E-2</v>
      </c>
      <c r="X26" s="130">
        <v>2.0039169925896035E-3</v>
      </c>
      <c r="Y26" s="182"/>
      <c r="AA26" s="159"/>
    </row>
    <row r="27" spans="1:27" x14ac:dyDescent="0.25">
      <c r="A27" t="s">
        <v>1213</v>
      </c>
      <c r="B27">
        <v>12937</v>
      </c>
      <c r="C27" t="s">
        <v>3999</v>
      </c>
      <c r="D27" t="s">
        <v>4000</v>
      </c>
      <c r="E27" t="s">
        <v>309</v>
      </c>
      <c r="F27" t="s">
        <v>3999</v>
      </c>
      <c r="G27" t="s">
        <v>4001</v>
      </c>
      <c r="H27" t="s">
        <v>312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475</v>
      </c>
      <c r="O27" t="s">
        <v>339</v>
      </c>
      <c r="P27" t="s">
        <v>1212</v>
      </c>
      <c r="Q27" s="138">
        <v>8040</v>
      </c>
      <c r="R27" s="165">
        <v>1</v>
      </c>
      <c r="S27" t="s">
        <v>4002</v>
      </c>
      <c r="T27" s="4"/>
      <c r="U27" s="138">
        <v>1909.5</v>
      </c>
      <c r="V27" s="130">
        <v>5.8222818000322832E-4</v>
      </c>
      <c r="W27" s="130">
        <v>1.140655422648819E-2</v>
      </c>
      <c r="X27" s="130">
        <v>1.9805794499740416E-3</v>
      </c>
      <c r="Y27" s="182"/>
      <c r="AA27" s="159"/>
    </row>
    <row r="28" spans="1:27" x14ac:dyDescent="0.25">
      <c r="A28" t="s">
        <v>1213</v>
      </c>
      <c r="B28">
        <v>12937</v>
      </c>
      <c r="C28" t="s">
        <v>4003</v>
      </c>
      <c r="D28" t="s">
        <v>4004</v>
      </c>
      <c r="E28" t="s">
        <v>309</v>
      </c>
      <c r="F28" t="s">
        <v>4003</v>
      </c>
      <c r="G28" t="s">
        <v>4005</v>
      </c>
      <c r="H28" t="s">
        <v>312</v>
      </c>
      <c r="I28" t="s">
        <v>917</v>
      </c>
      <c r="J28" t="s">
        <v>204</v>
      </c>
      <c r="K28" t="s">
        <v>204</v>
      </c>
      <c r="L28" t="s">
        <v>325</v>
      </c>
      <c r="M28" t="s">
        <v>340</v>
      </c>
      <c r="N28" t="s">
        <v>441</v>
      </c>
      <c r="O28" t="s">
        <v>339</v>
      </c>
      <c r="P28" t="s">
        <v>1212</v>
      </c>
      <c r="Q28" s="138">
        <v>7000</v>
      </c>
      <c r="R28" s="165">
        <v>1</v>
      </c>
      <c r="S28" t="s">
        <v>4006</v>
      </c>
      <c r="T28" s="4"/>
      <c r="U28" s="138">
        <v>1860.6</v>
      </c>
      <c r="V28" s="130">
        <v>1.2421349567209129E-4</v>
      </c>
      <c r="W28" s="130">
        <v>1.1114446082117792E-2</v>
      </c>
      <c r="X28" s="130">
        <v>1.929859190689553E-3</v>
      </c>
      <c r="Y28" s="182"/>
      <c r="AA28" s="159"/>
    </row>
    <row r="29" spans="1:27" x14ac:dyDescent="0.25">
      <c r="A29" t="s">
        <v>1213</v>
      </c>
      <c r="B29">
        <v>12937</v>
      </c>
      <c r="C29" t="s">
        <v>3790</v>
      </c>
      <c r="D29" t="s">
        <v>3791</v>
      </c>
      <c r="E29" t="s">
        <v>309</v>
      </c>
      <c r="F29" t="s">
        <v>3790</v>
      </c>
      <c r="G29" t="s">
        <v>4007</v>
      </c>
      <c r="H29" t="s">
        <v>312</v>
      </c>
      <c r="I29" t="s">
        <v>917</v>
      </c>
      <c r="J29" t="s">
        <v>204</v>
      </c>
      <c r="K29" t="s">
        <v>204</v>
      </c>
      <c r="L29" t="s">
        <v>325</v>
      </c>
      <c r="M29" t="s">
        <v>340</v>
      </c>
      <c r="N29" t="s">
        <v>441</v>
      </c>
      <c r="O29" t="s">
        <v>339</v>
      </c>
      <c r="P29" t="s">
        <v>1212</v>
      </c>
      <c r="Q29" s="138">
        <v>178013</v>
      </c>
      <c r="R29" s="165">
        <v>1</v>
      </c>
      <c r="S29" t="s">
        <v>4008</v>
      </c>
      <c r="T29" s="4"/>
      <c r="U29" s="138">
        <v>1772.4753999999998</v>
      </c>
      <c r="V29" s="130">
        <v>1.001452207808233E-3</v>
      </c>
      <c r="W29" s="130">
        <v>1.0588026585606883E-2</v>
      </c>
      <c r="X29" s="130">
        <v>1.8384542303349143E-3</v>
      </c>
      <c r="Y29" s="182"/>
      <c r="AA29" s="159"/>
    </row>
    <row r="30" spans="1:27" x14ac:dyDescent="0.25">
      <c r="A30" t="s">
        <v>1213</v>
      </c>
      <c r="B30">
        <v>12937</v>
      </c>
      <c r="C30" t="s">
        <v>2272</v>
      </c>
      <c r="D30" t="s">
        <v>2273</v>
      </c>
      <c r="E30" t="s">
        <v>309</v>
      </c>
      <c r="F30" t="s">
        <v>2272</v>
      </c>
      <c r="G30" t="s">
        <v>4009</v>
      </c>
      <c r="H30" t="s">
        <v>312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441</v>
      </c>
      <c r="O30" t="s">
        <v>339</v>
      </c>
      <c r="P30" t="s">
        <v>1212</v>
      </c>
      <c r="Q30" s="138">
        <v>125000</v>
      </c>
      <c r="R30" s="165">
        <v>1</v>
      </c>
      <c r="S30" t="s">
        <v>4010</v>
      </c>
      <c r="T30" s="4"/>
      <c r="U30" s="138">
        <v>1743.75</v>
      </c>
      <c r="V30" s="130">
        <v>2.2750099184062414E-4</v>
      </c>
      <c r="W30" s="130">
        <v>1.0416433062287919E-2</v>
      </c>
      <c r="X30" s="130">
        <v>1.8086595527060669E-3</v>
      </c>
      <c r="Y30" s="182"/>
      <c r="AA30" s="159"/>
    </row>
    <row r="31" spans="1:27" x14ac:dyDescent="0.25">
      <c r="A31" t="s">
        <v>1213</v>
      </c>
      <c r="B31">
        <v>12937</v>
      </c>
      <c r="C31" t="s">
        <v>1958</v>
      </c>
      <c r="D31" t="s">
        <v>1959</v>
      </c>
      <c r="E31" t="s">
        <v>309</v>
      </c>
      <c r="F31" t="s">
        <v>1958</v>
      </c>
      <c r="G31" t="s">
        <v>4011</v>
      </c>
      <c r="H31" t="s">
        <v>312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464</v>
      </c>
      <c r="O31" t="s">
        <v>339</v>
      </c>
      <c r="P31" t="s">
        <v>1212</v>
      </c>
      <c r="Q31" s="138">
        <v>100000</v>
      </c>
      <c r="R31" s="165">
        <v>1</v>
      </c>
      <c r="S31" t="s">
        <v>4012</v>
      </c>
      <c r="T31" s="4"/>
      <c r="U31" s="138">
        <v>1510</v>
      </c>
      <c r="V31" s="130">
        <v>2.1208872655523495E-4</v>
      </c>
      <c r="W31" s="130">
        <v>9.0201083435439474E-3</v>
      </c>
      <c r="X31" s="130">
        <v>1.5662084155332824E-3</v>
      </c>
      <c r="Y31" s="182"/>
      <c r="AA31" s="159"/>
    </row>
    <row r="32" spans="1:27" x14ac:dyDescent="0.25">
      <c r="A32" t="s">
        <v>1213</v>
      </c>
      <c r="B32">
        <v>12937</v>
      </c>
      <c r="C32" t="s">
        <v>3262</v>
      </c>
      <c r="D32" t="s">
        <v>3263</v>
      </c>
      <c r="E32" t="s">
        <v>309</v>
      </c>
      <c r="F32" t="s">
        <v>4013</v>
      </c>
      <c r="G32" t="s">
        <v>4014</v>
      </c>
      <c r="H32" t="s">
        <v>312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476</v>
      </c>
      <c r="O32" t="s">
        <v>339</v>
      </c>
      <c r="P32" t="s">
        <v>1212</v>
      </c>
      <c r="Q32" s="138">
        <v>5227</v>
      </c>
      <c r="R32" s="165">
        <v>1</v>
      </c>
      <c r="S32" t="s">
        <v>4015</v>
      </c>
      <c r="T32" s="4"/>
      <c r="U32" s="138">
        <v>1400.836</v>
      </c>
      <c r="V32" s="130">
        <v>3.2871553101330731E-4</v>
      </c>
      <c r="W32" s="130">
        <v>8.3680082725408802E-3</v>
      </c>
      <c r="X32" s="130">
        <v>1.4529808821072722E-3</v>
      </c>
      <c r="Y32" s="182"/>
      <c r="AA32" s="159"/>
    </row>
    <row r="33" spans="1:27" x14ac:dyDescent="0.25">
      <c r="A33" t="s">
        <v>1213</v>
      </c>
      <c r="B33">
        <v>12937</v>
      </c>
      <c r="C33" t="s">
        <v>1897</v>
      </c>
      <c r="D33" t="s">
        <v>1898</v>
      </c>
      <c r="E33" t="s">
        <v>309</v>
      </c>
      <c r="F33" t="s">
        <v>1897</v>
      </c>
      <c r="G33" t="s">
        <v>4016</v>
      </c>
      <c r="H33" t="s">
        <v>312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441</v>
      </c>
      <c r="O33" t="s">
        <v>339</v>
      </c>
      <c r="P33" t="s">
        <v>1212</v>
      </c>
      <c r="Q33" s="138">
        <v>41441</v>
      </c>
      <c r="R33" s="165">
        <v>1</v>
      </c>
      <c r="S33" t="s">
        <v>4017</v>
      </c>
      <c r="T33" s="4"/>
      <c r="U33" s="138">
        <v>1400.2913999999998</v>
      </c>
      <c r="V33" s="130">
        <v>2.5050020249889685E-3</v>
      </c>
      <c r="W33" s="130">
        <v>8.3647550599555177E-3</v>
      </c>
      <c r="X33" s="130">
        <v>1.4524160098535639E-3</v>
      </c>
      <c r="Y33" s="182"/>
      <c r="AA33" s="159"/>
    </row>
    <row r="34" spans="1:27" x14ac:dyDescent="0.25">
      <c r="A34" t="s">
        <v>1213</v>
      </c>
      <c r="B34">
        <v>12937</v>
      </c>
      <c r="C34" t="s">
        <v>4018</v>
      </c>
      <c r="D34" t="s">
        <v>4019</v>
      </c>
      <c r="E34" t="s">
        <v>309</v>
      </c>
      <c r="F34" t="s">
        <v>4020</v>
      </c>
      <c r="G34" t="s">
        <v>4021</v>
      </c>
      <c r="H34" t="s">
        <v>312</v>
      </c>
      <c r="I34" t="s">
        <v>917</v>
      </c>
      <c r="J34" t="s">
        <v>204</v>
      </c>
      <c r="K34" t="s">
        <v>204</v>
      </c>
      <c r="L34" t="s">
        <v>325</v>
      </c>
      <c r="M34" t="s">
        <v>340</v>
      </c>
      <c r="N34" t="s">
        <v>476</v>
      </c>
      <c r="O34" t="s">
        <v>339</v>
      </c>
      <c r="P34" t="s">
        <v>1212</v>
      </c>
      <c r="Q34" s="138">
        <v>27297</v>
      </c>
      <c r="R34" s="165">
        <v>1</v>
      </c>
      <c r="S34" t="s">
        <v>4022</v>
      </c>
      <c r="T34" s="4"/>
      <c r="U34" s="138">
        <v>1240.6487</v>
      </c>
      <c r="V34" s="130">
        <v>3.8005347592019354E-4</v>
      </c>
      <c r="W34" s="130">
        <v>7.4111163511767887E-3</v>
      </c>
      <c r="X34" s="130">
        <v>1.2868307514307461E-3</v>
      </c>
      <c r="Y34" s="182"/>
      <c r="AA34" s="159"/>
    </row>
    <row r="35" spans="1:27" x14ac:dyDescent="0.25">
      <c r="A35" t="s">
        <v>1213</v>
      </c>
      <c r="B35">
        <v>12937</v>
      </c>
      <c r="C35" t="s">
        <v>3291</v>
      </c>
      <c r="D35" t="s">
        <v>3292</v>
      </c>
      <c r="E35" t="s">
        <v>309</v>
      </c>
      <c r="F35" t="s">
        <v>4023</v>
      </c>
      <c r="G35" t="s">
        <v>4024</v>
      </c>
      <c r="H35" t="s">
        <v>312</v>
      </c>
      <c r="I35" t="s">
        <v>917</v>
      </c>
      <c r="J35" t="s">
        <v>204</v>
      </c>
      <c r="K35" t="s">
        <v>204</v>
      </c>
      <c r="L35" t="s">
        <v>325</v>
      </c>
      <c r="M35" t="s">
        <v>340</v>
      </c>
      <c r="N35" t="s">
        <v>465</v>
      </c>
      <c r="O35" t="s">
        <v>339</v>
      </c>
      <c r="P35" t="s">
        <v>1212</v>
      </c>
      <c r="Q35" s="138">
        <v>37512</v>
      </c>
      <c r="R35" s="165">
        <v>1</v>
      </c>
      <c r="S35" t="s">
        <v>4025</v>
      </c>
      <c r="T35" s="4"/>
      <c r="U35" s="138">
        <v>1220.6405</v>
      </c>
      <c r="V35" s="130">
        <v>6.1518948293628995E-4</v>
      </c>
      <c r="W35" s="130">
        <v>7.2915957341176526E-3</v>
      </c>
      <c r="X35" s="130">
        <v>1.2660777638680487E-3</v>
      </c>
      <c r="Y35" s="182"/>
      <c r="AA35" s="159"/>
    </row>
    <row r="36" spans="1:27" x14ac:dyDescent="0.25">
      <c r="A36" t="s">
        <v>1213</v>
      </c>
      <c r="B36">
        <v>12937</v>
      </c>
      <c r="C36" t="s">
        <v>2142</v>
      </c>
      <c r="D36" t="s">
        <v>2143</v>
      </c>
      <c r="E36" t="s">
        <v>309</v>
      </c>
      <c r="F36" t="s">
        <v>4026</v>
      </c>
      <c r="G36" t="s">
        <v>4027</v>
      </c>
      <c r="H36" t="s">
        <v>312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464</v>
      </c>
      <c r="O36" t="s">
        <v>339</v>
      </c>
      <c r="P36" t="s">
        <v>1212</v>
      </c>
      <c r="Q36" s="138">
        <v>135401</v>
      </c>
      <c r="R36" s="165">
        <v>1</v>
      </c>
      <c r="S36" t="s">
        <v>4028</v>
      </c>
      <c r="T36" s="4"/>
      <c r="U36" s="138">
        <v>1192.8828000000001</v>
      </c>
      <c r="V36" s="130">
        <v>1.7923556442792405E-4</v>
      </c>
      <c r="W36" s="130">
        <v>7.1257828457947456E-3</v>
      </c>
      <c r="X36" s="130">
        <v>1.2372868080164938E-3</v>
      </c>
      <c r="Y36" s="182"/>
      <c r="AA36" s="159"/>
    </row>
    <row r="37" spans="1:27" x14ac:dyDescent="0.25">
      <c r="A37" t="s">
        <v>1213</v>
      </c>
      <c r="B37">
        <v>12937</v>
      </c>
      <c r="C37" t="s">
        <v>1707</v>
      </c>
      <c r="D37" t="s">
        <v>1708</v>
      </c>
      <c r="E37" t="s">
        <v>309</v>
      </c>
      <c r="F37" t="s">
        <v>4029</v>
      </c>
      <c r="G37" t="s">
        <v>4030</v>
      </c>
      <c r="H37" t="s">
        <v>312</v>
      </c>
      <c r="I37" t="s">
        <v>917</v>
      </c>
      <c r="J37" t="s">
        <v>204</v>
      </c>
      <c r="K37" t="s">
        <v>204</v>
      </c>
      <c r="L37" t="s">
        <v>325</v>
      </c>
      <c r="M37" t="s">
        <v>340</v>
      </c>
      <c r="N37" t="s">
        <v>440</v>
      </c>
      <c r="O37" t="s">
        <v>339</v>
      </c>
      <c r="P37" t="s">
        <v>1212</v>
      </c>
      <c r="Q37" s="138">
        <v>19074</v>
      </c>
      <c r="R37" s="165">
        <v>1</v>
      </c>
      <c r="S37" t="s">
        <v>4031</v>
      </c>
      <c r="T37" s="4"/>
      <c r="U37" s="138">
        <v>1180.4898999999998</v>
      </c>
      <c r="V37" s="130">
        <v>1.5266756433764456E-3</v>
      </c>
      <c r="W37" s="130">
        <v>7.0517528453373233E-3</v>
      </c>
      <c r="X37" s="130">
        <v>1.2244325932662533E-3</v>
      </c>
      <c r="Y37" s="182"/>
      <c r="AA37" s="159"/>
    </row>
    <row r="38" spans="1:27" x14ac:dyDescent="0.25">
      <c r="A38" t="s">
        <v>1213</v>
      </c>
      <c r="B38">
        <v>12937</v>
      </c>
      <c r="C38" t="s">
        <v>1734</v>
      </c>
      <c r="D38" t="s">
        <v>1735</v>
      </c>
      <c r="E38" t="s">
        <v>309</v>
      </c>
      <c r="F38" t="s">
        <v>4032</v>
      </c>
      <c r="G38" t="s">
        <v>4033</v>
      </c>
      <c r="H38" t="s">
        <v>312</v>
      </c>
      <c r="I38" t="s">
        <v>917</v>
      </c>
      <c r="J38" t="s">
        <v>204</v>
      </c>
      <c r="K38" t="s">
        <v>204</v>
      </c>
      <c r="L38" t="s">
        <v>325</v>
      </c>
      <c r="M38" t="s">
        <v>340</v>
      </c>
      <c r="N38" t="s">
        <v>447</v>
      </c>
      <c r="O38" t="s">
        <v>339</v>
      </c>
      <c r="P38" t="s">
        <v>1212</v>
      </c>
      <c r="Q38" s="138">
        <v>72222.460000000006</v>
      </c>
      <c r="R38" s="165">
        <v>1</v>
      </c>
      <c r="S38" t="s">
        <v>4034</v>
      </c>
      <c r="T38" s="4"/>
      <c r="U38" s="138">
        <v>1173.615</v>
      </c>
      <c r="V38" s="130">
        <v>1.164575653777227E-3</v>
      </c>
      <c r="W38" s="130">
        <v>7.0106850686147875E-3</v>
      </c>
      <c r="X38" s="130">
        <v>1.2173017811894656E-3</v>
      </c>
      <c r="Y38" s="182"/>
      <c r="AA38" s="159"/>
    </row>
    <row r="39" spans="1:27" x14ac:dyDescent="0.25">
      <c r="A39" t="s">
        <v>1213</v>
      </c>
      <c r="B39">
        <v>12937</v>
      </c>
      <c r="C39" t="s">
        <v>2476</v>
      </c>
      <c r="D39" t="s">
        <v>2477</v>
      </c>
      <c r="E39" t="s">
        <v>309</v>
      </c>
      <c r="F39" t="s">
        <v>4035</v>
      </c>
      <c r="G39" t="s">
        <v>4036</v>
      </c>
      <c r="H39" t="s">
        <v>312</v>
      </c>
      <c r="I39" t="s">
        <v>917</v>
      </c>
      <c r="J39" t="s">
        <v>204</v>
      </c>
      <c r="K39" t="s">
        <v>204</v>
      </c>
      <c r="L39" t="s">
        <v>325</v>
      </c>
      <c r="M39" t="s">
        <v>340</v>
      </c>
      <c r="N39" t="s">
        <v>462</v>
      </c>
      <c r="O39" t="s">
        <v>339</v>
      </c>
      <c r="P39" t="s">
        <v>1212</v>
      </c>
      <c r="Q39" s="138">
        <v>67089</v>
      </c>
      <c r="R39" s="165">
        <v>1</v>
      </c>
      <c r="S39" t="s">
        <v>4037</v>
      </c>
      <c r="T39" s="4"/>
      <c r="U39" s="138">
        <v>1170.7031000000002</v>
      </c>
      <c r="V39" s="130">
        <v>7.4999361953735557E-4</v>
      </c>
      <c r="W39" s="130">
        <v>6.9932905961077917E-3</v>
      </c>
      <c r="X39" s="130">
        <v>1.2142814882853657E-3</v>
      </c>
      <c r="Y39" s="182"/>
      <c r="AA39" s="159"/>
    </row>
    <row r="40" spans="1:27" x14ac:dyDescent="0.25">
      <c r="A40" t="s">
        <v>1213</v>
      </c>
      <c r="B40">
        <v>12937</v>
      </c>
      <c r="C40" t="s">
        <v>2024</v>
      </c>
      <c r="D40" t="s">
        <v>2025</v>
      </c>
      <c r="E40" t="s">
        <v>309</v>
      </c>
      <c r="F40" t="s">
        <v>4038</v>
      </c>
      <c r="G40" t="s">
        <v>4039</v>
      </c>
      <c r="H40" t="s">
        <v>312</v>
      </c>
      <c r="I40" t="s">
        <v>917</v>
      </c>
      <c r="J40" t="s">
        <v>204</v>
      </c>
      <c r="K40" t="s">
        <v>204</v>
      </c>
      <c r="L40" t="s">
        <v>325</v>
      </c>
      <c r="M40" t="s">
        <v>340</v>
      </c>
      <c r="N40" t="s">
        <v>464</v>
      </c>
      <c r="O40" t="s">
        <v>339</v>
      </c>
      <c r="P40" t="s">
        <v>1212</v>
      </c>
      <c r="Q40" s="138">
        <v>44998</v>
      </c>
      <c r="R40" s="165">
        <v>1</v>
      </c>
      <c r="S40" t="s">
        <v>4040</v>
      </c>
      <c r="T40" s="4"/>
      <c r="U40" s="138">
        <v>1131.6996999999999</v>
      </c>
      <c r="V40" s="130">
        <v>2.0428544354034382E-4</v>
      </c>
      <c r="W40" s="130">
        <v>6.7603006002358813E-3</v>
      </c>
      <c r="X40" s="130">
        <v>1.1738262211897291E-3</v>
      </c>
      <c r="Y40" s="182"/>
      <c r="AA40" s="159"/>
    </row>
    <row r="41" spans="1:27" x14ac:dyDescent="0.25">
      <c r="A41" t="s">
        <v>1213</v>
      </c>
      <c r="B41">
        <v>12937</v>
      </c>
      <c r="C41" t="s">
        <v>4041</v>
      </c>
      <c r="D41" t="s">
        <v>4042</v>
      </c>
      <c r="E41" t="s">
        <v>309</v>
      </c>
      <c r="F41" t="s">
        <v>4041</v>
      </c>
      <c r="G41" t="s">
        <v>4043</v>
      </c>
      <c r="H41" t="s">
        <v>312</v>
      </c>
      <c r="I41" t="s">
        <v>917</v>
      </c>
      <c r="J41" t="s">
        <v>204</v>
      </c>
      <c r="K41" t="s">
        <v>204</v>
      </c>
      <c r="L41" t="s">
        <v>325</v>
      </c>
      <c r="M41" t="s">
        <v>340</v>
      </c>
      <c r="N41" t="s">
        <v>464</v>
      </c>
      <c r="O41" t="s">
        <v>339</v>
      </c>
      <c r="P41" t="s">
        <v>1212</v>
      </c>
      <c r="Q41" s="138">
        <v>107888</v>
      </c>
      <c r="R41" s="165">
        <v>1</v>
      </c>
      <c r="S41" t="s">
        <v>4044</v>
      </c>
      <c r="T41" s="4"/>
      <c r="U41" s="138">
        <v>1096.1421</v>
      </c>
      <c r="V41" s="130">
        <v>1.5427209426040975E-3</v>
      </c>
      <c r="W41" s="130">
        <v>6.547894372132307E-3</v>
      </c>
      <c r="X41" s="130">
        <v>1.1369450209538575E-3</v>
      </c>
      <c r="Y41" s="182"/>
      <c r="AA41" s="159"/>
    </row>
    <row r="42" spans="1:27" x14ac:dyDescent="0.25">
      <c r="A42" t="s">
        <v>1213</v>
      </c>
      <c r="B42">
        <v>12937</v>
      </c>
      <c r="C42" t="s">
        <v>4045</v>
      </c>
      <c r="D42" t="s">
        <v>4046</v>
      </c>
      <c r="E42" t="s">
        <v>309</v>
      </c>
      <c r="F42" t="s">
        <v>4047</v>
      </c>
      <c r="G42" t="s">
        <v>4048</v>
      </c>
      <c r="H42" t="s">
        <v>312</v>
      </c>
      <c r="I42" t="s">
        <v>917</v>
      </c>
      <c r="J42" t="s">
        <v>204</v>
      </c>
      <c r="K42" t="s">
        <v>204</v>
      </c>
      <c r="L42" t="s">
        <v>325</v>
      </c>
      <c r="M42" t="s">
        <v>340</v>
      </c>
      <c r="N42" t="s">
        <v>454</v>
      </c>
      <c r="O42" t="s">
        <v>339</v>
      </c>
      <c r="P42" t="s">
        <v>1212</v>
      </c>
      <c r="Q42" s="138">
        <v>121705</v>
      </c>
      <c r="R42" s="165">
        <v>1</v>
      </c>
      <c r="S42" t="s">
        <v>4049</v>
      </c>
      <c r="T42" s="4"/>
      <c r="U42" s="138">
        <v>1089.99</v>
      </c>
      <c r="V42" s="130">
        <v>1.0368331639836326E-4</v>
      </c>
      <c r="W42" s="130">
        <v>6.5111443002513021E-3</v>
      </c>
      <c r="X42" s="130">
        <v>1.130563914468293E-3</v>
      </c>
      <c r="Y42" s="182"/>
      <c r="AA42" s="159"/>
    </row>
    <row r="43" spans="1:27" x14ac:dyDescent="0.25">
      <c r="A43" t="s">
        <v>1213</v>
      </c>
      <c r="B43">
        <v>12937</v>
      </c>
      <c r="C43" t="s">
        <v>4050</v>
      </c>
      <c r="D43" t="s">
        <v>4051</v>
      </c>
      <c r="E43" t="s">
        <v>309</v>
      </c>
      <c r="F43" t="s">
        <v>4050</v>
      </c>
      <c r="G43" t="s">
        <v>4052</v>
      </c>
      <c r="H43" t="s">
        <v>312</v>
      </c>
      <c r="I43" t="s">
        <v>917</v>
      </c>
      <c r="J43" t="s">
        <v>204</v>
      </c>
      <c r="K43" t="s">
        <v>204</v>
      </c>
      <c r="L43" t="s">
        <v>325</v>
      </c>
      <c r="M43" t="s">
        <v>340</v>
      </c>
      <c r="N43" t="s">
        <v>461</v>
      </c>
      <c r="O43" t="s">
        <v>339</v>
      </c>
      <c r="P43" t="s">
        <v>1212</v>
      </c>
      <c r="Q43" s="138">
        <v>13366</v>
      </c>
      <c r="R43" s="165">
        <v>1</v>
      </c>
      <c r="S43" t="s">
        <v>4053</v>
      </c>
      <c r="T43" s="4"/>
      <c r="U43" s="138">
        <v>1089.4627</v>
      </c>
      <c r="V43" s="130">
        <v>2.2480840280862156E-4</v>
      </c>
      <c r="W43" s="130">
        <v>6.5079944306290841E-3</v>
      </c>
      <c r="X43" s="130">
        <v>1.1300169861917959E-3</v>
      </c>
      <c r="Y43" s="182"/>
      <c r="AA43" s="159"/>
    </row>
    <row r="44" spans="1:27" x14ac:dyDescent="0.25">
      <c r="A44" t="s">
        <v>1213</v>
      </c>
      <c r="B44">
        <v>12937</v>
      </c>
      <c r="C44" t="s">
        <v>2577</v>
      </c>
      <c r="D44" t="s">
        <v>2578</v>
      </c>
      <c r="E44" t="s">
        <v>309</v>
      </c>
      <c r="F44" t="s">
        <v>2577</v>
      </c>
      <c r="G44" t="s">
        <v>4054</v>
      </c>
      <c r="H44" t="s">
        <v>312</v>
      </c>
      <c r="I44" t="s">
        <v>917</v>
      </c>
      <c r="J44" t="s">
        <v>204</v>
      </c>
      <c r="K44" t="s">
        <v>204</v>
      </c>
      <c r="L44" t="s">
        <v>325</v>
      </c>
      <c r="M44" t="s">
        <v>340</v>
      </c>
      <c r="N44" t="s">
        <v>440</v>
      </c>
      <c r="O44" t="s">
        <v>339</v>
      </c>
      <c r="P44" t="s">
        <v>1212</v>
      </c>
      <c r="Q44" s="138">
        <v>40502</v>
      </c>
      <c r="R44" s="165">
        <v>1</v>
      </c>
      <c r="S44" t="s">
        <v>4055</v>
      </c>
      <c r="T44" s="4"/>
      <c r="U44" s="138">
        <v>1066.4177</v>
      </c>
      <c r="V44" s="130">
        <v>1.8045441238662041E-4</v>
      </c>
      <c r="W44" s="130">
        <v>6.3703332407105597E-3</v>
      </c>
      <c r="X44" s="130">
        <v>1.1061141564328789E-3</v>
      </c>
      <c r="Y44" s="182"/>
      <c r="AA44" s="159"/>
    </row>
    <row r="45" spans="1:27" x14ac:dyDescent="0.25">
      <c r="A45" t="s">
        <v>1213</v>
      </c>
      <c r="B45">
        <v>12937</v>
      </c>
      <c r="C45" t="s">
        <v>4056</v>
      </c>
      <c r="D45" t="s">
        <v>4057</v>
      </c>
      <c r="E45" t="s">
        <v>309</v>
      </c>
      <c r="F45" t="s">
        <v>4056</v>
      </c>
      <c r="G45" t="s">
        <v>4058</v>
      </c>
      <c r="H45" t="s">
        <v>312</v>
      </c>
      <c r="I45" t="s">
        <v>917</v>
      </c>
      <c r="J45" t="s">
        <v>204</v>
      </c>
      <c r="K45" t="s">
        <v>204</v>
      </c>
      <c r="L45" t="s">
        <v>325</v>
      </c>
      <c r="M45" t="s">
        <v>340</v>
      </c>
      <c r="N45" t="s">
        <v>476</v>
      </c>
      <c r="O45" t="s">
        <v>339</v>
      </c>
      <c r="P45" t="s">
        <v>1212</v>
      </c>
      <c r="Q45" s="138">
        <v>5242</v>
      </c>
      <c r="R45" s="165">
        <v>1</v>
      </c>
      <c r="S45" t="s">
        <v>4059</v>
      </c>
      <c r="T45" s="4"/>
      <c r="U45" s="138">
        <v>1027.432</v>
      </c>
      <c r="V45" s="130">
        <v>2.2858212322966046E-4</v>
      </c>
      <c r="W45" s="130">
        <v>6.1374489772344663E-3</v>
      </c>
      <c r="X45" s="130">
        <v>1.0656772482041002E-3</v>
      </c>
      <c r="Y45" s="182"/>
      <c r="AA45" s="159"/>
    </row>
    <row r="46" spans="1:27" x14ac:dyDescent="0.25">
      <c r="A46" t="s">
        <v>1213</v>
      </c>
      <c r="B46">
        <v>12937</v>
      </c>
      <c r="C46" t="s">
        <v>1964</v>
      </c>
      <c r="D46" t="s">
        <v>1965</v>
      </c>
      <c r="E46" t="s">
        <v>309</v>
      </c>
      <c r="F46" t="s">
        <v>4060</v>
      </c>
      <c r="G46" t="s">
        <v>4061</v>
      </c>
      <c r="H46" t="s">
        <v>312</v>
      </c>
      <c r="I46" t="s">
        <v>917</v>
      </c>
      <c r="J46" t="s">
        <v>204</v>
      </c>
      <c r="K46" t="s">
        <v>204</v>
      </c>
      <c r="L46" t="s">
        <v>325</v>
      </c>
      <c r="M46" t="s">
        <v>340</v>
      </c>
      <c r="N46" t="s">
        <v>464</v>
      </c>
      <c r="O46" t="s">
        <v>339</v>
      </c>
      <c r="P46" t="s">
        <v>1212</v>
      </c>
      <c r="Q46" s="138">
        <v>6050</v>
      </c>
      <c r="R46" s="165">
        <v>1</v>
      </c>
      <c r="S46" t="s">
        <v>4062</v>
      </c>
      <c r="T46" s="4"/>
      <c r="U46" s="138">
        <v>985.54499999999996</v>
      </c>
      <c r="V46" s="130">
        <v>8.1941324052609314E-4</v>
      </c>
      <c r="W46" s="130">
        <v>5.8872335612172311E-3</v>
      </c>
      <c r="X46" s="130">
        <v>1.0222310416468535E-3</v>
      </c>
      <c r="Y46" s="182"/>
      <c r="AA46" s="159"/>
    </row>
    <row r="47" spans="1:27" x14ac:dyDescent="0.25">
      <c r="A47" t="s">
        <v>1213</v>
      </c>
      <c r="B47">
        <v>12937</v>
      </c>
      <c r="C47" t="s">
        <v>2566</v>
      </c>
      <c r="D47" t="s">
        <v>2567</v>
      </c>
      <c r="E47" t="s">
        <v>309</v>
      </c>
      <c r="F47" t="s">
        <v>2566</v>
      </c>
      <c r="G47" t="s">
        <v>4063</v>
      </c>
      <c r="H47" t="s">
        <v>312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476</v>
      </c>
      <c r="O47" t="s">
        <v>339</v>
      </c>
      <c r="P47" t="s">
        <v>1212</v>
      </c>
      <c r="Q47" s="138">
        <v>14092</v>
      </c>
      <c r="R47" s="165">
        <v>1</v>
      </c>
      <c r="S47" t="s">
        <v>4064</v>
      </c>
      <c r="T47" s="4">
        <v>11.4145</v>
      </c>
      <c r="U47" s="138">
        <v>983.90340000000003</v>
      </c>
      <c r="V47" s="130">
        <v>2.1958386395797951E-4</v>
      </c>
      <c r="W47" s="130">
        <v>5.8774273295240115E-3</v>
      </c>
      <c r="X47" s="130">
        <v>1.0205283345376221E-3</v>
      </c>
      <c r="Y47" s="182"/>
      <c r="AA47" s="159"/>
    </row>
    <row r="48" spans="1:27" x14ac:dyDescent="0.25">
      <c r="A48" t="s">
        <v>1213</v>
      </c>
      <c r="B48">
        <v>12937</v>
      </c>
      <c r="C48" t="s">
        <v>4065</v>
      </c>
      <c r="D48" t="s">
        <v>4066</v>
      </c>
      <c r="E48" t="s">
        <v>309</v>
      </c>
      <c r="F48" t="s">
        <v>4065</v>
      </c>
      <c r="G48" t="s">
        <v>4067</v>
      </c>
      <c r="H48" t="s">
        <v>312</v>
      </c>
      <c r="I48" t="s">
        <v>917</v>
      </c>
      <c r="J48" t="s">
        <v>204</v>
      </c>
      <c r="K48" t="s">
        <v>204</v>
      </c>
      <c r="L48" t="s">
        <v>325</v>
      </c>
      <c r="M48" t="s">
        <v>340</v>
      </c>
      <c r="N48" t="s">
        <v>475</v>
      </c>
      <c r="O48" t="s">
        <v>339</v>
      </c>
      <c r="P48" t="s">
        <v>1212</v>
      </c>
      <c r="Q48" s="138">
        <v>15206</v>
      </c>
      <c r="R48" s="165">
        <v>1</v>
      </c>
      <c r="S48" t="s">
        <v>4068</v>
      </c>
      <c r="T48" s="4"/>
      <c r="U48" s="138">
        <v>949.46259999999995</v>
      </c>
      <c r="V48" s="130">
        <v>6.0824000000000002E-4</v>
      </c>
      <c r="W48" s="130">
        <v>5.6716923974456483E-3</v>
      </c>
      <c r="X48" s="130">
        <v>9.8480550619477517E-4</v>
      </c>
      <c r="Y48" s="182"/>
      <c r="AA48" s="159"/>
    </row>
    <row r="49" spans="1:27" x14ac:dyDescent="0.25">
      <c r="A49" t="s">
        <v>1213</v>
      </c>
      <c r="B49">
        <v>12937</v>
      </c>
      <c r="C49" t="s">
        <v>4069</v>
      </c>
      <c r="D49" t="s">
        <v>4070</v>
      </c>
      <c r="E49" t="s">
        <v>309</v>
      </c>
      <c r="F49" t="s">
        <v>4071</v>
      </c>
      <c r="G49" t="s">
        <v>4072</v>
      </c>
      <c r="H49" t="s">
        <v>312</v>
      </c>
      <c r="I49" t="s">
        <v>917</v>
      </c>
      <c r="J49" t="s">
        <v>204</v>
      </c>
      <c r="K49" t="s">
        <v>204</v>
      </c>
      <c r="L49" t="s">
        <v>325</v>
      </c>
      <c r="M49" t="s">
        <v>340</v>
      </c>
      <c r="N49" t="s">
        <v>462</v>
      </c>
      <c r="O49" t="s">
        <v>339</v>
      </c>
      <c r="P49" t="s">
        <v>1212</v>
      </c>
      <c r="Q49" s="138">
        <v>30781</v>
      </c>
      <c r="R49" s="165">
        <v>1</v>
      </c>
      <c r="S49" t="s">
        <v>4073</v>
      </c>
      <c r="T49" s="4"/>
      <c r="U49" s="138">
        <v>948.36259999999993</v>
      </c>
      <c r="V49" s="130">
        <v>1.1218745528410897E-3</v>
      </c>
      <c r="W49" s="130">
        <v>5.6651214575927349E-3</v>
      </c>
      <c r="X49" s="130">
        <v>9.836645596669033E-4</v>
      </c>
      <c r="Y49" s="182"/>
      <c r="AA49" s="159"/>
    </row>
    <row r="50" spans="1:27" x14ac:dyDescent="0.25">
      <c r="A50" t="s">
        <v>1213</v>
      </c>
      <c r="B50">
        <v>12937</v>
      </c>
      <c r="C50" t="s">
        <v>4074</v>
      </c>
      <c r="D50" t="s">
        <v>4075</v>
      </c>
      <c r="E50" t="s">
        <v>309</v>
      </c>
      <c r="F50" t="s">
        <v>4074</v>
      </c>
      <c r="G50" t="s">
        <v>4076</v>
      </c>
      <c r="H50" t="s">
        <v>312</v>
      </c>
      <c r="I50" t="s">
        <v>917</v>
      </c>
      <c r="J50" t="s">
        <v>204</v>
      </c>
      <c r="K50" t="s">
        <v>204</v>
      </c>
      <c r="L50" t="s">
        <v>325</v>
      </c>
      <c r="M50" t="s">
        <v>340</v>
      </c>
      <c r="N50" t="s">
        <v>475</v>
      </c>
      <c r="O50" t="s">
        <v>339</v>
      </c>
      <c r="P50" t="s">
        <v>1212</v>
      </c>
      <c r="Q50" s="138">
        <v>194000</v>
      </c>
      <c r="R50" s="165">
        <v>1</v>
      </c>
      <c r="S50" t="s">
        <v>4077</v>
      </c>
      <c r="T50" s="4"/>
      <c r="U50" s="138">
        <v>947.69</v>
      </c>
      <c r="V50" s="130">
        <v>1.7836214856588742E-3</v>
      </c>
      <c r="W50" s="130">
        <v>5.6611036265517643E-3</v>
      </c>
      <c r="X50" s="130">
        <v>9.8296692272631554E-4</v>
      </c>
      <c r="Y50" s="182"/>
      <c r="AA50" s="159"/>
    </row>
    <row r="51" spans="1:27" x14ac:dyDescent="0.25">
      <c r="A51" t="s">
        <v>1213</v>
      </c>
      <c r="B51">
        <v>12937</v>
      </c>
      <c r="C51" t="s">
        <v>1928</v>
      </c>
      <c r="D51" t="s">
        <v>1929</v>
      </c>
      <c r="E51" t="s">
        <v>309</v>
      </c>
      <c r="F51" t="s">
        <v>1928</v>
      </c>
      <c r="G51" t="s">
        <v>4078</v>
      </c>
      <c r="H51" t="s">
        <v>312</v>
      </c>
      <c r="I51" t="s">
        <v>917</v>
      </c>
      <c r="J51" t="s">
        <v>204</v>
      </c>
      <c r="K51" t="s">
        <v>204</v>
      </c>
      <c r="L51" t="s">
        <v>325</v>
      </c>
      <c r="M51" t="s">
        <v>340</v>
      </c>
      <c r="N51" t="s">
        <v>461</v>
      </c>
      <c r="O51" t="s">
        <v>339</v>
      </c>
      <c r="P51" t="s">
        <v>1212</v>
      </c>
      <c r="Q51" s="138">
        <v>2217</v>
      </c>
      <c r="R51" s="165">
        <v>1</v>
      </c>
      <c r="S51" t="s">
        <v>4079</v>
      </c>
      <c r="T51" s="4"/>
      <c r="U51" s="138">
        <v>859.08749999999998</v>
      </c>
      <c r="V51" s="130">
        <v>1.3488086770559613E-4</v>
      </c>
      <c r="W51" s="130">
        <v>5.131829355353848E-3</v>
      </c>
      <c r="X51" s="130">
        <v>8.9106627296652225E-4</v>
      </c>
      <c r="Y51" s="182"/>
      <c r="AA51" s="159"/>
    </row>
    <row r="52" spans="1:27" x14ac:dyDescent="0.25">
      <c r="A52" t="s">
        <v>1213</v>
      </c>
      <c r="B52">
        <v>12937</v>
      </c>
      <c r="C52" t="s">
        <v>2062</v>
      </c>
      <c r="D52" t="s">
        <v>2063</v>
      </c>
      <c r="E52" t="s">
        <v>309</v>
      </c>
      <c r="F52" t="s">
        <v>2062</v>
      </c>
      <c r="G52" t="s">
        <v>4080</v>
      </c>
      <c r="H52" t="s">
        <v>312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461</v>
      </c>
      <c r="O52" t="s">
        <v>339</v>
      </c>
      <c r="P52" t="s">
        <v>1212</v>
      </c>
      <c r="Q52" s="138">
        <v>11023</v>
      </c>
      <c r="R52" s="165">
        <v>1</v>
      </c>
      <c r="S52" t="s">
        <v>4081</v>
      </c>
      <c r="T52" s="4"/>
      <c r="U52" s="138">
        <v>768.52359999999999</v>
      </c>
      <c r="V52" s="130">
        <v>6.3692471507109595E-4</v>
      </c>
      <c r="W52" s="130">
        <v>4.5908385010400201E-3</v>
      </c>
      <c r="X52" s="130">
        <v>7.9713121182512186E-4</v>
      </c>
      <c r="Y52" s="182"/>
      <c r="AA52" s="159"/>
    </row>
    <row r="53" spans="1:27" x14ac:dyDescent="0.25">
      <c r="A53" t="s">
        <v>1213</v>
      </c>
      <c r="B53">
        <v>12937</v>
      </c>
      <c r="C53" t="s">
        <v>4082</v>
      </c>
      <c r="D53" t="s">
        <v>4083</v>
      </c>
      <c r="E53" t="s">
        <v>309</v>
      </c>
      <c r="F53" t="s">
        <v>4084</v>
      </c>
      <c r="G53">
        <v>1132356</v>
      </c>
      <c r="H53" t="s">
        <v>312</v>
      </c>
      <c r="I53" t="s">
        <v>917</v>
      </c>
      <c r="J53" t="s">
        <v>204</v>
      </c>
      <c r="K53" t="s">
        <v>204</v>
      </c>
      <c r="L53" t="s">
        <v>327</v>
      </c>
      <c r="M53" t="s">
        <v>340</v>
      </c>
      <c r="N53" t="s">
        <v>463</v>
      </c>
      <c r="O53" t="s">
        <v>339</v>
      </c>
      <c r="P53" t="s">
        <v>1212</v>
      </c>
      <c r="Q53" s="138">
        <f>77000</f>
        <v>77000</v>
      </c>
      <c r="R53" s="165">
        <v>1</v>
      </c>
      <c r="S53" s="139">
        <f>U53*1000/Q53*100</f>
        <v>991.8923376623377</v>
      </c>
      <c r="T53" s="4"/>
      <c r="U53" s="138">
        <f>763.917-0.1599</f>
        <v>763.75710000000004</v>
      </c>
      <c r="V53" s="130">
        <v>5.283300849381182E-4</v>
      </c>
      <c r="W53" s="130">
        <v>4.5623654239410122E-3</v>
      </c>
      <c r="X53" s="130">
        <v>7.9218728307502964E-4</v>
      </c>
      <c r="Y53" s="182"/>
      <c r="AA53" s="159"/>
    </row>
    <row r="54" spans="1:27" x14ac:dyDescent="0.25">
      <c r="A54" t="s">
        <v>1213</v>
      </c>
      <c r="B54">
        <v>12937</v>
      </c>
      <c r="C54" t="s">
        <v>4085</v>
      </c>
      <c r="D54" t="s">
        <v>4086</v>
      </c>
      <c r="E54" t="s">
        <v>309</v>
      </c>
      <c r="F54" t="s">
        <v>4085</v>
      </c>
      <c r="G54" t="s">
        <v>4087</v>
      </c>
      <c r="H54" t="s">
        <v>312</v>
      </c>
      <c r="I54" t="s">
        <v>917</v>
      </c>
      <c r="J54" t="s">
        <v>204</v>
      </c>
      <c r="K54" t="s">
        <v>204</v>
      </c>
      <c r="L54" t="s">
        <v>325</v>
      </c>
      <c r="M54" t="s">
        <v>340</v>
      </c>
      <c r="N54" t="s">
        <v>463</v>
      </c>
      <c r="O54" t="s">
        <v>339</v>
      </c>
      <c r="P54" t="s">
        <v>1212</v>
      </c>
      <c r="Q54" s="138">
        <v>72950</v>
      </c>
      <c r="R54" s="165">
        <v>1</v>
      </c>
      <c r="S54" t="s">
        <v>4088</v>
      </c>
      <c r="T54" s="4"/>
      <c r="U54" s="138">
        <v>719.87059999999997</v>
      </c>
      <c r="V54" s="130">
        <v>1.9831159223004579E-3</v>
      </c>
      <c r="W54" s="130">
        <v>4.3002058313456864E-3</v>
      </c>
      <c r="X54" s="130">
        <v>7.4666714689734651E-4</v>
      </c>
      <c r="Y54" s="182"/>
      <c r="AA54" s="159"/>
    </row>
    <row r="55" spans="1:27" x14ac:dyDescent="0.25">
      <c r="A55" t="s">
        <v>1213</v>
      </c>
      <c r="B55">
        <v>12937</v>
      </c>
      <c r="C55" t="s">
        <v>4089</v>
      </c>
      <c r="D55" t="s">
        <v>4090</v>
      </c>
      <c r="E55" t="s">
        <v>309</v>
      </c>
      <c r="F55" t="s">
        <v>4089</v>
      </c>
      <c r="G55" t="s">
        <v>4091</v>
      </c>
      <c r="H55" t="s">
        <v>312</v>
      </c>
      <c r="I55" t="s">
        <v>917</v>
      </c>
      <c r="J55" t="s">
        <v>204</v>
      </c>
      <c r="K55" t="s">
        <v>204</v>
      </c>
      <c r="L55" t="s">
        <v>325</v>
      </c>
      <c r="M55" t="s">
        <v>340</v>
      </c>
      <c r="N55" t="s">
        <v>475</v>
      </c>
      <c r="O55" t="s">
        <v>339</v>
      </c>
      <c r="P55" t="s">
        <v>1212</v>
      </c>
      <c r="Q55" s="138">
        <v>10000</v>
      </c>
      <c r="R55" s="165">
        <v>1</v>
      </c>
      <c r="S55" t="s">
        <v>4092</v>
      </c>
      <c r="T55" s="4"/>
      <c r="U55" s="138">
        <v>597</v>
      </c>
      <c r="V55" s="130">
        <v>2.0621154541324691E-4</v>
      </c>
      <c r="W55" s="130">
        <v>3.5662282656263155E-3</v>
      </c>
      <c r="X55" s="130">
        <v>6.1922279739958245E-4</v>
      </c>
      <c r="Y55" s="182"/>
      <c r="AA55" s="159"/>
    </row>
    <row r="56" spans="1:27" x14ac:dyDescent="0.25">
      <c r="A56" t="s">
        <v>1213</v>
      </c>
      <c r="B56">
        <v>12937</v>
      </c>
      <c r="C56" t="s">
        <v>4093</v>
      </c>
      <c r="D56" t="s">
        <v>4094</v>
      </c>
      <c r="E56" t="s">
        <v>309</v>
      </c>
      <c r="F56" t="s">
        <v>4095</v>
      </c>
      <c r="G56" t="s">
        <v>4096</v>
      </c>
      <c r="H56" t="s">
        <v>312</v>
      </c>
      <c r="I56" t="s">
        <v>917</v>
      </c>
      <c r="J56" t="s">
        <v>204</v>
      </c>
      <c r="K56" t="s">
        <v>204</v>
      </c>
      <c r="L56" t="s">
        <v>325</v>
      </c>
      <c r="M56" t="s">
        <v>340</v>
      </c>
      <c r="N56" t="s">
        <v>454</v>
      </c>
      <c r="O56" t="s">
        <v>339</v>
      </c>
      <c r="P56" t="s">
        <v>1212</v>
      </c>
      <c r="Q56" s="138">
        <v>208159</v>
      </c>
      <c r="R56" s="165">
        <v>1</v>
      </c>
      <c r="S56" t="s">
        <v>4097</v>
      </c>
      <c r="T56" s="4"/>
      <c r="U56" s="138">
        <v>539.54809999999998</v>
      </c>
      <c r="V56" s="130">
        <v>1.8521607280413266E-4</v>
      </c>
      <c r="W56" s="130">
        <v>3.223034648048532E-3</v>
      </c>
      <c r="X56" s="130">
        <v>5.5963230119535957E-4</v>
      </c>
      <c r="Y56" s="182"/>
      <c r="AA56" s="159"/>
    </row>
    <row r="57" spans="1:27" x14ac:dyDescent="0.25">
      <c r="A57" t="s">
        <v>1213</v>
      </c>
      <c r="B57">
        <v>12937</v>
      </c>
      <c r="C57" t="s">
        <v>3736</v>
      </c>
      <c r="D57" t="s">
        <v>3737</v>
      </c>
      <c r="E57" t="s">
        <v>311</v>
      </c>
      <c r="F57" t="s">
        <v>3736</v>
      </c>
      <c r="G57" t="s">
        <v>4098</v>
      </c>
      <c r="H57" t="s">
        <v>312</v>
      </c>
      <c r="I57" t="s">
        <v>917</v>
      </c>
      <c r="J57" t="s">
        <v>204</v>
      </c>
      <c r="K57" t="s">
        <v>233</v>
      </c>
      <c r="L57" t="s">
        <v>325</v>
      </c>
      <c r="M57" t="s">
        <v>340</v>
      </c>
      <c r="N57" t="s">
        <v>454</v>
      </c>
      <c r="O57" t="s">
        <v>339</v>
      </c>
      <c r="P57" t="s">
        <v>1212</v>
      </c>
      <c r="Q57" s="138">
        <v>11083</v>
      </c>
      <c r="R57" s="165">
        <v>1</v>
      </c>
      <c r="S57" t="s">
        <v>4099</v>
      </c>
      <c r="T57" s="4">
        <v>12.498299999999999</v>
      </c>
      <c r="U57" s="138">
        <v>523.53539999999998</v>
      </c>
      <c r="V57" s="130">
        <v>6.0404088034006842E-5</v>
      </c>
      <c r="W57" s="130">
        <v>3.1273814766096804E-3</v>
      </c>
      <c r="X57" s="130">
        <v>5.4302354258912793E-4</v>
      </c>
      <c r="Y57" s="182"/>
      <c r="AA57" s="159"/>
    </row>
    <row r="58" spans="1:27" x14ac:dyDescent="0.25">
      <c r="A58" t="s">
        <v>1213</v>
      </c>
      <c r="B58">
        <v>12937</v>
      </c>
      <c r="C58" t="s">
        <v>3099</v>
      </c>
      <c r="D58" t="s">
        <v>3100</v>
      </c>
      <c r="E58" t="s">
        <v>309</v>
      </c>
      <c r="F58" t="s">
        <v>3099</v>
      </c>
      <c r="G58" t="s">
        <v>4100</v>
      </c>
      <c r="H58" t="s">
        <v>312</v>
      </c>
      <c r="I58" t="s">
        <v>917</v>
      </c>
      <c r="J58" t="s">
        <v>204</v>
      </c>
      <c r="K58" t="s">
        <v>204</v>
      </c>
      <c r="L58" t="s">
        <v>325</v>
      </c>
      <c r="M58" t="s">
        <v>340</v>
      </c>
      <c r="N58" t="s">
        <v>447</v>
      </c>
      <c r="O58" t="s">
        <v>339</v>
      </c>
      <c r="P58" t="s">
        <v>1212</v>
      </c>
      <c r="Q58" s="138">
        <v>33115</v>
      </c>
      <c r="R58" s="165">
        <v>1</v>
      </c>
      <c r="S58" t="s">
        <v>4101</v>
      </c>
      <c r="T58" s="4"/>
      <c r="U58" s="138">
        <v>512.95140000000004</v>
      </c>
      <c r="V58" s="130">
        <v>1.5695659349884131E-4</v>
      </c>
      <c r="W58" s="130">
        <v>3.0641570880612905E-3</v>
      </c>
      <c r="X58" s="130">
        <v>5.3204556254276756E-4</v>
      </c>
      <c r="Y58" s="182"/>
      <c r="AA58" s="159"/>
    </row>
    <row r="59" spans="1:27" x14ac:dyDescent="0.25">
      <c r="A59" t="s">
        <v>1213</v>
      </c>
      <c r="B59">
        <v>12937</v>
      </c>
      <c r="C59" t="s">
        <v>4102</v>
      </c>
      <c r="D59" t="s">
        <v>4103</v>
      </c>
      <c r="E59" t="s">
        <v>309</v>
      </c>
      <c r="F59" t="s">
        <v>4102</v>
      </c>
      <c r="G59" t="s">
        <v>4104</v>
      </c>
      <c r="H59" t="s">
        <v>312</v>
      </c>
      <c r="I59" t="s">
        <v>917</v>
      </c>
      <c r="J59" t="s">
        <v>204</v>
      </c>
      <c r="K59" t="s">
        <v>204</v>
      </c>
      <c r="L59" t="s">
        <v>325</v>
      </c>
      <c r="M59" t="s">
        <v>340</v>
      </c>
      <c r="N59" t="s">
        <v>478</v>
      </c>
      <c r="O59" t="s">
        <v>339</v>
      </c>
      <c r="P59" t="s">
        <v>1212</v>
      </c>
      <c r="Q59" s="138">
        <v>10000</v>
      </c>
      <c r="R59" s="165">
        <v>1</v>
      </c>
      <c r="S59" t="s">
        <v>4105</v>
      </c>
      <c r="T59" s="4"/>
      <c r="U59" s="138">
        <v>500</v>
      </c>
      <c r="V59" s="130">
        <v>6.7229317791170004E-4</v>
      </c>
      <c r="W59" s="130">
        <v>2.9867908422330949E-3</v>
      </c>
      <c r="X59" s="130">
        <v>5.1861205812360348E-4</v>
      </c>
      <c r="Y59" s="182"/>
      <c r="AA59" s="159"/>
    </row>
    <row r="60" spans="1:27" x14ac:dyDescent="0.25">
      <c r="A60" t="s">
        <v>1213</v>
      </c>
      <c r="B60">
        <v>12937</v>
      </c>
      <c r="C60" t="s">
        <v>4106</v>
      </c>
      <c r="D60" t="s">
        <v>4107</v>
      </c>
      <c r="E60" t="s">
        <v>309</v>
      </c>
      <c r="F60" t="s">
        <v>4106</v>
      </c>
      <c r="G60" t="s">
        <v>4108</v>
      </c>
      <c r="H60" t="s">
        <v>312</v>
      </c>
      <c r="I60" t="s">
        <v>917</v>
      </c>
      <c r="J60" t="s">
        <v>204</v>
      </c>
      <c r="K60" t="s">
        <v>204</v>
      </c>
      <c r="L60" t="s">
        <v>325</v>
      </c>
      <c r="M60" t="s">
        <v>340</v>
      </c>
      <c r="N60" t="s">
        <v>462</v>
      </c>
      <c r="O60" t="s">
        <v>339</v>
      </c>
      <c r="P60" t="s">
        <v>1212</v>
      </c>
      <c r="Q60" s="138">
        <v>3860</v>
      </c>
      <c r="R60" s="165">
        <v>1</v>
      </c>
      <c r="S60" t="s">
        <v>4109</v>
      </c>
      <c r="T60" s="4"/>
      <c r="U60" s="138">
        <v>413.02</v>
      </c>
      <c r="V60" s="130">
        <v>3.1505389543736665E-4</v>
      </c>
      <c r="W60" s="130">
        <v>2.4672087073182255E-3</v>
      </c>
      <c r="X60" s="130">
        <v>4.2839430449242137E-4</v>
      </c>
      <c r="Y60" s="182"/>
      <c r="AA60" s="159"/>
    </row>
    <row r="61" spans="1:27" x14ac:dyDescent="0.25">
      <c r="A61" t="s">
        <v>1213</v>
      </c>
      <c r="B61">
        <v>12937</v>
      </c>
      <c r="C61" t="s">
        <v>3167</v>
      </c>
      <c r="D61" t="s">
        <v>3168</v>
      </c>
      <c r="E61" t="s">
        <v>309</v>
      </c>
      <c r="F61" t="s">
        <v>3167</v>
      </c>
      <c r="G61" t="s">
        <v>4110</v>
      </c>
      <c r="H61" t="s">
        <v>312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447</v>
      </c>
      <c r="O61" t="s">
        <v>339</v>
      </c>
      <c r="P61" t="s">
        <v>1212</v>
      </c>
      <c r="Q61" s="138">
        <v>1955</v>
      </c>
      <c r="R61" s="165">
        <v>1</v>
      </c>
      <c r="S61" t="s">
        <v>4111</v>
      </c>
      <c r="T61" s="4"/>
      <c r="U61" s="138">
        <v>400.77499999999998</v>
      </c>
      <c r="V61" s="130">
        <v>1.5462446581399381E-4</v>
      </c>
      <c r="W61" s="130">
        <v>2.3940621995919373E-3</v>
      </c>
      <c r="X61" s="130">
        <v>4.1569349518897432E-4</v>
      </c>
      <c r="Y61" s="182"/>
      <c r="AA61" s="159"/>
    </row>
    <row r="62" spans="1:27" x14ac:dyDescent="0.25">
      <c r="A62" t="s">
        <v>1213</v>
      </c>
      <c r="B62">
        <v>12937</v>
      </c>
      <c r="C62" t="s">
        <v>4112</v>
      </c>
      <c r="D62" t="s">
        <v>4113</v>
      </c>
      <c r="E62" t="s">
        <v>309</v>
      </c>
      <c r="F62" t="s">
        <v>4114</v>
      </c>
      <c r="G62" t="s">
        <v>4115</v>
      </c>
      <c r="H62" t="s">
        <v>312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477</v>
      </c>
      <c r="O62" t="s">
        <v>339</v>
      </c>
      <c r="P62" t="s">
        <v>1212</v>
      </c>
      <c r="Q62" s="138">
        <v>1284</v>
      </c>
      <c r="R62" s="165">
        <v>1</v>
      </c>
      <c r="S62" t="s">
        <v>4116</v>
      </c>
      <c r="T62" s="4"/>
      <c r="U62" s="138">
        <v>386.35559999999998</v>
      </c>
      <c r="V62" s="130">
        <v>2.0788001243394466E-4</v>
      </c>
      <c r="W62" s="130">
        <v>2.3079267358509454E-3</v>
      </c>
      <c r="X62" s="130">
        <v>4.0073734576715934E-4</v>
      </c>
      <c r="Y62" s="182"/>
      <c r="AA62" s="159"/>
    </row>
    <row r="63" spans="1:27" x14ac:dyDescent="0.25">
      <c r="A63" t="s">
        <v>1213</v>
      </c>
      <c r="B63">
        <v>12937</v>
      </c>
      <c r="C63" t="s">
        <v>4117</v>
      </c>
      <c r="D63" t="s">
        <v>4118</v>
      </c>
      <c r="E63" t="s">
        <v>309</v>
      </c>
      <c r="F63" t="s">
        <v>4119</v>
      </c>
      <c r="G63" t="s">
        <v>4120</v>
      </c>
      <c r="H63" t="s">
        <v>312</v>
      </c>
      <c r="I63" t="s">
        <v>917</v>
      </c>
      <c r="J63" t="s">
        <v>204</v>
      </c>
      <c r="K63" t="s">
        <v>204</v>
      </c>
      <c r="L63" t="s">
        <v>325</v>
      </c>
      <c r="M63" t="s">
        <v>340</v>
      </c>
      <c r="N63" t="s">
        <v>477</v>
      </c>
      <c r="O63" t="s">
        <v>339</v>
      </c>
      <c r="P63" t="s">
        <v>1212</v>
      </c>
      <c r="Q63" s="138">
        <v>40170</v>
      </c>
      <c r="R63" s="165">
        <v>1</v>
      </c>
      <c r="S63" t="s">
        <v>4121</v>
      </c>
      <c r="T63" s="4"/>
      <c r="U63" s="138">
        <v>371.33150000000001</v>
      </c>
      <c r="V63" s="130">
        <v>3.8630397112211926E-3</v>
      </c>
      <c r="W63" s="130">
        <v>2.2181790472653572E-3</v>
      </c>
      <c r="X63" s="130">
        <v>3.8515398692224971E-4</v>
      </c>
      <c r="Y63" s="182"/>
      <c r="AA63" s="159"/>
    </row>
    <row r="64" spans="1:27" x14ac:dyDescent="0.25">
      <c r="A64" t="s">
        <v>1213</v>
      </c>
      <c r="B64">
        <v>12937</v>
      </c>
      <c r="C64" t="s">
        <v>4122</v>
      </c>
      <c r="D64" t="s">
        <v>4123</v>
      </c>
      <c r="E64" t="s">
        <v>309</v>
      </c>
      <c r="F64" t="s">
        <v>4122</v>
      </c>
      <c r="G64" t="s">
        <v>4124</v>
      </c>
      <c r="H64" t="s">
        <v>312</v>
      </c>
      <c r="I64" t="s">
        <v>917</v>
      </c>
      <c r="J64" t="s">
        <v>204</v>
      </c>
      <c r="K64" t="s">
        <v>204</v>
      </c>
      <c r="L64" t="s">
        <v>325</v>
      </c>
      <c r="M64" t="s">
        <v>340</v>
      </c>
      <c r="N64" t="s">
        <v>475</v>
      </c>
      <c r="O64" t="s">
        <v>339</v>
      </c>
      <c r="P64" t="s">
        <v>1212</v>
      </c>
      <c r="Q64" s="138">
        <v>38191</v>
      </c>
      <c r="R64" s="165">
        <v>1</v>
      </c>
      <c r="S64" t="s">
        <v>4125</v>
      </c>
      <c r="T64" s="4"/>
      <c r="U64" s="138">
        <v>332.83459999999997</v>
      </c>
      <c r="V64" s="130">
        <v>2.6690761664224864E-4</v>
      </c>
      <c r="W64" s="130">
        <v>1.9882146705166304E-3</v>
      </c>
      <c r="X64" s="130">
        <v>3.4522407384149259E-4</v>
      </c>
      <c r="Y64" s="182"/>
      <c r="AA64" s="159"/>
    </row>
    <row r="65" spans="1:27" x14ac:dyDescent="0.25">
      <c r="A65" t="s">
        <v>1213</v>
      </c>
      <c r="B65">
        <v>12937</v>
      </c>
      <c r="C65" t="s">
        <v>4126</v>
      </c>
      <c r="D65" t="s">
        <v>4127</v>
      </c>
      <c r="E65" t="s">
        <v>309</v>
      </c>
      <c r="F65" t="s">
        <v>4126</v>
      </c>
      <c r="G65" t="s">
        <v>4128</v>
      </c>
      <c r="H65" t="s">
        <v>312</v>
      </c>
      <c r="I65" t="s">
        <v>917</v>
      </c>
      <c r="J65" t="s">
        <v>204</v>
      </c>
      <c r="K65" t="s">
        <v>204</v>
      </c>
      <c r="L65" t="s">
        <v>325</v>
      </c>
      <c r="M65" t="s">
        <v>340</v>
      </c>
      <c r="N65" t="s">
        <v>475</v>
      </c>
      <c r="O65" t="s">
        <v>339</v>
      </c>
      <c r="P65" t="s">
        <v>1212</v>
      </c>
      <c r="Q65" s="138">
        <v>1604</v>
      </c>
      <c r="R65" s="165">
        <v>1</v>
      </c>
      <c r="S65" t="s">
        <v>4129</v>
      </c>
      <c r="T65" s="4"/>
      <c r="U65" s="138">
        <v>316.79000000000002</v>
      </c>
      <c r="V65" s="130">
        <v>1.1643790320888778E-4</v>
      </c>
      <c r="W65" s="130">
        <v>1.8923709418220444E-3</v>
      </c>
      <c r="X65" s="130">
        <v>3.285822277859527E-4</v>
      </c>
      <c r="Y65" s="182"/>
      <c r="AA65" s="159"/>
    </row>
    <row r="66" spans="1:27" x14ac:dyDescent="0.25">
      <c r="A66" t="s">
        <v>1213</v>
      </c>
      <c r="B66">
        <v>12937</v>
      </c>
      <c r="C66" t="s">
        <v>4130</v>
      </c>
      <c r="D66" t="s">
        <v>4131</v>
      </c>
      <c r="E66" t="s">
        <v>309</v>
      </c>
      <c r="F66" t="s">
        <v>4132</v>
      </c>
      <c r="G66" t="s">
        <v>4133</v>
      </c>
      <c r="H66" t="s">
        <v>312</v>
      </c>
      <c r="I66" t="s">
        <v>917</v>
      </c>
      <c r="J66" t="s">
        <v>204</v>
      </c>
      <c r="K66" t="s">
        <v>204</v>
      </c>
      <c r="L66" s="135" t="s">
        <v>325</v>
      </c>
      <c r="M66" t="s">
        <v>340</v>
      </c>
      <c r="N66" t="s">
        <v>439</v>
      </c>
      <c r="O66" t="s">
        <v>339</v>
      </c>
      <c r="P66" t="s">
        <v>1212</v>
      </c>
      <c r="Q66" s="138">
        <v>660</v>
      </c>
      <c r="R66" s="165">
        <v>1</v>
      </c>
      <c r="S66" t="s">
        <v>4134</v>
      </c>
      <c r="T66" s="4"/>
      <c r="U66" s="138">
        <v>25.1328</v>
      </c>
      <c r="V66" s="130">
        <v>4.231596562148369E-5</v>
      </c>
      <c r="W66" s="130">
        <v>1.5013283375935185E-4</v>
      </c>
      <c r="X66" s="130">
        <v>2.60683462688178E-5</v>
      </c>
      <c r="Y66" s="182"/>
      <c r="AA66" s="159"/>
    </row>
    <row r="67" spans="1:27" x14ac:dyDescent="0.25">
      <c r="A67" t="s">
        <v>1213</v>
      </c>
      <c r="B67">
        <v>12937</v>
      </c>
      <c r="C67" t="s">
        <v>3685</v>
      </c>
      <c r="D67" t="s">
        <v>3686</v>
      </c>
      <c r="E67" t="s">
        <v>80</v>
      </c>
      <c r="F67" t="s">
        <v>4135</v>
      </c>
      <c r="G67" t="s">
        <v>4136</v>
      </c>
      <c r="H67" t="s">
        <v>321</v>
      </c>
      <c r="I67" t="s">
        <v>917</v>
      </c>
      <c r="J67" t="s">
        <v>205</v>
      </c>
      <c r="K67" t="s">
        <v>301</v>
      </c>
      <c r="L67" t="s">
        <v>325</v>
      </c>
      <c r="M67" t="s">
        <v>344</v>
      </c>
      <c r="N67" t="s">
        <v>548</v>
      </c>
      <c r="O67" t="s">
        <v>339</v>
      </c>
      <c r="P67" t="s">
        <v>1215</v>
      </c>
      <c r="Q67" s="138">
        <v>11700</v>
      </c>
      <c r="R67" s="11" t="s">
        <v>1216</v>
      </c>
      <c r="S67" t="s">
        <v>4137</v>
      </c>
      <c r="T67" s="4">
        <v>3.9806999999999997</v>
      </c>
      <c r="U67" s="138">
        <v>7659.1795000000002</v>
      </c>
      <c r="V67" s="130">
        <v>2.2556364024610716E-6</v>
      </c>
      <c r="W67" s="130">
        <v>4.5752734379238914E-2</v>
      </c>
      <c r="X67" s="130">
        <v>7.9442856880662244E-3</v>
      </c>
      <c r="Y67" s="182"/>
      <c r="AA67" s="159"/>
    </row>
    <row r="68" spans="1:27" x14ac:dyDescent="0.25">
      <c r="A68" t="s">
        <v>1213</v>
      </c>
      <c r="B68">
        <v>12937</v>
      </c>
      <c r="C68" t="s">
        <v>4138</v>
      </c>
      <c r="D68" t="s">
        <v>4139</v>
      </c>
      <c r="E68" t="s">
        <v>80</v>
      </c>
      <c r="F68" t="s">
        <v>4140</v>
      </c>
      <c r="G68" t="s">
        <v>4141</v>
      </c>
      <c r="H68" t="s">
        <v>321</v>
      </c>
      <c r="I68" t="s">
        <v>917</v>
      </c>
      <c r="J68" t="s">
        <v>205</v>
      </c>
      <c r="K68" t="s">
        <v>224</v>
      </c>
      <c r="L68" t="s">
        <v>325</v>
      </c>
      <c r="M68" t="s">
        <v>344</v>
      </c>
      <c r="N68" t="s">
        <v>545</v>
      </c>
      <c r="O68" t="s">
        <v>339</v>
      </c>
      <c r="P68" t="s">
        <v>1215</v>
      </c>
      <c r="Q68" s="138">
        <v>9583</v>
      </c>
      <c r="R68" s="11" t="s">
        <v>1216</v>
      </c>
      <c r="S68" t="s">
        <v>4142</v>
      </c>
      <c r="T68" s="4"/>
      <c r="U68" s="138">
        <v>6607.2464</v>
      </c>
      <c r="V68" s="130">
        <v>1.7060708563290012E-6</v>
      </c>
      <c r="W68" s="130">
        <v>3.9468926079795172E-2</v>
      </c>
      <c r="X68" s="130">
        <v>6.8531953080675388E-3</v>
      </c>
      <c r="Y68" s="182"/>
      <c r="AA68" s="159"/>
    </row>
    <row r="69" spans="1:27" x14ac:dyDescent="0.25">
      <c r="A69" t="s">
        <v>1213</v>
      </c>
      <c r="B69">
        <v>12937</v>
      </c>
      <c r="C69" t="s">
        <v>4143</v>
      </c>
      <c r="D69" t="s">
        <v>4144</v>
      </c>
      <c r="E69" t="s">
        <v>309</v>
      </c>
      <c r="F69" t="s">
        <v>4145</v>
      </c>
      <c r="G69" t="s">
        <v>4146</v>
      </c>
      <c r="H69" t="s">
        <v>321</v>
      </c>
      <c r="I69" t="s">
        <v>917</v>
      </c>
      <c r="J69" t="s">
        <v>205</v>
      </c>
      <c r="K69" t="s">
        <v>204</v>
      </c>
      <c r="L69" t="s">
        <v>325</v>
      </c>
      <c r="M69" t="s">
        <v>346</v>
      </c>
      <c r="N69" t="s">
        <v>546</v>
      </c>
      <c r="O69" t="s">
        <v>339</v>
      </c>
      <c r="P69" t="s">
        <v>1215</v>
      </c>
      <c r="Q69" s="138">
        <v>13337</v>
      </c>
      <c r="R69" s="11" t="s">
        <v>1216</v>
      </c>
      <c r="S69" t="s">
        <v>4147</v>
      </c>
      <c r="T69" s="4"/>
      <c r="U69" s="138">
        <v>6278.7550000000001</v>
      </c>
      <c r="V69" s="130">
        <v>2.9543666755590806E-4</v>
      </c>
      <c r="W69" s="130">
        <v>3.7506655869250512E-2</v>
      </c>
      <c r="X69" s="130">
        <v>6.5124761060077318E-3</v>
      </c>
      <c r="Y69" s="182"/>
      <c r="AA69" s="159"/>
    </row>
    <row r="70" spans="1:27" x14ac:dyDescent="0.25">
      <c r="A70" t="s">
        <v>1213</v>
      </c>
      <c r="B70">
        <v>12937</v>
      </c>
      <c r="C70" t="s">
        <v>4148</v>
      </c>
      <c r="D70" t="s">
        <v>4149</v>
      </c>
      <c r="E70" t="s">
        <v>80</v>
      </c>
      <c r="F70" t="s">
        <v>4150</v>
      </c>
      <c r="G70" t="s">
        <v>4151</v>
      </c>
      <c r="H70" t="s">
        <v>321</v>
      </c>
      <c r="I70" t="s">
        <v>917</v>
      </c>
      <c r="J70" t="s">
        <v>205</v>
      </c>
      <c r="K70" t="s">
        <v>238</v>
      </c>
      <c r="L70" t="s">
        <v>325</v>
      </c>
      <c r="M70" t="s">
        <v>314</v>
      </c>
      <c r="N70" t="s">
        <v>486</v>
      </c>
      <c r="O70" t="s">
        <v>339</v>
      </c>
      <c r="P70" t="s">
        <v>1217</v>
      </c>
      <c r="Q70" s="138">
        <v>14000</v>
      </c>
      <c r="R70" s="11" t="s">
        <v>1218</v>
      </c>
      <c r="S70" s="161">
        <v>3197</v>
      </c>
      <c r="T70" s="4"/>
      <c r="U70" s="138">
        <f>1799361.12/1000</f>
        <v>1799.36112</v>
      </c>
      <c r="V70" s="130">
        <v>4.0331188047085591E-5</v>
      </c>
      <c r="W70" s="130">
        <v>2.3025095335645705E-2</v>
      </c>
      <c r="X70" s="130">
        <v>3.9979672870509939E-3</v>
      </c>
      <c r="Y70" s="182"/>
      <c r="AA70" s="159"/>
    </row>
    <row r="71" spans="1:27" x14ac:dyDescent="0.25">
      <c r="A71" t="s">
        <v>1213</v>
      </c>
      <c r="B71">
        <v>12937</v>
      </c>
      <c r="C71" t="s">
        <v>4148</v>
      </c>
      <c r="D71" t="s">
        <v>4149</v>
      </c>
      <c r="E71" t="s">
        <v>80</v>
      </c>
      <c r="F71" t="s">
        <v>4246</v>
      </c>
      <c r="G71" t="s">
        <v>4151</v>
      </c>
      <c r="H71" t="s">
        <v>321</v>
      </c>
      <c r="I71" t="s">
        <v>917</v>
      </c>
      <c r="J71" t="s">
        <v>205</v>
      </c>
      <c r="K71" t="s">
        <v>238</v>
      </c>
      <c r="L71" t="s">
        <v>325</v>
      </c>
      <c r="M71" t="s">
        <v>314</v>
      </c>
      <c r="N71" t="s">
        <v>486</v>
      </c>
      <c r="O71" t="s">
        <v>339</v>
      </c>
      <c r="P71" t="s">
        <v>1217</v>
      </c>
      <c r="Q71" s="138">
        <v>16000</v>
      </c>
      <c r="R71" s="11" t="s">
        <v>1218</v>
      </c>
      <c r="S71" t="s">
        <v>4152</v>
      </c>
      <c r="T71" s="4"/>
      <c r="U71" s="138">
        <f>2055126.24/1000</f>
        <v>2055.1262400000001</v>
      </c>
      <c r="V71" s="130">
        <v>4.0331188047085591E-5</v>
      </c>
      <c r="W71" s="130">
        <v>2.3025095335645705E-2</v>
      </c>
      <c r="X71" s="130">
        <v>3.9979672870509939E-3</v>
      </c>
      <c r="Y71" s="182"/>
      <c r="AA71" s="159"/>
    </row>
    <row r="72" spans="1:27" x14ac:dyDescent="0.25">
      <c r="A72" t="s">
        <v>1213</v>
      </c>
      <c r="B72">
        <v>12937</v>
      </c>
      <c r="C72" t="s">
        <v>4153</v>
      </c>
      <c r="D72" t="s">
        <v>4154</v>
      </c>
      <c r="E72" t="s">
        <v>80</v>
      </c>
      <c r="F72" t="s">
        <v>4155</v>
      </c>
      <c r="G72" t="s">
        <v>4156</v>
      </c>
      <c r="H72" t="s">
        <v>321</v>
      </c>
      <c r="I72" t="s">
        <v>917</v>
      </c>
      <c r="J72" t="s">
        <v>205</v>
      </c>
      <c r="K72" t="s">
        <v>224</v>
      </c>
      <c r="L72" t="s">
        <v>325</v>
      </c>
      <c r="M72" t="s">
        <v>344</v>
      </c>
      <c r="N72" t="s">
        <v>544</v>
      </c>
      <c r="O72" t="s">
        <v>339</v>
      </c>
      <c r="P72" t="s">
        <v>1215</v>
      </c>
      <c r="Q72" s="138">
        <v>1430</v>
      </c>
      <c r="R72" s="11" t="s">
        <v>1216</v>
      </c>
      <c r="S72" t="s">
        <v>4157</v>
      </c>
      <c r="T72" s="4"/>
      <c r="U72" s="138">
        <v>2402.5216</v>
      </c>
      <c r="V72" s="130">
        <v>1.9240327828739498E-7</v>
      </c>
      <c r="W72" s="130">
        <v>1.4351659026294407E-2</v>
      </c>
      <c r="X72" s="130">
        <v>2.4919533433248255E-3</v>
      </c>
      <c r="Y72" s="182"/>
      <c r="AA72" s="159"/>
    </row>
    <row r="73" spans="1:27" x14ac:dyDescent="0.25">
      <c r="A73" t="s">
        <v>1213</v>
      </c>
      <c r="B73">
        <v>12937</v>
      </c>
      <c r="C73" t="s">
        <v>4158</v>
      </c>
      <c r="D73" t="s">
        <v>4159</v>
      </c>
      <c r="E73" t="s">
        <v>80</v>
      </c>
      <c r="F73" t="s">
        <v>4160</v>
      </c>
      <c r="G73" t="s">
        <v>4161</v>
      </c>
      <c r="H73" t="s">
        <v>321</v>
      </c>
      <c r="I73" t="s">
        <v>917</v>
      </c>
      <c r="J73" t="s">
        <v>205</v>
      </c>
      <c r="K73" t="s">
        <v>233</v>
      </c>
      <c r="L73" t="s">
        <v>325</v>
      </c>
      <c r="M73" t="s">
        <v>380</v>
      </c>
      <c r="N73" t="s">
        <v>568</v>
      </c>
      <c r="O73" t="s">
        <v>339</v>
      </c>
      <c r="P73" t="s">
        <v>1224</v>
      </c>
      <c r="Q73" s="138">
        <v>32521</v>
      </c>
      <c r="R73" s="11" t="s">
        <v>1225</v>
      </c>
      <c r="S73" t="s">
        <v>4162</v>
      </c>
      <c r="T73" s="4"/>
      <c r="U73" s="138">
        <v>2008.3831</v>
      </c>
      <c r="V73" s="130">
        <v>7.7314428492296133E-4</v>
      </c>
      <c r="W73" s="130">
        <v>1.1997240501551428E-2</v>
      </c>
      <c r="X73" s="130">
        <v>2.0831433859833256E-3</v>
      </c>
      <c r="Y73" s="182"/>
      <c r="AA73" s="159"/>
    </row>
    <row r="74" spans="1:27" x14ac:dyDescent="0.25">
      <c r="A74" t="s">
        <v>1213</v>
      </c>
      <c r="B74">
        <v>12937</v>
      </c>
      <c r="C74" t="s">
        <v>4163</v>
      </c>
      <c r="D74" t="s">
        <v>4164</v>
      </c>
      <c r="E74" t="s">
        <v>80</v>
      </c>
      <c r="F74" t="s">
        <v>4165</v>
      </c>
      <c r="G74" t="s">
        <v>4166</v>
      </c>
      <c r="H74" t="s">
        <v>321</v>
      </c>
      <c r="I74" t="s">
        <v>917</v>
      </c>
      <c r="J74" t="s">
        <v>205</v>
      </c>
      <c r="K74" t="s">
        <v>204</v>
      </c>
      <c r="L74" t="s">
        <v>325</v>
      </c>
      <c r="M74" t="s">
        <v>314</v>
      </c>
      <c r="N74" t="s">
        <v>530</v>
      </c>
      <c r="O74" t="s">
        <v>339</v>
      </c>
      <c r="P74" t="s">
        <v>1236</v>
      </c>
      <c r="Q74" s="138">
        <v>102947</v>
      </c>
      <c r="R74" s="11" t="s">
        <v>1237</v>
      </c>
      <c r="S74" t="s">
        <v>4167</v>
      </c>
      <c r="T74" s="4"/>
      <c r="U74" s="138">
        <v>1978.9913999999999</v>
      </c>
      <c r="V74" s="130">
        <v>6.2820243072302688E-3</v>
      </c>
      <c r="W74" s="130">
        <v>1.1821666780756104E-2</v>
      </c>
      <c r="X74" s="130">
        <v>2.0526576059258224E-3</v>
      </c>
      <c r="Y74" s="182"/>
      <c r="AA74" s="159"/>
    </row>
    <row r="75" spans="1:27" x14ac:dyDescent="0.25">
      <c r="A75" t="s">
        <v>1213</v>
      </c>
      <c r="B75">
        <v>12937</v>
      </c>
      <c r="C75" t="s">
        <v>4168</v>
      </c>
      <c r="D75" t="s">
        <v>4169</v>
      </c>
      <c r="E75" t="s">
        <v>80</v>
      </c>
      <c r="F75" t="s">
        <v>4170</v>
      </c>
      <c r="G75" t="s">
        <v>4171</v>
      </c>
      <c r="H75" t="s">
        <v>321</v>
      </c>
      <c r="I75" t="s">
        <v>917</v>
      </c>
      <c r="J75" t="s">
        <v>205</v>
      </c>
      <c r="K75" t="s">
        <v>224</v>
      </c>
      <c r="L75" t="s">
        <v>325</v>
      </c>
      <c r="M75" t="s">
        <v>344</v>
      </c>
      <c r="N75" t="s">
        <v>536</v>
      </c>
      <c r="O75" t="s">
        <v>339</v>
      </c>
      <c r="P75" t="s">
        <v>1215</v>
      </c>
      <c r="Q75" s="138">
        <v>2588</v>
      </c>
      <c r="R75" s="11" t="s">
        <v>1216</v>
      </c>
      <c r="S75" t="s">
        <v>4172</v>
      </c>
      <c r="T75" s="4"/>
      <c r="U75" s="138">
        <v>1967.6443000000002</v>
      </c>
      <c r="V75" s="130">
        <v>9.0121842394295907E-7</v>
      </c>
      <c r="W75" s="130">
        <v>1.1753883952024298E-2</v>
      </c>
      <c r="X75" s="130">
        <v>2.0408881201563543E-3</v>
      </c>
      <c r="Y75" s="182"/>
      <c r="AA75" s="159"/>
    </row>
    <row r="76" spans="1:27" x14ac:dyDescent="0.25">
      <c r="A76" t="s">
        <v>1213</v>
      </c>
      <c r="B76">
        <v>12937</v>
      </c>
      <c r="C76" t="s">
        <v>3679</v>
      </c>
      <c r="D76" t="s">
        <v>3680</v>
      </c>
      <c r="E76" t="s">
        <v>80</v>
      </c>
      <c r="F76" t="s">
        <v>3679</v>
      </c>
      <c r="G76" t="s">
        <v>4173</v>
      </c>
      <c r="H76" t="s">
        <v>321</v>
      </c>
      <c r="I76" t="s">
        <v>917</v>
      </c>
      <c r="J76" t="s">
        <v>205</v>
      </c>
      <c r="K76" t="s">
        <v>224</v>
      </c>
      <c r="L76" t="s">
        <v>325</v>
      </c>
      <c r="M76" t="s">
        <v>340</v>
      </c>
      <c r="N76" t="s">
        <v>545</v>
      </c>
      <c r="O76" t="s">
        <v>339</v>
      </c>
      <c r="P76" t="s">
        <v>1215</v>
      </c>
      <c r="Q76" s="138">
        <v>1011</v>
      </c>
      <c r="R76" s="11" t="s">
        <v>1216</v>
      </c>
      <c r="S76" t="s">
        <v>4174</v>
      </c>
      <c r="T76" s="4"/>
      <c r="U76" s="138">
        <v>1916.212</v>
      </c>
      <c r="V76" s="130">
        <v>4.6133917628267909E-7</v>
      </c>
      <c r="W76" s="130">
        <v>1.1446648906754326E-2</v>
      </c>
      <c r="X76" s="130">
        <v>1.9875412982422926E-3</v>
      </c>
      <c r="Y76" s="182"/>
      <c r="AA76" s="159"/>
    </row>
    <row r="77" spans="1:27" x14ac:dyDescent="0.25">
      <c r="A77" t="s">
        <v>1213</v>
      </c>
      <c r="B77">
        <v>12937</v>
      </c>
      <c r="C77" t="s">
        <v>4175</v>
      </c>
      <c r="D77" t="s">
        <v>4176</v>
      </c>
      <c r="E77" t="s">
        <v>80</v>
      </c>
      <c r="F77" t="s">
        <v>4177</v>
      </c>
      <c r="G77" t="s">
        <v>4178</v>
      </c>
      <c r="H77" t="s">
        <v>321</v>
      </c>
      <c r="I77" t="s">
        <v>917</v>
      </c>
      <c r="J77" t="s">
        <v>205</v>
      </c>
      <c r="K77" t="s">
        <v>224</v>
      </c>
      <c r="L77" t="s">
        <v>325</v>
      </c>
      <c r="M77" t="s">
        <v>344</v>
      </c>
      <c r="N77" t="s">
        <v>546</v>
      </c>
      <c r="O77" t="s">
        <v>339</v>
      </c>
      <c r="P77" t="s">
        <v>1215</v>
      </c>
      <c r="Q77" s="138">
        <v>2416</v>
      </c>
      <c r="R77" s="11" t="s">
        <v>1216</v>
      </c>
      <c r="S77" t="s">
        <v>4179</v>
      </c>
      <c r="T77" s="4"/>
      <c r="U77" s="138">
        <v>1912.7968999999998</v>
      </c>
      <c r="V77" s="130">
        <v>1.5755752447391372E-7</v>
      </c>
      <c r="W77" s="130">
        <v>1.1426248527943706E-2</v>
      </c>
      <c r="X77" s="130">
        <v>1.9839990741628969E-3</v>
      </c>
      <c r="Y77" s="182"/>
      <c r="AA77" s="159"/>
    </row>
    <row r="78" spans="1:27" x14ac:dyDescent="0.25">
      <c r="A78" t="s">
        <v>1213</v>
      </c>
      <c r="B78">
        <v>12937</v>
      </c>
      <c r="C78" t="s">
        <v>3995</v>
      </c>
      <c r="D78" t="s">
        <v>3996</v>
      </c>
      <c r="E78" t="s">
        <v>309</v>
      </c>
      <c r="F78" t="s">
        <v>4180</v>
      </c>
      <c r="G78" t="s">
        <v>4181</v>
      </c>
      <c r="H78" t="s">
        <v>321</v>
      </c>
      <c r="I78" t="s">
        <v>917</v>
      </c>
      <c r="J78" t="s">
        <v>205</v>
      </c>
      <c r="K78" t="s">
        <v>204</v>
      </c>
      <c r="L78" t="s">
        <v>325</v>
      </c>
      <c r="M78" t="s">
        <v>344</v>
      </c>
      <c r="N78" t="s">
        <v>544</v>
      </c>
      <c r="O78" t="s">
        <v>339</v>
      </c>
      <c r="P78" t="s">
        <v>1215</v>
      </c>
      <c r="Q78" s="138">
        <v>2890</v>
      </c>
      <c r="R78" s="11" t="s">
        <v>1216</v>
      </c>
      <c r="S78" t="s">
        <v>4182</v>
      </c>
      <c r="T78" s="4"/>
      <c r="U78" s="138">
        <v>1868.1978000000001</v>
      </c>
      <c r="V78" s="130">
        <v>4.5542158596832545E-5</v>
      </c>
      <c r="W78" s="130">
        <v>1.1159832161040032E-2</v>
      </c>
      <c r="X78" s="130">
        <v>1.9377398120799764E-3</v>
      </c>
      <c r="Y78" s="182"/>
      <c r="AA78" s="159"/>
    </row>
    <row r="79" spans="1:27" x14ac:dyDescent="0.25">
      <c r="A79" t="s">
        <v>1213</v>
      </c>
      <c r="B79">
        <v>12937</v>
      </c>
      <c r="C79" t="s">
        <v>4183</v>
      </c>
      <c r="D79" t="s">
        <v>4184</v>
      </c>
      <c r="E79" t="s">
        <v>80</v>
      </c>
      <c r="F79" t="s">
        <v>4185</v>
      </c>
      <c r="G79" t="s">
        <v>4186</v>
      </c>
      <c r="H79" t="s">
        <v>321</v>
      </c>
      <c r="I79" t="s">
        <v>917</v>
      </c>
      <c r="J79" t="s">
        <v>205</v>
      </c>
      <c r="K79" t="s">
        <v>224</v>
      </c>
      <c r="L79" t="s">
        <v>325</v>
      </c>
      <c r="M79" t="s">
        <v>344</v>
      </c>
      <c r="N79" t="s">
        <v>536</v>
      </c>
      <c r="O79" t="s">
        <v>339</v>
      </c>
      <c r="P79" t="s">
        <v>1215</v>
      </c>
      <c r="Q79" s="138">
        <v>12158</v>
      </c>
      <c r="R79" s="11" t="s">
        <v>1216</v>
      </c>
      <c r="S79" t="s">
        <v>4187</v>
      </c>
      <c r="T79" s="4"/>
      <c r="U79" s="138">
        <v>1817.5654</v>
      </c>
      <c r="V79" s="130">
        <v>1.5546578391852764E-6</v>
      </c>
      <c r="W79" s="130">
        <v>1.0857375383759464E-2</v>
      </c>
      <c r="X79" s="130">
        <v>1.8852226657365011E-3</v>
      </c>
      <c r="Y79" s="182"/>
      <c r="AA79" s="159"/>
    </row>
    <row r="80" spans="1:27" x14ac:dyDescent="0.25">
      <c r="A80" t="s">
        <v>1213</v>
      </c>
      <c r="B80">
        <v>12937</v>
      </c>
      <c r="C80" t="s">
        <v>4188</v>
      </c>
      <c r="D80" t="s">
        <v>4189</v>
      </c>
      <c r="E80" t="s">
        <v>80</v>
      </c>
      <c r="F80" t="s">
        <v>4190</v>
      </c>
      <c r="G80" t="s">
        <v>4191</v>
      </c>
      <c r="H80" t="s">
        <v>321</v>
      </c>
      <c r="I80" t="s">
        <v>917</v>
      </c>
      <c r="J80" t="s">
        <v>205</v>
      </c>
      <c r="K80" t="s">
        <v>224</v>
      </c>
      <c r="L80" t="s">
        <v>325</v>
      </c>
      <c r="M80" t="s">
        <v>344</v>
      </c>
      <c r="N80" t="s">
        <v>544</v>
      </c>
      <c r="O80" t="s">
        <v>339</v>
      </c>
      <c r="P80" t="s">
        <v>1215</v>
      </c>
      <c r="Q80" s="138">
        <v>1370</v>
      </c>
      <c r="R80" s="11" t="s">
        <v>1216</v>
      </c>
      <c r="S80" t="s">
        <v>4192</v>
      </c>
      <c r="T80" s="4"/>
      <c r="U80" s="138">
        <v>1745.8438999999998</v>
      </c>
      <c r="V80" s="130">
        <v>4.2310067943174803E-6</v>
      </c>
      <c r="W80" s="130">
        <v>1.0428941144977022E-2</v>
      </c>
      <c r="X80" s="130">
        <v>1.8108313962830768E-3</v>
      </c>
      <c r="Y80" s="182"/>
      <c r="AA80" s="159"/>
    </row>
    <row r="81" spans="1:27" x14ac:dyDescent="0.25">
      <c r="A81" t="s">
        <v>1213</v>
      </c>
      <c r="B81">
        <v>12937</v>
      </c>
      <c r="C81" t="s">
        <v>4193</v>
      </c>
      <c r="D81" t="s">
        <v>4194</v>
      </c>
      <c r="E81" t="s">
        <v>80</v>
      </c>
      <c r="F81" t="s">
        <v>4195</v>
      </c>
      <c r="G81" t="s">
        <v>4196</v>
      </c>
      <c r="H81" t="s">
        <v>321</v>
      </c>
      <c r="I81" t="s">
        <v>917</v>
      </c>
      <c r="J81" t="s">
        <v>205</v>
      </c>
      <c r="K81" t="s">
        <v>224</v>
      </c>
      <c r="L81" t="s">
        <v>325</v>
      </c>
      <c r="M81" t="s">
        <v>344</v>
      </c>
      <c r="N81" t="s">
        <v>497</v>
      </c>
      <c r="O81" t="s">
        <v>339</v>
      </c>
      <c r="P81" t="s">
        <v>1215</v>
      </c>
      <c r="Q81" s="138">
        <v>2700</v>
      </c>
      <c r="R81" s="11" t="s">
        <v>1216</v>
      </c>
      <c r="S81" t="s">
        <v>4197</v>
      </c>
      <c r="T81" s="4"/>
      <c r="U81" s="138">
        <v>1417.9586999999999</v>
      </c>
      <c r="V81" s="130">
        <v>2.1563285315384332E-5</v>
      </c>
      <c r="W81" s="130">
        <v>8.470292119649489E-3</v>
      </c>
      <c r="X81" s="130">
        <v>1.4707409594825382E-3</v>
      </c>
      <c r="Y81" s="182"/>
      <c r="AA81" s="159"/>
    </row>
    <row r="82" spans="1:27" x14ac:dyDescent="0.25">
      <c r="A82" t="s">
        <v>1213</v>
      </c>
      <c r="B82">
        <v>12937</v>
      </c>
      <c r="C82" t="s">
        <v>4003</v>
      </c>
      <c r="D82" t="s">
        <v>4004</v>
      </c>
      <c r="E82" t="s">
        <v>309</v>
      </c>
      <c r="F82" t="s">
        <v>4198</v>
      </c>
      <c r="G82" t="s">
        <v>4199</v>
      </c>
      <c r="H82" t="s">
        <v>321</v>
      </c>
      <c r="I82" t="s">
        <v>917</v>
      </c>
      <c r="J82" t="s">
        <v>205</v>
      </c>
      <c r="K82" t="s">
        <v>204</v>
      </c>
      <c r="L82" t="s">
        <v>325</v>
      </c>
      <c r="M82" t="s">
        <v>344</v>
      </c>
      <c r="N82" t="s">
        <v>556</v>
      </c>
      <c r="O82" t="s">
        <v>339</v>
      </c>
      <c r="P82" t="s">
        <v>1215</v>
      </c>
      <c r="Q82" s="138">
        <v>3994</v>
      </c>
      <c r="R82" s="11" t="s">
        <v>1216</v>
      </c>
      <c r="S82" t="s">
        <v>4200</v>
      </c>
      <c r="T82" s="4"/>
      <c r="U82" s="138">
        <v>1076.4641000000001</v>
      </c>
      <c r="V82" s="130">
        <v>6.6102098912109065E-5</v>
      </c>
      <c r="W82" s="130">
        <v>6.4303462317453824E-3</v>
      </c>
      <c r="X82" s="130">
        <v>1.1165345247943451E-3</v>
      </c>
      <c r="Y82" s="182"/>
      <c r="AA82" s="159"/>
    </row>
    <row r="83" spans="1:27" x14ac:dyDescent="0.25">
      <c r="A83" t="s">
        <v>1213</v>
      </c>
      <c r="B83">
        <v>12937</v>
      </c>
      <c r="C83" t="s">
        <v>4201</v>
      </c>
      <c r="D83" t="s">
        <v>4202</v>
      </c>
      <c r="E83" t="s">
        <v>80</v>
      </c>
      <c r="F83" t="s">
        <v>4201</v>
      </c>
      <c r="G83" t="s">
        <v>4203</v>
      </c>
      <c r="H83" t="s">
        <v>321</v>
      </c>
      <c r="I83" t="s">
        <v>917</v>
      </c>
      <c r="J83" t="s">
        <v>205</v>
      </c>
      <c r="K83" t="s">
        <v>204</v>
      </c>
      <c r="L83" t="s">
        <v>325</v>
      </c>
      <c r="M83" t="s">
        <v>344</v>
      </c>
      <c r="N83" t="s">
        <v>546</v>
      </c>
      <c r="O83" t="s">
        <v>339</v>
      </c>
      <c r="P83" t="s">
        <v>1215</v>
      </c>
      <c r="Q83" s="138">
        <v>10812</v>
      </c>
      <c r="R83" s="11" t="s">
        <v>1216</v>
      </c>
      <c r="S83" t="s">
        <v>4204</v>
      </c>
      <c r="T83" s="4">
        <v>4.2166999999999994</v>
      </c>
      <c r="U83" s="138">
        <v>1017.277</v>
      </c>
      <c r="V83" s="130">
        <v>5.4349192050902849E-4</v>
      </c>
      <c r="W83" s="130">
        <v>6.0767872552287125E-3</v>
      </c>
      <c r="X83" s="130">
        <v>1.05514423730361E-3</v>
      </c>
      <c r="Y83" s="182"/>
      <c r="AA83" s="159"/>
    </row>
    <row r="84" spans="1:27" x14ac:dyDescent="0.25">
      <c r="A84" t="s">
        <v>1213</v>
      </c>
      <c r="B84">
        <v>12937</v>
      </c>
      <c r="C84" t="s">
        <v>4205</v>
      </c>
      <c r="D84" t="s">
        <v>4206</v>
      </c>
      <c r="E84" t="s">
        <v>80</v>
      </c>
      <c r="F84" t="s">
        <v>4205</v>
      </c>
      <c r="G84" t="s">
        <v>4207</v>
      </c>
      <c r="H84" t="s">
        <v>321</v>
      </c>
      <c r="I84" t="s">
        <v>917</v>
      </c>
      <c r="J84" t="s">
        <v>205</v>
      </c>
      <c r="K84" t="s">
        <v>224</v>
      </c>
      <c r="L84" t="s">
        <v>325</v>
      </c>
      <c r="M84" t="s">
        <v>346</v>
      </c>
      <c r="N84" t="s">
        <v>525</v>
      </c>
      <c r="O84" t="s">
        <v>339</v>
      </c>
      <c r="P84" t="s">
        <v>1215</v>
      </c>
      <c r="Q84" s="138">
        <v>3897</v>
      </c>
      <c r="R84" s="11" t="s">
        <v>1216</v>
      </c>
      <c r="S84" t="s">
        <v>4208</v>
      </c>
      <c r="T84" s="4">
        <v>1.2442</v>
      </c>
      <c r="U84" s="138">
        <v>963.2956999999999</v>
      </c>
      <c r="V84" s="130">
        <v>2.9052624597182973E-6</v>
      </c>
      <c r="W84" s="130">
        <v>5.7543255502450373E-3</v>
      </c>
      <c r="X84" s="130">
        <v>9.9915353111723441E-4</v>
      </c>
      <c r="Y84" s="182"/>
      <c r="AA84" s="159"/>
    </row>
    <row r="85" spans="1:27" x14ac:dyDescent="0.25">
      <c r="A85" t="s">
        <v>1213</v>
      </c>
      <c r="B85">
        <v>12937</v>
      </c>
      <c r="C85" t="s">
        <v>4209</v>
      </c>
      <c r="D85" t="s">
        <v>4210</v>
      </c>
      <c r="E85" t="s">
        <v>80</v>
      </c>
      <c r="F85" t="s">
        <v>4209</v>
      </c>
      <c r="G85" t="s">
        <v>4211</v>
      </c>
      <c r="H85" t="s">
        <v>321</v>
      </c>
      <c r="I85" t="s">
        <v>917</v>
      </c>
      <c r="J85" t="s">
        <v>205</v>
      </c>
      <c r="K85" t="s">
        <v>224</v>
      </c>
      <c r="L85" t="s">
        <v>325</v>
      </c>
      <c r="M85" t="s">
        <v>344</v>
      </c>
      <c r="N85" t="s">
        <v>569</v>
      </c>
      <c r="O85" t="s">
        <v>339</v>
      </c>
      <c r="P85" t="s">
        <v>1215</v>
      </c>
      <c r="Q85" s="138">
        <v>688</v>
      </c>
      <c r="R85" s="11" t="s">
        <v>1216</v>
      </c>
      <c r="S85" t="s">
        <v>4212</v>
      </c>
      <c r="T85" s="4"/>
      <c r="U85" s="138">
        <v>861.4606</v>
      </c>
      <c r="V85" s="130">
        <v>1.4068009818219454E-6</v>
      </c>
      <c r="W85" s="130">
        <v>5.1460052620492551E-3</v>
      </c>
      <c r="X85" s="130">
        <v>8.9352770951678861E-4</v>
      </c>
      <c r="Y85" s="182"/>
      <c r="AA85" s="159"/>
    </row>
    <row r="86" spans="1:27" x14ac:dyDescent="0.25">
      <c r="A86" t="s">
        <v>1213</v>
      </c>
      <c r="B86">
        <v>12937</v>
      </c>
      <c r="C86" t="s">
        <v>4213</v>
      </c>
      <c r="D86" t="s">
        <v>4214</v>
      </c>
      <c r="E86" t="s">
        <v>80</v>
      </c>
      <c r="F86" t="s">
        <v>4215</v>
      </c>
      <c r="G86" t="s">
        <v>4216</v>
      </c>
      <c r="H86" t="s">
        <v>312</v>
      </c>
      <c r="I86" t="s">
        <v>963</v>
      </c>
      <c r="J86" t="s">
        <v>204</v>
      </c>
      <c r="K86" t="s">
        <v>224</v>
      </c>
      <c r="L86" t="s">
        <v>325</v>
      </c>
      <c r="M86" t="s">
        <v>342</v>
      </c>
      <c r="N86" t="s">
        <v>449</v>
      </c>
      <c r="O86" t="s">
        <v>339</v>
      </c>
      <c r="P86" t="s">
        <v>1212</v>
      </c>
      <c r="Q86" s="138">
        <v>575</v>
      </c>
      <c r="R86" s="165">
        <v>1</v>
      </c>
      <c r="S86" t="s">
        <v>4217</v>
      </c>
      <c r="T86" s="4"/>
      <c r="U86" s="138">
        <v>2300</v>
      </c>
      <c r="V86" s="130">
        <v>1.189934191465585E-2</v>
      </c>
      <c r="W86" s="130">
        <v>1.3739237874272238E-2</v>
      </c>
      <c r="X86" s="130">
        <v>2.3856154673685759E-3</v>
      </c>
      <c r="Y86" s="182"/>
      <c r="AA86" s="159"/>
    </row>
    <row r="87" spans="1:27" x14ac:dyDescent="0.25">
      <c r="A87" t="s">
        <v>1213</v>
      </c>
      <c r="B87">
        <v>12937</v>
      </c>
      <c r="C87" t="s">
        <v>4218</v>
      </c>
      <c r="D87" t="s">
        <v>4219</v>
      </c>
      <c r="E87" t="s">
        <v>80</v>
      </c>
      <c r="F87" t="s">
        <v>4220</v>
      </c>
      <c r="G87">
        <v>1171107</v>
      </c>
      <c r="H87" t="s">
        <v>312</v>
      </c>
      <c r="I87" t="s">
        <v>959</v>
      </c>
      <c r="J87" t="s">
        <v>204</v>
      </c>
      <c r="K87" t="s">
        <v>224</v>
      </c>
      <c r="L87" t="s">
        <v>314</v>
      </c>
      <c r="M87" t="s">
        <v>342</v>
      </c>
      <c r="N87" t="s">
        <v>473</v>
      </c>
      <c r="O87" t="s">
        <v>339</v>
      </c>
      <c r="P87" t="s">
        <v>1212</v>
      </c>
      <c r="Q87" s="138">
        <v>2423263</v>
      </c>
      <c r="R87" s="165">
        <v>1</v>
      </c>
      <c r="S87" s="4">
        <v>0</v>
      </c>
      <c r="T87" s="4"/>
      <c r="U87" s="138">
        <v>0</v>
      </c>
      <c r="V87" s="130">
        <v>1.6347350581413095E-2</v>
      </c>
      <c r="W87" s="130">
        <v>0</v>
      </c>
      <c r="X87" s="130">
        <v>0</v>
      </c>
      <c r="Y87" s="182"/>
      <c r="AA87" s="159"/>
    </row>
    <row r="88" spans="1:27" x14ac:dyDescent="0.25">
      <c r="A88" t="s">
        <v>1213</v>
      </c>
      <c r="B88">
        <v>12938</v>
      </c>
      <c r="C88" t="s">
        <v>2551</v>
      </c>
      <c r="D88" t="s">
        <v>2552</v>
      </c>
      <c r="E88" t="s">
        <v>309</v>
      </c>
      <c r="F88" t="s">
        <v>2551</v>
      </c>
      <c r="G88" t="s">
        <v>4221</v>
      </c>
      <c r="H88" t="s">
        <v>321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454</v>
      </c>
      <c r="O88" t="s">
        <v>339</v>
      </c>
      <c r="P88" t="s">
        <v>1212</v>
      </c>
      <c r="Q88" s="138">
        <v>541000</v>
      </c>
      <c r="R88" s="165">
        <v>1</v>
      </c>
      <c r="S88" t="s">
        <v>4222</v>
      </c>
      <c r="T88" s="4"/>
      <c r="U88" s="138">
        <v>796.35199999999998</v>
      </c>
      <c r="V88" s="130">
        <v>2.0841704831699916E-4</v>
      </c>
      <c r="W88" s="130">
        <v>1.3699468548657261E-2</v>
      </c>
      <c r="X88" s="130">
        <v>3.9845976663773529E-3</v>
      </c>
      <c r="Y88" s="182"/>
      <c r="AA88" s="159"/>
    </row>
    <row r="89" spans="1:27" x14ac:dyDescent="0.25">
      <c r="A89" t="s">
        <v>1213</v>
      </c>
      <c r="B89">
        <v>12938</v>
      </c>
      <c r="C89" t="s">
        <v>1855</v>
      </c>
      <c r="D89" t="s">
        <v>1856</v>
      </c>
      <c r="E89" t="s">
        <v>309</v>
      </c>
      <c r="F89" t="s">
        <v>3928</v>
      </c>
      <c r="G89" t="s">
        <v>3929</v>
      </c>
      <c r="H89" t="s">
        <v>321</v>
      </c>
      <c r="I89" t="s">
        <v>917</v>
      </c>
      <c r="J89" t="s">
        <v>204</v>
      </c>
      <c r="K89" t="s">
        <v>204</v>
      </c>
      <c r="L89" t="s">
        <v>325</v>
      </c>
      <c r="M89" t="s">
        <v>340</v>
      </c>
      <c r="N89" t="s">
        <v>464</v>
      </c>
      <c r="O89" t="s">
        <v>339</v>
      </c>
      <c r="P89" t="s">
        <v>1212</v>
      </c>
      <c r="Q89" s="138">
        <v>47267</v>
      </c>
      <c r="R89" s="165">
        <v>1</v>
      </c>
      <c r="S89" t="s">
        <v>3930</v>
      </c>
      <c r="T89" s="4"/>
      <c r="U89" s="138">
        <v>657.48400000000004</v>
      </c>
      <c r="V89" s="130">
        <v>2.42986125572939E-4</v>
      </c>
      <c r="W89" s="130">
        <v>1.1310552845030053E-2</v>
      </c>
      <c r="X89" s="130">
        <v>3.2897628336218754E-3</v>
      </c>
      <c r="Y89" s="182"/>
      <c r="AA89" s="159"/>
    </row>
    <row r="90" spans="1:27" x14ac:dyDescent="0.25">
      <c r="A90" t="s">
        <v>1213</v>
      </c>
      <c r="B90">
        <v>12938</v>
      </c>
      <c r="C90" t="s">
        <v>2786</v>
      </c>
      <c r="D90" t="s">
        <v>2787</v>
      </c>
      <c r="E90" t="s">
        <v>309</v>
      </c>
      <c r="F90" t="s">
        <v>3931</v>
      </c>
      <c r="G90" t="s">
        <v>3932</v>
      </c>
      <c r="H90" t="s">
        <v>321</v>
      </c>
      <c r="I90" t="s">
        <v>917</v>
      </c>
      <c r="J90" t="s">
        <v>204</v>
      </c>
      <c r="K90" t="s">
        <v>204</v>
      </c>
      <c r="L90" t="s">
        <v>325</v>
      </c>
      <c r="M90" t="s">
        <v>340</v>
      </c>
      <c r="N90" t="s">
        <v>464</v>
      </c>
      <c r="O90" t="s">
        <v>339</v>
      </c>
      <c r="P90" t="s">
        <v>1212</v>
      </c>
      <c r="Q90" s="138">
        <v>21300</v>
      </c>
      <c r="R90" s="165">
        <v>1</v>
      </c>
      <c r="S90" t="s">
        <v>3933</v>
      </c>
      <c r="T90" s="4"/>
      <c r="U90" s="138">
        <v>140.9847</v>
      </c>
      <c r="V90" s="130">
        <v>9.5800971457832171E-5</v>
      </c>
      <c r="W90" s="130">
        <v>2.4253288288242883E-3</v>
      </c>
      <c r="X90" s="130">
        <v>7.054258752598238E-4</v>
      </c>
      <c r="Y90" s="182"/>
      <c r="AA90" s="159"/>
    </row>
    <row r="91" spans="1:27" x14ac:dyDescent="0.25">
      <c r="A91" t="s">
        <v>1213</v>
      </c>
      <c r="B91">
        <v>12938</v>
      </c>
      <c r="C91" t="s">
        <v>2285</v>
      </c>
      <c r="D91" t="s">
        <v>2286</v>
      </c>
      <c r="E91" t="s">
        <v>309</v>
      </c>
      <c r="F91" t="s">
        <v>2285</v>
      </c>
      <c r="G91" t="s">
        <v>3936</v>
      </c>
      <c r="H91" t="s">
        <v>312</v>
      </c>
      <c r="I91" t="s">
        <v>917</v>
      </c>
      <c r="J91" t="s">
        <v>204</v>
      </c>
      <c r="K91" t="s">
        <v>204</v>
      </c>
      <c r="L91" t="s">
        <v>325</v>
      </c>
      <c r="M91" t="s">
        <v>340</v>
      </c>
      <c r="N91" t="s">
        <v>467</v>
      </c>
      <c r="O91" t="s">
        <v>339</v>
      </c>
      <c r="P91" t="s">
        <v>1212</v>
      </c>
      <c r="Q91" s="138">
        <v>37532</v>
      </c>
      <c r="R91" s="165">
        <v>1</v>
      </c>
      <c r="S91" t="s">
        <v>3937</v>
      </c>
      <c r="T91" s="4"/>
      <c r="U91" s="138">
        <v>2296.9584</v>
      </c>
      <c r="V91" s="130">
        <v>3.0306982732374526E-5</v>
      </c>
      <c r="W91" s="130">
        <v>3.9514070861094222E-2</v>
      </c>
      <c r="X91" s="130">
        <v>1.1492976824828543E-2</v>
      </c>
      <c r="Y91" s="182"/>
      <c r="AA91" s="159"/>
    </row>
    <row r="92" spans="1:27" x14ac:dyDescent="0.25">
      <c r="A92" t="s">
        <v>1213</v>
      </c>
      <c r="B92">
        <v>12938</v>
      </c>
      <c r="C92" t="s">
        <v>3938</v>
      </c>
      <c r="D92" t="s">
        <v>3939</v>
      </c>
      <c r="E92" t="s">
        <v>309</v>
      </c>
      <c r="F92" t="s">
        <v>3938</v>
      </c>
      <c r="G92" t="s">
        <v>3940</v>
      </c>
      <c r="H92" t="s">
        <v>312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439</v>
      </c>
      <c r="O92" t="s">
        <v>339</v>
      </c>
      <c r="P92" t="s">
        <v>1212</v>
      </c>
      <c r="Q92" s="138">
        <v>40500</v>
      </c>
      <c r="R92" s="165">
        <v>1</v>
      </c>
      <c r="S92" t="s">
        <v>3941</v>
      </c>
      <c r="T92" s="4"/>
      <c r="U92" s="138">
        <v>2174.04</v>
      </c>
      <c r="V92" s="130">
        <v>5.0630329475056363E-4</v>
      </c>
      <c r="W92" s="130">
        <v>3.7399532623165178E-2</v>
      </c>
      <c r="X92" s="130">
        <v>1.0877946825789376E-2</v>
      </c>
      <c r="Y92" s="182"/>
      <c r="AA92" s="159"/>
    </row>
    <row r="93" spans="1:27" x14ac:dyDescent="0.25">
      <c r="A93" t="s">
        <v>1213</v>
      </c>
      <c r="B93">
        <v>12938</v>
      </c>
      <c r="C93" t="s">
        <v>4143</v>
      </c>
      <c r="D93" t="s">
        <v>4144</v>
      </c>
      <c r="E93" t="s">
        <v>309</v>
      </c>
      <c r="F93" t="s">
        <v>4143</v>
      </c>
      <c r="G93" t="s">
        <v>4223</v>
      </c>
      <c r="H93" t="s">
        <v>312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458</v>
      </c>
      <c r="O93" t="s">
        <v>339</v>
      </c>
      <c r="P93" t="s">
        <v>1212</v>
      </c>
      <c r="Q93" s="138">
        <v>4500</v>
      </c>
      <c r="R93" s="165">
        <v>1</v>
      </c>
      <c r="S93" t="s">
        <v>4224</v>
      </c>
      <c r="T93" s="4"/>
      <c r="U93" s="138">
        <v>2124</v>
      </c>
      <c r="V93" s="130">
        <v>9.7075107593195504E-5</v>
      </c>
      <c r="W93" s="130">
        <v>3.6538705493736473E-2</v>
      </c>
      <c r="X93" s="130">
        <v>1.0627568516667877E-2</v>
      </c>
      <c r="Y93" s="182"/>
      <c r="AA93" s="159"/>
    </row>
    <row r="94" spans="1:27" x14ac:dyDescent="0.25">
      <c r="A94" t="s">
        <v>1213</v>
      </c>
      <c r="B94">
        <v>12938</v>
      </c>
      <c r="C94" t="s">
        <v>3942</v>
      </c>
      <c r="D94" t="s">
        <v>3943</v>
      </c>
      <c r="E94" t="s">
        <v>309</v>
      </c>
      <c r="F94" t="s">
        <v>3942</v>
      </c>
      <c r="G94" t="s">
        <v>3944</v>
      </c>
      <c r="H94" t="s">
        <v>312</v>
      </c>
      <c r="I94" t="s">
        <v>917</v>
      </c>
      <c r="J94" t="s">
        <v>204</v>
      </c>
      <c r="K94" t="s">
        <v>204</v>
      </c>
      <c r="L94" t="s">
        <v>325</v>
      </c>
      <c r="M94" t="s">
        <v>340</v>
      </c>
      <c r="N94" t="s">
        <v>458</v>
      </c>
      <c r="O94" t="s">
        <v>339</v>
      </c>
      <c r="P94" t="s">
        <v>1212</v>
      </c>
      <c r="Q94" s="138">
        <v>2375</v>
      </c>
      <c r="R94" s="165">
        <v>1</v>
      </c>
      <c r="S94" t="s">
        <v>3945</v>
      </c>
      <c r="T94" s="4"/>
      <c r="U94" s="138">
        <v>2085.25</v>
      </c>
      <c r="V94" s="130">
        <v>8.1770737575495903E-5</v>
      </c>
      <c r="W94" s="130">
        <v>3.5872097754620517E-2</v>
      </c>
      <c r="X94" s="130">
        <v>1.0433680437562003E-2</v>
      </c>
      <c r="Y94" s="182"/>
      <c r="AA94" s="159"/>
    </row>
    <row r="95" spans="1:27" x14ac:dyDescent="0.25">
      <c r="A95" t="s">
        <v>1213</v>
      </c>
      <c r="B95">
        <v>12938</v>
      </c>
      <c r="C95" t="s">
        <v>3959</v>
      </c>
      <c r="D95" t="s">
        <v>3960</v>
      </c>
      <c r="E95" t="s">
        <v>309</v>
      </c>
      <c r="F95" t="s">
        <v>3961</v>
      </c>
      <c r="G95" t="s">
        <v>3962</v>
      </c>
      <c r="H95" t="s">
        <v>312</v>
      </c>
      <c r="I95" t="s">
        <v>917</v>
      </c>
      <c r="J95" t="s">
        <v>204</v>
      </c>
      <c r="K95" t="s">
        <v>204</v>
      </c>
      <c r="L95" t="s">
        <v>325</v>
      </c>
      <c r="M95" t="s">
        <v>340</v>
      </c>
      <c r="N95" t="s">
        <v>448</v>
      </c>
      <c r="O95" t="s">
        <v>339</v>
      </c>
      <c r="P95" t="s">
        <v>1212</v>
      </c>
      <c r="Q95" s="138">
        <v>13383</v>
      </c>
      <c r="R95" s="165">
        <v>1</v>
      </c>
      <c r="S95" t="s">
        <v>3963</v>
      </c>
      <c r="T95" s="4"/>
      <c r="U95" s="138">
        <v>1928.4902999999999</v>
      </c>
      <c r="V95" s="130">
        <v>1.3338976043466145E-4</v>
      </c>
      <c r="W95" s="130">
        <v>3.3175395065549666E-2</v>
      </c>
      <c r="X95" s="130">
        <v>9.6493233507435917E-3</v>
      </c>
      <c r="Y95" s="182"/>
      <c r="AA95" s="159"/>
    </row>
    <row r="96" spans="1:27" x14ac:dyDescent="0.25">
      <c r="A96" t="s">
        <v>1213</v>
      </c>
      <c r="B96">
        <v>12938</v>
      </c>
      <c r="C96" t="s">
        <v>1884</v>
      </c>
      <c r="D96" t="s">
        <v>1885</v>
      </c>
      <c r="E96" t="s">
        <v>309</v>
      </c>
      <c r="F96" t="s">
        <v>1884</v>
      </c>
      <c r="G96" t="s">
        <v>3949</v>
      </c>
      <c r="H96" t="s">
        <v>312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448</v>
      </c>
      <c r="O96" t="s">
        <v>339</v>
      </c>
      <c r="P96" t="s">
        <v>1212</v>
      </c>
      <c r="Q96" s="138">
        <v>57034</v>
      </c>
      <c r="R96" s="165">
        <v>1</v>
      </c>
      <c r="S96" t="s">
        <v>3950</v>
      </c>
      <c r="T96" s="4"/>
      <c r="U96" s="138">
        <v>1919.1941000000002</v>
      </c>
      <c r="V96" s="130">
        <v>4.2636431366129079E-5</v>
      </c>
      <c r="W96" s="130">
        <v>3.3015474578727222E-2</v>
      </c>
      <c r="X96" s="130">
        <v>9.6028092252988442E-3</v>
      </c>
      <c r="Y96" s="182"/>
      <c r="AA96" s="159"/>
    </row>
    <row r="97" spans="1:27" x14ac:dyDescent="0.25">
      <c r="A97" t="s">
        <v>1213</v>
      </c>
      <c r="B97">
        <v>12938</v>
      </c>
      <c r="C97" t="s">
        <v>3548</v>
      </c>
      <c r="D97" t="s">
        <v>3549</v>
      </c>
      <c r="E97" t="s">
        <v>309</v>
      </c>
      <c r="F97" t="s">
        <v>3548</v>
      </c>
      <c r="G97" t="s">
        <v>3951</v>
      </c>
      <c r="H97" t="s">
        <v>312</v>
      </c>
      <c r="I97" t="s">
        <v>917</v>
      </c>
      <c r="J97" t="s">
        <v>204</v>
      </c>
      <c r="K97" t="s">
        <v>204</v>
      </c>
      <c r="L97" t="s">
        <v>325</v>
      </c>
      <c r="M97" t="s">
        <v>340</v>
      </c>
      <c r="N97" t="s">
        <v>448</v>
      </c>
      <c r="O97" t="s">
        <v>339</v>
      </c>
      <c r="P97" t="s">
        <v>1212</v>
      </c>
      <c r="Q97" s="138">
        <v>97000</v>
      </c>
      <c r="R97" s="165">
        <v>1</v>
      </c>
      <c r="S97" t="s">
        <v>3952</v>
      </c>
      <c r="T97" s="4"/>
      <c r="U97" s="138">
        <v>1851.73</v>
      </c>
      <c r="V97" s="130">
        <v>7.8414805546969243E-5</v>
      </c>
      <c r="W97" s="130">
        <v>3.1854904483953214E-2</v>
      </c>
      <c r="X97" s="130">
        <v>9.2652483283283474E-3</v>
      </c>
      <c r="Y97" s="182"/>
      <c r="AA97" s="159"/>
    </row>
    <row r="98" spans="1:27" x14ac:dyDescent="0.25">
      <c r="A98" t="s">
        <v>1213</v>
      </c>
      <c r="B98">
        <v>12938</v>
      </c>
      <c r="C98" t="s">
        <v>1873</v>
      </c>
      <c r="D98" t="s">
        <v>1874</v>
      </c>
      <c r="E98" t="s">
        <v>309</v>
      </c>
      <c r="F98" t="s">
        <v>1873</v>
      </c>
      <c r="G98" t="s">
        <v>3934</v>
      </c>
      <c r="H98" t="s">
        <v>312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448</v>
      </c>
      <c r="O98" t="s">
        <v>339</v>
      </c>
      <c r="P98" t="s">
        <v>1212</v>
      </c>
      <c r="Q98" s="138">
        <v>59154</v>
      </c>
      <c r="R98" s="165">
        <v>1</v>
      </c>
      <c r="S98" t="s">
        <v>3935</v>
      </c>
      <c r="T98" s="4"/>
      <c r="U98" s="138">
        <v>1839.6894</v>
      </c>
      <c r="V98" s="130">
        <v>3.6613595696891754E-5</v>
      </c>
      <c r="W98" s="130">
        <v>3.1647772686699036E-2</v>
      </c>
      <c r="X98" s="130">
        <v>9.2050024236759037E-3</v>
      </c>
      <c r="Y98" s="182"/>
      <c r="AA98" s="159"/>
    </row>
    <row r="99" spans="1:27" x14ac:dyDescent="0.25">
      <c r="A99" t="s">
        <v>1213</v>
      </c>
      <c r="B99">
        <v>12938</v>
      </c>
      <c r="C99" t="s">
        <v>2047</v>
      </c>
      <c r="D99" t="s">
        <v>2048</v>
      </c>
      <c r="E99" t="s">
        <v>309</v>
      </c>
      <c r="F99" t="s">
        <v>3946</v>
      </c>
      <c r="G99" t="s">
        <v>3947</v>
      </c>
      <c r="H99" t="s">
        <v>312</v>
      </c>
      <c r="I99" t="s">
        <v>917</v>
      </c>
      <c r="J99" t="s">
        <v>204</v>
      </c>
      <c r="K99" t="s">
        <v>204</v>
      </c>
      <c r="L99" t="s">
        <v>325</v>
      </c>
      <c r="M99" t="s">
        <v>340</v>
      </c>
      <c r="N99" t="s">
        <v>448</v>
      </c>
      <c r="O99" t="s">
        <v>339</v>
      </c>
      <c r="P99" t="s">
        <v>1212</v>
      </c>
      <c r="Q99" s="138">
        <v>13361</v>
      </c>
      <c r="R99" s="165">
        <v>1</v>
      </c>
      <c r="S99" t="s">
        <v>3948</v>
      </c>
      <c r="T99" s="4"/>
      <c r="U99" s="138">
        <v>1747.6188</v>
      </c>
      <c r="V99" s="130">
        <v>5.1729509419029562E-5</v>
      </c>
      <c r="W99" s="130">
        <v>3.0063902376891306E-2</v>
      </c>
      <c r="X99" s="130">
        <v>8.7443213455823433E-3</v>
      </c>
      <c r="Y99" s="182"/>
      <c r="AA99" s="159"/>
    </row>
    <row r="100" spans="1:27" x14ac:dyDescent="0.25">
      <c r="A100" t="s">
        <v>1213</v>
      </c>
      <c r="B100">
        <v>12938</v>
      </c>
      <c r="C100" t="s">
        <v>2375</v>
      </c>
      <c r="D100" t="s">
        <v>2376</v>
      </c>
      <c r="E100" t="s">
        <v>309</v>
      </c>
      <c r="F100" t="s">
        <v>3966</v>
      </c>
      <c r="G100" t="s">
        <v>3967</v>
      </c>
      <c r="H100" t="s">
        <v>312</v>
      </c>
      <c r="I100" t="s">
        <v>917</v>
      </c>
      <c r="J100" t="s">
        <v>204</v>
      </c>
      <c r="K100" t="s">
        <v>204</v>
      </c>
      <c r="L100" t="s">
        <v>325</v>
      </c>
      <c r="M100" t="s">
        <v>340</v>
      </c>
      <c r="N100" t="s">
        <v>445</v>
      </c>
      <c r="O100" t="s">
        <v>339</v>
      </c>
      <c r="P100" t="s">
        <v>1212</v>
      </c>
      <c r="Q100" s="138">
        <v>30000</v>
      </c>
      <c r="R100" s="165">
        <v>1</v>
      </c>
      <c r="S100" t="s">
        <v>3968</v>
      </c>
      <c r="T100" s="4"/>
      <c r="U100" s="138">
        <v>1025.7</v>
      </c>
      <c r="V100" s="130">
        <v>1.1497402457014834E-4</v>
      </c>
      <c r="W100" s="130">
        <v>1.7644891819644775E-2</v>
      </c>
      <c r="X100" s="130">
        <v>5.1321549093908863E-3</v>
      </c>
      <c r="Y100" s="182"/>
      <c r="AA100" s="159"/>
    </row>
    <row r="101" spans="1:27" x14ac:dyDescent="0.25">
      <c r="A101" t="s">
        <v>1213</v>
      </c>
      <c r="B101">
        <v>12938</v>
      </c>
      <c r="C101" t="s">
        <v>2442</v>
      </c>
      <c r="D101" t="s">
        <v>2443</v>
      </c>
      <c r="E101" t="s">
        <v>309</v>
      </c>
      <c r="F101" t="s">
        <v>2442</v>
      </c>
      <c r="G101" t="s">
        <v>3957</v>
      </c>
      <c r="H101" t="s">
        <v>312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446</v>
      </c>
      <c r="O101" t="s">
        <v>339</v>
      </c>
      <c r="P101" t="s">
        <v>1212</v>
      </c>
      <c r="Q101" s="138">
        <v>1500</v>
      </c>
      <c r="R101" s="165">
        <v>1</v>
      </c>
      <c r="S101" t="s">
        <v>3958</v>
      </c>
      <c r="T101" s="4">
        <v>2.8193000000000001</v>
      </c>
      <c r="U101" s="138">
        <v>998.96930000000009</v>
      </c>
      <c r="V101" s="130">
        <v>3.3725456973196893E-5</v>
      </c>
      <c r="W101" s="130">
        <v>1.7185049458561242E-2</v>
      </c>
      <c r="X101" s="130">
        <v>4.9984061590384885E-3</v>
      </c>
      <c r="Y101" s="182"/>
      <c r="AA101" s="159"/>
    </row>
    <row r="102" spans="1:27" x14ac:dyDescent="0.25">
      <c r="A102" t="s">
        <v>1213</v>
      </c>
      <c r="B102">
        <v>12938</v>
      </c>
      <c r="C102" t="s">
        <v>2191</v>
      </c>
      <c r="D102" t="s">
        <v>2192</v>
      </c>
      <c r="E102" t="s">
        <v>309</v>
      </c>
      <c r="F102" t="s">
        <v>2191</v>
      </c>
      <c r="G102" t="s">
        <v>3971</v>
      </c>
      <c r="H102" t="s">
        <v>312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484</v>
      </c>
      <c r="O102" t="s">
        <v>339</v>
      </c>
      <c r="P102" t="s">
        <v>1212</v>
      </c>
      <c r="Q102" s="138">
        <v>230000</v>
      </c>
      <c r="R102" s="165">
        <v>1</v>
      </c>
      <c r="S102" t="s">
        <v>3972</v>
      </c>
      <c r="T102" s="4"/>
      <c r="U102" s="138">
        <v>974.28</v>
      </c>
      <c r="V102" s="130">
        <v>8.3125397891237104E-5</v>
      </c>
      <c r="W102" s="130">
        <v>1.6760324853313354E-2</v>
      </c>
      <c r="X102" s="130">
        <v>4.8748716828715538E-3</v>
      </c>
      <c r="Y102" s="182"/>
      <c r="AA102" s="159"/>
    </row>
    <row r="103" spans="1:27" x14ac:dyDescent="0.25">
      <c r="A103" t="s">
        <v>1213</v>
      </c>
      <c r="B103">
        <v>12938</v>
      </c>
      <c r="C103" t="s">
        <v>2591</v>
      </c>
      <c r="D103" t="s">
        <v>2592</v>
      </c>
      <c r="E103" t="s">
        <v>309</v>
      </c>
      <c r="F103" t="s">
        <v>2591</v>
      </c>
      <c r="G103" t="s">
        <v>3975</v>
      </c>
      <c r="H103" t="s">
        <v>312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475</v>
      </c>
      <c r="O103" t="s">
        <v>339</v>
      </c>
      <c r="P103" t="s">
        <v>1212</v>
      </c>
      <c r="Q103" s="138">
        <v>38889</v>
      </c>
      <c r="R103" s="165">
        <v>1</v>
      </c>
      <c r="S103" t="s">
        <v>3976</v>
      </c>
      <c r="T103" s="4"/>
      <c r="U103" s="138">
        <v>961.33609999999999</v>
      </c>
      <c r="V103" s="130">
        <v>1.4164429817195229E-4</v>
      </c>
      <c r="W103" s="130">
        <v>1.6537653784556117E-2</v>
      </c>
      <c r="X103" s="130">
        <v>4.8101060594615266E-3</v>
      </c>
      <c r="Y103" s="182"/>
      <c r="AA103" s="159"/>
    </row>
    <row r="104" spans="1:27" x14ac:dyDescent="0.25">
      <c r="A104" t="s">
        <v>1213</v>
      </c>
      <c r="B104">
        <v>12938</v>
      </c>
      <c r="C104" t="s">
        <v>2018</v>
      </c>
      <c r="D104" t="s">
        <v>2019</v>
      </c>
      <c r="E104" t="s">
        <v>309</v>
      </c>
      <c r="F104" t="s">
        <v>2018</v>
      </c>
      <c r="G104" t="s">
        <v>3964</v>
      </c>
      <c r="H104" t="s">
        <v>312</v>
      </c>
      <c r="I104" t="s">
        <v>917</v>
      </c>
      <c r="J104" t="s">
        <v>204</v>
      </c>
      <c r="K104" t="s">
        <v>204</v>
      </c>
      <c r="L104" t="s">
        <v>325</v>
      </c>
      <c r="M104" t="s">
        <v>340</v>
      </c>
      <c r="N104" t="s">
        <v>464</v>
      </c>
      <c r="O104" t="s">
        <v>339</v>
      </c>
      <c r="P104" t="s">
        <v>1212</v>
      </c>
      <c r="Q104" s="138">
        <v>3882</v>
      </c>
      <c r="R104" s="165">
        <v>1</v>
      </c>
      <c r="S104" t="s">
        <v>3965</v>
      </c>
      <c r="T104" s="4"/>
      <c r="U104" s="138">
        <v>959.24219999999991</v>
      </c>
      <c r="V104" s="130">
        <v>8.1688838670056885E-5</v>
      </c>
      <c r="W104" s="130">
        <v>1.6501632882751343E-2</v>
      </c>
      <c r="X104" s="130">
        <v>4.7996290982011448E-3</v>
      </c>
      <c r="Y104" s="182"/>
      <c r="AA104" s="159"/>
    </row>
    <row r="105" spans="1:27" x14ac:dyDescent="0.25">
      <c r="A105" t="s">
        <v>1213</v>
      </c>
      <c r="B105">
        <v>12938</v>
      </c>
      <c r="C105" t="s">
        <v>3953</v>
      </c>
      <c r="D105" t="s">
        <v>3954</v>
      </c>
      <c r="E105" t="s">
        <v>309</v>
      </c>
      <c r="F105" t="s">
        <v>3953</v>
      </c>
      <c r="G105" t="s">
        <v>3955</v>
      </c>
      <c r="H105" t="s">
        <v>312</v>
      </c>
      <c r="I105" t="s">
        <v>917</v>
      </c>
      <c r="J105" t="s">
        <v>204</v>
      </c>
      <c r="K105" t="s">
        <v>204</v>
      </c>
      <c r="L105" t="s">
        <v>325</v>
      </c>
      <c r="M105" t="s">
        <v>340</v>
      </c>
      <c r="N105" t="s">
        <v>463</v>
      </c>
      <c r="O105" t="s">
        <v>339</v>
      </c>
      <c r="P105" t="s">
        <v>1212</v>
      </c>
      <c r="Q105" s="138">
        <v>4448</v>
      </c>
      <c r="R105" s="165">
        <v>1</v>
      </c>
      <c r="S105" t="s">
        <v>3956</v>
      </c>
      <c r="T105" s="4"/>
      <c r="U105" s="138">
        <v>954.54079999999999</v>
      </c>
      <c r="V105" s="130">
        <v>4.9417950314961667E-4</v>
      </c>
      <c r="W105" s="130">
        <v>1.6420755731146708E-2</v>
      </c>
      <c r="X105" s="130">
        <v>4.7761053455531869E-3</v>
      </c>
      <c r="Y105" s="182"/>
      <c r="AA105" s="159"/>
    </row>
    <row r="106" spans="1:27" x14ac:dyDescent="0.25">
      <c r="A106" t="s">
        <v>1213</v>
      </c>
      <c r="B106">
        <v>12938</v>
      </c>
      <c r="C106" t="s">
        <v>1980</v>
      </c>
      <c r="D106" t="s">
        <v>1981</v>
      </c>
      <c r="E106" t="s">
        <v>309</v>
      </c>
      <c r="F106" t="s">
        <v>1980</v>
      </c>
      <c r="G106" t="s">
        <v>3973</v>
      </c>
      <c r="H106" t="s">
        <v>312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464</v>
      </c>
      <c r="O106" t="s">
        <v>339</v>
      </c>
      <c r="P106" t="s">
        <v>1212</v>
      </c>
      <c r="Q106" s="138">
        <v>4302</v>
      </c>
      <c r="R106" s="165">
        <v>1</v>
      </c>
      <c r="S106" t="s">
        <v>3974</v>
      </c>
      <c r="T106" s="4"/>
      <c r="U106" s="138">
        <v>946.44</v>
      </c>
      <c r="V106" s="130">
        <v>3.5473753545313886E-5</v>
      </c>
      <c r="W106" s="130">
        <v>1.6281399447971728E-2</v>
      </c>
      <c r="X106" s="130">
        <v>4.7355724797152297E-3</v>
      </c>
      <c r="Y106" s="182"/>
      <c r="AA106" s="159"/>
    </row>
    <row r="107" spans="1:27" x14ac:dyDescent="0.25">
      <c r="A107" t="s">
        <v>1213</v>
      </c>
      <c r="B107">
        <v>12938</v>
      </c>
      <c r="C107" t="s">
        <v>1769</v>
      </c>
      <c r="D107" t="s">
        <v>1770</v>
      </c>
      <c r="E107" t="s">
        <v>309</v>
      </c>
      <c r="F107" t="s">
        <v>1769</v>
      </c>
      <c r="G107" t="s">
        <v>3977</v>
      </c>
      <c r="H107" t="s">
        <v>312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441</v>
      </c>
      <c r="O107" t="s">
        <v>339</v>
      </c>
      <c r="P107" t="s">
        <v>1212</v>
      </c>
      <c r="Q107" s="138">
        <v>14409.5</v>
      </c>
      <c r="R107" s="165">
        <v>1</v>
      </c>
      <c r="S107" t="s">
        <v>3978</v>
      </c>
      <c r="T107" s="4"/>
      <c r="U107" s="138">
        <v>862.40859999999998</v>
      </c>
      <c r="V107" s="130">
        <v>1.2163486133883266E-4</v>
      </c>
      <c r="W107" s="130">
        <v>1.4835825730068539E-2</v>
      </c>
      <c r="X107" s="130">
        <v>4.3151160479583906E-3</v>
      </c>
      <c r="Y107" s="182"/>
      <c r="AA107" s="159"/>
    </row>
    <row r="108" spans="1:27" x14ac:dyDescent="0.25">
      <c r="A108" t="s">
        <v>1213</v>
      </c>
      <c r="B108">
        <v>12938</v>
      </c>
      <c r="C108" t="s">
        <v>3999</v>
      </c>
      <c r="D108" t="s">
        <v>4000</v>
      </c>
      <c r="E108" t="s">
        <v>309</v>
      </c>
      <c r="F108" t="s">
        <v>3999</v>
      </c>
      <c r="G108" t="s">
        <v>4001</v>
      </c>
      <c r="H108" t="s">
        <v>312</v>
      </c>
      <c r="I108" t="s">
        <v>917</v>
      </c>
      <c r="J108" t="s">
        <v>204</v>
      </c>
      <c r="K108" t="s">
        <v>204</v>
      </c>
      <c r="L108" t="s">
        <v>325</v>
      </c>
      <c r="M108" t="s">
        <v>340</v>
      </c>
      <c r="N108" t="s">
        <v>475</v>
      </c>
      <c r="O108" t="s">
        <v>339</v>
      </c>
      <c r="P108" t="s">
        <v>1212</v>
      </c>
      <c r="Q108" s="138">
        <v>3621</v>
      </c>
      <c r="R108" s="165">
        <v>1</v>
      </c>
      <c r="S108" t="s">
        <v>4002</v>
      </c>
      <c r="T108" s="4"/>
      <c r="U108" s="138">
        <v>859.98749999999995</v>
      </c>
      <c r="V108" s="130">
        <v>2.6221993032234949E-4</v>
      </c>
      <c r="W108" s="130">
        <v>1.4794176078528573E-2</v>
      </c>
      <c r="X108" s="130">
        <v>4.3030019207758556E-3</v>
      </c>
      <c r="Y108" s="182"/>
      <c r="AA108" s="159"/>
    </row>
    <row r="109" spans="1:27" x14ac:dyDescent="0.25">
      <c r="A109" t="s">
        <v>1213</v>
      </c>
      <c r="B109">
        <v>12938</v>
      </c>
      <c r="C109" t="s">
        <v>3979</v>
      </c>
      <c r="D109" t="s">
        <v>3980</v>
      </c>
      <c r="E109" t="s">
        <v>309</v>
      </c>
      <c r="F109" t="s">
        <v>3979</v>
      </c>
      <c r="G109" t="s">
        <v>3981</v>
      </c>
      <c r="H109" t="s">
        <v>312</v>
      </c>
      <c r="I109" t="s">
        <v>917</v>
      </c>
      <c r="J109" t="s">
        <v>204</v>
      </c>
      <c r="K109" t="s">
        <v>204</v>
      </c>
      <c r="L109" t="s">
        <v>325</v>
      </c>
      <c r="M109" t="s">
        <v>340</v>
      </c>
      <c r="N109" t="s">
        <v>458</v>
      </c>
      <c r="O109" t="s">
        <v>339</v>
      </c>
      <c r="P109" t="s">
        <v>1212</v>
      </c>
      <c r="Q109" s="138">
        <v>5500</v>
      </c>
      <c r="R109" s="165">
        <v>1</v>
      </c>
      <c r="S109" t="s">
        <v>3982</v>
      </c>
      <c r="T109" s="4"/>
      <c r="U109" s="138">
        <v>815.1</v>
      </c>
      <c r="V109" s="130">
        <v>4.9509218715543272E-5</v>
      </c>
      <c r="W109" s="130">
        <v>1.4021986274926835E-2</v>
      </c>
      <c r="X109" s="130">
        <v>4.0784044717212748E-3</v>
      </c>
      <c r="Y109" s="182"/>
      <c r="AA109" s="159"/>
    </row>
    <row r="110" spans="1:27" x14ac:dyDescent="0.25">
      <c r="A110" t="s">
        <v>1213</v>
      </c>
      <c r="B110">
        <v>12938</v>
      </c>
      <c r="C110" t="s">
        <v>4003</v>
      </c>
      <c r="D110" t="s">
        <v>4004</v>
      </c>
      <c r="E110" t="s">
        <v>309</v>
      </c>
      <c r="F110" t="s">
        <v>4003</v>
      </c>
      <c r="G110" t="s">
        <v>4005</v>
      </c>
      <c r="H110" t="s">
        <v>312</v>
      </c>
      <c r="I110" t="s">
        <v>917</v>
      </c>
      <c r="J110" t="s">
        <v>204</v>
      </c>
      <c r="K110" t="s">
        <v>204</v>
      </c>
      <c r="L110" t="s">
        <v>325</v>
      </c>
      <c r="M110" t="s">
        <v>340</v>
      </c>
      <c r="N110" t="s">
        <v>441</v>
      </c>
      <c r="O110" t="s">
        <v>339</v>
      </c>
      <c r="P110" t="s">
        <v>1212</v>
      </c>
      <c r="Q110" s="138">
        <v>3000</v>
      </c>
      <c r="R110" s="165">
        <v>1</v>
      </c>
      <c r="S110" t="s">
        <v>4006</v>
      </c>
      <c r="T110" s="4"/>
      <c r="U110" s="138">
        <v>797.4</v>
      </c>
      <c r="V110" s="130">
        <v>5.323435528803912E-5</v>
      </c>
      <c r="W110" s="130">
        <v>1.3717497062479031E-2</v>
      </c>
      <c r="X110" s="130">
        <v>3.9898414007490425E-3</v>
      </c>
      <c r="Y110" s="182"/>
      <c r="AA110" s="159"/>
    </row>
    <row r="111" spans="1:27" x14ac:dyDescent="0.25">
      <c r="A111" t="s">
        <v>1213</v>
      </c>
      <c r="B111">
        <v>12938</v>
      </c>
      <c r="C111" t="s">
        <v>2272</v>
      </c>
      <c r="D111" t="s">
        <v>2273</v>
      </c>
      <c r="E111" t="s">
        <v>309</v>
      </c>
      <c r="F111" t="s">
        <v>2272</v>
      </c>
      <c r="G111" t="s">
        <v>4009</v>
      </c>
      <c r="H111" t="s">
        <v>312</v>
      </c>
      <c r="I111" t="s">
        <v>917</v>
      </c>
      <c r="J111" t="s">
        <v>204</v>
      </c>
      <c r="K111" t="s">
        <v>204</v>
      </c>
      <c r="L111" t="s">
        <v>325</v>
      </c>
      <c r="M111" t="s">
        <v>340</v>
      </c>
      <c r="N111" t="s">
        <v>441</v>
      </c>
      <c r="O111" t="s">
        <v>339</v>
      </c>
      <c r="P111" t="s">
        <v>1212</v>
      </c>
      <c r="Q111" s="138">
        <v>53743</v>
      </c>
      <c r="R111" s="165">
        <v>1</v>
      </c>
      <c r="S111" t="s">
        <v>4010</v>
      </c>
      <c r="T111" s="4"/>
      <c r="U111" s="138">
        <v>749.71490000000006</v>
      </c>
      <c r="V111" s="130">
        <v>9.7812686435925304E-5</v>
      </c>
      <c r="W111" s="130">
        <v>1.2897180760530175E-2</v>
      </c>
      <c r="X111" s="130">
        <v>3.7512459829175176E-3</v>
      </c>
      <c r="Y111" s="182"/>
      <c r="AA111" s="159"/>
    </row>
    <row r="112" spans="1:27" x14ac:dyDescent="0.25">
      <c r="A112" t="s">
        <v>1213</v>
      </c>
      <c r="B112">
        <v>12938</v>
      </c>
      <c r="C112" t="s">
        <v>3790</v>
      </c>
      <c r="D112" t="s">
        <v>3791</v>
      </c>
      <c r="E112" t="s">
        <v>309</v>
      </c>
      <c r="F112" t="s">
        <v>3790</v>
      </c>
      <c r="G112" t="s">
        <v>4007</v>
      </c>
      <c r="H112" t="s">
        <v>312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441</v>
      </c>
      <c r="O112" t="s">
        <v>339</v>
      </c>
      <c r="P112" t="s">
        <v>1212</v>
      </c>
      <c r="Q112" s="138">
        <v>75061</v>
      </c>
      <c r="R112" s="165">
        <v>1</v>
      </c>
      <c r="S112" t="s">
        <v>4008</v>
      </c>
      <c r="T112" s="4"/>
      <c r="U112" s="138">
        <v>747.38240000000008</v>
      </c>
      <c r="V112" s="130">
        <v>4.222725540847791E-4</v>
      </c>
      <c r="W112" s="130">
        <v>1.2857055275330485E-2</v>
      </c>
      <c r="X112" s="130">
        <v>3.7395751714461769E-3</v>
      </c>
      <c r="Y112" s="182"/>
      <c r="AA112" s="159"/>
    </row>
    <row r="113" spans="1:27" x14ac:dyDescent="0.25">
      <c r="A113" t="s">
        <v>1213</v>
      </c>
      <c r="B113">
        <v>12938</v>
      </c>
      <c r="C113" t="s">
        <v>2476</v>
      </c>
      <c r="D113" t="s">
        <v>2477</v>
      </c>
      <c r="E113" t="s">
        <v>309</v>
      </c>
      <c r="F113" t="s">
        <v>4035</v>
      </c>
      <c r="G113" t="s">
        <v>4036</v>
      </c>
      <c r="H113" t="s">
        <v>312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462</v>
      </c>
      <c r="O113" t="s">
        <v>339</v>
      </c>
      <c r="P113" t="s">
        <v>1212</v>
      </c>
      <c r="Q113" s="138">
        <v>41379</v>
      </c>
      <c r="R113" s="165">
        <v>1</v>
      </c>
      <c r="S113" t="s">
        <v>4037</v>
      </c>
      <c r="T113" s="4"/>
      <c r="U113" s="138">
        <v>722.06359999999995</v>
      </c>
      <c r="V113" s="130">
        <v>4.6257934956306157E-4</v>
      </c>
      <c r="W113" s="130">
        <v>1.2421501519843283E-2</v>
      </c>
      <c r="X113" s="130">
        <v>3.6128909521618963E-3</v>
      </c>
      <c r="Y113" s="182"/>
      <c r="AA113" s="159"/>
    </row>
    <row r="114" spans="1:27" x14ac:dyDescent="0.25">
      <c r="A114" t="s">
        <v>1213</v>
      </c>
      <c r="B114">
        <v>12938</v>
      </c>
      <c r="C114" t="s">
        <v>3986</v>
      </c>
      <c r="D114" t="s">
        <v>3987</v>
      </c>
      <c r="E114" t="s">
        <v>309</v>
      </c>
      <c r="F114" t="s">
        <v>3988</v>
      </c>
      <c r="G114" t="s">
        <v>3989</v>
      </c>
      <c r="H114" t="s">
        <v>312</v>
      </c>
      <c r="I114" t="s">
        <v>917</v>
      </c>
      <c r="J114" t="s">
        <v>204</v>
      </c>
      <c r="K114" t="s">
        <v>204</v>
      </c>
      <c r="L114" t="s">
        <v>325</v>
      </c>
      <c r="M114" t="s">
        <v>340</v>
      </c>
      <c r="N114" t="s">
        <v>445</v>
      </c>
      <c r="O114" t="s">
        <v>339</v>
      </c>
      <c r="P114" t="s">
        <v>1212</v>
      </c>
      <c r="Q114" s="138">
        <v>7998</v>
      </c>
      <c r="R114" s="165">
        <v>1</v>
      </c>
      <c r="S114" t="s">
        <v>3990</v>
      </c>
      <c r="T114" s="4"/>
      <c r="U114" s="138">
        <v>716.62080000000003</v>
      </c>
      <c r="V114" s="130">
        <v>1.2640676321384913E-4</v>
      </c>
      <c r="W114" s="130">
        <v>1.2327870226876566E-2</v>
      </c>
      <c r="X114" s="130">
        <v>3.5856575576597685E-3</v>
      </c>
      <c r="Y114" s="182"/>
      <c r="AA114" s="159"/>
    </row>
    <row r="115" spans="1:27" x14ac:dyDescent="0.25">
      <c r="A115" t="s">
        <v>1213</v>
      </c>
      <c r="B115">
        <v>12938</v>
      </c>
      <c r="C115" t="s">
        <v>2185</v>
      </c>
      <c r="D115" t="s">
        <v>2186</v>
      </c>
      <c r="E115" t="s">
        <v>309</v>
      </c>
      <c r="F115" t="s">
        <v>2185</v>
      </c>
      <c r="G115" t="s">
        <v>3991</v>
      </c>
      <c r="H115" t="s">
        <v>312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464</v>
      </c>
      <c r="O115" t="s">
        <v>339</v>
      </c>
      <c r="P115" t="s">
        <v>1212</v>
      </c>
      <c r="Q115" s="138">
        <v>2000</v>
      </c>
      <c r="R115" s="165">
        <v>1</v>
      </c>
      <c r="S115" t="s">
        <v>3992</v>
      </c>
      <c r="T115" s="4"/>
      <c r="U115" s="138">
        <v>714.8</v>
      </c>
      <c r="V115" s="130">
        <v>8.1295584974982503E-5</v>
      </c>
      <c r="W115" s="130">
        <v>1.2296547404389279E-2</v>
      </c>
      <c r="X115" s="130">
        <v>3.5765470695452912E-3</v>
      </c>
      <c r="Y115" s="182"/>
      <c r="AA115" s="159"/>
    </row>
    <row r="116" spans="1:27" x14ac:dyDescent="0.25">
      <c r="A116" t="s">
        <v>1213</v>
      </c>
      <c r="B116">
        <v>12938</v>
      </c>
      <c r="C116" t="s">
        <v>3995</v>
      </c>
      <c r="D116" t="s">
        <v>3996</v>
      </c>
      <c r="E116" t="s">
        <v>309</v>
      </c>
      <c r="F116" t="s">
        <v>3995</v>
      </c>
      <c r="G116" t="s">
        <v>3997</v>
      </c>
      <c r="H116" t="s">
        <v>312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480</v>
      </c>
      <c r="O116" t="s">
        <v>339</v>
      </c>
      <c r="P116" t="s">
        <v>1212</v>
      </c>
      <c r="Q116" s="138">
        <v>1100</v>
      </c>
      <c r="R116" s="165">
        <v>1</v>
      </c>
      <c r="S116" t="s">
        <v>3998</v>
      </c>
      <c r="T116" s="4"/>
      <c r="U116" s="138">
        <v>708.4</v>
      </c>
      <c r="V116" s="130">
        <v>1.4710833098951871E-5</v>
      </c>
      <c r="W116" s="130">
        <v>1.2186449610057869E-2</v>
      </c>
      <c r="X116" s="130">
        <v>3.5445242642219983E-3</v>
      </c>
      <c r="Y116" s="182"/>
      <c r="AA116" s="159"/>
    </row>
    <row r="117" spans="1:27" x14ac:dyDescent="0.25">
      <c r="A117" t="s">
        <v>1213</v>
      </c>
      <c r="B117">
        <v>12938</v>
      </c>
      <c r="C117" t="s">
        <v>2566</v>
      </c>
      <c r="D117" t="s">
        <v>2567</v>
      </c>
      <c r="E117" t="s">
        <v>309</v>
      </c>
      <c r="F117" t="s">
        <v>2566</v>
      </c>
      <c r="G117" t="s">
        <v>4063</v>
      </c>
      <c r="H117" t="s">
        <v>312</v>
      </c>
      <c r="I117" t="s">
        <v>917</v>
      </c>
      <c r="J117" t="s">
        <v>204</v>
      </c>
      <c r="K117" t="s">
        <v>204</v>
      </c>
      <c r="L117" t="s">
        <v>325</v>
      </c>
      <c r="M117" t="s">
        <v>340</v>
      </c>
      <c r="N117" t="s">
        <v>476</v>
      </c>
      <c r="O117" t="s">
        <v>339</v>
      </c>
      <c r="P117" t="s">
        <v>1212</v>
      </c>
      <c r="Q117" s="138">
        <v>10000</v>
      </c>
      <c r="R117" s="165">
        <v>1</v>
      </c>
      <c r="S117" t="s">
        <v>4064</v>
      </c>
      <c r="T117" s="4">
        <v>8.1</v>
      </c>
      <c r="U117" s="138">
        <v>698.2</v>
      </c>
      <c r="V117" s="130">
        <v>1.5582164629433687E-4</v>
      </c>
      <c r="W117" s="130">
        <v>1.2010981250342187E-2</v>
      </c>
      <c r="X117" s="130">
        <v>3.4934879182380004E-3</v>
      </c>
      <c r="Y117" s="182"/>
      <c r="AA117" s="159"/>
    </row>
    <row r="118" spans="1:27" x14ac:dyDescent="0.25">
      <c r="A118" t="s">
        <v>1213</v>
      </c>
      <c r="B118">
        <v>12938</v>
      </c>
      <c r="C118" t="s">
        <v>4056</v>
      </c>
      <c r="D118" t="s">
        <v>4057</v>
      </c>
      <c r="E118" t="s">
        <v>309</v>
      </c>
      <c r="F118" t="s">
        <v>4056</v>
      </c>
      <c r="G118" t="s">
        <v>4058</v>
      </c>
      <c r="H118" t="s">
        <v>312</v>
      </c>
      <c r="I118" t="s">
        <v>917</v>
      </c>
      <c r="J118" t="s">
        <v>204</v>
      </c>
      <c r="K118" t="s">
        <v>204</v>
      </c>
      <c r="L118" t="s">
        <v>325</v>
      </c>
      <c r="M118" t="s">
        <v>340</v>
      </c>
      <c r="N118" t="s">
        <v>476</v>
      </c>
      <c r="O118" t="s">
        <v>339</v>
      </c>
      <c r="P118" t="s">
        <v>1212</v>
      </c>
      <c r="Q118" s="138">
        <v>3500</v>
      </c>
      <c r="R118" s="165">
        <v>1</v>
      </c>
      <c r="S118" t="s">
        <v>4059</v>
      </c>
      <c r="T118" s="4"/>
      <c r="U118" s="138">
        <v>686</v>
      </c>
      <c r="V118" s="130">
        <v>1.52620646948457E-4</v>
      </c>
      <c r="W118" s="130">
        <v>1.1801107329897937E-2</v>
      </c>
      <c r="X118" s="130">
        <v>3.4324444455904727E-3</v>
      </c>
      <c r="Y118" s="182"/>
      <c r="AA118" s="159"/>
    </row>
    <row r="119" spans="1:27" x14ac:dyDescent="0.25">
      <c r="A119" t="s">
        <v>1213</v>
      </c>
      <c r="B119">
        <v>12938</v>
      </c>
      <c r="C119" t="s">
        <v>1958</v>
      </c>
      <c r="D119" t="s">
        <v>1959</v>
      </c>
      <c r="E119" t="s">
        <v>309</v>
      </c>
      <c r="F119" t="s">
        <v>1958</v>
      </c>
      <c r="G119" t="s">
        <v>4011</v>
      </c>
      <c r="H119" t="s">
        <v>312</v>
      </c>
      <c r="I119" t="s">
        <v>917</v>
      </c>
      <c r="J119" t="s">
        <v>204</v>
      </c>
      <c r="K119" t="s">
        <v>204</v>
      </c>
      <c r="L119" t="s">
        <v>325</v>
      </c>
      <c r="M119" t="s">
        <v>340</v>
      </c>
      <c r="N119" t="s">
        <v>464</v>
      </c>
      <c r="O119" t="s">
        <v>339</v>
      </c>
      <c r="P119" t="s">
        <v>1212</v>
      </c>
      <c r="Q119" s="138">
        <v>45000</v>
      </c>
      <c r="R119" s="165">
        <v>1</v>
      </c>
      <c r="S119" t="s">
        <v>4012</v>
      </c>
      <c r="T119" s="4"/>
      <c r="U119" s="138">
        <v>679.5</v>
      </c>
      <c r="V119" s="130">
        <v>9.5439926949855732E-5</v>
      </c>
      <c r="W119" s="130">
        <v>1.16892892575301E-2</v>
      </c>
      <c r="X119" s="130">
        <v>3.3999212839340032E-3</v>
      </c>
      <c r="Y119" s="182"/>
      <c r="AA119" s="159"/>
    </row>
    <row r="120" spans="1:27" x14ac:dyDescent="0.25">
      <c r="A120" t="s">
        <v>1213</v>
      </c>
      <c r="B120">
        <v>12938</v>
      </c>
      <c r="C120" t="s">
        <v>1923</v>
      </c>
      <c r="D120" t="s">
        <v>1924</v>
      </c>
      <c r="E120" t="s">
        <v>309</v>
      </c>
      <c r="F120" t="s">
        <v>1923</v>
      </c>
      <c r="G120" t="s">
        <v>3969</v>
      </c>
      <c r="H120" t="s">
        <v>312</v>
      </c>
      <c r="I120" t="s">
        <v>917</v>
      </c>
      <c r="J120" t="s">
        <v>204</v>
      </c>
      <c r="K120" t="s">
        <v>204</v>
      </c>
      <c r="L120" t="s">
        <v>325</v>
      </c>
      <c r="M120" t="s">
        <v>340</v>
      </c>
      <c r="N120" t="s">
        <v>441</v>
      </c>
      <c r="O120" t="s">
        <v>339</v>
      </c>
      <c r="P120" t="s">
        <v>1212</v>
      </c>
      <c r="Q120" s="138">
        <v>7216</v>
      </c>
      <c r="R120" s="165">
        <v>1</v>
      </c>
      <c r="S120" t="s">
        <v>3970</v>
      </c>
      <c r="T120" s="4"/>
      <c r="U120" s="138">
        <v>595.32000000000005</v>
      </c>
      <c r="V120" s="130">
        <v>2.0303590449119023E-4</v>
      </c>
      <c r="W120" s="130">
        <v>1.0241159206464782E-2</v>
      </c>
      <c r="X120" s="130">
        <v>2.978721322666065E-3</v>
      </c>
      <c r="Y120" s="182"/>
      <c r="AA120" s="159"/>
    </row>
    <row r="121" spans="1:27" x14ac:dyDescent="0.25">
      <c r="A121" t="s">
        <v>1213</v>
      </c>
      <c r="B121">
        <v>12938</v>
      </c>
      <c r="C121" t="s">
        <v>1897</v>
      </c>
      <c r="D121" t="s">
        <v>1898</v>
      </c>
      <c r="E121" t="s">
        <v>309</v>
      </c>
      <c r="F121" t="s">
        <v>1897</v>
      </c>
      <c r="G121" t="s">
        <v>4016</v>
      </c>
      <c r="H121" t="s">
        <v>312</v>
      </c>
      <c r="I121" t="s">
        <v>917</v>
      </c>
      <c r="J121" t="s">
        <v>204</v>
      </c>
      <c r="K121" t="s">
        <v>204</v>
      </c>
      <c r="L121" t="s">
        <v>325</v>
      </c>
      <c r="M121" t="s">
        <v>340</v>
      </c>
      <c r="N121" t="s">
        <v>441</v>
      </c>
      <c r="O121" t="s">
        <v>339</v>
      </c>
      <c r="P121" t="s">
        <v>1212</v>
      </c>
      <c r="Q121" s="138">
        <v>17511</v>
      </c>
      <c r="R121" s="165">
        <v>1</v>
      </c>
      <c r="S121" t="s">
        <v>4017</v>
      </c>
      <c r="T121" s="4"/>
      <c r="U121" s="138">
        <v>591.69669999999996</v>
      </c>
      <c r="V121" s="130">
        <v>1.0584949798407815E-3</v>
      </c>
      <c r="W121" s="130">
        <v>1.0178828372370875E-2</v>
      </c>
      <c r="X121" s="130">
        <v>2.9605919116460818E-3</v>
      </c>
      <c r="Y121" s="182"/>
      <c r="AA121" s="159"/>
    </row>
    <row r="122" spans="1:27" x14ac:dyDescent="0.25">
      <c r="A122" t="s">
        <v>1213</v>
      </c>
      <c r="B122">
        <v>12938</v>
      </c>
      <c r="C122" t="s">
        <v>1928</v>
      </c>
      <c r="D122" t="s">
        <v>1929</v>
      </c>
      <c r="E122" t="s">
        <v>309</v>
      </c>
      <c r="F122" t="s">
        <v>1928</v>
      </c>
      <c r="G122" t="s">
        <v>4078</v>
      </c>
      <c r="H122" t="s">
        <v>312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461</v>
      </c>
      <c r="O122" t="s">
        <v>339</v>
      </c>
      <c r="P122" t="s">
        <v>1212</v>
      </c>
      <c r="Q122" s="138">
        <v>1500</v>
      </c>
      <c r="R122" s="165">
        <v>1</v>
      </c>
      <c r="S122" t="s">
        <v>4079</v>
      </c>
      <c r="T122" s="4"/>
      <c r="U122" s="138">
        <v>581.25</v>
      </c>
      <c r="V122" s="130">
        <v>9.1259044455748397E-5</v>
      </c>
      <c r="W122" s="130">
        <v>9.9991160867393229E-3</v>
      </c>
      <c r="X122" s="130">
        <v>2.9083211865881375E-3</v>
      </c>
      <c r="Y122" s="182"/>
      <c r="AA122" s="159"/>
    </row>
    <row r="123" spans="1:27" x14ac:dyDescent="0.25">
      <c r="A123" t="s">
        <v>1213</v>
      </c>
      <c r="B123">
        <v>12938</v>
      </c>
      <c r="C123" t="s">
        <v>4225</v>
      </c>
      <c r="D123" t="s">
        <v>4226</v>
      </c>
      <c r="E123" t="s">
        <v>311</v>
      </c>
      <c r="F123" t="s">
        <v>4225</v>
      </c>
      <c r="G123" t="s">
        <v>4227</v>
      </c>
      <c r="H123" t="s">
        <v>312</v>
      </c>
      <c r="I123" t="s">
        <v>917</v>
      </c>
      <c r="J123" t="s">
        <v>204</v>
      </c>
      <c r="K123" t="s">
        <v>245</v>
      </c>
      <c r="L123" t="s">
        <v>325</v>
      </c>
      <c r="M123" t="s">
        <v>340</v>
      </c>
      <c r="N123" t="s">
        <v>465</v>
      </c>
      <c r="O123" t="s">
        <v>339</v>
      </c>
      <c r="P123" t="s">
        <v>1212</v>
      </c>
      <c r="Q123" s="138">
        <v>7225</v>
      </c>
      <c r="R123" s="165">
        <v>1</v>
      </c>
      <c r="S123" t="s">
        <v>4228</v>
      </c>
      <c r="T123" s="4"/>
      <c r="U123" s="138">
        <v>572.29230000000007</v>
      </c>
      <c r="V123" s="130">
        <v>3.991374432686202E-4</v>
      </c>
      <c r="W123" s="130">
        <v>9.8450187410701901E-3</v>
      </c>
      <c r="X123" s="130">
        <v>2.8635007673311905E-3</v>
      </c>
      <c r="Y123" s="182"/>
      <c r="AA123" s="159"/>
    </row>
    <row r="124" spans="1:27" x14ac:dyDescent="0.25">
      <c r="A124" t="s">
        <v>1213</v>
      </c>
      <c r="B124">
        <v>12938</v>
      </c>
      <c r="C124" t="s">
        <v>2142</v>
      </c>
      <c r="D124" t="s">
        <v>2143</v>
      </c>
      <c r="E124" t="s">
        <v>309</v>
      </c>
      <c r="F124" t="s">
        <v>4026</v>
      </c>
      <c r="G124" t="s">
        <v>4027</v>
      </c>
      <c r="H124" t="s">
        <v>312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464</v>
      </c>
      <c r="O124" t="s">
        <v>339</v>
      </c>
      <c r="P124" t="s">
        <v>1212</v>
      </c>
      <c r="Q124" s="138">
        <v>59023</v>
      </c>
      <c r="R124" s="165">
        <v>1</v>
      </c>
      <c r="S124" t="s">
        <v>4028</v>
      </c>
      <c r="T124" s="4"/>
      <c r="U124" s="138">
        <v>519.99259999999992</v>
      </c>
      <c r="V124" s="130">
        <v>7.8131038317511397E-5</v>
      </c>
      <c r="W124" s="130">
        <v>8.94531848885231E-3</v>
      </c>
      <c r="X124" s="130">
        <v>2.6018159061489041E-3</v>
      </c>
      <c r="Y124" s="182"/>
      <c r="AA124" s="159"/>
    </row>
    <row r="125" spans="1:27" x14ac:dyDescent="0.25">
      <c r="A125" t="s">
        <v>1213</v>
      </c>
      <c r="B125">
        <v>12938</v>
      </c>
      <c r="C125" t="s">
        <v>3291</v>
      </c>
      <c r="D125" t="s">
        <v>3292</v>
      </c>
      <c r="E125" t="s">
        <v>309</v>
      </c>
      <c r="F125" t="s">
        <v>4023</v>
      </c>
      <c r="G125" t="s">
        <v>4024</v>
      </c>
      <c r="H125" t="s">
        <v>312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465</v>
      </c>
      <c r="O125" t="s">
        <v>339</v>
      </c>
      <c r="P125" t="s">
        <v>1212</v>
      </c>
      <c r="Q125" s="138">
        <v>15817</v>
      </c>
      <c r="R125" s="165">
        <v>1</v>
      </c>
      <c r="S125" t="s">
        <v>4025</v>
      </c>
      <c r="T125" s="4"/>
      <c r="U125" s="138">
        <v>514.68520000000001</v>
      </c>
      <c r="V125" s="130">
        <v>2.5939571474736881E-4</v>
      </c>
      <c r="W125" s="130">
        <v>8.8540164523469179E-3</v>
      </c>
      <c r="X125" s="130">
        <v>2.5752599941218975E-3</v>
      </c>
      <c r="Y125" s="182"/>
      <c r="AA125" s="159"/>
    </row>
    <row r="126" spans="1:27" x14ac:dyDescent="0.25">
      <c r="A126" t="s">
        <v>1213</v>
      </c>
      <c r="B126">
        <v>12938</v>
      </c>
      <c r="C126" t="s">
        <v>4106</v>
      </c>
      <c r="D126" t="s">
        <v>4107</v>
      </c>
      <c r="E126" t="s">
        <v>309</v>
      </c>
      <c r="F126" t="s">
        <v>4106</v>
      </c>
      <c r="G126" t="s">
        <v>4108</v>
      </c>
      <c r="H126" t="s">
        <v>312</v>
      </c>
      <c r="I126" t="s">
        <v>917</v>
      </c>
      <c r="J126" t="s">
        <v>204</v>
      </c>
      <c r="K126" t="s">
        <v>204</v>
      </c>
      <c r="L126" t="s">
        <v>325</v>
      </c>
      <c r="M126" t="s">
        <v>340</v>
      </c>
      <c r="N126" t="s">
        <v>462</v>
      </c>
      <c r="O126" t="s">
        <v>339</v>
      </c>
      <c r="P126" t="s">
        <v>1212</v>
      </c>
      <c r="Q126" s="138">
        <v>4790</v>
      </c>
      <c r="R126" s="165">
        <v>1</v>
      </c>
      <c r="S126" t="s">
        <v>4109</v>
      </c>
      <c r="T126" s="4"/>
      <c r="U126" s="138">
        <v>512.53</v>
      </c>
      <c r="V126" s="130">
        <v>3.9096066299092907E-4</v>
      </c>
      <c r="W126" s="130">
        <v>8.8169410201058146E-3</v>
      </c>
      <c r="X126" s="130">
        <v>2.5644763144292782E-3</v>
      </c>
      <c r="Y126" s="182"/>
      <c r="AA126" s="159"/>
    </row>
    <row r="127" spans="1:27" x14ac:dyDescent="0.25">
      <c r="A127" t="s">
        <v>1213</v>
      </c>
      <c r="B127">
        <v>12938</v>
      </c>
      <c r="C127" t="s">
        <v>2436</v>
      </c>
      <c r="D127" t="s">
        <v>2437</v>
      </c>
      <c r="E127" t="s">
        <v>309</v>
      </c>
      <c r="F127" t="s">
        <v>2436</v>
      </c>
      <c r="G127" t="s">
        <v>3993</v>
      </c>
      <c r="H127" t="s">
        <v>312</v>
      </c>
      <c r="I127" t="s">
        <v>917</v>
      </c>
      <c r="J127" t="s">
        <v>204</v>
      </c>
      <c r="K127" t="s">
        <v>204</v>
      </c>
      <c r="L127" t="s">
        <v>325</v>
      </c>
      <c r="M127" t="s">
        <v>340</v>
      </c>
      <c r="N127" t="s">
        <v>456</v>
      </c>
      <c r="O127" t="s">
        <v>339</v>
      </c>
      <c r="P127" t="s">
        <v>1212</v>
      </c>
      <c r="Q127" s="138">
        <v>30000</v>
      </c>
      <c r="R127" s="165">
        <v>1</v>
      </c>
      <c r="S127" t="s">
        <v>3994</v>
      </c>
      <c r="T127" s="4"/>
      <c r="U127" s="138">
        <v>483.6</v>
      </c>
      <c r="V127" s="130">
        <v>2.282197993285822E-5</v>
      </c>
      <c r="W127" s="130">
        <v>8.3192645841671173E-3</v>
      </c>
      <c r="X127" s="130">
        <v>2.4197232272413307E-3</v>
      </c>
      <c r="Y127" s="182"/>
      <c r="AA127" s="159"/>
    </row>
    <row r="128" spans="1:27" x14ac:dyDescent="0.25">
      <c r="A128" t="s">
        <v>1213</v>
      </c>
      <c r="B128">
        <v>12938</v>
      </c>
      <c r="C128" t="s">
        <v>1734</v>
      </c>
      <c r="D128" t="s">
        <v>1735</v>
      </c>
      <c r="E128" t="s">
        <v>309</v>
      </c>
      <c r="F128" t="s">
        <v>4032</v>
      </c>
      <c r="G128" t="s">
        <v>4033</v>
      </c>
      <c r="H128" t="s">
        <v>312</v>
      </c>
      <c r="I128" t="s">
        <v>917</v>
      </c>
      <c r="J128" t="s">
        <v>204</v>
      </c>
      <c r="K128" t="s">
        <v>204</v>
      </c>
      <c r="L128" t="s">
        <v>325</v>
      </c>
      <c r="M128" t="s">
        <v>340</v>
      </c>
      <c r="N128" t="s">
        <v>447</v>
      </c>
      <c r="O128" t="s">
        <v>339</v>
      </c>
      <c r="P128" t="s">
        <v>1212</v>
      </c>
      <c r="Q128" s="138">
        <v>29672.45</v>
      </c>
      <c r="R128" s="165">
        <v>1</v>
      </c>
      <c r="S128" t="s">
        <v>4034</v>
      </c>
      <c r="T128" s="4"/>
      <c r="U128" s="138">
        <v>482.1773</v>
      </c>
      <c r="V128" s="130">
        <v>4.7846352586054363E-4</v>
      </c>
      <c r="W128" s="130">
        <v>8.294790188542853E-3</v>
      </c>
      <c r="X128" s="130">
        <v>2.4126046576892291E-3</v>
      </c>
      <c r="Y128" s="182"/>
      <c r="AA128" s="159"/>
    </row>
    <row r="129" spans="1:27" x14ac:dyDescent="0.25">
      <c r="A129" t="s">
        <v>1213</v>
      </c>
      <c r="B129">
        <v>12938</v>
      </c>
      <c r="C129" t="s">
        <v>4018</v>
      </c>
      <c r="D129" t="s">
        <v>4019</v>
      </c>
      <c r="E129" t="s">
        <v>309</v>
      </c>
      <c r="F129" t="s">
        <v>4020</v>
      </c>
      <c r="G129" t="s">
        <v>4021</v>
      </c>
      <c r="H129" t="s">
        <v>312</v>
      </c>
      <c r="I129" t="s">
        <v>917</v>
      </c>
      <c r="J129" t="s">
        <v>204</v>
      </c>
      <c r="K129" t="s">
        <v>204</v>
      </c>
      <c r="L129" t="s">
        <v>325</v>
      </c>
      <c r="M129" t="s">
        <v>340</v>
      </c>
      <c r="N129" t="s">
        <v>476</v>
      </c>
      <c r="O129" t="s">
        <v>339</v>
      </c>
      <c r="P129" t="s">
        <v>1212</v>
      </c>
      <c r="Q129" s="138">
        <v>10000</v>
      </c>
      <c r="R129" s="165">
        <v>1</v>
      </c>
      <c r="S129" t="s">
        <v>4022</v>
      </c>
      <c r="T129" s="4"/>
      <c r="U129" s="138">
        <v>454.5</v>
      </c>
      <c r="V129" s="130">
        <v>1.3922902733640822E-4</v>
      </c>
      <c r="W129" s="130">
        <v>7.8186636755664899E-3</v>
      </c>
      <c r="X129" s="130">
        <v>2.2741195342869825E-3</v>
      </c>
      <c r="Y129" s="182"/>
      <c r="AA129" s="159"/>
    </row>
    <row r="130" spans="1:27" x14ac:dyDescent="0.25">
      <c r="A130" t="s">
        <v>1213</v>
      </c>
      <c r="B130">
        <v>12938</v>
      </c>
      <c r="C130" t="s">
        <v>2577</v>
      </c>
      <c r="D130" t="s">
        <v>2578</v>
      </c>
      <c r="E130" t="s">
        <v>309</v>
      </c>
      <c r="F130" t="s">
        <v>2577</v>
      </c>
      <c r="G130" t="s">
        <v>4054</v>
      </c>
      <c r="H130" t="s">
        <v>312</v>
      </c>
      <c r="I130" t="s">
        <v>917</v>
      </c>
      <c r="J130" t="s">
        <v>204</v>
      </c>
      <c r="K130" t="s">
        <v>204</v>
      </c>
      <c r="L130" t="s">
        <v>325</v>
      </c>
      <c r="M130" t="s">
        <v>340</v>
      </c>
      <c r="N130" t="s">
        <v>440</v>
      </c>
      <c r="O130" t="s">
        <v>339</v>
      </c>
      <c r="P130" t="s">
        <v>1212</v>
      </c>
      <c r="Q130" s="138">
        <v>17163</v>
      </c>
      <c r="R130" s="165">
        <v>1</v>
      </c>
      <c r="S130" t="s">
        <v>4055</v>
      </c>
      <c r="T130" s="4"/>
      <c r="U130" s="138">
        <v>451.90179999999998</v>
      </c>
      <c r="V130" s="130">
        <v>7.6468793634673998E-5</v>
      </c>
      <c r="W130" s="130">
        <v>7.7739674116240106E-3</v>
      </c>
      <c r="X130" s="130">
        <v>2.2611192760383916E-3</v>
      </c>
      <c r="Y130" s="182"/>
      <c r="AA130" s="159"/>
    </row>
    <row r="131" spans="1:27" x14ac:dyDescent="0.25">
      <c r="A131" t="s">
        <v>1213</v>
      </c>
      <c r="B131">
        <v>12938</v>
      </c>
      <c r="C131" t="s">
        <v>1703</v>
      </c>
      <c r="D131" t="s">
        <v>1704</v>
      </c>
      <c r="E131" t="s">
        <v>309</v>
      </c>
      <c r="F131" t="s">
        <v>3983</v>
      </c>
      <c r="G131" t="s">
        <v>3984</v>
      </c>
      <c r="H131" t="s">
        <v>312</v>
      </c>
      <c r="I131" t="s">
        <v>917</v>
      </c>
      <c r="J131" t="s">
        <v>204</v>
      </c>
      <c r="K131" t="s">
        <v>204</v>
      </c>
      <c r="L131" t="s">
        <v>325</v>
      </c>
      <c r="M131" t="s">
        <v>340</v>
      </c>
      <c r="N131" t="s">
        <v>454</v>
      </c>
      <c r="O131" t="s">
        <v>339</v>
      </c>
      <c r="P131" t="s">
        <v>1212</v>
      </c>
      <c r="Q131" s="138">
        <v>9267</v>
      </c>
      <c r="R131" s="165">
        <v>1</v>
      </c>
      <c r="S131" t="s">
        <v>3985</v>
      </c>
      <c r="T131" s="4"/>
      <c r="U131" s="138">
        <v>433.13959999999997</v>
      </c>
      <c r="V131" s="130">
        <v>9.2711141496150328E-5</v>
      </c>
      <c r="W131" s="130">
        <v>7.4512054058732654E-3</v>
      </c>
      <c r="X131" s="130">
        <v>2.1672414200951591E-3</v>
      </c>
      <c r="Y131" s="182"/>
      <c r="AA131" s="159"/>
    </row>
    <row r="132" spans="1:27" x14ac:dyDescent="0.25">
      <c r="A132" t="s">
        <v>1213</v>
      </c>
      <c r="B132">
        <v>12938</v>
      </c>
      <c r="C132" t="s">
        <v>4065</v>
      </c>
      <c r="D132" t="s">
        <v>4066</v>
      </c>
      <c r="E132" t="s">
        <v>309</v>
      </c>
      <c r="F132" t="s">
        <v>4065</v>
      </c>
      <c r="G132" t="s">
        <v>4067</v>
      </c>
      <c r="H132" t="s">
        <v>312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475</v>
      </c>
      <c r="O132" t="s">
        <v>339</v>
      </c>
      <c r="P132" t="s">
        <v>1212</v>
      </c>
      <c r="Q132" s="138">
        <v>6233</v>
      </c>
      <c r="R132" s="165">
        <v>1</v>
      </c>
      <c r="S132" t="s">
        <v>4068</v>
      </c>
      <c r="T132" s="4"/>
      <c r="U132" s="138">
        <v>389.18849999999998</v>
      </c>
      <c r="V132" s="130">
        <v>2.4931999999999998E-4</v>
      </c>
      <c r="W132" s="130">
        <v>6.6951242858046397E-3</v>
      </c>
      <c r="X132" s="130">
        <v>1.9473293077444426E-3</v>
      </c>
      <c r="Y132" s="182"/>
      <c r="AA132" s="159"/>
    </row>
    <row r="133" spans="1:27" x14ac:dyDescent="0.25">
      <c r="A133" t="s">
        <v>1213</v>
      </c>
      <c r="B133">
        <v>12938</v>
      </c>
      <c r="C133" t="s">
        <v>4229</v>
      </c>
      <c r="D133" t="s">
        <v>4230</v>
      </c>
      <c r="E133" t="s">
        <v>309</v>
      </c>
      <c r="F133" t="s">
        <v>4229</v>
      </c>
      <c r="G133" t="s">
        <v>4231</v>
      </c>
      <c r="H133" t="s">
        <v>312</v>
      </c>
      <c r="I133" t="s">
        <v>917</v>
      </c>
      <c r="J133" t="s">
        <v>204</v>
      </c>
      <c r="K133" t="s">
        <v>204</v>
      </c>
      <c r="L133" s="135" t="s">
        <v>325</v>
      </c>
      <c r="M133" t="s">
        <v>340</v>
      </c>
      <c r="N133" t="s">
        <v>456</v>
      </c>
      <c r="O133" t="s">
        <v>339</v>
      </c>
      <c r="P133" t="s">
        <v>1212</v>
      </c>
      <c r="Q133" s="138">
        <v>1187</v>
      </c>
      <c r="R133" s="165">
        <v>1</v>
      </c>
      <c r="S133" t="s">
        <v>4232</v>
      </c>
      <c r="T133" s="4"/>
      <c r="U133" s="138">
        <v>363.22199999999998</v>
      </c>
      <c r="V133" s="130">
        <v>9.6598307291666667E-5</v>
      </c>
      <c r="W133" s="130">
        <v>6.2484282894754934E-3</v>
      </c>
      <c r="X133" s="130">
        <v>1.8174042804901789E-3</v>
      </c>
      <c r="Y133" s="182"/>
      <c r="AA133" s="159"/>
    </row>
    <row r="134" spans="1:27" x14ac:dyDescent="0.25">
      <c r="A134" t="s">
        <v>1213</v>
      </c>
      <c r="B134">
        <v>12938</v>
      </c>
      <c r="C134" t="s">
        <v>4069</v>
      </c>
      <c r="D134" t="s">
        <v>4070</v>
      </c>
      <c r="E134" t="s">
        <v>309</v>
      </c>
      <c r="F134" t="s">
        <v>4071</v>
      </c>
      <c r="G134" t="s">
        <v>4072</v>
      </c>
      <c r="H134" t="s">
        <v>312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462</v>
      </c>
      <c r="O134" t="s">
        <v>339</v>
      </c>
      <c r="P134" t="s">
        <v>1212</v>
      </c>
      <c r="Q134" s="138">
        <v>11716</v>
      </c>
      <c r="R134" s="165">
        <v>1</v>
      </c>
      <c r="S134" t="s">
        <v>4073</v>
      </c>
      <c r="T134" s="4"/>
      <c r="U134" s="138">
        <v>360.97</v>
      </c>
      <c r="V134" s="130">
        <v>4.2701284107359103E-4</v>
      </c>
      <c r="W134" s="130">
        <v>6.2096876280951291E-3</v>
      </c>
      <c r="X134" s="130">
        <v>1.8061362558670453E-3</v>
      </c>
      <c r="Y134" s="182"/>
      <c r="AA134" s="159"/>
    </row>
    <row r="135" spans="1:27" x14ac:dyDescent="0.25">
      <c r="A135" t="s">
        <v>1213</v>
      </c>
      <c r="B135">
        <v>12938</v>
      </c>
      <c r="C135" t="s">
        <v>1707</v>
      </c>
      <c r="D135" t="s">
        <v>1708</v>
      </c>
      <c r="E135" t="s">
        <v>309</v>
      </c>
      <c r="F135" t="s">
        <v>4029</v>
      </c>
      <c r="G135" t="s">
        <v>4030</v>
      </c>
      <c r="H135" t="s">
        <v>312</v>
      </c>
      <c r="I135" t="s">
        <v>917</v>
      </c>
      <c r="J135" t="s">
        <v>204</v>
      </c>
      <c r="K135" t="s">
        <v>204</v>
      </c>
      <c r="L135" t="s">
        <v>325</v>
      </c>
      <c r="M135" t="s">
        <v>340</v>
      </c>
      <c r="N135" t="s">
        <v>440</v>
      </c>
      <c r="O135" t="s">
        <v>339</v>
      </c>
      <c r="P135" t="s">
        <v>1212</v>
      </c>
      <c r="Q135" s="138">
        <v>5782</v>
      </c>
      <c r="R135" s="165">
        <v>1</v>
      </c>
      <c r="S135" t="s">
        <v>4031</v>
      </c>
      <c r="T135" s="4"/>
      <c r="U135" s="138">
        <v>357.84800000000001</v>
      </c>
      <c r="V135" s="130">
        <v>4.6278906207416424E-4</v>
      </c>
      <c r="W135" s="130">
        <v>6.1559805477978385E-3</v>
      </c>
      <c r="X135" s="130">
        <v>1.7905151311452764E-3</v>
      </c>
      <c r="Y135" s="182"/>
      <c r="AA135" s="159"/>
    </row>
    <row r="136" spans="1:27" x14ac:dyDescent="0.25">
      <c r="A136" t="s">
        <v>1213</v>
      </c>
      <c r="B136">
        <v>12938</v>
      </c>
      <c r="C136" t="s">
        <v>4085</v>
      </c>
      <c r="D136" t="s">
        <v>4086</v>
      </c>
      <c r="E136" t="s">
        <v>309</v>
      </c>
      <c r="F136" t="s">
        <v>4085</v>
      </c>
      <c r="G136" t="s">
        <v>4087</v>
      </c>
      <c r="H136" t="s">
        <v>312</v>
      </c>
      <c r="I136" t="s">
        <v>917</v>
      </c>
      <c r="J136" t="s">
        <v>204</v>
      </c>
      <c r="K136" t="s">
        <v>204</v>
      </c>
      <c r="L136" t="s">
        <v>325</v>
      </c>
      <c r="M136" t="s">
        <v>340</v>
      </c>
      <c r="N136" t="s">
        <v>463</v>
      </c>
      <c r="O136" t="s">
        <v>339</v>
      </c>
      <c r="P136" t="s">
        <v>1212</v>
      </c>
      <c r="Q136" s="138">
        <v>31660</v>
      </c>
      <c r="R136" s="165">
        <v>1</v>
      </c>
      <c r="S136" t="s">
        <v>4088</v>
      </c>
      <c r="T136" s="4"/>
      <c r="U136" s="138">
        <v>312.42090000000002</v>
      </c>
      <c r="V136" s="130">
        <v>8.6066415490106238E-4</v>
      </c>
      <c r="W136" s="130">
        <v>5.3745081239115313E-3</v>
      </c>
      <c r="X136" s="130">
        <v>1.5632177593168756E-3</v>
      </c>
      <c r="Y136" s="182"/>
      <c r="AA136" s="159"/>
    </row>
    <row r="137" spans="1:27" x14ac:dyDescent="0.25">
      <c r="A137" t="s">
        <v>1213</v>
      </c>
      <c r="B137">
        <v>12938</v>
      </c>
      <c r="C137" t="s">
        <v>4102</v>
      </c>
      <c r="D137" t="s">
        <v>4103</v>
      </c>
      <c r="E137" t="s">
        <v>309</v>
      </c>
      <c r="F137" t="s">
        <v>4102</v>
      </c>
      <c r="G137" t="s">
        <v>4104</v>
      </c>
      <c r="H137" t="s">
        <v>312</v>
      </c>
      <c r="I137" t="s">
        <v>917</v>
      </c>
      <c r="J137" t="s">
        <v>204</v>
      </c>
      <c r="K137" t="s">
        <v>204</v>
      </c>
      <c r="L137" t="s">
        <v>325</v>
      </c>
      <c r="M137" t="s">
        <v>340</v>
      </c>
      <c r="N137" t="s">
        <v>478</v>
      </c>
      <c r="O137" t="s">
        <v>339</v>
      </c>
      <c r="P137" t="s">
        <v>1212</v>
      </c>
      <c r="Q137" s="138">
        <v>6000</v>
      </c>
      <c r="R137" s="165">
        <v>1</v>
      </c>
      <c r="S137" t="s">
        <v>4105</v>
      </c>
      <c r="T137" s="4"/>
      <c r="U137" s="138">
        <v>300</v>
      </c>
      <c r="V137" s="130">
        <v>4.0337590674702006E-4</v>
      </c>
      <c r="W137" s="130">
        <v>5.1608341092848125E-3</v>
      </c>
      <c r="X137" s="130">
        <v>1.5010689995293613E-3</v>
      </c>
      <c r="Y137" s="182"/>
      <c r="AA137" s="159"/>
    </row>
    <row r="138" spans="1:27" x14ac:dyDescent="0.25">
      <c r="A138" t="s">
        <v>1213</v>
      </c>
      <c r="B138">
        <v>12938</v>
      </c>
      <c r="C138" t="s">
        <v>2062</v>
      </c>
      <c r="D138" t="s">
        <v>2063</v>
      </c>
      <c r="E138" t="s">
        <v>309</v>
      </c>
      <c r="F138" t="s">
        <v>2062</v>
      </c>
      <c r="G138" t="s">
        <v>4080</v>
      </c>
      <c r="H138" t="s">
        <v>312</v>
      </c>
      <c r="I138" t="s">
        <v>917</v>
      </c>
      <c r="J138" t="s">
        <v>204</v>
      </c>
      <c r="K138" t="s">
        <v>204</v>
      </c>
      <c r="L138" t="s">
        <v>325</v>
      </c>
      <c r="M138" t="s">
        <v>340</v>
      </c>
      <c r="N138" t="s">
        <v>461</v>
      </c>
      <c r="O138" t="s">
        <v>339</v>
      </c>
      <c r="P138" t="s">
        <v>1212</v>
      </c>
      <c r="Q138" s="138">
        <v>4301</v>
      </c>
      <c r="R138" s="165">
        <v>1</v>
      </c>
      <c r="S138" t="s">
        <v>4081</v>
      </c>
      <c r="T138" s="4"/>
      <c r="U138" s="138">
        <v>299.8657</v>
      </c>
      <c r="V138" s="130">
        <v>2.4851793518287072E-4</v>
      </c>
      <c r="W138" s="130">
        <v>5.158523775881889E-3</v>
      </c>
      <c r="X138" s="130">
        <v>1.5003970209739054E-3</v>
      </c>
      <c r="Y138" s="182"/>
      <c r="AA138" s="159"/>
    </row>
    <row r="139" spans="1:27" x14ac:dyDescent="0.25">
      <c r="A139" t="s">
        <v>1213</v>
      </c>
      <c r="B139">
        <v>12938</v>
      </c>
      <c r="C139" t="s">
        <v>2873</v>
      </c>
      <c r="D139" t="s">
        <v>2874</v>
      </c>
      <c r="E139" t="s">
        <v>309</v>
      </c>
      <c r="F139" t="s">
        <v>2873</v>
      </c>
      <c r="G139" t="s">
        <v>4233</v>
      </c>
      <c r="H139" t="s">
        <v>312</v>
      </c>
      <c r="I139" t="s">
        <v>917</v>
      </c>
      <c r="J139" t="s">
        <v>204</v>
      </c>
      <c r="K139" t="s">
        <v>204</v>
      </c>
      <c r="L139" t="s">
        <v>325</v>
      </c>
      <c r="M139" t="s">
        <v>340</v>
      </c>
      <c r="N139" t="s">
        <v>464</v>
      </c>
      <c r="O139" t="s">
        <v>339</v>
      </c>
      <c r="P139" t="s">
        <v>1212</v>
      </c>
      <c r="Q139" s="138">
        <v>3158</v>
      </c>
      <c r="R139" s="165">
        <v>1</v>
      </c>
      <c r="S139" t="s">
        <v>4234</v>
      </c>
      <c r="T139" s="4"/>
      <c r="U139" s="138">
        <v>288.98859999999996</v>
      </c>
      <c r="V139" s="130">
        <v>8.6277514822903249E-5</v>
      </c>
      <c r="W139" s="130">
        <v>4.971407413581549E-3</v>
      </c>
      <c r="X139" s="130">
        <v>1.4459727622579692E-3</v>
      </c>
      <c r="Y139" s="182"/>
      <c r="AA139" s="159"/>
    </row>
    <row r="140" spans="1:27" x14ac:dyDescent="0.25">
      <c r="A140" t="s">
        <v>1213</v>
      </c>
      <c r="B140">
        <v>12938</v>
      </c>
      <c r="C140" t="s">
        <v>3262</v>
      </c>
      <c r="D140" t="s">
        <v>3263</v>
      </c>
      <c r="E140" t="s">
        <v>309</v>
      </c>
      <c r="F140" t="s">
        <v>4013</v>
      </c>
      <c r="G140" t="s">
        <v>4014</v>
      </c>
      <c r="H140" t="s">
        <v>312</v>
      </c>
      <c r="I140" t="s">
        <v>917</v>
      </c>
      <c r="J140" t="s">
        <v>204</v>
      </c>
      <c r="K140" t="s">
        <v>204</v>
      </c>
      <c r="L140" t="s">
        <v>325</v>
      </c>
      <c r="M140" t="s">
        <v>340</v>
      </c>
      <c r="N140" t="s">
        <v>476</v>
      </c>
      <c r="O140" t="s">
        <v>339</v>
      </c>
      <c r="P140" t="s">
        <v>1212</v>
      </c>
      <c r="Q140" s="138">
        <v>1069</v>
      </c>
      <c r="R140" s="165">
        <v>1</v>
      </c>
      <c r="S140" t="s">
        <v>4015</v>
      </c>
      <c r="T140" s="4"/>
      <c r="U140" s="138">
        <v>286.49200000000002</v>
      </c>
      <c r="V140" s="130">
        <v>6.7227262799545728E-5</v>
      </c>
      <c r="W140" s="130">
        <v>4.928458952124082E-3</v>
      </c>
      <c r="X140" s="130">
        <v>1.4334808660438861E-3</v>
      </c>
      <c r="Y140" s="182"/>
      <c r="AA140" s="159"/>
    </row>
    <row r="141" spans="1:27" x14ac:dyDescent="0.25">
      <c r="A141" t="s">
        <v>1213</v>
      </c>
      <c r="B141">
        <v>12938</v>
      </c>
      <c r="C141" t="s">
        <v>4235</v>
      </c>
      <c r="D141" t="s">
        <v>4236</v>
      </c>
      <c r="E141" t="s">
        <v>309</v>
      </c>
      <c r="F141" t="s">
        <v>4235</v>
      </c>
      <c r="G141" t="s">
        <v>4237</v>
      </c>
      <c r="H141" t="s">
        <v>312</v>
      </c>
      <c r="I141" t="s">
        <v>917</v>
      </c>
      <c r="J141" t="s">
        <v>204</v>
      </c>
      <c r="K141" t="s">
        <v>204</v>
      </c>
      <c r="L141" t="s">
        <v>325</v>
      </c>
      <c r="M141" t="s">
        <v>340</v>
      </c>
      <c r="N141" t="s">
        <v>475</v>
      </c>
      <c r="O141" t="s">
        <v>339</v>
      </c>
      <c r="P141" t="s">
        <v>1212</v>
      </c>
      <c r="Q141" s="138">
        <v>7102</v>
      </c>
      <c r="R141" s="165">
        <v>1</v>
      </c>
      <c r="S141" t="s">
        <v>4238</v>
      </c>
      <c r="T141" s="4"/>
      <c r="U141" s="138">
        <v>265.89890000000003</v>
      </c>
      <c r="V141" s="130">
        <v>4.8976648717297296E-4</v>
      </c>
      <c r="W141" s="130">
        <v>4.5742003758043716E-3</v>
      </c>
      <c r="X141" s="130">
        <v>1.3304419859965259E-3</v>
      </c>
      <c r="Y141" s="182"/>
      <c r="AA141" s="159"/>
    </row>
    <row r="142" spans="1:27" x14ac:dyDescent="0.25">
      <c r="A142" t="s">
        <v>1213</v>
      </c>
      <c r="B142">
        <v>12938</v>
      </c>
      <c r="C142" t="s">
        <v>4050</v>
      </c>
      <c r="D142" t="s">
        <v>4051</v>
      </c>
      <c r="E142" t="s">
        <v>309</v>
      </c>
      <c r="F142" t="s">
        <v>4050</v>
      </c>
      <c r="G142" t="s">
        <v>4052</v>
      </c>
      <c r="H142" t="s">
        <v>312</v>
      </c>
      <c r="I142" t="s">
        <v>917</v>
      </c>
      <c r="J142" t="s">
        <v>204</v>
      </c>
      <c r="K142" t="s">
        <v>204</v>
      </c>
      <c r="L142" t="s">
        <v>325</v>
      </c>
      <c r="M142" t="s">
        <v>340</v>
      </c>
      <c r="N142" t="s">
        <v>461</v>
      </c>
      <c r="O142" t="s">
        <v>339</v>
      </c>
      <c r="P142" t="s">
        <v>1212</v>
      </c>
      <c r="Q142" s="138">
        <v>2846</v>
      </c>
      <c r="R142" s="165">
        <v>1</v>
      </c>
      <c r="S142" t="s">
        <v>4053</v>
      </c>
      <c r="T142" s="4"/>
      <c r="U142" s="138">
        <v>231.97749999999999</v>
      </c>
      <c r="V142" s="130">
        <v>4.786807679136144E-5</v>
      </c>
      <c r="W142" s="130">
        <v>3.9906579819553919E-3</v>
      </c>
      <c r="X142" s="130">
        <v>1.1607141127944081E-3</v>
      </c>
      <c r="Y142" s="182"/>
      <c r="AA142" s="159"/>
    </row>
    <row r="143" spans="1:27" x14ac:dyDescent="0.25">
      <c r="A143" t="s">
        <v>1213</v>
      </c>
      <c r="B143">
        <v>12938</v>
      </c>
      <c r="C143" t="s">
        <v>4045</v>
      </c>
      <c r="D143" t="s">
        <v>4046</v>
      </c>
      <c r="E143" t="s">
        <v>309</v>
      </c>
      <c r="F143" t="s">
        <v>4047</v>
      </c>
      <c r="G143" t="s">
        <v>4048</v>
      </c>
      <c r="H143" t="s">
        <v>312</v>
      </c>
      <c r="I143" t="s">
        <v>917</v>
      </c>
      <c r="J143" t="s">
        <v>204</v>
      </c>
      <c r="K143" t="s">
        <v>204</v>
      </c>
      <c r="L143" t="s">
        <v>325</v>
      </c>
      <c r="M143" t="s">
        <v>340</v>
      </c>
      <c r="N143" t="s">
        <v>454</v>
      </c>
      <c r="O143" t="s">
        <v>339</v>
      </c>
      <c r="P143" t="s">
        <v>1212</v>
      </c>
      <c r="Q143" s="138">
        <v>24352</v>
      </c>
      <c r="R143" s="165">
        <v>1</v>
      </c>
      <c r="S143" t="s">
        <v>4049</v>
      </c>
      <c r="T143" s="4"/>
      <c r="U143" s="138">
        <v>218.09649999999999</v>
      </c>
      <c r="V143" s="130">
        <v>2.0746034435174741E-5</v>
      </c>
      <c r="W143" s="130">
        <v>3.7518661877187832E-3</v>
      </c>
      <c r="X143" s="130">
        <v>1.0912596501861844E-3</v>
      </c>
      <c r="Y143" s="182"/>
      <c r="AA143" s="159"/>
    </row>
    <row r="144" spans="1:27" x14ac:dyDescent="0.25">
      <c r="A144" t="s">
        <v>1213</v>
      </c>
      <c r="B144">
        <v>12938</v>
      </c>
      <c r="C144" t="s">
        <v>4239</v>
      </c>
      <c r="D144" t="s">
        <v>4240</v>
      </c>
      <c r="E144" t="s">
        <v>309</v>
      </c>
      <c r="F144" t="s">
        <v>4239</v>
      </c>
      <c r="G144">
        <v>1170216</v>
      </c>
      <c r="H144" t="s">
        <v>312</v>
      </c>
      <c r="I144" t="s">
        <v>917</v>
      </c>
      <c r="J144" t="s">
        <v>204</v>
      </c>
      <c r="K144" t="s">
        <v>204</v>
      </c>
      <c r="L144" s="135" t="s">
        <v>325</v>
      </c>
      <c r="M144" t="s">
        <v>340</v>
      </c>
      <c r="N144" t="s">
        <v>456</v>
      </c>
      <c r="O144" t="s">
        <v>339</v>
      </c>
      <c r="P144" t="s">
        <v>1212</v>
      </c>
      <c r="Q144" s="138">
        <v>20000</v>
      </c>
      <c r="R144" s="165">
        <v>1</v>
      </c>
      <c r="S144" t="s">
        <v>4241</v>
      </c>
      <c r="T144" s="4"/>
      <c r="U144" s="138">
        <v>216.8</v>
      </c>
      <c r="V144" s="130">
        <v>1.8715432771128907E-4</v>
      </c>
      <c r="W144" s="130">
        <v>3.729562782976491E-3</v>
      </c>
      <c r="X144" s="130">
        <v>1.0847725303265519E-3</v>
      </c>
      <c r="Y144" s="182"/>
      <c r="AA144" s="159"/>
    </row>
    <row r="145" spans="1:27" x14ac:dyDescent="0.25">
      <c r="A145" t="s">
        <v>1213</v>
      </c>
      <c r="B145">
        <v>12938</v>
      </c>
      <c r="C145" t="s">
        <v>3736</v>
      </c>
      <c r="D145" t="s">
        <v>3737</v>
      </c>
      <c r="E145" t="s">
        <v>311</v>
      </c>
      <c r="F145" t="s">
        <v>3736</v>
      </c>
      <c r="G145" t="s">
        <v>4098</v>
      </c>
      <c r="H145" t="s">
        <v>312</v>
      </c>
      <c r="I145" t="s">
        <v>917</v>
      </c>
      <c r="J145" t="s">
        <v>204</v>
      </c>
      <c r="K145" t="s">
        <v>233</v>
      </c>
      <c r="L145" t="s">
        <v>325</v>
      </c>
      <c r="M145" t="s">
        <v>340</v>
      </c>
      <c r="N145" t="s">
        <v>454</v>
      </c>
      <c r="O145" t="s">
        <v>339</v>
      </c>
      <c r="P145" t="s">
        <v>1212</v>
      </c>
      <c r="Q145" s="138">
        <v>4395</v>
      </c>
      <c r="R145" s="165">
        <v>1</v>
      </c>
      <c r="S145" t="s">
        <v>4099</v>
      </c>
      <c r="T145" s="4">
        <v>4.9561999999999999</v>
      </c>
      <c r="U145" s="138">
        <v>207.6097</v>
      </c>
      <c r="V145" s="130">
        <v>2.3953439223085815E-5</v>
      </c>
      <c r="W145" s="130">
        <v>3.5714640705946238E-3</v>
      </c>
      <c r="X145" s="130">
        <v>1.0387882822386362E-3</v>
      </c>
      <c r="Y145" s="182"/>
      <c r="AA145" s="159"/>
    </row>
    <row r="146" spans="1:27" x14ac:dyDescent="0.25">
      <c r="A146" t="s">
        <v>1213</v>
      </c>
      <c r="B146">
        <v>12938</v>
      </c>
      <c r="C146" t="s">
        <v>3099</v>
      </c>
      <c r="D146" t="s">
        <v>3100</v>
      </c>
      <c r="E146" t="s">
        <v>309</v>
      </c>
      <c r="F146" t="s">
        <v>3099</v>
      </c>
      <c r="G146" t="s">
        <v>4100</v>
      </c>
      <c r="H146" t="s">
        <v>312</v>
      </c>
      <c r="I146" t="s">
        <v>917</v>
      </c>
      <c r="J146" t="s">
        <v>204</v>
      </c>
      <c r="K146" t="s">
        <v>204</v>
      </c>
      <c r="L146" t="s">
        <v>325</v>
      </c>
      <c r="M146" t="s">
        <v>340</v>
      </c>
      <c r="N146" t="s">
        <v>447</v>
      </c>
      <c r="O146" t="s">
        <v>339</v>
      </c>
      <c r="P146" t="s">
        <v>1212</v>
      </c>
      <c r="Q146" s="138">
        <v>13184</v>
      </c>
      <c r="R146" s="165">
        <v>1</v>
      </c>
      <c r="S146" t="s">
        <v>4101</v>
      </c>
      <c r="T146" s="4"/>
      <c r="U146" s="138">
        <v>204.22020000000001</v>
      </c>
      <c r="V146" s="130">
        <v>6.248877332594667E-5</v>
      </c>
      <c r="W146" s="130">
        <v>3.5131552465498873E-3</v>
      </c>
      <c r="X146" s="130">
        <v>1.0218287043256202E-3</v>
      </c>
      <c r="Y146" s="182"/>
      <c r="AA146" s="159"/>
    </row>
    <row r="147" spans="1:27" x14ac:dyDescent="0.25">
      <c r="A147" t="s">
        <v>1213</v>
      </c>
      <c r="B147">
        <v>12938</v>
      </c>
      <c r="C147" t="s">
        <v>1964</v>
      </c>
      <c r="D147" t="s">
        <v>1965</v>
      </c>
      <c r="E147" t="s">
        <v>309</v>
      </c>
      <c r="F147" t="s">
        <v>4060</v>
      </c>
      <c r="G147" t="s">
        <v>4061</v>
      </c>
      <c r="H147" t="s">
        <v>312</v>
      </c>
      <c r="I147" t="s">
        <v>917</v>
      </c>
      <c r="J147" t="s">
        <v>204</v>
      </c>
      <c r="K147" t="s">
        <v>204</v>
      </c>
      <c r="L147" t="s">
        <v>325</v>
      </c>
      <c r="M147" t="s">
        <v>340</v>
      </c>
      <c r="N147" t="s">
        <v>464</v>
      </c>
      <c r="O147" t="s">
        <v>339</v>
      </c>
      <c r="P147" t="s">
        <v>1212</v>
      </c>
      <c r="Q147" s="138">
        <v>1186</v>
      </c>
      <c r="R147" s="165">
        <v>1</v>
      </c>
      <c r="S147" t="s">
        <v>4062</v>
      </c>
      <c r="T147" s="4"/>
      <c r="U147" s="138">
        <v>193.1994</v>
      </c>
      <c r="V147" s="130">
        <v>1.6063208318412337E-4</v>
      </c>
      <c r="W147" s="130">
        <v>3.3235668447112003E-3</v>
      </c>
      <c r="X147" s="130">
        <v>9.6668543355890959E-4</v>
      </c>
      <c r="Y147" s="182"/>
      <c r="AA147" s="159"/>
    </row>
    <row r="148" spans="1:27" x14ac:dyDescent="0.25">
      <c r="A148" t="s">
        <v>1213</v>
      </c>
      <c r="B148">
        <v>12938</v>
      </c>
      <c r="C148" t="s">
        <v>4074</v>
      </c>
      <c r="D148" t="s">
        <v>4075</v>
      </c>
      <c r="E148" t="s">
        <v>309</v>
      </c>
      <c r="F148" t="s">
        <v>4074</v>
      </c>
      <c r="G148" t="s">
        <v>4076</v>
      </c>
      <c r="H148" t="s">
        <v>312</v>
      </c>
      <c r="I148" t="s">
        <v>917</v>
      </c>
      <c r="J148" t="s">
        <v>204</v>
      </c>
      <c r="K148" t="s">
        <v>204</v>
      </c>
      <c r="L148" t="s">
        <v>325</v>
      </c>
      <c r="M148" t="s">
        <v>340</v>
      </c>
      <c r="N148" t="s">
        <v>475</v>
      </c>
      <c r="O148" t="s">
        <v>339</v>
      </c>
      <c r="P148" t="s">
        <v>1212</v>
      </c>
      <c r="Q148" s="138">
        <v>38343</v>
      </c>
      <c r="R148" s="165">
        <v>1</v>
      </c>
      <c r="S148" t="s">
        <v>4077</v>
      </c>
      <c r="T148" s="4"/>
      <c r="U148" s="138">
        <v>187.3056</v>
      </c>
      <c r="V148" s="130">
        <v>3.525226733227743E-4</v>
      </c>
      <c r="W148" s="130">
        <v>3.2221770978001908E-3</v>
      </c>
      <c r="X148" s="130">
        <v>9.3719543199415577E-4</v>
      </c>
      <c r="Y148" s="182"/>
      <c r="AA148" s="159"/>
    </row>
    <row r="149" spans="1:27" x14ac:dyDescent="0.25">
      <c r="A149" t="s">
        <v>1213</v>
      </c>
      <c r="B149">
        <v>12938</v>
      </c>
      <c r="C149" t="s">
        <v>3167</v>
      </c>
      <c r="D149" t="s">
        <v>3168</v>
      </c>
      <c r="E149" t="s">
        <v>309</v>
      </c>
      <c r="F149" t="s">
        <v>3167</v>
      </c>
      <c r="G149" t="s">
        <v>4110</v>
      </c>
      <c r="H149" t="s">
        <v>312</v>
      </c>
      <c r="I149" t="s">
        <v>917</v>
      </c>
      <c r="J149" t="s">
        <v>204</v>
      </c>
      <c r="K149" t="s">
        <v>204</v>
      </c>
      <c r="L149" t="s">
        <v>325</v>
      </c>
      <c r="M149" t="s">
        <v>340</v>
      </c>
      <c r="N149" t="s">
        <v>447</v>
      </c>
      <c r="O149" t="s">
        <v>339</v>
      </c>
      <c r="P149" t="s">
        <v>1212</v>
      </c>
      <c r="Q149" s="138">
        <v>780</v>
      </c>
      <c r="R149" s="165">
        <v>1</v>
      </c>
      <c r="S149" t="s">
        <v>4111</v>
      </c>
      <c r="T149" s="4"/>
      <c r="U149" s="138">
        <v>159.9</v>
      </c>
      <c r="V149" s="130">
        <v>6.1691602728856858E-5</v>
      </c>
      <c r="W149" s="130">
        <v>2.7507245802488051E-3</v>
      </c>
      <c r="X149" s="130">
        <v>8.0006977674914963E-4</v>
      </c>
      <c r="Y149" s="182"/>
      <c r="AA149" s="159"/>
    </row>
    <row r="150" spans="1:27" x14ac:dyDescent="0.25">
      <c r="A150" t="s">
        <v>1213</v>
      </c>
      <c r="B150">
        <v>12938</v>
      </c>
      <c r="C150" t="s">
        <v>4093</v>
      </c>
      <c r="D150" t="s">
        <v>4094</v>
      </c>
      <c r="E150" t="s">
        <v>309</v>
      </c>
      <c r="F150" t="s">
        <v>4095</v>
      </c>
      <c r="G150" t="s">
        <v>4096</v>
      </c>
      <c r="H150" t="s">
        <v>312</v>
      </c>
      <c r="I150" t="s">
        <v>917</v>
      </c>
      <c r="J150" t="s">
        <v>204</v>
      </c>
      <c r="K150" t="s">
        <v>204</v>
      </c>
      <c r="L150" t="s">
        <v>325</v>
      </c>
      <c r="M150" t="s">
        <v>340</v>
      </c>
      <c r="N150" t="s">
        <v>454</v>
      </c>
      <c r="O150" t="s">
        <v>339</v>
      </c>
      <c r="P150" t="s">
        <v>1212</v>
      </c>
      <c r="Q150" s="138">
        <v>60324</v>
      </c>
      <c r="R150" s="165">
        <v>1</v>
      </c>
      <c r="S150" t="s">
        <v>4097</v>
      </c>
      <c r="T150" s="4"/>
      <c r="U150" s="138">
        <v>156.35979999999998</v>
      </c>
      <c r="V150" s="130">
        <v>5.3675192405019709E-5</v>
      </c>
      <c r="W150" s="130">
        <v>2.689823297203171E-3</v>
      </c>
      <c r="X150" s="130">
        <v>7.8235616184203663E-4</v>
      </c>
      <c r="Y150" s="182"/>
      <c r="AA150" s="159"/>
    </row>
    <row r="151" spans="1:27" x14ac:dyDescent="0.25">
      <c r="A151" t="s">
        <v>1213</v>
      </c>
      <c r="B151">
        <v>12938</v>
      </c>
      <c r="C151" t="s">
        <v>4082</v>
      </c>
      <c r="D151" t="s">
        <v>4083</v>
      </c>
      <c r="E151" t="s">
        <v>309</v>
      </c>
      <c r="F151" t="s">
        <v>4084</v>
      </c>
      <c r="G151">
        <v>1132356</v>
      </c>
      <c r="H151" t="s">
        <v>312</v>
      </c>
      <c r="I151" t="s">
        <v>917</v>
      </c>
      <c r="J151" t="s">
        <v>204</v>
      </c>
      <c r="K151" t="s">
        <v>204</v>
      </c>
      <c r="L151" t="s">
        <v>327</v>
      </c>
      <c r="M151" t="s">
        <v>340</v>
      </c>
      <c r="N151" t="s">
        <v>463</v>
      </c>
      <c r="O151" t="s">
        <v>339</v>
      </c>
      <c r="P151" t="s">
        <v>1212</v>
      </c>
      <c r="Q151" s="138">
        <f>15000</f>
        <v>15000</v>
      </c>
      <c r="R151" s="165">
        <v>1</v>
      </c>
      <c r="S151" s="139">
        <f>U151*1000/Q151*100</f>
        <v>991.89266666666663</v>
      </c>
      <c r="T151" s="4"/>
      <c r="U151" s="138">
        <f>148.815-0.0311</f>
        <v>148.78389999999999</v>
      </c>
      <c r="V151" s="130">
        <v>1.0292144511781525E-4</v>
      </c>
      <c r="W151" s="130">
        <v>2.5594967534414018E-3</v>
      </c>
      <c r="X151" s="130">
        <v>7.444496663969218E-4</v>
      </c>
      <c r="Y151" s="182"/>
      <c r="AA151" s="159"/>
    </row>
    <row r="152" spans="1:27" x14ac:dyDescent="0.25">
      <c r="A152" t="s">
        <v>1213</v>
      </c>
      <c r="B152">
        <v>12938</v>
      </c>
      <c r="C152" t="s">
        <v>4041</v>
      </c>
      <c r="D152" t="s">
        <v>4042</v>
      </c>
      <c r="E152" t="s">
        <v>309</v>
      </c>
      <c r="F152" t="s">
        <v>4041</v>
      </c>
      <c r="G152" t="s">
        <v>4043</v>
      </c>
      <c r="H152" t="s">
        <v>312</v>
      </c>
      <c r="I152" t="s">
        <v>917</v>
      </c>
      <c r="J152" t="s">
        <v>204</v>
      </c>
      <c r="K152" t="s">
        <v>204</v>
      </c>
      <c r="L152" t="s">
        <v>325</v>
      </c>
      <c r="M152" t="s">
        <v>340</v>
      </c>
      <c r="N152" t="s">
        <v>464</v>
      </c>
      <c r="O152" t="s">
        <v>339</v>
      </c>
      <c r="P152" t="s">
        <v>1212</v>
      </c>
      <c r="Q152" s="138">
        <v>13995</v>
      </c>
      <c r="R152" s="165">
        <v>1</v>
      </c>
      <c r="S152" t="s">
        <v>4044</v>
      </c>
      <c r="T152" s="4"/>
      <c r="U152" s="138">
        <v>142.1892</v>
      </c>
      <c r="V152" s="130">
        <v>2.0011845239270673E-4</v>
      </c>
      <c r="W152" s="130">
        <v>2.4460495777730669E-3</v>
      </c>
      <c r="X152" s="130">
        <v>7.1145266729293424E-4</v>
      </c>
      <c r="Y152" s="182"/>
      <c r="AA152" s="159"/>
    </row>
    <row r="153" spans="1:27" x14ac:dyDescent="0.25">
      <c r="A153" t="s">
        <v>1213</v>
      </c>
      <c r="B153">
        <v>12938</v>
      </c>
      <c r="C153" t="s">
        <v>4126</v>
      </c>
      <c r="D153" t="s">
        <v>4127</v>
      </c>
      <c r="E153" t="s">
        <v>309</v>
      </c>
      <c r="F153" t="s">
        <v>4126</v>
      </c>
      <c r="G153" t="s">
        <v>4128</v>
      </c>
      <c r="H153" t="s">
        <v>312</v>
      </c>
      <c r="I153" t="s">
        <v>917</v>
      </c>
      <c r="J153" t="s">
        <v>204</v>
      </c>
      <c r="K153" t="s">
        <v>204</v>
      </c>
      <c r="L153" t="s">
        <v>325</v>
      </c>
      <c r="M153" t="s">
        <v>340</v>
      </c>
      <c r="N153" t="s">
        <v>475</v>
      </c>
      <c r="O153" t="s">
        <v>339</v>
      </c>
      <c r="P153" t="s">
        <v>1212</v>
      </c>
      <c r="Q153" s="138">
        <v>715</v>
      </c>
      <c r="R153" s="165">
        <v>1</v>
      </c>
      <c r="S153" t="s">
        <v>4129</v>
      </c>
      <c r="T153" s="4"/>
      <c r="U153" s="138">
        <v>141.21250000000001</v>
      </c>
      <c r="V153" s="130">
        <v>5.1903429422914444E-5</v>
      </c>
      <c r="W153" s="130">
        <v>2.4292476221912719E-3</v>
      </c>
      <c r="X153" s="130">
        <v>7.0656568698679984E-4</v>
      </c>
      <c r="Y153" s="182"/>
      <c r="AA153" s="159"/>
    </row>
    <row r="154" spans="1:27" x14ac:dyDescent="0.25">
      <c r="A154" t="s">
        <v>1213</v>
      </c>
      <c r="B154">
        <v>12938</v>
      </c>
      <c r="C154" t="s">
        <v>4242</v>
      </c>
      <c r="D154" t="s">
        <v>4243</v>
      </c>
      <c r="E154" t="s">
        <v>309</v>
      </c>
      <c r="F154" t="s">
        <v>4242</v>
      </c>
      <c r="G154" t="s">
        <v>4244</v>
      </c>
      <c r="H154" t="s">
        <v>312</v>
      </c>
      <c r="I154" t="s">
        <v>917</v>
      </c>
      <c r="J154" t="s">
        <v>204</v>
      </c>
      <c r="K154" t="s">
        <v>204</v>
      </c>
      <c r="L154" t="s">
        <v>325</v>
      </c>
      <c r="M154" t="s">
        <v>340</v>
      </c>
      <c r="N154" t="s">
        <v>463</v>
      </c>
      <c r="O154" t="s">
        <v>339</v>
      </c>
      <c r="P154" t="s">
        <v>1212</v>
      </c>
      <c r="Q154" s="138">
        <v>3852</v>
      </c>
      <c r="R154" s="165">
        <v>1</v>
      </c>
      <c r="S154" t="s">
        <v>4245</v>
      </c>
      <c r="T154" s="4"/>
      <c r="U154" s="138">
        <v>125.6908</v>
      </c>
      <c r="V154" s="130">
        <v>1.6341148887974636E-4</v>
      </c>
      <c r="W154" s="130">
        <v>2.162231226210985E-3</v>
      </c>
      <c r="X154" s="130">
        <v>6.2890187802015014E-4</v>
      </c>
      <c r="Y154" s="182"/>
      <c r="AA154" s="159"/>
    </row>
    <row r="155" spans="1:27" x14ac:dyDescent="0.25">
      <c r="A155" t="s">
        <v>1213</v>
      </c>
      <c r="B155">
        <v>12938</v>
      </c>
      <c r="C155" t="s">
        <v>4122</v>
      </c>
      <c r="D155" t="s">
        <v>4123</v>
      </c>
      <c r="E155" t="s">
        <v>309</v>
      </c>
      <c r="F155" t="s">
        <v>4122</v>
      </c>
      <c r="G155" t="s">
        <v>4124</v>
      </c>
      <c r="H155" t="s">
        <v>312</v>
      </c>
      <c r="I155" t="s">
        <v>917</v>
      </c>
      <c r="J155" t="s">
        <v>204</v>
      </c>
      <c r="K155" t="s">
        <v>204</v>
      </c>
      <c r="L155" t="s">
        <v>325</v>
      </c>
      <c r="M155" t="s">
        <v>340</v>
      </c>
      <c r="N155" t="s">
        <v>475</v>
      </c>
      <c r="O155" t="s">
        <v>339</v>
      </c>
      <c r="P155" t="s">
        <v>1212</v>
      </c>
      <c r="Q155" s="138">
        <v>10014</v>
      </c>
      <c r="R155" s="165">
        <v>1</v>
      </c>
      <c r="S155" t="s">
        <v>4125</v>
      </c>
      <c r="T155" s="4"/>
      <c r="U155" s="138">
        <v>87.272000000000006</v>
      </c>
      <c r="V155" s="130">
        <v>6.9985412088069914E-5</v>
      </c>
      <c r="W155" s="130">
        <v>1.5013210479516805E-3</v>
      </c>
      <c r="X155" s="130">
        <v>4.3667097908975475E-4</v>
      </c>
      <c r="Y155" s="182"/>
      <c r="AA155" s="159"/>
    </row>
    <row r="156" spans="1:27" x14ac:dyDescent="0.25">
      <c r="A156" t="s">
        <v>1213</v>
      </c>
      <c r="B156">
        <v>12938</v>
      </c>
      <c r="C156" t="s">
        <v>2024</v>
      </c>
      <c r="D156" t="s">
        <v>2025</v>
      </c>
      <c r="E156" t="s">
        <v>309</v>
      </c>
      <c r="F156" t="s">
        <v>4038</v>
      </c>
      <c r="G156" t="s">
        <v>4039</v>
      </c>
      <c r="H156" t="s">
        <v>312</v>
      </c>
      <c r="I156" t="s">
        <v>917</v>
      </c>
      <c r="J156" t="s">
        <v>204</v>
      </c>
      <c r="K156" t="s">
        <v>204</v>
      </c>
      <c r="L156" t="s">
        <v>325</v>
      </c>
      <c r="M156" t="s">
        <v>340</v>
      </c>
      <c r="N156" t="s">
        <v>464</v>
      </c>
      <c r="O156" t="s">
        <v>339</v>
      </c>
      <c r="P156" t="s">
        <v>1212</v>
      </c>
      <c r="Q156" s="138">
        <v>3386</v>
      </c>
      <c r="R156" s="165">
        <v>1</v>
      </c>
      <c r="S156" t="s">
        <v>4040</v>
      </c>
      <c r="T156" s="4"/>
      <c r="U156" s="138">
        <v>85.157899999999998</v>
      </c>
      <c r="V156" s="130">
        <v>1.5372027908520473E-5</v>
      </c>
      <c r="W156" s="130">
        <v>1.4649526499835503E-3</v>
      </c>
      <c r="X156" s="130">
        <v>4.2609294585007132E-4</v>
      </c>
      <c r="Y156" s="182"/>
      <c r="AA156" s="159"/>
    </row>
    <row r="157" spans="1:27" x14ac:dyDescent="0.25">
      <c r="A157" t="s">
        <v>1213</v>
      </c>
      <c r="B157">
        <v>12938</v>
      </c>
      <c r="C157" t="s">
        <v>4112</v>
      </c>
      <c r="D157" t="s">
        <v>4113</v>
      </c>
      <c r="E157" t="s">
        <v>309</v>
      </c>
      <c r="F157" t="s">
        <v>4114</v>
      </c>
      <c r="G157" t="s">
        <v>4115</v>
      </c>
      <c r="H157" t="s">
        <v>312</v>
      </c>
      <c r="I157" t="s">
        <v>917</v>
      </c>
      <c r="J157" t="s">
        <v>204</v>
      </c>
      <c r="K157" t="s">
        <v>204</v>
      </c>
      <c r="L157" t="s">
        <v>325</v>
      </c>
      <c r="M157" t="s">
        <v>340</v>
      </c>
      <c r="N157" t="s">
        <v>477</v>
      </c>
      <c r="O157" t="s">
        <v>339</v>
      </c>
      <c r="P157" t="s">
        <v>1212</v>
      </c>
      <c r="Q157" s="138">
        <v>238</v>
      </c>
      <c r="R157" s="165">
        <v>1</v>
      </c>
      <c r="S157" t="s">
        <v>4116</v>
      </c>
      <c r="T157" s="4"/>
      <c r="U157" s="138">
        <v>71.614199999999997</v>
      </c>
      <c r="V157" s="130">
        <v>3.8532276448036476E-5</v>
      </c>
      <c r="W157" s="130">
        <v>1.2319633535638145E-3</v>
      </c>
      <c r="X157" s="130">
        <v>3.5832618515365192E-4</v>
      </c>
      <c r="Y157" s="182"/>
      <c r="AA157" s="159"/>
    </row>
    <row r="158" spans="1:27" x14ac:dyDescent="0.25">
      <c r="A158" t="s">
        <v>1213</v>
      </c>
      <c r="B158">
        <v>12938</v>
      </c>
      <c r="C158" t="s">
        <v>4130</v>
      </c>
      <c r="D158" t="s">
        <v>4131</v>
      </c>
      <c r="E158" t="s">
        <v>309</v>
      </c>
      <c r="F158" t="s">
        <v>4132</v>
      </c>
      <c r="G158" t="s">
        <v>4133</v>
      </c>
      <c r="H158" t="s">
        <v>312</v>
      </c>
      <c r="I158" t="s">
        <v>917</v>
      </c>
      <c r="J158" t="s">
        <v>204</v>
      </c>
      <c r="K158" t="s">
        <v>204</v>
      </c>
      <c r="L158" s="135" t="s">
        <v>325</v>
      </c>
      <c r="M158" t="s">
        <v>340</v>
      </c>
      <c r="N158" t="s">
        <v>439</v>
      </c>
      <c r="O158" t="s">
        <v>339</v>
      </c>
      <c r="P158" t="s">
        <v>1212</v>
      </c>
      <c r="Q158" s="138">
        <v>1684</v>
      </c>
      <c r="R158" s="165">
        <v>1</v>
      </c>
      <c r="S158" t="s">
        <v>4134</v>
      </c>
      <c r="T158" s="4"/>
      <c r="U158" s="138">
        <v>64.1267</v>
      </c>
      <c r="V158" s="130">
        <v>1.0796982743420989E-4</v>
      </c>
      <c r="W158" s="130">
        <v>1.1031575355862479E-3</v>
      </c>
      <c r="X158" s="130">
        <v>3.2086200470706497E-4</v>
      </c>
      <c r="Y158" s="182"/>
      <c r="AA158" s="159"/>
    </row>
    <row r="159" spans="1:27" x14ac:dyDescent="0.25">
      <c r="A159" t="s">
        <v>1213</v>
      </c>
      <c r="B159">
        <v>12938</v>
      </c>
      <c r="C159" t="s">
        <v>4089</v>
      </c>
      <c r="D159" t="s">
        <v>4090</v>
      </c>
      <c r="E159" t="s">
        <v>309</v>
      </c>
      <c r="F159" t="s">
        <v>4089</v>
      </c>
      <c r="G159" t="s">
        <v>4091</v>
      </c>
      <c r="H159" t="s">
        <v>312</v>
      </c>
      <c r="I159" t="s">
        <v>917</v>
      </c>
      <c r="J159" t="s">
        <v>204</v>
      </c>
      <c r="K159" t="s">
        <v>204</v>
      </c>
      <c r="L159" t="s">
        <v>325</v>
      </c>
      <c r="M159" t="s">
        <v>340</v>
      </c>
      <c r="N159" t="s">
        <v>475</v>
      </c>
      <c r="O159" t="s">
        <v>339</v>
      </c>
      <c r="P159" t="s">
        <v>1212</v>
      </c>
      <c r="Q159" s="138">
        <v>1000</v>
      </c>
      <c r="R159" s="165">
        <v>1</v>
      </c>
      <c r="S159" t="s">
        <v>4092</v>
      </c>
      <c r="T159" s="4"/>
      <c r="U159" s="138">
        <v>59.7</v>
      </c>
      <c r="V159" s="130">
        <v>2.0621154541324692E-5</v>
      </c>
      <c r="W159" s="130">
        <v>1.0270059877476776E-3</v>
      </c>
      <c r="X159" s="130">
        <v>2.987127309063429E-4</v>
      </c>
      <c r="Y159" s="182"/>
      <c r="AA159" s="159"/>
    </row>
    <row r="160" spans="1:27" x14ac:dyDescent="0.25">
      <c r="A160" t="s">
        <v>1213</v>
      </c>
      <c r="B160">
        <v>12938</v>
      </c>
      <c r="C160" t="s">
        <v>4138</v>
      </c>
      <c r="D160" t="s">
        <v>4139</v>
      </c>
      <c r="E160" t="s">
        <v>80</v>
      </c>
      <c r="F160" t="s">
        <v>4140</v>
      </c>
      <c r="G160" t="s">
        <v>4141</v>
      </c>
      <c r="H160" t="s">
        <v>321</v>
      </c>
      <c r="I160" t="s">
        <v>917</v>
      </c>
      <c r="J160" t="s">
        <v>205</v>
      </c>
      <c r="K160" t="s">
        <v>224</v>
      </c>
      <c r="L160" t="s">
        <v>325</v>
      </c>
      <c r="M160" t="s">
        <v>344</v>
      </c>
      <c r="N160" t="s">
        <v>545</v>
      </c>
      <c r="O160" t="s">
        <v>339</v>
      </c>
      <c r="P160" t="s">
        <v>1215</v>
      </c>
      <c r="Q160" s="138">
        <v>1911</v>
      </c>
      <c r="R160" s="11" t="s">
        <v>1216</v>
      </c>
      <c r="S160" t="s">
        <v>4142</v>
      </c>
      <c r="T160" s="4"/>
      <c r="U160" s="138">
        <v>1317.5881999999999</v>
      </c>
      <c r="V160" s="130">
        <v>3.402171977924159E-7</v>
      </c>
      <c r="W160" s="130">
        <v>2.2666180415170593E-2</v>
      </c>
      <c r="X160" s="130">
        <v>6.5926360038856399E-3</v>
      </c>
      <c r="Y160" s="182"/>
      <c r="AA160" s="159"/>
    </row>
    <row r="161" spans="1:27" x14ac:dyDescent="0.25">
      <c r="A161" t="s">
        <v>1213</v>
      </c>
      <c r="B161">
        <v>12938</v>
      </c>
      <c r="C161" t="s">
        <v>3685</v>
      </c>
      <c r="D161" t="s">
        <v>3686</v>
      </c>
      <c r="E161" t="s">
        <v>80</v>
      </c>
      <c r="F161" t="s">
        <v>4135</v>
      </c>
      <c r="G161" t="s">
        <v>4136</v>
      </c>
      <c r="H161" t="s">
        <v>321</v>
      </c>
      <c r="I161" t="s">
        <v>917</v>
      </c>
      <c r="J161" t="s">
        <v>205</v>
      </c>
      <c r="K161" t="s">
        <v>301</v>
      </c>
      <c r="L161" t="s">
        <v>325</v>
      </c>
      <c r="M161" t="s">
        <v>344</v>
      </c>
      <c r="N161" t="s">
        <v>548</v>
      </c>
      <c r="O161" t="s">
        <v>339</v>
      </c>
      <c r="P161" t="s">
        <v>1215</v>
      </c>
      <c r="Q161" s="138">
        <v>2000</v>
      </c>
      <c r="R161" s="11" t="s">
        <v>1216</v>
      </c>
      <c r="S161" t="s">
        <v>4137</v>
      </c>
      <c r="T161" s="4">
        <v>0.68049999999999999</v>
      </c>
      <c r="U161" s="138">
        <v>1309.2615000000001</v>
      </c>
      <c r="V161" s="130">
        <v>3.8557887221556774E-7</v>
      </c>
      <c r="W161" s="130">
        <v>2.2522938023911324E-2</v>
      </c>
      <c r="X161" s="130">
        <v>6.5509728330910367E-3</v>
      </c>
      <c r="Y161" s="182"/>
      <c r="AA161" s="159"/>
    </row>
    <row r="162" spans="1:27" x14ac:dyDescent="0.25">
      <c r="A162" t="s">
        <v>1213</v>
      </c>
      <c r="B162">
        <v>12938</v>
      </c>
      <c r="C162" t="s">
        <v>4163</v>
      </c>
      <c r="D162" t="s">
        <v>4164</v>
      </c>
      <c r="E162" t="s">
        <v>80</v>
      </c>
      <c r="F162" t="s">
        <v>4165</v>
      </c>
      <c r="G162" t="s">
        <v>4166</v>
      </c>
      <c r="H162" t="s">
        <v>321</v>
      </c>
      <c r="I162" t="s">
        <v>917</v>
      </c>
      <c r="J162" t="s">
        <v>205</v>
      </c>
      <c r="K162" t="s">
        <v>204</v>
      </c>
      <c r="L162" t="s">
        <v>325</v>
      </c>
      <c r="M162" t="s">
        <v>314</v>
      </c>
      <c r="N162" t="s">
        <v>530</v>
      </c>
      <c r="O162" t="s">
        <v>339</v>
      </c>
      <c r="P162" t="s">
        <v>1236</v>
      </c>
      <c r="Q162" s="138">
        <v>46115</v>
      </c>
      <c r="R162" s="11" t="s">
        <v>1237</v>
      </c>
      <c r="S162" t="s">
        <v>4167</v>
      </c>
      <c r="T162" s="4"/>
      <c r="U162" s="138">
        <v>886.48709999999994</v>
      </c>
      <c r="V162" s="130">
        <v>2.8140261583914426E-3</v>
      </c>
      <c r="W162" s="130">
        <v>1.525004287706992E-2</v>
      </c>
      <c r="X162" s="130">
        <v>4.4355943476422823E-3</v>
      </c>
      <c r="Y162" s="182"/>
      <c r="AA162" s="159"/>
    </row>
    <row r="163" spans="1:27" x14ac:dyDescent="0.25">
      <c r="A163" t="s">
        <v>1213</v>
      </c>
      <c r="B163">
        <v>12938</v>
      </c>
      <c r="C163" t="s">
        <v>4148</v>
      </c>
      <c r="D163" t="s">
        <v>4149</v>
      </c>
      <c r="E163" t="s">
        <v>80</v>
      </c>
      <c r="F163" t="s">
        <v>4246</v>
      </c>
      <c r="G163" t="s">
        <v>4151</v>
      </c>
      <c r="H163" t="s">
        <v>321</v>
      </c>
      <c r="I163" t="s">
        <v>917</v>
      </c>
      <c r="J163" t="s">
        <v>205</v>
      </c>
      <c r="K163" t="s">
        <v>238</v>
      </c>
      <c r="L163" t="s">
        <v>325</v>
      </c>
      <c r="M163" t="s">
        <v>314</v>
      </c>
      <c r="N163" t="s">
        <v>486</v>
      </c>
      <c r="O163" t="s">
        <v>339</v>
      </c>
      <c r="P163" t="s">
        <v>1217</v>
      </c>
      <c r="Q163" s="138">
        <v>6000</v>
      </c>
      <c r="R163" s="11" t="s">
        <v>1218</v>
      </c>
      <c r="S163" t="s">
        <v>4152</v>
      </c>
      <c r="T163" s="4"/>
      <c r="U163" s="138">
        <v>770.67230000000006</v>
      </c>
      <c r="V163" s="130">
        <v>8.0662376094171192E-6</v>
      </c>
      <c r="W163" s="130">
        <v>1.3257706309736593E-2</v>
      </c>
      <c r="X163" s="130">
        <v>3.8561076610866395E-3</v>
      </c>
      <c r="Y163" s="182"/>
      <c r="AA163" s="159"/>
    </row>
    <row r="164" spans="1:27" x14ac:dyDescent="0.25">
      <c r="A164" t="s">
        <v>1213</v>
      </c>
      <c r="B164">
        <v>12938</v>
      </c>
      <c r="C164" t="s">
        <v>4188</v>
      </c>
      <c r="D164" t="s">
        <v>4189</v>
      </c>
      <c r="E164" t="s">
        <v>80</v>
      </c>
      <c r="F164" t="s">
        <v>4190</v>
      </c>
      <c r="G164" t="s">
        <v>4191</v>
      </c>
      <c r="H164" t="s">
        <v>321</v>
      </c>
      <c r="I164" t="s">
        <v>917</v>
      </c>
      <c r="J164" t="s">
        <v>205</v>
      </c>
      <c r="K164" t="s">
        <v>224</v>
      </c>
      <c r="L164" t="s">
        <v>325</v>
      </c>
      <c r="M164" t="s">
        <v>344</v>
      </c>
      <c r="N164" t="s">
        <v>544</v>
      </c>
      <c r="O164" t="s">
        <v>339</v>
      </c>
      <c r="P164" t="s">
        <v>1215</v>
      </c>
      <c r="Q164" s="138">
        <v>536</v>
      </c>
      <c r="R164" s="11" t="s">
        <v>1216</v>
      </c>
      <c r="S164" t="s">
        <v>4192</v>
      </c>
      <c r="T164" s="4"/>
      <c r="U164" s="138">
        <v>683.04549999999995</v>
      </c>
      <c r="V164" s="130">
        <v>1.6553428042001235E-6</v>
      </c>
      <c r="W164" s="130">
        <v>1.1750281715311664E-2</v>
      </c>
      <c r="X164" s="130">
        <v>3.4176614177267744E-3</v>
      </c>
      <c r="Y164" s="182"/>
      <c r="AA164" s="159"/>
    </row>
    <row r="165" spans="1:27" x14ac:dyDescent="0.25">
      <c r="A165" t="s">
        <v>1213</v>
      </c>
      <c r="B165">
        <v>12938</v>
      </c>
      <c r="C165" t="s">
        <v>4193</v>
      </c>
      <c r="D165" t="s">
        <v>4194</v>
      </c>
      <c r="E165" t="s">
        <v>80</v>
      </c>
      <c r="F165" t="s">
        <v>4195</v>
      </c>
      <c r="G165" t="s">
        <v>4196</v>
      </c>
      <c r="H165" t="s">
        <v>321</v>
      </c>
      <c r="I165" t="s">
        <v>917</v>
      </c>
      <c r="J165" t="s">
        <v>205</v>
      </c>
      <c r="K165" t="s">
        <v>224</v>
      </c>
      <c r="L165" t="s">
        <v>325</v>
      </c>
      <c r="M165" t="s">
        <v>344</v>
      </c>
      <c r="N165" t="s">
        <v>497</v>
      </c>
      <c r="O165" t="s">
        <v>339</v>
      </c>
      <c r="P165" t="s">
        <v>1215</v>
      </c>
      <c r="Q165" s="138">
        <v>1100</v>
      </c>
      <c r="R165" s="11" t="s">
        <v>1216</v>
      </c>
      <c r="S165" t="s">
        <v>4197</v>
      </c>
      <c r="T165" s="4"/>
      <c r="U165" s="138">
        <v>577.68690000000004</v>
      </c>
      <c r="V165" s="130">
        <v>8.7850421655269495E-6</v>
      </c>
      <c r="W165" s="130">
        <v>9.9378208600233477E-3</v>
      </c>
      <c r="X165" s="130">
        <v>2.8904929900807276E-3</v>
      </c>
      <c r="Y165" s="182"/>
      <c r="AA165" s="159"/>
    </row>
    <row r="166" spans="1:27" x14ac:dyDescent="0.25">
      <c r="A166" t="s">
        <v>1213</v>
      </c>
      <c r="B166">
        <v>12938</v>
      </c>
      <c r="C166" t="s">
        <v>4153</v>
      </c>
      <c r="D166" t="s">
        <v>4154</v>
      </c>
      <c r="E166" t="s">
        <v>80</v>
      </c>
      <c r="F166" t="s">
        <v>4155</v>
      </c>
      <c r="G166" t="s">
        <v>4156</v>
      </c>
      <c r="H166" t="s">
        <v>321</v>
      </c>
      <c r="I166" t="s">
        <v>917</v>
      </c>
      <c r="J166" t="s">
        <v>205</v>
      </c>
      <c r="K166" t="s">
        <v>224</v>
      </c>
      <c r="L166" t="s">
        <v>325</v>
      </c>
      <c r="M166" t="s">
        <v>344</v>
      </c>
      <c r="N166" t="s">
        <v>544</v>
      </c>
      <c r="O166" t="s">
        <v>339</v>
      </c>
      <c r="P166" t="s">
        <v>1215</v>
      </c>
      <c r="Q166" s="138">
        <v>290</v>
      </c>
      <c r="R166" s="11" t="s">
        <v>1216</v>
      </c>
      <c r="S166" t="s">
        <v>4157</v>
      </c>
      <c r="T166" s="4"/>
      <c r="U166" s="138">
        <v>487.22469999999998</v>
      </c>
      <c r="V166" s="130">
        <v>3.9018846645695483E-8</v>
      </c>
      <c r="W166" s="130">
        <v>8.3816195021535322E-3</v>
      </c>
      <c r="X166" s="130">
        <v>2.4378596432499773E-3</v>
      </c>
      <c r="Y166" s="182"/>
      <c r="AA166" s="159"/>
    </row>
    <row r="167" spans="1:27" x14ac:dyDescent="0.25">
      <c r="A167" t="s">
        <v>1213</v>
      </c>
      <c r="B167">
        <v>12938</v>
      </c>
      <c r="C167" t="s">
        <v>4201</v>
      </c>
      <c r="D167" t="s">
        <v>4202</v>
      </c>
      <c r="E167" t="s">
        <v>80</v>
      </c>
      <c r="F167" t="s">
        <v>4201</v>
      </c>
      <c r="G167" t="s">
        <v>4203</v>
      </c>
      <c r="H167" t="s">
        <v>321</v>
      </c>
      <c r="I167" t="s">
        <v>917</v>
      </c>
      <c r="J167" t="s">
        <v>205</v>
      </c>
      <c r="K167" t="s">
        <v>204</v>
      </c>
      <c r="L167" t="s">
        <v>325</v>
      </c>
      <c r="M167" t="s">
        <v>344</v>
      </c>
      <c r="N167" t="s">
        <v>546</v>
      </c>
      <c r="O167" t="s">
        <v>339</v>
      </c>
      <c r="P167" t="s">
        <v>1215</v>
      </c>
      <c r="Q167" s="138">
        <v>4368</v>
      </c>
      <c r="R167" s="11" t="s">
        <v>1216</v>
      </c>
      <c r="S167" t="s">
        <v>4204</v>
      </c>
      <c r="T167" s="4">
        <v>1.7035</v>
      </c>
      <c r="U167" s="138">
        <v>410.97540000000004</v>
      </c>
      <c r="V167" s="130">
        <v>2.1956832304693272E-4</v>
      </c>
      <c r="W167" s="130">
        <v>7.0699195413232319E-3</v>
      </c>
      <c r="X167" s="130">
        <v>2.056341441697264E-3</v>
      </c>
      <c r="Y167" s="182"/>
      <c r="AA167" s="159"/>
    </row>
    <row r="168" spans="1:27" x14ac:dyDescent="0.25">
      <c r="A168" t="s">
        <v>1213</v>
      </c>
      <c r="B168">
        <v>12938</v>
      </c>
      <c r="C168" t="s">
        <v>4168</v>
      </c>
      <c r="D168" t="s">
        <v>4169</v>
      </c>
      <c r="E168" t="s">
        <v>80</v>
      </c>
      <c r="F168" t="s">
        <v>4170</v>
      </c>
      <c r="G168" t="s">
        <v>4171</v>
      </c>
      <c r="H168" t="s">
        <v>321</v>
      </c>
      <c r="I168" t="s">
        <v>917</v>
      </c>
      <c r="J168" t="s">
        <v>205</v>
      </c>
      <c r="K168" t="s">
        <v>224</v>
      </c>
      <c r="L168" t="s">
        <v>325</v>
      </c>
      <c r="M168" t="s">
        <v>344</v>
      </c>
      <c r="N168" t="s">
        <v>536</v>
      </c>
      <c r="O168" t="s">
        <v>339</v>
      </c>
      <c r="P168" t="s">
        <v>1215</v>
      </c>
      <c r="Q168" s="138">
        <v>530</v>
      </c>
      <c r="R168" s="11" t="s">
        <v>1216</v>
      </c>
      <c r="S168" t="s">
        <v>4172</v>
      </c>
      <c r="T168" s="4"/>
      <c r="U168" s="138">
        <v>402.95650000000001</v>
      </c>
      <c r="V168" s="130">
        <v>1.8456173287858126E-7</v>
      </c>
      <c r="W168" s="130">
        <v>6.931972165860085E-3</v>
      </c>
      <c r="X168" s="130">
        <v>2.0162183676961771E-3</v>
      </c>
      <c r="Y168" s="182"/>
      <c r="AA168" s="159"/>
    </row>
    <row r="169" spans="1:27" x14ac:dyDescent="0.25">
      <c r="A169" t="s">
        <v>1213</v>
      </c>
      <c r="B169">
        <v>12938</v>
      </c>
      <c r="C169" t="s">
        <v>4175</v>
      </c>
      <c r="D169" t="s">
        <v>4176</v>
      </c>
      <c r="E169" t="s">
        <v>80</v>
      </c>
      <c r="F169" t="s">
        <v>4177</v>
      </c>
      <c r="G169" t="s">
        <v>4178</v>
      </c>
      <c r="H169" t="s">
        <v>321</v>
      </c>
      <c r="I169" t="s">
        <v>917</v>
      </c>
      <c r="J169" t="s">
        <v>205</v>
      </c>
      <c r="K169" t="s">
        <v>224</v>
      </c>
      <c r="L169" t="s">
        <v>325</v>
      </c>
      <c r="M169" t="s">
        <v>344</v>
      </c>
      <c r="N169" t="s">
        <v>546</v>
      </c>
      <c r="O169" t="s">
        <v>339</v>
      </c>
      <c r="P169" t="s">
        <v>1215</v>
      </c>
      <c r="Q169" s="138">
        <v>497</v>
      </c>
      <c r="R169" s="11" t="s">
        <v>1216</v>
      </c>
      <c r="S169" t="s">
        <v>4179</v>
      </c>
      <c r="T169" s="4"/>
      <c r="U169" s="138">
        <v>393.48509999999999</v>
      </c>
      <c r="V169" s="130">
        <v>3.2411460953449971E-8</v>
      </c>
      <c r="W169" s="130">
        <v>6.7690377519178174E-3</v>
      </c>
      <c r="X169" s="130">
        <v>1.9688276179557021E-3</v>
      </c>
      <c r="Y169" s="182"/>
      <c r="AA169" s="159"/>
    </row>
    <row r="170" spans="1:27" x14ac:dyDescent="0.25">
      <c r="A170" t="s">
        <v>1213</v>
      </c>
      <c r="B170">
        <v>12938</v>
      </c>
      <c r="C170" t="s">
        <v>4205</v>
      </c>
      <c r="D170" t="s">
        <v>4206</v>
      </c>
      <c r="E170" t="s">
        <v>80</v>
      </c>
      <c r="F170" t="s">
        <v>4205</v>
      </c>
      <c r="G170" t="s">
        <v>4207</v>
      </c>
      <c r="H170" t="s">
        <v>321</v>
      </c>
      <c r="I170" t="s">
        <v>917</v>
      </c>
      <c r="J170" t="s">
        <v>205</v>
      </c>
      <c r="K170" t="s">
        <v>224</v>
      </c>
      <c r="L170" t="s">
        <v>325</v>
      </c>
      <c r="M170" t="s">
        <v>346</v>
      </c>
      <c r="N170" t="s">
        <v>525</v>
      </c>
      <c r="O170" t="s">
        <v>339</v>
      </c>
      <c r="P170" t="s">
        <v>1215</v>
      </c>
      <c r="Q170" s="138">
        <v>1578</v>
      </c>
      <c r="R170" s="11" t="s">
        <v>1216</v>
      </c>
      <c r="S170" t="s">
        <v>4208</v>
      </c>
      <c r="T170" s="4">
        <v>0.50380000000000003</v>
      </c>
      <c r="U170" s="138">
        <v>390.0643</v>
      </c>
      <c r="V170" s="130">
        <v>1.1764188251053305E-6</v>
      </c>
      <c r="W170" s="130">
        <v>6.7101904808476789E-3</v>
      </c>
      <c r="X170" s="130">
        <v>1.9517114285104021E-3</v>
      </c>
      <c r="Y170" s="182"/>
      <c r="AA170" s="159"/>
    </row>
    <row r="171" spans="1:27" x14ac:dyDescent="0.25">
      <c r="A171" t="s">
        <v>1213</v>
      </c>
      <c r="B171">
        <v>12938</v>
      </c>
      <c r="C171" t="s">
        <v>4183</v>
      </c>
      <c r="D171" t="s">
        <v>4184</v>
      </c>
      <c r="E171" t="s">
        <v>80</v>
      </c>
      <c r="F171" t="s">
        <v>4185</v>
      </c>
      <c r="G171" t="s">
        <v>4186</v>
      </c>
      <c r="H171" t="s">
        <v>321</v>
      </c>
      <c r="I171" t="s">
        <v>917</v>
      </c>
      <c r="J171" t="s">
        <v>205</v>
      </c>
      <c r="K171" t="s">
        <v>224</v>
      </c>
      <c r="L171" t="s">
        <v>325</v>
      </c>
      <c r="M171" t="s">
        <v>344</v>
      </c>
      <c r="N171" t="s">
        <v>536</v>
      </c>
      <c r="O171" t="s">
        <v>339</v>
      </c>
      <c r="P171" t="s">
        <v>1215</v>
      </c>
      <c r="Q171" s="138">
        <v>2490</v>
      </c>
      <c r="R171" s="11" t="s">
        <v>1216</v>
      </c>
      <c r="S171" t="s">
        <v>4187</v>
      </c>
      <c r="T171" s="4"/>
      <c r="U171" s="138">
        <v>372.24359999999996</v>
      </c>
      <c r="V171" s="130">
        <v>3.1839924490634463E-7</v>
      </c>
      <c r="W171" s="130">
        <v>6.403624892809906E-3</v>
      </c>
      <c r="X171" s="130">
        <v>1.8625444274440258E-3</v>
      </c>
      <c r="Y171" s="182"/>
      <c r="AA171" s="159"/>
    </row>
    <row r="172" spans="1:27" x14ac:dyDescent="0.25">
      <c r="A172" t="s">
        <v>1213</v>
      </c>
      <c r="B172">
        <v>12938</v>
      </c>
      <c r="C172" t="s">
        <v>3679</v>
      </c>
      <c r="D172" t="s">
        <v>3680</v>
      </c>
      <c r="E172" t="s">
        <v>80</v>
      </c>
      <c r="F172" t="s">
        <v>3679</v>
      </c>
      <c r="G172" t="s">
        <v>4173</v>
      </c>
      <c r="H172" t="s">
        <v>321</v>
      </c>
      <c r="I172" t="s">
        <v>917</v>
      </c>
      <c r="J172" t="s">
        <v>205</v>
      </c>
      <c r="K172" t="s">
        <v>224</v>
      </c>
      <c r="L172" t="s">
        <v>325</v>
      </c>
      <c r="M172" t="s">
        <v>340</v>
      </c>
      <c r="N172" t="s">
        <v>545</v>
      </c>
      <c r="O172" t="s">
        <v>339</v>
      </c>
      <c r="P172" t="s">
        <v>1215</v>
      </c>
      <c r="Q172" s="138">
        <v>195</v>
      </c>
      <c r="R172" s="11" t="s">
        <v>1216</v>
      </c>
      <c r="S172" t="s">
        <v>4174</v>
      </c>
      <c r="T172" s="4"/>
      <c r="U172" s="138">
        <v>369.5958</v>
      </c>
      <c r="V172" s="130">
        <v>8.8982333704374308E-8</v>
      </c>
      <c r="W172" s="130">
        <v>6.3580753709613583E-3</v>
      </c>
      <c r="X172" s="130">
        <v>1.8492959924541798E-3</v>
      </c>
      <c r="Y172" s="182"/>
      <c r="AA172" s="159"/>
    </row>
    <row r="173" spans="1:27" x14ac:dyDescent="0.25">
      <c r="A173" t="s">
        <v>1213</v>
      </c>
      <c r="B173">
        <v>12938</v>
      </c>
      <c r="C173" t="s">
        <v>4209</v>
      </c>
      <c r="D173" t="s">
        <v>4210</v>
      </c>
      <c r="E173" t="s">
        <v>80</v>
      </c>
      <c r="F173" t="s">
        <v>4209</v>
      </c>
      <c r="G173" t="s">
        <v>4211</v>
      </c>
      <c r="H173" t="s">
        <v>321</v>
      </c>
      <c r="I173" t="s">
        <v>917</v>
      </c>
      <c r="J173" t="s">
        <v>205</v>
      </c>
      <c r="K173" t="s">
        <v>224</v>
      </c>
      <c r="L173" t="s">
        <v>325</v>
      </c>
      <c r="M173" t="s">
        <v>344</v>
      </c>
      <c r="N173" t="s">
        <v>569</v>
      </c>
      <c r="O173" t="s">
        <v>339</v>
      </c>
      <c r="P173" t="s">
        <v>1215</v>
      </c>
      <c r="Q173" s="138">
        <v>270</v>
      </c>
      <c r="R173" s="11" t="s">
        <v>1216</v>
      </c>
      <c r="S173" t="s">
        <v>4212</v>
      </c>
      <c r="T173" s="4"/>
      <c r="U173" s="138">
        <v>338.07319999999999</v>
      </c>
      <c r="V173" s="130">
        <v>5.5208759461035645E-7</v>
      </c>
      <c r="W173" s="130">
        <v>5.8157990066502203E-3</v>
      </c>
      <c r="X173" s="130">
        <v>1.6915706669722989E-3</v>
      </c>
      <c r="Y173" s="182"/>
      <c r="AA173" s="159"/>
    </row>
    <row r="174" spans="1:27" x14ac:dyDescent="0.25">
      <c r="A174" t="s">
        <v>1213</v>
      </c>
      <c r="B174">
        <v>12938</v>
      </c>
      <c r="C174" t="s">
        <v>4003</v>
      </c>
      <c r="D174" t="s">
        <v>4004</v>
      </c>
      <c r="E174" t="s">
        <v>309</v>
      </c>
      <c r="F174" t="s">
        <v>4198</v>
      </c>
      <c r="G174" t="s">
        <v>4199</v>
      </c>
      <c r="H174" t="s">
        <v>321</v>
      </c>
      <c r="I174" t="s">
        <v>917</v>
      </c>
      <c r="J174" t="s">
        <v>205</v>
      </c>
      <c r="K174" t="s">
        <v>204</v>
      </c>
      <c r="L174" t="s">
        <v>325</v>
      </c>
      <c r="M174" t="s">
        <v>344</v>
      </c>
      <c r="N174" t="s">
        <v>556</v>
      </c>
      <c r="O174" t="s">
        <v>339</v>
      </c>
      <c r="P174" t="s">
        <v>1215</v>
      </c>
      <c r="Q174" s="138">
        <v>971</v>
      </c>
      <c r="R174" s="11" t="s">
        <v>1216</v>
      </c>
      <c r="S174" t="s">
        <v>4200</v>
      </c>
      <c r="T174" s="4"/>
      <c r="U174" s="138">
        <v>261.70420000000001</v>
      </c>
      <c r="V174" s="130">
        <v>1.6070390096058565E-5</v>
      </c>
      <c r="W174" s="130">
        <v>4.5020398730103144E-3</v>
      </c>
      <c r="X174" s="130">
        <v>1.3094535388887729E-3</v>
      </c>
      <c r="Y174" s="182"/>
      <c r="AA174" s="159"/>
    </row>
    <row r="175" spans="1:27" x14ac:dyDescent="0.25">
      <c r="A175" t="s">
        <v>1213</v>
      </c>
      <c r="B175">
        <v>12938</v>
      </c>
      <c r="C175" t="s">
        <v>4213</v>
      </c>
      <c r="D175" t="s">
        <v>4214</v>
      </c>
      <c r="E175" t="s">
        <v>80</v>
      </c>
      <c r="F175" t="s">
        <v>4215</v>
      </c>
      <c r="G175" t="s">
        <v>4216</v>
      </c>
      <c r="H175" t="s">
        <v>312</v>
      </c>
      <c r="I175" t="s">
        <v>963</v>
      </c>
      <c r="J175" t="s">
        <v>204</v>
      </c>
      <c r="K175" t="s">
        <v>224</v>
      </c>
      <c r="L175" t="s">
        <v>325</v>
      </c>
      <c r="M175" t="s">
        <v>342</v>
      </c>
      <c r="N175" t="s">
        <v>449</v>
      </c>
      <c r="O175" t="s">
        <v>339</v>
      </c>
      <c r="P175" t="s">
        <v>1212</v>
      </c>
      <c r="Q175" s="138">
        <v>225</v>
      </c>
      <c r="R175" s="165">
        <v>1</v>
      </c>
      <c r="S175" t="s">
        <v>4217</v>
      </c>
      <c r="T175" s="4"/>
      <c r="U175" s="138">
        <v>900</v>
      </c>
      <c r="V175" s="130">
        <v>4.6562642274740286E-3</v>
      </c>
      <c r="W175" s="130">
        <v>1.5482502327854437E-2</v>
      </c>
      <c r="X175" s="130">
        <v>4.5032069985880838E-3</v>
      </c>
      <c r="Y175" s="182"/>
      <c r="AA175" s="159"/>
    </row>
    <row r="176" spans="1:27" x14ac:dyDescent="0.25">
      <c r="A176" t="s">
        <v>1213</v>
      </c>
      <c r="B176">
        <v>12938</v>
      </c>
      <c r="C176" t="s">
        <v>4218</v>
      </c>
      <c r="D176" t="s">
        <v>4219</v>
      </c>
      <c r="E176" t="s">
        <v>80</v>
      </c>
      <c r="F176" t="s">
        <v>4220</v>
      </c>
      <c r="G176">
        <v>1171107</v>
      </c>
      <c r="H176" t="s">
        <v>312</v>
      </c>
      <c r="I176" t="s">
        <v>959</v>
      </c>
      <c r="J176" t="s">
        <v>204</v>
      </c>
      <c r="K176" t="s">
        <v>224</v>
      </c>
      <c r="L176" t="s">
        <v>314</v>
      </c>
      <c r="M176" t="s">
        <v>342</v>
      </c>
      <c r="N176" t="s">
        <v>473</v>
      </c>
      <c r="O176" t="s">
        <v>339</v>
      </c>
      <c r="P176" t="s">
        <v>1212</v>
      </c>
      <c r="Q176" s="138">
        <v>807755</v>
      </c>
      <c r="R176" s="165">
        <v>1</v>
      </c>
      <c r="S176" s="4">
        <v>0</v>
      </c>
      <c r="T176" s="4"/>
      <c r="U176" s="138">
        <v>0</v>
      </c>
      <c r="V176" s="130">
        <v>5.4491213578094231E-3</v>
      </c>
      <c r="W176" s="130">
        <v>0</v>
      </c>
      <c r="X176" s="130">
        <v>0</v>
      </c>
      <c r="Y176" s="182"/>
      <c r="AA176" s="159"/>
    </row>
    <row r="177" spans="1:27" x14ac:dyDescent="0.25">
      <c r="A177" t="s">
        <v>1213</v>
      </c>
      <c r="B177">
        <v>13498</v>
      </c>
      <c r="C177" t="s">
        <v>2351</v>
      </c>
      <c r="D177" t="s">
        <v>2352</v>
      </c>
      <c r="E177" t="s">
        <v>309</v>
      </c>
      <c r="F177" t="s">
        <v>2351</v>
      </c>
      <c r="G177" t="s">
        <v>4247</v>
      </c>
      <c r="H177" t="s">
        <v>321</v>
      </c>
      <c r="I177" t="s">
        <v>917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1212</v>
      </c>
      <c r="Q177" s="138">
        <v>10996</v>
      </c>
      <c r="R177" s="165">
        <v>1</v>
      </c>
      <c r="S177" t="s">
        <v>4248</v>
      </c>
      <c r="T177" s="4"/>
      <c r="U177" s="138">
        <v>258.40600000000001</v>
      </c>
      <c r="V177" s="130">
        <v>6.1154183890519732E-5</v>
      </c>
      <c r="W177" s="130">
        <v>1.048349179672021E-2</v>
      </c>
      <c r="X177" s="130">
        <v>3.5781445699780041E-4</v>
      </c>
      <c r="Y177" s="182"/>
      <c r="AA177" s="159"/>
    </row>
    <row r="178" spans="1:27" x14ac:dyDescent="0.25">
      <c r="A178" t="s">
        <v>1213</v>
      </c>
      <c r="B178">
        <v>13498</v>
      </c>
      <c r="C178" t="s">
        <v>2551</v>
      </c>
      <c r="D178" t="s">
        <v>2552</v>
      </c>
      <c r="E178" t="s">
        <v>309</v>
      </c>
      <c r="F178" t="s">
        <v>2551</v>
      </c>
      <c r="G178" t="s">
        <v>4221</v>
      </c>
      <c r="H178" t="s">
        <v>321</v>
      </c>
      <c r="I178" t="s">
        <v>917</v>
      </c>
      <c r="J178" t="s">
        <v>204</v>
      </c>
      <c r="K178" t="s">
        <v>204</v>
      </c>
      <c r="L178" t="s">
        <v>325</v>
      </c>
      <c r="M178" t="s">
        <v>340</v>
      </c>
      <c r="N178" t="s">
        <v>454</v>
      </c>
      <c r="O178" t="s">
        <v>339</v>
      </c>
      <c r="P178" t="s">
        <v>1212</v>
      </c>
      <c r="Q178" s="138">
        <v>125770</v>
      </c>
      <c r="R178" s="165">
        <v>1</v>
      </c>
      <c r="S178" t="s">
        <v>4222</v>
      </c>
      <c r="T178" s="4"/>
      <c r="U178" s="138">
        <v>185.13339999999999</v>
      </c>
      <c r="V178" s="130">
        <v>4.8452148182678343E-5</v>
      </c>
      <c r="W178" s="130">
        <v>7.5108336501432671E-3</v>
      </c>
      <c r="X178" s="130">
        <v>2.5635398169220752E-4</v>
      </c>
      <c r="Y178" s="182"/>
      <c r="AA178" s="159"/>
    </row>
    <row r="179" spans="1:27" x14ac:dyDescent="0.25">
      <c r="A179" t="s">
        <v>1213</v>
      </c>
      <c r="B179">
        <v>13498</v>
      </c>
      <c r="C179" t="s">
        <v>1855</v>
      </c>
      <c r="D179" t="s">
        <v>1856</v>
      </c>
      <c r="E179" t="s">
        <v>309</v>
      </c>
      <c r="F179" t="s">
        <v>3928</v>
      </c>
      <c r="G179" t="s">
        <v>3929</v>
      </c>
      <c r="H179" t="s">
        <v>321</v>
      </c>
      <c r="I179" t="s">
        <v>917</v>
      </c>
      <c r="J179" t="s">
        <v>204</v>
      </c>
      <c r="K179" t="s">
        <v>204</v>
      </c>
      <c r="L179" t="s">
        <v>325</v>
      </c>
      <c r="M179" t="s">
        <v>340</v>
      </c>
      <c r="N179" t="s">
        <v>464</v>
      </c>
      <c r="O179" t="s">
        <v>339</v>
      </c>
      <c r="P179" t="s">
        <v>1212</v>
      </c>
      <c r="Q179" s="138">
        <v>3408</v>
      </c>
      <c r="R179" s="165">
        <v>1</v>
      </c>
      <c r="S179" t="s">
        <v>3930</v>
      </c>
      <c r="T179" s="4"/>
      <c r="U179" s="138">
        <v>47.405300000000004</v>
      </c>
      <c r="V179" s="130">
        <v>1.7519553091005903E-5</v>
      </c>
      <c r="W179" s="130">
        <v>1.923225751999027E-3</v>
      </c>
      <c r="X179" s="130">
        <v>6.5642058150034558E-5</v>
      </c>
      <c r="Y179" s="182"/>
      <c r="AA179" s="159"/>
    </row>
    <row r="180" spans="1:27" x14ac:dyDescent="0.25">
      <c r="A180" t="s">
        <v>1213</v>
      </c>
      <c r="B180">
        <v>13498</v>
      </c>
      <c r="C180" t="s">
        <v>2285</v>
      </c>
      <c r="D180" t="s">
        <v>2286</v>
      </c>
      <c r="E180" t="s">
        <v>309</v>
      </c>
      <c r="F180" t="s">
        <v>2285</v>
      </c>
      <c r="G180" t="s">
        <v>3936</v>
      </c>
      <c r="H180" t="s">
        <v>312</v>
      </c>
      <c r="I180" t="s">
        <v>917</v>
      </c>
      <c r="J180" t="s">
        <v>204</v>
      </c>
      <c r="K180" t="s">
        <v>204</v>
      </c>
      <c r="L180" t="s">
        <v>325</v>
      </c>
      <c r="M180" t="s">
        <v>340</v>
      </c>
      <c r="N180" t="s">
        <v>467</v>
      </c>
      <c r="O180" t="s">
        <v>339</v>
      </c>
      <c r="P180" t="s">
        <v>1212</v>
      </c>
      <c r="Q180" s="138">
        <v>29208</v>
      </c>
      <c r="R180" s="165">
        <v>1</v>
      </c>
      <c r="S180" t="s">
        <v>3937</v>
      </c>
      <c r="T180" s="4"/>
      <c r="U180" s="138">
        <v>1787.5296000000001</v>
      </c>
      <c r="V180" s="130">
        <v>2.3585376522625899E-5</v>
      </c>
      <c r="W180" s="130">
        <v>7.2519801777027451E-2</v>
      </c>
      <c r="X180" s="130">
        <v>2.4751899460209725E-3</v>
      </c>
      <c r="Y180" s="182"/>
      <c r="AA180" s="159"/>
    </row>
    <row r="181" spans="1:27" x14ac:dyDescent="0.25">
      <c r="A181" t="s">
        <v>1213</v>
      </c>
      <c r="B181">
        <v>13498</v>
      </c>
      <c r="C181" t="s">
        <v>1873</v>
      </c>
      <c r="D181" t="s">
        <v>1874</v>
      </c>
      <c r="E181" t="s">
        <v>309</v>
      </c>
      <c r="F181" t="s">
        <v>1873</v>
      </c>
      <c r="G181" t="s">
        <v>3934</v>
      </c>
      <c r="H181" t="s">
        <v>312</v>
      </c>
      <c r="I181" t="s">
        <v>917</v>
      </c>
      <c r="J181" t="s">
        <v>204</v>
      </c>
      <c r="K181" t="s">
        <v>204</v>
      </c>
      <c r="L181" t="s">
        <v>325</v>
      </c>
      <c r="M181" t="s">
        <v>340</v>
      </c>
      <c r="N181" t="s">
        <v>448</v>
      </c>
      <c r="O181" t="s">
        <v>339</v>
      </c>
      <c r="P181" t="s">
        <v>1212</v>
      </c>
      <c r="Q181" s="138">
        <v>55000</v>
      </c>
      <c r="R181" s="165">
        <v>1</v>
      </c>
      <c r="S181" t="s">
        <v>3935</v>
      </c>
      <c r="T181" s="4"/>
      <c r="U181" s="138">
        <v>1710.5</v>
      </c>
      <c r="V181" s="130">
        <v>3.4042461428289658E-5</v>
      </c>
      <c r="W181" s="130">
        <v>6.9394722716538765E-2</v>
      </c>
      <c r="X181" s="130">
        <v>2.3685271576307731E-3</v>
      </c>
      <c r="Y181" s="182"/>
      <c r="AA181" s="159"/>
    </row>
    <row r="182" spans="1:27" x14ac:dyDescent="0.25">
      <c r="A182" t="s">
        <v>1213</v>
      </c>
      <c r="B182">
        <v>13498</v>
      </c>
      <c r="C182" t="s">
        <v>1884</v>
      </c>
      <c r="D182" t="s">
        <v>1885</v>
      </c>
      <c r="E182" t="s">
        <v>309</v>
      </c>
      <c r="F182" t="s">
        <v>1884</v>
      </c>
      <c r="G182" t="s">
        <v>3949</v>
      </c>
      <c r="H182" t="s">
        <v>312</v>
      </c>
      <c r="I182" t="s">
        <v>917</v>
      </c>
      <c r="J182" t="s">
        <v>204</v>
      </c>
      <c r="K182" t="s">
        <v>204</v>
      </c>
      <c r="L182" t="s">
        <v>325</v>
      </c>
      <c r="M182" t="s">
        <v>340</v>
      </c>
      <c r="N182" t="s">
        <v>448</v>
      </c>
      <c r="O182" t="s">
        <v>339</v>
      </c>
      <c r="P182" t="s">
        <v>1212</v>
      </c>
      <c r="Q182" s="138">
        <v>49263</v>
      </c>
      <c r="R182" s="165">
        <v>1</v>
      </c>
      <c r="S182" t="s">
        <v>3950</v>
      </c>
      <c r="T182" s="4"/>
      <c r="U182" s="138">
        <v>1657.7</v>
      </c>
      <c r="V182" s="130">
        <v>3.6827129753999664E-5</v>
      </c>
      <c r="W182" s="130">
        <v>6.7252634812748513E-2</v>
      </c>
      <c r="X182" s="130">
        <v>2.295415065305193E-3</v>
      </c>
      <c r="Y182" s="182"/>
      <c r="AA182" s="159"/>
    </row>
    <row r="183" spans="1:27" x14ac:dyDescent="0.25">
      <c r="A183" t="s">
        <v>1213</v>
      </c>
      <c r="B183">
        <v>13498</v>
      </c>
      <c r="C183" t="s">
        <v>3942</v>
      </c>
      <c r="D183" t="s">
        <v>3943</v>
      </c>
      <c r="E183" t="s">
        <v>309</v>
      </c>
      <c r="F183" t="s">
        <v>3942</v>
      </c>
      <c r="G183" t="s">
        <v>3944</v>
      </c>
      <c r="H183" t="s">
        <v>312</v>
      </c>
      <c r="I183" t="s">
        <v>917</v>
      </c>
      <c r="J183" t="s">
        <v>204</v>
      </c>
      <c r="K183" t="s">
        <v>204</v>
      </c>
      <c r="L183" t="s">
        <v>325</v>
      </c>
      <c r="M183" t="s">
        <v>340</v>
      </c>
      <c r="N183" t="s">
        <v>458</v>
      </c>
      <c r="O183" t="s">
        <v>339</v>
      </c>
      <c r="P183" t="s">
        <v>1212</v>
      </c>
      <c r="Q183" s="138">
        <v>1751</v>
      </c>
      <c r="R183" s="165">
        <v>1</v>
      </c>
      <c r="S183" t="s">
        <v>3945</v>
      </c>
      <c r="T183" s="4"/>
      <c r="U183" s="138">
        <v>1537.3779999999999</v>
      </c>
      <c r="V183" s="130">
        <v>6.0286552208291929E-5</v>
      </c>
      <c r="W183" s="130">
        <v>6.2371189722599786E-2</v>
      </c>
      <c r="X183" s="130">
        <v>2.1288053461234039E-3</v>
      </c>
      <c r="Y183" s="182"/>
      <c r="AA183" s="159"/>
    </row>
    <row r="184" spans="1:27" x14ac:dyDescent="0.25">
      <c r="A184" t="s">
        <v>1213</v>
      </c>
      <c r="B184">
        <v>13498</v>
      </c>
      <c r="C184" t="s">
        <v>3548</v>
      </c>
      <c r="D184" t="s">
        <v>3549</v>
      </c>
      <c r="E184" t="s">
        <v>309</v>
      </c>
      <c r="F184" t="s">
        <v>3548</v>
      </c>
      <c r="G184" t="s">
        <v>3951</v>
      </c>
      <c r="H184" t="s">
        <v>312</v>
      </c>
      <c r="I184" t="s">
        <v>917</v>
      </c>
      <c r="J184" t="s">
        <v>204</v>
      </c>
      <c r="K184" t="s">
        <v>204</v>
      </c>
      <c r="L184" t="s">
        <v>325</v>
      </c>
      <c r="M184" t="s">
        <v>340</v>
      </c>
      <c r="N184" t="s">
        <v>448</v>
      </c>
      <c r="O184" t="s">
        <v>339</v>
      </c>
      <c r="P184" t="s">
        <v>1212</v>
      </c>
      <c r="Q184" s="138">
        <v>70685</v>
      </c>
      <c r="R184" s="165">
        <v>1</v>
      </c>
      <c r="S184" t="s">
        <v>3952</v>
      </c>
      <c r="T184" s="4"/>
      <c r="U184" s="138">
        <v>1349.3767</v>
      </c>
      <c r="V184" s="130">
        <v>5.7141758042139395E-5</v>
      </c>
      <c r="W184" s="130">
        <v>5.4744005809212584E-2</v>
      </c>
      <c r="X184" s="130">
        <v>1.8684801869770201E-3</v>
      </c>
      <c r="Y184" s="182"/>
      <c r="AA184" s="159"/>
    </row>
    <row r="185" spans="1:27" x14ac:dyDescent="0.25">
      <c r="A185" t="s">
        <v>1213</v>
      </c>
      <c r="B185">
        <v>13498</v>
      </c>
      <c r="C185" t="s">
        <v>3995</v>
      </c>
      <c r="D185" t="s">
        <v>3996</v>
      </c>
      <c r="E185" t="s">
        <v>309</v>
      </c>
      <c r="F185" t="s">
        <v>3995</v>
      </c>
      <c r="G185" t="s">
        <v>3997</v>
      </c>
      <c r="H185" t="s">
        <v>312</v>
      </c>
      <c r="I185" t="s">
        <v>917</v>
      </c>
      <c r="J185" t="s">
        <v>204</v>
      </c>
      <c r="K185" t="s">
        <v>204</v>
      </c>
      <c r="L185" t="s">
        <v>325</v>
      </c>
      <c r="M185" t="s">
        <v>340</v>
      </c>
      <c r="N185" t="s">
        <v>480</v>
      </c>
      <c r="O185" t="s">
        <v>339</v>
      </c>
      <c r="P185" t="s">
        <v>1212</v>
      </c>
      <c r="Q185" s="138">
        <v>1957</v>
      </c>
      <c r="R185" s="165">
        <v>1</v>
      </c>
      <c r="S185" t="s">
        <v>3998</v>
      </c>
      <c r="T185" s="4"/>
      <c r="U185" s="138">
        <v>1260.308</v>
      </c>
      <c r="V185" s="130">
        <v>2.6171909431498919E-5</v>
      </c>
      <c r="W185" s="130">
        <v>5.1130502307767056E-2</v>
      </c>
      <c r="X185" s="130">
        <v>1.7451468722474858E-3</v>
      </c>
      <c r="Y185" s="182"/>
      <c r="AA185" s="159"/>
    </row>
    <row r="186" spans="1:27" x14ac:dyDescent="0.25">
      <c r="A186" t="s">
        <v>1213</v>
      </c>
      <c r="B186">
        <v>13498</v>
      </c>
      <c r="C186" t="s">
        <v>2442</v>
      </c>
      <c r="D186" t="s">
        <v>2443</v>
      </c>
      <c r="E186" t="s">
        <v>309</v>
      </c>
      <c r="F186" t="s">
        <v>2442</v>
      </c>
      <c r="G186" t="s">
        <v>3957</v>
      </c>
      <c r="H186" t="s">
        <v>312</v>
      </c>
      <c r="I186" t="s">
        <v>917</v>
      </c>
      <c r="J186" t="s">
        <v>204</v>
      </c>
      <c r="K186" t="s">
        <v>204</v>
      </c>
      <c r="L186" t="s">
        <v>325</v>
      </c>
      <c r="M186" t="s">
        <v>340</v>
      </c>
      <c r="N186" t="s">
        <v>446</v>
      </c>
      <c r="O186" t="s">
        <v>339</v>
      </c>
      <c r="P186" t="s">
        <v>1212</v>
      </c>
      <c r="Q186" s="138">
        <v>1746</v>
      </c>
      <c r="R186" s="165">
        <v>1</v>
      </c>
      <c r="S186" t="s">
        <v>3958</v>
      </c>
      <c r="T186" s="4">
        <v>3.2816000000000001</v>
      </c>
      <c r="U186" s="138">
        <v>1162.8001999999999</v>
      </c>
      <c r="V186" s="130">
        <v>3.9256431916801185E-5</v>
      </c>
      <c r="W186" s="130">
        <v>4.7174625813350378E-2</v>
      </c>
      <c r="X186" s="130">
        <v>1.6101279465644516E-3</v>
      </c>
      <c r="Y186" s="182"/>
      <c r="AA186" s="159"/>
    </row>
    <row r="187" spans="1:27" x14ac:dyDescent="0.25">
      <c r="A187" t="s">
        <v>1213</v>
      </c>
      <c r="B187">
        <v>13498</v>
      </c>
      <c r="C187" t="s">
        <v>3979</v>
      </c>
      <c r="D187" t="s">
        <v>3980</v>
      </c>
      <c r="E187" t="s">
        <v>309</v>
      </c>
      <c r="F187" t="s">
        <v>3979</v>
      </c>
      <c r="G187" t="s">
        <v>3981</v>
      </c>
      <c r="H187" t="s">
        <v>312</v>
      </c>
      <c r="I187" t="s">
        <v>917</v>
      </c>
      <c r="J187" t="s">
        <v>204</v>
      </c>
      <c r="K187" t="s">
        <v>204</v>
      </c>
      <c r="L187" t="s">
        <v>325</v>
      </c>
      <c r="M187" t="s">
        <v>340</v>
      </c>
      <c r="N187" t="s">
        <v>458</v>
      </c>
      <c r="O187" t="s">
        <v>339</v>
      </c>
      <c r="P187" t="s">
        <v>1212</v>
      </c>
      <c r="Q187" s="138">
        <v>7564</v>
      </c>
      <c r="R187" s="165">
        <v>1</v>
      </c>
      <c r="S187" t="s">
        <v>3982</v>
      </c>
      <c r="T187" s="4"/>
      <c r="U187" s="138">
        <v>1120.9848</v>
      </c>
      <c r="V187" s="130">
        <v>6.8088678248067142E-5</v>
      </c>
      <c r="W187" s="130">
        <v>4.547818144721115E-2</v>
      </c>
      <c r="X187" s="130">
        <v>1.5522262157797724E-3</v>
      </c>
      <c r="Y187" s="182"/>
      <c r="AA187" s="159"/>
    </row>
    <row r="188" spans="1:27" x14ac:dyDescent="0.25">
      <c r="A188" t="s">
        <v>1213</v>
      </c>
      <c r="B188">
        <v>13498</v>
      </c>
      <c r="C188" t="s">
        <v>2047</v>
      </c>
      <c r="D188" t="s">
        <v>2048</v>
      </c>
      <c r="E188" t="s">
        <v>309</v>
      </c>
      <c r="F188" t="s">
        <v>3946</v>
      </c>
      <c r="G188" t="s">
        <v>3947</v>
      </c>
      <c r="H188" t="s">
        <v>312</v>
      </c>
      <c r="I188" t="s">
        <v>917</v>
      </c>
      <c r="J188" t="s">
        <v>204</v>
      </c>
      <c r="K188" t="s">
        <v>204</v>
      </c>
      <c r="L188" t="s">
        <v>325</v>
      </c>
      <c r="M188" t="s">
        <v>340</v>
      </c>
      <c r="N188" t="s">
        <v>448</v>
      </c>
      <c r="O188" t="s">
        <v>339</v>
      </c>
      <c r="P188" t="s">
        <v>1212</v>
      </c>
      <c r="Q188" s="138">
        <v>8167</v>
      </c>
      <c r="R188" s="165">
        <v>1</v>
      </c>
      <c r="S188" t="s">
        <v>3948</v>
      </c>
      <c r="T188" s="4"/>
      <c r="U188" s="138">
        <v>1068.2436</v>
      </c>
      <c r="V188" s="130">
        <v>3.162000624393492E-5</v>
      </c>
      <c r="W188" s="130">
        <v>4.3338479050404652E-2</v>
      </c>
      <c r="X188" s="130">
        <v>1.4791955437388276E-3</v>
      </c>
      <c r="Y188" s="182"/>
      <c r="AA188" s="159"/>
    </row>
    <row r="189" spans="1:27" x14ac:dyDescent="0.25">
      <c r="A189" t="s">
        <v>1213</v>
      </c>
      <c r="B189">
        <v>13498</v>
      </c>
      <c r="C189" t="s">
        <v>2191</v>
      </c>
      <c r="D189" t="s">
        <v>2192</v>
      </c>
      <c r="E189" t="s">
        <v>309</v>
      </c>
      <c r="F189" t="s">
        <v>2191</v>
      </c>
      <c r="G189" t="s">
        <v>3971</v>
      </c>
      <c r="H189" t="s">
        <v>312</v>
      </c>
      <c r="I189" t="s">
        <v>917</v>
      </c>
      <c r="J189" t="s">
        <v>204</v>
      </c>
      <c r="K189" t="s">
        <v>204</v>
      </c>
      <c r="L189" t="s">
        <v>325</v>
      </c>
      <c r="M189" t="s">
        <v>340</v>
      </c>
      <c r="N189" t="s">
        <v>484</v>
      </c>
      <c r="O189" t="s">
        <v>339</v>
      </c>
      <c r="P189" t="s">
        <v>1212</v>
      </c>
      <c r="Q189" s="138">
        <v>223414</v>
      </c>
      <c r="R189" s="165">
        <v>1</v>
      </c>
      <c r="S189" t="s">
        <v>3972</v>
      </c>
      <c r="T189" s="4"/>
      <c r="U189" s="138">
        <v>946.38169999999991</v>
      </c>
      <c r="V189" s="130">
        <v>8.0745120193360202E-5</v>
      </c>
      <c r="W189" s="130">
        <v>3.839456045338005E-2</v>
      </c>
      <c r="X189" s="130">
        <v>1.3104535270007478E-3</v>
      </c>
      <c r="Y189" s="182"/>
      <c r="AA189" s="159"/>
    </row>
    <row r="190" spans="1:27" x14ac:dyDescent="0.25">
      <c r="A190" t="s">
        <v>1213</v>
      </c>
      <c r="B190">
        <v>13498</v>
      </c>
      <c r="C190" t="s">
        <v>2436</v>
      </c>
      <c r="D190" t="s">
        <v>2437</v>
      </c>
      <c r="E190" t="s">
        <v>309</v>
      </c>
      <c r="F190" t="s">
        <v>2436</v>
      </c>
      <c r="G190" t="s">
        <v>3993</v>
      </c>
      <c r="H190" t="s">
        <v>312</v>
      </c>
      <c r="I190" t="s">
        <v>917</v>
      </c>
      <c r="J190" t="s">
        <v>204</v>
      </c>
      <c r="K190" t="s">
        <v>204</v>
      </c>
      <c r="L190" t="s">
        <v>325</v>
      </c>
      <c r="M190" t="s">
        <v>340</v>
      </c>
      <c r="N190" t="s">
        <v>456</v>
      </c>
      <c r="O190" t="s">
        <v>339</v>
      </c>
      <c r="P190" t="s">
        <v>1212</v>
      </c>
      <c r="Q190" s="138">
        <v>53220</v>
      </c>
      <c r="R190" s="165">
        <v>1</v>
      </c>
      <c r="S190" t="s">
        <v>3994</v>
      </c>
      <c r="T190" s="4"/>
      <c r="U190" s="138">
        <v>857.90640000000008</v>
      </c>
      <c r="V190" s="130">
        <v>4.0486192400890486E-5</v>
      </c>
      <c r="W190" s="130">
        <v>3.4805131098944168E-2</v>
      </c>
      <c r="X190" s="130">
        <v>1.1879418924906457E-3</v>
      </c>
      <c r="Y190" s="182"/>
      <c r="AA190" s="159"/>
    </row>
    <row r="191" spans="1:27" x14ac:dyDescent="0.25">
      <c r="A191" t="s">
        <v>1213</v>
      </c>
      <c r="B191">
        <v>13498</v>
      </c>
      <c r="C191" t="s">
        <v>4003</v>
      </c>
      <c r="D191" t="s">
        <v>4004</v>
      </c>
      <c r="E191" t="s">
        <v>309</v>
      </c>
      <c r="F191" t="s">
        <v>4003</v>
      </c>
      <c r="G191" t="s">
        <v>4005</v>
      </c>
      <c r="H191" t="s">
        <v>312</v>
      </c>
      <c r="I191" t="s">
        <v>917</v>
      </c>
      <c r="J191" t="s">
        <v>204</v>
      </c>
      <c r="K191" t="s">
        <v>204</v>
      </c>
      <c r="L191" t="s">
        <v>325</v>
      </c>
      <c r="M191" t="s">
        <v>340</v>
      </c>
      <c r="N191" t="s">
        <v>441</v>
      </c>
      <c r="O191" t="s">
        <v>339</v>
      </c>
      <c r="P191" t="s">
        <v>1212</v>
      </c>
      <c r="Q191" s="138">
        <v>2910</v>
      </c>
      <c r="R191" s="165">
        <v>1</v>
      </c>
      <c r="S191" t="s">
        <v>4006</v>
      </c>
      <c r="T191" s="4"/>
      <c r="U191" s="138">
        <v>773.47799999999995</v>
      </c>
      <c r="V191" s="130">
        <v>5.1637324629397948E-5</v>
      </c>
      <c r="W191" s="130">
        <v>3.1379883856967536E-2</v>
      </c>
      <c r="X191" s="130">
        <v>1.0710339952235809E-3</v>
      </c>
      <c r="Y191" s="182"/>
      <c r="AA191" s="159"/>
    </row>
    <row r="192" spans="1:27" x14ac:dyDescent="0.25">
      <c r="A192" t="s">
        <v>1213</v>
      </c>
      <c r="B192">
        <v>13498</v>
      </c>
      <c r="C192" t="s">
        <v>3959</v>
      </c>
      <c r="D192" t="s">
        <v>3960</v>
      </c>
      <c r="E192" t="s">
        <v>309</v>
      </c>
      <c r="F192" t="s">
        <v>3961</v>
      </c>
      <c r="G192" t="s">
        <v>3962</v>
      </c>
      <c r="H192" t="s">
        <v>312</v>
      </c>
      <c r="I192" t="s">
        <v>917</v>
      </c>
      <c r="J192" t="s">
        <v>204</v>
      </c>
      <c r="K192" t="s">
        <v>204</v>
      </c>
      <c r="L192" t="s">
        <v>325</v>
      </c>
      <c r="M192" t="s">
        <v>340</v>
      </c>
      <c r="N192" t="s">
        <v>448</v>
      </c>
      <c r="O192" t="s">
        <v>339</v>
      </c>
      <c r="P192" t="s">
        <v>1212</v>
      </c>
      <c r="Q192" s="138">
        <v>4759</v>
      </c>
      <c r="R192" s="165">
        <v>1</v>
      </c>
      <c r="S192" t="s">
        <v>3963</v>
      </c>
      <c r="T192" s="4"/>
      <c r="U192" s="138">
        <v>685.77190000000007</v>
      </c>
      <c r="V192" s="130">
        <v>4.7433450639509363E-5</v>
      </c>
      <c r="W192" s="130">
        <v>2.7821660828584602E-2</v>
      </c>
      <c r="X192" s="130">
        <v>9.4958747096758557E-4</v>
      </c>
      <c r="Y192" s="182"/>
      <c r="AA192" s="159"/>
    </row>
    <row r="193" spans="1:27" x14ac:dyDescent="0.25">
      <c r="A193" t="s">
        <v>1213</v>
      </c>
      <c r="B193">
        <v>13498</v>
      </c>
      <c r="C193" t="s">
        <v>4143</v>
      </c>
      <c r="D193" t="s">
        <v>4144</v>
      </c>
      <c r="E193" t="s">
        <v>309</v>
      </c>
      <c r="F193" t="s">
        <v>4143</v>
      </c>
      <c r="G193" t="s">
        <v>4223</v>
      </c>
      <c r="H193" t="s">
        <v>312</v>
      </c>
      <c r="I193" t="s">
        <v>917</v>
      </c>
      <c r="J193" t="s">
        <v>204</v>
      </c>
      <c r="K193" t="s">
        <v>204</v>
      </c>
      <c r="L193" t="s">
        <v>325</v>
      </c>
      <c r="M193" t="s">
        <v>340</v>
      </c>
      <c r="N193" t="s">
        <v>458</v>
      </c>
      <c r="O193" t="s">
        <v>339</v>
      </c>
      <c r="P193" t="s">
        <v>1212</v>
      </c>
      <c r="Q193" s="138">
        <v>1217</v>
      </c>
      <c r="R193" s="165">
        <v>1</v>
      </c>
      <c r="S193" t="s">
        <v>4224</v>
      </c>
      <c r="T193" s="4"/>
      <c r="U193" s="138">
        <v>574.42399999999998</v>
      </c>
      <c r="V193" s="130">
        <v>2.6253423542426426E-5</v>
      </c>
      <c r="W193" s="130">
        <v>2.3304293599371566E-2</v>
      </c>
      <c r="X193" s="130">
        <v>7.9540417655358034E-4</v>
      </c>
      <c r="Y193" s="182"/>
      <c r="AA193" s="159"/>
    </row>
    <row r="194" spans="1:27" x14ac:dyDescent="0.25">
      <c r="A194" t="s">
        <v>1213</v>
      </c>
      <c r="B194">
        <v>13498</v>
      </c>
      <c r="C194" t="s">
        <v>1980</v>
      </c>
      <c r="D194" t="s">
        <v>1981</v>
      </c>
      <c r="E194" t="s">
        <v>309</v>
      </c>
      <c r="F194" t="s">
        <v>1980</v>
      </c>
      <c r="G194" t="s">
        <v>3973</v>
      </c>
      <c r="H194" t="s">
        <v>312</v>
      </c>
      <c r="I194" t="s">
        <v>917</v>
      </c>
      <c r="J194" t="s">
        <v>204</v>
      </c>
      <c r="K194" t="s">
        <v>204</v>
      </c>
      <c r="L194" t="s">
        <v>325</v>
      </c>
      <c r="M194" t="s">
        <v>340</v>
      </c>
      <c r="N194" t="s">
        <v>464</v>
      </c>
      <c r="O194" t="s">
        <v>339</v>
      </c>
      <c r="P194" t="s">
        <v>1212</v>
      </c>
      <c r="Q194" s="138">
        <v>2525</v>
      </c>
      <c r="R194" s="165">
        <v>1</v>
      </c>
      <c r="S194" t="s">
        <v>3974</v>
      </c>
      <c r="T194" s="4"/>
      <c r="U194" s="138">
        <v>555.5</v>
      </c>
      <c r="V194" s="130">
        <v>2.0820833961394134E-5</v>
      </c>
      <c r="W194" s="130">
        <v>2.2536549821126739E-2</v>
      </c>
      <c r="X194" s="130">
        <v>7.692001380087077E-4</v>
      </c>
      <c r="Y194" s="182"/>
      <c r="AA194" s="159"/>
    </row>
    <row r="195" spans="1:27" x14ac:dyDescent="0.25">
      <c r="A195" t="s">
        <v>1213</v>
      </c>
      <c r="B195">
        <v>13498</v>
      </c>
      <c r="C195" t="s">
        <v>2185</v>
      </c>
      <c r="D195" t="s">
        <v>2186</v>
      </c>
      <c r="E195" t="s">
        <v>309</v>
      </c>
      <c r="F195" t="s">
        <v>2185</v>
      </c>
      <c r="G195" t="s">
        <v>3991</v>
      </c>
      <c r="H195" t="s">
        <v>312</v>
      </c>
      <c r="I195" t="s">
        <v>917</v>
      </c>
      <c r="J195" t="s">
        <v>204</v>
      </c>
      <c r="K195" t="s">
        <v>204</v>
      </c>
      <c r="L195" t="s">
        <v>325</v>
      </c>
      <c r="M195" t="s">
        <v>340</v>
      </c>
      <c r="N195" t="s">
        <v>464</v>
      </c>
      <c r="O195" t="s">
        <v>339</v>
      </c>
      <c r="P195" t="s">
        <v>1212</v>
      </c>
      <c r="Q195" s="138">
        <v>1175</v>
      </c>
      <c r="R195" s="165">
        <v>1</v>
      </c>
      <c r="S195" t="s">
        <v>3992</v>
      </c>
      <c r="T195" s="4"/>
      <c r="U195" s="138">
        <v>419.94499999999999</v>
      </c>
      <c r="V195" s="130">
        <v>4.7761156172802222E-5</v>
      </c>
      <c r="W195" s="130">
        <v>1.70371042567652E-2</v>
      </c>
      <c r="X195" s="130">
        <v>5.8149730325124523E-4</v>
      </c>
      <c r="Y195" s="182"/>
      <c r="AA195" s="159"/>
    </row>
    <row r="196" spans="1:27" x14ac:dyDescent="0.25">
      <c r="A196" t="s">
        <v>1213</v>
      </c>
      <c r="B196">
        <v>13498</v>
      </c>
      <c r="C196" t="s">
        <v>2018</v>
      </c>
      <c r="D196" t="s">
        <v>2019</v>
      </c>
      <c r="E196" t="s">
        <v>309</v>
      </c>
      <c r="F196" t="s">
        <v>2018</v>
      </c>
      <c r="G196" t="s">
        <v>3964</v>
      </c>
      <c r="H196" t="s">
        <v>312</v>
      </c>
      <c r="I196" t="s">
        <v>917</v>
      </c>
      <c r="J196" t="s">
        <v>204</v>
      </c>
      <c r="K196" t="s">
        <v>204</v>
      </c>
      <c r="L196" t="s">
        <v>325</v>
      </c>
      <c r="M196" t="s">
        <v>340</v>
      </c>
      <c r="N196" t="s">
        <v>464</v>
      </c>
      <c r="O196" t="s">
        <v>339</v>
      </c>
      <c r="P196" t="s">
        <v>1212</v>
      </c>
      <c r="Q196" s="138">
        <v>1600</v>
      </c>
      <c r="R196" s="165">
        <v>1</v>
      </c>
      <c r="S196" t="s">
        <v>3965</v>
      </c>
      <c r="T196" s="4"/>
      <c r="U196" s="138">
        <v>395.36</v>
      </c>
      <c r="V196" s="130">
        <v>3.3668764006205824E-5</v>
      </c>
      <c r="W196" s="130">
        <v>1.6039694576562857E-2</v>
      </c>
      <c r="X196" s="130">
        <v>5.4745448526214704E-4</v>
      </c>
      <c r="Y196" s="182"/>
      <c r="AA196" s="159"/>
    </row>
    <row r="197" spans="1:27" x14ac:dyDescent="0.25">
      <c r="A197" t="s">
        <v>1213</v>
      </c>
      <c r="B197">
        <v>13498</v>
      </c>
      <c r="C197" t="s">
        <v>2142</v>
      </c>
      <c r="D197" t="s">
        <v>2143</v>
      </c>
      <c r="E197" t="s">
        <v>309</v>
      </c>
      <c r="F197" t="s">
        <v>4026</v>
      </c>
      <c r="G197" t="s">
        <v>4027</v>
      </c>
      <c r="H197" t="s">
        <v>312</v>
      </c>
      <c r="I197" t="s">
        <v>917</v>
      </c>
      <c r="J197" t="s">
        <v>204</v>
      </c>
      <c r="K197" t="s">
        <v>204</v>
      </c>
      <c r="L197" t="s">
        <v>325</v>
      </c>
      <c r="M197" t="s">
        <v>340</v>
      </c>
      <c r="N197" t="s">
        <v>464</v>
      </c>
      <c r="O197" t="s">
        <v>339</v>
      </c>
      <c r="P197" t="s">
        <v>1212</v>
      </c>
      <c r="Q197" s="138">
        <v>40428</v>
      </c>
      <c r="R197" s="165">
        <v>1</v>
      </c>
      <c r="S197" t="s">
        <v>4028</v>
      </c>
      <c r="T197" s="4"/>
      <c r="U197" s="138">
        <v>356.17070000000001</v>
      </c>
      <c r="V197" s="130">
        <v>5.3516114346955435E-5</v>
      </c>
      <c r="W197" s="130">
        <v>1.4449790684744529E-2</v>
      </c>
      <c r="X197" s="130">
        <v>4.9318911178156263E-4</v>
      </c>
      <c r="Y197" s="182"/>
      <c r="AA197" s="159"/>
    </row>
    <row r="198" spans="1:27" x14ac:dyDescent="0.25">
      <c r="A198" t="s">
        <v>1213</v>
      </c>
      <c r="B198">
        <v>13498</v>
      </c>
      <c r="C198" t="s">
        <v>2363</v>
      </c>
      <c r="D198" t="s">
        <v>2364</v>
      </c>
      <c r="E198" t="s">
        <v>309</v>
      </c>
      <c r="F198" t="s">
        <v>4249</v>
      </c>
      <c r="G198" t="s">
        <v>4250</v>
      </c>
      <c r="H198" t="s">
        <v>312</v>
      </c>
      <c r="I198" t="s">
        <v>917</v>
      </c>
      <c r="J198" t="s">
        <v>204</v>
      </c>
      <c r="K198" t="s">
        <v>204</v>
      </c>
      <c r="L198" t="s">
        <v>325</v>
      </c>
      <c r="M198" t="s">
        <v>340</v>
      </c>
      <c r="N198" t="s">
        <v>459</v>
      </c>
      <c r="O198" t="s">
        <v>339</v>
      </c>
      <c r="P198" t="s">
        <v>1212</v>
      </c>
      <c r="Q198" s="138">
        <v>6000</v>
      </c>
      <c r="R198" s="165">
        <v>1</v>
      </c>
      <c r="S198" t="s">
        <v>4251</v>
      </c>
      <c r="T198" s="4"/>
      <c r="U198" s="138">
        <v>335.94</v>
      </c>
      <c r="V198" s="130">
        <v>5.1093005415245455E-5</v>
      </c>
      <c r="W198" s="130">
        <v>1.3629034287865556E-2</v>
      </c>
      <c r="X198" s="130">
        <v>4.6517568742150364E-4</v>
      </c>
      <c r="Y198" s="182"/>
      <c r="AA198" s="159"/>
    </row>
    <row r="199" spans="1:27" x14ac:dyDescent="0.25">
      <c r="A199" t="s">
        <v>1213</v>
      </c>
      <c r="B199">
        <v>13498</v>
      </c>
      <c r="C199" t="s">
        <v>1729</v>
      </c>
      <c r="D199" t="s">
        <v>1730</v>
      </c>
      <c r="E199" t="s">
        <v>309</v>
      </c>
      <c r="F199" t="s">
        <v>1729</v>
      </c>
      <c r="G199" t="s">
        <v>4252</v>
      </c>
      <c r="H199" t="s">
        <v>312</v>
      </c>
      <c r="I199" t="s">
        <v>917</v>
      </c>
      <c r="J199" t="s">
        <v>204</v>
      </c>
      <c r="K199" t="s">
        <v>204</v>
      </c>
      <c r="L199" t="s">
        <v>325</v>
      </c>
      <c r="M199" t="s">
        <v>340</v>
      </c>
      <c r="N199" t="s">
        <v>447</v>
      </c>
      <c r="O199" t="s">
        <v>339</v>
      </c>
      <c r="P199" t="s">
        <v>1212</v>
      </c>
      <c r="Q199" s="138">
        <v>15800</v>
      </c>
      <c r="R199" s="165">
        <v>1</v>
      </c>
      <c r="S199" t="s">
        <v>4253</v>
      </c>
      <c r="T199" s="4"/>
      <c r="U199" s="138">
        <v>332.90600000000001</v>
      </c>
      <c r="V199" s="130">
        <v>2.1063998560182377E-4</v>
      </c>
      <c r="W199" s="130">
        <v>1.3505945373090942E-2</v>
      </c>
      <c r="X199" s="130">
        <v>4.6097451151021933E-4</v>
      </c>
      <c r="Y199" s="182"/>
      <c r="AA199" s="159"/>
    </row>
    <row r="200" spans="1:27" x14ac:dyDescent="0.25">
      <c r="A200" t="s">
        <v>1213</v>
      </c>
      <c r="B200">
        <v>13498</v>
      </c>
      <c r="C200" t="s">
        <v>1769</v>
      </c>
      <c r="D200" t="s">
        <v>1770</v>
      </c>
      <c r="E200" t="s">
        <v>309</v>
      </c>
      <c r="F200" t="s">
        <v>1769</v>
      </c>
      <c r="G200" t="s">
        <v>3977</v>
      </c>
      <c r="H200" t="s">
        <v>312</v>
      </c>
      <c r="I200" t="s">
        <v>917</v>
      </c>
      <c r="J200" t="s">
        <v>204</v>
      </c>
      <c r="K200" t="s">
        <v>204</v>
      </c>
      <c r="L200" t="s">
        <v>325</v>
      </c>
      <c r="M200" t="s">
        <v>340</v>
      </c>
      <c r="N200" t="s">
        <v>441</v>
      </c>
      <c r="O200" t="s">
        <v>339</v>
      </c>
      <c r="P200" t="s">
        <v>1212</v>
      </c>
      <c r="Q200" s="138">
        <v>5483.1</v>
      </c>
      <c r="R200" s="165">
        <v>1</v>
      </c>
      <c r="S200" t="s">
        <v>3978</v>
      </c>
      <c r="T200" s="4"/>
      <c r="U200" s="138">
        <v>328.1635</v>
      </c>
      <c r="V200" s="130">
        <v>4.6284472619241018E-5</v>
      </c>
      <c r="W200" s="130">
        <v>1.3313542875293113E-2</v>
      </c>
      <c r="X200" s="130">
        <v>4.5440757783874087E-4</v>
      </c>
      <c r="Y200" s="182"/>
      <c r="AA200" s="159"/>
    </row>
    <row r="201" spans="1:27" x14ac:dyDescent="0.25">
      <c r="A201" t="s">
        <v>1213</v>
      </c>
      <c r="B201">
        <v>13498</v>
      </c>
      <c r="C201" t="s">
        <v>4045</v>
      </c>
      <c r="D201" t="s">
        <v>4046</v>
      </c>
      <c r="E201" t="s">
        <v>309</v>
      </c>
      <c r="F201" t="s">
        <v>4047</v>
      </c>
      <c r="G201" t="s">
        <v>4048</v>
      </c>
      <c r="H201" t="s">
        <v>312</v>
      </c>
      <c r="I201" t="s">
        <v>917</v>
      </c>
      <c r="J201" t="s">
        <v>204</v>
      </c>
      <c r="K201" t="s">
        <v>204</v>
      </c>
      <c r="L201" t="s">
        <v>325</v>
      </c>
      <c r="M201" t="s">
        <v>340</v>
      </c>
      <c r="N201" t="s">
        <v>454</v>
      </c>
      <c r="O201" t="s">
        <v>339</v>
      </c>
      <c r="P201" t="s">
        <v>1212</v>
      </c>
      <c r="Q201" s="138">
        <v>36437</v>
      </c>
      <c r="R201" s="165">
        <v>1</v>
      </c>
      <c r="S201" t="s">
        <v>4049</v>
      </c>
      <c r="T201" s="4"/>
      <c r="U201" s="138">
        <v>326.32979999999998</v>
      </c>
      <c r="V201" s="130">
        <v>3.1041526639062996E-5</v>
      </c>
      <c r="W201" s="130">
        <v>1.323914994746773E-2</v>
      </c>
      <c r="X201" s="130">
        <v>4.5186845579901704E-4</v>
      </c>
      <c r="Y201" s="182"/>
      <c r="AA201" s="159"/>
    </row>
    <row r="202" spans="1:27" x14ac:dyDescent="0.25">
      <c r="A202" t="s">
        <v>1213</v>
      </c>
      <c r="B202">
        <v>13498</v>
      </c>
      <c r="C202" t="s">
        <v>2272</v>
      </c>
      <c r="D202" t="s">
        <v>2273</v>
      </c>
      <c r="E202" t="s">
        <v>309</v>
      </c>
      <c r="F202" t="s">
        <v>2272</v>
      </c>
      <c r="G202" t="s">
        <v>4009</v>
      </c>
      <c r="H202" t="s">
        <v>312</v>
      </c>
      <c r="I202" t="s">
        <v>917</v>
      </c>
      <c r="J202" t="s">
        <v>204</v>
      </c>
      <c r="K202" t="s">
        <v>204</v>
      </c>
      <c r="L202" t="s">
        <v>325</v>
      </c>
      <c r="M202" t="s">
        <v>340</v>
      </c>
      <c r="N202" t="s">
        <v>441</v>
      </c>
      <c r="O202" t="s">
        <v>339</v>
      </c>
      <c r="P202" t="s">
        <v>1212</v>
      </c>
      <c r="Q202" s="138">
        <v>22909</v>
      </c>
      <c r="R202" s="165">
        <v>1</v>
      </c>
      <c r="S202" t="s">
        <v>4010</v>
      </c>
      <c r="T202" s="4"/>
      <c r="U202" s="138">
        <v>319.5806</v>
      </c>
      <c r="V202" s="130">
        <v>4.1694561776614869E-5</v>
      </c>
      <c r="W202" s="130">
        <v>1.2965335938371875E-2</v>
      </c>
      <c r="X202" s="130">
        <v>4.4252284720955109E-4</v>
      </c>
      <c r="Y202" s="182"/>
      <c r="AA202" s="159"/>
    </row>
    <row r="203" spans="1:27" x14ac:dyDescent="0.25">
      <c r="A203" t="s">
        <v>1213</v>
      </c>
      <c r="B203">
        <v>13498</v>
      </c>
      <c r="C203" t="s">
        <v>2591</v>
      </c>
      <c r="D203" t="s">
        <v>2592</v>
      </c>
      <c r="E203" t="s">
        <v>309</v>
      </c>
      <c r="F203" t="s">
        <v>2591</v>
      </c>
      <c r="G203" t="s">
        <v>3975</v>
      </c>
      <c r="H203" t="s">
        <v>312</v>
      </c>
      <c r="I203" t="s">
        <v>917</v>
      </c>
      <c r="J203" t="s">
        <v>204</v>
      </c>
      <c r="K203" t="s">
        <v>204</v>
      </c>
      <c r="L203" t="s">
        <v>325</v>
      </c>
      <c r="M203" t="s">
        <v>340</v>
      </c>
      <c r="N203" t="s">
        <v>475</v>
      </c>
      <c r="O203" t="s">
        <v>339</v>
      </c>
      <c r="P203" t="s">
        <v>1212</v>
      </c>
      <c r="Q203" s="138">
        <v>11432</v>
      </c>
      <c r="R203" s="165">
        <v>1</v>
      </c>
      <c r="S203" t="s">
        <v>3976</v>
      </c>
      <c r="T203" s="4"/>
      <c r="U203" s="138">
        <v>282.59899999999999</v>
      </c>
      <c r="V203" s="130">
        <v>4.1638448319621448E-5</v>
      </c>
      <c r="W203" s="130">
        <v>1.1464998097030775E-2</v>
      </c>
      <c r="X203" s="130">
        <v>3.9131447308932995E-4</v>
      </c>
      <c r="Y203" s="182"/>
      <c r="AA203" s="159"/>
    </row>
    <row r="204" spans="1:27" x14ac:dyDescent="0.25">
      <c r="A204" t="s">
        <v>1213</v>
      </c>
      <c r="B204">
        <v>13498</v>
      </c>
      <c r="C204" t="s">
        <v>1958</v>
      </c>
      <c r="D204" t="s">
        <v>1959</v>
      </c>
      <c r="E204" t="s">
        <v>309</v>
      </c>
      <c r="F204" t="s">
        <v>1958</v>
      </c>
      <c r="G204" t="s">
        <v>4011</v>
      </c>
      <c r="H204" t="s">
        <v>312</v>
      </c>
      <c r="I204" t="s">
        <v>917</v>
      </c>
      <c r="J204" t="s">
        <v>204</v>
      </c>
      <c r="K204" t="s">
        <v>204</v>
      </c>
      <c r="L204" t="s">
        <v>325</v>
      </c>
      <c r="M204" t="s">
        <v>340</v>
      </c>
      <c r="N204" t="s">
        <v>464</v>
      </c>
      <c r="O204" t="s">
        <v>339</v>
      </c>
      <c r="P204" t="s">
        <v>1212</v>
      </c>
      <c r="Q204" s="138">
        <v>16160</v>
      </c>
      <c r="R204" s="165">
        <v>1</v>
      </c>
      <c r="S204" t="s">
        <v>4012</v>
      </c>
      <c r="T204" s="4"/>
      <c r="U204" s="138">
        <v>244.01599999999999</v>
      </c>
      <c r="V204" s="130">
        <v>3.4273538211325973E-5</v>
      </c>
      <c r="W204" s="130">
        <v>9.8996917032440363E-3</v>
      </c>
      <c r="X204" s="130">
        <v>3.3788864244164323E-4</v>
      </c>
      <c r="Y204" s="182"/>
      <c r="AA204" s="159"/>
    </row>
    <row r="205" spans="1:27" x14ac:dyDescent="0.25">
      <c r="A205" t="s">
        <v>1213</v>
      </c>
      <c r="B205">
        <v>13498</v>
      </c>
      <c r="C205" t="s">
        <v>2357</v>
      </c>
      <c r="D205" t="s">
        <v>2358</v>
      </c>
      <c r="E205" t="s">
        <v>309</v>
      </c>
      <c r="F205" t="s">
        <v>4254</v>
      </c>
      <c r="G205" t="s">
        <v>4255</v>
      </c>
      <c r="H205" t="s">
        <v>312</v>
      </c>
      <c r="I205" t="s">
        <v>917</v>
      </c>
      <c r="J205" t="s">
        <v>204</v>
      </c>
      <c r="K205" t="s">
        <v>204</v>
      </c>
      <c r="L205" t="s">
        <v>325</v>
      </c>
      <c r="M205" t="s">
        <v>340</v>
      </c>
      <c r="N205" t="s">
        <v>445</v>
      </c>
      <c r="O205" t="s">
        <v>339</v>
      </c>
      <c r="P205" t="s">
        <v>1212</v>
      </c>
      <c r="Q205" s="138">
        <v>8118</v>
      </c>
      <c r="R205" s="165">
        <v>1</v>
      </c>
      <c r="S205" t="s">
        <v>4256</v>
      </c>
      <c r="T205" s="4"/>
      <c r="U205" s="138">
        <v>243.29650000000001</v>
      </c>
      <c r="V205" s="130">
        <v>3.6425618409340627E-5</v>
      </c>
      <c r="W205" s="130">
        <v>9.870501698570228E-3</v>
      </c>
      <c r="X205" s="130">
        <v>3.368923517138354E-4</v>
      </c>
      <c r="Y205" s="182"/>
      <c r="AA205" s="159"/>
    </row>
    <row r="206" spans="1:27" x14ac:dyDescent="0.25">
      <c r="A206" t="s">
        <v>1213</v>
      </c>
      <c r="B206">
        <v>13498</v>
      </c>
      <c r="C206" t="s">
        <v>2375</v>
      </c>
      <c r="D206" t="s">
        <v>2376</v>
      </c>
      <c r="E206" t="s">
        <v>309</v>
      </c>
      <c r="F206" t="s">
        <v>3966</v>
      </c>
      <c r="G206" t="s">
        <v>3967</v>
      </c>
      <c r="H206" t="s">
        <v>312</v>
      </c>
      <c r="I206" t="s">
        <v>917</v>
      </c>
      <c r="J206" t="s">
        <v>204</v>
      </c>
      <c r="K206" t="s">
        <v>204</v>
      </c>
      <c r="L206" t="s">
        <v>325</v>
      </c>
      <c r="M206" t="s">
        <v>340</v>
      </c>
      <c r="N206" t="s">
        <v>445</v>
      </c>
      <c r="O206" t="s">
        <v>339</v>
      </c>
      <c r="P206" t="s">
        <v>1212</v>
      </c>
      <c r="Q206" s="138">
        <v>6971</v>
      </c>
      <c r="R206" s="165">
        <v>1</v>
      </c>
      <c r="S206" t="s">
        <v>3968</v>
      </c>
      <c r="T206" s="4"/>
      <c r="U206" s="138">
        <v>238.33850000000001</v>
      </c>
      <c r="V206" s="130">
        <v>2.6716130842616801E-5</v>
      </c>
      <c r="W206" s="130">
        <v>9.6693563988165896E-3</v>
      </c>
      <c r="X206" s="130">
        <v>3.3002701546856598E-4</v>
      </c>
      <c r="Y206" s="182"/>
      <c r="AA206" s="159"/>
    </row>
    <row r="207" spans="1:27" x14ac:dyDescent="0.25">
      <c r="A207" t="s">
        <v>1213</v>
      </c>
      <c r="B207">
        <v>13498</v>
      </c>
      <c r="C207" t="s">
        <v>3528</v>
      </c>
      <c r="D207" t="s">
        <v>3529</v>
      </c>
      <c r="E207" t="s">
        <v>311</v>
      </c>
      <c r="F207" t="s">
        <v>4257</v>
      </c>
      <c r="G207" t="s">
        <v>4258</v>
      </c>
      <c r="H207" t="s">
        <v>312</v>
      </c>
      <c r="I207" t="s">
        <v>917</v>
      </c>
      <c r="J207" t="s">
        <v>204</v>
      </c>
      <c r="K207" t="s">
        <v>204</v>
      </c>
      <c r="L207" t="s">
        <v>325</v>
      </c>
      <c r="M207" t="s">
        <v>340</v>
      </c>
      <c r="N207" t="s">
        <v>480</v>
      </c>
      <c r="O207" t="s">
        <v>339</v>
      </c>
      <c r="P207" t="s">
        <v>1212</v>
      </c>
      <c r="Q207" s="138">
        <v>1750</v>
      </c>
      <c r="R207" s="165">
        <v>1</v>
      </c>
      <c r="S207" t="s">
        <v>4259</v>
      </c>
      <c r="T207" s="4"/>
      <c r="U207" s="138">
        <v>224.35</v>
      </c>
      <c r="V207" s="130">
        <v>3.0132120394385032E-5</v>
      </c>
      <c r="W207" s="130">
        <v>9.1018450987754886E-3</v>
      </c>
      <c r="X207" s="130">
        <v>3.1065715744780121E-4</v>
      </c>
      <c r="Y207" s="182"/>
      <c r="AA207" s="159"/>
    </row>
    <row r="208" spans="1:27" x14ac:dyDescent="0.25">
      <c r="A208" t="s">
        <v>1213</v>
      </c>
      <c r="B208">
        <v>13498</v>
      </c>
      <c r="C208" t="s">
        <v>3938</v>
      </c>
      <c r="D208" t="s">
        <v>3939</v>
      </c>
      <c r="E208" t="s">
        <v>309</v>
      </c>
      <c r="F208" t="s">
        <v>3938</v>
      </c>
      <c r="G208" t="s">
        <v>3940</v>
      </c>
      <c r="H208" t="s">
        <v>312</v>
      </c>
      <c r="I208" t="s">
        <v>917</v>
      </c>
      <c r="J208" t="s">
        <v>204</v>
      </c>
      <c r="K208" t="s">
        <v>204</v>
      </c>
      <c r="L208" t="s">
        <v>325</v>
      </c>
      <c r="M208" t="s">
        <v>340</v>
      </c>
      <c r="N208" t="s">
        <v>439</v>
      </c>
      <c r="O208" t="s">
        <v>339</v>
      </c>
      <c r="P208" t="s">
        <v>1212</v>
      </c>
      <c r="Q208" s="138">
        <v>4133</v>
      </c>
      <c r="R208" s="165">
        <v>1</v>
      </c>
      <c r="S208" t="s">
        <v>3941</v>
      </c>
      <c r="T208" s="4"/>
      <c r="U208" s="138">
        <v>221.85939999999999</v>
      </c>
      <c r="V208" s="130">
        <v>5.1667938696397032E-5</v>
      </c>
      <c r="W208" s="130">
        <v>9.000801838677382E-3</v>
      </c>
      <c r="X208" s="130">
        <v>3.0720842682003434E-4</v>
      </c>
      <c r="Y208" s="182"/>
      <c r="AA208" s="159"/>
    </row>
    <row r="209" spans="1:27" x14ac:dyDescent="0.25">
      <c r="A209" t="s">
        <v>1213</v>
      </c>
      <c r="B209">
        <v>13498</v>
      </c>
      <c r="C209" t="s">
        <v>2318</v>
      </c>
      <c r="D209" t="s">
        <v>2319</v>
      </c>
      <c r="E209" t="s">
        <v>309</v>
      </c>
      <c r="F209" t="s">
        <v>4260</v>
      </c>
      <c r="G209" t="s">
        <v>4261</v>
      </c>
      <c r="H209" t="s">
        <v>312</v>
      </c>
      <c r="I209" t="s">
        <v>917</v>
      </c>
      <c r="J209" t="s">
        <v>204</v>
      </c>
      <c r="K209" t="s">
        <v>204</v>
      </c>
      <c r="L209" t="s">
        <v>325</v>
      </c>
      <c r="M209" t="s">
        <v>340</v>
      </c>
      <c r="N209" t="s">
        <v>445</v>
      </c>
      <c r="O209" t="s">
        <v>339</v>
      </c>
      <c r="P209" t="s">
        <v>1212</v>
      </c>
      <c r="Q209" s="138">
        <v>4035</v>
      </c>
      <c r="R209" s="165">
        <v>1</v>
      </c>
      <c r="S209" t="s">
        <v>4262</v>
      </c>
      <c r="T209" s="4"/>
      <c r="U209" s="138">
        <v>213.49189999999999</v>
      </c>
      <c r="V209" s="130">
        <v>5.1027204822289633E-5</v>
      </c>
      <c r="W209" s="130">
        <v>8.6613336467272865E-3</v>
      </c>
      <c r="X209" s="130">
        <v>2.9562196029476366E-4</v>
      </c>
      <c r="Y209" s="182"/>
      <c r="AA209" s="159"/>
    </row>
    <row r="210" spans="1:27" x14ac:dyDescent="0.25">
      <c r="A210" t="s">
        <v>1213</v>
      </c>
      <c r="B210">
        <v>13498</v>
      </c>
      <c r="C210" t="s">
        <v>2369</v>
      </c>
      <c r="D210" t="s">
        <v>2370</v>
      </c>
      <c r="E210" t="s">
        <v>309</v>
      </c>
      <c r="F210" t="s">
        <v>2369</v>
      </c>
      <c r="G210" t="s">
        <v>4263</v>
      </c>
      <c r="H210" t="s">
        <v>312</v>
      </c>
      <c r="I210" t="s">
        <v>917</v>
      </c>
      <c r="J210" t="s">
        <v>204</v>
      </c>
      <c r="K210" t="s">
        <v>204</v>
      </c>
      <c r="L210" t="s">
        <v>325</v>
      </c>
      <c r="M210" t="s">
        <v>340</v>
      </c>
      <c r="N210" t="s">
        <v>454</v>
      </c>
      <c r="O210" t="s">
        <v>339</v>
      </c>
      <c r="P210" t="s">
        <v>1212</v>
      </c>
      <c r="Q210" s="138">
        <v>437</v>
      </c>
      <c r="R210" s="165">
        <v>1</v>
      </c>
      <c r="S210" t="s">
        <v>4264</v>
      </c>
      <c r="T210" s="4"/>
      <c r="U210" s="138">
        <v>172.70239999999998</v>
      </c>
      <c r="V210" s="130">
        <v>2.3508560693482097E-5</v>
      </c>
      <c r="W210" s="130">
        <v>7.0065098862793123E-3</v>
      </c>
      <c r="X210" s="130">
        <v>2.3914079192517557E-4</v>
      </c>
      <c r="Y210" s="182"/>
      <c r="AA210" s="159"/>
    </row>
    <row r="211" spans="1:27" x14ac:dyDescent="0.25">
      <c r="A211" t="s">
        <v>1213</v>
      </c>
      <c r="B211">
        <v>13498</v>
      </c>
      <c r="C211" t="s">
        <v>2307</v>
      </c>
      <c r="D211" t="s">
        <v>2308</v>
      </c>
      <c r="E211" t="s">
        <v>309</v>
      </c>
      <c r="F211" t="s">
        <v>2307</v>
      </c>
      <c r="G211" t="s">
        <v>4265</v>
      </c>
      <c r="H211" t="s">
        <v>312</v>
      </c>
      <c r="I211" t="s">
        <v>917</v>
      </c>
      <c r="J211" t="s">
        <v>204</v>
      </c>
      <c r="K211" t="s">
        <v>204</v>
      </c>
      <c r="L211" t="s">
        <v>325</v>
      </c>
      <c r="M211" t="s">
        <v>340</v>
      </c>
      <c r="N211" t="s">
        <v>440</v>
      </c>
      <c r="O211" t="s">
        <v>339</v>
      </c>
      <c r="P211" t="s">
        <v>1212</v>
      </c>
      <c r="Q211" s="138">
        <v>461</v>
      </c>
      <c r="R211" s="165">
        <v>1</v>
      </c>
      <c r="S211" t="s">
        <v>4266</v>
      </c>
      <c r="T211" s="4">
        <v>7.5606</v>
      </c>
      <c r="U211" s="138">
        <v>166.32900000000001</v>
      </c>
      <c r="V211" s="130">
        <v>3.3477730555538608E-5</v>
      </c>
      <c r="W211" s="130">
        <v>6.7479420255592967E-3</v>
      </c>
      <c r="X211" s="130">
        <v>2.3031555311404204E-4</v>
      </c>
      <c r="Y211" s="182"/>
      <c r="AA211" s="159"/>
    </row>
    <row r="212" spans="1:27" x14ac:dyDescent="0.25">
      <c r="A212" t="s">
        <v>1213</v>
      </c>
      <c r="B212">
        <v>13498</v>
      </c>
      <c r="C212" t="s">
        <v>2572</v>
      </c>
      <c r="D212" t="s">
        <v>2573</v>
      </c>
      <c r="E212" t="s">
        <v>309</v>
      </c>
      <c r="F212" t="s">
        <v>2572</v>
      </c>
      <c r="G212" t="s">
        <v>4267</v>
      </c>
      <c r="H212" t="s">
        <v>312</v>
      </c>
      <c r="I212" t="s">
        <v>917</v>
      </c>
      <c r="J212" t="s">
        <v>204</v>
      </c>
      <c r="K212" t="s">
        <v>204</v>
      </c>
      <c r="L212" t="s">
        <v>325</v>
      </c>
      <c r="M212" t="s">
        <v>340</v>
      </c>
      <c r="N212" t="s">
        <v>451</v>
      </c>
      <c r="O212" t="s">
        <v>339</v>
      </c>
      <c r="P212" t="s">
        <v>1212</v>
      </c>
      <c r="Q212" s="138">
        <v>166</v>
      </c>
      <c r="R212" s="165">
        <v>1</v>
      </c>
      <c r="S212" t="s">
        <v>4268</v>
      </c>
      <c r="T212" s="4"/>
      <c r="U212" s="138">
        <v>139.00839999999999</v>
      </c>
      <c r="V212" s="130">
        <v>2.1551752118498284E-5</v>
      </c>
      <c r="W212" s="130">
        <v>5.6395494728264878E-3</v>
      </c>
      <c r="X212" s="130">
        <v>1.9248475331119647E-4</v>
      </c>
      <c r="Y212" s="182"/>
      <c r="AA212" s="159"/>
    </row>
    <row r="213" spans="1:27" x14ac:dyDescent="0.25">
      <c r="A213" t="s">
        <v>1213</v>
      </c>
      <c r="B213">
        <v>13498</v>
      </c>
      <c r="C213" t="s">
        <v>2482</v>
      </c>
      <c r="D213" t="s">
        <v>2483</v>
      </c>
      <c r="E213" t="s">
        <v>309</v>
      </c>
      <c r="F213" t="s">
        <v>2482</v>
      </c>
      <c r="G213" t="s">
        <v>4269</v>
      </c>
      <c r="H213" t="s">
        <v>312</v>
      </c>
      <c r="I213" t="s">
        <v>917</v>
      </c>
      <c r="J213" t="s">
        <v>204</v>
      </c>
      <c r="K213" t="s">
        <v>204</v>
      </c>
      <c r="L213" t="s">
        <v>325</v>
      </c>
      <c r="M213" t="s">
        <v>340</v>
      </c>
      <c r="N213" t="s">
        <v>478</v>
      </c>
      <c r="O213" t="s">
        <v>339</v>
      </c>
      <c r="P213" t="s">
        <v>1212</v>
      </c>
      <c r="Q213" s="138">
        <v>10394</v>
      </c>
      <c r="R213" s="165">
        <v>1</v>
      </c>
      <c r="S213" t="s">
        <v>4270</v>
      </c>
      <c r="T213" s="4"/>
      <c r="U213" s="138">
        <v>130.65260000000001</v>
      </c>
      <c r="V213" s="130">
        <v>5.1854584399499891E-5</v>
      </c>
      <c r="W213" s="130">
        <v>5.3005559480823463E-3</v>
      </c>
      <c r="X213" s="130">
        <v>1.8091448776092977E-4</v>
      </c>
      <c r="Y213" s="182"/>
      <c r="AA213" s="159"/>
    </row>
    <row r="214" spans="1:27" x14ac:dyDescent="0.25">
      <c r="A214" t="s">
        <v>1213</v>
      </c>
      <c r="B214">
        <v>13498</v>
      </c>
      <c r="C214" t="s">
        <v>3262</v>
      </c>
      <c r="D214" t="s">
        <v>3263</v>
      </c>
      <c r="E214" t="s">
        <v>309</v>
      </c>
      <c r="F214" t="s">
        <v>4013</v>
      </c>
      <c r="G214" t="s">
        <v>4014</v>
      </c>
      <c r="H214" t="s">
        <v>312</v>
      </c>
      <c r="I214" t="s">
        <v>917</v>
      </c>
      <c r="J214" t="s">
        <v>204</v>
      </c>
      <c r="K214" t="s">
        <v>204</v>
      </c>
      <c r="L214" t="s">
        <v>325</v>
      </c>
      <c r="M214" t="s">
        <v>340</v>
      </c>
      <c r="N214" t="s">
        <v>476</v>
      </c>
      <c r="O214" t="s">
        <v>339</v>
      </c>
      <c r="P214" t="s">
        <v>1212</v>
      </c>
      <c r="Q214" s="138">
        <v>467</v>
      </c>
      <c r="R214" s="165">
        <v>1</v>
      </c>
      <c r="S214" t="s">
        <v>4015</v>
      </c>
      <c r="T214" s="4"/>
      <c r="U214" s="138">
        <v>125.15600000000001</v>
      </c>
      <c r="V214" s="130">
        <v>2.9368691980718291E-5</v>
      </c>
      <c r="W214" s="130">
        <v>5.0775597289161806E-3</v>
      </c>
      <c r="X214" s="130">
        <v>1.7330335278599069E-4</v>
      </c>
      <c r="Y214" s="182"/>
      <c r="AA214" s="159"/>
    </row>
    <row r="215" spans="1:27" x14ac:dyDescent="0.25">
      <c r="A215" t="s">
        <v>1213</v>
      </c>
      <c r="B215">
        <v>13498</v>
      </c>
      <c r="C215" t="s">
        <v>4056</v>
      </c>
      <c r="D215" t="s">
        <v>4057</v>
      </c>
      <c r="E215" t="s">
        <v>309</v>
      </c>
      <c r="F215" t="s">
        <v>4056</v>
      </c>
      <c r="G215" t="s">
        <v>4058</v>
      </c>
      <c r="H215" t="s">
        <v>312</v>
      </c>
      <c r="I215" t="s">
        <v>917</v>
      </c>
      <c r="J215" t="s">
        <v>204</v>
      </c>
      <c r="K215" t="s">
        <v>204</v>
      </c>
      <c r="L215" t="s">
        <v>325</v>
      </c>
      <c r="M215" t="s">
        <v>340</v>
      </c>
      <c r="N215" t="s">
        <v>476</v>
      </c>
      <c r="O215" t="s">
        <v>339</v>
      </c>
      <c r="P215" t="s">
        <v>1212</v>
      </c>
      <c r="Q215" s="138">
        <v>617</v>
      </c>
      <c r="R215" s="165">
        <v>1</v>
      </c>
      <c r="S215" t="s">
        <v>4059</v>
      </c>
      <c r="T215" s="4"/>
      <c r="U215" s="138">
        <v>120.932</v>
      </c>
      <c r="V215" s="130">
        <v>2.6904839762056563E-5</v>
      </c>
      <c r="W215" s="130">
        <v>4.9061926966129593E-3</v>
      </c>
      <c r="X215" s="130">
        <v>1.6745438539994426E-4</v>
      </c>
      <c r="Y215" s="182"/>
      <c r="AA215" s="159"/>
    </row>
    <row r="216" spans="1:27" x14ac:dyDescent="0.25">
      <c r="A216" t="s">
        <v>1213</v>
      </c>
      <c r="B216">
        <v>13498</v>
      </c>
      <c r="C216" t="s">
        <v>4093</v>
      </c>
      <c r="D216" t="s">
        <v>4094</v>
      </c>
      <c r="E216" t="s">
        <v>309</v>
      </c>
      <c r="F216" t="s">
        <v>4095</v>
      </c>
      <c r="G216" t="s">
        <v>4096</v>
      </c>
      <c r="H216" t="s">
        <v>312</v>
      </c>
      <c r="I216" t="s">
        <v>917</v>
      </c>
      <c r="J216" t="s">
        <v>204</v>
      </c>
      <c r="K216" t="s">
        <v>204</v>
      </c>
      <c r="L216" t="s">
        <v>325</v>
      </c>
      <c r="M216" t="s">
        <v>340</v>
      </c>
      <c r="N216" t="s">
        <v>454</v>
      </c>
      <c r="O216" t="s">
        <v>339</v>
      </c>
      <c r="P216" t="s">
        <v>1212</v>
      </c>
      <c r="Q216" s="138">
        <v>45536</v>
      </c>
      <c r="R216" s="165">
        <v>1</v>
      </c>
      <c r="S216" t="s">
        <v>4097</v>
      </c>
      <c r="T216" s="4"/>
      <c r="U216" s="138">
        <v>118.02930000000001</v>
      </c>
      <c r="V216" s="130">
        <v>4.0517100347373808E-5</v>
      </c>
      <c r="W216" s="130">
        <v>4.7884306027051564E-3</v>
      </c>
      <c r="X216" s="130">
        <v>1.6343502043037115E-4</v>
      </c>
      <c r="Y216" s="182"/>
      <c r="AA216" s="159"/>
    </row>
    <row r="217" spans="1:27" x14ac:dyDescent="0.25">
      <c r="A217" t="s">
        <v>1213</v>
      </c>
      <c r="B217">
        <v>13498</v>
      </c>
      <c r="C217" t="s">
        <v>4082</v>
      </c>
      <c r="D217" t="s">
        <v>4083</v>
      </c>
      <c r="E217" t="s">
        <v>309</v>
      </c>
      <c r="F217" t="s">
        <v>4084</v>
      </c>
      <c r="G217">
        <v>1132356</v>
      </c>
      <c r="H217" t="s">
        <v>312</v>
      </c>
      <c r="I217" t="s">
        <v>917</v>
      </c>
      <c r="J217" t="s">
        <v>204</v>
      </c>
      <c r="K217" t="s">
        <v>204</v>
      </c>
      <c r="L217" t="s">
        <v>325</v>
      </c>
      <c r="M217" t="s">
        <v>340</v>
      </c>
      <c r="N217" t="s">
        <v>463</v>
      </c>
      <c r="O217" t="s">
        <v>339</v>
      </c>
      <c r="P217" t="s">
        <v>1212</v>
      </c>
      <c r="Q217" s="138">
        <v>11826</v>
      </c>
      <c r="R217" s="165">
        <v>1</v>
      </c>
      <c r="S217" s="139">
        <v>992.1</v>
      </c>
      <c r="T217" s="4"/>
      <c r="U217" s="138">
        <v>117.3257</v>
      </c>
      <c r="V217" s="130">
        <v>8.1143267330885543E-5</v>
      </c>
      <c r="W217" s="130">
        <v>4.7598856585932842E-3</v>
      </c>
      <c r="X217" s="130">
        <v>1.6246074641218405E-4</v>
      </c>
      <c r="Y217" s="182"/>
      <c r="AA217" s="159"/>
    </row>
    <row r="218" spans="1:27" x14ac:dyDescent="0.25">
      <c r="A218" t="s">
        <v>1213</v>
      </c>
      <c r="B218">
        <v>13498</v>
      </c>
      <c r="C218" t="s">
        <v>1861</v>
      </c>
      <c r="D218" t="s">
        <v>1862</v>
      </c>
      <c r="E218" t="s">
        <v>309</v>
      </c>
      <c r="F218" t="s">
        <v>4271</v>
      </c>
      <c r="G218" t="s">
        <v>4272</v>
      </c>
      <c r="H218" t="s">
        <v>312</v>
      </c>
      <c r="I218" t="s">
        <v>917</v>
      </c>
      <c r="J218" t="s">
        <v>204</v>
      </c>
      <c r="K218" t="s">
        <v>204</v>
      </c>
      <c r="L218" t="s">
        <v>325</v>
      </c>
      <c r="M218" t="s">
        <v>340</v>
      </c>
      <c r="N218" t="s">
        <v>443</v>
      </c>
      <c r="O218" t="s">
        <v>339</v>
      </c>
      <c r="P218" t="s">
        <v>1212</v>
      </c>
      <c r="Q218" s="138">
        <v>245</v>
      </c>
      <c r="R218" s="165">
        <v>1</v>
      </c>
      <c r="S218" s="139" t="s">
        <v>4273</v>
      </c>
      <c r="T218" s="4"/>
      <c r="U218" s="138">
        <v>115.49299999999999</v>
      </c>
      <c r="V218" s="130">
        <v>8.2858615469737334E-5</v>
      </c>
      <c r="W218" s="130">
        <v>4.685533300614564E-3</v>
      </c>
      <c r="X218" s="130">
        <v>1.5992300907117853E-4</v>
      </c>
      <c r="Y218" s="182"/>
      <c r="AA218" s="159"/>
    </row>
    <row r="219" spans="1:27" x14ac:dyDescent="0.25">
      <c r="A219" t="s">
        <v>1213</v>
      </c>
      <c r="B219">
        <v>13498</v>
      </c>
      <c r="C219" t="s">
        <v>2421</v>
      </c>
      <c r="D219" t="s">
        <v>2422</v>
      </c>
      <c r="E219" t="s">
        <v>309</v>
      </c>
      <c r="F219" t="s">
        <v>4274</v>
      </c>
      <c r="G219" t="s">
        <v>4275</v>
      </c>
      <c r="H219" t="s">
        <v>312</v>
      </c>
      <c r="I219" t="s">
        <v>917</v>
      </c>
      <c r="J219" t="s">
        <v>204</v>
      </c>
      <c r="K219" t="s">
        <v>204</v>
      </c>
      <c r="L219" t="s">
        <v>325</v>
      </c>
      <c r="M219" t="s">
        <v>340</v>
      </c>
      <c r="N219" t="s">
        <v>484</v>
      </c>
      <c r="O219" t="s">
        <v>339</v>
      </c>
      <c r="P219" t="s">
        <v>1212</v>
      </c>
      <c r="Q219" s="138">
        <v>10000</v>
      </c>
      <c r="R219" s="165">
        <v>1</v>
      </c>
      <c r="S219" s="139" t="s">
        <v>4276</v>
      </c>
      <c r="T219" s="4"/>
      <c r="U219" s="138">
        <v>113.4</v>
      </c>
      <c r="V219" s="130">
        <v>8.5958067952483029E-5</v>
      </c>
      <c r="W219" s="130">
        <v>4.6006206115495451E-3</v>
      </c>
      <c r="X219" s="130">
        <v>1.570248346538028E-4</v>
      </c>
      <c r="Y219" s="182"/>
      <c r="AA219" s="159"/>
    </row>
    <row r="220" spans="1:27" x14ac:dyDescent="0.25">
      <c r="A220" t="s">
        <v>1213</v>
      </c>
      <c r="B220">
        <v>13498</v>
      </c>
      <c r="C220" t="s">
        <v>2577</v>
      </c>
      <c r="D220" t="s">
        <v>2578</v>
      </c>
      <c r="E220" t="s">
        <v>309</v>
      </c>
      <c r="F220" t="s">
        <v>2577</v>
      </c>
      <c r="G220" t="s">
        <v>4054</v>
      </c>
      <c r="H220" t="s">
        <v>312</v>
      </c>
      <c r="I220" t="s">
        <v>917</v>
      </c>
      <c r="J220" t="s">
        <v>204</v>
      </c>
      <c r="K220" t="s">
        <v>204</v>
      </c>
      <c r="L220" t="s">
        <v>325</v>
      </c>
      <c r="M220" t="s">
        <v>340</v>
      </c>
      <c r="N220" t="s">
        <v>440</v>
      </c>
      <c r="O220" t="s">
        <v>339</v>
      </c>
      <c r="P220" t="s">
        <v>1212</v>
      </c>
      <c r="Q220" s="138">
        <v>3747</v>
      </c>
      <c r="R220" s="165">
        <v>1</v>
      </c>
      <c r="S220" s="139" t="s">
        <v>4055</v>
      </c>
      <c r="T220" s="4"/>
      <c r="U220" s="138">
        <v>98.658500000000004</v>
      </c>
      <c r="V220" s="130">
        <v>1.6694550471894392E-5</v>
      </c>
      <c r="W220" s="130">
        <v>4.0025602169714352E-3</v>
      </c>
      <c r="X220" s="130">
        <v>1.3661229849816758E-4</v>
      </c>
      <c r="Y220" s="182"/>
      <c r="AA220" s="159"/>
    </row>
    <row r="221" spans="1:27" x14ac:dyDescent="0.25">
      <c r="A221" t="s">
        <v>1213</v>
      </c>
      <c r="B221">
        <v>13498</v>
      </c>
      <c r="C221" t="s">
        <v>3179</v>
      </c>
      <c r="D221" t="s">
        <v>3180</v>
      </c>
      <c r="E221" t="s">
        <v>309</v>
      </c>
      <c r="F221" t="s">
        <v>4277</v>
      </c>
      <c r="G221" t="s">
        <v>4278</v>
      </c>
      <c r="H221" t="s">
        <v>312</v>
      </c>
      <c r="I221" t="s">
        <v>917</v>
      </c>
      <c r="J221" t="s">
        <v>204</v>
      </c>
      <c r="K221" t="s">
        <v>204</v>
      </c>
      <c r="L221" t="s">
        <v>325</v>
      </c>
      <c r="M221" t="s">
        <v>340</v>
      </c>
      <c r="N221" t="s">
        <v>463</v>
      </c>
      <c r="O221" t="s">
        <v>339</v>
      </c>
      <c r="P221" t="s">
        <v>1212</v>
      </c>
      <c r="Q221" s="138">
        <v>5005</v>
      </c>
      <c r="R221" s="165">
        <v>1</v>
      </c>
      <c r="S221" s="139" t="s">
        <v>4279</v>
      </c>
      <c r="T221" s="4"/>
      <c r="U221" s="138">
        <v>96.096000000000004</v>
      </c>
      <c r="V221" s="130">
        <v>1.4004646683008667E-5</v>
      </c>
      <c r="W221" s="130">
        <v>3.898599984898281E-3</v>
      </c>
      <c r="X221" s="130">
        <v>1.3306400803255586E-4</v>
      </c>
      <c r="Y221" s="182"/>
      <c r="AA221" s="159"/>
    </row>
    <row r="222" spans="1:27" x14ac:dyDescent="0.25">
      <c r="A222" t="s">
        <v>1213</v>
      </c>
      <c r="B222">
        <v>13498</v>
      </c>
      <c r="C222" t="s">
        <v>3999</v>
      </c>
      <c r="D222" t="s">
        <v>4000</v>
      </c>
      <c r="E222" t="s">
        <v>309</v>
      </c>
      <c r="F222" t="s">
        <v>3999</v>
      </c>
      <c r="G222" t="s">
        <v>4001</v>
      </c>
      <c r="H222" t="s">
        <v>312</v>
      </c>
      <c r="I222" t="s">
        <v>917</v>
      </c>
      <c r="J222" t="s">
        <v>204</v>
      </c>
      <c r="K222" t="s">
        <v>204</v>
      </c>
      <c r="L222" t="s">
        <v>325</v>
      </c>
      <c r="M222" t="s">
        <v>340</v>
      </c>
      <c r="N222" t="s">
        <v>475</v>
      </c>
      <c r="O222" t="s">
        <v>339</v>
      </c>
      <c r="P222" t="s">
        <v>1212</v>
      </c>
      <c r="Q222" s="138">
        <v>356</v>
      </c>
      <c r="R222" s="165">
        <v>1</v>
      </c>
      <c r="S222" s="139" t="s">
        <v>4002</v>
      </c>
      <c r="T222" s="4"/>
      <c r="U222" s="138">
        <v>84.55</v>
      </c>
      <c r="V222" s="130">
        <v>2.5780252746411603E-5</v>
      </c>
      <c r="W222" s="130">
        <v>3.4301805353308115E-3</v>
      </c>
      <c r="X222" s="130">
        <v>1.1707627663120834E-4</v>
      </c>
      <c r="Y222" s="182"/>
      <c r="AA222" s="159"/>
    </row>
    <row r="223" spans="1:27" x14ac:dyDescent="0.25">
      <c r="A223" t="s">
        <v>1213</v>
      </c>
      <c r="B223">
        <v>13498</v>
      </c>
      <c r="C223" t="s">
        <v>2324</v>
      </c>
      <c r="D223" t="s">
        <v>2325</v>
      </c>
      <c r="E223" t="s">
        <v>309</v>
      </c>
      <c r="F223" t="s">
        <v>2324</v>
      </c>
      <c r="G223" t="s">
        <v>4280</v>
      </c>
      <c r="H223" t="s">
        <v>312</v>
      </c>
      <c r="I223" t="s">
        <v>917</v>
      </c>
      <c r="J223" t="s">
        <v>204</v>
      </c>
      <c r="K223" t="s">
        <v>204</v>
      </c>
      <c r="L223" t="s">
        <v>325</v>
      </c>
      <c r="M223" t="s">
        <v>340</v>
      </c>
      <c r="N223" t="s">
        <v>451</v>
      </c>
      <c r="O223" t="s">
        <v>339</v>
      </c>
      <c r="P223" t="s">
        <v>1212</v>
      </c>
      <c r="Q223" s="138">
        <v>63</v>
      </c>
      <c r="R223" s="165">
        <v>1</v>
      </c>
      <c r="S223" s="139" t="s">
        <v>4281</v>
      </c>
      <c r="T223" s="4"/>
      <c r="U223" s="138">
        <v>81.704700000000003</v>
      </c>
      <c r="V223" s="130">
        <v>1.5525286996019612E-5</v>
      </c>
      <c r="W223" s="130">
        <v>3.314747150621447E-3</v>
      </c>
      <c r="X223" s="130">
        <v>1.1313639336806492E-4</v>
      </c>
      <c r="Y223" s="182"/>
      <c r="AA223" s="159"/>
    </row>
    <row r="224" spans="1:27" x14ac:dyDescent="0.25">
      <c r="A224" t="s">
        <v>1213</v>
      </c>
      <c r="B224">
        <v>13498</v>
      </c>
      <c r="C224" t="s">
        <v>3986</v>
      </c>
      <c r="D224" t="s">
        <v>3987</v>
      </c>
      <c r="E224" t="s">
        <v>309</v>
      </c>
      <c r="F224" t="s">
        <v>3988</v>
      </c>
      <c r="G224" t="s">
        <v>3989</v>
      </c>
      <c r="H224" t="s">
        <v>312</v>
      </c>
      <c r="I224" t="s">
        <v>917</v>
      </c>
      <c r="J224" t="s">
        <v>204</v>
      </c>
      <c r="K224" t="s">
        <v>204</v>
      </c>
      <c r="L224" t="s">
        <v>325</v>
      </c>
      <c r="M224" t="s">
        <v>340</v>
      </c>
      <c r="N224" t="s">
        <v>445</v>
      </c>
      <c r="O224" t="s">
        <v>339</v>
      </c>
      <c r="P224" t="s">
        <v>1212</v>
      </c>
      <c r="Q224" s="138">
        <v>822</v>
      </c>
      <c r="R224" s="165">
        <v>1</v>
      </c>
      <c r="S224" s="139" t="s">
        <v>3990</v>
      </c>
      <c r="T224" s="4"/>
      <c r="U224" s="138">
        <v>73.651200000000003</v>
      </c>
      <c r="V224" s="130">
        <v>1.2991542805924479E-5</v>
      </c>
      <c r="W224" s="130">
        <v>2.9880178905234379E-3</v>
      </c>
      <c r="X224" s="130">
        <v>1.0198472224033651E-4</v>
      </c>
      <c r="Y224" s="182"/>
      <c r="AA224" s="159"/>
    </row>
    <row r="225" spans="1:27" x14ac:dyDescent="0.25">
      <c r="A225" t="s">
        <v>1213</v>
      </c>
      <c r="B225">
        <v>13498</v>
      </c>
      <c r="C225" t="s">
        <v>1994</v>
      </c>
      <c r="D225" t="s">
        <v>1995</v>
      </c>
      <c r="E225" t="s">
        <v>309</v>
      </c>
      <c r="F225" t="s">
        <v>4282</v>
      </c>
      <c r="G225" t="s">
        <v>4283</v>
      </c>
      <c r="H225" t="s">
        <v>312</v>
      </c>
      <c r="I225" t="s">
        <v>917</v>
      </c>
      <c r="J225" t="s">
        <v>204</v>
      </c>
      <c r="K225" t="s">
        <v>204</v>
      </c>
      <c r="L225" t="s">
        <v>325</v>
      </c>
      <c r="M225" t="s">
        <v>340</v>
      </c>
      <c r="N225" t="s">
        <v>464</v>
      </c>
      <c r="O225" t="s">
        <v>339</v>
      </c>
      <c r="P225" t="s">
        <v>1212</v>
      </c>
      <c r="Q225" s="138">
        <v>1356</v>
      </c>
      <c r="R225" s="165">
        <v>1</v>
      </c>
      <c r="S225" s="139" t="s">
        <v>4284</v>
      </c>
      <c r="T225" s="4"/>
      <c r="U225" s="138">
        <v>72.098500000000001</v>
      </c>
      <c r="V225" s="130">
        <v>1.031102248836286E-5</v>
      </c>
      <c r="W225" s="130">
        <v>2.9250250896102723E-3</v>
      </c>
      <c r="X225" s="130">
        <v>9.9834700540451515E-5</v>
      </c>
      <c r="Y225" s="182"/>
      <c r="AA225" s="159"/>
    </row>
    <row r="226" spans="1:27" x14ac:dyDescent="0.25">
      <c r="A226" t="s">
        <v>1213</v>
      </c>
      <c r="B226">
        <v>13498</v>
      </c>
      <c r="C226" t="s">
        <v>4285</v>
      </c>
      <c r="D226" t="s">
        <v>4286</v>
      </c>
      <c r="E226" t="s">
        <v>309</v>
      </c>
      <c r="F226" t="s">
        <v>4287</v>
      </c>
      <c r="G226" t="s">
        <v>4288</v>
      </c>
      <c r="H226" t="s">
        <v>312</v>
      </c>
      <c r="I226" t="s">
        <v>917</v>
      </c>
      <c r="J226" t="s">
        <v>204</v>
      </c>
      <c r="K226" t="s">
        <v>204</v>
      </c>
      <c r="L226" t="s">
        <v>325</v>
      </c>
      <c r="M226" t="s">
        <v>340</v>
      </c>
      <c r="N226" t="s">
        <v>478</v>
      </c>
      <c r="O226" t="s">
        <v>339</v>
      </c>
      <c r="P226" t="s">
        <v>1212</v>
      </c>
      <c r="Q226" s="138">
        <v>14717</v>
      </c>
      <c r="R226" s="165">
        <v>1</v>
      </c>
      <c r="S226" s="139" t="s">
        <v>4289</v>
      </c>
      <c r="T226" s="4"/>
      <c r="U226" s="138">
        <v>71.039000000000001</v>
      </c>
      <c r="V226" s="130">
        <v>7.4438917104898799E-5</v>
      </c>
      <c r="W226" s="130">
        <v>2.8820413370711476E-3</v>
      </c>
      <c r="X226" s="130">
        <v>9.8367612248425896E-5</v>
      </c>
      <c r="Y226" s="182"/>
      <c r="AA226" s="159"/>
    </row>
    <row r="227" spans="1:27" x14ac:dyDescent="0.25">
      <c r="A227" t="s">
        <v>1213</v>
      </c>
      <c r="B227">
        <v>13498</v>
      </c>
      <c r="C227" t="s">
        <v>2566</v>
      </c>
      <c r="D227" t="s">
        <v>2567</v>
      </c>
      <c r="E227" t="s">
        <v>309</v>
      </c>
      <c r="F227" t="s">
        <v>2566</v>
      </c>
      <c r="G227" t="s">
        <v>4063</v>
      </c>
      <c r="H227" t="s">
        <v>312</v>
      </c>
      <c r="I227" t="s">
        <v>917</v>
      </c>
      <c r="J227" t="s">
        <v>204</v>
      </c>
      <c r="K227" t="s">
        <v>204</v>
      </c>
      <c r="L227" t="s">
        <v>325</v>
      </c>
      <c r="M227" t="s">
        <v>340</v>
      </c>
      <c r="N227" t="s">
        <v>476</v>
      </c>
      <c r="O227" t="s">
        <v>339</v>
      </c>
      <c r="P227" t="s">
        <v>1212</v>
      </c>
      <c r="Q227" s="138">
        <v>1005</v>
      </c>
      <c r="R227" s="165">
        <v>1</v>
      </c>
      <c r="S227" s="139" t="s">
        <v>4064</v>
      </c>
      <c r="T227" s="4">
        <v>0.81410000000000005</v>
      </c>
      <c r="U227" s="138">
        <v>70.1691</v>
      </c>
      <c r="V227" s="130">
        <v>1.5660075452580855E-5</v>
      </c>
      <c r="W227" s="130">
        <v>2.8467496274592694E-3</v>
      </c>
      <c r="X227" s="130">
        <v>9.71630628333876E-5</v>
      </c>
      <c r="Y227" s="182"/>
      <c r="AA227" s="159"/>
    </row>
    <row r="228" spans="1:27" x14ac:dyDescent="0.25">
      <c r="A228" t="s">
        <v>1213</v>
      </c>
      <c r="B228">
        <v>13498</v>
      </c>
      <c r="C228" t="s">
        <v>4290</v>
      </c>
      <c r="D228" t="s">
        <v>4291</v>
      </c>
      <c r="E228" t="s">
        <v>309</v>
      </c>
      <c r="F228" t="s">
        <v>4290</v>
      </c>
      <c r="G228" t="s">
        <v>4292</v>
      </c>
      <c r="H228" t="s">
        <v>312</v>
      </c>
      <c r="I228" t="s">
        <v>917</v>
      </c>
      <c r="J228" t="s">
        <v>204</v>
      </c>
      <c r="K228" t="s">
        <v>204</v>
      </c>
      <c r="L228" t="s">
        <v>325</v>
      </c>
      <c r="M228" t="s">
        <v>340</v>
      </c>
      <c r="N228" t="s">
        <v>462</v>
      </c>
      <c r="O228" t="s">
        <v>339</v>
      </c>
      <c r="P228" t="s">
        <v>1212</v>
      </c>
      <c r="Q228" s="138">
        <v>3292</v>
      </c>
      <c r="R228" s="165">
        <v>1</v>
      </c>
      <c r="S228" s="139" t="s">
        <v>4293</v>
      </c>
      <c r="T228" s="4"/>
      <c r="U228" s="138">
        <v>62.449199999999998</v>
      </c>
      <c r="V228" s="130">
        <v>3.3946557826770239E-5</v>
      </c>
      <c r="W228" s="130">
        <v>2.533554468207935E-3</v>
      </c>
      <c r="X228" s="130">
        <v>8.6473327198079906E-5</v>
      </c>
      <c r="Y228" s="182"/>
      <c r="AA228" s="159"/>
    </row>
    <row r="229" spans="1:27" x14ac:dyDescent="0.25">
      <c r="A229" t="s">
        <v>1213</v>
      </c>
      <c r="B229">
        <v>13498</v>
      </c>
      <c r="C229" t="s">
        <v>2476</v>
      </c>
      <c r="D229" t="s">
        <v>2477</v>
      </c>
      <c r="E229" t="s">
        <v>309</v>
      </c>
      <c r="F229" t="s">
        <v>4035</v>
      </c>
      <c r="G229" t="s">
        <v>4036</v>
      </c>
      <c r="H229" t="s">
        <v>312</v>
      </c>
      <c r="I229" t="s">
        <v>917</v>
      </c>
      <c r="J229" t="s">
        <v>204</v>
      </c>
      <c r="K229" t="s">
        <v>204</v>
      </c>
      <c r="L229" t="s">
        <v>325</v>
      </c>
      <c r="M229" t="s">
        <v>340</v>
      </c>
      <c r="N229" t="s">
        <v>462</v>
      </c>
      <c r="O229" t="s">
        <v>339</v>
      </c>
      <c r="P229" t="s">
        <v>1212</v>
      </c>
      <c r="Q229" s="138">
        <v>3468</v>
      </c>
      <c r="R229" s="165">
        <v>1</v>
      </c>
      <c r="S229" s="139" t="s">
        <v>4037</v>
      </c>
      <c r="T229" s="4"/>
      <c r="U229" s="138">
        <v>60.516599999999997</v>
      </c>
      <c r="V229" s="130">
        <v>3.87690660548756E-5</v>
      </c>
      <c r="W229" s="130">
        <v>2.4551491825476118E-3</v>
      </c>
      <c r="X229" s="130">
        <v>8.379725845511748E-5</v>
      </c>
      <c r="Y229" s="182"/>
      <c r="AA229" s="159"/>
    </row>
    <row r="230" spans="1:27" x14ac:dyDescent="0.25">
      <c r="A230" t="s">
        <v>1213</v>
      </c>
      <c r="B230">
        <v>13498</v>
      </c>
      <c r="C230" t="s">
        <v>2600</v>
      </c>
      <c r="D230" t="s">
        <v>2601</v>
      </c>
      <c r="E230" t="s">
        <v>309</v>
      </c>
      <c r="F230" t="s">
        <v>2600</v>
      </c>
      <c r="G230" t="s">
        <v>4294</v>
      </c>
      <c r="H230" t="s">
        <v>312</v>
      </c>
      <c r="I230" t="s">
        <v>917</v>
      </c>
      <c r="J230" t="s">
        <v>204</v>
      </c>
      <c r="K230" t="s">
        <v>204</v>
      </c>
      <c r="L230" t="s">
        <v>325</v>
      </c>
      <c r="M230" t="s">
        <v>340</v>
      </c>
      <c r="N230" t="s">
        <v>484</v>
      </c>
      <c r="O230" t="s">
        <v>339</v>
      </c>
      <c r="P230" t="s">
        <v>1212</v>
      </c>
      <c r="Q230" s="138">
        <v>3864</v>
      </c>
      <c r="R230" s="165">
        <v>1</v>
      </c>
      <c r="S230" s="139" t="s">
        <v>4295</v>
      </c>
      <c r="T230" s="4"/>
      <c r="U230" s="138">
        <v>59.312400000000004</v>
      </c>
      <c r="V230" s="130">
        <v>2.0217643031884423E-5</v>
      </c>
      <c r="W230" s="130">
        <v>2.4062949731963957E-3</v>
      </c>
      <c r="X230" s="130">
        <v>8.2129804258555681E-5</v>
      </c>
      <c r="Y230" s="182"/>
      <c r="AA230" s="159"/>
    </row>
    <row r="231" spans="1:27" x14ac:dyDescent="0.25">
      <c r="A231" t="s">
        <v>1213</v>
      </c>
      <c r="B231">
        <v>13498</v>
      </c>
      <c r="C231" t="s">
        <v>3167</v>
      </c>
      <c r="D231" t="s">
        <v>3168</v>
      </c>
      <c r="E231" t="s">
        <v>309</v>
      </c>
      <c r="F231" t="s">
        <v>3167</v>
      </c>
      <c r="G231" t="s">
        <v>4110</v>
      </c>
      <c r="H231" t="s">
        <v>312</v>
      </c>
      <c r="I231" t="s">
        <v>917</v>
      </c>
      <c r="J231" t="s">
        <v>204</v>
      </c>
      <c r="K231" t="s">
        <v>204</v>
      </c>
      <c r="L231" t="s">
        <v>325</v>
      </c>
      <c r="M231" t="s">
        <v>340</v>
      </c>
      <c r="N231" t="s">
        <v>447</v>
      </c>
      <c r="O231" t="s">
        <v>339</v>
      </c>
      <c r="P231" t="s">
        <v>1212</v>
      </c>
      <c r="Q231" s="138">
        <v>257</v>
      </c>
      <c r="R231" s="165">
        <v>1</v>
      </c>
      <c r="S231" s="139" t="s">
        <v>4111</v>
      </c>
      <c r="T231" s="4"/>
      <c r="U231" s="138">
        <v>52.685000000000002</v>
      </c>
      <c r="V231" s="130">
        <v>2.0326592181174633E-5</v>
      </c>
      <c r="W231" s="130">
        <v>2.1374223714240546E-3</v>
      </c>
      <c r="X231" s="130">
        <v>7.2952851972977073E-5</v>
      </c>
      <c r="Y231" s="182"/>
      <c r="AA231" s="159"/>
    </row>
    <row r="232" spans="1:27" x14ac:dyDescent="0.25">
      <c r="A232" t="s">
        <v>1213</v>
      </c>
      <c r="B232">
        <v>13498</v>
      </c>
      <c r="C232" t="s">
        <v>2560</v>
      </c>
      <c r="D232" t="s">
        <v>2561</v>
      </c>
      <c r="E232" t="s">
        <v>309</v>
      </c>
      <c r="F232" t="s">
        <v>4296</v>
      </c>
      <c r="G232" t="s">
        <v>4297</v>
      </c>
      <c r="H232" t="s">
        <v>312</v>
      </c>
      <c r="I232" t="s">
        <v>917</v>
      </c>
      <c r="J232" t="s">
        <v>204</v>
      </c>
      <c r="K232" t="s">
        <v>204</v>
      </c>
      <c r="L232" t="s">
        <v>325</v>
      </c>
      <c r="M232" t="s">
        <v>340</v>
      </c>
      <c r="N232" t="s">
        <v>464</v>
      </c>
      <c r="O232" t="s">
        <v>339</v>
      </c>
      <c r="P232" t="s">
        <v>1212</v>
      </c>
      <c r="Q232" s="138">
        <v>6776</v>
      </c>
      <c r="R232" s="165">
        <v>1</v>
      </c>
      <c r="S232" s="139" t="s">
        <v>4298</v>
      </c>
      <c r="T232" s="4"/>
      <c r="U232" s="138">
        <v>49.417400000000001</v>
      </c>
      <c r="V232" s="130">
        <v>4.5025978913355944E-5</v>
      </c>
      <c r="W232" s="130">
        <v>2.0048563404690342E-3</v>
      </c>
      <c r="X232" s="130">
        <v>6.8428210441100827E-5</v>
      </c>
      <c r="Y232" s="182"/>
      <c r="AA232" s="159"/>
    </row>
    <row r="233" spans="1:27" x14ac:dyDescent="0.25">
      <c r="A233" t="s">
        <v>1213</v>
      </c>
      <c r="B233">
        <v>13498</v>
      </c>
      <c r="C233" t="s">
        <v>4299</v>
      </c>
      <c r="D233" t="s">
        <v>4300</v>
      </c>
      <c r="E233" t="s">
        <v>309</v>
      </c>
      <c r="F233" t="s">
        <v>4299</v>
      </c>
      <c r="G233" t="s">
        <v>4301</v>
      </c>
      <c r="H233" t="s">
        <v>312</v>
      </c>
      <c r="I233" t="s">
        <v>917</v>
      </c>
      <c r="J233" t="s">
        <v>204</v>
      </c>
      <c r="K233" t="s">
        <v>204</v>
      </c>
      <c r="L233" t="s">
        <v>325</v>
      </c>
      <c r="M233" t="s">
        <v>340</v>
      </c>
      <c r="N233" t="s">
        <v>473</v>
      </c>
      <c r="O233" t="s">
        <v>339</v>
      </c>
      <c r="P233" t="s">
        <v>1212</v>
      </c>
      <c r="Q233" s="138">
        <v>3232</v>
      </c>
      <c r="R233" s="165">
        <v>1</v>
      </c>
      <c r="S233" s="139" t="s">
        <v>4302</v>
      </c>
      <c r="T233" s="4"/>
      <c r="U233" s="138">
        <v>45.506599999999999</v>
      </c>
      <c r="V233" s="130">
        <v>2.9429404458667684E-5</v>
      </c>
      <c r="W233" s="130">
        <v>1.846195784140569E-3</v>
      </c>
      <c r="X233" s="130">
        <v>6.3012930693622063E-5</v>
      </c>
      <c r="Y233" s="182"/>
      <c r="AA233" s="159"/>
    </row>
    <row r="234" spans="1:27" x14ac:dyDescent="0.25">
      <c r="A234" t="s">
        <v>1213</v>
      </c>
      <c r="B234">
        <v>13498</v>
      </c>
      <c r="C234" t="s">
        <v>4303</v>
      </c>
      <c r="D234" t="s">
        <v>4304</v>
      </c>
      <c r="E234" t="s">
        <v>309</v>
      </c>
      <c r="F234" t="s">
        <v>4303</v>
      </c>
      <c r="G234" t="s">
        <v>4305</v>
      </c>
      <c r="H234" t="s">
        <v>312</v>
      </c>
      <c r="I234" t="s">
        <v>917</v>
      </c>
      <c r="J234" t="s">
        <v>204</v>
      </c>
      <c r="K234" t="s">
        <v>204</v>
      </c>
      <c r="L234" t="s">
        <v>325</v>
      </c>
      <c r="M234" t="s">
        <v>340</v>
      </c>
      <c r="N234" t="s">
        <v>445</v>
      </c>
      <c r="O234" t="s">
        <v>339</v>
      </c>
      <c r="P234" t="s">
        <v>1212</v>
      </c>
      <c r="Q234" s="138">
        <v>9955</v>
      </c>
      <c r="R234" s="165">
        <v>1</v>
      </c>
      <c r="S234" s="139" t="s">
        <v>4306</v>
      </c>
      <c r="T234" s="4"/>
      <c r="U234" s="138">
        <v>42.03</v>
      </c>
      <c r="V234" s="130">
        <v>9.4457939304799086E-6</v>
      </c>
      <c r="W234" s="130">
        <v>1.7051506552330457E-3</v>
      </c>
      <c r="X234" s="130">
        <v>5.8198887129623736E-5</v>
      </c>
      <c r="Y234" s="182"/>
      <c r="AA234" s="159"/>
    </row>
    <row r="235" spans="1:27" x14ac:dyDescent="0.25">
      <c r="A235" t="s">
        <v>1213</v>
      </c>
      <c r="B235">
        <v>13498</v>
      </c>
      <c r="C235" t="s">
        <v>2430</v>
      </c>
      <c r="D235" t="s">
        <v>2431</v>
      </c>
      <c r="E235" t="s">
        <v>309</v>
      </c>
      <c r="F235" t="s">
        <v>2430</v>
      </c>
      <c r="G235" t="s">
        <v>4307</v>
      </c>
      <c r="H235" t="s">
        <v>312</v>
      </c>
      <c r="I235" t="s">
        <v>917</v>
      </c>
      <c r="J235" t="s">
        <v>204</v>
      </c>
      <c r="K235" t="s">
        <v>204</v>
      </c>
      <c r="L235" t="s">
        <v>325</v>
      </c>
      <c r="M235" t="s">
        <v>340</v>
      </c>
      <c r="N235" t="s">
        <v>465</v>
      </c>
      <c r="O235" t="s">
        <v>339</v>
      </c>
      <c r="P235" t="s">
        <v>1212</v>
      </c>
      <c r="Q235" s="138">
        <v>986</v>
      </c>
      <c r="R235" s="165">
        <v>1</v>
      </c>
      <c r="S235" s="139" t="s">
        <v>4308</v>
      </c>
      <c r="T235" s="4"/>
      <c r="U235" s="138">
        <v>41.510599999999997</v>
      </c>
      <c r="V235" s="130">
        <v>1.3338235202408328E-5</v>
      </c>
      <c r="W235" s="130">
        <v>1.6840786768764419E-3</v>
      </c>
      <c r="X235" s="130">
        <v>5.7479674615345204E-5</v>
      </c>
      <c r="Y235" s="182"/>
      <c r="AA235" s="159"/>
    </row>
    <row r="236" spans="1:27" x14ac:dyDescent="0.25">
      <c r="A236" t="s">
        <v>1213</v>
      </c>
      <c r="B236">
        <v>13498</v>
      </c>
      <c r="C236" t="s">
        <v>2763</v>
      </c>
      <c r="D236" t="s">
        <v>2764</v>
      </c>
      <c r="E236" t="s">
        <v>309</v>
      </c>
      <c r="F236" t="s">
        <v>2763</v>
      </c>
      <c r="G236" t="s">
        <v>4309</v>
      </c>
      <c r="H236" t="s">
        <v>312</v>
      </c>
      <c r="I236" t="s">
        <v>917</v>
      </c>
      <c r="J236" t="s">
        <v>204</v>
      </c>
      <c r="K236" t="s">
        <v>204</v>
      </c>
      <c r="L236" t="s">
        <v>325</v>
      </c>
      <c r="M236" t="s">
        <v>340</v>
      </c>
      <c r="N236" t="s">
        <v>447</v>
      </c>
      <c r="O236" t="s">
        <v>339</v>
      </c>
      <c r="P236" t="s">
        <v>1212</v>
      </c>
      <c r="Q236" s="138">
        <v>5239.7</v>
      </c>
      <c r="R236" s="165">
        <v>1</v>
      </c>
      <c r="S236" s="139" t="s">
        <v>4310</v>
      </c>
      <c r="T236" s="4"/>
      <c r="U236" s="138">
        <v>36.8508</v>
      </c>
      <c r="V236" s="130">
        <v>9.4527630625600722E-6</v>
      </c>
      <c r="W236" s="130">
        <v>1.4950313053976188E-3</v>
      </c>
      <c r="X236" s="130">
        <v>5.1027255527869098E-5</v>
      </c>
      <c r="Y236" s="182"/>
      <c r="AA236" s="159"/>
    </row>
    <row r="237" spans="1:27" x14ac:dyDescent="0.25">
      <c r="A237" t="s">
        <v>1213</v>
      </c>
      <c r="B237">
        <v>13498</v>
      </c>
      <c r="C237" t="s">
        <v>4112</v>
      </c>
      <c r="D237" t="s">
        <v>4113</v>
      </c>
      <c r="E237" t="s">
        <v>309</v>
      </c>
      <c r="F237" t="s">
        <v>4114</v>
      </c>
      <c r="G237" t="s">
        <v>4115</v>
      </c>
      <c r="H237" t="s">
        <v>312</v>
      </c>
      <c r="I237" t="s">
        <v>917</v>
      </c>
      <c r="J237" t="s">
        <v>204</v>
      </c>
      <c r="K237" t="s">
        <v>204</v>
      </c>
      <c r="L237" t="s">
        <v>325</v>
      </c>
      <c r="M237" t="s">
        <v>340</v>
      </c>
      <c r="N237" t="s">
        <v>477</v>
      </c>
      <c r="O237" t="s">
        <v>339</v>
      </c>
      <c r="P237" t="s">
        <v>1212</v>
      </c>
      <c r="Q237" s="138">
        <v>122</v>
      </c>
      <c r="R237" s="165">
        <v>1</v>
      </c>
      <c r="S237" s="139" t="s">
        <v>4116</v>
      </c>
      <c r="T237" s="4"/>
      <c r="U237" s="138">
        <v>36.709800000000001</v>
      </c>
      <c r="V237" s="130">
        <v>1.9751839187648948E-5</v>
      </c>
      <c r="W237" s="130">
        <v>1.4893109570181789E-3</v>
      </c>
      <c r="X237" s="130">
        <v>5.0832013008590567E-5</v>
      </c>
      <c r="Y237" s="182"/>
      <c r="AA237" s="159"/>
    </row>
    <row r="238" spans="1:27" x14ac:dyDescent="0.25">
      <c r="A238" t="s">
        <v>1213</v>
      </c>
      <c r="B238">
        <v>13498</v>
      </c>
      <c r="C238" t="s">
        <v>4311</v>
      </c>
      <c r="D238" t="s">
        <v>4312</v>
      </c>
      <c r="E238" t="s">
        <v>309</v>
      </c>
      <c r="F238" t="s">
        <v>4311</v>
      </c>
      <c r="G238" t="s">
        <v>4313</v>
      </c>
      <c r="H238" t="s">
        <v>312</v>
      </c>
      <c r="I238" t="s">
        <v>917</v>
      </c>
      <c r="J238" t="s">
        <v>204</v>
      </c>
      <c r="K238" t="s">
        <v>204</v>
      </c>
      <c r="L238" t="s">
        <v>325</v>
      </c>
      <c r="M238" t="s">
        <v>340</v>
      </c>
      <c r="N238" t="s">
        <v>443</v>
      </c>
      <c r="O238" t="s">
        <v>339</v>
      </c>
      <c r="P238" t="s">
        <v>1212</v>
      </c>
      <c r="Q238" s="138">
        <v>20000</v>
      </c>
      <c r="R238" s="165">
        <v>1</v>
      </c>
      <c r="S238" s="139" t="s">
        <v>4314</v>
      </c>
      <c r="T238" s="4"/>
      <c r="U238" s="138">
        <v>29.4</v>
      </c>
      <c r="V238" s="130">
        <v>8.4138994354079964E-5</v>
      </c>
      <c r="W238" s="130">
        <v>1.1927534918832153E-3</v>
      </c>
      <c r="X238" s="130">
        <v>4.0710142317652578E-5</v>
      </c>
      <c r="Y238" s="182"/>
      <c r="AA238" s="159"/>
    </row>
    <row r="239" spans="1:27" x14ac:dyDescent="0.25">
      <c r="A239" t="s">
        <v>1213</v>
      </c>
      <c r="B239">
        <v>13498</v>
      </c>
      <c r="C239" t="s">
        <v>2873</v>
      </c>
      <c r="D239" t="s">
        <v>2874</v>
      </c>
      <c r="E239" t="s">
        <v>309</v>
      </c>
      <c r="F239" t="s">
        <v>2873</v>
      </c>
      <c r="G239" t="s">
        <v>4233</v>
      </c>
      <c r="H239" t="s">
        <v>312</v>
      </c>
      <c r="I239" t="s">
        <v>917</v>
      </c>
      <c r="J239" t="s">
        <v>204</v>
      </c>
      <c r="K239" t="s">
        <v>204</v>
      </c>
      <c r="L239" t="s">
        <v>325</v>
      </c>
      <c r="M239" t="s">
        <v>340</v>
      </c>
      <c r="N239" t="s">
        <v>464</v>
      </c>
      <c r="O239" t="s">
        <v>339</v>
      </c>
      <c r="P239" t="s">
        <v>1212</v>
      </c>
      <c r="Q239" s="138">
        <v>300</v>
      </c>
      <c r="R239" s="165">
        <v>1</v>
      </c>
      <c r="S239" s="139" t="s">
        <v>4234</v>
      </c>
      <c r="T239" s="4"/>
      <c r="U239" s="138">
        <v>27.452999999999999</v>
      </c>
      <c r="V239" s="130">
        <v>8.1960907051523031E-6</v>
      </c>
      <c r="W239" s="130">
        <v>1.1137640004309493E-3</v>
      </c>
      <c r="X239" s="130">
        <v>3.8014133913146806E-5</v>
      </c>
      <c r="Y239" s="182"/>
      <c r="AA239" s="159"/>
    </row>
    <row r="240" spans="1:27" x14ac:dyDescent="0.25">
      <c r="A240" t="s">
        <v>1213</v>
      </c>
      <c r="B240">
        <v>13498</v>
      </c>
      <c r="C240" t="s">
        <v>4126</v>
      </c>
      <c r="D240" t="s">
        <v>4127</v>
      </c>
      <c r="E240" t="s">
        <v>309</v>
      </c>
      <c r="F240" t="s">
        <v>4126</v>
      </c>
      <c r="G240" t="s">
        <v>4128</v>
      </c>
      <c r="H240" t="s">
        <v>312</v>
      </c>
      <c r="I240" t="s">
        <v>917</v>
      </c>
      <c r="J240" t="s">
        <v>204</v>
      </c>
      <c r="K240" t="s">
        <v>204</v>
      </c>
      <c r="L240" t="s">
        <v>325</v>
      </c>
      <c r="M240" t="s">
        <v>340</v>
      </c>
      <c r="N240" t="s">
        <v>475</v>
      </c>
      <c r="O240" t="s">
        <v>339</v>
      </c>
      <c r="P240" t="s">
        <v>1212</v>
      </c>
      <c r="Q240" s="138">
        <v>122</v>
      </c>
      <c r="R240" s="165">
        <v>1</v>
      </c>
      <c r="S240" s="139" t="s">
        <v>4129</v>
      </c>
      <c r="T240" s="4"/>
      <c r="U240" s="138">
        <v>24.094999999999999</v>
      </c>
      <c r="V240" s="130">
        <v>8.8562494959378489E-6</v>
      </c>
      <c r="W240" s="130">
        <v>9.7753045533762145E-4</v>
      </c>
      <c r="X240" s="130">
        <v>3.3364315617137373E-5</v>
      </c>
      <c r="Y240" s="182"/>
      <c r="AA240" s="159"/>
    </row>
    <row r="241" spans="1:27" x14ac:dyDescent="0.25">
      <c r="A241" t="s">
        <v>1213</v>
      </c>
      <c r="B241">
        <v>13498</v>
      </c>
      <c r="C241" t="s">
        <v>4315</v>
      </c>
      <c r="D241" t="s">
        <v>4316</v>
      </c>
      <c r="E241" t="s">
        <v>309</v>
      </c>
      <c r="F241" t="s">
        <v>4315</v>
      </c>
      <c r="G241" t="s">
        <v>4317</v>
      </c>
      <c r="H241" t="s">
        <v>312</v>
      </c>
      <c r="I241" t="s">
        <v>917</v>
      </c>
      <c r="J241" t="s">
        <v>204</v>
      </c>
      <c r="K241" t="s">
        <v>204</v>
      </c>
      <c r="L241" t="s">
        <v>325</v>
      </c>
      <c r="M241" t="s">
        <v>340</v>
      </c>
      <c r="N241" t="s">
        <v>480</v>
      </c>
      <c r="O241" t="s">
        <v>339</v>
      </c>
      <c r="P241" t="s">
        <v>1212</v>
      </c>
      <c r="Q241" s="138">
        <v>5000</v>
      </c>
      <c r="R241" s="165">
        <v>1</v>
      </c>
      <c r="S241" s="139" t="s">
        <v>4318</v>
      </c>
      <c r="T241" s="4"/>
      <c r="U241" s="138">
        <v>19.14</v>
      </c>
      <c r="V241" s="130">
        <v>8.7753174049856015E-5</v>
      </c>
      <c r="W241" s="130">
        <v>7.7650686512397088E-4</v>
      </c>
      <c r="X241" s="130">
        <v>2.6503133468022801E-5</v>
      </c>
      <c r="Y241" s="182"/>
      <c r="AA241" s="159"/>
    </row>
    <row r="242" spans="1:27" x14ac:dyDescent="0.25">
      <c r="A242" t="s">
        <v>1213</v>
      </c>
      <c r="B242">
        <v>13498</v>
      </c>
      <c r="C242" t="s">
        <v>4319</v>
      </c>
      <c r="D242" t="s">
        <v>4320</v>
      </c>
      <c r="E242" t="s">
        <v>309</v>
      </c>
      <c r="F242" t="s">
        <v>4319</v>
      </c>
      <c r="G242" t="s">
        <v>4321</v>
      </c>
      <c r="H242" t="s">
        <v>312</v>
      </c>
      <c r="I242" t="s">
        <v>917</v>
      </c>
      <c r="J242" t="s">
        <v>204</v>
      </c>
      <c r="K242" t="s">
        <v>204</v>
      </c>
      <c r="L242" t="s">
        <v>325</v>
      </c>
      <c r="M242" t="s">
        <v>340</v>
      </c>
      <c r="N242" t="s">
        <v>459</v>
      </c>
      <c r="O242" t="s">
        <v>339</v>
      </c>
      <c r="P242" t="s">
        <v>1212</v>
      </c>
      <c r="Q242" s="138">
        <v>1000</v>
      </c>
      <c r="R242" s="165">
        <v>1</v>
      </c>
      <c r="S242" s="139" t="s">
        <v>4322</v>
      </c>
      <c r="T242" s="4"/>
      <c r="U242" s="138">
        <v>17.079999999999998</v>
      </c>
      <c r="V242" s="130">
        <v>9.9632494584151954E-6</v>
      </c>
      <c r="W242" s="130">
        <v>6.9293298099882032E-4</v>
      </c>
      <c r="X242" s="130">
        <v>2.3650654108350542E-5</v>
      </c>
      <c r="Y242" s="182"/>
      <c r="AA242" s="159"/>
    </row>
    <row r="243" spans="1:27" x14ac:dyDescent="0.25">
      <c r="A243" t="s">
        <v>1213</v>
      </c>
      <c r="B243">
        <v>13498</v>
      </c>
      <c r="C243" t="s">
        <v>2782</v>
      </c>
      <c r="D243" t="s">
        <v>2783</v>
      </c>
      <c r="E243" t="s">
        <v>309</v>
      </c>
      <c r="F243" t="s">
        <v>2782</v>
      </c>
      <c r="G243" t="s">
        <v>4323</v>
      </c>
      <c r="H243" t="s">
        <v>312</v>
      </c>
      <c r="I243" t="s">
        <v>917</v>
      </c>
      <c r="J243" t="s">
        <v>204</v>
      </c>
      <c r="K243" t="s">
        <v>204</v>
      </c>
      <c r="L243" t="s">
        <v>325</v>
      </c>
      <c r="M243" t="s">
        <v>340</v>
      </c>
      <c r="N243" t="s">
        <v>440</v>
      </c>
      <c r="O243" t="s">
        <v>339</v>
      </c>
      <c r="P243" t="s">
        <v>1212</v>
      </c>
      <c r="Q243" s="138">
        <v>28770</v>
      </c>
      <c r="R243" s="165">
        <v>1</v>
      </c>
      <c r="S243" s="139" t="s">
        <v>4324</v>
      </c>
      <c r="T243" s="4"/>
      <c r="U243" s="138">
        <v>14.9604</v>
      </c>
      <c r="V243" s="130">
        <v>2.2743881107416885E-5</v>
      </c>
      <c r="W243" s="130">
        <v>6.0694113401257334E-4</v>
      </c>
      <c r="X243" s="130">
        <v>2.0715646705068353E-5</v>
      </c>
      <c r="Y243" s="182"/>
      <c r="AA243" s="159"/>
    </row>
    <row r="244" spans="1:27" x14ac:dyDescent="0.25">
      <c r="A244" t="s">
        <v>1213</v>
      </c>
      <c r="B244">
        <v>13498</v>
      </c>
      <c r="C244" t="s">
        <v>4018</v>
      </c>
      <c r="D244" t="s">
        <v>4019</v>
      </c>
      <c r="E244" t="s">
        <v>309</v>
      </c>
      <c r="F244" t="s">
        <v>4020</v>
      </c>
      <c r="G244" t="s">
        <v>4021</v>
      </c>
      <c r="H244" t="s">
        <v>312</v>
      </c>
      <c r="I244" t="s">
        <v>917</v>
      </c>
      <c r="J244" t="s">
        <v>204</v>
      </c>
      <c r="K244" t="s">
        <v>204</v>
      </c>
      <c r="L244" t="s">
        <v>325</v>
      </c>
      <c r="M244" t="s">
        <v>340</v>
      </c>
      <c r="N244" t="s">
        <v>476</v>
      </c>
      <c r="O244" t="s">
        <v>339</v>
      </c>
      <c r="P244" t="s">
        <v>1212</v>
      </c>
      <c r="Q244" s="138">
        <v>319</v>
      </c>
      <c r="R244" s="165">
        <v>1</v>
      </c>
      <c r="S244" s="139" t="s">
        <v>4022</v>
      </c>
      <c r="T244" s="4"/>
      <c r="U244" s="138">
        <v>14.4986</v>
      </c>
      <c r="V244" s="130">
        <v>4.441405972031422E-6</v>
      </c>
      <c r="W244" s="130">
        <v>5.8820597882374098E-4</v>
      </c>
      <c r="X244" s="130">
        <v>2.0076192836963187E-5</v>
      </c>
      <c r="Y244" s="182"/>
      <c r="AA244" s="159"/>
    </row>
    <row r="245" spans="1:27" x14ac:dyDescent="0.25">
      <c r="A245" t="s">
        <v>1213</v>
      </c>
      <c r="B245">
        <v>13498</v>
      </c>
      <c r="C245" t="s">
        <v>3431</v>
      </c>
      <c r="D245" t="s">
        <v>3432</v>
      </c>
      <c r="E245" t="s">
        <v>309</v>
      </c>
      <c r="F245" t="s">
        <v>3431</v>
      </c>
      <c r="G245" t="s">
        <v>4325</v>
      </c>
      <c r="H245" t="s">
        <v>312</v>
      </c>
      <c r="I245" t="s">
        <v>917</v>
      </c>
      <c r="J245" t="s">
        <v>204</v>
      </c>
      <c r="K245" t="s">
        <v>204</v>
      </c>
      <c r="L245" t="s">
        <v>325</v>
      </c>
      <c r="M245" t="s">
        <v>340</v>
      </c>
      <c r="N245" t="s">
        <v>464</v>
      </c>
      <c r="O245" t="s">
        <v>339</v>
      </c>
      <c r="P245" t="s">
        <v>1212</v>
      </c>
      <c r="Q245" s="138">
        <v>2777.78</v>
      </c>
      <c r="R245" s="165">
        <v>1</v>
      </c>
      <c r="S245" s="139" t="s">
        <v>4326</v>
      </c>
      <c r="T245" s="4"/>
      <c r="U245" s="138">
        <v>9.7832999999999988</v>
      </c>
      <c r="V245" s="130">
        <v>1.899740016607286E-5</v>
      </c>
      <c r="W245" s="130">
        <v>3.9690698085513809E-4</v>
      </c>
      <c r="X245" s="130">
        <v>1.3546922970622123E-5</v>
      </c>
      <c r="Y245" s="182"/>
      <c r="AA245" s="159"/>
    </row>
    <row r="246" spans="1:27" x14ac:dyDescent="0.25">
      <c r="A246" t="s">
        <v>1213</v>
      </c>
      <c r="B246">
        <v>13498</v>
      </c>
      <c r="C246" t="s">
        <v>3041</v>
      </c>
      <c r="D246" t="s">
        <v>3042</v>
      </c>
      <c r="E246" t="s">
        <v>309</v>
      </c>
      <c r="F246" t="s">
        <v>4327</v>
      </c>
      <c r="G246" t="s">
        <v>4328</v>
      </c>
      <c r="H246" t="s">
        <v>312</v>
      </c>
      <c r="I246" t="s">
        <v>917</v>
      </c>
      <c r="J246" t="s">
        <v>204</v>
      </c>
      <c r="K246" t="s">
        <v>204</v>
      </c>
      <c r="L246" t="s">
        <v>325</v>
      </c>
      <c r="M246" t="s">
        <v>340</v>
      </c>
      <c r="N246" t="s">
        <v>462</v>
      </c>
      <c r="O246" t="s">
        <v>339</v>
      </c>
      <c r="P246" t="s">
        <v>1212</v>
      </c>
      <c r="Q246" s="138">
        <v>42</v>
      </c>
      <c r="R246" s="165">
        <v>1</v>
      </c>
      <c r="S246" s="139" t="s">
        <v>4329</v>
      </c>
      <c r="T246" s="4"/>
      <c r="U246" s="138">
        <v>8.1606000000000005</v>
      </c>
      <c r="V246" s="130">
        <v>4.891683567239277E-6</v>
      </c>
      <c r="W246" s="130">
        <v>3.3107429067558391E-4</v>
      </c>
      <c r="X246" s="130">
        <v>1.1299972360456995E-5</v>
      </c>
      <c r="Y246" s="182"/>
      <c r="AA246" s="159"/>
    </row>
    <row r="247" spans="1:27" x14ac:dyDescent="0.25">
      <c r="A247" t="s">
        <v>1213</v>
      </c>
      <c r="B247">
        <v>13498</v>
      </c>
      <c r="C247" t="s">
        <v>1707</v>
      </c>
      <c r="D247" t="s">
        <v>1708</v>
      </c>
      <c r="E247" t="s">
        <v>309</v>
      </c>
      <c r="F247" t="s">
        <v>4029</v>
      </c>
      <c r="G247" t="s">
        <v>4030</v>
      </c>
      <c r="H247" t="s">
        <v>312</v>
      </c>
      <c r="I247" t="s">
        <v>917</v>
      </c>
      <c r="J247" t="s">
        <v>204</v>
      </c>
      <c r="K247" t="s">
        <v>204</v>
      </c>
      <c r="L247" t="s">
        <v>325</v>
      </c>
      <c r="M247" t="s">
        <v>340</v>
      </c>
      <c r="N247" t="s">
        <v>440</v>
      </c>
      <c r="O247" t="s">
        <v>339</v>
      </c>
      <c r="P247" t="s">
        <v>1212</v>
      </c>
      <c r="Q247" s="138">
        <v>80</v>
      </c>
      <c r="R247" s="165">
        <v>1</v>
      </c>
      <c r="S247" s="139" t="s">
        <v>4031</v>
      </c>
      <c r="T247" s="4"/>
      <c r="U247" s="138">
        <v>4.9512</v>
      </c>
      <c r="V247" s="130">
        <v>6.4031693126830055E-6</v>
      </c>
      <c r="W247" s="130">
        <v>2.008694247963325E-4</v>
      </c>
      <c r="X247" s="130">
        <v>6.8559202939850829E-6</v>
      </c>
      <c r="Y247" s="182"/>
      <c r="AA247" s="159"/>
    </row>
    <row r="248" spans="1:27" x14ac:dyDescent="0.25">
      <c r="A248" t="s">
        <v>1213</v>
      </c>
      <c r="B248">
        <v>13498</v>
      </c>
      <c r="C248" t="s">
        <v>3205</v>
      </c>
      <c r="D248" t="s">
        <v>3206</v>
      </c>
      <c r="E248" t="s">
        <v>309</v>
      </c>
      <c r="F248" t="s">
        <v>4330</v>
      </c>
      <c r="G248" t="s">
        <v>4331</v>
      </c>
      <c r="H248" t="s">
        <v>312</v>
      </c>
      <c r="I248" t="s">
        <v>917</v>
      </c>
      <c r="J248" t="s">
        <v>204</v>
      </c>
      <c r="K248" t="s">
        <v>204</v>
      </c>
      <c r="L248" t="s">
        <v>325</v>
      </c>
      <c r="M248" t="s">
        <v>340</v>
      </c>
      <c r="N248" t="s">
        <v>437</v>
      </c>
      <c r="O248" t="s">
        <v>339</v>
      </c>
      <c r="P248" t="s">
        <v>1212</v>
      </c>
      <c r="Q248" s="138">
        <v>24</v>
      </c>
      <c r="R248" s="165">
        <v>1</v>
      </c>
      <c r="S248" s="139" t="s">
        <v>4332</v>
      </c>
      <c r="T248" s="4"/>
      <c r="U248" s="138">
        <v>3.7679999999999998</v>
      </c>
      <c r="V248" s="130">
        <v>8.9141558987068122E-7</v>
      </c>
      <c r="W248" s="130">
        <v>1.5286718222503248E-4</v>
      </c>
      <c r="X248" s="130">
        <v>5.2175447705073092E-6</v>
      </c>
      <c r="Y248" s="182"/>
      <c r="AA248" s="159"/>
    </row>
    <row r="249" spans="1:27" x14ac:dyDescent="0.25">
      <c r="A249" t="s">
        <v>1213</v>
      </c>
      <c r="B249">
        <v>13500</v>
      </c>
      <c r="C249" t="s">
        <v>2351</v>
      </c>
      <c r="D249" t="s">
        <v>2352</v>
      </c>
      <c r="E249" t="s">
        <v>309</v>
      </c>
      <c r="F249" t="s">
        <v>2351</v>
      </c>
      <c r="G249" t="s">
        <v>4247</v>
      </c>
      <c r="H249" t="s">
        <v>321</v>
      </c>
      <c r="I249" t="s">
        <v>917</v>
      </c>
      <c r="J249" t="s">
        <v>204</v>
      </c>
      <c r="K249" t="s">
        <v>204</v>
      </c>
      <c r="L249" t="s">
        <v>325</v>
      </c>
      <c r="M249" t="s">
        <v>340</v>
      </c>
      <c r="N249" t="s">
        <v>464</v>
      </c>
      <c r="O249" t="s">
        <v>339</v>
      </c>
      <c r="P249" t="s">
        <v>1212</v>
      </c>
      <c r="Q249" s="138">
        <v>9951</v>
      </c>
      <c r="R249" s="165">
        <v>1</v>
      </c>
      <c r="S249" s="139" t="s">
        <v>4248</v>
      </c>
      <c r="T249" s="4"/>
      <c r="U249" s="138">
        <v>233.8485</v>
      </c>
      <c r="V249" s="130">
        <v>5.5342423053343198E-5</v>
      </c>
      <c r="W249" s="130">
        <v>9.7618612791666847E-3</v>
      </c>
      <c r="X249" s="130">
        <v>9.0849282582923443E-4</v>
      </c>
      <c r="Y249" s="182"/>
      <c r="AA249" s="159"/>
    </row>
    <row r="250" spans="1:27" x14ac:dyDescent="0.25">
      <c r="A250" t="s">
        <v>1213</v>
      </c>
      <c r="B250">
        <v>13500</v>
      </c>
      <c r="C250" t="s">
        <v>2551</v>
      </c>
      <c r="D250" t="s">
        <v>2552</v>
      </c>
      <c r="E250" t="s">
        <v>309</v>
      </c>
      <c r="F250" t="s">
        <v>2551</v>
      </c>
      <c r="G250" t="s">
        <v>4221</v>
      </c>
      <c r="H250" t="s">
        <v>321</v>
      </c>
      <c r="I250" t="s">
        <v>917</v>
      </c>
      <c r="J250" t="s">
        <v>204</v>
      </c>
      <c r="K250" t="s">
        <v>204</v>
      </c>
      <c r="L250" t="s">
        <v>325</v>
      </c>
      <c r="M250" t="s">
        <v>340</v>
      </c>
      <c r="N250" t="s">
        <v>454</v>
      </c>
      <c r="O250" t="s">
        <v>339</v>
      </c>
      <c r="P250" t="s">
        <v>1212</v>
      </c>
      <c r="Q250" s="138">
        <v>121336</v>
      </c>
      <c r="R250" s="165">
        <v>1</v>
      </c>
      <c r="S250" s="139" t="s">
        <v>4222</v>
      </c>
      <c r="T250" s="4"/>
      <c r="U250" s="138">
        <v>178.60660000000001</v>
      </c>
      <c r="V250" s="130">
        <v>4.6743975923459168E-5</v>
      </c>
      <c r="W250" s="130">
        <v>7.4558222641736525E-3</v>
      </c>
      <c r="X250" s="130">
        <v>6.9388007511594798E-4</v>
      </c>
      <c r="Y250" s="182"/>
      <c r="AA250" s="159"/>
    </row>
    <row r="251" spans="1:27" x14ac:dyDescent="0.25">
      <c r="A251" t="s">
        <v>1213</v>
      </c>
      <c r="B251">
        <v>13500</v>
      </c>
      <c r="C251" t="s">
        <v>1855</v>
      </c>
      <c r="D251" t="s">
        <v>1856</v>
      </c>
      <c r="E251" t="s">
        <v>309</v>
      </c>
      <c r="F251" t="s">
        <v>3928</v>
      </c>
      <c r="G251" t="s">
        <v>3929</v>
      </c>
      <c r="H251" t="s">
        <v>321</v>
      </c>
      <c r="I251" t="s">
        <v>917</v>
      </c>
      <c r="J251" t="s">
        <v>204</v>
      </c>
      <c r="K251" t="s">
        <v>204</v>
      </c>
      <c r="L251" t="s">
        <v>325</v>
      </c>
      <c r="M251" t="s">
        <v>340</v>
      </c>
      <c r="N251" t="s">
        <v>464</v>
      </c>
      <c r="O251" t="s">
        <v>339</v>
      </c>
      <c r="P251" t="s">
        <v>1212</v>
      </c>
      <c r="Q251" s="138">
        <v>11697</v>
      </c>
      <c r="R251" s="165">
        <v>1</v>
      </c>
      <c r="S251" s="139" t="s">
        <v>3930</v>
      </c>
      <c r="T251" s="4"/>
      <c r="U251" s="138">
        <v>162.70529999999999</v>
      </c>
      <c r="V251" s="130">
        <v>6.0130930899500017E-5</v>
      </c>
      <c r="W251" s="130">
        <v>6.7920323114546337E-3</v>
      </c>
      <c r="X251" s="130">
        <v>6.3210410917492873E-4</v>
      </c>
      <c r="Y251" s="182"/>
      <c r="AA251" s="159"/>
    </row>
    <row r="252" spans="1:27" x14ac:dyDescent="0.25">
      <c r="A252" t="s">
        <v>1213</v>
      </c>
      <c r="B252">
        <v>13500</v>
      </c>
      <c r="C252" t="s">
        <v>2285</v>
      </c>
      <c r="D252" t="s">
        <v>2286</v>
      </c>
      <c r="E252" t="s">
        <v>309</v>
      </c>
      <c r="F252" t="s">
        <v>2285</v>
      </c>
      <c r="G252" t="s">
        <v>3936</v>
      </c>
      <c r="H252" t="s">
        <v>312</v>
      </c>
      <c r="I252" t="s">
        <v>917</v>
      </c>
      <c r="J252" t="s">
        <v>204</v>
      </c>
      <c r="K252" t="s">
        <v>204</v>
      </c>
      <c r="L252" t="s">
        <v>325</v>
      </c>
      <c r="M252" t="s">
        <v>340</v>
      </c>
      <c r="N252" t="s">
        <v>467</v>
      </c>
      <c r="O252" t="s">
        <v>339</v>
      </c>
      <c r="P252" t="s">
        <v>1212</v>
      </c>
      <c r="Q252" s="138">
        <v>27564</v>
      </c>
      <c r="R252" s="165">
        <v>1</v>
      </c>
      <c r="S252" s="139" t="s">
        <v>3937</v>
      </c>
      <c r="T252" s="4"/>
      <c r="U252" s="138">
        <v>1686.9168</v>
      </c>
      <c r="V252" s="130">
        <v>2.2257851221229124E-5</v>
      </c>
      <c r="W252" s="130">
        <v>7.0419300491967096E-2</v>
      </c>
      <c r="X252" s="130">
        <v>6.5536097540536261E-3</v>
      </c>
      <c r="Y252" s="182"/>
      <c r="AA252" s="159"/>
    </row>
    <row r="253" spans="1:27" x14ac:dyDescent="0.25">
      <c r="A253" t="s">
        <v>1213</v>
      </c>
      <c r="B253">
        <v>13500</v>
      </c>
      <c r="C253" t="s">
        <v>1873</v>
      </c>
      <c r="D253" t="s">
        <v>1874</v>
      </c>
      <c r="E253" t="s">
        <v>309</v>
      </c>
      <c r="F253" t="s">
        <v>1873</v>
      </c>
      <c r="G253" t="s">
        <v>3934</v>
      </c>
      <c r="H253" t="s">
        <v>312</v>
      </c>
      <c r="I253" t="s">
        <v>917</v>
      </c>
      <c r="J253" t="s">
        <v>204</v>
      </c>
      <c r="K253" t="s">
        <v>204</v>
      </c>
      <c r="L253" t="s">
        <v>325</v>
      </c>
      <c r="M253" t="s">
        <v>340</v>
      </c>
      <c r="N253" t="s">
        <v>448</v>
      </c>
      <c r="O253" t="s">
        <v>339</v>
      </c>
      <c r="P253" t="s">
        <v>1212</v>
      </c>
      <c r="Q253" s="138">
        <v>50925</v>
      </c>
      <c r="R253" s="165">
        <v>1</v>
      </c>
      <c r="S253" s="139" t="s">
        <v>3935</v>
      </c>
      <c r="T253" s="4"/>
      <c r="U253" s="138">
        <v>1583.7674999999999</v>
      </c>
      <c r="V253" s="130">
        <v>3.1520224513375471E-5</v>
      </c>
      <c r="W253" s="130">
        <v>6.6113396636936397E-2</v>
      </c>
      <c r="X253" s="130">
        <v>6.1528785154982904E-3</v>
      </c>
      <c r="Y253" s="182"/>
      <c r="AA253" s="159"/>
    </row>
    <row r="254" spans="1:27" x14ac:dyDescent="0.25">
      <c r="A254" t="s">
        <v>1213</v>
      </c>
      <c r="B254">
        <v>13500</v>
      </c>
      <c r="C254" t="s">
        <v>3942</v>
      </c>
      <c r="D254" t="s">
        <v>3943</v>
      </c>
      <c r="E254" t="s">
        <v>309</v>
      </c>
      <c r="F254" t="s">
        <v>3942</v>
      </c>
      <c r="G254" t="s">
        <v>3944</v>
      </c>
      <c r="H254" t="s">
        <v>312</v>
      </c>
      <c r="I254" t="s">
        <v>917</v>
      </c>
      <c r="J254" t="s">
        <v>204</v>
      </c>
      <c r="K254" t="s">
        <v>204</v>
      </c>
      <c r="L254" t="s">
        <v>325</v>
      </c>
      <c r="M254" t="s">
        <v>340</v>
      </c>
      <c r="N254" t="s">
        <v>458</v>
      </c>
      <c r="O254" t="s">
        <v>339</v>
      </c>
      <c r="P254" t="s">
        <v>1212</v>
      </c>
      <c r="Q254" s="138">
        <v>1717</v>
      </c>
      <c r="R254" s="165">
        <v>1</v>
      </c>
      <c r="S254" s="139" t="s">
        <v>3945</v>
      </c>
      <c r="T254" s="4"/>
      <c r="U254" s="138">
        <v>1507.5260000000001</v>
      </c>
      <c r="V254" s="130">
        <v>5.9115939544053254E-5</v>
      </c>
      <c r="W254" s="130">
        <v>6.2930742282875596E-2</v>
      </c>
      <c r="X254" s="130">
        <v>5.8566830907662119E-3</v>
      </c>
      <c r="Y254" s="182"/>
      <c r="AA254" s="159"/>
    </row>
    <row r="255" spans="1:27" x14ac:dyDescent="0.25">
      <c r="A255" t="s">
        <v>1213</v>
      </c>
      <c r="B255">
        <v>13500</v>
      </c>
      <c r="C255" t="s">
        <v>1884</v>
      </c>
      <c r="D255" t="s">
        <v>1885</v>
      </c>
      <c r="E255" t="s">
        <v>309</v>
      </c>
      <c r="F255" t="s">
        <v>1884</v>
      </c>
      <c r="G255" t="s">
        <v>3949</v>
      </c>
      <c r="H255" t="s">
        <v>312</v>
      </c>
      <c r="I255" t="s">
        <v>917</v>
      </c>
      <c r="J255" t="s">
        <v>204</v>
      </c>
      <c r="K255" t="s">
        <v>204</v>
      </c>
      <c r="L255" t="s">
        <v>325</v>
      </c>
      <c r="M255" t="s">
        <v>340</v>
      </c>
      <c r="N255" t="s">
        <v>448</v>
      </c>
      <c r="O255" t="s">
        <v>339</v>
      </c>
      <c r="P255" t="s">
        <v>1212</v>
      </c>
      <c r="Q255" s="138">
        <v>43522</v>
      </c>
      <c r="R255" s="165">
        <v>1</v>
      </c>
      <c r="S255" s="139" t="s">
        <v>3950</v>
      </c>
      <c r="T255" s="4"/>
      <c r="U255" s="138">
        <v>1464.5153</v>
      </c>
      <c r="V255" s="130">
        <v>3.2535378299201697E-5</v>
      </c>
      <c r="W255" s="130">
        <v>6.1135287161633196E-2</v>
      </c>
      <c r="X255" s="130">
        <v>5.6895881024130969E-3</v>
      </c>
      <c r="Y255" s="182"/>
      <c r="AA255" s="159"/>
    </row>
    <row r="256" spans="1:27" x14ac:dyDescent="0.25">
      <c r="A256" t="s">
        <v>1213</v>
      </c>
      <c r="B256">
        <v>13500</v>
      </c>
      <c r="C256" t="s">
        <v>3548</v>
      </c>
      <c r="D256" t="s">
        <v>3549</v>
      </c>
      <c r="E256" t="s">
        <v>309</v>
      </c>
      <c r="F256" t="s">
        <v>3548</v>
      </c>
      <c r="G256" t="s">
        <v>3951</v>
      </c>
      <c r="H256" t="s">
        <v>312</v>
      </c>
      <c r="I256" t="s">
        <v>917</v>
      </c>
      <c r="J256" t="s">
        <v>204</v>
      </c>
      <c r="K256" t="s">
        <v>204</v>
      </c>
      <c r="L256" t="s">
        <v>325</v>
      </c>
      <c r="M256" t="s">
        <v>340</v>
      </c>
      <c r="N256" t="s">
        <v>448</v>
      </c>
      <c r="O256" t="s">
        <v>339</v>
      </c>
      <c r="P256" t="s">
        <v>1212</v>
      </c>
      <c r="Q256" s="138">
        <v>70493</v>
      </c>
      <c r="R256" s="165">
        <v>1</v>
      </c>
      <c r="S256" s="139" t="s">
        <v>3952</v>
      </c>
      <c r="T256" s="4"/>
      <c r="U256" s="138">
        <v>1345.7113999999999</v>
      </c>
      <c r="V256" s="130">
        <v>5.6986545231159828E-5</v>
      </c>
      <c r="W256" s="130">
        <v>5.6175891693096974E-2</v>
      </c>
      <c r="X256" s="130">
        <v>5.2280393183476272E-3</v>
      </c>
      <c r="Y256" s="182"/>
      <c r="AA256" s="159"/>
    </row>
    <row r="257" spans="1:27" x14ac:dyDescent="0.25">
      <c r="A257" t="s">
        <v>1213</v>
      </c>
      <c r="B257">
        <v>13500</v>
      </c>
      <c r="C257" t="s">
        <v>2442</v>
      </c>
      <c r="D257" t="s">
        <v>2443</v>
      </c>
      <c r="E257" t="s">
        <v>309</v>
      </c>
      <c r="F257" t="s">
        <v>2442</v>
      </c>
      <c r="G257" t="s">
        <v>3957</v>
      </c>
      <c r="H257" t="s">
        <v>312</v>
      </c>
      <c r="I257" t="s">
        <v>917</v>
      </c>
      <c r="J257" t="s">
        <v>204</v>
      </c>
      <c r="K257" t="s">
        <v>204</v>
      </c>
      <c r="L257" t="s">
        <v>325</v>
      </c>
      <c r="M257" t="s">
        <v>340</v>
      </c>
      <c r="N257" t="s">
        <v>446</v>
      </c>
      <c r="O257" t="s">
        <v>339</v>
      </c>
      <c r="P257" t="s">
        <v>1212</v>
      </c>
      <c r="Q257" s="138">
        <v>1849</v>
      </c>
      <c r="R257" s="165">
        <v>1</v>
      </c>
      <c r="S257" s="139" t="s">
        <v>3958</v>
      </c>
      <c r="T257" s="4">
        <v>3.4751999999999996</v>
      </c>
      <c r="U257" s="138">
        <v>1231.3961000000002</v>
      </c>
      <c r="V257" s="130">
        <v>4.1572246628960704E-5</v>
      </c>
      <c r="W257" s="130">
        <v>5.1403870060773821E-2</v>
      </c>
      <c r="X257" s="130">
        <v>4.7839285802735478E-3</v>
      </c>
      <c r="Y257" s="182"/>
      <c r="AA257" s="159"/>
    </row>
    <row r="258" spans="1:27" x14ac:dyDescent="0.25">
      <c r="A258" t="s">
        <v>1213</v>
      </c>
      <c r="B258">
        <v>13500</v>
      </c>
      <c r="C258" t="s">
        <v>2047</v>
      </c>
      <c r="D258" t="s">
        <v>2048</v>
      </c>
      <c r="E258" t="s">
        <v>309</v>
      </c>
      <c r="F258" t="s">
        <v>3946</v>
      </c>
      <c r="G258" t="s">
        <v>3947</v>
      </c>
      <c r="H258" t="s">
        <v>312</v>
      </c>
      <c r="I258" t="s">
        <v>917</v>
      </c>
      <c r="J258" t="s">
        <v>204</v>
      </c>
      <c r="K258" t="s">
        <v>204</v>
      </c>
      <c r="L258" t="s">
        <v>325</v>
      </c>
      <c r="M258" t="s">
        <v>340</v>
      </c>
      <c r="N258" t="s">
        <v>448</v>
      </c>
      <c r="O258" t="s">
        <v>339</v>
      </c>
      <c r="P258" t="s">
        <v>1212</v>
      </c>
      <c r="Q258" s="138">
        <v>8698</v>
      </c>
      <c r="R258" s="165">
        <v>1</v>
      </c>
      <c r="S258" s="139" t="s">
        <v>3948</v>
      </c>
      <c r="T258" s="4"/>
      <c r="U258" s="138">
        <v>1137.6984</v>
      </c>
      <c r="V258" s="130">
        <v>3.3675868043314059E-5</v>
      </c>
      <c r="W258" s="130">
        <v>4.7492517413324824E-2</v>
      </c>
      <c r="X258" s="130">
        <v>4.4199164602612322E-3</v>
      </c>
      <c r="Y258" s="182"/>
      <c r="AA258" s="159"/>
    </row>
    <row r="259" spans="1:27" x14ac:dyDescent="0.25">
      <c r="A259" t="s">
        <v>1213</v>
      </c>
      <c r="B259">
        <v>13500</v>
      </c>
      <c r="C259" t="s">
        <v>3995</v>
      </c>
      <c r="D259" t="s">
        <v>3996</v>
      </c>
      <c r="E259" t="s">
        <v>309</v>
      </c>
      <c r="F259" t="s">
        <v>3995</v>
      </c>
      <c r="G259" t="s">
        <v>3997</v>
      </c>
      <c r="H259" t="s">
        <v>312</v>
      </c>
      <c r="I259" t="s">
        <v>917</v>
      </c>
      <c r="J259" t="s">
        <v>204</v>
      </c>
      <c r="K259" t="s">
        <v>204</v>
      </c>
      <c r="L259" t="s">
        <v>325</v>
      </c>
      <c r="M259" t="s">
        <v>340</v>
      </c>
      <c r="N259" t="s">
        <v>480</v>
      </c>
      <c r="O259" t="s">
        <v>339</v>
      </c>
      <c r="P259" t="s">
        <v>1212</v>
      </c>
      <c r="Q259" s="138">
        <v>1749</v>
      </c>
      <c r="R259" s="165">
        <v>1</v>
      </c>
      <c r="S259" s="139" t="s">
        <v>3998</v>
      </c>
      <c r="T259" s="4"/>
      <c r="U259" s="138">
        <v>1126.356</v>
      </c>
      <c r="V259" s="130">
        <v>2.3390224627333476E-5</v>
      </c>
      <c r="W259" s="130">
        <v>4.7019035926923067E-2</v>
      </c>
      <c r="X259" s="130">
        <v>4.3758516532272527E-3</v>
      </c>
      <c r="Y259" s="182"/>
      <c r="AA259" s="159"/>
    </row>
    <row r="260" spans="1:27" x14ac:dyDescent="0.25">
      <c r="A260" t="s">
        <v>1213</v>
      </c>
      <c r="B260">
        <v>13500</v>
      </c>
      <c r="C260" t="s">
        <v>3979</v>
      </c>
      <c r="D260" t="s">
        <v>3980</v>
      </c>
      <c r="E260" t="s">
        <v>309</v>
      </c>
      <c r="F260" t="s">
        <v>3979</v>
      </c>
      <c r="G260" t="s">
        <v>3981</v>
      </c>
      <c r="H260" t="s">
        <v>312</v>
      </c>
      <c r="I260" t="s">
        <v>917</v>
      </c>
      <c r="J260" t="s">
        <v>204</v>
      </c>
      <c r="K260" t="s">
        <v>204</v>
      </c>
      <c r="L260" t="s">
        <v>325</v>
      </c>
      <c r="M260" t="s">
        <v>340</v>
      </c>
      <c r="N260" t="s">
        <v>458</v>
      </c>
      <c r="O260" t="s">
        <v>339</v>
      </c>
      <c r="P260" t="s">
        <v>1212</v>
      </c>
      <c r="Q260" s="138">
        <v>6721</v>
      </c>
      <c r="R260" s="165">
        <v>1</v>
      </c>
      <c r="S260" s="139" t="s">
        <v>3982</v>
      </c>
      <c r="T260" s="4"/>
      <c r="U260" s="138">
        <v>996.05219999999997</v>
      </c>
      <c r="V260" s="130">
        <v>6.0500265270393881E-5</v>
      </c>
      <c r="W260" s="130">
        <v>4.1579584231708946E-2</v>
      </c>
      <c r="X260" s="130">
        <v>3.8696261804177737E-3</v>
      </c>
      <c r="Y260" s="182"/>
      <c r="AA260" s="159"/>
    </row>
    <row r="261" spans="1:27" x14ac:dyDescent="0.25">
      <c r="A261" t="s">
        <v>1213</v>
      </c>
      <c r="B261">
        <v>13500</v>
      </c>
      <c r="C261" t="s">
        <v>2436</v>
      </c>
      <c r="D261" t="s">
        <v>2437</v>
      </c>
      <c r="E261" t="s">
        <v>309</v>
      </c>
      <c r="F261" t="s">
        <v>2436</v>
      </c>
      <c r="G261" t="s">
        <v>3993</v>
      </c>
      <c r="H261" t="s">
        <v>312</v>
      </c>
      <c r="I261" t="s">
        <v>917</v>
      </c>
      <c r="J261" t="s">
        <v>204</v>
      </c>
      <c r="K261" t="s">
        <v>204</v>
      </c>
      <c r="L261" t="s">
        <v>325</v>
      </c>
      <c r="M261" t="s">
        <v>340</v>
      </c>
      <c r="N261" t="s">
        <v>456</v>
      </c>
      <c r="O261" t="s">
        <v>339</v>
      </c>
      <c r="P261" t="s">
        <v>1212</v>
      </c>
      <c r="Q261" s="138">
        <v>47183</v>
      </c>
      <c r="R261" s="165">
        <v>1</v>
      </c>
      <c r="S261" s="139" t="s">
        <v>3994</v>
      </c>
      <c r="T261" s="4"/>
      <c r="U261" s="138">
        <v>760.59</v>
      </c>
      <c r="V261" s="130">
        <v>3.5893649305734982E-5</v>
      </c>
      <c r="W261" s="130">
        <v>3.1750360042169988E-2</v>
      </c>
      <c r="X261" s="130">
        <v>2.9548641894109112E-3</v>
      </c>
      <c r="Y261" s="182"/>
      <c r="AA261" s="159"/>
    </row>
    <row r="262" spans="1:27" x14ac:dyDescent="0.25">
      <c r="A262" t="s">
        <v>1213</v>
      </c>
      <c r="B262">
        <v>13500</v>
      </c>
      <c r="C262" t="s">
        <v>2191</v>
      </c>
      <c r="D262" t="s">
        <v>2192</v>
      </c>
      <c r="E262" t="s">
        <v>309</v>
      </c>
      <c r="F262" t="s">
        <v>2191</v>
      </c>
      <c r="G262" t="s">
        <v>3971</v>
      </c>
      <c r="H262" t="s">
        <v>312</v>
      </c>
      <c r="I262" t="s">
        <v>917</v>
      </c>
      <c r="J262" t="s">
        <v>204</v>
      </c>
      <c r="K262" t="s">
        <v>204</v>
      </c>
      <c r="L262" t="s">
        <v>325</v>
      </c>
      <c r="M262" t="s">
        <v>340</v>
      </c>
      <c r="N262" t="s">
        <v>484</v>
      </c>
      <c r="O262" t="s">
        <v>339</v>
      </c>
      <c r="P262" t="s">
        <v>1212</v>
      </c>
      <c r="Q262" s="138">
        <v>179000</v>
      </c>
      <c r="R262" s="165">
        <v>1</v>
      </c>
      <c r="S262" s="139" t="s">
        <v>3972</v>
      </c>
      <c r="T262" s="4"/>
      <c r="U262" s="138">
        <v>758.24400000000003</v>
      </c>
      <c r="V262" s="130">
        <v>6.4693244445788873E-5</v>
      </c>
      <c r="W262" s="130">
        <v>3.165242772034229E-2</v>
      </c>
      <c r="X262" s="130">
        <v>2.945750065653883E-3</v>
      </c>
      <c r="Y262" s="182"/>
      <c r="AA262" s="159"/>
    </row>
    <row r="263" spans="1:27" x14ac:dyDescent="0.25">
      <c r="A263" t="s">
        <v>1213</v>
      </c>
      <c r="B263">
        <v>13500</v>
      </c>
      <c r="C263" t="s">
        <v>4003</v>
      </c>
      <c r="D263" t="s">
        <v>4004</v>
      </c>
      <c r="E263" t="s">
        <v>309</v>
      </c>
      <c r="F263" t="s">
        <v>4003</v>
      </c>
      <c r="G263" t="s">
        <v>4005</v>
      </c>
      <c r="H263" t="s">
        <v>312</v>
      </c>
      <c r="I263" t="s">
        <v>917</v>
      </c>
      <c r="J263" t="s">
        <v>204</v>
      </c>
      <c r="K263" t="s">
        <v>204</v>
      </c>
      <c r="L263" t="s">
        <v>325</v>
      </c>
      <c r="M263" t="s">
        <v>340</v>
      </c>
      <c r="N263" t="s">
        <v>441</v>
      </c>
      <c r="O263" t="s">
        <v>339</v>
      </c>
      <c r="P263" t="s">
        <v>1212</v>
      </c>
      <c r="Q263" s="138">
        <v>2496</v>
      </c>
      <c r="R263" s="165">
        <v>1</v>
      </c>
      <c r="S263" s="139" t="s">
        <v>4006</v>
      </c>
      <c r="T263" s="4"/>
      <c r="U263" s="138">
        <v>663.43680000000006</v>
      </c>
      <c r="V263" s="130">
        <v>4.4290983599648545E-5</v>
      </c>
      <c r="W263" s="130">
        <v>2.7694759680281258E-2</v>
      </c>
      <c r="X263" s="130">
        <v>2.5774275789286856E-3</v>
      </c>
      <c r="Y263" s="182"/>
      <c r="AA263" s="159"/>
    </row>
    <row r="264" spans="1:27" x14ac:dyDescent="0.25">
      <c r="A264" t="s">
        <v>1213</v>
      </c>
      <c r="B264">
        <v>13500</v>
      </c>
      <c r="C264" t="s">
        <v>3959</v>
      </c>
      <c r="D264" t="s">
        <v>3960</v>
      </c>
      <c r="E264" t="s">
        <v>309</v>
      </c>
      <c r="F264" t="s">
        <v>3961</v>
      </c>
      <c r="G264" t="s">
        <v>3962</v>
      </c>
      <c r="H264" t="s">
        <v>312</v>
      </c>
      <c r="I264" t="s">
        <v>917</v>
      </c>
      <c r="J264" t="s">
        <v>204</v>
      </c>
      <c r="K264" t="s">
        <v>204</v>
      </c>
      <c r="L264" t="s">
        <v>325</v>
      </c>
      <c r="M264" t="s">
        <v>340</v>
      </c>
      <c r="N264" t="s">
        <v>448</v>
      </c>
      <c r="O264" t="s">
        <v>339</v>
      </c>
      <c r="P264" t="s">
        <v>1212</v>
      </c>
      <c r="Q264" s="138">
        <v>4241</v>
      </c>
      <c r="R264" s="165">
        <v>1</v>
      </c>
      <c r="S264" s="139" t="s">
        <v>3963</v>
      </c>
      <c r="T264" s="4"/>
      <c r="U264" s="138">
        <v>611.12810000000002</v>
      </c>
      <c r="V264" s="130">
        <v>4.2270490473242113E-5</v>
      </c>
      <c r="W264" s="130">
        <v>2.5511165288640746E-2</v>
      </c>
      <c r="X264" s="130">
        <v>2.3742102023859507E-3</v>
      </c>
      <c r="Y264" s="182"/>
      <c r="AA264" s="159"/>
    </row>
    <row r="265" spans="1:27" x14ac:dyDescent="0.25">
      <c r="A265" t="s">
        <v>1213</v>
      </c>
      <c r="B265">
        <v>13500</v>
      </c>
      <c r="C265" t="s">
        <v>4143</v>
      </c>
      <c r="D265" t="s">
        <v>4144</v>
      </c>
      <c r="E265" t="s">
        <v>309</v>
      </c>
      <c r="F265" t="s">
        <v>4143</v>
      </c>
      <c r="G265" t="s">
        <v>4223</v>
      </c>
      <c r="H265" t="s">
        <v>312</v>
      </c>
      <c r="I265" t="s">
        <v>917</v>
      </c>
      <c r="J265" t="s">
        <v>204</v>
      </c>
      <c r="K265" t="s">
        <v>204</v>
      </c>
      <c r="L265" t="s">
        <v>325</v>
      </c>
      <c r="M265" t="s">
        <v>340</v>
      </c>
      <c r="N265" t="s">
        <v>458</v>
      </c>
      <c r="O265" t="s">
        <v>339</v>
      </c>
      <c r="P265" t="s">
        <v>1212</v>
      </c>
      <c r="Q265" s="138">
        <v>1272</v>
      </c>
      <c r="R265" s="165">
        <v>1</v>
      </c>
      <c r="S265" s="139" t="s">
        <v>4224</v>
      </c>
      <c r="T265" s="4"/>
      <c r="U265" s="138">
        <v>600.38400000000001</v>
      </c>
      <c r="V265" s="130">
        <v>2.7439897079676594E-5</v>
      </c>
      <c r="W265" s="130">
        <v>2.5062659466411844E-2</v>
      </c>
      <c r="X265" s="130">
        <v>2.3324697688574402E-3</v>
      </c>
      <c r="Y265" s="182"/>
      <c r="AA265" s="159"/>
    </row>
    <row r="266" spans="1:27" x14ac:dyDescent="0.25">
      <c r="A266" t="s">
        <v>1213</v>
      </c>
      <c r="B266">
        <v>13500</v>
      </c>
      <c r="C266" t="s">
        <v>1980</v>
      </c>
      <c r="D266" t="s">
        <v>1981</v>
      </c>
      <c r="E266" t="s">
        <v>309</v>
      </c>
      <c r="F266" t="s">
        <v>1980</v>
      </c>
      <c r="G266" t="s">
        <v>3973</v>
      </c>
      <c r="H266" t="s">
        <v>312</v>
      </c>
      <c r="I266" t="s">
        <v>917</v>
      </c>
      <c r="J266" t="s">
        <v>204</v>
      </c>
      <c r="K266" t="s">
        <v>204</v>
      </c>
      <c r="L266" t="s">
        <v>325</v>
      </c>
      <c r="M266" t="s">
        <v>340</v>
      </c>
      <c r="N266" t="s">
        <v>464</v>
      </c>
      <c r="O266" t="s">
        <v>339</v>
      </c>
      <c r="P266" t="s">
        <v>1212</v>
      </c>
      <c r="Q266" s="138">
        <v>2525</v>
      </c>
      <c r="R266" s="165">
        <v>1</v>
      </c>
      <c r="S266" s="139" t="s">
        <v>3974</v>
      </c>
      <c r="T266" s="4"/>
      <c r="U266" s="138">
        <v>555.5</v>
      </c>
      <c r="V266" s="130">
        <v>2.0820833961394134E-5</v>
      </c>
      <c r="W266" s="130">
        <v>2.318900459304675E-2</v>
      </c>
      <c r="X266" s="130">
        <v>2.1580970788700367E-3</v>
      </c>
      <c r="Y266" s="182"/>
      <c r="AA266" s="159"/>
    </row>
    <row r="267" spans="1:27" x14ac:dyDescent="0.25">
      <c r="A267" t="s">
        <v>1213</v>
      </c>
      <c r="B267">
        <v>13500</v>
      </c>
      <c r="C267" t="s">
        <v>1769</v>
      </c>
      <c r="D267" t="s">
        <v>1770</v>
      </c>
      <c r="E267" t="s">
        <v>309</v>
      </c>
      <c r="F267" t="s">
        <v>1769</v>
      </c>
      <c r="G267" t="s">
        <v>3977</v>
      </c>
      <c r="H267" t="s">
        <v>312</v>
      </c>
      <c r="I267" t="s">
        <v>917</v>
      </c>
      <c r="J267" t="s">
        <v>204</v>
      </c>
      <c r="K267" t="s">
        <v>204</v>
      </c>
      <c r="L267" t="s">
        <v>325</v>
      </c>
      <c r="M267" t="s">
        <v>340</v>
      </c>
      <c r="N267" t="s">
        <v>441</v>
      </c>
      <c r="O267" t="s">
        <v>339</v>
      </c>
      <c r="P267" t="s">
        <v>1212</v>
      </c>
      <c r="Q267" s="138">
        <v>7569.1</v>
      </c>
      <c r="R267" s="165">
        <v>1</v>
      </c>
      <c r="S267" s="139" t="s">
        <v>3978</v>
      </c>
      <c r="T267" s="4"/>
      <c r="U267" s="138">
        <v>453.01059999999995</v>
      </c>
      <c r="V267" s="130">
        <v>6.3893017034578466E-5</v>
      </c>
      <c r="W267" s="130">
        <v>1.891064785616357E-2</v>
      </c>
      <c r="X267" s="130">
        <v>1.759929527555648E-3</v>
      </c>
      <c r="Y267" s="182"/>
      <c r="AA267" s="159"/>
    </row>
    <row r="268" spans="1:27" x14ac:dyDescent="0.25">
      <c r="A268" t="s">
        <v>1213</v>
      </c>
      <c r="B268">
        <v>13500</v>
      </c>
      <c r="C268" t="s">
        <v>2375</v>
      </c>
      <c r="D268" t="s">
        <v>2376</v>
      </c>
      <c r="E268" t="s">
        <v>309</v>
      </c>
      <c r="F268" t="s">
        <v>3966</v>
      </c>
      <c r="G268" t="s">
        <v>3967</v>
      </c>
      <c r="H268" t="s">
        <v>312</v>
      </c>
      <c r="I268" t="s">
        <v>917</v>
      </c>
      <c r="J268" t="s">
        <v>204</v>
      </c>
      <c r="K268" t="s">
        <v>204</v>
      </c>
      <c r="L268" t="s">
        <v>325</v>
      </c>
      <c r="M268" t="s">
        <v>340</v>
      </c>
      <c r="N268" t="s">
        <v>445</v>
      </c>
      <c r="O268" t="s">
        <v>339</v>
      </c>
      <c r="P268" t="s">
        <v>1212</v>
      </c>
      <c r="Q268" s="138">
        <v>10417</v>
      </c>
      <c r="R268" s="165">
        <v>1</v>
      </c>
      <c r="S268" s="139" t="s">
        <v>3968</v>
      </c>
      <c r="T268" s="4"/>
      <c r="U268" s="138">
        <v>356.15719999999999</v>
      </c>
      <c r="V268" s="130">
        <v>3.9922813798241172E-5</v>
      </c>
      <c r="W268" s="130">
        <v>1.4867562460210027E-2</v>
      </c>
      <c r="X268" s="130">
        <v>1.3836576290522616E-3</v>
      </c>
      <c r="Y268" s="182"/>
      <c r="AA268" s="159"/>
    </row>
    <row r="269" spans="1:27" x14ac:dyDescent="0.25">
      <c r="A269" t="s">
        <v>1213</v>
      </c>
      <c r="B269">
        <v>13500</v>
      </c>
      <c r="C269" t="s">
        <v>2018</v>
      </c>
      <c r="D269" t="s">
        <v>2019</v>
      </c>
      <c r="E269" t="s">
        <v>309</v>
      </c>
      <c r="F269" t="s">
        <v>2018</v>
      </c>
      <c r="G269" t="s">
        <v>3964</v>
      </c>
      <c r="H269" t="s">
        <v>312</v>
      </c>
      <c r="I269" t="s">
        <v>917</v>
      </c>
      <c r="J269" t="s">
        <v>204</v>
      </c>
      <c r="K269" t="s">
        <v>204</v>
      </c>
      <c r="L269" t="s">
        <v>325</v>
      </c>
      <c r="M269" t="s">
        <v>340</v>
      </c>
      <c r="N269" t="s">
        <v>464</v>
      </c>
      <c r="O269" t="s">
        <v>339</v>
      </c>
      <c r="P269" t="s">
        <v>1212</v>
      </c>
      <c r="Q269" s="138">
        <v>1420</v>
      </c>
      <c r="R269" s="165">
        <v>1</v>
      </c>
      <c r="S269" s="139" t="s">
        <v>3965</v>
      </c>
      <c r="T269" s="4"/>
      <c r="U269" s="138">
        <v>350.88200000000001</v>
      </c>
      <c r="V269" s="130">
        <v>2.9881028055507672E-5</v>
      </c>
      <c r="W269" s="130">
        <v>1.464735249256063E-2</v>
      </c>
      <c r="X269" s="130">
        <v>1.3631636709776349E-3</v>
      </c>
      <c r="Y269" s="182"/>
      <c r="AA269" s="159"/>
    </row>
    <row r="270" spans="1:27" x14ac:dyDescent="0.25">
      <c r="A270" t="s">
        <v>1213</v>
      </c>
      <c r="B270">
        <v>13500</v>
      </c>
      <c r="C270" t="s">
        <v>2185</v>
      </c>
      <c r="D270" t="s">
        <v>2186</v>
      </c>
      <c r="E270" t="s">
        <v>309</v>
      </c>
      <c r="F270" t="s">
        <v>2185</v>
      </c>
      <c r="G270" t="s">
        <v>3991</v>
      </c>
      <c r="H270" t="s">
        <v>312</v>
      </c>
      <c r="I270" t="s">
        <v>917</v>
      </c>
      <c r="J270" t="s">
        <v>204</v>
      </c>
      <c r="K270" t="s">
        <v>204</v>
      </c>
      <c r="L270" t="s">
        <v>325</v>
      </c>
      <c r="M270" t="s">
        <v>340</v>
      </c>
      <c r="N270" t="s">
        <v>464</v>
      </c>
      <c r="O270" t="s">
        <v>339</v>
      </c>
      <c r="P270" t="s">
        <v>1212</v>
      </c>
      <c r="Q270" s="138">
        <v>948</v>
      </c>
      <c r="R270" s="165">
        <v>1</v>
      </c>
      <c r="S270" s="139" t="s">
        <v>3992</v>
      </c>
      <c r="T270" s="4"/>
      <c r="U270" s="138">
        <v>338.8152</v>
      </c>
      <c r="V270" s="130">
        <v>3.8534107278141707E-5</v>
      </c>
      <c r="W270" s="130">
        <v>1.4143631375326829E-2</v>
      </c>
      <c r="X270" s="130">
        <v>1.3162845965738383E-3</v>
      </c>
      <c r="Y270" s="182"/>
      <c r="AA270" s="159"/>
    </row>
    <row r="271" spans="1:27" x14ac:dyDescent="0.25">
      <c r="A271" t="s">
        <v>1213</v>
      </c>
      <c r="B271">
        <v>13500</v>
      </c>
      <c r="C271" t="s">
        <v>2142</v>
      </c>
      <c r="D271" t="s">
        <v>2143</v>
      </c>
      <c r="E271" t="s">
        <v>309</v>
      </c>
      <c r="F271" t="s">
        <v>4026</v>
      </c>
      <c r="G271" t="s">
        <v>4027</v>
      </c>
      <c r="H271" t="s">
        <v>312</v>
      </c>
      <c r="I271" t="s">
        <v>917</v>
      </c>
      <c r="J271" t="s">
        <v>204</v>
      </c>
      <c r="K271" t="s">
        <v>204</v>
      </c>
      <c r="L271" t="s">
        <v>325</v>
      </c>
      <c r="M271" t="s">
        <v>340</v>
      </c>
      <c r="N271" t="s">
        <v>464</v>
      </c>
      <c r="O271" t="s">
        <v>339</v>
      </c>
      <c r="P271" t="s">
        <v>1212</v>
      </c>
      <c r="Q271" s="138">
        <v>37000</v>
      </c>
      <c r="R271" s="165">
        <v>1</v>
      </c>
      <c r="S271" s="139" t="s">
        <v>4028</v>
      </c>
      <c r="T271" s="4"/>
      <c r="U271" s="138">
        <v>325.97000000000003</v>
      </c>
      <c r="V271" s="130">
        <v>4.8978337559051923E-5</v>
      </c>
      <c r="W271" s="130">
        <v>1.3607416430594869E-2</v>
      </c>
      <c r="X271" s="130">
        <v>1.2663814667853571E-3</v>
      </c>
      <c r="Y271" s="182"/>
      <c r="AA271" s="159"/>
    </row>
    <row r="272" spans="1:27" x14ac:dyDescent="0.25">
      <c r="A272" t="s">
        <v>1213</v>
      </c>
      <c r="B272">
        <v>13500</v>
      </c>
      <c r="C272" t="s">
        <v>2591</v>
      </c>
      <c r="D272" t="s">
        <v>2592</v>
      </c>
      <c r="E272" t="s">
        <v>309</v>
      </c>
      <c r="F272" t="s">
        <v>2591</v>
      </c>
      <c r="G272" t="s">
        <v>3975</v>
      </c>
      <c r="H272" t="s">
        <v>312</v>
      </c>
      <c r="I272" t="s">
        <v>917</v>
      </c>
      <c r="J272" t="s">
        <v>204</v>
      </c>
      <c r="K272" t="s">
        <v>204</v>
      </c>
      <c r="L272" t="s">
        <v>325</v>
      </c>
      <c r="M272" t="s">
        <v>340</v>
      </c>
      <c r="N272" t="s">
        <v>475</v>
      </c>
      <c r="O272" t="s">
        <v>339</v>
      </c>
      <c r="P272" t="s">
        <v>1212</v>
      </c>
      <c r="Q272" s="138">
        <v>12498</v>
      </c>
      <c r="R272" s="165">
        <v>1</v>
      </c>
      <c r="S272" s="139" t="s">
        <v>3976</v>
      </c>
      <c r="T272" s="4"/>
      <c r="U272" s="138">
        <v>308.95059999999995</v>
      </c>
      <c r="V272" s="130">
        <v>4.5521109788193571E-5</v>
      </c>
      <c r="W272" s="130">
        <v>1.2896952083572544E-2</v>
      </c>
      <c r="X272" s="130">
        <v>1.2002617234476059E-3</v>
      </c>
      <c r="Y272" s="182"/>
      <c r="AA272" s="159"/>
    </row>
    <row r="273" spans="1:27" x14ac:dyDescent="0.25">
      <c r="A273" t="s">
        <v>1213</v>
      </c>
      <c r="B273">
        <v>13500</v>
      </c>
      <c r="C273" t="s">
        <v>2363</v>
      </c>
      <c r="D273" t="s">
        <v>2364</v>
      </c>
      <c r="E273" t="s">
        <v>309</v>
      </c>
      <c r="F273" t="s">
        <v>4249</v>
      </c>
      <c r="G273" t="s">
        <v>4250</v>
      </c>
      <c r="H273" t="s">
        <v>312</v>
      </c>
      <c r="I273" t="s">
        <v>917</v>
      </c>
      <c r="J273" t="s">
        <v>204</v>
      </c>
      <c r="K273" t="s">
        <v>204</v>
      </c>
      <c r="L273" t="s">
        <v>325</v>
      </c>
      <c r="M273" t="s">
        <v>340</v>
      </c>
      <c r="N273" t="s">
        <v>459</v>
      </c>
      <c r="O273" t="s">
        <v>339</v>
      </c>
      <c r="P273" t="s">
        <v>1212</v>
      </c>
      <c r="Q273" s="138">
        <v>5000</v>
      </c>
      <c r="R273" s="165">
        <v>1</v>
      </c>
      <c r="S273" s="139" t="s">
        <v>4251</v>
      </c>
      <c r="T273" s="4"/>
      <c r="U273" s="138">
        <v>279.95</v>
      </c>
      <c r="V273" s="130">
        <v>4.2577504512704551E-5</v>
      </c>
      <c r="W273" s="130">
        <v>1.1686339938476035E-2</v>
      </c>
      <c r="X273" s="130">
        <v>1.0875954585592559E-3</v>
      </c>
      <c r="Y273" s="182"/>
      <c r="AA273" s="159"/>
    </row>
    <row r="274" spans="1:27" x14ac:dyDescent="0.25">
      <c r="A274" t="s">
        <v>1213</v>
      </c>
      <c r="B274">
        <v>13500</v>
      </c>
      <c r="C274" t="s">
        <v>4045</v>
      </c>
      <c r="D274" t="s">
        <v>4046</v>
      </c>
      <c r="E274" t="s">
        <v>309</v>
      </c>
      <c r="F274" t="s">
        <v>4047</v>
      </c>
      <c r="G274" t="s">
        <v>4048</v>
      </c>
      <c r="H274" t="s">
        <v>312</v>
      </c>
      <c r="I274" t="s">
        <v>917</v>
      </c>
      <c r="J274" t="s">
        <v>204</v>
      </c>
      <c r="K274" t="s">
        <v>204</v>
      </c>
      <c r="L274" t="s">
        <v>325</v>
      </c>
      <c r="M274" t="s">
        <v>340</v>
      </c>
      <c r="N274" t="s">
        <v>454</v>
      </c>
      <c r="O274" t="s">
        <v>339</v>
      </c>
      <c r="P274" t="s">
        <v>1212</v>
      </c>
      <c r="Q274" s="138">
        <v>31000</v>
      </c>
      <c r="R274" s="165">
        <v>1</v>
      </c>
      <c r="S274" s="139" t="s">
        <v>4049</v>
      </c>
      <c r="T274" s="4"/>
      <c r="U274" s="138">
        <v>277.63600000000002</v>
      </c>
      <c r="V274" s="130">
        <v>2.6409620051347612E-5</v>
      </c>
      <c r="W274" s="130">
        <v>1.1589743436894919E-2</v>
      </c>
      <c r="X274" s="130">
        <v>1.0786056536258534E-3</v>
      </c>
      <c r="Y274" s="182"/>
      <c r="AA274" s="159"/>
    </row>
    <row r="275" spans="1:27" x14ac:dyDescent="0.25">
      <c r="A275" t="s">
        <v>1213</v>
      </c>
      <c r="B275">
        <v>13500</v>
      </c>
      <c r="C275" t="s">
        <v>2272</v>
      </c>
      <c r="D275" t="s">
        <v>2273</v>
      </c>
      <c r="E275" t="s">
        <v>309</v>
      </c>
      <c r="F275" t="s">
        <v>2272</v>
      </c>
      <c r="G275" t="s">
        <v>4009</v>
      </c>
      <c r="H275" t="s">
        <v>312</v>
      </c>
      <c r="I275" t="s">
        <v>917</v>
      </c>
      <c r="J275" t="s">
        <v>204</v>
      </c>
      <c r="K275" t="s">
        <v>204</v>
      </c>
      <c r="L275" t="s">
        <v>325</v>
      </c>
      <c r="M275" t="s">
        <v>340</v>
      </c>
      <c r="N275" t="s">
        <v>441</v>
      </c>
      <c r="O275" t="s">
        <v>339</v>
      </c>
      <c r="P275" t="s">
        <v>1212</v>
      </c>
      <c r="Q275" s="138">
        <v>19892</v>
      </c>
      <c r="R275" s="165">
        <v>1</v>
      </c>
      <c r="S275" s="139" t="s">
        <v>4010</v>
      </c>
      <c r="T275" s="4"/>
      <c r="U275" s="138">
        <v>277.49340000000001</v>
      </c>
      <c r="V275" s="130">
        <v>3.6203597837549565E-5</v>
      </c>
      <c r="W275" s="130">
        <v>1.1583790687921078E-2</v>
      </c>
      <c r="X275" s="130">
        <v>1.0780516578680732E-3</v>
      </c>
      <c r="Y275" s="182"/>
      <c r="AA275" s="159"/>
    </row>
    <row r="276" spans="1:27" x14ac:dyDescent="0.25">
      <c r="A276" t="s">
        <v>1213</v>
      </c>
      <c r="B276">
        <v>13500</v>
      </c>
      <c r="C276" t="s">
        <v>1729</v>
      </c>
      <c r="D276" t="s">
        <v>1730</v>
      </c>
      <c r="E276" t="s">
        <v>309</v>
      </c>
      <c r="F276" t="s">
        <v>1729</v>
      </c>
      <c r="G276" t="s">
        <v>4252</v>
      </c>
      <c r="H276" t="s">
        <v>312</v>
      </c>
      <c r="I276" t="s">
        <v>917</v>
      </c>
      <c r="J276" t="s">
        <v>204</v>
      </c>
      <c r="K276" t="s">
        <v>204</v>
      </c>
      <c r="L276" t="s">
        <v>325</v>
      </c>
      <c r="M276" t="s">
        <v>340</v>
      </c>
      <c r="N276" t="s">
        <v>447</v>
      </c>
      <c r="O276" t="s">
        <v>339</v>
      </c>
      <c r="P276" t="s">
        <v>1212</v>
      </c>
      <c r="Q276" s="138">
        <v>13000</v>
      </c>
      <c r="R276" s="165">
        <v>1</v>
      </c>
      <c r="S276" s="139" t="s">
        <v>4253</v>
      </c>
      <c r="T276" s="4"/>
      <c r="U276" s="138">
        <v>273.91000000000003</v>
      </c>
      <c r="V276" s="130">
        <v>1.7331138055846259E-4</v>
      </c>
      <c r="W276" s="130">
        <v>1.1434203866933277E-2</v>
      </c>
      <c r="X276" s="130">
        <v>1.0641302805999852E-3</v>
      </c>
      <c r="Y276" s="182"/>
      <c r="AA276" s="159"/>
    </row>
    <row r="277" spans="1:27" x14ac:dyDescent="0.25">
      <c r="A277" t="s">
        <v>1213</v>
      </c>
      <c r="B277">
        <v>13500</v>
      </c>
      <c r="C277" t="s">
        <v>2307</v>
      </c>
      <c r="D277" t="s">
        <v>2308</v>
      </c>
      <c r="E277" t="s">
        <v>309</v>
      </c>
      <c r="F277" t="s">
        <v>2307</v>
      </c>
      <c r="G277" t="s">
        <v>4265</v>
      </c>
      <c r="H277" t="s">
        <v>312</v>
      </c>
      <c r="I277" t="s">
        <v>917</v>
      </c>
      <c r="J277" t="s">
        <v>204</v>
      </c>
      <c r="K277" t="s">
        <v>204</v>
      </c>
      <c r="L277" t="s">
        <v>325</v>
      </c>
      <c r="M277" t="s">
        <v>340</v>
      </c>
      <c r="N277" t="s">
        <v>440</v>
      </c>
      <c r="O277" t="s">
        <v>339</v>
      </c>
      <c r="P277" t="s">
        <v>1212</v>
      </c>
      <c r="Q277" s="138">
        <v>700</v>
      </c>
      <c r="R277" s="165">
        <v>1</v>
      </c>
      <c r="S277" s="139" t="s">
        <v>4266</v>
      </c>
      <c r="T277" s="4">
        <v>11.480399999999999</v>
      </c>
      <c r="U277" s="138">
        <v>252.56039999999999</v>
      </c>
      <c r="V277" s="130">
        <v>5.0833864184115028E-5</v>
      </c>
      <c r="W277" s="130">
        <v>1.0542977993918495E-2</v>
      </c>
      <c r="X277" s="130">
        <v>9.8118786944779101E-4</v>
      </c>
      <c r="Y277" s="182"/>
      <c r="AA277" s="159"/>
    </row>
    <row r="278" spans="1:27" x14ac:dyDescent="0.25">
      <c r="A278" t="s">
        <v>1213</v>
      </c>
      <c r="B278">
        <v>13500</v>
      </c>
      <c r="C278" t="s">
        <v>1958</v>
      </c>
      <c r="D278" t="s">
        <v>1959</v>
      </c>
      <c r="E278" t="s">
        <v>309</v>
      </c>
      <c r="F278" t="s">
        <v>1958</v>
      </c>
      <c r="G278" t="s">
        <v>4011</v>
      </c>
      <c r="H278" t="s">
        <v>312</v>
      </c>
      <c r="I278" t="s">
        <v>917</v>
      </c>
      <c r="J278" t="s">
        <v>204</v>
      </c>
      <c r="K278" t="s">
        <v>204</v>
      </c>
      <c r="L278" t="s">
        <v>325</v>
      </c>
      <c r="M278" t="s">
        <v>340</v>
      </c>
      <c r="N278" t="s">
        <v>464</v>
      </c>
      <c r="O278" t="s">
        <v>339</v>
      </c>
      <c r="P278" t="s">
        <v>1212</v>
      </c>
      <c r="Q278" s="138">
        <v>16500</v>
      </c>
      <c r="R278" s="165">
        <v>1</v>
      </c>
      <c r="S278" s="139" t="s">
        <v>4012</v>
      </c>
      <c r="T278" s="4"/>
      <c r="U278" s="138">
        <v>249.15</v>
      </c>
      <c r="V278" s="130">
        <v>3.4994639881613771E-5</v>
      </c>
      <c r="W278" s="130">
        <v>1.0400612951138789E-2</v>
      </c>
      <c r="X278" s="130">
        <v>9.6793859081992727E-4</v>
      </c>
      <c r="Y278" s="182"/>
      <c r="AA278" s="159"/>
    </row>
    <row r="279" spans="1:27" x14ac:dyDescent="0.25">
      <c r="A279" t="s">
        <v>1213</v>
      </c>
      <c r="B279">
        <v>13500</v>
      </c>
      <c r="C279" t="s">
        <v>2357</v>
      </c>
      <c r="D279" t="s">
        <v>2358</v>
      </c>
      <c r="E279" t="s">
        <v>309</v>
      </c>
      <c r="F279" t="s">
        <v>4254</v>
      </c>
      <c r="G279" t="s">
        <v>4255</v>
      </c>
      <c r="H279" t="s">
        <v>312</v>
      </c>
      <c r="I279" t="s">
        <v>917</v>
      </c>
      <c r="J279" t="s">
        <v>204</v>
      </c>
      <c r="K279" t="s">
        <v>204</v>
      </c>
      <c r="L279" t="s">
        <v>325</v>
      </c>
      <c r="M279" t="s">
        <v>340</v>
      </c>
      <c r="N279" t="s">
        <v>445</v>
      </c>
      <c r="O279" t="s">
        <v>339</v>
      </c>
      <c r="P279" t="s">
        <v>1212</v>
      </c>
      <c r="Q279" s="138">
        <v>8309</v>
      </c>
      <c r="R279" s="165">
        <v>1</v>
      </c>
      <c r="S279" s="139" t="s">
        <v>4256</v>
      </c>
      <c r="T279" s="4"/>
      <c r="U279" s="138">
        <v>249.02070000000001</v>
      </c>
      <c r="V279" s="130">
        <v>3.7282638995221888E-5</v>
      </c>
      <c r="W279" s="130">
        <v>1.0395215402454937E-2</v>
      </c>
      <c r="X279" s="130">
        <v>9.6743626507321643E-4</v>
      </c>
      <c r="Y279" s="182"/>
      <c r="AA279" s="159"/>
    </row>
    <row r="280" spans="1:27" x14ac:dyDescent="0.25">
      <c r="A280" t="s">
        <v>1213</v>
      </c>
      <c r="B280">
        <v>13500</v>
      </c>
      <c r="C280" t="s">
        <v>2318</v>
      </c>
      <c r="D280" t="s">
        <v>2319</v>
      </c>
      <c r="E280" t="s">
        <v>309</v>
      </c>
      <c r="F280" t="s">
        <v>4260</v>
      </c>
      <c r="G280" t="s">
        <v>4261</v>
      </c>
      <c r="H280" t="s">
        <v>312</v>
      </c>
      <c r="I280" t="s">
        <v>917</v>
      </c>
      <c r="J280" t="s">
        <v>204</v>
      </c>
      <c r="K280" t="s">
        <v>204</v>
      </c>
      <c r="L280" t="s">
        <v>325</v>
      </c>
      <c r="M280" t="s">
        <v>340</v>
      </c>
      <c r="N280" t="s">
        <v>445</v>
      </c>
      <c r="O280" t="s">
        <v>339</v>
      </c>
      <c r="P280" t="s">
        <v>1212</v>
      </c>
      <c r="Q280" s="138">
        <v>4536</v>
      </c>
      <c r="R280" s="165">
        <v>1</v>
      </c>
      <c r="S280" s="139" t="s">
        <v>4262</v>
      </c>
      <c r="T280" s="4"/>
      <c r="U280" s="138">
        <v>239.99979999999999</v>
      </c>
      <c r="V280" s="130">
        <v>5.73629246775479E-5</v>
      </c>
      <c r="W280" s="130">
        <v>1.0018643500504593E-2</v>
      </c>
      <c r="X280" s="130">
        <v>9.3239040019692709E-4</v>
      </c>
      <c r="Y280" s="182"/>
      <c r="AA280" s="159"/>
    </row>
    <row r="281" spans="1:27" x14ac:dyDescent="0.25">
      <c r="A281" t="s">
        <v>1213</v>
      </c>
      <c r="B281">
        <v>13500</v>
      </c>
      <c r="C281" t="s">
        <v>4056</v>
      </c>
      <c r="D281" t="s">
        <v>4057</v>
      </c>
      <c r="E281" t="s">
        <v>309</v>
      </c>
      <c r="F281" t="s">
        <v>4056</v>
      </c>
      <c r="G281" t="s">
        <v>4058</v>
      </c>
      <c r="H281" t="s">
        <v>312</v>
      </c>
      <c r="I281" t="s">
        <v>917</v>
      </c>
      <c r="J281" t="s">
        <v>204</v>
      </c>
      <c r="K281" t="s">
        <v>204</v>
      </c>
      <c r="L281" t="s">
        <v>325</v>
      </c>
      <c r="M281" t="s">
        <v>340</v>
      </c>
      <c r="N281" t="s">
        <v>476</v>
      </c>
      <c r="O281" t="s">
        <v>339</v>
      </c>
      <c r="P281" t="s">
        <v>1212</v>
      </c>
      <c r="Q281" s="138">
        <v>1029</v>
      </c>
      <c r="R281" s="165">
        <v>1</v>
      </c>
      <c r="S281" s="139" t="s">
        <v>4059</v>
      </c>
      <c r="T281" s="4"/>
      <c r="U281" s="138">
        <v>201.684</v>
      </c>
      <c r="V281" s="130">
        <v>4.4870470202846361E-5</v>
      </c>
      <c r="W281" s="130">
        <v>8.4191740816274355E-3</v>
      </c>
      <c r="X281" s="130">
        <v>7.8353492575125908E-4</v>
      </c>
      <c r="Y281" s="182"/>
      <c r="AA281" s="159"/>
    </row>
    <row r="282" spans="1:27" x14ac:dyDescent="0.25">
      <c r="A282" t="s">
        <v>1213</v>
      </c>
      <c r="B282">
        <v>13500</v>
      </c>
      <c r="C282" t="s">
        <v>3528</v>
      </c>
      <c r="D282" t="s">
        <v>3529</v>
      </c>
      <c r="E282" t="s">
        <v>311</v>
      </c>
      <c r="F282" t="s">
        <v>4257</v>
      </c>
      <c r="G282" t="s">
        <v>4258</v>
      </c>
      <c r="H282" t="s">
        <v>312</v>
      </c>
      <c r="I282" t="s">
        <v>917</v>
      </c>
      <c r="J282" t="s">
        <v>204</v>
      </c>
      <c r="K282" t="s">
        <v>204</v>
      </c>
      <c r="L282" t="s">
        <v>325</v>
      </c>
      <c r="M282" t="s">
        <v>340</v>
      </c>
      <c r="N282" t="s">
        <v>480</v>
      </c>
      <c r="O282" t="s">
        <v>339</v>
      </c>
      <c r="P282" t="s">
        <v>1212</v>
      </c>
      <c r="Q282" s="138">
        <v>1500</v>
      </c>
      <c r="R282" s="165">
        <v>1</v>
      </c>
      <c r="S282" s="139" t="s">
        <v>4259</v>
      </c>
      <c r="T282" s="4"/>
      <c r="U282" s="138">
        <v>192.3</v>
      </c>
      <c r="V282" s="130">
        <v>2.5827531766615742E-5</v>
      </c>
      <c r="W282" s="130">
        <v>8.0274447943166349E-3</v>
      </c>
      <c r="X282" s="130">
        <v>7.470784307231468E-4</v>
      </c>
      <c r="Y282" s="182"/>
      <c r="AA282" s="159"/>
    </row>
    <row r="283" spans="1:27" x14ac:dyDescent="0.25">
      <c r="A283" t="s">
        <v>1213</v>
      </c>
      <c r="B283">
        <v>13500</v>
      </c>
      <c r="C283" t="s">
        <v>4093</v>
      </c>
      <c r="D283" t="s">
        <v>4094</v>
      </c>
      <c r="E283" t="s">
        <v>309</v>
      </c>
      <c r="F283" t="s">
        <v>4095</v>
      </c>
      <c r="G283" t="s">
        <v>4096</v>
      </c>
      <c r="H283" t="s">
        <v>312</v>
      </c>
      <c r="I283" t="s">
        <v>917</v>
      </c>
      <c r="J283" t="s">
        <v>204</v>
      </c>
      <c r="K283" t="s">
        <v>204</v>
      </c>
      <c r="L283" t="s">
        <v>325</v>
      </c>
      <c r="M283" t="s">
        <v>340</v>
      </c>
      <c r="N283" t="s">
        <v>454</v>
      </c>
      <c r="O283" t="s">
        <v>339</v>
      </c>
      <c r="P283" t="s">
        <v>1212</v>
      </c>
      <c r="Q283" s="138">
        <v>65084</v>
      </c>
      <c r="R283" s="165">
        <v>1</v>
      </c>
      <c r="S283" s="139" t="s">
        <v>4097</v>
      </c>
      <c r="T283" s="4"/>
      <c r="U283" s="138">
        <v>168.6977</v>
      </c>
      <c r="V283" s="130">
        <v>5.791055338651785E-5</v>
      </c>
      <c r="W283" s="130">
        <v>7.0421813503805985E-3</v>
      </c>
      <c r="X283" s="130">
        <v>6.5538436288405718E-4</v>
      </c>
      <c r="Y283" s="182"/>
      <c r="AA283" s="159"/>
    </row>
    <row r="284" spans="1:27" x14ac:dyDescent="0.25">
      <c r="A284" t="s">
        <v>1213</v>
      </c>
      <c r="B284">
        <v>13500</v>
      </c>
      <c r="C284" t="s">
        <v>3262</v>
      </c>
      <c r="D284" t="s">
        <v>3263</v>
      </c>
      <c r="E284" t="s">
        <v>309</v>
      </c>
      <c r="F284" t="s">
        <v>4013</v>
      </c>
      <c r="G284" t="s">
        <v>4014</v>
      </c>
      <c r="H284" t="s">
        <v>312</v>
      </c>
      <c r="I284" t="s">
        <v>917</v>
      </c>
      <c r="J284" t="s">
        <v>204</v>
      </c>
      <c r="K284" t="s">
        <v>204</v>
      </c>
      <c r="L284" t="s">
        <v>325</v>
      </c>
      <c r="M284" t="s">
        <v>340</v>
      </c>
      <c r="N284" t="s">
        <v>476</v>
      </c>
      <c r="O284" t="s">
        <v>339</v>
      </c>
      <c r="P284" t="s">
        <v>1212</v>
      </c>
      <c r="Q284" s="138">
        <v>525</v>
      </c>
      <c r="R284" s="165">
        <v>1</v>
      </c>
      <c r="S284" s="139" t="s">
        <v>4015</v>
      </c>
      <c r="T284" s="4"/>
      <c r="U284" s="138">
        <v>140.69999999999999</v>
      </c>
      <c r="V284" s="130">
        <v>3.3016195481535551E-5</v>
      </c>
      <c r="W284" s="130">
        <v>5.8734346466996898E-3</v>
      </c>
      <c r="X284" s="130">
        <v>5.4661432762738817E-4</v>
      </c>
      <c r="Y284" s="182"/>
      <c r="AA284" s="159"/>
    </row>
    <row r="285" spans="1:27" x14ac:dyDescent="0.25">
      <c r="A285" t="s">
        <v>1213</v>
      </c>
      <c r="B285">
        <v>13500</v>
      </c>
      <c r="C285" t="s">
        <v>3938</v>
      </c>
      <c r="D285" t="s">
        <v>3939</v>
      </c>
      <c r="E285" t="s">
        <v>309</v>
      </c>
      <c r="F285" t="s">
        <v>3938</v>
      </c>
      <c r="G285" t="s">
        <v>3940</v>
      </c>
      <c r="H285" t="s">
        <v>312</v>
      </c>
      <c r="I285" t="s">
        <v>917</v>
      </c>
      <c r="J285" t="s">
        <v>204</v>
      </c>
      <c r="K285" t="s">
        <v>204</v>
      </c>
      <c r="L285" t="s">
        <v>325</v>
      </c>
      <c r="M285" t="s">
        <v>340</v>
      </c>
      <c r="N285" t="s">
        <v>439</v>
      </c>
      <c r="O285" t="s">
        <v>339</v>
      </c>
      <c r="P285" t="s">
        <v>1212</v>
      </c>
      <c r="Q285" s="138">
        <v>2600</v>
      </c>
      <c r="R285" s="165">
        <v>1</v>
      </c>
      <c r="S285" s="139" t="s">
        <v>3941</v>
      </c>
      <c r="T285" s="4"/>
      <c r="U285" s="138">
        <v>139.56800000000001</v>
      </c>
      <c r="V285" s="130">
        <v>3.2503421391394215E-5</v>
      </c>
      <c r="W285" s="130">
        <v>5.8261800054767764E-3</v>
      </c>
      <c r="X285" s="130">
        <v>5.4221654924164412E-4</v>
      </c>
      <c r="Y285" s="182"/>
      <c r="AA285" s="159"/>
    </row>
    <row r="286" spans="1:27" x14ac:dyDescent="0.25">
      <c r="A286" t="s">
        <v>1213</v>
      </c>
      <c r="B286">
        <v>13500</v>
      </c>
      <c r="C286" t="s">
        <v>4082</v>
      </c>
      <c r="D286" t="s">
        <v>4083</v>
      </c>
      <c r="E286" t="s">
        <v>309</v>
      </c>
      <c r="F286" t="s">
        <v>4084</v>
      </c>
      <c r="G286">
        <v>1132356</v>
      </c>
      <c r="H286" t="s">
        <v>312</v>
      </c>
      <c r="I286" t="s">
        <v>917</v>
      </c>
      <c r="J286" t="s">
        <v>204</v>
      </c>
      <c r="K286" t="s">
        <v>204</v>
      </c>
      <c r="L286" t="s">
        <v>325</v>
      </c>
      <c r="M286" t="s">
        <v>340</v>
      </c>
      <c r="N286" t="s">
        <v>463</v>
      </c>
      <c r="O286" t="s">
        <v>339</v>
      </c>
      <c r="P286" t="s">
        <v>1212</v>
      </c>
      <c r="Q286" s="138">
        <v>12899</v>
      </c>
      <c r="R286" s="165">
        <v>1</v>
      </c>
      <c r="S286" s="139">
        <v>992.1</v>
      </c>
      <c r="T286" s="4"/>
      <c r="U286" s="138">
        <v>127.971</v>
      </c>
      <c r="V286" s="130">
        <v>8.8505581371646591E-5</v>
      </c>
      <c r="W286" s="130">
        <v>5.3420703992381382E-3</v>
      </c>
      <c r="X286" s="130">
        <v>4.9716263056719611E-4</v>
      </c>
      <c r="Y286" s="182"/>
      <c r="AA286" s="159"/>
    </row>
    <row r="287" spans="1:27" x14ac:dyDescent="0.25">
      <c r="A287" t="s">
        <v>1213</v>
      </c>
      <c r="B287">
        <v>13500</v>
      </c>
      <c r="C287" t="s">
        <v>2572</v>
      </c>
      <c r="D287" t="s">
        <v>2573</v>
      </c>
      <c r="E287" t="s">
        <v>309</v>
      </c>
      <c r="F287" t="s">
        <v>2572</v>
      </c>
      <c r="G287" t="s">
        <v>4267</v>
      </c>
      <c r="H287" t="s">
        <v>312</v>
      </c>
      <c r="I287" t="s">
        <v>917</v>
      </c>
      <c r="J287" t="s">
        <v>204</v>
      </c>
      <c r="K287" t="s">
        <v>204</v>
      </c>
      <c r="L287" t="s">
        <v>325</v>
      </c>
      <c r="M287" t="s">
        <v>340</v>
      </c>
      <c r="N287" t="s">
        <v>451</v>
      </c>
      <c r="O287" t="s">
        <v>339</v>
      </c>
      <c r="P287" t="s">
        <v>1212</v>
      </c>
      <c r="Q287" s="138">
        <v>150</v>
      </c>
      <c r="R287" s="165">
        <v>1</v>
      </c>
      <c r="S287" s="139" t="s">
        <v>4268</v>
      </c>
      <c r="T287" s="4"/>
      <c r="U287" s="138">
        <v>125.61</v>
      </c>
      <c r="V287" s="130">
        <v>1.9474474805871944E-5</v>
      </c>
      <c r="W287" s="130">
        <v>5.2435119116698509E-3</v>
      </c>
      <c r="X287" s="130">
        <v>4.8799023236159367E-4</v>
      </c>
      <c r="Y287" s="182"/>
      <c r="AA287" s="159"/>
    </row>
    <row r="288" spans="1:27" x14ac:dyDescent="0.25">
      <c r="A288" t="s">
        <v>1213</v>
      </c>
      <c r="B288">
        <v>13500</v>
      </c>
      <c r="C288" t="s">
        <v>2324</v>
      </c>
      <c r="D288" t="s">
        <v>2325</v>
      </c>
      <c r="E288" t="s">
        <v>309</v>
      </c>
      <c r="F288" t="s">
        <v>2324</v>
      </c>
      <c r="G288" t="s">
        <v>4280</v>
      </c>
      <c r="H288" t="s">
        <v>312</v>
      </c>
      <c r="I288" t="s">
        <v>917</v>
      </c>
      <c r="J288" t="s">
        <v>204</v>
      </c>
      <c r="K288" t="s">
        <v>204</v>
      </c>
      <c r="L288" t="s">
        <v>325</v>
      </c>
      <c r="M288" t="s">
        <v>340</v>
      </c>
      <c r="N288" t="s">
        <v>451</v>
      </c>
      <c r="O288" t="s">
        <v>339</v>
      </c>
      <c r="P288" t="s">
        <v>1212</v>
      </c>
      <c r="Q288" s="138">
        <v>92</v>
      </c>
      <c r="R288" s="165">
        <v>1</v>
      </c>
      <c r="S288" s="139" t="s">
        <v>4281</v>
      </c>
      <c r="T288" s="4"/>
      <c r="U288" s="138">
        <v>119.31480000000001</v>
      </c>
      <c r="V288" s="130">
        <v>2.2671847676727053E-5</v>
      </c>
      <c r="W288" s="130">
        <v>4.9807226736605838E-3</v>
      </c>
      <c r="X288" s="130">
        <v>4.6353361178391115E-4</v>
      </c>
      <c r="Y288" s="182"/>
      <c r="AA288" s="159"/>
    </row>
    <row r="289" spans="1:27" x14ac:dyDescent="0.25">
      <c r="A289" t="s">
        <v>1213</v>
      </c>
      <c r="B289">
        <v>13500</v>
      </c>
      <c r="C289" t="s">
        <v>2482</v>
      </c>
      <c r="D289" t="s">
        <v>2483</v>
      </c>
      <c r="E289" t="s">
        <v>309</v>
      </c>
      <c r="F289" t="s">
        <v>2482</v>
      </c>
      <c r="G289" t="s">
        <v>4269</v>
      </c>
      <c r="H289" t="s">
        <v>312</v>
      </c>
      <c r="I289" t="s">
        <v>917</v>
      </c>
      <c r="J289" t="s">
        <v>204</v>
      </c>
      <c r="K289" t="s">
        <v>204</v>
      </c>
      <c r="L289" t="s">
        <v>325</v>
      </c>
      <c r="M289" t="s">
        <v>340</v>
      </c>
      <c r="N289" t="s">
        <v>478</v>
      </c>
      <c r="O289" t="s">
        <v>339</v>
      </c>
      <c r="P289" t="s">
        <v>1212</v>
      </c>
      <c r="Q289" s="138">
        <v>8874</v>
      </c>
      <c r="R289" s="165">
        <v>1</v>
      </c>
      <c r="S289" s="139" t="s">
        <v>4270</v>
      </c>
      <c r="T289" s="4"/>
      <c r="U289" s="138">
        <v>111.5462</v>
      </c>
      <c r="V289" s="130">
        <v>4.4271462570825675E-5</v>
      </c>
      <c r="W289" s="130">
        <v>4.656427262172658E-3</v>
      </c>
      <c r="X289" s="130">
        <v>4.3335288637093224E-4</v>
      </c>
      <c r="Y289" s="182"/>
      <c r="AA289" s="159"/>
    </row>
    <row r="290" spans="1:27" x14ac:dyDescent="0.25">
      <c r="A290" t="s">
        <v>1213</v>
      </c>
      <c r="B290">
        <v>13500</v>
      </c>
      <c r="C290" t="s">
        <v>4126</v>
      </c>
      <c r="D290" t="s">
        <v>4127</v>
      </c>
      <c r="E290" t="s">
        <v>309</v>
      </c>
      <c r="F290" t="s">
        <v>4126</v>
      </c>
      <c r="G290" t="s">
        <v>4128</v>
      </c>
      <c r="H290" t="s">
        <v>312</v>
      </c>
      <c r="I290" t="s">
        <v>917</v>
      </c>
      <c r="J290" t="s">
        <v>204</v>
      </c>
      <c r="K290" t="s">
        <v>204</v>
      </c>
      <c r="L290" t="s">
        <v>325</v>
      </c>
      <c r="M290" t="s">
        <v>340</v>
      </c>
      <c r="N290" t="s">
        <v>475</v>
      </c>
      <c r="O290" t="s">
        <v>339</v>
      </c>
      <c r="P290" t="s">
        <v>1212</v>
      </c>
      <c r="Q290" s="138">
        <v>553</v>
      </c>
      <c r="R290" s="165">
        <v>1</v>
      </c>
      <c r="S290" s="139" t="s">
        <v>4129</v>
      </c>
      <c r="T290" s="4"/>
      <c r="U290" s="138">
        <v>109.2175</v>
      </c>
      <c r="V290" s="130">
        <v>4.0143491567652711E-5</v>
      </c>
      <c r="W290" s="130">
        <v>4.5592171181657671E-3</v>
      </c>
      <c r="X290" s="130">
        <v>4.2430597247792657E-4</v>
      </c>
      <c r="Y290" s="182"/>
      <c r="AA290" s="159"/>
    </row>
    <row r="291" spans="1:27" x14ac:dyDescent="0.25">
      <c r="A291" t="s">
        <v>1213</v>
      </c>
      <c r="B291">
        <v>13500</v>
      </c>
      <c r="C291" t="s">
        <v>4018</v>
      </c>
      <c r="D291" t="s">
        <v>4019</v>
      </c>
      <c r="E291" t="s">
        <v>309</v>
      </c>
      <c r="F291" t="s">
        <v>4020</v>
      </c>
      <c r="G291" t="s">
        <v>4021</v>
      </c>
      <c r="H291" t="s">
        <v>312</v>
      </c>
      <c r="I291" t="s">
        <v>917</v>
      </c>
      <c r="J291" t="s">
        <v>204</v>
      </c>
      <c r="K291" t="s">
        <v>204</v>
      </c>
      <c r="L291" t="s">
        <v>325</v>
      </c>
      <c r="M291" t="s">
        <v>340</v>
      </c>
      <c r="N291" t="s">
        <v>476</v>
      </c>
      <c r="O291" t="s">
        <v>339</v>
      </c>
      <c r="P291" t="s">
        <v>1212</v>
      </c>
      <c r="Q291" s="138">
        <v>2372</v>
      </c>
      <c r="R291" s="165">
        <v>1</v>
      </c>
      <c r="S291" s="139" t="s">
        <v>4022</v>
      </c>
      <c r="T291" s="4"/>
      <c r="U291" s="138">
        <v>107.8074</v>
      </c>
      <c r="V291" s="130">
        <v>3.3025125284196032E-5</v>
      </c>
      <c r="W291" s="130">
        <v>4.5003533641123821E-3</v>
      </c>
      <c r="X291" s="130">
        <v>4.18827785815614E-4</v>
      </c>
      <c r="Y291" s="182"/>
      <c r="AA291" s="159"/>
    </row>
    <row r="292" spans="1:27" x14ac:dyDescent="0.25">
      <c r="A292" t="s">
        <v>1213</v>
      </c>
      <c r="B292">
        <v>13500</v>
      </c>
      <c r="C292" t="s">
        <v>2566</v>
      </c>
      <c r="D292" t="s">
        <v>2567</v>
      </c>
      <c r="E292" t="s">
        <v>309</v>
      </c>
      <c r="F292" t="s">
        <v>2566</v>
      </c>
      <c r="G292" t="s">
        <v>4063</v>
      </c>
      <c r="H292" t="s">
        <v>312</v>
      </c>
      <c r="I292" t="s">
        <v>917</v>
      </c>
      <c r="J292" t="s">
        <v>204</v>
      </c>
      <c r="K292" t="s">
        <v>204</v>
      </c>
      <c r="L292" t="s">
        <v>325</v>
      </c>
      <c r="M292" t="s">
        <v>340</v>
      </c>
      <c r="N292" t="s">
        <v>476</v>
      </c>
      <c r="O292" t="s">
        <v>339</v>
      </c>
      <c r="P292" t="s">
        <v>1212</v>
      </c>
      <c r="Q292" s="138">
        <v>1480</v>
      </c>
      <c r="R292" s="165">
        <v>1</v>
      </c>
      <c r="S292" s="139" t="s">
        <v>4064</v>
      </c>
      <c r="T292" s="4">
        <v>1.1987999999999999</v>
      </c>
      <c r="U292" s="138">
        <v>103.3336</v>
      </c>
      <c r="V292" s="130">
        <v>2.3061603651561857E-5</v>
      </c>
      <c r="W292" s="130">
        <v>4.3135973447633764E-3</v>
      </c>
      <c r="X292" s="130">
        <v>4.014472372801527E-4</v>
      </c>
      <c r="Y292" s="182"/>
      <c r="AA292" s="159"/>
    </row>
    <row r="293" spans="1:27" x14ac:dyDescent="0.25">
      <c r="A293" t="s">
        <v>1213</v>
      </c>
      <c r="B293">
        <v>13500</v>
      </c>
      <c r="C293" t="s">
        <v>1703</v>
      </c>
      <c r="D293" t="s">
        <v>1704</v>
      </c>
      <c r="E293" t="s">
        <v>309</v>
      </c>
      <c r="F293" t="s">
        <v>3983</v>
      </c>
      <c r="G293" t="s">
        <v>3984</v>
      </c>
      <c r="H293" t="s">
        <v>312</v>
      </c>
      <c r="I293" t="s">
        <v>917</v>
      </c>
      <c r="J293" t="s">
        <v>204</v>
      </c>
      <c r="K293" t="s">
        <v>204</v>
      </c>
      <c r="L293" t="s">
        <v>325</v>
      </c>
      <c r="M293" t="s">
        <v>340</v>
      </c>
      <c r="N293" t="s">
        <v>454</v>
      </c>
      <c r="O293" t="s">
        <v>339</v>
      </c>
      <c r="P293" t="s">
        <v>1212</v>
      </c>
      <c r="Q293" s="138">
        <v>2176</v>
      </c>
      <c r="R293" s="165">
        <v>1</v>
      </c>
      <c r="S293" s="139" t="s">
        <v>3985</v>
      </c>
      <c r="T293" s="4"/>
      <c r="U293" s="138">
        <v>101.7062</v>
      </c>
      <c r="V293" s="130">
        <v>2.1769660504545499E-5</v>
      </c>
      <c r="W293" s="130">
        <v>4.245662536348031E-3</v>
      </c>
      <c r="X293" s="130">
        <v>3.9512484810615969E-4</v>
      </c>
      <c r="Y293" s="182"/>
      <c r="AA293" s="159"/>
    </row>
    <row r="294" spans="1:27" x14ac:dyDescent="0.25">
      <c r="A294" t="s">
        <v>1213</v>
      </c>
      <c r="B294">
        <v>13500</v>
      </c>
      <c r="C294" t="s">
        <v>1861</v>
      </c>
      <c r="D294" t="s">
        <v>1862</v>
      </c>
      <c r="E294" t="s">
        <v>309</v>
      </c>
      <c r="F294" t="s">
        <v>4271</v>
      </c>
      <c r="G294" t="s">
        <v>4272</v>
      </c>
      <c r="H294" t="s">
        <v>312</v>
      </c>
      <c r="I294" t="s">
        <v>917</v>
      </c>
      <c r="J294" t="s">
        <v>204</v>
      </c>
      <c r="K294" t="s">
        <v>204</v>
      </c>
      <c r="L294" t="s">
        <v>325</v>
      </c>
      <c r="M294" t="s">
        <v>340</v>
      </c>
      <c r="N294" t="s">
        <v>443</v>
      </c>
      <c r="O294" t="s">
        <v>339</v>
      </c>
      <c r="P294" t="s">
        <v>1212</v>
      </c>
      <c r="Q294" s="138">
        <v>214</v>
      </c>
      <c r="R294" s="165">
        <v>1</v>
      </c>
      <c r="S294" s="139" t="s">
        <v>4273</v>
      </c>
      <c r="T294" s="4"/>
      <c r="U294" s="138">
        <v>100.87960000000001</v>
      </c>
      <c r="V294" s="130">
        <v>7.2374464124586889E-5</v>
      </c>
      <c r="W294" s="130">
        <v>4.2111566296034551E-3</v>
      </c>
      <c r="X294" s="130">
        <v>3.9191353749338929E-4</v>
      </c>
      <c r="Y294" s="182"/>
      <c r="AA294" s="159"/>
    </row>
    <row r="295" spans="1:27" x14ac:dyDescent="0.25">
      <c r="A295" t="s">
        <v>1213</v>
      </c>
      <c r="B295">
        <v>13500</v>
      </c>
      <c r="C295" t="s">
        <v>2577</v>
      </c>
      <c r="D295" t="s">
        <v>2578</v>
      </c>
      <c r="E295" t="s">
        <v>309</v>
      </c>
      <c r="F295" t="s">
        <v>2577</v>
      </c>
      <c r="G295" t="s">
        <v>4054</v>
      </c>
      <c r="H295" t="s">
        <v>312</v>
      </c>
      <c r="I295" t="s">
        <v>917</v>
      </c>
      <c r="J295" t="s">
        <v>204</v>
      </c>
      <c r="K295" t="s">
        <v>204</v>
      </c>
      <c r="L295" t="s">
        <v>325</v>
      </c>
      <c r="M295" t="s">
        <v>340</v>
      </c>
      <c r="N295" t="s">
        <v>440</v>
      </c>
      <c r="O295" t="s">
        <v>339</v>
      </c>
      <c r="P295" t="s">
        <v>1212</v>
      </c>
      <c r="Q295" s="138">
        <v>3759</v>
      </c>
      <c r="R295" s="165">
        <v>1</v>
      </c>
      <c r="S295" s="139" t="s">
        <v>4055</v>
      </c>
      <c r="T295" s="4"/>
      <c r="U295" s="138">
        <v>98.974500000000006</v>
      </c>
      <c r="V295" s="130">
        <v>1.6748015805671475E-5</v>
      </c>
      <c r="W295" s="130">
        <v>4.131629406110721E-3</v>
      </c>
      <c r="X295" s="130">
        <v>3.8451229402812319E-4</v>
      </c>
      <c r="Y295" s="182"/>
      <c r="AA295" s="159"/>
    </row>
    <row r="296" spans="1:27" x14ac:dyDescent="0.25">
      <c r="A296" t="s">
        <v>1213</v>
      </c>
      <c r="B296">
        <v>13500</v>
      </c>
      <c r="C296" t="s">
        <v>1928</v>
      </c>
      <c r="D296" t="s">
        <v>1929</v>
      </c>
      <c r="E296" t="s">
        <v>309</v>
      </c>
      <c r="F296" t="s">
        <v>1928</v>
      </c>
      <c r="G296" t="s">
        <v>4078</v>
      </c>
      <c r="H296" t="s">
        <v>312</v>
      </c>
      <c r="I296" t="s">
        <v>917</v>
      </c>
      <c r="J296" t="s">
        <v>204</v>
      </c>
      <c r="K296" t="s">
        <v>204</v>
      </c>
      <c r="L296" t="s">
        <v>325</v>
      </c>
      <c r="M296" t="s">
        <v>340</v>
      </c>
      <c r="N296" t="s">
        <v>461</v>
      </c>
      <c r="O296" t="s">
        <v>339</v>
      </c>
      <c r="P296" t="s">
        <v>1212</v>
      </c>
      <c r="Q296" s="138">
        <v>249</v>
      </c>
      <c r="R296" s="165">
        <v>1</v>
      </c>
      <c r="S296" s="139" t="s">
        <v>4079</v>
      </c>
      <c r="T296" s="4"/>
      <c r="U296" s="138">
        <v>96.487499999999997</v>
      </c>
      <c r="V296" s="130">
        <v>1.5149001379654234E-5</v>
      </c>
      <c r="W296" s="130">
        <v>4.0278111263215089E-3</v>
      </c>
      <c r="X296" s="130">
        <v>3.7485039045449619E-4</v>
      </c>
      <c r="Y296" s="182"/>
      <c r="AA296" s="159"/>
    </row>
    <row r="297" spans="1:27" x14ac:dyDescent="0.25">
      <c r="A297" t="s">
        <v>1213</v>
      </c>
      <c r="B297">
        <v>13500</v>
      </c>
      <c r="C297" t="s">
        <v>3986</v>
      </c>
      <c r="D297" t="s">
        <v>3987</v>
      </c>
      <c r="E297" t="s">
        <v>309</v>
      </c>
      <c r="F297" t="s">
        <v>3988</v>
      </c>
      <c r="G297" t="s">
        <v>3989</v>
      </c>
      <c r="H297" t="s">
        <v>312</v>
      </c>
      <c r="I297" t="s">
        <v>917</v>
      </c>
      <c r="J297" t="s">
        <v>204</v>
      </c>
      <c r="K297" t="s">
        <v>204</v>
      </c>
      <c r="L297" t="s">
        <v>325</v>
      </c>
      <c r="M297" t="s">
        <v>340</v>
      </c>
      <c r="N297" t="s">
        <v>445</v>
      </c>
      <c r="O297" t="s">
        <v>339</v>
      </c>
      <c r="P297" t="s">
        <v>1212</v>
      </c>
      <c r="Q297" s="138">
        <v>1071</v>
      </c>
      <c r="R297" s="165">
        <v>1</v>
      </c>
      <c r="S297" s="139" t="s">
        <v>3990</v>
      </c>
      <c r="T297" s="4"/>
      <c r="U297" s="138">
        <v>95.961600000000004</v>
      </c>
      <c r="V297" s="130">
        <v>1.6926937159543938E-5</v>
      </c>
      <c r="W297" s="130">
        <v>4.005857755456553E-3</v>
      </c>
      <c r="X297" s="130">
        <v>3.7280728828747957E-4</v>
      </c>
      <c r="Y297" s="182"/>
      <c r="AA297" s="159"/>
    </row>
    <row r="298" spans="1:27" x14ac:dyDescent="0.25">
      <c r="A298" t="s">
        <v>1213</v>
      </c>
      <c r="B298">
        <v>13500</v>
      </c>
      <c r="C298" t="s">
        <v>2369</v>
      </c>
      <c r="D298" t="s">
        <v>2370</v>
      </c>
      <c r="E298" t="s">
        <v>309</v>
      </c>
      <c r="F298" t="s">
        <v>2369</v>
      </c>
      <c r="G298" t="s">
        <v>4263</v>
      </c>
      <c r="H298" t="s">
        <v>312</v>
      </c>
      <c r="I298" t="s">
        <v>917</v>
      </c>
      <c r="J298" t="s">
        <v>204</v>
      </c>
      <c r="K298" t="s">
        <v>204</v>
      </c>
      <c r="L298" t="s">
        <v>325</v>
      </c>
      <c r="M298" t="s">
        <v>340</v>
      </c>
      <c r="N298" t="s">
        <v>454</v>
      </c>
      <c r="O298" t="s">
        <v>339</v>
      </c>
      <c r="P298" t="s">
        <v>1212</v>
      </c>
      <c r="Q298" s="138">
        <v>225</v>
      </c>
      <c r="R298" s="165">
        <v>1</v>
      </c>
      <c r="S298" s="139" t="s">
        <v>4264</v>
      </c>
      <c r="T298" s="4"/>
      <c r="U298" s="138">
        <v>88.92</v>
      </c>
      <c r="V298" s="130">
        <v>1.2103950013806572E-5</v>
      </c>
      <c r="W298" s="130">
        <v>3.71191051019571E-3</v>
      </c>
      <c r="X298" s="130">
        <v>3.4545093114873746E-4</v>
      </c>
      <c r="Y298" s="182"/>
      <c r="AA298" s="159"/>
    </row>
    <row r="299" spans="1:27" x14ac:dyDescent="0.25">
      <c r="A299" t="s">
        <v>1213</v>
      </c>
      <c r="B299">
        <v>13500</v>
      </c>
      <c r="C299" t="s">
        <v>4290</v>
      </c>
      <c r="D299" t="s">
        <v>4291</v>
      </c>
      <c r="E299" t="s">
        <v>309</v>
      </c>
      <c r="F299" t="s">
        <v>4290</v>
      </c>
      <c r="G299" t="s">
        <v>4292</v>
      </c>
      <c r="H299" t="s">
        <v>312</v>
      </c>
      <c r="I299" t="s">
        <v>917</v>
      </c>
      <c r="J299" t="s">
        <v>204</v>
      </c>
      <c r="K299" t="s">
        <v>204</v>
      </c>
      <c r="L299" t="s">
        <v>325</v>
      </c>
      <c r="M299" t="s">
        <v>340</v>
      </c>
      <c r="N299" t="s">
        <v>462</v>
      </c>
      <c r="O299" t="s">
        <v>339</v>
      </c>
      <c r="P299" t="s">
        <v>1212</v>
      </c>
      <c r="Q299" s="138">
        <v>4268</v>
      </c>
      <c r="R299" s="165">
        <v>1</v>
      </c>
      <c r="S299" s="139" t="s">
        <v>4293</v>
      </c>
      <c r="T299" s="4"/>
      <c r="U299" s="138">
        <v>80.963999999999999</v>
      </c>
      <c r="V299" s="130">
        <v>4.4010907899348536E-5</v>
      </c>
      <c r="W299" s="130">
        <v>3.3797922013887255E-3</v>
      </c>
      <c r="X299" s="130">
        <v>3.1454216362490303E-4</v>
      </c>
      <c r="Y299" s="182"/>
      <c r="AA299" s="159"/>
    </row>
    <row r="300" spans="1:27" x14ac:dyDescent="0.25">
      <c r="A300" t="s">
        <v>1213</v>
      </c>
      <c r="B300">
        <v>13500</v>
      </c>
      <c r="C300" t="s">
        <v>3999</v>
      </c>
      <c r="D300" t="s">
        <v>4000</v>
      </c>
      <c r="E300" t="s">
        <v>309</v>
      </c>
      <c r="F300" t="s">
        <v>3999</v>
      </c>
      <c r="G300" t="s">
        <v>4001</v>
      </c>
      <c r="H300" t="s">
        <v>312</v>
      </c>
      <c r="I300" t="s">
        <v>917</v>
      </c>
      <c r="J300" t="s">
        <v>204</v>
      </c>
      <c r="K300" t="s">
        <v>204</v>
      </c>
      <c r="L300" t="s">
        <v>325</v>
      </c>
      <c r="M300" t="s">
        <v>340</v>
      </c>
      <c r="N300" t="s">
        <v>475</v>
      </c>
      <c r="O300" t="s">
        <v>339</v>
      </c>
      <c r="P300" t="s">
        <v>1212</v>
      </c>
      <c r="Q300" s="138">
        <v>309</v>
      </c>
      <c r="R300" s="165">
        <v>1</v>
      </c>
      <c r="S300" s="139" t="s">
        <v>4002</v>
      </c>
      <c r="T300" s="4"/>
      <c r="U300" s="138">
        <v>73.387500000000003</v>
      </c>
      <c r="V300" s="130">
        <v>2.237668005236288E-5</v>
      </c>
      <c r="W300" s="130">
        <v>3.0635158858185749E-3</v>
      </c>
      <c r="X300" s="130">
        <v>2.8510773964999966E-4</v>
      </c>
      <c r="Y300" s="182"/>
      <c r="AA300" s="159"/>
    </row>
    <row r="301" spans="1:27" x14ac:dyDescent="0.25">
      <c r="A301" t="s">
        <v>1213</v>
      </c>
      <c r="B301">
        <v>13500</v>
      </c>
      <c r="C301" t="s">
        <v>4303</v>
      </c>
      <c r="D301" t="s">
        <v>4304</v>
      </c>
      <c r="E301" t="s">
        <v>309</v>
      </c>
      <c r="F301" t="s">
        <v>4303</v>
      </c>
      <c r="G301" t="s">
        <v>4305</v>
      </c>
      <c r="H301" t="s">
        <v>312</v>
      </c>
      <c r="I301" t="s">
        <v>917</v>
      </c>
      <c r="J301" t="s">
        <v>204</v>
      </c>
      <c r="K301" t="s">
        <v>204</v>
      </c>
      <c r="L301" t="s">
        <v>325</v>
      </c>
      <c r="M301" t="s">
        <v>340</v>
      </c>
      <c r="N301" t="s">
        <v>445</v>
      </c>
      <c r="O301" t="s">
        <v>339</v>
      </c>
      <c r="P301" t="s">
        <v>1212</v>
      </c>
      <c r="Q301" s="138">
        <v>15083</v>
      </c>
      <c r="R301" s="165">
        <v>1</v>
      </c>
      <c r="S301" s="139" t="s">
        <v>4306</v>
      </c>
      <c r="T301" s="4"/>
      <c r="U301" s="138">
        <v>63.680399999999999</v>
      </c>
      <c r="V301" s="130">
        <v>1.4311492702504115E-5</v>
      </c>
      <c r="W301" s="130">
        <v>2.658298988455543E-3</v>
      </c>
      <c r="X301" s="130">
        <v>2.473960129995958E-4</v>
      </c>
      <c r="Y301" s="182"/>
      <c r="AA301" s="159"/>
    </row>
    <row r="302" spans="1:27" x14ac:dyDescent="0.25">
      <c r="A302" t="s">
        <v>1213</v>
      </c>
      <c r="B302">
        <v>13500</v>
      </c>
      <c r="C302" t="s">
        <v>2600</v>
      </c>
      <c r="D302" t="s">
        <v>2601</v>
      </c>
      <c r="E302" t="s">
        <v>309</v>
      </c>
      <c r="F302" t="s">
        <v>2600</v>
      </c>
      <c r="G302" t="s">
        <v>4294</v>
      </c>
      <c r="H302" t="s">
        <v>312</v>
      </c>
      <c r="I302" t="s">
        <v>917</v>
      </c>
      <c r="J302" t="s">
        <v>204</v>
      </c>
      <c r="K302" t="s">
        <v>204</v>
      </c>
      <c r="L302" t="s">
        <v>325</v>
      </c>
      <c r="M302" t="s">
        <v>340</v>
      </c>
      <c r="N302" t="s">
        <v>484</v>
      </c>
      <c r="O302" t="s">
        <v>339</v>
      </c>
      <c r="P302" t="s">
        <v>1212</v>
      </c>
      <c r="Q302" s="138">
        <v>4080</v>
      </c>
      <c r="R302" s="165">
        <v>1</v>
      </c>
      <c r="S302" s="139" t="s">
        <v>4295</v>
      </c>
      <c r="T302" s="4"/>
      <c r="U302" s="138">
        <v>62.628</v>
      </c>
      <c r="V302" s="130">
        <v>2.1347821834909016E-5</v>
      </c>
      <c r="W302" s="130">
        <v>2.6143672000960069E-3</v>
      </c>
      <c r="X302" s="130">
        <v>2.4330747768761953E-4</v>
      </c>
      <c r="Y302" s="182"/>
      <c r="AA302" s="159"/>
    </row>
    <row r="303" spans="1:27" x14ac:dyDescent="0.25">
      <c r="A303" t="s">
        <v>1213</v>
      </c>
      <c r="B303">
        <v>13500</v>
      </c>
      <c r="C303" t="s">
        <v>2430</v>
      </c>
      <c r="D303" t="s">
        <v>2431</v>
      </c>
      <c r="E303" t="s">
        <v>309</v>
      </c>
      <c r="F303" t="s">
        <v>2430</v>
      </c>
      <c r="G303" t="s">
        <v>4307</v>
      </c>
      <c r="H303" t="s">
        <v>312</v>
      </c>
      <c r="I303" t="s">
        <v>917</v>
      </c>
      <c r="J303" t="s">
        <v>204</v>
      </c>
      <c r="K303" t="s">
        <v>204</v>
      </c>
      <c r="L303" t="s">
        <v>325</v>
      </c>
      <c r="M303" t="s">
        <v>340</v>
      </c>
      <c r="N303" t="s">
        <v>465</v>
      </c>
      <c r="O303" t="s">
        <v>339</v>
      </c>
      <c r="P303" t="s">
        <v>1212</v>
      </c>
      <c r="Q303" s="138">
        <v>1361</v>
      </c>
      <c r="R303" s="165">
        <v>1</v>
      </c>
      <c r="S303" s="139" t="s">
        <v>4308</v>
      </c>
      <c r="T303" s="4"/>
      <c r="U303" s="138">
        <v>57.298099999999998</v>
      </c>
      <c r="V303" s="130">
        <v>1.8411093418334416E-5</v>
      </c>
      <c r="W303" s="130">
        <v>2.3918738147126048E-3</v>
      </c>
      <c r="X303" s="130">
        <v>2.2260101212385821E-4</v>
      </c>
      <c r="Y303" s="182"/>
      <c r="AA303" s="159"/>
    </row>
    <row r="304" spans="1:27" x14ac:dyDescent="0.25">
      <c r="A304" t="s">
        <v>1213</v>
      </c>
      <c r="B304">
        <v>13500</v>
      </c>
      <c r="C304" t="s">
        <v>2421</v>
      </c>
      <c r="D304" t="s">
        <v>2422</v>
      </c>
      <c r="E304" t="s">
        <v>309</v>
      </c>
      <c r="F304" t="s">
        <v>4274</v>
      </c>
      <c r="G304" t="s">
        <v>4275</v>
      </c>
      <c r="H304" t="s">
        <v>312</v>
      </c>
      <c r="I304" t="s">
        <v>917</v>
      </c>
      <c r="J304" t="s">
        <v>204</v>
      </c>
      <c r="K304" t="s">
        <v>204</v>
      </c>
      <c r="L304" t="s">
        <v>325</v>
      </c>
      <c r="M304" t="s">
        <v>340</v>
      </c>
      <c r="N304" t="s">
        <v>484</v>
      </c>
      <c r="O304" t="s">
        <v>339</v>
      </c>
      <c r="P304" t="s">
        <v>1212</v>
      </c>
      <c r="Q304" s="138">
        <v>5000</v>
      </c>
      <c r="R304" s="165">
        <v>1</v>
      </c>
      <c r="S304" s="139" t="s">
        <v>4276</v>
      </c>
      <c r="T304" s="4"/>
      <c r="U304" s="138">
        <v>56.7</v>
      </c>
      <c r="V304" s="130">
        <v>4.2979033976241515E-5</v>
      </c>
      <c r="W304" s="130">
        <v>2.3669064994162928E-3</v>
      </c>
      <c r="X304" s="130">
        <v>2.2027741561103705E-4</v>
      </c>
      <c r="Y304" s="182"/>
      <c r="AA304" s="159"/>
    </row>
    <row r="305" spans="1:27" x14ac:dyDescent="0.25">
      <c r="A305" t="s">
        <v>1213</v>
      </c>
      <c r="B305">
        <v>13500</v>
      </c>
      <c r="C305" t="s">
        <v>1994</v>
      </c>
      <c r="D305" t="s">
        <v>1995</v>
      </c>
      <c r="E305" t="s">
        <v>309</v>
      </c>
      <c r="F305" t="s">
        <v>4282</v>
      </c>
      <c r="G305" t="s">
        <v>4283</v>
      </c>
      <c r="H305" t="s">
        <v>312</v>
      </c>
      <c r="I305" t="s">
        <v>917</v>
      </c>
      <c r="J305" t="s">
        <v>204</v>
      </c>
      <c r="K305" t="s">
        <v>204</v>
      </c>
      <c r="L305" t="s">
        <v>325</v>
      </c>
      <c r="M305" t="s">
        <v>340</v>
      </c>
      <c r="N305" t="s">
        <v>464</v>
      </c>
      <c r="O305" t="s">
        <v>339</v>
      </c>
      <c r="P305" t="s">
        <v>1212</v>
      </c>
      <c r="Q305" s="138">
        <v>1050</v>
      </c>
      <c r="R305" s="165">
        <v>1</v>
      </c>
      <c r="S305" s="139" t="s">
        <v>4284</v>
      </c>
      <c r="T305" s="4"/>
      <c r="U305" s="138">
        <v>55.828499999999998</v>
      </c>
      <c r="V305" s="130">
        <v>7.9841988294845152E-6</v>
      </c>
      <c r="W305" s="130">
        <v>2.3305262698882275E-3</v>
      </c>
      <c r="X305" s="130">
        <v>2.1689167014886737E-4</v>
      </c>
      <c r="Y305" s="182"/>
      <c r="AA305" s="159"/>
    </row>
    <row r="306" spans="1:27" x14ac:dyDescent="0.25">
      <c r="A306" t="s">
        <v>1213</v>
      </c>
      <c r="B306">
        <v>13500</v>
      </c>
      <c r="C306" t="s">
        <v>3179</v>
      </c>
      <c r="D306" t="s">
        <v>3180</v>
      </c>
      <c r="E306" t="s">
        <v>309</v>
      </c>
      <c r="F306" t="s">
        <v>4277</v>
      </c>
      <c r="G306" t="s">
        <v>4278</v>
      </c>
      <c r="H306" t="s">
        <v>312</v>
      </c>
      <c r="I306" t="s">
        <v>917</v>
      </c>
      <c r="J306" t="s">
        <v>204</v>
      </c>
      <c r="K306" t="s">
        <v>204</v>
      </c>
      <c r="L306" t="s">
        <v>325</v>
      </c>
      <c r="M306" t="s">
        <v>340</v>
      </c>
      <c r="N306" t="s">
        <v>463</v>
      </c>
      <c r="O306" t="s">
        <v>339</v>
      </c>
      <c r="P306" t="s">
        <v>1212</v>
      </c>
      <c r="Q306" s="138">
        <v>2685</v>
      </c>
      <c r="R306" s="165">
        <v>1</v>
      </c>
      <c r="S306" s="139" t="s">
        <v>4279</v>
      </c>
      <c r="T306" s="4"/>
      <c r="U306" s="138">
        <v>51.552</v>
      </c>
      <c r="V306" s="130">
        <v>7.5129822864891651E-6</v>
      </c>
      <c r="W306" s="130">
        <v>2.1520064172470678E-3</v>
      </c>
      <c r="X306" s="130">
        <v>2.0027762486032064E-4</v>
      </c>
      <c r="Y306" s="182"/>
      <c r="AA306" s="159"/>
    </row>
    <row r="307" spans="1:27" x14ac:dyDescent="0.25">
      <c r="A307" t="s">
        <v>1213</v>
      </c>
      <c r="B307">
        <v>13500</v>
      </c>
      <c r="C307" t="s">
        <v>4285</v>
      </c>
      <c r="D307" t="s">
        <v>4286</v>
      </c>
      <c r="E307" t="s">
        <v>309</v>
      </c>
      <c r="F307" t="s">
        <v>4287</v>
      </c>
      <c r="G307" t="s">
        <v>4288</v>
      </c>
      <c r="H307" t="s">
        <v>312</v>
      </c>
      <c r="I307" t="s">
        <v>917</v>
      </c>
      <c r="J307" t="s">
        <v>204</v>
      </c>
      <c r="K307" t="s">
        <v>204</v>
      </c>
      <c r="L307" t="s">
        <v>325</v>
      </c>
      <c r="M307" t="s">
        <v>340</v>
      </c>
      <c r="N307" t="s">
        <v>478</v>
      </c>
      <c r="O307" t="s">
        <v>339</v>
      </c>
      <c r="P307" t="s">
        <v>1212</v>
      </c>
      <c r="Q307" s="138">
        <v>9741</v>
      </c>
      <c r="R307" s="165">
        <v>1</v>
      </c>
      <c r="S307" s="139" t="s">
        <v>4289</v>
      </c>
      <c r="T307" s="4"/>
      <c r="U307" s="138">
        <v>47.019800000000004</v>
      </c>
      <c r="V307" s="130">
        <v>4.9270197154231106E-5</v>
      </c>
      <c r="W307" s="130">
        <v>1.9628125259480464E-3</v>
      </c>
      <c r="X307" s="130">
        <v>1.8267019447174322E-4</v>
      </c>
      <c r="Y307" s="182"/>
      <c r="AA307" s="159"/>
    </row>
    <row r="308" spans="1:27" x14ac:dyDescent="0.25">
      <c r="A308" t="s">
        <v>1213</v>
      </c>
      <c r="B308">
        <v>13500</v>
      </c>
      <c r="C308" t="s">
        <v>4333</v>
      </c>
      <c r="D308" t="s">
        <v>4334</v>
      </c>
      <c r="E308" t="s">
        <v>309</v>
      </c>
      <c r="F308" t="s">
        <v>4335</v>
      </c>
      <c r="G308" t="s">
        <v>4336</v>
      </c>
      <c r="H308" t="s">
        <v>312</v>
      </c>
      <c r="I308" t="s">
        <v>917</v>
      </c>
      <c r="J308" t="s">
        <v>204</v>
      </c>
      <c r="K308" t="s">
        <v>204</v>
      </c>
      <c r="L308" t="s">
        <v>325</v>
      </c>
      <c r="M308" t="s">
        <v>340</v>
      </c>
      <c r="N308" t="s">
        <v>476</v>
      </c>
      <c r="O308" t="s">
        <v>339</v>
      </c>
      <c r="P308" t="s">
        <v>1212</v>
      </c>
      <c r="Q308" s="138">
        <v>19266</v>
      </c>
      <c r="R308" s="165">
        <v>1</v>
      </c>
      <c r="S308" s="139" t="s">
        <v>4337</v>
      </c>
      <c r="T308" s="4"/>
      <c r="U308" s="138">
        <v>46.3155</v>
      </c>
      <c r="V308" s="130">
        <v>1.5798804220932723E-4</v>
      </c>
      <c r="W308" s="130">
        <v>1.933411957208383E-3</v>
      </c>
      <c r="X308" s="130">
        <v>1.7993401486301563E-4</v>
      </c>
      <c r="Y308" s="182"/>
      <c r="AA308" s="159"/>
    </row>
    <row r="309" spans="1:27" x14ac:dyDescent="0.25">
      <c r="A309" t="s">
        <v>1213</v>
      </c>
      <c r="B309">
        <v>13500</v>
      </c>
      <c r="C309" t="s">
        <v>2476</v>
      </c>
      <c r="D309" t="s">
        <v>2477</v>
      </c>
      <c r="E309" t="s">
        <v>309</v>
      </c>
      <c r="F309" t="s">
        <v>4035</v>
      </c>
      <c r="G309" t="s">
        <v>4036</v>
      </c>
      <c r="H309" t="s">
        <v>312</v>
      </c>
      <c r="I309" t="s">
        <v>917</v>
      </c>
      <c r="J309" t="s">
        <v>204</v>
      </c>
      <c r="K309" t="s">
        <v>204</v>
      </c>
      <c r="L309" t="s">
        <v>325</v>
      </c>
      <c r="M309" t="s">
        <v>340</v>
      </c>
      <c r="N309" t="s">
        <v>462</v>
      </c>
      <c r="O309" t="s">
        <v>339</v>
      </c>
      <c r="P309" t="s">
        <v>1212</v>
      </c>
      <c r="Q309" s="138">
        <v>2507</v>
      </c>
      <c r="R309" s="165">
        <v>1</v>
      </c>
      <c r="S309" s="139" t="s">
        <v>4037</v>
      </c>
      <c r="T309" s="4"/>
      <c r="U309" s="138">
        <v>43.747199999999999</v>
      </c>
      <c r="V309" s="130">
        <v>2.802596557081117E-5</v>
      </c>
      <c r="W309" s="130">
        <v>1.8261998591051932E-3</v>
      </c>
      <c r="X309" s="130">
        <v>1.6995626377811569E-4</v>
      </c>
      <c r="Y309" s="182"/>
      <c r="AA309" s="159"/>
    </row>
    <row r="310" spans="1:27" x14ac:dyDescent="0.25">
      <c r="A310" t="s">
        <v>1213</v>
      </c>
      <c r="B310">
        <v>13500</v>
      </c>
      <c r="C310" t="s">
        <v>3167</v>
      </c>
      <c r="D310" t="s">
        <v>3168</v>
      </c>
      <c r="E310" t="s">
        <v>309</v>
      </c>
      <c r="F310" t="s">
        <v>3167</v>
      </c>
      <c r="G310" t="s">
        <v>4110</v>
      </c>
      <c r="H310" t="s">
        <v>312</v>
      </c>
      <c r="I310" t="s">
        <v>917</v>
      </c>
      <c r="J310" t="s">
        <v>204</v>
      </c>
      <c r="K310" t="s">
        <v>204</v>
      </c>
      <c r="L310" t="s">
        <v>325</v>
      </c>
      <c r="M310" t="s">
        <v>340</v>
      </c>
      <c r="N310" t="s">
        <v>447</v>
      </c>
      <c r="O310" t="s">
        <v>339</v>
      </c>
      <c r="P310" t="s">
        <v>1212</v>
      </c>
      <c r="Q310" s="138">
        <v>200</v>
      </c>
      <c r="R310" s="165">
        <v>1</v>
      </c>
      <c r="S310" s="139" t="s">
        <v>4111</v>
      </c>
      <c r="T310" s="4"/>
      <c r="U310" s="138">
        <v>41</v>
      </c>
      <c r="V310" s="130">
        <v>1.5818359674065864E-5</v>
      </c>
      <c r="W310" s="130">
        <v>1.7115196909359438E-3</v>
      </c>
      <c r="X310" s="130">
        <v>1.5928349276988569E-4</v>
      </c>
      <c r="Y310" s="182"/>
      <c r="AA310" s="159"/>
    </row>
    <row r="311" spans="1:27" x14ac:dyDescent="0.25">
      <c r="A311" t="s">
        <v>1213</v>
      </c>
      <c r="B311">
        <v>13500</v>
      </c>
      <c r="C311" t="s">
        <v>4299</v>
      </c>
      <c r="D311" t="s">
        <v>4300</v>
      </c>
      <c r="E311" t="s">
        <v>309</v>
      </c>
      <c r="F311" t="s">
        <v>4299</v>
      </c>
      <c r="G311" t="s">
        <v>4301</v>
      </c>
      <c r="H311" t="s">
        <v>312</v>
      </c>
      <c r="I311" t="s">
        <v>917</v>
      </c>
      <c r="J311" t="s">
        <v>204</v>
      </c>
      <c r="K311" t="s">
        <v>204</v>
      </c>
      <c r="L311" t="s">
        <v>325</v>
      </c>
      <c r="M311" t="s">
        <v>340</v>
      </c>
      <c r="N311" t="s">
        <v>473</v>
      </c>
      <c r="O311" t="s">
        <v>339</v>
      </c>
      <c r="P311" t="s">
        <v>1212</v>
      </c>
      <c r="Q311" s="138">
        <v>2226</v>
      </c>
      <c r="R311" s="165">
        <v>1</v>
      </c>
      <c r="S311" s="139" t="s">
        <v>4302</v>
      </c>
      <c r="T311" s="4"/>
      <c r="U311" s="138">
        <v>31.342099999999999</v>
      </c>
      <c r="V311" s="130">
        <v>2.0269138095604662E-5</v>
      </c>
      <c r="W311" s="130">
        <v>1.308356617202035E-3</v>
      </c>
      <c r="X311" s="130">
        <v>1.217629063108057E-4</v>
      </c>
      <c r="Y311" s="182"/>
      <c r="AA311" s="159"/>
    </row>
    <row r="312" spans="1:27" x14ac:dyDescent="0.25">
      <c r="A312" t="s">
        <v>1213</v>
      </c>
      <c r="B312">
        <v>13500</v>
      </c>
      <c r="C312" t="s">
        <v>4112</v>
      </c>
      <c r="D312" t="s">
        <v>4113</v>
      </c>
      <c r="E312" t="s">
        <v>309</v>
      </c>
      <c r="F312" t="s">
        <v>4114</v>
      </c>
      <c r="G312" t="s">
        <v>4115</v>
      </c>
      <c r="H312" t="s">
        <v>312</v>
      </c>
      <c r="I312" t="s">
        <v>917</v>
      </c>
      <c r="J312" t="s">
        <v>204</v>
      </c>
      <c r="K312" t="s">
        <v>204</v>
      </c>
      <c r="L312" t="s">
        <v>325</v>
      </c>
      <c r="M312" t="s">
        <v>340</v>
      </c>
      <c r="N312" t="s">
        <v>477</v>
      </c>
      <c r="O312" t="s">
        <v>339</v>
      </c>
      <c r="P312" t="s">
        <v>1212</v>
      </c>
      <c r="Q312" s="138">
        <v>100</v>
      </c>
      <c r="R312" s="165">
        <v>1</v>
      </c>
      <c r="S312" s="139" t="s">
        <v>4116</v>
      </c>
      <c r="T312" s="4"/>
      <c r="U312" s="138">
        <v>30.09</v>
      </c>
      <c r="V312" s="130">
        <v>1.6190032121023729E-5</v>
      </c>
      <c r="W312" s="130">
        <v>1.2560884756161598E-3</v>
      </c>
      <c r="X312" s="130">
        <v>1.1689854384014293E-4</v>
      </c>
      <c r="Y312" s="182"/>
      <c r="AA312" s="159"/>
    </row>
    <row r="313" spans="1:27" x14ac:dyDescent="0.25">
      <c r="A313" t="s">
        <v>1213</v>
      </c>
      <c r="B313">
        <v>13500</v>
      </c>
      <c r="C313" t="s">
        <v>1707</v>
      </c>
      <c r="D313" t="s">
        <v>1708</v>
      </c>
      <c r="E313" t="s">
        <v>309</v>
      </c>
      <c r="F313" t="s">
        <v>4029</v>
      </c>
      <c r="G313" t="s">
        <v>4030</v>
      </c>
      <c r="H313" t="s">
        <v>312</v>
      </c>
      <c r="I313" t="s">
        <v>917</v>
      </c>
      <c r="J313" t="s">
        <v>204</v>
      </c>
      <c r="K313" t="s">
        <v>204</v>
      </c>
      <c r="L313" t="s">
        <v>325</v>
      </c>
      <c r="M313" t="s">
        <v>340</v>
      </c>
      <c r="N313" t="s">
        <v>440</v>
      </c>
      <c r="O313" t="s">
        <v>339</v>
      </c>
      <c r="P313" t="s">
        <v>1212</v>
      </c>
      <c r="Q313" s="138">
        <v>468</v>
      </c>
      <c r="R313" s="165">
        <v>1</v>
      </c>
      <c r="S313" s="139" t="s">
        <v>4031</v>
      </c>
      <c r="T313" s="4"/>
      <c r="U313" s="138">
        <v>28.964500000000001</v>
      </c>
      <c r="V313" s="130">
        <v>3.7458540479195585E-5</v>
      </c>
      <c r="W313" s="130">
        <v>1.2091051728808327E-3</v>
      </c>
      <c r="X313" s="130">
        <v>1.1252601771544767E-4</v>
      </c>
      <c r="Y313" s="182"/>
      <c r="AA313" s="159"/>
    </row>
    <row r="314" spans="1:27" x14ac:dyDescent="0.25">
      <c r="A314" t="s">
        <v>1213</v>
      </c>
      <c r="B314">
        <v>13500</v>
      </c>
      <c r="C314" t="s">
        <v>2763</v>
      </c>
      <c r="D314" t="s">
        <v>2764</v>
      </c>
      <c r="E314" t="s">
        <v>309</v>
      </c>
      <c r="F314" t="s">
        <v>2763</v>
      </c>
      <c r="G314" t="s">
        <v>4309</v>
      </c>
      <c r="H314" t="s">
        <v>312</v>
      </c>
      <c r="I314" t="s">
        <v>917</v>
      </c>
      <c r="J314" t="s">
        <v>204</v>
      </c>
      <c r="K314" t="s">
        <v>204</v>
      </c>
      <c r="L314" t="s">
        <v>325</v>
      </c>
      <c r="M314" t="s">
        <v>340</v>
      </c>
      <c r="N314" t="s">
        <v>447</v>
      </c>
      <c r="O314" t="s">
        <v>339</v>
      </c>
      <c r="P314" t="s">
        <v>1212</v>
      </c>
      <c r="Q314" s="138">
        <v>4023.3</v>
      </c>
      <c r="R314" s="165">
        <v>1</v>
      </c>
      <c r="S314" s="139" t="s">
        <v>4310</v>
      </c>
      <c r="T314" s="4"/>
      <c r="U314" s="138">
        <v>28.295900000000003</v>
      </c>
      <c r="V314" s="130">
        <v>7.2582975417672644E-6</v>
      </c>
      <c r="W314" s="130">
        <v>1.1811948786037653E-3</v>
      </c>
      <c r="X314" s="130">
        <v>1.0992853129432705E-4</v>
      </c>
      <c r="Y314" s="182"/>
      <c r="AA314" s="159"/>
    </row>
    <row r="315" spans="1:27" x14ac:dyDescent="0.25">
      <c r="A315" t="s">
        <v>1213</v>
      </c>
      <c r="B315">
        <v>13500</v>
      </c>
      <c r="C315" t="s">
        <v>3205</v>
      </c>
      <c r="D315" t="s">
        <v>3206</v>
      </c>
      <c r="E315" t="s">
        <v>309</v>
      </c>
      <c r="F315" t="s">
        <v>4330</v>
      </c>
      <c r="G315" t="s">
        <v>4331</v>
      </c>
      <c r="H315" t="s">
        <v>312</v>
      </c>
      <c r="I315" t="s">
        <v>917</v>
      </c>
      <c r="J315" t="s">
        <v>204</v>
      </c>
      <c r="K315" t="s">
        <v>204</v>
      </c>
      <c r="L315" t="s">
        <v>325</v>
      </c>
      <c r="M315" t="s">
        <v>340</v>
      </c>
      <c r="N315" t="s">
        <v>437</v>
      </c>
      <c r="O315" t="s">
        <v>339</v>
      </c>
      <c r="P315" t="s">
        <v>1212</v>
      </c>
      <c r="Q315" s="138">
        <v>174</v>
      </c>
      <c r="R315" s="165">
        <v>1</v>
      </c>
      <c r="S315" s="139" t="s">
        <v>4332</v>
      </c>
      <c r="T315" s="4"/>
      <c r="U315" s="138">
        <v>27.318000000000001</v>
      </c>
      <c r="V315" s="130">
        <v>6.4627630265624389E-6</v>
      </c>
      <c r="W315" s="130">
        <v>1.1403730467558076E-3</v>
      </c>
      <c r="X315" s="130">
        <v>1.0612942574360335E-4</v>
      </c>
      <c r="Y315" s="182"/>
      <c r="AA315" s="159"/>
    </row>
    <row r="316" spans="1:27" x14ac:dyDescent="0.25">
      <c r="A316" t="s">
        <v>1213</v>
      </c>
      <c r="B316">
        <v>13500</v>
      </c>
      <c r="C316" t="s">
        <v>3316</v>
      </c>
      <c r="D316" t="s">
        <v>3317</v>
      </c>
      <c r="E316" t="s">
        <v>309</v>
      </c>
      <c r="F316" t="s">
        <v>3316</v>
      </c>
      <c r="G316" t="s">
        <v>4338</v>
      </c>
      <c r="H316" t="s">
        <v>312</v>
      </c>
      <c r="I316" t="s">
        <v>917</v>
      </c>
      <c r="J316" t="s">
        <v>204</v>
      </c>
      <c r="K316" t="s">
        <v>204</v>
      </c>
      <c r="L316" t="s">
        <v>325</v>
      </c>
      <c r="M316" t="s">
        <v>340</v>
      </c>
      <c r="N316" t="s">
        <v>447</v>
      </c>
      <c r="O316" t="s">
        <v>339</v>
      </c>
      <c r="P316" t="s">
        <v>1212</v>
      </c>
      <c r="Q316" s="138">
        <v>163</v>
      </c>
      <c r="R316" s="165">
        <v>1</v>
      </c>
      <c r="S316" s="139" t="s">
        <v>4339</v>
      </c>
      <c r="T316" s="4"/>
      <c r="U316" s="138">
        <v>11.889200000000001</v>
      </c>
      <c r="V316" s="130">
        <v>7.2027886369513482E-6</v>
      </c>
      <c r="W316" s="130">
        <v>4.9630731486525906E-4</v>
      </c>
      <c r="X316" s="130">
        <v>4.6189104932676217E-5</v>
      </c>
      <c r="Y316" s="182"/>
      <c r="AA316" s="159"/>
    </row>
    <row r="317" spans="1:27" x14ac:dyDescent="0.25">
      <c r="A317" t="s">
        <v>1213</v>
      </c>
      <c r="B317">
        <v>13500</v>
      </c>
      <c r="C317" t="s">
        <v>2560</v>
      </c>
      <c r="D317" t="s">
        <v>2561</v>
      </c>
      <c r="E317" t="s">
        <v>309</v>
      </c>
      <c r="F317" t="s">
        <v>4296</v>
      </c>
      <c r="G317" t="s">
        <v>4297</v>
      </c>
      <c r="H317" t="s">
        <v>312</v>
      </c>
      <c r="I317" t="s">
        <v>917</v>
      </c>
      <c r="J317" t="s">
        <v>204</v>
      </c>
      <c r="K317" t="s">
        <v>204</v>
      </c>
      <c r="L317" t="s">
        <v>325</v>
      </c>
      <c r="M317" t="s">
        <v>340</v>
      </c>
      <c r="N317" t="s">
        <v>464</v>
      </c>
      <c r="O317" t="s">
        <v>339</v>
      </c>
      <c r="P317" t="s">
        <v>1212</v>
      </c>
      <c r="Q317" s="138">
        <v>1600</v>
      </c>
      <c r="R317" s="165">
        <v>1</v>
      </c>
      <c r="S317" s="139" t="s">
        <v>4298</v>
      </c>
      <c r="T317" s="4"/>
      <c r="U317" s="138">
        <v>11.668799999999999</v>
      </c>
      <c r="V317" s="130">
        <v>1.0631872234558664E-5</v>
      </c>
      <c r="W317" s="130">
        <v>4.8710685291691072E-4</v>
      </c>
      <c r="X317" s="130">
        <v>4.533285903495712E-5</v>
      </c>
      <c r="Y317" s="182"/>
      <c r="AA317" s="159"/>
    </row>
    <row r="318" spans="1:27" x14ac:dyDescent="0.25">
      <c r="A318" t="s">
        <v>1213</v>
      </c>
      <c r="B318">
        <v>13500</v>
      </c>
      <c r="C318" t="s">
        <v>4315</v>
      </c>
      <c r="D318" t="s">
        <v>4316</v>
      </c>
      <c r="E318" t="s">
        <v>309</v>
      </c>
      <c r="F318" t="s">
        <v>4315</v>
      </c>
      <c r="G318" t="s">
        <v>4317</v>
      </c>
      <c r="H318" t="s">
        <v>312</v>
      </c>
      <c r="I318" t="s">
        <v>917</v>
      </c>
      <c r="J318" t="s">
        <v>204</v>
      </c>
      <c r="K318" t="s">
        <v>204</v>
      </c>
      <c r="L318" t="s">
        <v>325</v>
      </c>
      <c r="M318" t="s">
        <v>340</v>
      </c>
      <c r="N318" t="s">
        <v>480</v>
      </c>
      <c r="O318" t="s">
        <v>339</v>
      </c>
      <c r="P318" t="s">
        <v>1212</v>
      </c>
      <c r="Q318" s="138">
        <v>2500</v>
      </c>
      <c r="R318" s="165">
        <v>1</v>
      </c>
      <c r="S318" s="139" t="s">
        <v>4318</v>
      </c>
      <c r="T318" s="4"/>
      <c r="U318" s="138">
        <v>9.57</v>
      </c>
      <c r="V318" s="130">
        <v>4.3876587024928007E-5</v>
      </c>
      <c r="W318" s="130">
        <v>3.9949374249407274E-4</v>
      </c>
      <c r="X318" s="130">
        <v>3.7179098190434297E-5</v>
      </c>
      <c r="Y318" s="182"/>
      <c r="AA318" s="159"/>
    </row>
    <row r="319" spans="1:27" x14ac:dyDescent="0.25">
      <c r="A319" t="s">
        <v>1213</v>
      </c>
      <c r="B319">
        <v>13500</v>
      </c>
      <c r="C319" t="s">
        <v>4311</v>
      </c>
      <c r="D319" t="s">
        <v>4312</v>
      </c>
      <c r="E319" t="s">
        <v>309</v>
      </c>
      <c r="F319" t="s">
        <v>4311</v>
      </c>
      <c r="G319" t="s">
        <v>4313</v>
      </c>
      <c r="H319" t="s">
        <v>312</v>
      </c>
      <c r="I319" t="s">
        <v>917</v>
      </c>
      <c r="J319" t="s">
        <v>204</v>
      </c>
      <c r="K319" t="s">
        <v>204</v>
      </c>
      <c r="L319" t="s">
        <v>325</v>
      </c>
      <c r="M319" t="s">
        <v>340</v>
      </c>
      <c r="N319" t="s">
        <v>443</v>
      </c>
      <c r="O319" t="s">
        <v>339</v>
      </c>
      <c r="P319" t="s">
        <v>1212</v>
      </c>
      <c r="Q319" s="138">
        <v>6000</v>
      </c>
      <c r="R319" s="165">
        <v>1</v>
      </c>
      <c r="S319" s="139" t="s">
        <v>4314</v>
      </c>
      <c r="T319" s="4"/>
      <c r="U319" s="138">
        <v>8.82</v>
      </c>
      <c r="V319" s="130">
        <v>2.5241698306223987E-5</v>
      </c>
      <c r="W319" s="130">
        <v>3.6818545546475666E-4</v>
      </c>
      <c r="X319" s="130">
        <v>3.4265375761716872E-5</v>
      </c>
      <c r="Y319" s="182"/>
      <c r="AA319" s="159"/>
    </row>
    <row r="320" spans="1:27" x14ac:dyDescent="0.25">
      <c r="A320" t="s">
        <v>1213</v>
      </c>
      <c r="B320">
        <v>13500</v>
      </c>
      <c r="C320" t="s">
        <v>3431</v>
      </c>
      <c r="D320" t="s">
        <v>3432</v>
      </c>
      <c r="E320" t="s">
        <v>309</v>
      </c>
      <c r="F320" t="s">
        <v>3431</v>
      </c>
      <c r="G320" t="s">
        <v>4325</v>
      </c>
      <c r="H320" t="s">
        <v>312</v>
      </c>
      <c r="I320" t="s">
        <v>917</v>
      </c>
      <c r="J320" t="s">
        <v>204</v>
      </c>
      <c r="K320" t="s">
        <v>204</v>
      </c>
      <c r="L320" t="s">
        <v>325</v>
      </c>
      <c r="M320" t="s">
        <v>340</v>
      </c>
      <c r="N320" t="s">
        <v>464</v>
      </c>
      <c r="O320" t="s">
        <v>339</v>
      </c>
      <c r="P320" t="s">
        <v>1212</v>
      </c>
      <c r="Q320" s="138">
        <v>2222.2199999999998</v>
      </c>
      <c r="R320" s="165">
        <v>1</v>
      </c>
      <c r="S320" s="139" t="s">
        <v>4326</v>
      </c>
      <c r="T320" s="4"/>
      <c r="U320" s="138">
        <v>7.8266999999999998</v>
      </c>
      <c r="V320" s="130">
        <v>1.5197892776623934E-5</v>
      </c>
      <c r="W320" s="130">
        <v>3.2672076012313052E-4</v>
      </c>
      <c r="X320" s="130">
        <v>3.040644177712352E-5</v>
      </c>
      <c r="Y320" s="182"/>
      <c r="AA320" s="159"/>
    </row>
    <row r="321" spans="1:27" x14ac:dyDescent="0.25">
      <c r="A321" t="s">
        <v>1213</v>
      </c>
      <c r="B321">
        <v>13500</v>
      </c>
      <c r="C321" t="s">
        <v>3041</v>
      </c>
      <c r="D321" t="s">
        <v>3042</v>
      </c>
      <c r="E321" t="s">
        <v>309</v>
      </c>
      <c r="F321" t="s">
        <v>4327</v>
      </c>
      <c r="G321" t="s">
        <v>4328</v>
      </c>
      <c r="H321" t="s">
        <v>312</v>
      </c>
      <c r="I321" t="s">
        <v>917</v>
      </c>
      <c r="J321" t="s">
        <v>204</v>
      </c>
      <c r="K321" t="s">
        <v>204</v>
      </c>
      <c r="L321" t="s">
        <v>325</v>
      </c>
      <c r="M321" t="s">
        <v>340</v>
      </c>
      <c r="N321" t="s">
        <v>462</v>
      </c>
      <c r="O321" t="s">
        <v>339</v>
      </c>
      <c r="P321" t="s">
        <v>1212</v>
      </c>
      <c r="Q321" s="138">
        <v>37</v>
      </c>
      <c r="R321" s="165">
        <v>1</v>
      </c>
      <c r="S321" s="139" t="s">
        <v>4329</v>
      </c>
      <c r="T321" s="4"/>
      <c r="U321" s="138">
        <v>7.1891000000000007</v>
      </c>
      <c r="V321" s="130">
        <v>4.3093402854250774E-6</v>
      </c>
      <c r="W321" s="130">
        <v>3.0010454170994132E-4</v>
      </c>
      <c r="X321" s="130">
        <v>2.7929389216389885E-5</v>
      </c>
      <c r="Y321" s="182"/>
      <c r="AA321" s="159"/>
    </row>
    <row r="322" spans="1:27" x14ac:dyDescent="0.25">
      <c r="A322" t="s">
        <v>1213</v>
      </c>
      <c r="B322">
        <v>13500</v>
      </c>
      <c r="C322" t="s">
        <v>4319</v>
      </c>
      <c r="D322" t="s">
        <v>4320</v>
      </c>
      <c r="E322" t="s">
        <v>309</v>
      </c>
      <c r="F322" t="s">
        <v>4319</v>
      </c>
      <c r="G322" t="s">
        <v>4321</v>
      </c>
      <c r="H322" t="s">
        <v>312</v>
      </c>
      <c r="I322" t="s">
        <v>917</v>
      </c>
      <c r="J322" t="s">
        <v>204</v>
      </c>
      <c r="K322" t="s">
        <v>204</v>
      </c>
      <c r="L322" t="s">
        <v>325</v>
      </c>
      <c r="M322" t="s">
        <v>340</v>
      </c>
      <c r="N322" t="s">
        <v>459</v>
      </c>
      <c r="O322" t="s">
        <v>339</v>
      </c>
      <c r="P322" t="s">
        <v>1212</v>
      </c>
      <c r="Q322" s="138">
        <v>214</v>
      </c>
      <c r="R322" s="165">
        <v>1</v>
      </c>
      <c r="S322" s="139" t="s">
        <v>4322</v>
      </c>
      <c r="T322" s="4"/>
      <c r="U322" s="138">
        <v>3.6551</v>
      </c>
      <c r="V322" s="130">
        <v>2.1321353841008519E-6</v>
      </c>
      <c r="W322" s="130">
        <v>1.525798932278041E-4</v>
      </c>
      <c r="X322" s="130">
        <v>1.4199929132273394E-5</v>
      </c>
      <c r="Y322" s="182"/>
      <c r="AA322" s="159"/>
    </row>
    <row r="323" spans="1:27" x14ac:dyDescent="0.25">
      <c r="A323" t="s">
        <v>1213</v>
      </c>
      <c r="B323">
        <v>142</v>
      </c>
      <c r="C323" t="s">
        <v>1855</v>
      </c>
      <c r="D323" t="s">
        <v>1856</v>
      </c>
      <c r="E323" t="s">
        <v>309</v>
      </c>
      <c r="F323" t="s">
        <v>3928</v>
      </c>
      <c r="G323" t="s">
        <v>3929</v>
      </c>
      <c r="H323" t="s">
        <v>321</v>
      </c>
      <c r="I323" t="s">
        <v>917</v>
      </c>
      <c r="J323" t="s">
        <v>204</v>
      </c>
      <c r="K323" t="s">
        <v>204</v>
      </c>
      <c r="L323" t="s">
        <v>325</v>
      </c>
      <c r="M323" t="s">
        <v>340</v>
      </c>
      <c r="N323" t="s">
        <v>464</v>
      </c>
      <c r="O323" t="s">
        <v>339</v>
      </c>
      <c r="P323" t="s">
        <v>1212</v>
      </c>
      <c r="Q323" s="138">
        <v>160000</v>
      </c>
      <c r="R323" s="165">
        <v>1</v>
      </c>
      <c r="S323" s="139" t="s">
        <v>3930</v>
      </c>
      <c r="T323" s="4"/>
      <c r="U323" s="138">
        <v>2225.6</v>
      </c>
      <c r="V323" s="130">
        <v>8.2251422962469035E-4</v>
      </c>
      <c r="W323" s="130">
        <v>1.2264972512450205E-2</v>
      </c>
      <c r="X323" s="130">
        <v>3.9105989702578892E-3</v>
      </c>
      <c r="Y323" s="182"/>
      <c r="AA323" s="159"/>
    </row>
    <row r="324" spans="1:27" x14ac:dyDescent="0.25">
      <c r="A324" t="s">
        <v>1213</v>
      </c>
      <c r="B324">
        <v>142</v>
      </c>
      <c r="C324" t="s">
        <v>2351</v>
      </c>
      <c r="D324" t="s">
        <v>2352</v>
      </c>
      <c r="E324" t="s">
        <v>309</v>
      </c>
      <c r="F324" t="s">
        <v>2351</v>
      </c>
      <c r="G324" t="s">
        <v>4247</v>
      </c>
      <c r="H324" t="s">
        <v>321</v>
      </c>
      <c r="I324" t="s">
        <v>917</v>
      </c>
      <c r="J324" t="s">
        <v>204</v>
      </c>
      <c r="K324" t="s">
        <v>204</v>
      </c>
      <c r="L324" t="s">
        <v>325</v>
      </c>
      <c r="M324" t="s">
        <v>340</v>
      </c>
      <c r="N324" t="s">
        <v>464</v>
      </c>
      <c r="O324" t="s">
        <v>339</v>
      </c>
      <c r="P324" t="s">
        <v>1212</v>
      </c>
      <c r="Q324" s="138">
        <v>90000</v>
      </c>
      <c r="R324" s="165">
        <v>1</v>
      </c>
      <c r="S324" s="139" t="s">
        <v>4248</v>
      </c>
      <c r="T324" s="4"/>
      <c r="U324" s="138">
        <v>2115</v>
      </c>
      <c r="V324" s="130">
        <v>5.0053442616831349E-4</v>
      </c>
      <c r="W324" s="130">
        <v>1.1655471272390449E-2</v>
      </c>
      <c r="X324" s="130">
        <v>3.7162638488926298E-3</v>
      </c>
      <c r="Y324" s="182"/>
      <c r="AA324" s="159"/>
    </row>
    <row r="325" spans="1:27" x14ac:dyDescent="0.25">
      <c r="A325" t="s">
        <v>1213</v>
      </c>
      <c r="B325">
        <v>142</v>
      </c>
      <c r="C325" t="s">
        <v>1873</v>
      </c>
      <c r="D325" t="s">
        <v>1874</v>
      </c>
      <c r="E325" t="s">
        <v>309</v>
      </c>
      <c r="F325" t="s">
        <v>1873</v>
      </c>
      <c r="G325" t="s">
        <v>3934</v>
      </c>
      <c r="H325" t="s">
        <v>312</v>
      </c>
      <c r="I325" t="s">
        <v>917</v>
      </c>
      <c r="J325" t="s">
        <v>204</v>
      </c>
      <c r="K325" t="s">
        <v>204</v>
      </c>
      <c r="L325" t="s">
        <v>325</v>
      </c>
      <c r="M325" t="s">
        <v>340</v>
      </c>
      <c r="N325" t="s">
        <v>448</v>
      </c>
      <c r="O325" t="s">
        <v>339</v>
      </c>
      <c r="P325" t="s">
        <v>1212</v>
      </c>
      <c r="Q325" s="138">
        <v>465000</v>
      </c>
      <c r="R325" s="165">
        <v>1</v>
      </c>
      <c r="S325" s="139" t="s">
        <v>3935</v>
      </c>
      <c r="T325" s="4"/>
      <c r="U325" s="138">
        <v>14461.5</v>
      </c>
      <c r="V325" s="130">
        <v>2.8781353753008532E-4</v>
      </c>
      <c r="W325" s="130">
        <v>7.9695318111430005E-2</v>
      </c>
      <c r="X325" s="130">
        <v>2.5410283522818329E-2</v>
      </c>
      <c r="Y325" s="182"/>
      <c r="AA325" s="159"/>
    </row>
    <row r="326" spans="1:27" x14ac:dyDescent="0.25">
      <c r="A326" t="s">
        <v>1213</v>
      </c>
      <c r="B326">
        <v>142</v>
      </c>
      <c r="C326" t="s">
        <v>1884</v>
      </c>
      <c r="D326" t="s">
        <v>1885</v>
      </c>
      <c r="E326" t="s">
        <v>309</v>
      </c>
      <c r="F326" t="s">
        <v>1884</v>
      </c>
      <c r="G326" t="s">
        <v>3949</v>
      </c>
      <c r="H326" t="s">
        <v>312</v>
      </c>
      <c r="I326" t="s">
        <v>917</v>
      </c>
      <c r="J326" t="s">
        <v>204</v>
      </c>
      <c r="K326" t="s">
        <v>204</v>
      </c>
      <c r="L326" t="s">
        <v>325</v>
      </c>
      <c r="M326" t="s">
        <v>340</v>
      </c>
      <c r="N326" t="s">
        <v>448</v>
      </c>
      <c r="O326" t="s">
        <v>339</v>
      </c>
      <c r="P326" t="s">
        <v>1212</v>
      </c>
      <c r="Q326" s="138">
        <v>419500</v>
      </c>
      <c r="R326" s="165">
        <v>1</v>
      </c>
      <c r="S326" s="139" t="s">
        <v>3950</v>
      </c>
      <c r="T326" s="4"/>
      <c r="U326" s="138">
        <v>14116.174999999999</v>
      </c>
      <c r="V326" s="130">
        <v>3.1360211379337144E-4</v>
      </c>
      <c r="W326" s="130">
        <v>7.7792279994579785E-2</v>
      </c>
      <c r="X326" s="130">
        <v>2.4803513398175846E-2</v>
      </c>
      <c r="Y326" s="182"/>
      <c r="AA326" s="159"/>
    </row>
    <row r="327" spans="1:27" x14ac:dyDescent="0.25">
      <c r="A327" t="s">
        <v>1213</v>
      </c>
      <c r="B327">
        <v>142</v>
      </c>
      <c r="C327" t="s">
        <v>3548</v>
      </c>
      <c r="D327" t="s">
        <v>3549</v>
      </c>
      <c r="E327" t="s">
        <v>309</v>
      </c>
      <c r="F327" t="s">
        <v>3548</v>
      </c>
      <c r="G327" t="s">
        <v>3951</v>
      </c>
      <c r="H327" t="s">
        <v>312</v>
      </c>
      <c r="I327" t="s">
        <v>917</v>
      </c>
      <c r="J327" t="s">
        <v>204</v>
      </c>
      <c r="K327" t="s">
        <v>204</v>
      </c>
      <c r="L327" t="s">
        <v>325</v>
      </c>
      <c r="M327" t="s">
        <v>340</v>
      </c>
      <c r="N327" t="s">
        <v>448</v>
      </c>
      <c r="O327" t="s">
        <v>339</v>
      </c>
      <c r="P327" t="s">
        <v>1212</v>
      </c>
      <c r="Q327" s="138">
        <v>344666</v>
      </c>
      <c r="R327" s="165">
        <v>1</v>
      </c>
      <c r="S327" s="139" t="s">
        <v>3952</v>
      </c>
      <c r="T327" s="4"/>
      <c r="U327" s="138">
        <v>6579.6739000000007</v>
      </c>
      <c r="V327" s="130">
        <v>2.7862801410981136E-4</v>
      </c>
      <c r="W327" s="130">
        <v>3.6259669088958502E-2</v>
      </c>
      <c r="X327" s="130">
        <v>1.1561136762209163E-2</v>
      </c>
      <c r="Y327" s="182"/>
      <c r="AA327" s="159"/>
    </row>
    <row r="328" spans="1:27" x14ac:dyDescent="0.25">
      <c r="A328" t="s">
        <v>1213</v>
      </c>
      <c r="B328">
        <v>142</v>
      </c>
      <c r="C328" t="s">
        <v>2436</v>
      </c>
      <c r="D328" t="s">
        <v>2437</v>
      </c>
      <c r="E328" t="s">
        <v>309</v>
      </c>
      <c r="F328" t="s">
        <v>2436</v>
      </c>
      <c r="G328" t="s">
        <v>3993</v>
      </c>
      <c r="H328" t="s">
        <v>312</v>
      </c>
      <c r="I328" t="s">
        <v>917</v>
      </c>
      <c r="J328" t="s">
        <v>204</v>
      </c>
      <c r="K328" t="s">
        <v>204</v>
      </c>
      <c r="L328" t="s">
        <v>325</v>
      </c>
      <c r="M328" t="s">
        <v>340</v>
      </c>
      <c r="N328" t="s">
        <v>456</v>
      </c>
      <c r="O328" t="s">
        <v>339</v>
      </c>
      <c r="P328" t="s">
        <v>1212</v>
      </c>
      <c r="Q328" s="138">
        <v>300500</v>
      </c>
      <c r="R328" s="165">
        <v>1</v>
      </c>
      <c r="S328" s="139" t="s">
        <v>3994</v>
      </c>
      <c r="T328" s="4"/>
      <c r="U328" s="138">
        <v>4844.0600000000004</v>
      </c>
      <c r="V328" s="130">
        <v>2.2860016566079652E-4</v>
      </c>
      <c r="W328" s="130">
        <v>2.6694941925170534E-2</v>
      </c>
      <c r="X328" s="130">
        <v>8.5114917540741533E-3</v>
      </c>
      <c r="Y328" s="182"/>
      <c r="AA328" s="159"/>
    </row>
    <row r="329" spans="1:27" x14ac:dyDescent="0.25">
      <c r="A329" t="s">
        <v>1213</v>
      </c>
      <c r="B329">
        <v>142</v>
      </c>
      <c r="C329" t="s">
        <v>2442</v>
      </c>
      <c r="D329" t="s">
        <v>2443</v>
      </c>
      <c r="E329" t="s">
        <v>309</v>
      </c>
      <c r="F329" t="s">
        <v>2442</v>
      </c>
      <c r="G329" t="s">
        <v>3957</v>
      </c>
      <c r="H329" t="s">
        <v>312</v>
      </c>
      <c r="I329" t="s">
        <v>917</v>
      </c>
      <c r="J329" t="s">
        <v>204</v>
      </c>
      <c r="K329" t="s">
        <v>204</v>
      </c>
      <c r="L329" t="s">
        <v>325</v>
      </c>
      <c r="M329" t="s">
        <v>340</v>
      </c>
      <c r="N329" t="s">
        <v>446</v>
      </c>
      <c r="O329" t="s">
        <v>339</v>
      </c>
      <c r="P329" t="s">
        <v>1212</v>
      </c>
      <c r="Q329" s="138">
        <v>6100</v>
      </c>
      <c r="R329" s="165">
        <v>1</v>
      </c>
      <c r="S329" s="139" t="s">
        <v>3958</v>
      </c>
      <c r="T329" s="4">
        <v>11.135999999999999</v>
      </c>
      <c r="U329" s="138">
        <v>4062.1460000000002</v>
      </c>
      <c r="V329" s="130">
        <v>1.3715019169100072E-4</v>
      </c>
      <c r="W329" s="130">
        <v>2.2385922462059466E-2</v>
      </c>
      <c r="X329" s="130">
        <v>7.1375916447866672E-3</v>
      </c>
      <c r="Y329" s="182"/>
      <c r="AA329" s="159"/>
    </row>
    <row r="330" spans="1:27" x14ac:dyDescent="0.25">
      <c r="A330" t="s">
        <v>1213</v>
      </c>
      <c r="B330">
        <v>142</v>
      </c>
      <c r="C330" t="s">
        <v>3959</v>
      </c>
      <c r="D330" t="s">
        <v>3960</v>
      </c>
      <c r="E330" t="s">
        <v>309</v>
      </c>
      <c r="F330" t="s">
        <v>3961</v>
      </c>
      <c r="G330" t="s">
        <v>3962</v>
      </c>
      <c r="H330" t="s">
        <v>312</v>
      </c>
      <c r="I330" t="s">
        <v>917</v>
      </c>
      <c r="J330" t="s">
        <v>204</v>
      </c>
      <c r="K330" t="s">
        <v>204</v>
      </c>
      <c r="L330" t="s">
        <v>325</v>
      </c>
      <c r="M330" t="s">
        <v>340</v>
      </c>
      <c r="N330" t="s">
        <v>448</v>
      </c>
      <c r="O330" t="s">
        <v>339</v>
      </c>
      <c r="P330" t="s">
        <v>1212</v>
      </c>
      <c r="Q330" s="138">
        <v>21500</v>
      </c>
      <c r="R330" s="165">
        <v>1</v>
      </c>
      <c r="S330" s="139" t="s">
        <v>3963</v>
      </c>
      <c r="T330" s="4"/>
      <c r="U330" s="138">
        <v>3098.15</v>
      </c>
      <c r="V330" s="130">
        <v>2.1429274821379519E-4</v>
      </c>
      <c r="W330" s="130">
        <v>1.7073474384187458E-2</v>
      </c>
      <c r="X330" s="130">
        <v>5.4437554815350833E-3</v>
      </c>
      <c r="Y330" s="182"/>
      <c r="AA330" s="159"/>
    </row>
    <row r="331" spans="1:27" x14ac:dyDescent="0.25">
      <c r="A331" t="s">
        <v>1213</v>
      </c>
      <c r="B331">
        <v>142</v>
      </c>
      <c r="C331" t="s">
        <v>2591</v>
      </c>
      <c r="D331" t="s">
        <v>2592</v>
      </c>
      <c r="E331" t="s">
        <v>309</v>
      </c>
      <c r="F331" t="s">
        <v>2591</v>
      </c>
      <c r="G331" t="s">
        <v>3975</v>
      </c>
      <c r="H331" t="s">
        <v>312</v>
      </c>
      <c r="I331" t="s">
        <v>917</v>
      </c>
      <c r="J331" t="s">
        <v>204</v>
      </c>
      <c r="K331" t="s">
        <v>204</v>
      </c>
      <c r="L331" t="s">
        <v>325</v>
      </c>
      <c r="M331" t="s">
        <v>340</v>
      </c>
      <c r="N331" t="s">
        <v>475</v>
      </c>
      <c r="O331" t="s">
        <v>339</v>
      </c>
      <c r="P331" t="s">
        <v>1212</v>
      </c>
      <c r="Q331" s="138">
        <v>124079</v>
      </c>
      <c r="R331" s="165">
        <v>1</v>
      </c>
      <c r="S331" s="139" t="s">
        <v>3976</v>
      </c>
      <c r="T331" s="4"/>
      <c r="U331" s="138">
        <v>3067.2329</v>
      </c>
      <c r="V331" s="130">
        <v>4.5192941121853655E-4</v>
      </c>
      <c r="W331" s="130">
        <v>1.6903094539801818E-2</v>
      </c>
      <c r="X331" s="130">
        <v>5.389431083879008E-3</v>
      </c>
      <c r="Y331" s="182"/>
      <c r="AA331" s="159"/>
    </row>
    <row r="332" spans="1:27" x14ac:dyDescent="0.25">
      <c r="A332" t="s">
        <v>1213</v>
      </c>
      <c r="B332">
        <v>142</v>
      </c>
      <c r="C332" t="s">
        <v>3999</v>
      </c>
      <c r="D332" t="s">
        <v>4000</v>
      </c>
      <c r="E332" t="s">
        <v>309</v>
      </c>
      <c r="F332" t="s">
        <v>3999</v>
      </c>
      <c r="G332" t="s">
        <v>4001</v>
      </c>
      <c r="H332" t="s">
        <v>312</v>
      </c>
      <c r="I332" t="s">
        <v>917</v>
      </c>
      <c r="J332" t="s">
        <v>204</v>
      </c>
      <c r="K332" t="s">
        <v>204</v>
      </c>
      <c r="L332" t="s">
        <v>325</v>
      </c>
      <c r="M332" t="s">
        <v>340</v>
      </c>
      <c r="N332" t="s">
        <v>475</v>
      </c>
      <c r="O332" t="s">
        <v>339</v>
      </c>
      <c r="P332" t="s">
        <v>1212</v>
      </c>
      <c r="Q332" s="138">
        <v>11325</v>
      </c>
      <c r="R332" s="165">
        <v>1</v>
      </c>
      <c r="S332" s="139" t="s">
        <v>4002</v>
      </c>
      <c r="T332" s="4"/>
      <c r="U332" s="138">
        <v>2689.6875</v>
      </c>
      <c r="V332" s="130">
        <v>8.2011618638514437E-4</v>
      </c>
      <c r="W332" s="130">
        <v>1.4822494273266046E-2</v>
      </c>
      <c r="X332" s="130">
        <v>4.7260465347841113E-3</v>
      </c>
      <c r="Y332" s="182"/>
      <c r="AA332" s="159"/>
    </row>
    <row r="333" spans="1:27" x14ac:dyDescent="0.25">
      <c r="A333" t="s">
        <v>1213</v>
      </c>
      <c r="B333">
        <v>142</v>
      </c>
      <c r="C333" t="s">
        <v>1769</v>
      </c>
      <c r="D333" t="s">
        <v>1770</v>
      </c>
      <c r="E333" t="s">
        <v>309</v>
      </c>
      <c r="F333" t="s">
        <v>1769</v>
      </c>
      <c r="G333" t="s">
        <v>3977</v>
      </c>
      <c r="H333" t="s">
        <v>312</v>
      </c>
      <c r="I333" t="s">
        <v>917</v>
      </c>
      <c r="J333" t="s">
        <v>204</v>
      </c>
      <c r="K333" t="s">
        <v>204</v>
      </c>
      <c r="L333" t="s">
        <v>325</v>
      </c>
      <c r="M333" t="s">
        <v>340</v>
      </c>
      <c r="N333" t="s">
        <v>441</v>
      </c>
      <c r="O333" t="s">
        <v>339</v>
      </c>
      <c r="P333" t="s">
        <v>1212</v>
      </c>
      <c r="Q333" s="138">
        <v>31500</v>
      </c>
      <c r="R333" s="165">
        <v>1</v>
      </c>
      <c r="S333" s="139" t="s">
        <v>3978</v>
      </c>
      <c r="T333" s="4"/>
      <c r="U333" s="138">
        <v>1885.2750000000001</v>
      </c>
      <c r="V333" s="130">
        <v>2.6590083848663929E-4</v>
      </c>
      <c r="W333" s="130">
        <v>1.0389488701208465E-2</v>
      </c>
      <c r="X333" s="130">
        <v>3.3126143393480156E-3</v>
      </c>
      <c r="Y333" s="182"/>
      <c r="AA333" s="159"/>
    </row>
    <row r="334" spans="1:27" x14ac:dyDescent="0.25">
      <c r="A334" t="s">
        <v>1213</v>
      </c>
      <c r="B334">
        <v>142</v>
      </c>
      <c r="C334" t="s">
        <v>4290</v>
      </c>
      <c r="D334" t="s">
        <v>4291</v>
      </c>
      <c r="E334" t="s">
        <v>309</v>
      </c>
      <c r="F334" t="s">
        <v>4290</v>
      </c>
      <c r="G334" t="s">
        <v>4292</v>
      </c>
      <c r="H334" t="s">
        <v>312</v>
      </c>
      <c r="I334" t="s">
        <v>917</v>
      </c>
      <c r="J334" t="s">
        <v>204</v>
      </c>
      <c r="K334" t="s">
        <v>204</v>
      </c>
      <c r="L334" t="s">
        <v>325</v>
      </c>
      <c r="M334" t="s">
        <v>340</v>
      </c>
      <c r="N334" t="s">
        <v>462</v>
      </c>
      <c r="O334" t="s">
        <v>339</v>
      </c>
      <c r="P334" t="s">
        <v>1212</v>
      </c>
      <c r="Q334" s="138">
        <v>98300</v>
      </c>
      <c r="R334" s="165">
        <v>1</v>
      </c>
      <c r="S334" s="139" t="s">
        <v>4293</v>
      </c>
      <c r="T334" s="4"/>
      <c r="U334" s="138">
        <v>1864.751</v>
      </c>
      <c r="V334" s="130">
        <v>1.0136532911213592E-3</v>
      </c>
      <c r="W334" s="130">
        <v>1.0276383787546743E-2</v>
      </c>
      <c r="X334" s="130">
        <v>3.2765516446744115E-3</v>
      </c>
      <c r="Y334" s="182"/>
      <c r="AA334" s="159"/>
    </row>
    <row r="335" spans="1:27" x14ac:dyDescent="0.25">
      <c r="A335" t="s">
        <v>1213</v>
      </c>
      <c r="B335">
        <v>142</v>
      </c>
      <c r="C335" t="s">
        <v>2272</v>
      </c>
      <c r="D335" t="s">
        <v>2273</v>
      </c>
      <c r="E335" t="s">
        <v>309</v>
      </c>
      <c r="F335" t="s">
        <v>2272</v>
      </c>
      <c r="G335" t="s">
        <v>4009</v>
      </c>
      <c r="H335" t="s">
        <v>312</v>
      </c>
      <c r="I335" t="s">
        <v>917</v>
      </c>
      <c r="J335" t="s">
        <v>204</v>
      </c>
      <c r="K335" t="s">
        <v>204</v>
      </c>
      <c r="L335" t="s">
        <v>325</v>
      </c>
      <c r="M335" t="s">
        <v>340</v>
      </c>
      <c r="N335" t="s">
        <v>441</v>
      </c>
      <c r="O335" t="s">
        <v>339</v>
      </c>
      <c r="P335" t="s">
        <v>1212</v>
      </c>
      <c r="Q335" s="138">
        <v>130500</v>
      </c>
      <c r="R335" s="165">
        <v>1</v>
      </c>
      <c r="S335" s="139" t="s">
        <v>4010</v>
      </c>
      <c r="T335" s="4"/>
      <c r="U335" s="138">
        <v>1820.4749999999999</v>
      </c>
      <c r="V335" s="130">
        <v>2.3751103548161161E-4</v>
      </c>
      <c r="W335" s="130">
        <v>1.0032384900522459E-2</v>
      </c>
      <c r="X335" s="130">
        <v>3.1987543405734326E-3</v>
      </c>
      <c r="Y335" s="182"/>
      <c r="AA335" s="159"/>
    </row>
    <row r="336" spans="1:27" x14ac:dyDescent="0.25">
      <c r="A336" t="s">
        <v>1213</v>
      </c>
      <c r="B336">
        <v>142</v>
      </c>
      <c r="C336" t="s">
        <v>2386</v>
      </c>
      <c r="D336" t="s">
        <v>2387</v>
      </c>
      <c r="E336" t="s">
        <v>309</v>
      </c>
      <c r="F336" t="s">
        <v>2386</v>
      </c>
      <c r="G336" t="s">
        <v>4340</v>
      </c>
      <c r="H336" t="s">
        <v>312</v>
      </c>
      <c r="I336" t="s">
        <v>917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1212</v>
      </c>
      <c r="Q336" s="138">
        <v>13000</v>
      </c>
      <c r="R336" s="165">
        <v>1</v>
      </c>
      <c r="S336" s="139" t="s">
        <v>4341</v>
      </c>
      <c r="T336" s="4"/>
      <c r="U336" s="138">
        <v>1779.7</v>
      </c>
      <c r="V336" s="130">
        <v>7.3373294310781511E-4</v>
      </c>
      <c r="W336" s="130">
        <v>9.807679538285239E-3</v>
      </c>
      <c r="X336" s="130">
        <v>3.1271086391840251E-3</v>
      </c>
      <c r="Y336" s="182"/>
      <c r="AA336" s="159"/>
    </row>
    <row r="337" spans="1:27" x14ac:dyDescent="0.25">
      <c r="A337" t="s">
        <v>1213</v>
      </c>
      <c r="B337">
        <v>142</v>
      </c>
      <c r="C337" t="s">
        <v>4342</v>
      </c>
      <c r="D337" t="s">
        <v>4343</v>
      </c>
      <c r="E337" t="s">
        <v>309</v>
      </c>
      <c r="F337" t="s">
        <v>4342</v>
      </c>
      <c r="G337" t="s">
        <v>4344</v>
      </c>
      <c r="H337" t="s">
        <v>312</v>
      </c>
      <c r="I337" t="s">
        <v>917</v>
      </c>
      <c r="J337" t="s">
        <v>204</v>
      </c>
      <c r="K337" t="s">
        <v>204</v>
      </c>
      <c r="L337" t="s">
        <v>325</v>
      </c>
      <c r="M337" t="s">
        <v>340</v>
      </c>
      <c r="N337" t="s">
        <v>451</v>
      </c>
      <c r="O337" t="s">
        <v>339</v>
      </c>
      <c r="P337" t="s">
        <v>1212</v>
      </c>
      <c r="Q337" s="138">
        <v>322254.5</v>
      </c>
      <c r="R337" s="165">
        <v>1</v>
      </c>
      <c r="S337" s="139" t="s">
        <v>4345</v>
      </c>
      <c r="T337" s="4"/>
      <c r="U337" s="138">
        <v>1731.7956999999999</v>
      </c>
      <c r="V337" s="130">
        <v>1.722789684082634E-3</v>
      </c>
      <c r="W337" s="130">
        <v>9.5436855938531E-3</v>
      </c>
      <c r="X337" s="130">
        <v>3.0429360537010427E-3</v>
      </c>
      <c r="Y337" s="182"/>
      <c r="AA337" s="159"/>
    </row>
    <row r="338" spans="1:27" x14ac:dyDescent="0.25">
      <c r="A338" t="s">
        <v>1213</v>
      </c>
      <c r="B338">
        <v>142</v>
      </c>
      <c r="C338" t="s">
        <v>2577</v>
      </c>
      <c r="D338" t="s">
        <v>2578</v>
      </c>
      <c r="E338" t="s">
        <v>309</v>
      </c>
      <c r="F338" t="s">
        <v>2577</v>
      </c>
      <c r="G338" t="s">
        <v>4054</v>
      </c>
      <c r="H338" t="s">
        <v>312</v>
      </c>
      <c r="I338" t="s">
        <v>917</v>
      </c>
      <c r="J338" t="s">
        <v>204</v>
      </c>
      <c r="K338" t="s">
        <v>204</v>
      </c>
      <c r="L338" t="s">
        <v>325</v>
      </c>
      <c r="M338" t="s">
        <v>340</v>
      </c>
      <c r="N338" t="s">
        <v>440</v>
      </c>
      <c r="O338" t="s">
        <v>339</v>
      </c>
      <c r="P338" t="s">
        <v>1212</v>
      </c>
      <c r="Q338" s="138">
        <v>65000.57</v>
      </c>
      <c r="R338" s="165">
        <v>1</v>
      </c>
      <c r="S338" s="139" t="s">
        <v>4055</v>
      </c>
      <c r="T338" s="4"/>
      <c r="U338" s="138">
        <v>1711.4649999999999</v>
      </c>
      <c r="V338" s="130">
        <v>2.8960643089589127E-4</v>
      </c>
      <c r="W338" s="130">
        <v>9.4316459296462027E-3</v>
      </c>
      <c r="X338" s="130">
        <v>3.0072130062151416E-3</v>
      </c>
      <c r="Y338" s="182"/>
      <c r="AA338" s="159"/>
    </row>
    <row r="339" spans="1:27" x14ac:dyDescent="0.25">
      <c r="A339" t="s">
        <v>1213</v>
      </c>
      <c r="B339">
        <v>142</v>
      </c>
      <c r="C339" t="s">
        <v>2375</v>
      </c>
      <c r="D339" t="s">
        <v>2376</v>
      </c>
      <c r="E339" t="s">
        <v>309</v>
      </c>
      <c r="F339" t="s">
        <v>3966</v>
      </c>
      <c r="G339" t="s">
        <v>3967</v>
      </c>
      <c r="H339" t="s">
        <v>312</v>
      </c>
      <c r="I339" t="s">
        <v>917</v>
      </c>
      <c r="J339" t="s">
        <v>204</v>
      </c>
      <c r="K339" t="s">
        <v>204</v>
      </c>
      <c r="L339" t="s">
        <v>325</v>
      </c>
      <c r="M339" t="s">
        <v>340</v>
      </c>
      <c r="N339" t="s">
        <v>445</v>
      </c>
      <c r="O339" t="s">
        <v>339</v>
      </c>
      <c r="P339" t="s">
        <v>1212</v>
      </c>
      <c r="Q339" s="138">
        <v>49000</v>
      </c>
      <c r="R339" s="165">
        <v>1</v>
      </c>
      <c r="S339" s="139" t="s">
        <v>3968</v>
      </c>
      <c r="T339" s="4"/>
      <c r="U339" s="138">
        <v>1675.31</v>
      </c>
      <c r="V339" s="130">
        <v>1.8779090679790894E-4</v>
      </c>
      <c r="W339" s="130">
        <v>9.2324007457912256E-3</v>
      </c>
      <c r="X339" s="130">
        <v>2.9436851010346625E-3</v>
      </c>
      <c r="Y339" s="182"/>
      <c r="AA339" s="159"/>
    </row>
    <row r="340" spans="1:27" x14ac:dyDescent="0.25">
      <c r="A340" t="s">
        <v>1213</v>
      </c>
      <c r="B340">
        <v>142</v>
      </c>
      <c r="C340" t="s">
        <v>4346</v>
      </c>
      <c r="D340" t="s">
        <v>4347</v>
      </c>
      <c r="E340" t="s">
        <v>309</v>
      </c>
      <c r="F340" t="s">
        <v>4348</v>
      </c>
      <c r="G340" t="s">
        <v>4349</v>
      </c>
      <c r="H340" t="s">
        <v>312</v>
      </c>
      <c r="I340" t="s">
        <v>917</v>
      </c>
      <c r="J340" t="s">
        <v>204</v>
      </c>
      <c r="K340" t="s">
        <v>204</v>
      </c>
      <c r="L340" t="s">
        <v>325</v>
      </c>
      <c r="M340" t="s">
        <v>340</v>
      </c>
      <c r="N340" t="s">
        <v>451</v>
      </c>
      <c r="O340" t="s">
        <v>339</v>
      </c>
      <c r="P340" t="s">
        <v>1212</v>
      </c>
      <c r="Q340" s="138">
        <v>17350</v>
      </c>
      <c r="R340" s="165">
        <v>1</v>
      </c>
      <c r="S340" s="139" t="s">
        <v>4350</v>
      </c>
      <c r="T340" s="4"/>
      <c r="U340" s="138">
        <v>1629.5119999999999</v>
      </c>
      <c r="V340" s="130">
        <v>3.2874373603443083E-4</v>
      </c>
      <c r="W340" s="130">
        <v>8.9800143281397182E-3</v>
      </c>
      <c r="X340" s="130">
        <v>2.8632134926414783E-3</v>
      </c>
      <c r="Y340" s="182"/>
      <c r="AA340" s="159"/>
    </row>
    <row r="341" spans="1:27" x14ac:dyDescent="0.25">
      <c r="A341" t="s">
        <v>1213</v>
      </c>
      <c r="B341">
        <v>142</v>
      </c>
      <c r="C341" t="s">
        <v>3389</v>
      </c>
      <c r="D341" t="s">
        <v>3390</v>
      </c>
      <c r="E341" t="s">
        <v>309</v>
      </c>
      <c r="F341" t="s">
        <v>4351</v>
      </c>
      <c r="G341" t="s">
        <v>4352</v>
      </c>
      <c r="H341" t="s">
        <v>312</v>
      </c>
      <c r="I341" t="s">
        <v>917</v>
      </c>
      <c r="J341" t="s">
        <v>204</v>
      </c>
      <c r="K341" t="s">
        <v>204</v>
      </c>
      <c r="L341" t="s">
        <v>325</v>
      </c>
      <c r="M341" t="s">
        <v>340</v>
      </c>
      <c r="N341" t="s">
        <v>451</v>
      </c>
      <c r="O341" t="s">
        <v>339</v>
      </c>
      <c r="P341" t="s">
        <v>1212</v>
      </c>
      <c r="Q341" s="138">
        <v>30477</v>
      </c>
      <c r="R341" s="165">
        <v>1</v>
      </c>
      <c r="S341" s="139" t="s">
        <v>4353</v>
      </c>
      <c r="T341" s="4"/>
      <c r="U341" s="138">
        <v>1562.251</v>
      </c>
      <c r="V341" s="130">
        <v>4.7395153676418135E-4</v>
      </c>
      <c r="W341" s="130">
        <v>8.6093482982332152E-3</v>
      </c>
      <c r="X341" s="130">
        <v>2.7450292738517065E-3</v>
      </c>
      <c r="Y341" s="182"/>
      <c r="AA341" s="159"/>
    </row>
    <row r="342" spans="1:27" x14ac:dyDescent="0.25">
      <c r="A342" t="s">
        <v>1213</v>
      </c>
      <c r="B342">
        <v>142</v>
      </c>
      <c r="C342" t="s">
        <v>4056</v>
      </c>
      <c r="D342" t="s">
        <v>4057</v>
      </c>
      <c r="E342" t="s">
        <v>309</v>
      </c>
      <c r="F342" t="s">
        <v>4056</v>
      </c>
      <c r="G342" t="s">
        <v>4058</v>
      </c>
      <c r="H342" t="s">
        <v>312</v>
      </c>
      <c r="I342" t="s">
        <v>917</v>
      </c>
      <c r="J342" t="s">
        <v>204</v>
      </c>
      <c r="K342" t="s">
        <v>204</v>
      </c>
      <c r="L342" t="s">
        <v>325</v>
      </c>
      <c r="M342" t="s">
        <v>340</v>
      </c>
      <c r="N342" t="s">
        <v>476</v>
      </c>
      <c r="O342" t="s">
        <v>339</v>
      </c>
      <c r="P342" t="s">
        <v>1212</v>
      </c>
      <c r="Q342" s="138">
        <v>7920</v>
      </c>
      <c r="R342" s="165">
        <v>1</v>
      </c>
      <c r="S342" s="139" t="s">
        <v>4059</v>
      </c>
      <c r="T342" s="4"/>
      <c r="U342" s="138">
        <v>1552.32</v>
      </c>
      <c r="V342" s="130">
        <v>3.453587210947941E-4</v>
      </c>
      <c r="W342" s="130">
        <v>8.5546199364336366E-3</v>
      </c>
      <c r="X342" s="130">
        <v>2.7275795262000032E-3</v>
      </c>
      <c r="Y342" s="182"/>
      <c r="AA342" s="159"/>
    </row>
    <row r="343" spans="1:27" x14ac:dyDescent="0.25">
      <c r="A343" t="s">
        <v>1213</v>
      </c>
      <c r="B343">
        <v>142</v>
      </c>
      <c r="C343" t="s">
        <v>2572</v>
      </c>
      <c r="D343" t="s">
        <v>2573</v>
      </c>
      <c r="E343" t="s">
        <v>309</v>
      </c>
      <c r="F343" t="s">
        <v>2572</v>
      </c>
      <c r="G343" t="s">
        <v>4267</v>
      </c>
      <c r="H343" t="s">
        <v>312</v>
      </c>
      <c r="I343" t="s">
        <v>917</v>
      </c>
      <c r="J343" t="s">
        <v>204</v>
      </c>
      <c r="K343" t="s">
        <v>204</v>
      </c>
      <c r="L343" t="s">
        <v>325</v>
      </c>
      <c r="M343" t="s">
        <v>340</v>
      </c>
      <c r="N343" t="s">
        <v>451</v>
      </c>
      <c r="O343" t="s">
        <v>339</v>
      </c>
      <c r="P343" t="s">
        <v>1212</v>
      </c>
      <c r="Q343" s="138">
        <v>1850</v>
      </c>
      <c r="R343" s="165">
        <v>1</v>
      </c>
      <c r="S343" s="139" t="s">
        <v>4268</v>
      </c>
      <c r="T343" s="4"/>
      <c r="U343" s="138">
        <v>1549.19</v>
      </c>
      <c r="V343" s="130">
        <v>2.4018518927242064E-4</v>
      </c>
      <c r="W343" s="130">
        <v>8.5373709411227239E-3</v>
      </c>
      <c r="X343" s="130">
        <v>2.7220798071233916E-3</v>
      </c>
      <c r="Y343" s="182"/>
      <c r="AA343" s="159"/>
    </row>
    <row r="344" spans="1:27" x14ac:dyDescent="0.25">
      <c r="A344" t="s">
        <v>1213</v>
      </c>
      <c r="B344">
        <v>142</v>
      </c>
      <c r="C344" t="s">
        <v>2185</v>
      </c>
      <c r="D344" t="s">
        <v>2186</v>
      </c>
      <c r="E344" t="s">
        <v>309</v>
      </c>
      <c r="F344" t="s">
        <v>2185</v>
      </c>
      <c r="G344" t="s">
        <v>3991</v>
      </c>
      <c r="H344" t="s">
        <v>312</v>
      </c>
      <c r="I344" t="s">
        <v>917</v>
      </c>
      <c r="J344" t="s">
        <v>204</v>
      </c>
      <c r="K344" t="s">
        <v>204</v>
      </c>
      <c r="L344" t="s">
        <v>325</v>
      </c>
      <c r="M344" t="s">
        <v>340</v>
      </c>
      <c r="N344" t="s">
        <v>464</v>
      </c>
      <c r="O344" t="s">
        <v>339</v>
      </c>
      <c r="P344" t="s">
        <v>1212</v>
      </c>
      <c r="Q344" s="138">
        <v>4000</v>
      </c>
      <c r="R344" s="165">
        <v>1</v>
      </c>
      <c r="S344" s="139" t="s">
        <v>3992</v>
      </c>
      <c r="T344" s="4"/>
      <c r="U344" s="138">
        <v>1429.6</v>
      </c>
      <c r="V344" s="130">
        <v>1.6259116994996501E-4</v>
      </c>
      <c r="W344" s="130">
        <v>7.8783270595789053E-3</v>
      </c>
      <c r="X344" s="130">
        <v>2.5119483680269045E-3</v>
      </c>
      <c r="Y344" s="182"/>
      <c r="AA344" s="159"/>
    </row>
    <row r="345" spans="1:27" x14ac:dyDescent="0.25">
      <c r="A345" t="s">
        <v>1213</v>
      </c>
      <c r="B345">
        <v>142</v>
      </c>
      <c r="C345" t="s">
        <v>4082</v>
      </c>
      <c r="D345" t="s">
        <v>4083</v>
      </c>
      <c r="E345" t="s">
        <v>309</v>
      </c>
      <c r="F345" t="s">
        <v>4084</v>
      </c>
      <c r="G345">
        <v>1132356</v>
      </c>
      <c r="H345" t="s">
        <v>312</v>
      </c>
      <c r="I345" t="s">
        <v>917</v>
      </c>
      <c r="J345" t="s">
        <v>204</v>
      </c>
      <c r="K345" t="s">
        <v>204</v>
      </c>
      <c r="L345" t="s">
        <v>325</v>
      </c>
      <c r="M345" t="s">
        <v>340</v>
      </c>
      <c r="N345" t="s">
        <v>463</v>
      </c>
      <c r="O345" t="s">
        <v>339</v>
      </c>
      <c r="P345" t="s">
        <v>1212</v>
      </c>
      <c r="Q345" s="138">
        <v>136000</v>
      </c>
      <c r="R345" s="165">
        <v>1</v>
      </c>
      <c r="S345" s="139">
        <v>992.1</v>
      </c>
      <c r="T345" s="4"/>
      <c r="U345" s="138">
        <v>1349.2560000000001</v>
      </c>
      <c r="V345" s="130">
        <v>9.3315443573485819E-4</v>
      </c>
      <c r="W345" s="130">
        <v>7.435562433617233E-3</v>
      </c>
      <c r="X345" s="130">
        <v>2.3707760263363947E-3</v>
      </c>
      <c r="Y345" s="182"/>
      <c r="AA345" s="159"/>
    </row>
    <row r="346" spans="1:27" x14ac:dyDescent="0.25">
      <c r="A346" t="s">
        <v>1213</v>
      </c>
      <c r="B346">
        <v>142</v>
      </c>
      <c r="C346" t="s">
        <v>2142</v>
      </c>
      <c r="D346" t="s">
        <v>2143</v>
      </c>
      <c r="E346" t="s">
        <v>309</v>
      </c>
      <c r="F346" t="s">
        <v>4026</v>
      </c>
      <c r="G346" t="s">
        <v>4027</v>
      </c>
      <c r="H346" t="s">
        <v>312</v>
      </c>
      <c r="I346" t="s">
        <v>917</v>
      </c>
      <c r="J346" t="s">
        <v>204</v>
      </c>
      <c r="K346" t="s">
        <v>204</v>
      </c>
      <c r="L346" t="s">
        <v>325</v>
      </c>
      <c r="M346" t="s">
        <v>340</v>
      </c>
      <c r="N346" t="s">
        <v>464</v>
      </c>
      <c r="O346" t="s">
        <v>339</v>
      </c>
      <c r="P346" t="s">
        <v>1212</v>
      </c>
      <c r="Q346" s="138">
        <v>150000</v>
      </c>
      <c r="R346" s="165">
        <v>1</v>
      </c>
      <c r="S346" s="139" t="s">
        <v>4028</v>
      </c>
      <c r="T346" s="4"/>
      <c r="U346" s="138">
        <v>1321.5</v>
      </c>
      <c r="V346" s="130">
        <v>1.9856082794210241E-4</v>
      </c>
      <c r="W346" s="130">
        <v>7.2826029723233937E-3</v>
      </c>
      <c r="X346" s="130">
        <v>2.3220059935279481E-3</v>
      </c>
      <c r="Y346" s="182"/>
      <c r="AA346" s="159"/>
    </row>
    <row r="347" spans="1:27" x14ac:dyDescent="0.25">
      <c r="A347" t="s">
        <v>1213</v>
      </c>
      <c r="B347">
        <v>142</v>
      </c>
      <c r="C347" t="s">
        <v>4065</v>
      </c>
      <c r="D347" t="s">
        <v>4066</v>
      </c>
      <c r="E347" t="s">
        <v>309</v>
      </c>
      <c r="F347" t="s">
        <v>4065</v>
      </c>
      <c r="G347" t="s">
        <v>4067</v>
      </c>
      <c r="H347" t="s">
        <v>312</v>
      </c>
      <c r="I347" t="s">
        <v>917</v>
      </c>
      <c r="J347" t="s">
        <v>204</v>
      </c>
      <c r="K347" t="s">
        <v>204</v>
      </c>
      <c r="L347" t="s">
        <v>325</v>
      </c>
      <c r="M347" t="s">
        <v>340</v>
      </c>
      <c r="N347" t="s">
        <v>475</v>
      </c>
      <c r="O347" t="s">
        <v>339</v>
      </c>
      <c r="P347" t="s">
        <v>1212</v>
      </c>
      <c r="Q347" s="138">
        <v>15615</v>
      </c>
      <c r="R347" s="165">
        <v>1</v>
      </c>
      <c r="S347" s="139" t="s">
        <v>4068</v>
      </c>
      <c r="T347" s="4"/>
      <c r="U347" s="138">
        <v>975.00059999999996</v>
      </c>
      <c r="V347" s="130">
        <v>6.246E-4</v>
      </c>
      <c r="W347" s="130">
        <v>5.3730929001718445E-3</v>
      </c>
      <c r="X347" s="130">
        <v>1.7131723321175522E-3</v>
      </c>
      <c r="Y347" s="182"/>
      <c r="AA347" s="159"/>
    </row>
    <row r="348" spans="1:27" x14ac:dyDescent="0.25">
      <c r="A348" t="s">
        <v>1213</v>
      </c>
      <c r="B348">
        <v>142</v>
      </c>
      <c r="C348" t="s">
        <v>4354</v>
      </c>
      <c r="D348" t="s">
        <v>4355</v>
      </c>
      <c r="E348" t="s">
        <v>309</v>
      </c>
      <c r="F348" t="s">
        <v>4356</v>
      </c>
      <c r="G348" t="s">
        <v>4357</v>
      </c>
      <c r="H348" t="s">
        <v>312</v>
      </c>
      <c r="I348" t="s">
        <v>917</v>
      </c>
      <c r="J348" t="s">
        <v>204</v>
      </c>
      <c r="K348" t="s">
        <v>204</v>
      </c>
      <c r="L348" t="s">
        <v>325</v>
      </c>
      <c r="M348" t="s">
        <v>340</v>
      </c>
      <c r="N348" t="s">
        <v>463</v>
      </c>
      <c r="O348" t="s">
        <v>339</v>
      </c>
      <c r="P348" t="s">
        <v>1212</v>
      </c>
      <c r="Q348" s="138">
        <v>1355163</v>
      </c>
      <c r="R348" s="165">
        <v>1</v>
      </c>
      <c r="S348" s="139" t="s">
        <v>4358</v>
      </c>
      <c r="T348" s="4"/>
      <c r="U348" s="138">
        <v>898.47309999999993</v>
      </c>
      <c r="V348" s="130">
        <v>3.5577265490896776E-3</v>
      </c>
      <c r="W348" s="130">
        <v>4.95136047568113E-3</v>
      </c>
      <c r="X348" s="130">
        <v>1.5787059577931405E-3</v>
      </c>
      <c r="Y348" s="182"/>
      <c r="AA348" s="159"/>
    </row>
    <row r="349" spans="1:27" x14ac:dyDescent="0.25">
      <c r="A349" t="s">
        <v>1213</v>
      </c>
      <c r="B349">
        <v>142</v>
      </c>
      <c r="C349" t="s">
        <v>4359</v>
      </c>
      <c r="D349" t="s">
        <v>4360</v>
      </c>
      <c r="E349" t="s">
        <v>309</v>
      </c>
      <c r="F349" t="s">
        <v>4361</v>
      </c>
      <c r="G349" t="s">
        <v>4362</v>
      </c>
      <c r="H349" t="s">
        <v>312</v>
      </c>
      <c r="I349" t="s">
        <v>917</v>
      </c>
      <c r="J349" t="s">
        <v>204</v>
      </c>
      <c r="K349" t="s">
        <v>204</v>
      </c>
      <c r="L349" t="s">
        <v>325</v>
      </c>
      <c r="M349" t="s">
        <v>340</v>
      </c>
      <c r="N349" t="s">
        <v>446</v>
      </c>
      <c r="O349" t="s">
        <v>339</v>
      </c>
      <c r="P349" t="s">
        <v>1212</v>
      </c>
      <c r="Q349" s="138">
        <v>81880</v>
      </c>
      <c r="R349" s="165">
        <v>1</v>
      </c>
      <c r="S349" s="139" t="s">
        <v>4363</v>
      </c>
      <c r="T349" s="4"/>
      <c r="U349" s="138">
        <v>869.56560000000002</v>
      </c>
      <c r="V349" s="130">
        <v>1.3386590426099523E-3</v>
      </c>
      <c r="W349" s="130">
        <v>4.792055257805657E-3</v>
      </c>
      <c r="X349" s="130">
        <v>1.5279126257780752E-3</v>
      </c>
      <c r="Y349" s="182"/>
      <c r="AA349" s="159"/>
    </row>
    <row r="350" spans="1:27" x14ac:dyDescent="0.25">
      <c r="A350" t="s">
        <v>1213</v>
      </c>
      <c r="B350">
        <v>142</v>
      </c>
      <c r="C350" t="s">
        <v>1994</v>
      </c>
      <c r="D350" t="s">
        <v>1995</v>
      </c>
      <c r="E350" t="s">
        <v>309</v>
      </c>
      <c r="F350" t="s">
        <v>4282</v>
      </c>
      <c r="G350" t="s">
        <v>4283</v>
      </c>
      <c r="H350" t="s">
        <v>312</v>
      </c>
      <c r="I350" t="s">
        <v>917</v>
      </c>
      <c r="J350" t="s">
        <v>204</v>
      </c>
      <c r="K350" t="s">
        <v>204</v>
      </c>
      <c r="L350" t="s">
        <v>325</v>
      </c>
      <c r="M350" t="s">
        <v>340</v>
      </c>
      <c r="N350" t="s">
        <v>464</v>
      </c>
      <c r="O350" t="s">
        <v>339</v>
      </c>
      <c r="P350" t="s">
        <v>1212</v>
      </c>
      <c r="Q350" s="138">
        <v>16354</v>
      </c>
      <c r="R350" s="165">
        <v>1</v>
      </c>
      <c r="S350" s="139" t="s">
        <v>4284</v>
      </c>
      <c r="T350" s="4"/>
      <c r="U350" s="138">
        <v>869.54219999999998</v>
      </c>
      <c r="V350" s="130">
        <v>1.2435579776894263E-4</v>
      </c>
      <c r="W350" s="130">
        <v>4.7919263036554091E-3</v>
      </c>
      <c r="X350" s="130">
        <v>1.5278715096674065E-3</v>
      </c>
      <c r="Y350" s="182"/>
      <c r="AA350" s="159"/>
    </row>
    <row r="351" spans="1:27" x14ac:dyDescent="0.25">
      <c r="A351" t="s">
        <v>1213</v>
      </c>
      <c r="B351">
        <v>142</v>
      </c>
      <c r="C351" t="s">
        <v>2482</v>
      </c>
      <c r="D351" t="s">
        <v>2483</v>
      </c>
      <c r="E351" t="s">
        <v>309</v>
      </c>
      <c r="F351" t="s">
        <v>2482</v>
      </c>
      <c r="G351" t="s">
        <v>4269</v>
      </c>
      <c r="H351" t="s">
        <v>312</v>
      </c>
      <c r="I351" t="s">
        <v>917</v>
      </c>
      <c r="J351" t="s">
        <v>204</v>
      </c>
      <c r="K351" t="s">
        <v>204</v>
      </c>
      <c r="L351" t="s">
        <v>325</v>
      </c>
      <c r="M351" t="s">
        <v>340</v>
      </c>
      <c r="N351" t="s">
        <v>478</v>
      </c>
      <c r="O351" t="s">
        <v>339</v>
      </c>
      <c r="P351" t="s">
        <v>1212</v>
      </c>
      <c r="Q351" s="138">
        <v>65000.62</v>
      </c>
      <c r="R351" s="165">
        <v>1</v>
      </c>
      <c r="S351" s="139" t="s">
        <v>4270</v>
      </c>
      <c r="T351" s="4"/>
      <c r="U351" s="138">
        <v>817.05780000000004</v>
      </c>
      <c r="V351" s="130">
        <v>3.2428132921010394E-4</v>
      </c>
      <c r="W351" s="130">
        <v>4.5026920641997835E-3</v>
      </c>
      <c r="X351" s="130">
        <v>1.4356512362154821E-3</v>
      </c>
      <c r="Y351" s="182"/>
      <c r="AA351" s="159"/>
    </row>
    <row r="352" spans="1:27" x14ac:dyDescent="0.25">
      <c r="A352" t="s">
        <v>1213</v>
      </c>
      <c r="B352">
        <v>142</v>
      </c>
      <c r="C352" t="s">
        <v>4364</v>
      </c>
      <c r="D352" t="s">
        <v>4365</v>
      </c>
      <c r="E352" t="s">
        <v>309</v>
      </c>
      <c r="F352" t="s">
        <v>4364</v>
      </c>
      <c r="G352" t="s">
        <v>4366</v>
      </c>
      <c r="H352" t="s">
        <v>312</v>
      </c>
      <c r="I352" t="s">
        <v>917</v>
      </c>
      <c r="J352" t="s">
        <v>204</v>
      </c>
      <c r="K352" t="s">
        <v>204</v>
      </c>
      <c r="L352" t="s">
        <v>325</v>
      </c>
      <c r="M352" t="s">
        <v>340</v>
      </c>
      <c r="N352" t="s">
        <v>451</v>
      </c>
      <c r="O352" t="s">
        <v>339</v>
      </c>
      <c r="P352" t="s">
        <v>1212</v>
      </c>
      <c r="Q352" s="138">
        <v>6800</v>
      </c>
      <c r="R352" s="165">
        <v>1</v>
      </c>
      <c r="S352" s="139" t="s">
        <v>4367</v>
      </c>
      <c r="T352" s="4"/>
      <c r="U352" s="138">
        <v>680</v>
      </c>
      <c r="V352" s="130">
        <v>1.9640494042763769E-4</v>
      </c>
      <c r="W352" s="130">
        <v>3.7473855627543759E-3</v>
      </c>
      <c r="X352" s="130">
        <v>1.1948271476345097E-3</v>
      </c>
      <c r="Y352" s="182"/>
      <c r="AA352" s="159"/>
    </row>
    <row r="353" spans="1:27" x14ac:dyDescent="0.25">
      <c r="A353" t="s">
        <v>1213</v>
      </c>
      <c r="B353">
        <v>142</v>
      </c>
      <c r="C353" t="s">
        <v>1958</v>
      </c>
      <c r="D353" t="s">
        <v>1959</v>
      </c>
      <c r="E353" t="s">
        <v>309</v>
      </c>
      <c r="F353" t="s">
        <v>1958</v>
      </c>
      <c r="G353" t="s">
        <v>4011</v>
      </c>
      <c r="H353" t="s">
        <v>312</v>
      </c>
      <c r="I353" t="s">
        <v>917</v>
      </c>
      <c r="J353" t="s">
        <v>204</v>
      </c>
      <c r="K353" t="s">
        <v>204</v>
      </c>
      <c r="L353" t="s">
        <v>325</v>
      </c>
      <c r="M353" t="s">
        <v>340</v>
      </c>
      <c r="N353" t="s">
        <v>464</v>
      </c>
      <c r="O353" t="s">
        <v>339</v>
      </c>
      <c r="P353" t="s">
        <v>1212</v>
      </c>
      <c r="Q353" s="138">
        <v>35000</v>
      </c>
      <c r="R353" s="165">
        <v>1</v>
      </c>
      <c r="S353" s="139" t="s">
        <v>4012</v>
      </c>
      <c r="T353" s="4"/>
      <c r="U353" s="138">
        <v>528.5</v>
      </c>
      <c r="V353" s="130">
        <v>7.4231054294332242E-5</v>
      </c>
      <c r="W353" s="130">
        <v>2.9124901028171877E-3</v>
      </c>
      <c r="X353" s="130">
        <v>9.2862668753652706E-4</v>
      </c>
      <c r="Y353" s="182"/>
      <c r="AA353" s="159"/>
    </row>
    <row r="354" spans="1:27" x14ac:dyDescent="0.25">
      <c r="A354" t="s">
        <v>1213</v>
      </c>
      <c r="B354">
        <v>142</v>
      </c>
      <c r="C354" t="s">
        <v>2318</v>
      </c>
      <c r="D354" t="s">
        <v>2319</v>
      </c>
      <c r="E354" t="s">
        <v>309</v>
      </c>
      <c r="F354" t="s">
        <v>4260</v>
      </c>
      <c r="G354" t="s">
        <v>4261</v>
      </c>
      <c r="H354" t="s">
        <v>312</v>
      </c>
      <c r="I354" t="s">
        <v>917</v>
      </c>
      <c r="J354" t="s">
        <v>204</v>
      </c>
      <c r="K354" t="s">
        <v>204</v>
      </c>
      <c r="L354" t="s">
        <v>325</v>
      </c>
      <c r="M354" t="s">
        <v>340</v>
      </c>
      <c r="N354" t="s">
        <v>445</v>
      </c>
      <c r="O354" t="s">
        <v>339</v>
      </c>
      <c r="P354" t="s">
        <v>1212</v>
      </c>
      <c r="Q354" s="138">
        <v>9750</v>
      </c>
      <c r="R354" s="165">
        <v>1</v>
      </c>
      <c r="S354" s="139" t="s">
        <v>4262</v>
      </c>
      <c r="T354" s="4"/>
      <c r="U354" s="138">
        <v>515.87249999999995</v>
      </c>
      <c r="V354" s="130">
        <v>1.2329993730293034E-4</v>
      </c>
      <c r="W354" s="130">
        <v>2.8429017040029511E-3</v>
      </c>
      <c r="X354" s="130">
        <v>9.064389231148288E-4</v>
      </c>
      <c r="Y354" s="182"/>
      <c r="AA354" s="159"/>
    </row>
    <row r="355" spans="1:27" x14ac:dyDescent="0.25">
      <c r="A355" t="s">
        <v>1213</v>
      </c>
      <c r="B355">
        <v>142</v>
      </c>
      <c r="C355" t="s">
        <v>4368</v>
      </c>
      <c r="D355" t="s">
        <v>4369</v>
      </c>
      <c r="E355" t="s">
        <v>309</v>
      </c>
      <c r="F355" t="s">
        <v>4368</v>
      </c>
      <c r="G355" t="s">
        <v>4370</v>
      </c>
      <c r="H355" t="s">
        <v>312</v>
      </c>
      <c r="I355" t="s">
        <v>917</v>
      </c>
      <c r="J355" t="s">
        <v>204</v>
      </c>
      <c r="K355" t="s">
        <v>204</v>
      </c>
      <c r="L355" t="s">
        <v>325</v>
      </c>
      <c r="M355" t="s">
        <v>340</v>
      </c>
      <c r="N355" t="s">
        <v>464</v>
      </c>
      <c r="O355" t="s">
        <v>339</v>
      </c>
      <c r="P355" t="s">
        <v>1212</v>
      </c>
      <c r="Q355" s="138">
        <v>9000</v>
      </c>
      <c r="R355" s="165">
        <v>1</v>
      </c>
      <c r="S355" s="139" t="s">
        <v>4371</v>
      </c>
      <c r="T355" s="4"/>
      <c r="U355" s="138">
        <v>477.54</v>
      </c>
      <c r="V355" s="130">
        <v>6.2492405436839272E-4</v>
      </c>
      <c r="W355" s="130">
        <v>2.6316566200554775E-3</v>
      </c>
      <c r="X355" s="130">
        <v>8.3908493541379973E-4</v>
      </c>
      <c r="Y355" s="182"/>
      <c r="AA355" s="159"/>
    </row>
    <row r="356" spans="1:27" x14ac:dyDescent="0.25">
      <c r="A356" t="s">
        <v>1213</v>
      </c>
      <c r="B356">
        <v>142</v>
      </c>
      <c r="C356" t="s">
        <v>4372</v>
      </c>
      <c r="D356" t="s">
        <v>4373</v>
      </c>
      <c r="E356" t="s">
        <v>309</v>
      </c>
      <c r="F356" t="s">
        <v>4372</v>
      </c>
      <c r="G356" t="s">
        <v>4374</v>
      </c>
      <c r="H356" t="s">
        <v>312</v>
      </c>
      <c r="I356" t="s">
        <v>917</v>
      </c>
      <c r="J356" t="s">
        <v>204</v>
      </c>
      <c r="K356" t="s">
        <v>204</v>
      </c>
      <c r="L356" t="s">
        <v>325</v>
      </c>
      <c r="M356" t="s">
        <v>340</v>
      </c>
      <c r="N356" t="s">
        <v>447</v>
      </c>
      <c r="O356" t="s">
        <v>339</v>
      </c>
      <c r="P356" t="s">
        <v>1212</v>
      </c>
      <c r="Q356" s="138">
        <v>6200</v>
      </c>
      <c r="R356" s="165">
        <v>1</v>
      </c>
      <c r="S356" s="139" t="s">
        <v>4375</v>
      </c>
      <c r="T356" s="4"/>
      <c r="U356" s="138">
        <v>474.42399999999998</v>
      </c>
      <c r="V356" s="130">
        <v>1.9786251676206672E-4</v>
      </c>
      <c r="W356" s="130">
        <v>2.6144847768002676E-3</v>
      </c>
      <c r="X356" s="130">
        <v>8.3360981571963921E-4</v>
      </c>
      <c r="Y356" s="182"/>
      <c r="AA356" s="159"/>
    </row>
    <row r="357" spans="1:27" x14ac:dyDescent="0.25">
      <c r="A357" t="s">
        <v>1213</v>
      </c>
      <c r="B357">
        <v>142</v>
      </c>
      <c r="C357" t="s">
        <v>4376</v>
      </c>
      <c r="D357" t="s">
        <v>4377</v>
      </c>
      <c r="E357" t="s">
        <v>309</v>
      </c>
      <c r="F357" t="s">
        <v>4376</v>
      </c>
      <c r="G357" t="s">
        <v>4378</v>
      </c>
      <c r="H357" t="s">
        <v>312</v>
      </c>
      <c r="I357" t="s">
        <v>917</v>
      </c>
      <c r="J357" t="s">
        <v>204</v>
      </c>
      <c r="K357" t="s">
        <v>204</v>
      </c>
      <c r="L357" t="s">
        <v>325</v>
      </c>
      <c r="M357" t="s">
        <v>340</v>
      </c>
      <c r="N357" t="s">
        <v>451</v>
      </c>
      <c r="O357" t="s">
        <v>339</v>
      </c>
      <c r="P357" t="s">
        <v>1212</v>
      </c>
      <c r="Q357" s="138">
        <v>5067</v>
      </c>
      <c r="R357" s="165">
        <v>1</v>
      </c>
      <c r="S357" s="139" t="s">
        <v>4379</v>
      </c>
      <c r="T357" s="4"/>
      <c r="U357" s="138">
        <v>278.48230000000001</v>
      </c>
      <c r="V357" s="130">
        <v>2.0268E-4</v>
      </c>
      <c r="W357" s="130">
        <v>1.5346772801509308E-3</v>
      </c>
      <c r="X357" s="130">
        <v>4.8932090025837925E-4</v>
      </c>
      <c r="Y357" s="182"/>
      <c r="AA357" s="159"/>
    </row>
    <row r="358" spans="1:27" x14ac:dyDescent="0.25">
      <c r="A358" t="s">
        <v>1213</v>
      </c>
      <c r="B358">
        <v>142</v>
      </c>
      <c r="C358" t="s">
        <v>4380</v>
      </c>
      <c r="D358" t="s">
        <v>4381</v>
      </c>
      <c r="E358" t="s">
        <v>309</v>
      </c>
      <c r="F358" t="s">
        <v>4380</v>
      </c>
      <c r="G358" t="s">
        <v>4382</v>
      </c>
      <c r="H358" t="s">
        <v>312</v>
      </c>
      <c r="I358" t="s">
        <v>917</v>
      </c>
      <c r="J358" t="s">
        <v>204</v>
      </c>
      <c r="K358" t="s">
        <v>204</v>
      </c>
      <c r="L358" t="s">
        <v>325</v>
      </c>
      <c r="M358" t="s">
        <v>340</v>
      </c>
      <c r="N358" t="s">
        <v>477</v>
      </c>
      <c r="O358" t="s">
        <v>339</v>
      </c>
      <c r="P358" t="s">
        <v>1212</v>
      </c>
      <c r="Q358" s="138">
        <v>50995</v>
      </c>
      <c r="R358" s="165">
        <v>1</v>
      </c>
      <c r="S358" s="139" t="s">
        <v>4383</v>
      </c>
      <c r="T358" s="4">
        <v>7.2388999999999992</v>
      </c>
      <c r="U358" s="138">
        <v>249.21010000000001</v>
      </c>
      <c r="V358" s="130">
        <v>5.5683486653920159E-4</v>
      </c>
      <c r="W358" s="130">
        <v>1.3733622512243741E-3</v>
      </c>
      <c r="X358" s="130">
        <v>4.3788675433045727E-4</v>
      </c>
      <c r="Y358" s="182"/>
      <c r="AA358" s="159"/>
    </row>
    <row r="359" spans="1:27" x14ac:dyDescent="0.25">
      <c r="A359" t="s">
        <v>1213</v>
      </c>
      <c r="B359">
        <v>142</v>
      </c>
      <c r="C359" t="s">
        <v>4106</v>
      </c>
      <c r="D359" t="s">
        <v>4107</v>
      </c>
      <c r="E359" t="s">
        <v>309</v>
      </c>
      <c r="F359" t="s">
        <v>4106</v>
      </c>
      <c r="G359" t="s">
        <v>4108</v>
      </c>
      <c r="H359" t="s">
        <v>312</v>
      </c>
      <c r="I359" t="s">
        <v>917</v>
      </c>
      <c r="J359" t="s">
        <v>204</v>
      </c>
      <c r="K359" t="s">
        <v>204</v>
      </c>
      <c r="L359" t="s">
        <v>325</v>
      </c>
      <c r="M359" t="s">
        <v>340</v>
      </c>
      <c r="N359" t="s">
        <v>462</v>
      </c>
      <c r="O359" t="s">
        <v>339</v>
      </c>
      <c r="P359" t="s">
        <v>1212</v>
      </c>
      <c r="Q359" s="138">
        <v>1860</v>
      </c>
      <c r="R359" s="165">
        <v>1</v>
      </c>
      <c r="S359" s="139" t="s">
        <v>4109</v>
      </c>
      <c r="T359" s="4"/>
      <c r="U359" s="138">
        <v>199.02</v>
      </c>
      <c r="V359" s="130">
        <v>1.5181353510712486E-4</v>
      </c>
      <c r="W359" s="130">
        <v>1.0967715804402586E-3</v>
      </c>
      <c r="X359" s="130">
        <v>3.4969779253267669E-4</v>
      </c>
      <c r="Y359" s="182"/>
      <c r="AA359" s="159"/>
    </row>
    <row r="360" spans="1:27" x14ac:dyDescent="0.25">
      <c r="A360" t="s">
        <v>1213</v>
      </c>
      <c r="B360">
        <v>142</v>
      </c>
      <c r="C360" t="s">
        <v>4384</v>
      </c>
      <c r="D360" t="s">
        <v>4385</v>
      </c>
      <c r="E360" t="s">
        <v>309</v>
      </c>
      <c r="F360" t="s">
        <v>4384</v>
      </c>
      <c r="G360" t="s">
        <v>4386</v>
      </c>
      <c r="H360" t="s">
        <v>312</v>
      </c>
      <c r="I360" t="s">
        <v>917</v>
      </c>
      <c r="J360" t="s">
        <v>204</v>
      </c>
      <c r="K360" t="s">
        <v>204</v>
      </c>
      <c r="L360" t="s">
        <v>325</v>
      </c>
      <c r="M360" t="s">
        <v>340</v>
      </c>
      <c r="N360" t="s">
        <v>459</v>
      </c>
      <c r="O360" t="s">
        <v>339</v>
      </c>
      <c r="P360" t="s">
        <v>1212</v>
      </c>
      <c r="Q360" s="138">
        <v>8700</v>
      </c>
      <c r="R360" s="165">
        <v>1</v>
      </c>
      <c r="S360" s="139" t="s">
        <v>4387</v>
      </c>
      <c r="T360" s="4"/>
      <c r="U360" s="138">
        <v>153.03299999999999</v>
      </c>
      <c r="V360" s="130">
        <v>4.3501742244776904E-4</v>
      </c>
      <c r="W360" s="130">
        <v>8.4334361003675059E-4</v>
      </c>
      <c r="X360" s="130">
        <v>2.688940924763999E-4</v>
      </c>
      <c r="Y360" s="182"/>
      <c r="AA360" s="159"/>
    </row>
    <row r="361" spans="1:27" x14ac:dyDescent="0.25">
      <c r="A361" t="s">
        <v>1213</v>
      </c>
      <c r="B361">
        <v>142</v>
      </c>
      <c r="C361" t="s">
        <v>4126</v>
      </c>
      <c r="D361" t="s">
        <v>4127</v>
      </c>
      <c r="E361" t="s">
        <v>309</v>
      </c>
      <c r="F361" t="s">
        <v>4126</v>
      </c>
      <c r="G361" t="s">
        <v>4128</v>
      </c>
      <c r="H361" t="s">
        <v>312</v>
      </c>
      <c r="I361" t="s">
        <v>917</v>
      </c>
      <c r="J361" t="s">
        <v>204</v>
      </c>
      <c r="K361" t="s">
        <v>204</v>
      </c>
      <c r="L361" t="s">
        <v>325</v>
      </c>
      <c r="M361" t="s">
        <v>340</v>
      </c>
      <c r="N361" t="s">
        <v>475</v>
      </c>
      <c r="O361" t="s">
        <v>339</v>
      </c>
      <c r="P361" t="s">
        <v>1212</v>
      </c>
      <c r="Q361" s="138">
        <v>502</v>
      </c>
      <c r="R361" s="165">
        <v>1</v>
      </c>
      <c r="S361" s="139" t="s">
        <v>4129</v>
      </c>
      <c r="T361" s="4"/>
      <c r="U361" s="138">
        <v>99.144999999999996</v>
      </c>
      <c r="V361" s="130">
        <v>3.6441288909514753E-5</v>
      </c>
      <c r="W361" s="130">
        <v>5.4637432591070974E-4</v>
      </c>
      <c r="X361" s="130">
        <v>1.7420755522385803E-4</v>
      </c>
      <c r="Y361" s="182"/>
      <c r="AA361" s="159"/>
    </row>
    <row r="362" spans="1:27" x14ac:dyDescent="0.25">
      <c r="A362" t="s">
        <v>1213</v>
      </c>
      <c r="B362">
        <v>142</v>
      </c>
      <c r="C362" t="s">
        <v>4388</v>
      </c>
      <c r="D362" t="s">
        <v>4389</v>
      </c>
      <c r="E362" t="s">
        <v>309</v>
      </c>
      <c r="F362" t="s">
        <v>4388</v>
      </c>
      <c r="G362" t="s">
        <v>4390</v>
      </c>
      <c r="H362" t="s">
        <v>312</v>
      </c>
      <c r="I362" t="s">
        <v>917</v>
      </c>
      <c r="J362" t="s">
        <v>204</v>
      </c>
      <c r="K362" t="s">
        <v>204</v>
      </c>
      <c r="L362" t="s">
        <v>325</v>
      </c>
      <c r="M362" t="s">
        <v>340</v>
      </c>
      <c r="N362" t="s">
        <v>477</v>
      </c>
      <c r="O362" t="s">
        <v>339</v>
      </c>
      <c r="P362" t="s">
        <v>1212</v>
      </c>
      <c r="Q362" s="138">
        <v>175000</v>
      </c>
      <c r="R362" s="165">
        <v>1</v>
      </c>
      <c r="S362" s="139" t="s">
        <v>4391</v>
      </c>
      <c r="T362" s="4"/>
      <c r="U362" s="138">
        <v>92.75</v>
      </c>
      <c r="V362" s="130">
        <v>1.0774898432113129E-3</v>
      </c>
      <c r="W362" s="130">
        <v>5.1113236903745345E-4</v>
      </c>
      <c r="X362" s="130">
        <v>1.6297090873985408E-4</v>
      </c>
      <c r="Y362" s="182"/>
      <c r="AA362" s="159"/>
    </row>
    <row r="363" spans="1:27" x14ac:dyDescent="0.25">
      <c r="A363" t="s">
        <v>1213</v>
      </c>
      <c r="B363">
        <v>142</v>
      </c>
      <c r="C363" t="s">
        <v>4392</v>
      </c>
      <c r="D363" t="s">
        <v>4393</v>
      </c>
      <c r="E363" t="s">
        <v>309</v>
      </c>
      <c r="F363" t="s">
        <v>4392</v>
      </c>
      <c r="G363" t="s">
        <v>4394</v>
      </c>
      <c r="H363" t="s">
        <v>312</v>
      </c>
      <c r="I363" t="s">
        <v>917</v>
      </c>
      <c r="J363" t="s">
        <v>204</v>
      </c>
      <c r="K363" t="s">
        <v>204</v>
      </c>
      <c r="L363" t="s">
        <v>325</v>
      </c>
      <c r="M363" t="s">
        <v>340</v>
      </c>
      <c r="N363" t="s">
        <v>447</v>
      </c>
      <c r="O363" t="s">
        <v>339</v>
      </c>
      <c r="P363" t="s">
        <v>1212</v>
      </c>
      <c r="Q363" s="138">
        <v>154285.71</v>
      </c>
      <c r="R363" s="165">
        <v>1</v>
      </c>
      <c r="S363" s="139" t="s">
        <v>4395</v>
      </c>
      <c r="T363" s="4"/>
      <c r="U363" s="138">
        <v>57.857099999999996</v>
      </c>
      <c r="V363" s="130">
        <v>8.5665665688453312E-4</v>
      </c>
      <c r="W363" s="130">
        <v>3.1884244300417084E-4</v>
      </c>
      <c r="X363" s="130">
        <v>1.0166063788735969E-4</v>
      </c>
      <c r="Y363" s="182"/>
      <c r="AA363" s="159"/>
    </row>
    <row r="364" spans="1:27" x14ac:dyDescent="0.25">
      <c r="A364" t="s">
        <v>1213</v>
      </c>
      <c r="B364">
        <v>142</v>
      </c>
      <c r="C364" t="s">
        <v>4153</v>
      </c>
      <c r="D364" t="s">
        <v>4154</v>
      </c>
      <c r="E364" t="s">
        <v>80</v>
      </c>
      <c r="F364" t="s">
        <v>4155</v>
      </c>
      <c r="G364" t="s">
        <v>4156</v>
      </c>
      <c r="H364" t="s">
        <v>321</v>
      </c>
      <c r="I364" t="s">
        <v>917</v>
      </c>
      <c r="J364" t="s">
        <v>205</v>
      </c>
      <c r="K364" t="s">
        <v>224</v>
      </c>
      <c r="L364" t="s">
        <v>325</v>
      </c>
      <c r="M364" t="s">
        <v>344</v>
      </c>
      <c r="N364" t="s">
        <v>544</v>
      </c>
      <c r="O364" t="s">
        <v>339</v>
      </c>
      <c r="P364" t="s">
        <v>1215</v>
      </c>
      <c r="Q364" s="138">
        <v>8105</v>
      </c>
      <c r="R364" s="11" t="s">
        <v>1216</v>
      </c>
      <c r="S364" s="139" t="s">
        <v>4157</v>
      </c>
      <c r="T364" s="4"/>
      <c r="U364" s="138">
        <v>13617.089300000001</v>
      </c>
      <c r="V364" s="130">
        <v>1.0905094898736617E-6</v>
      </c>
      <c r="W364" s="130">
        <v>7.504188801405455E-2</v>
      </c>
      <c r="X364" s="130">
        <v>2.3926570540299126E-2</v>
      </c>
      <c r="Y364" s="182"/>
      <c r="AA364" s="159"/>
    </row>
    <row r="365" spans="1:27" x14ac:dyDescent="0.25">
      <c r="A365" t="s">
        <v>1213</v>
      </c>
      <c r="B365">
        <v>142</v>
      </c>
      <c r="C365" t="s">
        <v>3555</v>
      </c>
      <c r="D365" t="s">
        <v>3556</v>
      </c>
      <c r="E365" t="s">
        <v>80</v>
      </c>
      <c r="F365" t="s">
        <v>4396</v>
      </c>
      <c r="G365" t="s">
        <v>4397</v>
      </c>
      <c r="H365" t="s">
        <v>321</v>
      </c>
      <c r="I365" t="s">
        <v>917</v>
      </c>
      <c r="J365" t="s">
        <v>205</v>
      </c>
      <c r="K365" t="s">
        <v>224</v>
      </c>
      <c r="L365" t="s">
        <v>325</v>
      </c>
      <c r="M365" t="s">
        <v>344</v>
      </c>
      <c r="N365" t="s">
        <v>544</v>
      </c>
      <c r="O365" t="s">
        <v>339</v>
      </c>
      <c r="P365" t="s">
        <v>1215</v>
      </c>
      <c r="Q365" s="138">
        <v>15600</v>
      </c>
      <c r="R365" s="11" t="s">
        <v>1216</v>
      </c>
      <c r="S365" s="139" t="s">
        <v>4398</v>
      </c>
      <c r="T365" s="4"/>
      <c r="U365" s="138">
        <v>11332.257300000001</v>
      </c>
      <c r="V365" s="130">
        <v>1.4990447315827152E-6</v>
      </c>
      <c r="W365" s="130">
        <v>6.2450496175643952E-2</v>
      </c>
      <c r="X365" s="130">
        <v>1.9911895097087282E-2</v>
      </c>
      <c r="Y365" s="182"/>
      <c r="AA365" s="159"/>
    </row>
    <row r="366" spans="1:27" x14ac:dyDescent="0.25">
      <c r="A366" t="s">
        <v>1213</v>
      </c>
      <c r="B366">
        <v>142</v>
      </c>
      <c r="C366" t="s">
        <v>4399</v>
      </c>
      <c r="D366" t="s">
        <v>4400</v>
      </c>
      <c r="E366" t="s">
        <v>80</v>
      </c>
      <c r="F366" t="s">
        <v>4401</v>
      </c>
      <c r="G366" t="s">
        <v>4402</v>
      </c>
      <c r="H366" t="s">
        <v>321</v>
      </c>
      <c r="I366" t="s">
        <v>917</v>
      </c>
      <c r="J366" t="s">
        <v>205</v>
      </c>
      <c r="K366" t="s">
        <v>224</v>
      </c>
      <c r="L366" t="s">
        <v>325</v>
      </c>
      <c r="M366" t="s">
        <v>344</v>
      </c>
      <c r="N366" t="s">
        <v>488</v>
      </c>
      <c r="O366" t="s">
        <v>339</v>
      </c>
      <c r="P366" t="s">
        <v>1215</v>
      </c>
      <c r="Q366" s="138">
        <v>42000</v>
      </c>
      <c r="R366" s="11" t="s">
        <v>1216</v>
      </c>
      <c r="S366" s="139" t="s">
        <v>4403</v>
      </c>
      <c r="T366" s="4">
        <v>17.037200000000002</v>
      </c>
      <c r="U366" s="138">
        <v>8101.6115999999993</v>
      </c>
      <c r="V366" s="130">
        <v>8.4901893284930366E-5</v>
      </c>
      <c r="W366" s="130">
        <v>4.4646856389534376E-2</v>
      </c>
      <c r="X366" s="130">
        <v>1.423533158716273E-2</v>
      </c>
      <c r="Y366" s="182"/>
      <c r="AA366" s="159"/>
    </row>
    <row r="367" spans="1:27" x14ac:dyDescent="0.25">
      <c r="A367" t="s">
        <v>1213</v>
      </c>
      <c r="B367">
        <v>142</v>
      </c>
      <c r="C367" t="s">
        <v>3685</v>
      </c>
      <c r="D367" t="s">
        <v>3686</v>
      </c>
      <c r="E367" t="s">
        <v>80</v>
      </c>
      <c r="F367" t="s">
        <v>4135</v>
      </c>
      <c r="G367" t="s">
        <v>4136</v>
      </c>
      <c r="H367" t="s">
        <v>321</v>
      </c>
      <c r="I367" t="s">
        <v>917</v>
      </c>
      <c r="J367" t="s">
        <v>205</v>
      </c>
      <c r="K367" t="s">
        <v>301</v>
      </c>
      <c r="L367" t="s">
        <v>325</v>
      </c>
      <c r="M367" t="s">
        <v>344</v>
      </c>
      <c r="N367" t="s">
        <v>548</v>
      </c>
      <c r="O367" t="s">
        <v>339</v>
      </c>
      <c r="P367" t="s">
        <v>1215</v>
      </c>
      <c r="Q367" s="138">
        <v>9350</v>
      </c>
      <c r="R367" s="11" t="s">
        <v>1216</v>
      </c>
      <c r="S367" s="139" t="s">
        <v>4137</v>
      </c>
      <c r="T367" s="4">
        <v>3.1812</v>
      </c>
      <c r="U367" s="138">
        <v>6120.7973000000002</v>
      </c>
      <c r="V367" s="130">
        <v>1.8025812276077793E-6</v>
      </c>
      <c r="W367" s="130">
        <v>3.3730863874361715E-2</v>
      </c>
      <c r="X367" s="130">
        <v>1.075484526354119E-2</v>
      </c>
      <c r="Y367" s="182"/>
      <c r="AA367" s="159"/>
    </row>
    <row r="368" spans="1:27" x14ac:dyDescent="0.25">
      <c r="A368" t="s">
        <v>1213</v>
      </c>
      <c r="B368">
        <v>142</v>
      </c>
      <c r="C368" t="s">
        <v>3702</v>
      </c>
      <c r="D368" t="s">
        <v>3703</v>
      </c>
      <c r="E368" t="s">
        <v>80</v>
      </c>
      <c r="F368" t="s">
        <v>4404</v>
      </c>
      <c r="G368" t="s">
        <v>4405</v>
      </c>
      <c r="H368" t="s">
        <v>321</v>
      </c>
      <c r="I368" t="s">
        <v>917</v>
      </c>
      <c r="J368" t="s">
        <v>205</v>
      </c>
      <c r="K368" t="s">
        <v>224</v>
      </c>
      <c r="L368" t="s">
        <v>325</v>
      </c>
      <c r="M368" t="s">
        <v>344</v>
      </c>
      <c r="N368" t="s">
        <v>544</v>
      </c>
      <c r="O368" t="s">
        <v>339</v>
      </c>
      <c r="P368" t="s">
        <v>1215</v>
      </c>
      <c r="Q368" s="138">
        <v>10500</v>
      </c>
      <c r="R368" s="11" t="s">
        <v>1216</v>
      </c>
      <c r="S368" s="139" t="s">
        <v>4406</v>
      </c>
      <c r="T368" s="4"/>
      <c r="U368" s="138">
        <v>5573.0934000000007</v>
      </c>
      <c r="V368" s="130">
        <v>3.8100629204676578E-6</v>
      </c>
      <c r="W368" s="130">
        <v>3.0712543745649561E-2</v>
      </c>
      <c r="X368" s="130">
        <v>9.7924754273863417E-3</v>
      </c>
      <c r="Y368" s="182"/>
      <c r="AA368" s="159"/>
    </row>
    <row r="369" spans="1:27" x14ac:dyDescent="0.25">
      <c r="A369" t="s">
        <v>1213</v>
      </c>
      <c r="B369">
        <v>142</v>
      </c>
      <c r="C369" t="s">
        <v>4407</v>
      </c>
      <c r="D369" t="s">
        <v>4408</v>
      </c>
      <c r="E369" t="s">
        <v>311</v>
      </c>
      <c r="F369" t="s">
        <v>4409</v>
      </c>
      <c r="G369" t="s">
        <v>4410</v>
      </c>
      <c r="H369" t="s">
        <v>321</v>
      </c>
      <c r="I369" t="s">
        <v>917</v>
      </c>
      <c r="J369" t="s">
        <v>205</v>
      </c>
      <c r="K369" t="s">
        <v>224</v>
      </c>
      <c r="L369" t="s">
        <v>325</v>
      </c>
      <c r="M369" t="s">
        <v>344</v>
      </c>
      <c r="N369" t="s">
        <v>448</v>
      </c>
      <c r="O369" t="s">
        <v>339</v>
      </c>
      <c r="P369" t="s">
        <v>1224</v>
      </c>
      <c r="Q369" s="138">
        <v>520000.42</v>
      </c>
      <c r="R369" s="11" t="s">
        <v>1225</v>
      </c>
      <c r="S369" s="139" t="s">
        <v>4411</v>
      </c>
      <c r="T369" s="4"/>
      <c r="U369" s="138">
        <v>5160.3773000000001</v>
      </c>
      <c r="V369" s="130">
        <v>3.5086968657904006E-5</v>
      </c>
      <c r="W369" s="130">
        <v>2.8438122635860895E-2</v>
      </c>
      <c r="X369" s="130">
        <v>9.067292485407167E-3</v>
      </c>
      <c r="Y369" s="182"/>
      <c r="AA369" s="159"/>
    </row>
    <row r="370" spans="1:27" x14ac:dyDescent="0.25">
      <c r="A370" t="s">
        <v>1213</v>
      </c>
      <c r="B370">
        <v>142</v>
      </c>
      <c r="C370" t="s">
        <v>4412</v>
      </c>
      <c r="D370" t="s">
        <v>4413</v>
      </c>
      <c r="E370" t="s">
        <v>80</v>
      </c>
      <c r="F370" t="s">
        <v>4414</v>
      </c>
      <c r="G370" t="s">
        <v>4415</v>
      </c>
      <c r="H370" t="s">
        <v>321</v>
      </c>
      <c r="I370" t="s">
        <v>917</v>
      </c>
      <c r="J370" t="s">
        <v>205</v>
      </c>
      <c r="K370" t="s">
        <v>281</v>
      </c>
      <c r="L370" t="s">
        <v>325</v>
      </c>
      <c r="M370" t="s">
        <v>314</v>
      </c>
      <c r="N370" t="s">
        <v>537</v>
      </c>
      <c r="O370" t="s">
        <v>339</v>
      </c>
      <c r="P370" t="s">
        <v>1217</v>
      </c>
      <c r="Q370" s="138">
        <v>19350</v>
      </c>
      <c r="R370" s="11" t="s">
        <v>1218</v>
      </c>
      <c r="S370" s="139" t="s">
        <v>4416</v>
      </c>
      <c r="T370" s="4"/>
      <c r="U370" s="138">
        <v>4630.8905000000004</v>
      </c>
      <c r="V370" s="130">
        <v>1.7111617794416799E-5</v>
      </c>
      <c r="W370" s="130">
        <v>2.5520194415288817E-2</v>
      </c>
      <c r="X370" s="130">
        <v>8.1369318928275723E-3</v>
      </c>
      <c r="Y370" s="182"/>
      <c r="AA370" s="159"/>
    </row>
    <row r="371" spans="1:27" x14ac:dyDescent="0.25">
      <c r="A371" t="s">
        <v>1213</v>
      </c>
      <c r="B371">
        <v>142</v>
      </c>
      <c r="C371" t="s">
        <v>4417</v>
      </c>
      <c r="D371" t="s">
        <v>4418</v>
      </c>
      <c r="E371" t="s">
        <v>80</v>
      </c>
      <c r="F371" t="s">
        <v>4419</v>
      </c>
      <c r="G371" t="s">
        <v>4420</v>
      </c>
      <c r="H371" t="s">
        <v>321</v>
      </c>
      <c r="I371" t="s">
        <v>917</v>
      </c>
      <c r="J371" t="s">
        <v>205</v>
      </c>
      <c r="K371" t="s">
        <v>293</v>
      </c>
      <c r="L371" t="s">
        <v>325</v>
      </c>
      <c r="M371" t="s">
        <v>314</v>
      </c>
      <c r="N371" t="s">
        <v>525</v>
      </c>
      <c r="O371" t="s">
        <v>339</v>
      </c>
      <c r="P371" t="s">
        <v>4421</v>
      </c>
      <c r="Q371" s="138">
        <v>67000</v>
      </c>
      <c r="R371" s="11" t="s">
        <v>4422</v>
      </c>
      <c r="S371" s="139" t="s">
        <v>4423</v>
      </c>
      <c r="T371" s="4"/>
      <c r="U371" s="138">
        <v>4192.0673999999999</v>
      </c>
      <c r="V371" s="130">
        <v>1.2956596980048143E-4</v>
      </c>
      <c r="W371" s="130">
        <v>2.3101901254195992E-2</v>
      </c>
      <c r="X371" s="130">
        <v>7.3658763738729642E-3</v>
      </c>
      <c r="Y371" s="182"/>
      <c r="AA371" s="159"/>
    </row>
    <row r="372" spans="1:27" x14ac:dyDescent="0.25">
      <c r="A372" t="s">
        <v>1213</v>
      </c>
      <c r="B372">
        <v>142</v>
      </c>
      <c r="C372" t="s">
        <v>4188</v>
      </c>
      <c r="D372" t="s">
        <v>4189</v>
      </c>
      <c r="E372" t="s">
        <v>80</v>
      </c>
      <c r="F372" t="s">
        <v>4190</v>
      </c>
      <c r="G372" t="s">
        <v>4191</v>
      </c>
      <c r="H372" t="s">
        <v>321</v>
      </c>
      <c r="I372" t="s">
        <v>917</v>
      </c>
      <c r="J372" t="s">
        <v>205</v>
      </c>
      <c r="K372" t="s">
        <v>224</v>
      </c>
      <c r="L372" t="s">
        <v>325</v>
      </c>
      <c r="M372" t="s">
        <v>344</v>
      </c>
      <c r="N372" t="s">
        <v>544</v>
      </c>
      <c r="O372" t="s">
        <v>339</v>
      </c>
      <c r="P372" t="s">
        <v>1215</v>
      </c>
      <c r="Q372" s="138">
        <v>2940</v>
      </c>
      <c r="R372" s="11" t="s">
        <v>1216</v>
      </c>
      <c r="S372" s="139" t="s">
        <v>4192</v>
      </c>
      <c r="T372" s="4"/>
      <c r="U372" s="138">
        <v>3746.5554999999999</v>
      </c>
      <c r="V372" s="130">
        <v>9.0796788140827679E-6</v>
      </c>
      <c r="W372" s="130">
        <v>2.0646747045232356E-2</v>
      </c>
      <c r="X372" s="130">
        <v>6.5830679728226243E-3</v>
      </c>
      <c r="Y372" s="182"/>
      <c r="AA372" s="159"/>
    </row>
    <row r="373" spans="1:27" x14ac:dyDescent="0.25">
      <c r="A373" t="s">
        <v>1213</v>
      </c>
      <c r="B373">
        <v>142</v>
      </c>
      <c r="C373" t="s">
        <v>4424</v>
      </c>
      <c r="D373" t="s">
        <v>4425</v>
      </c>
      <c r="E373" t="s">
        <v>80</v>
      </c>
      <c r="F373" t="s">
        <v>4426</v>
      </c>
      <c r="G373" t="s">
        <v>4427</v>
      </c>
      <c r="H373" t="s">
        <v>321</v>
      </c>
      <c r="I373" t="s">
        <v>917</v>
      </c>
      <c r="J373" t="s">
        <v>205</v>
      </c>
      <c r="K373" t="s">
        <v>224</v>
      </c>
      <c r="L373" t="s">
        <v>325</v>
      </c>
      <c r="M373" t="s">
        <v>344</v>
      </c>
      <c r="N373" t="s">
        <v>548</v>
      </c>
      <c r="O373" t="s">
        <v>339</v>
      </c>
      <c r="P373" t="s">
        <v>1215</v>
      </c>
      <c r="Q373" s="138">
        <v>7300</v>
      </c>
      <c r="R373" s="11" t="s">
        <v>1216</v>
      </c>
      <c r="S373" s="139" t="s">
        <v>4428</v>
      </c>
      <c r="T373" s="4"/>
      <c r="U373" s="138">
        <v>3609.2752999999998</v>
      </c>
      <c r="V373" s="130">
        <v>6.5834487124806167E-6</v>
      </c>
      <c r="W373" s="130">
        <v>1.9890214928273482E-2</v>
      </c>
      <c r="X373" s="130">
        <v>6.3418531054804253E-3</v>
      </c>
      <c r="Y373" s="182"/>
      <c r="AA373" s="159"/>
    </row>
    <row r="374" spans="1:27" x14ac:dyDescent="0.25">
      <c r="A374" t="s">
        <v>1213</v>
      </c>
      <c r="B374">
        <v>142</v>
      </c>
      <c r="C374" t="s">
        <v>4429</v>
      </c>
      <c r="D374" t="s">
        <v>4430</v>
      </c>
      <c r="E374" t="s">
        <v>80</v>
      </c>
      <c r="F374" t="s">
        <v>4431</v>
      </c>
      <c r="G374" t="s">
        <v>4432</v>
      </c>
      <c r="H374" t="s">
        <v>321</v>
      </c>
      <c r="I374" t="s">
        <v>917</v>
      </c>
      <c r="J374" t="s">
        <v>205</v>
      </c>
      <c r="K374" t="s">
        <v>224</v>
      </c>
      <c r="L374" t="s">
        <v>325</v>
      </c>
      <c r="M374" t="s">
        <v>344</v>
      </c>
      <c r="N374" t="s">
        <v>497</v>
      </c>
      <c r="O374" t="s">
        <v>339</v>
      </c>
      <c r="P374" t="s">
        <v>1215</v>
      </c>
      <c r="Q374" s="138">
        <v>2365</v>
      </c>
      <c r="R374" s="11" t="s">
        <v>1216</v>
      </c>
      <c r="S374" s="139" t="s">
        <v>4433</v>
      </c>
      <c r="T374" s="4">
        <v>2.6115999999999997</v>
      </c>
      <c r="U374" s="138">
        <v>3331.4007000000001</v>
      </c>
      <c r="V374" s="130">
        <v>8.5822015127187974E-6</v>
      </c>
      <c r="W374" s="130">
        <v>1.8358886598426209E-2</v>
      </c>
      <c r="X374" s="130">
        <v>5.8535999941303077E-3</v>
      </c>
      <c r="Y374" s="182"/>
      <c r="AA374" s="159"/>
    </row>
    <row r="375" spans="1:27" x14ac:dyDescent="0.25">
      <c r="A375" t="s">
        <v>1213</v>
      </c>
      <c r="B375">
        <v>142</v>
      </c>
      <c r="C375" t="s">
        <v>4434</v>
      </c>
      <c r="D375" t="s">
        <v>4435</v>
      </c>
      <c r="E375" t="s">
        <v>80</v>
      </c>
      <c r="F375" t="s">
        <v>4434</v>
      </c>
      <c r="G375" t="s">
        <v>4436</v>
      </c>
      <c r="H375" t="s">
        <v>321</v>
      </c>
      <c r="I375" t="s">
        <v>917</v>
      </c>
      <c r="J375" t="s">
        <v>205</v>
      </c>
      <c r="K375" t="s">
        <v>281</v>
      </c>
      <c r="L375" t="s">
        <v>325</v>
      </c>
      <c r="M375" t="s">
        <v>314</v>
      </c>
      <c r="N375" t="s">
        <v>537</v>
      </c>
      <c r="O375" t="s">
        <v>339</v>
      </c>
      <c r="P375" t="s">
        <v>1217</v>
      </c>
      <c r="Q375" s="138">
        <v>64500</v>
      </c>
      <c r="R375" s="11" t="s">
        <v>1218</v>
      </c>
      <c r="S375" s="139" t="s">
        <v>4437</v>
      </c>
      <c r="T375" s="4"/>
      <c r="U375" s="138">
        <v>3303.5189</v>
      </c>
      <c r="V375" s="130">
        <v>2.1315955552894824E-5</v>
      </c>
      <c r="W375" s="130">
        <v>1.8205233870803261E-2</v>
      </c>
      <c r="X375" s="130">
        <v>5.8046089182995494E-3</v>
      </c>
      <c r="Y375" s="182"/>
      <c r="AA375" s="159"/>
    </row>
    <row r="376" spans="1:27" x14ac:dyDescent="0.25">
      <c r="A376" t="s">
        <v>1213</v>
      </c>
      <c r="B376">
        <v>142</v>
      </c>
      <c r="C376" t="s">
        <v>4438</v>
      </c>
      <c r="D376" t="s">
        <v>4439</v>
      </c>
      <c r="E376" t="s">
        <v>80</v>
      </c>
      <c r="F376" t="s">
        <v>4438</v>
      </c>
      <c r="G376" t="s">
        <v>4440</v>
      </c>
      <c r="H376" t="s">
        <v>321</v>
      </c>
      <c r="I376" t="s">
        <v>917</v>
      </c>
      <c r="J376" t="s">
        <v>205</v>
      </c>
      <c r="K376" t="s">
        <v>224</v>
      </c>
      <c r="L376" t="s">
        <v>325</v>
      </c>
      <c r="M376" t="s">
        <v>346</v>
      </c>
      <c r="N376" t="s">
        <v>548</v>
      </c>
      <c r="O376" t="s">
        <v>339</v>
      </c>
      <c r="P376" t="s">
        <v>1215</v>
      </c>
      <c r="Q376" s="138">
        <v>4200</v>
      </c>
      <c r="R376" s="11" t="s">
        <v>1216</v>
      </c>
      <c r="S376" s="139" t="s">
        <v>4441</v>
      </c>
      <c r="T376" s="4"/>
      <c r="U376" s="138">
        <v>3144.614</v>
      </c>
      <c r="V376" s="130">
        <v>3.7634408602150539E-6</v>
      </c>
      <c r="W376" s="130">
        <v>1.7329531035346013E-2</v>
      </c>
      <c r="X376" s="130">
        <v>5.5253973176934501E-3</v>
      </c>
      <c r="Y376" s="182"/>
      <c r="AA376" s="159"/>
    </row>
    <row r="377" spans="1:27" x14ac:dyDescent="0.25">
      <c r="A377" t="s">
        <v>1213</v>
      </c>
      <c r="B377">
        <v>142</v>
      </c>
      <c r="C377" t="s">
        <v>4442</v>
      </c>
      <c r="D377" t="s">
        <v>4443</v>
      </c>
      <c r="E377" t="s">
        <v>80</v>
      </c>
      <c r="F377" t="s">
        <v>4444</v>
      </c>
      <c r="G377" t="s">
        <v>4445</v>
      </c>
      <c r="H377" t="s">
        <v>321</v>
      </c>
      <c r="I377" t="s">
        <v>917</v>
      </c>
      <c r="J377" t="s">
        <v>205</v>
      </c>
      <c r="K377" t="s">
        <v>251</v>
      </c>
      <c r="L377" t="s">
        <v>325</v>
      </c>
      <c r="M377" t="s">
        <v>314</v>
      </c>
      <c r="N377" t="s">
        <v>497</v>
      </c>
      <c r="O377" t="s">
        <v>339</v>
      </c>
      <c r="P377" t="s">
        <v>1222</v>
      </c>
      <c r="Q377" s="138">
        <v>54000</v>
      </c>
      <c r="R377" s="11" t="s">
        <v>1223</v>
      </c>
      <c r="S377" s="139" t="s">
        <v>4446</v>
      </c>
      <c r="T377" s="4"/>
      <c r="U377" s="138">
        <v>2838.1185</v>
      </c>
      <c r="V377" s="130">
        <v>4.5892344280430249E-5</v>
      </c>
      <c r="W377" s="130">
        <v>1.5640476900420742E-2</v>
      </c>
      <c r="X377" s="130">
        <v>4.9868544588290197E-3</v>
      </c>
      <c r="Y377" s="182"/>
      <c r="AA377" s="159"/>
    </row>
    <row r="378" spans="1:27" x14ac:dyDescent="0.25">
      <c r="A378" t="s">
        <v>1213</v>
      </c>
      <c r="B378">
        <v>142</v>
      </c>
      <c r="C378" t="s">
        <v>4447</v>
      </c>
      <c r="D378" t="s">
        <v>4448</v>
      </c>
      <c r="E378" t="s">
        <v>80</v>
      </c>
      <c r="F378" t="s">
        <v>4449</v>
      </c>
      <c r="G378" t="s">
        <v>4450</v>
      </c>
      <c r="H378" t="s">
        <v>321</v>
      </c>
      <c r="I378" t="s">
        <v>917</v>
      </c>
      <c r="J378" t="s">
        <v>205</v>
      </c>
      <c r="K378" t="s">
        <v>281</v>
      </c>
      <c r="L378" t="s">
        <v>325</v>
      </c>
      <c r="M378" t="s">
        <v>314</v>
      </c>
      <c r="N378" t="s">
        <v>440</v>
      </c>
      <c r="O378" t="s">
        <v>339</v>
      </c>
      <c r="P378" t="s">
        <v>1217</v>
      </c>
      <c r="Q378" s="138">
        <v>10400</v>
      </c>
      <c r="R378" s="11" t="s">
        <v>1218</v>
      </c>
      <c r="S378" s="139" t="s">
        <v>4451</v>
      </c>
      <c r="T378" s="4">
        <v>8.2159999999999993</v>
      </c>
      <c r="U378" s="138">
        <v>2639.0522000000001</v>
      </c>
      <c r="V378" s="130">
        <v>4.3572136345121293E-6</v>
      </c>
      <c r="W378" s="130">
        <v>1.4543450167110551E-2</v>
      </c>
      <c r="X378" s="130">
        <v>4.6370753126243796E-3</v>
      </c>
      <c r="Y378" s="182"/>
      <c r="AA378" s="159"/>
    </row>
    <row r="379" spans="1:27" x14ac:dyDescent="0.25">
      <c r="A379" t="s">
        <v>1213</v>
      </c>
      <c r="B379">
        <v>142</v>
      </c>
      <c r="C379" t="s">
        <v>4452</v>
      </c>
      <c r="D379" t="s">
        <v>4453</v>
      </c>
      <c r="E379" t="s">
        <v>80</v>
      </c>
      <c r="F379" t="s">
        <v>4452</v>
      </c>
      <c r="G379" t="s">
        <v>4454</v>
      </c>
      <c r="H379" t="s">
        <v>321</v>
      </c>
      <c r="I379" t="s">
        <v>917</v>
      </c>
      <c r="J379" t="s">
        <v>205</v>
      </c>
      <c r="K379" t="s">
        <v>251</v>
      </c>
      <c r="L379" t="s">
        <v>325</v>
      </c>
      <c r="M379" t="s">
        <v>314</v>
      </c>
      <c r="N379" t="s">
        <v>497</v>
      </c>
      <c r="O379" t="s">
        <v>339</v>
      </c>
      <c r="P379" t="s">
        <v>1222</v>
      </c>
      <c r="Q379" s="138">
        <v>22500</v>
      </c>
      <c r="R379" s="11" t="s">
        <v>1223</v>
      </c>
      <c r="S379" s="139" t="s">
        <v>4455</v>
      </c>
      <c r="T379" s="4"/>
      <c r="U379" s="138">
        <v>2454.9724999999999</v>
      </c>
      <c r="V379" s="130">
        <v>2.3105108465545386E-5</v>
      </c>
      <c r="W379" s="130">
        <v>1.352901250508679E-2</v>
      </c>
      <c r="X379" s="130">
        <v>4.3136291024943553E-3</v>
      </c>
      <c r="Y379" s="182"/>
      <c r="AA379" s="159"/>
    </row>
    <row r="380" spans="1:27" x14ac:dyDescent="0.25">
      <c r="A380" t="s">
        <v>1213</v>
      </c>
      <c r="B380">
        <v>142</v>
      </c>
      <c r="C380" t="s">
        <v>4209</v>
      </c>
      <c r="D380" t="s">
        <v>4210</v>
      </c>
      <c r="E380" t="s">
        <v>80</v>
      </c>
      <c r="F380" t="s">
        <v>4209</v>
      </c>
      <c r="G380" t="s">
        <v>4211</v>
      </c>
      <c r="H380" t="s">
        <v>321</v>
      </c>
      <c r="I380" t="s">
        <v>917</v>
      </c>
      <c r="J380" t="s">
        <v>205</v>
      </c>
      <c r="K380" t="s">
        <v>224</v>
      </c>
      <c r="L380" t="s">
        <v>325</v>
      </c>
      <c r="M380" t="s">
        <v>344</v>
      </c>
      <c r="N380" t="s">
        <v>569</v>
      </c>
      <c r="O380" t="s">
        <v>339</v>
      </c>
      <c r="P380" t="s">
        <v>1215</v>
      </c>
      <c r="Q380" s="138">
        <v>1875</v>
      </c>
      <c r="R380" s="11" t="s">
        <v>1216</v>
      </c>
      <c r="S380" s="139" t="s">
        <v>4212</v>
      </c>
      <c r="T380" s="4"/>
      <c r="U380" s="138">
        <v>2347.7303999999999</v>
      </c>
      <c r="V380" s="130">
        <v>3.8339416292385871E-6</v>
      </c>
      <c r="W380" s="130">
        <v>1.2938016185587582E-2</v>
      </c>
      <c r="X380" s="130">
        <v>4.1251941430100391E-3</v>
      </c>
      <c r="Y380" s="182"/>
      <c r="AA380" s="159"/>
    </row>
    <row r="381" spans="1:27" x14ac:dyDescent="0.25">
      <c r="A381" t="s">
        <v>1213</v>
      </c>
      <c r="B381">
        <v>142</v>
      </c>
      <c r="C381" t="s">
        <v>4456</v>
      </c>
      <c r="D381" t="s">
        <v>4457</v>
      </c>
      <c r="E381" t="s">
        <v>80</v>
      </c>
      <c r="F381" t="s">
        <v>4458</v>
      </c>
      <c r="G381" t="s">
        <v>4459</v>
      </c>
      <c r="H381" t="s">
        <v>321</v>
      </c>
      <c r="I381" t="s">
        <v>917</v>
      </c>
      <c r="J381" t="s">
        <v>205</v>
      </c>
      <c r="K381" t="s">
        <v>293</v>
      </c>
      <c r="L381" t="s">
        <v>325</v>
      </c>
      <c r="M381" t="s">
        <v>314</v>
      </c>
      <c r="N381" t="s">
        <v>497</v>
      </c>
      <c r="O381" t="s">
        <v>339</v>
      </c>
      <c r="P381" t="s">
        <v>1234</v>
      </c>
      <c r="Q381" s="138">
        <v>310</v>
      </c>
      <c r="R381" s="11" t="s">
        <v>1235</v>
      </c>
      <c r="S381" s="139" t="s">
        <v>4460</v>
      </c>
      <c r="T381" s="4"/>
      <c r="U381" s="138">
        <v>2022.6244999999999</v>
      </c>
      <c r="V381" s="130">
        <v>5.1050226671240325E-5</v>
      </c>
      <c r="W381" s="130">
        <v>1.1146402720843071E-2</v>
      </c>
      <c r="X381" s="130">
        <v>3.5539509736333477E-3</v>
      </c>
      <c r="Y381" s="182"/>
      <c r="AA381" s="159"/>
    </row>
    <row r="382" spans="1:27" x14ac:dyDescent="0.25">
      <c r="A382" t="s">
        <v>1213</v>
      </c>
      <c r="B382">
        <v>142</v>
      </c>
      <c r="C382" t="s">
        <v>3719</v>
      </c>
      <c r="D382" t="s">
        <v>3720</v>
      </c>
      <c r="E382" t="s">
        <v>80</v>
      </c>
      <c r="F382" t="s">
        <v>4461</v>
      </c>
      <c r="G382" t="s">
        <v>4462</v>
      </c>
      <c r="H382" t="s">
        <v>321</v>
      </c>
      <c r="I382" t="s">
        <v>917</v>
      </c>
      <c r="J382" t="s">
        <v>205</v>
      </c>
      <c r="K382" t="s">
        <v>224</v>
      </c>
      <c r="L382" t="s">
        <v>325</v>
      </c>
      <c r="M382" t="s">
        <v>346</v>
      </c>
      <c r="N382" t="s">
        <v>500</v>
      </c>
      <c r="O382" t="s">
        <v>339</v>
      </c>
      <c r="P382" t="s">
        <v>1215</v>
      </c>
      <c r="Q382" s="138">
        <v>8450</v>
      </c>
      <c r="R382" s="11" t="s">
        <v>1216</v>
      </c>
      <c r="S382" s="139" t="s">
        <v>4463</v>
      </c>
      <c r="T382" s="4"/>
      <c r="U382" s="138">
        <v>1706.3379</v>
      </c>
      <c r="V382" s="130">
        <v>1.6699604743083003E-5</v>
      </c>
      <c r="W382" s="130">
        <v>9.403391193589147E-3</v>
      </c>
      <c r="X382" s="130">
        <v>2.998204185231852E-3</v>
      </c>
      <c r="Y382" s="182"/>
      <c r="AA382" s="159"/>
    </row>
    <row r="383" spans="1:27" x14ac:dyDescent="0.25">
      <c r="A383" t="s">
        <v>1213</v>
      </c>
      <c r="B383">
        <v>142</v>
      </c>
      <c r="C383" t="s">
        <v>4464</v>
      </c>
      <c r="D383" t="s">
        <v>4465</v>
      </c>
      <c r="E383" t="s">
        <v>80</v>
      </c>
      <c r="F383" t="s">
        <v>4464</v>
      </c>
      <c r="G383" t="s">
        <v>4466</v>
      </c>
      <c r="H383" t="s">
        <v>321</v>
      </c>
      <c r="I383" t="s">
        <v>917</v>
      </c>
      <c r="J383" t="s">
        <v>205</v>
      </c>
      <c r="K383" s="4" t="s">
        <v>6373</v>
      </c>
      <c r="L383" s="135" t="s">
        <v>325</v>
      </c>
      <c r="M383" t="s">
        <v>314</v>
      </c>
      <c r="N383" t="s">
        <v>548</v>
      </c>
      <c r="O383" t="s">
        <v>339</v>
      </c>
      <c r="P383" t="s">
        <v>1217</v>
      </c>
      <c r="Q383" s="138">
        <v>12000</v>
      </c>
      <c r="R383" s="11" t="s">
        <v>1218</v>
      </c>
      <c r="S383" s="139" t="s">
        <v>4467</v>
      </c>
      <c r="T383" s="4"/>
      <c r="U383" s="138">
        <v>1654.9555</v>
      </c>
      <c r="V383" s="130">
        <v>9.1889162829286537E-6</v>
      </c>
      <c r="W383" s="130">
        <v>9.1202299230896313E-3</v>
      </c>
      <c r="X383" s="130">
        <v>2.9079202345985941E-3</v>
      </c>
      <c r="Y383" s="182"/>
      <c r="AA383" s="159"/>
    </row>
    <row r="384" spans="1:27" x14ac:dyDescent="0.25">
      <c r="A384" t="s">
        <v>1213</v>
      </c>
      <c r="B384">
        <v>142</v>
      </c>
      <c r="C384" t="s">
        <v>4468</v>
      </c>
      <c r="D384" t="s">
        <v>4469</v>
      </c>
      <c r="E384" t="s">
        <v>80</v>
      </c>
      <c r="F384" t="s">
        <v>4470</v>
      </c>
      <c r="G384" t="s">
        <v>4471</v>
      </c>
      <c r="H384" t="s">
        <v>321</v>
      </c>
      <c r="I384" t="s">
        <v>917</v>
      </c>
      <c r="J384" t="s">
        <v>205</v>
      </c>
      <c r="K384" t="s">
        <v>224</v>
      </c>
      <c r="L384" t="s">
        <v>325</v>
      </c>
      <c r="M384" t="s">
        <v>344</v>
      </c>
      <c r="N384" t="s">
        <v>568</v>
      </c>
      <c r="O384" t="s">
        <v>339</v>
      </c>
      <c r="P384" t="s">
        <v>1215</v>
      </c>
      <c r="Q384" s="138">
        <v>2600</v>
      </c>
      <c r="R384" s="11" t="s">
        <v>1216</v>
      </c>
      <c r="S384" s="139" t="s">
        <v>4472</v>
      </c>
      <c r="T384" s="4"/>
      <c r="U384" s="138">
        <v>874.62159999999994</v>
      </c>
      <c r="V384" s="130">
        <v>1.1032169339047036E-4</v>
      </c>
      <c r="W384" s="130">
        <v>4.8199181716369593E-3</v>
      </c>
      <c r="X384" s="130">
        <v>1.5367965170404868E-3</v>
      </c>
      <c r="Y384" s="182"/>
      <c r="AA384" s="159"/>
    </row>
    <row r="385" spans="1:27" x14ac:dyDescent="0.25">
      <c r="A385" t="s">
        <v>1213</v>
      </c>
      <c r="B385">
        <v>142</v>
      </c>
      <c r="C385" t="s">
        <v>4473</v>
      </c>
      <c r="D385" t="s">
        <v>4474</v>
      </c>
      <c r="E385" t="s">
        <v>80</v>
      </c>
      <c r="F385" t="s">
        <v>4475</v>
      </c>
      <c r="G385" t="s">
        <v>4476</v>
      </c>
      <c r="H385" t="s">
        <v>321</v>
      </c>
      <c r="I385" t="s">
        <v>917</v>
      </c>
      <c r="J385" t="s">
        <v>205</v>
      </c>
      <c r="K385" t="s">
        <v>224</v>
      </c>
      <c r="L385" t="s">
        <v>325</v>
      </c>
      <c r="M385" t="s">
        <v>344</v>
      </c>
      <c r="N385" t="s">
        <v>537</v>
      </c>
      <c r="O385" t="s">
        <v>339</v>
      </c>
      <c r="P385" t="s">
        <v>1215</v>
      </c>
      <c r="Q385" s="138">
        <v>16000</v>
      </c>
      <c r="R385" s="11" t="s">
        <v>1216</v>
      </c>
      <c r="S385" s="139" t="s">
        <v>4477</v>
      </c>
      <c r="T385" s="4">
        <v>1.64</v>
      </c>
      <c r="U385" s="138">
        <v>700.22649999999999</v>
      </c>
      <c r="V385" s="130">
        <v>2.3977890706316428E-4</v>
      </c>
      <c r="W385" s="130">
        <v>3.8588509952323926E-3</v>
      </c>
      <c r="X385" s="130">
        <v>1.2303671054310235E-3</v>
      </c>
      <c r="Y385" s="182"/>
      <c r="AA385" s="159"/>
    </row>
    <row r="386" spans="1:27" x14ac:dyDescent="0.25">
      <c r="A386" t="s">
        <v>1213</v>
      </c>
      <c r="B386">
        <v>142</v>
      </c>
      <c r="C386" t="s">
        <v>4478</v>
      </c>
      <c r="D386" t="s">
        <v>4479</v>
      </c>
      <c r="E386" t="s">
        <v>80</v>
      </c>
      <c r="F386" t="s">
        <v>4480</v>
      </c>
      <c r="G386" t="s">
        <v>4481</v>
      </c>
      <c r="H386" t="s">
        <v>321</v>
      </c>
      <c r="I386" t="s">
        <v>917</v>
      </c>
      <c r="J386" t="s">
        <v>205</v>
      </c>
      <c r="K386" t="s">
        <v>224</v>
      </c>
      <c r="L386" t="s">
        <v>325</v>
      </c>
      <c r="M386" t="s">
        <v>346</v>
      </c>
      <c r="N386" t="s">
        <v>534</v>
      </c>
      <c r="O386" t="s">
        <v>339</v>
      </c>
      <c r="P386" t="s">
        <v>1215</v>
      </c>
      <c r="Q386" s="138">
        <v>214.65</v>
      </c>
      <c r="R386" s="11" t="s">
        <v>1216</v>
      </c>
      <c r="S386" s="139" t="s">
        <v>4482</v>
      </c>
      <c r="T386" s="4"/>
      <c r="U386" s="138">
        <v>0.55670000000000008</v>
      </c>
      <c r="V386" s="130">
        <v>6.8286149666442911E-5</v>
      </c>
      <c r="W386" s="130">
        <v>3.067896386449061E-6</v>
      </c>
      <c r="X386" s="130">
        <v>9.7817687218842901E-7</v>
      </c>
      <c r="Y386" s="182"/>
      <c r="AA386" s="159"/>
    </row>
    <row r="387" spans="1:27" x14ac:dyDescent="0.25">
      <c r="A387" t="s">
        <v>1213</v>
      </c>
      <c r="B387">
        <v>143</v>
      </c>
      <c r="C387" t="s">
        <v>1855</v>
      </c>
      <c r="D387" t="s">
        <v>1856</v>
      </c>
      <c r="E387" t="s">
        <v>309</v>
      </c>
      <c r="F387" t="s">
        <v>3928</v>
      </c>
      <c r="G387" t="s">
        <v>3929</v>
      </c>
      <c r="H387" t="s">
        <v>321</v>
      </c>
      <c r="I387" t="s">
        <v>917</v>
      </c>
      <c r="J387" t="s">
        <v>204</v>
      </c>
      <c r="K387" t="s">
        <v>204</v>
      </c>
      <c r="L387" t="s">
        <v>325</v>
      </c>
      <c r="M387" t="s">
        <v>340</v>
      </c>
      <c r="N387" t="s">
        <v>464</v>
      </c>
      <c r="O387" t="s">
        <v>339</v>
      </c>
      <c r="P387" t="s">
        <v>1212</v>
      </c>
      <c r="Q387" s="138">
        <v>350000</v>
      </c>
      <c r="R387" s="165">
        <v>1</v>
      </c>
      <c r="S387" s="139" t="s">
        <v>3930</v>
      </c>
      <c r="T387" s="4"/>
      <c r="U387" s="138">
        <v>4868.5</v>
      </c>
      <c r="V387" s="130">
        <v>1.7992498773040102E-3</v>
      </c>
      <c r="W387" s="130">
        <v>1.1569818345665051E-2</v>
      </c>
      <c r="X387" s="130">
        <v>1.8876861758683298E-3</v>
      </c>
      <c r="Y387" s="182"/>
      <c r="AA387" s="159"/>
    </row>
    <row r="388" spans="1:27" x14ac:dyDescent="0.25">
      <c r="A388" t="s">
        <v>1213</v>
      </c>
      <c r="B388">
        <v>143</v>
      </c>
      <c r="C388" t="s">
        <v>2351</v>
      </c>
      <c r="D388" t="s">
        <v>2352</v>
      </c>
      <c r="E388" t="s">
        <v>309</v>
      </c>
      <c r="F388" t="s">
        <v>2351</v>
      </c>
      <c r="G388" t="s">
        <v>4247</v>
      </c>
      <c r="H388" t="s">
        <v>321</v>
      </c>
      <c r="I388" t="s">
        <v>917</v>
      </c>
      <c r="J388" t="s">
        <v>204</v>
      </c>
      <c r="K388" t="s">
        <v>204</v>
      </c>
      <c r="L388" t="s">
        <v>325</v>
      </c>
      <c r="M388" t="s">
        <v>340</v>
      </c>
      <c r="N388" t="s">
        <v>464</v>
      </c>
      <c r="O388" t="s">
        <v>339</v>
      </c>
      <c r="P388" t="s">
        <v>1212</v>
      </c>
      <c r="Q388" s="138">
        <v>193500</v>
      </c>
      <c r="R388" s="165">
        <v>1</v>
      </c>
      <c r="S388" s="139" t="s">
        <v>4248</v>
      </c>
      <c r="T388" s="4"/>
      <c r="U388" s="138">
        <v>4547.25</v>
      </c>
      <c r="V388" s="130">
        <v>1.076149016261874E-3</v>
      </c>
      <c r="W388" s="130">
        <v>1.0806379063844183E-2</v>
      </c>
      <c r="X388" s="130">
        <v>1.7631264174216418E-3</v>
      </c>
      <c r="Y388" s="182"/>
      <c r="AA388" s="159"/>
    </row>
    <row r="389" spans="1:27" x14ac:dyDescent="0.25">
      <c r="A389" t="s">
        <v>1213</v>
      </c>
      <c r="B389">
        <v>143</v>
      </c>
      <c r="C389" t="s">
        <v>1873</v>
      </c>
      <c r="D389" t="s">
        <v>1874</v>
      </c>
      <c r="E389" t="s">
        <v>309</v>
      </c>
      <c r="F389" t="s">
        <v>1873</v>
      </c>
      <c r="G389" t="s">
        <v>3934</v>
      </c>
      <c r="H389" t="s">
        <v>312</v>
      </c>
      <c r="I389" t="s">
        <v>917</v>
      </c>
      <c r="J389" t="s">
        <v>204</v>
      </c>
      <c r="K389" t="s">
        <v>204</v>
      </c>
      <c r="L389" t="s">
        <v>325</v>
      </c>
      <c r="M389" t="s">
        <v>340</v>
      </c>
      <c r="N389" t="s">
        <v>448</v>
      </c>
      <c r="O389" t="s">
        <v>339</v>
      </c>
      <c r="P389" t="s">
        <v>1212</v>
      </c>
      <c r="Q389" s="138">
        <v>1068500</v>
      </c>
      <c r="R389" s="165">
        <v>1</v>
      </c>
      <c r="S389" s="139" t="s">
        <v>3935</v>
      </c>
      <c r="T389" s="4"/>
      <c r="U389" s="138">
        <v>33230.35</v>
      </c>
      <c r="V389" s="130">
        <v>6.6135218247504542E-4</v>
      </c>
      <c r="W389" s="130">
        <v>7.8970753427723236E-2</v>
      </c>
      <c r="X389" s="130">
        <v>1.2884558347389576E-2</v>
      </c>
      <c r="Y389" s="182"/>
      <c r="AA389" s="159"/>
    </row>
    <row r="390" spans="1:27" x14ac:dyDescent="0.25">
      <c r="A390" t="s">
        <v>1213</v>
      </c>
      <c r="B390">
        <v>143</v>
      </c>
      <c r="C390" t="s">
        <v>1884</v>
      </c>
      <c r="D390" t="s">
        <v>1885</v>
      </c>
      <c r="E390" t="s">
        <v>309</v>
      </c>
      <c r="F390" t="s">
        <v>1884</v>
      </c>
      <c r="G390" t="s">
        <v>3949</v>
      </c>
      <c r="H390" t="s">
        <v>312</v>
      </c>
      <c r="I390" t="s">
        <v>917</v>
      </c>
      <c r="J390" t="s">
        <v>204</v>
      </c>
      <c r="K390" t="s">
        <v>204</v>
      </c>
      <c r="L390" t="s">
        <v>325</v>
      </c>
      <c r="M390" t="s">
        <v>340</v>
      </c>
      <c r="N390" t="s">
        <v>448</v>
      </c>
      <c r="O390" t="s">
        <v>339</v>
      </c>
      <c r="P390" t="s">
        <v>1212</v>
      </c>
      <c r="Q390" s="138">
        <v>954500</v>
      </c>
      <c r="R390" s="165">
        <v>1</v>
      </c>
      <c r="S390" s="139" t="s">
        <v>3950</v>
      </c>
      <c r="T390" s="4"/>
      <c r="U390" s="138">
        <v>32118.924999999999</v>
      </c>
      <c r="V390" s="130">
        <v>7.1354759860732552E-4</v>
      </c>
      <c r="W390" s="130">
        <v>7.6329491159092086E-2</v>
      </c>
      <c r="X390" s="130">
        <v>1.24536203566297E-2</v>
      </c>
      <c r="Y390" s="182"/>
      <c r="AA390" s="159"/>
    </row>
    <row r="391" spans="1:27" x14ac:dyDescent="0.25">
      <c r="A391" t="s">
        <v>1213</v>
      </c>
      <c r="B391">
        <v>143</v>
      </c>
      <c r="C391" t="s">
        <v>3548</v>
      </c>
      <c r="D391" t="s">
        <v>3549</v>
      </c>
      <c r="E391" t="s">
        <v>309</v>
      </c>
      <c r="F391" t="s">
        <v>3548</v>
      </c>
      <c r="G391" t="s">
        <v>3951</v>
      </c>
      <c r="H391" t="s">
        <v>312</v>
      </c>
      <c r="I391" t="s">
        <v>917</v>
      </c>
      <c r="J391" t="s">
        <v>204</v>
      </c>
      <c r="K391" t="s">
        <v>204</v>
      </c>
      <c r="L391" t="s">
        <v>325</v>
      </c>
      <c r="M391" t="s">
        <v>340</v>
      </c>
      <c r="N391" t="s">
        <v>448</v>
      </c>
      <c r="O391" t="s">
        <v>339</v>
      </c>
      <c r="P391" t="s">
        <v>1212</v>
      </c>
      <c r="Q391" s="138">
        <v>775000</v>
      </c>
      <c r="R391" s="165">
        <v>1</v>
      </c>
      <c r="S391" s="139" t="s">
        <v>3952</v>
      </c>
      <c r="T391" s="4"/>
      <c r="U391" s="138">
        <v>14794.75</v>
      </c>
      <c r="V391" s="130">
        <v>6.2651004431856872E-4</v>
      </c>
      <c r="W391" s="130">
        <v>3.515920097967095E-2</v>
      </c>
      <c r="X391" s="130">
        <v>5.7364373113747511E-3</v>
      </c>
      <c r="Y391" s="182"/>
      <c r="AA391" s="159"/>
    </row>
    <row r="392" spans="1:27" x14ac:dyDescent="0.25">
      <c r="A392" t="s">
        <v>1213</v>
      </c>
      <c r="B392">
        <v>143</v>
      </c>
      <c r="C392" t="s">
        <v>2436</v>
      </c>
      <c r="D392" t="s">
        <v>2437</v>
      </c>
      <c r="E392" t="s">
        <v>309</v>
      </c>
      <c r="F392" t="s">
        <v>2436</v>
      </c>
      <c r="G392" t="s">
        <v>3993</v>
      </c>
      <c r="H392" t="s">
        <v>312</v>
      </c>
      <c r="I392" t="s">
        <v>917</v>
      </c>
      <c r="J392" t="s">
        <v>204</v>
      </c>
      <c r="K392" t="s">
        <v>204</v>
      </c>
      <c r="L392" t="s">
        <v>325</v>
      </c>
      <c r="M392" t="s">
        <v>340</v>
      </c>
      <c r="N392" t="s">
        <v>456</v>
      </c>
      <c r="O392" t="s">
        <v>339</v>
      </c>
      <c r="P392" t="s">
        <v>1212</v>
      </c>
      <c r="Q392" s="138">
        <v>770000</v>
      </c>
      <c r="R392" s="165">
        <v>1</v>
      </c>
      <c r="S392" s="139" t="s">
        <v>3994</v>
      </c>
      <c r="T392" s="4"/>
      <c r="U392" s="138">
        <v>12412.4</v>
      </c>
      <c r="V392" s="130">
        <v>5.8576415161002771E-4</v>
      </c>
      <c r="W392" s="130">
        <v>2.9497630324275007E-2</v>
      </c>
      <c r="X392" s="130">
        <v>4.8127176521203779E-3</v>
      </c>
      <c r="Y392" s="182"/>
      <c r="AA392" s="159"/>
    </row>
    <row r="393" spans="1:27" x14ac:dyDescent="0.25">
      <c r="A393" t="s">
        <v>1213</v>
      </c>
      <c r="B393">
        <v>143</v>
      </c>
      <c r="C393" t="s">
        <v>2442</v>
      </c>
      <c r="D393" t="s">
        <v>2443</v>
      </c>
      <c r="E393" t="s">
        <v>309</v>
      </c>
      <c r="F393" t="s">
        <v>2442</v>
      </c>
      <c r="G393" t="s">
        <v>3957</v>
      </c>
      <c r="H393" t="s">
        <v>312</v>
      </c>
      <c r="I393" t="s">
        <v>917</v>
      </c>
      <c r="J393" t="s">
        <v>204</v>
      </c>
      <c r="K393" t="s">
        <v>204</v>
      </c>
      <c r="L393" t="s">
        <v>325</v>
      </c>
      <c r="M393" t="s">
        <v>340</v>
      </c>
      <c r="N393" t="s">
        <v>446</v>
      </c>
      <c r="O393" t="s">
        <v>339</v>
      </c>
      <c r="P393" t="s">
        <v>1212</v>
      </c>
      <c r="Q393" s="138">
        <v>13750</v>
      </c>
      <c r="R393" s="165">
        <v>1</v>
      </c>
      <c r="S393" s="139" t="s">
        <v>3958</v>
      </c>
      <c r="T393" s="4">
        <v>25.8431</v>
      </c>
      <c r="U393" s="138">
        <v>9157.2181</v>
      </c>
      <c r="V393" s="130">
        <v>3.0915002225430485E-4</v>
      </c>
      <c r="W393" s="130">
        <v>2.1761805477793172E-2</v>
      </c>
      <c r="X393" s="130">
        <v>3.5505708158121091E-3</v>
      </c>
      <c r="Y393" s="182"/>
      <c r="AA393" s="159"/>
    </row>
    <row r="394" spans="1:27" x14ac:dyDescent="0.25">
      <c r="A394" t="s">
        <v>1213</v>
      </c>
      <c r="B394">
        <v>143</v>
      </c>
      <c r="C394" t="s">
        <v>3959</v>
      </c>
      <c r="D394" t="s">
        <v>3960</v>
      </c>
      <c r="E394" t="s">
        <v>309</v>
      </c>
      <c r="F394" t="s">
        <v>3961</v>
      </c>
      <c r="G394" t="s">
        <v>3962</v>
      </c>
      <c r="H394" t="s">
        <v>312</v>
      </c>
      <c r="I394" t="s">
        <v>917</v>
      </c>
      <c r="J394" t="s">
        <v>204</v>
      </c>
      <c r="K394" t="s">
        <v>204</v>
      </c>
      <c r="L394" t="s">
        <v>325</v>
      </c>
      <c r="M394" t="s">
        <v>340</v>
      </c>
      <c r="N394" t="s">
        <v>448</v>
      </c>
      <c r="O394" t="s">
        <v>339</v>
      </c>
      <c r="P394" t="s">
        <v>1212</v>
      </c>
      <c r="Q394" s="138">
        <v>50000</v>
      </c>
      <c r="R394" s="165">
        <v>1</v>
      </c>
      <c r="S394" s="139" t="s">
        <v>3963</v>
      </c>
      <c r="T394" s="4"/>
      <c r="U394" s="138">
        <v>7205</v>
      </c>
      <c r="V394" s="130">
        <v>4.9835522840417483E-4</v>
      </c>
      <c r="W394" s="130">
        <v>1.7122428095001887E-2</v>
      </c>
      <c r="X394" s="130">
        <v>2.7936282011156036E-3</v>
      </c>
      <c r="Y394" s="182"/>
      <c r="AA394" s="159"/>
    </row>
    <row r="395" spans="1:27" x14ac:dyDescent="0.25">
      <c r="A395" t="s">
        <v>1213</v>
      </c>
      <c r="B395">
        <v>143</v>
      </c>
      <c r="C395" t="s">
        <v>2591</v>
      </c>
      <c r="D395" t="s">
        <v>2592</v>
      </c>
      <c r="E395" t="s">
        <v>309</v>
      </c>
      <c r="F395" t="s">
        <v>2591</v>
      </c>
      <c r="G395" t="s">
        <v>3975</v>
      </c>
      <c r="H395" t="s">
        <v>312</v>
      </c>
      <c r="I395" t="s">
        <v>917</v>
      </c>
      <c r="J395" t="s">
        <v>204</v>
      </c>
      <c r="K395" t="s">
        <v>204</v>
      </c>
      <c r="L395" t="s">
        <v>325</v>
      </c>
      <c r="M395" t="s">
        <v>340</v>
      </c>
      <c r="N395" t="s">
        <v>475</v>
      </c>
      <c r="O395" t="s">
        <v>339</v>
      </c>
      <c r="P395" t="s">
        <v>1212</v>
      </c>
      <c r="Q395" s="138">
        <v>280828</v>
      </c>
      <c r="R395" s="165">
        <v>1</v>
      </c>
      <c r="S395" s="139" t="s">
        <v>3976</v>
      </c>
      <c r="T395" s="4"/>
      <c r="U395" s="138">
        <v>6942.0682000000006</v>
      </c>
      <c r="V395" s="130">
        <v>1.0228518338613237E-3</v>
      </c>
      <c r="W395" s="130">
        <v>1.6497579956294129E-2</v>
      </c>
      <c r="X395" s="130">
        <v>2.6916804299219762E-3</v>
      </c>
      <c r="Y395" s="182"/>
      <c r="AA395" s="159"/>
    </row>
    <row r="396" spans="1:27" x14ac:dyDescent="0.25">
      <c r="A396" t="s">
        <v>1213</v>
      </c>
      <c r="B396">
        <v>143</v>
      </c>
      <c r="C396" t="s">
        <v>3999</v>
      </c>
      <c r="D396" t="s">
        <v>4000</v>
      </c>
      <c r="E396" t="s">
        <v>309</v>
      </c>
      <c r="F396" t="s">
        <v>3999</v>
      </c>
      <c r="G396" t="s">
        <v>4001</v>
      </c>
      <c r="H396" t="s">
        <v>312</v>
      </c>
      <c r="I396" t="s">
        <v>917</v>
      </c>
      <c r="J396" t="s">
        <v>204</v>
      </c>
      <c r="K396" t="s">
        <v>204</v>
      </c>
      <c r="L396" t="s">
        <v>325</v>
      </c>
      <c r="M396" t="s">
        <v>340</v>
      </c>
      <c r="N396" t="s">
        <v>475</v>
      </c>
      <c r="O396" t="s">
        <v>339</v>
      </c>
      <c r="P396" t="s">
        <v>1212</v>
      </c>
      <c r="Q396" s="138">
        <v>27250</v>
      </c>
      <c r="R396" s="165">
        <v>1</v>
      </c>
      <c r="S396" s="139" t="s">
        <v>4002</v>
      </c>
      <c r="T396" s="4"/>
      <c r="U396" s="138">
        <v>6471.875</v>
      </c>
      <c r="V396" s="130">
        <v>1.9733479981452703E-3</v>
      </c>
      <c r="W396" s="130">
        <v>1.5380182418784225E-2</v>
      </c>
      <c r="X396" s="130">
        <v>2.5093702309639206E-3</v>
      </c>
      <c r="Y396" s="182"/>
      <c r="AA396" s="159"/>
    </row>
    <row r="397" spans="1:27" x14ac:dyDescent="0.25">
      <c r="A397" t="s">
        <v>1213</v>
      </c>
      <c r="B397">
        <v>143</v>
      </c>
      <c r="C397" t="s">
        <v>4290</v>
      </c>
      <c r="D397" t="s">
        <v>4291</v>
      </c>
      <c r="E397" t="s">
        <v>309</v>
      </c>
      <c r="F397" t="s">
        <v>4290</v>
      </c>
      <c r="G397" t="s">
        <v>4292</v>
      </c>
      <c r="H397" t="s">
        <v>312</v>
      </c>
      <c r="I397" t="s">
        <v>917</v>
      </c>
      <c r="J397" t="s">
        <v>204</v>
      </c>
      <c r="K397" t="s">
        <v>204</v>
      </c>
      <c r="L397" t="s">
        <v>325</v>
      </c>
      <c r="M397" t="s">
        <v>340</v>
      </c>
      <c r="N397" t="s">
        <v>462</v>
      </c>
      <c r="O397" t="s">
        <v>339</v>
      </c>
      <c r="P397" t="s">
        <v>1212</v>
      </c>
      <c r="Q397" s="138">
        <v>313000</v>
      </c>
      <c r="R397" s="165">
        <v>1</v>
      </c>
      <c r="S397" s="139" t="s">
        <v>4293</v>
      </c>
      <c r="T397" s="4"/>
      <c r="U397" s="138">
        <v>5937.61</v>
      </c>
      <c r="V397" s="130">
        <v>3.2276040704067696E-3</v>
      </c>
      <c r="W397" s="130">
        <v>1.4110520510917995E-2</v>
      </c>
      <c r="X397" s="130">
        <v>2.3022171746323412E-3</v>
      </c>
      <c r="Y397" s="182"/>
      <c r="AA397" s="159"/>
    </row>
    <row r="398" spans="1:27" x14ac:dyDescent="0.25">
      <c r="A398" t="s">
        <v>1213</v>
      </c>
      <c r="B398">
        <v>143</v>
      </c>
      <c r="C398" t="s">
        <v>2272</v>
      </c>
      <c r="D398" t="s">
        <v>2273</v>
      </c>
      <c r="E398" t="s">
        <v>309</v>
      </c>
      <c r="F398" t="s">
        <v>2272</v>
      </c>
      <c r="G398" t="s">
        <v>4009</v>
      </c>
      <c r="H398" t="s">
        <v>312</v>
      </c>
      <c r="I398" t="s">
        <v>917</v>
      </c>
      <c r="J398" t="s">
        <v>204</v>
      </c>
      <c r="K398" t="s">
        <v>204</v>
      </c>
      <c r="L398" t="s">
        <v>325</v>
      </c>
      <c r="M398" t="s">
        <v>340</v>
      </c>
      <c r="N398" t="s">
        <v>441</v>
      </c>
      <c r="O398" t="s">
        <v>339</v>
      </c>
      <c r="P398" t="s">
        <v>1212</v>
      </c>
      <c r="Q398" s="138">
        <v>317000</v>
      </c>
      <c r="R398" s="165">
        <v>1</v>
      </c>
      <c r="S398" s="139" t="s">
        <v>4010</v>
      </c>
      <c r="T398" s="4"/>
      <c r="U398" s="138">
        <v>4422.1499999999996</v>
      </c>
      <c r="V398" s="130">
        <v>5.7694251530782288E-4</v>
      </c>
      <c r="W398" s="130">
        <v>1.0509083331063511E-2</v>
      </c>
      <c r="X398" s="130">
        <v>1.714620811875554E-3</v>
      </c>
      <c r="Y398" s="182"/>
      <c r="AA398" s="159"/>
    </row>
    <row r="399" spans="1:27" x14ac:dyDescent="0.25">
      <c r="A399" t="s">
        <v>1213</v>
      </c>
      <c r="B399">
        <v>143</v>
      </c>
      <c r="C399" t="s">
        <v>1769</v>
      </c>
      <c r="D399" t="s">
        <v>1770</v>
      </c>
      <c r="E399" t="s">
        <v>309</v>
      </c>
      <c r="F399" t="s">
        <v>1769</v>
      </c>
      <c r="G399" t="s">
        <v>3977</v>
      </c>
      <c r="H399" t="s">
        <v>312</v>
      </c>
      <c r="I399" t="s">
        <v>917</v>
      </c>
      <c r="J399" t="s">
        <v>204</v>
      </c>
      <c r="K399" t="s">
        <v>204</v>
      </c>
      <c r="L399" t="s">
        <v>325</v>
      </c>
      <c r="M399" t="s">
        <v>340</v>
      </c>
      <c r="N399" t="s">
        <v>441</v>
      </c>
      <c r="O399" t="s">
        <v>339</v>
      </c>
      <c r="P399" t="s">
        <v>1212</v>
      </c>
      <c r="Q399" s="138">
        <v>72000</v>
      </c>
      <c r="R399" s="165">
        <v>1</v>
      </c>
      <c r="S399" s="139" t="s">
        <v>3978</v>
      </c>
      <c r="T399" s="4"/>
      <c r="U399" s="138">
        <v>4309.2</v>
      </c>
      <c r="V399" s="130">
        <v>6.0777334511231843E-4</v>
      </c>
      <c r="W399" s="130">
        <v>1.024066164427233E-2</v>
      </c>
      <c r="X399" s="130">
        <v>1.6708261824076834E-3</v>
      </c>
      <c r="Y399" s="182"/>
      <c r="AA399" s="159"/>
    </row>
    <row r="400" spans="1:27" x14ac:dyDescent="0.25">
      <c r="A400" t="s">
        <v>1213</v>
      </c>
      <c r="B400">
        <v>143</v>
      </c>
      <c r="C400" t="s">
        <v>2386</v>
      </c>
      <c r="D400" t="s">
        <v>2387</v>
      </c>
      <c r="E400" t="s">
        <v>309</v>
      </c>
      <c r="F400" t="s">
        <v>2386</v>
      </c>
      <c r="G400" t="s">
        <v>4340</v>
      </c>
      <c r="H400" t="s">
        <v>312</v>
      </c>
      <c r="I400" t="s">
        <v>917</v>
      </c>
      <c r="J400" t="s">
        <v>204</v>
      </c>
      <c r="K400" t="s">
        <v>204</v>
      </c>
      <c r="L400" t="s">
        <v>325</v>
      </c>
      <c r="M400" t="s">
        <v>340</v>
      </c>
      <c r="N400" t="s">
        <v>464</v>
      </c>
      <c r="O400" t="s">
        <v>339</v>
      </c>
      <c r="P400" t="s">
        <v>1212</v>
      </c>
      <c r="Q400" s="138">
        <v>31000</v>
      </c>
      <c r="R400" s="165">
        <v>1</v>
      </c>
      <c r="S400" s="139" t="s">
        <v>4341</v>
      </c>
      <c r="T400" s="4"/>
      <c r="U400" s="138">
        <v>4243.8999999999996</v>
      </c>
      <c r="V400" s="130">
        <v>1.7496708643340204E-3</v>
      </c>
      <c r="W400" s="130">
        <v>1.0085478499983138E-2</v>
      </c>
      <c r="X400" s="130">
        <v>1.6455071093288702E-3</v>
      </c>
      <c r="Y400" s="182"/>
      <c r="AA400" s="159"/>
    </row>
    <row r="401" spans="1:27" x14ac:dyDescent="0.25">
      <c r="A401" t="s">
        <v>1213</v>
      </c>
      <c r="B401">
        <v>143</v>
      </c>
      <c r="C401" t="s">
        <v>2577</v>
      </c>
      <c r="D401" t="s">
        <v>2578</v>
      </c>
      <c r="E401" t="s">
        <v>309</v>
      </c>
      <c r="F401" t="s">
        <v>2577</v>
      </c>
      <c r="G401" t="s">
        <v>4054</v>
      </c>
      <c r="H401" t="s">
        <v>312</v>
      </c>
      <c r="I401" t="s">
        <v>917</v>
      </c>
      <c r="J401" t="s">
        <v>204</v>
      </c>
      <c r="K401" t="s">
        <v>204</v>
      </c>
      <c r="L401" t="s">
        <v>325</v>
      </c>
      <c r="M401" t="s">
        <v>340</v>
      </c>
      <c r="N401" t="s">
        <v>440</v>
      </c>
      <c r="O401" t="s">
        <v>339</v>
      </c>
      <c r="P401" t="s">
        <v>1212</v>
      </c>
      <c r="Q401" s="138">
        <v>155000.37</v>
      </c>
      <c r="R401" s="165">
        <v>1</v>
      </c>
      <c r="S401" s="139" t="s">
        <v>4055</v>
      </c>
      <c r="T401" s="4"/>
      <c r="U401" s="138">
        <v>4081.1597000000002</v>
      </c>
      <c r="V401" s="130">
        <v>6.9059554313512283E-4</v>
      </c>
      <c r="W401" s="130">
        <v>9.6987319233129057E-3</v>
      </c>
      <c r="X401" s="130">
        <v>1.5824070549863287E-3</v>
      </c>
      <c r="Y401" s="182"/>
      <c r="AA401" s="159"/>
    </row>
    <row r="402" spans="1:27" x14ac:dyDescent="0.25">
      <c r="A402" t="s">
        <v>1213</v>
      </c>
      <c r="B402">
        <v>143</v>
      </c>
      <c r="C402" t="s">
        <v>2375</v>
      </c>
      <c r="D402" t="s">
        <v>2376</v>
      </c>
      <c r="E402" t="s">
        <v>309</v>
      </c>
      <c r="F402" t="s">
        <v>3966</v>
      </c>
      <c r="G402" t="s">
        <v>3967</v>
      </c>
      <c r="H402" t="s">
        <v>312</v>
      </c>
      <c r="I402" t="s">
        <v>917</v>
      </c>
      <c r="J402" t="s">
        <v>204</v>
      </c>
      <c r="K402" t="s">
        <v>204</v>
      </c>
      <c r="L402" t="s">
        <v>325</v>
      </c>
      <c r="M402" t="s">
        <v>340</v>
      </c>
      <c r="N402" t="s">
        <v>445</v>
      </c>
      <c r="O402" t="s">
        <v>339</v>
      </c>
      <c r="P402" t="s">
        <v>1212</v>
      </c>
      <c r="Q402" s="138">
        <v>115000</v>
      </c>
      <c r="R402" s="165">
        <v>1</v>
      </c>
      <c r="S402" s="139" t="s">
        <v>3968</v>
      </c>
      <c r="T402" s="4"/>
      <c r="U402" s="138">
        <v>3931.85</v>
      </c>
      <c r="V402" s="130">
        <v>4.4073376085223528E-4</v>
      </c>
      <c r="W402" s="130">
        <v>9.343902693314806E-3</v>
      </c>
      <c r="X402" s="130">
        <v>1.5245145097233014E-3</v>
      </c>
      <c r="Y402" s="182"/>
      <c r="AA402" s="159"/>
    </row>
    <row r="403" spans="1:27" x14ac:dyDescent="0.25">
      <c r="A403" t="s">
        <v>1213</v>
      </c>
      <c r="B403">
        <v>143</v>
      </c>
      <c r="C403" t="s">
        <v>4346</v>
      </c>
      <c r="D403" t="s">
        <v>4347</v>
      </c>
      <c r="E403" t="s">
        <v>309</v>
      </c>
      <c r="F403" t="s">
        <v>4348</v>
      </c>
      <c r="G403" t="s">
        <v>4349</v>
      </c>
      <c r="H403" t="s">
        <v>312</v>
      </c>
      <c r="I403" t="s">
        <v>917</v>
      </c>
      <c r="J403" t="s">
        <v>204</v>
      </c>
      <c r="K403" t="s">
        <v>204</v>
      </c>
      <c r="L403" t="s">
        <v>325</v>
      </c>
      <c r="M403" t="s">
        <v>340</v>
      </c>
      <c r="N403" t="s">
        <v>451</v>
      </c>
      <c r="O403" t="s">
        <v>339</v>
      </c>
      <c r="P403" t="s">
        <v>1212</v>
      </c>
      <c r="Q403" s="138">
        <v>41250</v>
      </c>
      <c r="R403" s="165">
        <v>1</v>
      </c>
      <c r="S403" s="139" t="s">
        <v>4350</v>
      </c>
      <c r="T403" s="4"/>
      <c r="U403" s="138">
        <v>3874.2</v>
      </c>
      <c r="V403" s="130">
        <v>7.8159533783402145E-4</v>
      </c>
      <c r="W403" s="130">
        <v>9.2068995039078852E-3</v>
      </c>
      <c r="X403" s="130">
        <v>1.5021616067678102E-3</v>
      </c>
      <c r="Y403" s="182"/>
      <c r="AA403" s="159"/>
    </row>
    <row r="404" spans="1:27" x14ac:dyDescent="0.25">
      <c r="A404" t="s">
        <v>1213</v>
      </c>
      <c r="B404">
        <v>143</v>
      </c>
      <c r="C404" t="s">
        <v>4056</v>
      </c>
      <c r="D404" t="s">
        <v>4057</v>
      </c>
      <c r="E404" t="s">
        <v>309</v>
      </c>
      <c r="F404" t="s">
        <v>4056</v>
      </c>
      <c r="G404" t="s">
        <v>4058</v>
      </c>
      <c r="H404" t="s">
        <v>312</v>
      </c>
      <c r="I404" t="s">
        <v>917</v>
      </c>
      <c r="J404" t="s">
        <v>204</v>
      </c>
      <c r="K404" t="s">
        <v>204</v>
      </c>
      <c r="L404" t="s">
        <v>325</v>
      </c>
      <c r="M404" t="s">
        <v>340</v>
      </c>
      <c r="N404" t="s">
        <v>476</v>
      </c>
      <c r="O404" t="s">
        <v>339</v>
      </c>
      <c r="P404" t="s">
        <v>1212</v>
      </c>
      <c r="Q404" s="138">
        <v>19289</v>
      </c>
      <c r="R404" s="165">
        <v>1</v>
      </c>
      <c r="S404" s="139" t="s">
        <v>4059</v>
      </c>
      <c r="T404" s="4"/>
      <c r="U404" s="138">
        <v>3780.6439999999998</v>
      </c>
      <c r="V404" s="130">
        <v>8.4111418828251058E-4</v>
      </c>
      <c r="W404" s="130">
        <v>8.9845669733241238E-3</v>
      </c>
      <c r="X404" s="130">
        <v>1.4658867032308813E-3</v>
      </c>
      <c r="Y404" s="182"/>
      <c r="AA404" s="159"/>
    </row>
    <row r="405" spans="1:27" x14ac:dyDescent="0.25">
      <c r="A405" t="s">
        <v>1213</v>
      </c>
      <c r="B405">
        <v>143</v>
      </c>
      <c r="C405" t="s">
        <v>3389</v>
      </c>
      <c r="D405" t="s">
        <v>3390</v>
      </c>
      <c r="E405" t="s">
        <v>309</v>
      </c>
      <c r="F405" t="s">
        <v>4351</v>
      </c>
      <c r="G405" t="s">
        <v>4352</v>
      </c>
      <c r="H405" t="s">
        <v>312</v>
      </c>
      <c r="I405" t="s">
        <v>917</v>
      </c>
      <c r="J405" t="s">
        <v>204</v>
      </c>
      <c r="K405" t="s">
        <v>204</v>
      </c>
      <c r="L405" t="s">
        <v>325</v>
      </c>
      <c r="M405" t="s">
        <v>340</v>
      </c>
      <c r="N405" t="s">
        <v>451</v>
      </c>
      <c r="O405" t="s">
        <v>339</v>
      </c>
      <c r="P405" t="s">
        <v>1212</v>
      </c>
      <c r="Q405" s="138">
        <v>71135</v>
      </c>
      <c r="R405" s="165">
        <v>1</v>
      </c>
      <c r="S405" s="139" t="s">
        <v>4353</v>
      </c>
      <c r="T405" s="4"/>
      <c r="U405" s="138">
        <v>3646.3801000000003</v>
      </c>
      <c r="V405" s="130">
        <v>1.1062290437943382E-3</v>
      </c>
      <c r="W405" s="130">
        <v>8.6654935557662453E-3</v>
      </c>
      <c r="X405" s="130">
        <v>1.4138279360647796E-3</v>
      </c>
      <c r="Y405" s="182"/>
      <c r="AA405" s="159"/>
    </row>
    <row r="406" spans="1:27" x14ac:dyDescent="0.25">
      <c r="A406" t="s">
        <v>1213</v>
      </c>
      <c r="B406">
        <v>143</v>
      </c>
      <c r="C406" t="s">
        <v>4082</v>
      </c>
      <c r="D406" t="s">
        <v>4083</v>
      </c>
      <c r="E406" t="s">
        <v>309</v>
      </c>
      <c r="F406" t="s">
        <v>4084</v>
      </c>
      <c r="G406">
        <v>1132356</v>
      </c>
      <c r="H406" t="s">
        <v>312</v>
      </c>
      <c r="I406" t="s">
        <v>917</v>
      </c>
      <c r="J406" t="s">
        <v>204</v>
      </c>
      <c r="K406" t="s">
        <v>204</v>
      </c>
      <c r="L406" t="s">
        <v>325</v>
      </c>
      <c r="M406" t="s">
        <v>340</v>
      </c>
      <c r="N406" t="s">
        <v>463</v>
      </c>
      <c r="O406" t="s">
        <v>339</v>
      </c>
      <c r="P406" t="s">
        <v>1212</v>
      </c>
      <c r="Q406" s="138">
        <v>360000</v>
      </c>
      <c r="R406" s="165">
        <v>1</v>
      </c>
      <c r="S406" s="139">
        <v>992.1</v>
      </c>
      <c r="T406" s="4"/>
      <c r="U406" s="138">
        <v>3571.56</v>
      </c>
      <c r="V406" s="130">
        <v>2.470114682827566E-3</v>
      </c>
      <c r="W406" s="130">
        <v>8.4876862299770907E-3</v>
      </c>
      <c r="X406" s="130">
        <v>1.3848175902812555E-3</v>
      </c>
      <c r="Y406" s="182"/>
      <c r="AA406" s="159"/>
    </row>
    <row r="407" spans="1:27" x14ac:dyDescent="0.25">
      <c r="A407" t="s">
        <v>1213</v>
      </c>
      <c r="B407">
        <v>143</v>
      </c>
      <c r="C407" t="s">
        <v>2185</v>
      </c>
      <c r="D407" t="s">
        <v>2186</v>
      </c>
      <c r="E407" t="s">
        <v>309</v>
      </c>
      <c r="F407" t="s">
        <v>2185</v>
      </c>
      <c r="G407" t="s">
        <v>3991</v>
      </c>
      <c r="H407" t="s">
        <v>312</v>
      </c>
      <c r="I407" t="s">
        <v>917</v>
      </c>
      <c r="J407" t="s">
        <v>204</v>
      </c>
      <c r="K407" t="s">
        <v>204</v>
      </c>
      <c r="L407" t="s">
        <v>325</v>
      </c>
      <c r="M407" t="s">
        <v>340</v>
      </c>
      <c r="N407" t="s">
        <v>464</v>
      </c>
      <c r="O407" t="s">
        <v>339</v>
      </c>
      <c r="P407" t="s">
        <v>1212</v>
      </c>
      <c r="Q407" s="138">
        <v>9325</v>
      </c>
      <c r="R407" s="165">
        <v>1</v>
      </c>
      <c r="S407" t="s">
        <v>3992</v>
      </c>
      <c r="T407" s="4"/>
      <c r="U407" s="138">
        <v>3332.7550000000001</v>
      </c>
      <c r="V407" s="130">
        <v>3.7904066494585589E-4</v>
      </c>
      <c r="W407" s="130">
        <v>7.9201745795639163E-3</v>
      </c>
      <c r="X407" s="130">
        <v>1.2922246156015316E-3</v>
      </c>
      <c r="Y407" s="182"/>
      <c r="AA407" s="159"/>
    </row>
    <row r="408" spans="1:27" x14ac:dyDescent="0.25">
      <c r="A408" t="s">
        <v>1213</v>
      </c>
      <c r="B408">
        <v>143</v>
      </c>
      <c r="C408" t="s">
        <v>2142</v>
      </c>
      <c r="D408" t="s">
        <v>2143</v>
      </c>
      <c r="E408" t="s">
        <v>309</v>
      </c>
      <c r="F408" t="s">
        <v>4026</v>
      </c>
      <c r="G408" t="s">
        <v>4027</v>
      </c>
      <c r="H408" t="s">
        <v>312</v>
      </c>
      <c r="I408" t="s">
        <v>917</v>
      </c>
      <c r="J408" t="s">
        <v>204</v>
      </c>
      <c r="K408" t="s">
        <v>204</v>
      </c>
      <c r="L408" t="s">
        <v>325</v>
      </c>
      <c r="M408" t="s">
        <v>340</v>
      </c>
      <c r="N408" t="s">
        <v>464</v>
      </c>
      <c r="O408" t="s">
        <v>339</v>
      </c>
      <c r="P408" t="s">
        <v>1212</v>
      </c>
      <c r="Q408" s="138">
        <v>350000</v>
      </c>
      <c r="R408" s="165">
        <v>1</v>
      </c>
      <c r="S408" t="s">
        <v>4028</v>
      </c>
      <c r="T408" s="4"/>
      <c r="U408" s="138">
        <v>3083.5</v>
      </c>
      <c r="V408" s="130">
        <v>4.6330859853157224E-4</v>
      </c>
      <c r="W408" s="130">
        <v>7.32782887313509E-3</v>
      </c>
      <c r="X408" s="130">
        <v>1.1955798137598839E-3</v>
      </c>
      <c r="Y408" s="182"/>
      <c r="AA408" s="159"/>
    </row>
    <row r="409" spans="1:27" x14ac:dyDescent="0.25">
      <c r="A409" t="s">
        <v>1213</v>
      </c>
      <c r="B409">
        <v>143</v>
      </c>
      <c r="C409" t="s">
        <v>4359</v>
      </c>
      <c r="D409" t="s">
        <v>4360</v>
      </c>
      <c r="E409" t="s">
        <v>309</v>
      </c>
      <c r="F409" t="s">
        <v>4361</v>
      </c>
      <c r="G409" t="s">
        <v>4362</v>
      </c>
      <c r="H409" t="s">
        <v>312</v>
      </c>
      <c r="I409" t="s">
        <v>917</v>
      </c>
      <c r="J409" t="s">
        <v>204</v>
      </c>
      <c r="K409" t="s">
        <v>204</v>
      </c>
      <c r="L409" t="s">
        <v>325</v>
      </c>
      <c r="M409" t="s">
        <v>340</v>
      </c>
      <c r="N409" t="s">
        <v>446</v>
      </c>
      <c r="O409" t="s">
        <v>339</v>
      </c>
      <c r="P409" t="s">
        <v>1212</v>
      </c>
      <c r="Q409" s="138">
        <v>261281</v>
      </c>
      <c r="R409" s="165">
        <v>1</v>
      </c>
      <c r="S409" t="s">
        <v>4363</v>
      </c>
      <c r="T409" s="4"/>
      <c r="U409" s="138">
        <v>2774.8042</v>
      </c>
      <c r="V409" s="130">
        <v>4.2716923951168894E-3</v>
      </c>
      <c r="W409" s="130">
        <v>6.5942242043316081E-3</v>
      </c>
      <c r="X409" s="130">
        <v>1.0758877537396284E-3</v>
      </c>
      <c r="Y409" s="182"/>
      <c r="AA409" s="159"/>
    </row>
    <row r="410" spans="1:27" x14ac:dyDescent="0.25">
      <c r="A410" t="s">
        <v>1213</v>
      </c>
      <c r="B410">
        <v>143</v>
      </c>
      <c r="C410" t="s">
        <v>4065</v>
      </c>
      <c r="D410" t="s">
        <v>4066</v>
      </c>
      <c r="E410" t="s">
        <v>309</v>
      </c>
      <c r="F410" t="s">
        <v>4065</v>
      </c>
      <c r="G410" t="s">
        <v>4067</v>
      </c>
      <c r="H410" t="s">
        <v>312</v>
      </c>
      <c r="I410" t="s">
        <v>917</v>
      </c>
      <c r="J410" t="s">
        <v>204</v>
      </c>
      <c r="K410" t="s">
        <v>204</v>
      </c>
      <c r="L410" t="s">
        <v>325</v>
      </c>
      <c r="M410" t="s">
        <v>340</v>
      </c>
      <c r="N410" t="s">
        <v>475</v>
      </c>
      <c r="O410" t="s">
        <v>339</v>
      </c>
      <c r="P410" t="s">
        <v>1212</v>
      </c>
      <c r="Q410" s="138">
        <v>40135</v>
      </c>
      <c r="R410" s="165">
        <v>1</v>
      </c>
      <c r="S410" t="s">
        <v>4068</v>
      </c>
      <c r="T410" s="4"/>
      <c r="U410" s="138">
        <v>2506.0293999999999</v>
      </c>
      <c r="V410" s="130">
        <v>1.6054000000000001E-3</v>
      </c>
      <c r="W410" s="130">
        <v>5.955490382437297E-3</v>
      </c>
      <c r="X410" s="130">
        <v>9.7167444894723329E-4</v>
      </c>
      <c r="Y410" s="182"/>
      <c r="AA410" s="159"/>
    </row>
    <row r="411" spans="1:27" x14ac:dyDescent="0.25">
      <c r="A411" t="s">
        <v>1213</v>
      </c>
      <c r="B411">
        <v>143</v>
      </c>
      <c r="C411" t="s">
        <v>1994</v>
      </c>
      <c r="D411" t="s">
        <v>1995</v>
      </c>
      <c r="E411" t="s">
        <v>309</v>
      </c>
      <c r="F411" t="s">
        <v>4282</v>
      </c>
      <c r="G411" t="s">
        <v>4283</v>
      </c>
      <c r="H411" t="s">
        <v>312</v>
      </c>
      <c r="I411" t="s">
        <v>917</v>
      </c>
      <c r="J411" t="s">
        <v>204</v>
      </c>
      <c r="K411" t="s">
        <v>204</v>
      </c>
      <c r="L411" t="s">
        <v>325</v>
      </c>
      <c r="M411" t="s">
        <v>340</v>
      </c>
      <c r="N411" t="s">
        <v>464</v>
      </c>
      <c r="O411" t="s">
        <v>339</v>
      </c>
      <c r="P411" t="s">
        <v>1212</v>
      </c>
      <c r="Q411" s="138">
        <v>39356</v>
      </c>
      <c r="R411" s="165">
        <v>1</v>
      </c>
      <c r="S411" t="s">
        <v>4284</v>
      </c>
      <c r="T411" s="4"/>
      <c r="U411" s="138">
        <v>2092.5585000000001</v>
      </c>
      <c r="V411" s="130">
        <v>2.9926298012685008E-4</v>
      </c>
      <c r="W411" s="130">
        <v>4.972891388040945E-3</v>
      </c>
      <c r="X411" s="130">
        <v>8.1135745150370114E-4</v>
      </c>
      <c r="Y411" s="182"/>
      <c r="AA411" s="159"/>
    </row>
    <row r="412" spans="1:27" x14ac:dyDescent="0.25">
      <c r="A412" t="s">
        <v>1213</v>
      </c>
      <c r="B412">
        <v>143</v>
      </c>
      <c r="C412" t="s">
        <v>2572</v>
      </c>
      <c r="D412" t="s">
        <v>2573</v>
      </c>
      <c r="E412" t="s">
        <v>309</v>
      </c>
      <c r="F412" t="s">
        <v>2572</v>
      </c>
      <c r="G412" t="s">
        <v>4267</v>
      </c>
      <c r="H412" t="s">
        <v>312</v>
      </c>
      <c r="I412" t="s">
        <v>917</v>
      </c>
      <c r="J412" t="s">
        <v>204</v>
      </c>
      <c r="K412" t="s">
        <v>204</v>
      </c>
      <c r="L412" t="s">
        <v>325</v>
      </c>
      <c r="M412" t="s">
        <v>340</v>
      </c>
      <c r="N412" t="s">
        <v>451</v>
      </c>
      <c r="O412" t="s">
        <v>339</v>
      </c>
      <c r="P412" t="s">
        <v>1212</v>
      </c>
      <c r="Q412" s="138">
        <v>2350</v>
      </c>
      <c r="R412" s="165">
        <v>1</v>
      </c>
      <c r="S412" t="s">
        <v>4268</v>
      </c>
      <c r="T412" s="4"/>
      <c r="U412" s="138">
        <v>1967.89</v>
      </c>
      <c r="V412" s="130">
        <v>3.0510010529199381E-4</v>
      </c>
      <c r="W412" s="130">
        <v>4.6766210997742216E-3</v>
      </c>
      <c r="X412" s="130">
        <v>7.6301915346195504E-4</v>
      </c>
      <c r="Y412" s="182"/>
      <c r="AA412" s="159"/>
    </row>
    <row r="413" spans="1:27" x14ac:dyDescent="0.25">
      <c r="A413" t="s">
        <v>1213</v>
      </c>
      <c r="B413">
        <v>143</v>
      </c>
      <c r="C413" t="s">
        <v>4342</v>
      </c>
      <c r="D413" t="s">
        <v>4343</v>
      </c>
      <c r="E413" t="s">
        <v>309</v>
      </c>
      <c r="F413" t="s">
        <v>4342</v>
      </c>
      <c r="G413" t="s">
        <v>4344</v>
      </c>
      <c r="H413" t="s">
        <v>312</v>
      </c>
      <c r="I413" t="s">
        <v>917</v>
      </c>
      <c r="J413" t="s">
        <v>204</v>
      </c>
      <c r="K413" t="s">
        <v>204</v>
      </c>
      <c r="L413" t="s">
        <v>325</v>
      </c>
      <c r="M413" t="s">
        <v>340</v>
      </c>
      <c r="N413" t="s">
        <v>451</v>
      </c>
      <c r="O413" t="s">
        <v>339</v>
      </c>
      <c r="P413" t="s">
        <v>1212</v>
      </c>
      <c r="Q413" s="138">
        <v>365900</v>
      </c>
      <c r="R413" s="165">
        <v>1</v>
      </c>
      <c r="S413" t="s">
        <v>4345</v>
      </c>
      <c r="T413" s="4"/>
      <c r="U413" s="138">
        <v>1966.3466000000001</v>
      </c>
      <c r="V413" s="130">
        <v>1.9561208467401875E-3</v>
      </c>
      <c r="W413" s="130">
        <v>4.6729532641709148E-3</v>
      </c>
      <c r="X413" s="130">
        <v>7.624207237928916E-4</v>
      </c>
      <c r="Y413" s="182"/>
      <c r="AA413" s="159"/>
    </row>
    <row r="414" spans="1:27" x14ac:dyDescent="0.25">
      <c r="A414" t="s">
        <v>1213</v>
      </c>
      <c r="B414">
        <v>143</v>
      </c>
      <c r="C414" t="s">
        <v>2482</v>
      </c>
      <c r="D414" t="s">
        <v>2483</v>
      </c>
      <c r="E414" t="s">
        <v>309</v>
      </c>
      <c r="F414" t="s">
        <v>2482</v>
      </c>
      <c r="G414" t="s">
        <v>4269</v>
      </c>
      <c r="H414" t="s">
        <v>312</v>
      </c>
      <c r="I414" t="s">
        <v>917</v>
      </c>
      <c r="J414" t="s">
        <v>204</v>
      </c>
      <c r="K414" t="s">
        <v>204</v>
      </c>
      <c r="L414" t="s">
        <v>325</v>
      </c>
      <c r="M414" t="s">
        <v>340</v>
      </c>
      <c r="N414" t="s">
        <v>478</v>
      </c>
      <c r="O414" t="s">
        <v>339</v>
      </c>
      <c r="P414" t="s">
        <v>1212</v>
      </c>
      <c r="Q414" s="138">
        <v>150000.85</v>
      </c>
      <c r="R414" s="165">
        <v>1</v>
      </c>
      <c r="S414" t="s">
        <v>4270</v>
      </c>
      <c r="T414" s="4"/>
      <c r="U414" s="138">
        <v>1885.5107</v>
      </c>
      <c r="V414" s="130">
        <v>7.4833863154913631E-4</v>
      </c>
      <c r="W414" s="130">
        <v>4.480849602096694E-3</v>
      </c>
      <c r="X414" s="130">
        <v>7.3107784386193238E-4</v>
      </c>
      <c r="Y414" s="182"/>
      <c r="AA414" s="159"/>
    </row>
    <row r="415" spans="1:27" x14ac:dyDescent="0.25">
      <c r="A415" t="s">
        <v>1213</v>
      </c>
      <c r="B415">
        <v>143</v>
      </c>
      <c r="C415" t="s">
        <v>4376</v>
      </c>
      <c r="D415" t="s">
        <v>4377</v>
      </c>
      <c r="E415" t="s">
        <v>309</v>
      </c>
      <c r="F415" t="s">
        <v>4376</v>
      </c>
      <c r="G415" t="s">
        <v>4378</v>
      </c>
      <c r="H415" t="s">
        <v>312</v>
      </c>
      <c r="I415" t="s">
        <v>917</v>
      </c>
      <c r="J415" t="s">
        <v>204</v>
      </c>
      <c r="K415" t="s">
        <v>204</v>
      </c>
      <c r="L415" t="s">
        <v>325</v>
      </c>
      <c r="M415" t="s">
        <v>340</v>
      </c>
      <c r="N415" t="s">
        <v>451</v>
      </c>
      <c r="O415" t="s">
        <v>339</v>
      </c>
      <c r="P415" t="s">
        <v>1212</v>
      </c>
      <c r="Q415" s="138">
        <v>31992</v>
      </c>
      <c r="R415" s="165">
        <v>1</v>
      </c>
      <c r="S415" t="s">
        <v>4379</v>
      </c>
      <c r="T415" s="4"/>
      <c r="U415" s="138">
        <v>1758.2803000000001</v>
      </c>
      <c r="V415" s="130">
        <v>1.2796800000000001E-3</v>
      </c>
      <c r="W415" s="130">
        <v>4.1784910489393963E-3</v>
      </c>
      <c r="X415" s="130">
        <v>6.817462084033317E-4</v>
      </c>
      <c r="Y415" s="182"/>
      <c r="AA415" s="159"/>
    </row>
    <row r="416" spans="1:27" x14ac:dyDescent="0.25">
      <c r="A416" t="s">
        <v>1213</v>
      </c>
      <c r="B416">
        <v>143</v>
      </c>
      <c r="C416" t="s">
        <v>4364</v>
      </c>
      <c r="D416" t="s">
        <v>4365</v>
      </c>
      <c r="E416" t="s">
        <v>309</v>
      </c>
      <c r="F416" t="s">
        <v>4364</v>
      </c>
      <c r="G416" t="s">
        <v>4366</v>
      </c>
      <c r="H416" t="s">
        <v>312</v>
      </c>
      <c r="I416" t="s">
        <v>917</v>
      </c>
      <c r="J416" t="s">
        <v>204</v>
      </c>
      <c r="K416" t="s">
        <v>204</v>
      </c>
      <c r="L416" t="s">
        <v>325</v>
      </c>
      <c r="M416" t="s">
        <v>340</v>
      </c>
      <c r="N416" t="s">
        <v>451</v>
      </c>
      <c r="O416" t="s">
        <v>339</v>
      </c>
      <c r="P416" t="s">
        <v>1212</v>
      </c>
      <c r="Q416" s="138">
        <v>17500</v>
      </c>
      <c r="R416" s="165">
        <v>1</v>
      </c>
      <c r="S416" t="s">
        <v>4367</v>
      </c>
      <c r="T416" s="4"/>
      <c r="U416" s="138">
        <v>1750</v>
      </c>
      <c r="V416" s="130">
        <v>5.0545389080642049E-4</v>
      </c>
      <c r="W416" s="130">
        <v>4.1588132083627072E-3</v>
      </c>
      <c r="X416" s="130">
        <v>6.7853564912592735E-4</v>
      </c>
      <c r="Y416" s="182"/>
      <c r="AA416" s="159"/>
    </row>
    <row r="417" spans="1:27" x14ac:dyDescent="0.25">
      <c r="A417" t="s">
        <v>1213</v>
      </c>
      <c r="B417">
        <v>143</v>
      </c>
      <c r="C417" t="s">
        <v>4372</v>
      </c>
      <c r="D417" t="s">
        <v>4373</v>
      </c>
      <c r="E417" t="s">
        <v>309</v>
      </c>
      <c r="F417" t="s">
        <v>4372</v>
      </c>
      <c r="G417" t="s">
        <v>4374</v>
      </c>
      <c r="H417" t="s">
        <v>312</v>
      </c>
      <c r="I417" t="s">
        <v>917</v>
      </c>
      <c r="J417" t="s">
        <v>204</v>
      </c>
      <c r="K417" t="s">
        <v>204</v>
      </c>
      <c r="L417" t="s">
        <v>325</v>
      </c>
      <c r="M417" t="s">
        <v>340</v>
      </c>
      <c r="N417" t="s">
        <v>447</v>
      </c>
      <c r="O417" t="s">
        <v>339</v>
      </c>
      <c r="P417" t="s">
        <v>1212</v>
      </c>
      <c r="Q417" s="138">
        <v>17000</v>
      </c>
      <c r="R417" s="165">
        <v>1</v>
      </c>
      <c r="S417" t="s">
        <v>4375</v>
      </c>
      <c r="T417" s="4"/>
      <c r="U417" s="138">
        <v>1300.8399999999999</v>
      </c>
      <c r="V417" s="130">
        <v>5.4252625563792488E-4</v>
      </c>
      <c r="W417" s="130">
        <v>3.0914003279808818E-3</v>
      </c>
      <c r="X417" s="130">
        <v>5.0438075074798355E-4</v>
      </c>
      <c r="Y417" s="182"/>
      <c r="AA417" s="159"/>
    </row>
    <row r="418" spans="1:27" x14ac:dyDescent="0.25">
      <c r="A418" t="s">
        <v>1213</v>
      </c>
      <c r="B418">
        <v>143</v>
      </c>
      <c r="C418" t="s">
        <v>2318</v>
      </c>
      <c r="D418" t="s">
        <v>2319</v>
      </c>
      <c r="E418" t="s">
        <v>309</v>
      </c>
      <c r="F418" t="s">
        <v>4260</v>
      </c>
      <c r="G418" t="s">
        <v>4261</v>
      </c>
      <c r="H418" t="s">
        <v>312</v>
      </c>
      <c r="I418" t="s">
        <v>917</v>
      </c>
      <c r="J418" t="s">
        <v>204</v>
      </c>
      <c r="K418" t="s">
        <v>204</v>
      </c>
      <c r="L418" t="s">
        <v>325</v>
      </c>
      <c r="M418" t="s">
        <v>340</v>
      </c>
      <c r="N418" t="s">
        <v>445</v>
      </c>
      <c r="O418" t="s">
        <v>339</v>
      </c>
      <c r="P418" t="s">
        <v>1212</v>
      </c>
      <c r="Q418" s="138">
        <v>24000</v>
      </c>
      <c r="R418" s="165">
        <v>1</v>
      </c>
      <c r="S418" t="s">
        <v>4262</v>
      </c>
      <c r="T418" s="4"/>
      <c r="U418" s="138">
        <v>1269.8399999999999</v>
      </c>
      <c r="V418" s="130">
        <v>3.0350753797644394E-4</v>
      </c>
      <c r="W418" s="130">
        <v>3.0177299225755999E-3</v>
      </c>
      <c r="X418" s="130">
        <v>4.9236097639203857E-4</v>
      </c>
      <c r="Y418" s="182"/>
      <c r="AA418" s="159"/>
    </row>
    <row r="419" spans="1:27" x14ac:dyDescent="0.25">
      <c r="A419" t="s">
        <v>1213</v>
      </c>
      <c r="B419">
        <v>143</v>
      </c>
      <c r="C419" t="s">
        <v>1958</v>
      </c>
      <c r="D419" t="s">
        <v>1959</v>
      </c>
      <c r="E419" t="s">
        <v>309</v>
      </c>
      <c r="F419" t="s">
        <v>1958</v>
      </c>
      <c r="G419" t="s">
        <v>4011</v>
      </c>
      <c r="H419" t="s">
        <v>312</v>
      </c>
      <c r="I419" t="s">
        <v>917</v>
      </c>
      <c r="J419" t="s">
        <v>204</v>
      </c>
      <c r="K419" t="s">
        <v>204</v>
      </c>
      <c r="L419" t="s">
        <v>325</v>
      </c>
      <c r="M419" t="s">
        <v>340</v>
      </c>
      <c r="N419" t="s">
        <v>464</v>
      </c>
      <c r="O419" t="s">
        <v>339</v>
      </c>
      <c r="P419" t="s">
        <v>1212</v>
      </c>
      <c r="Q419" s="138">
        <v>79000</v>
      </c>
      <c r="R419" s="165">
        <v>1</v>
      </c>
      <c r="S419" t="s">
        <v>4012</v>
      </c>
      <c r="T419" s="4"/>
      <c r="U419" s="138">
        <v>1192.9000000000001</v>
      </c>
      <c r="V419" s="130">
        <v>1.6755009397863562E-4</v>
      </c>
      <c r="W419" s="130">
        <v>2.8348847292890707E-3</v>
      </c>
      <c r="X419" s="130">
        <v>4.6252867190989646E-4</v>
      </c>
      <c r="Y419" s="182"/>
      <c r="AA419" s="159"/>
    </row>
    <row r="420" spans="1:27" x14ac:dyDescent="0.25">
      <c r="A420" t="s">
        <v>1213</v>
      </c>
      <c r="B420">
        <v>143</v>
      </c>
      <c r="C420" t="s">
        <v>4368</v>
      </c>
      <c r="D420" t="s">
        <v>4369</v>
      </c>
      <c r="E420" t="s">
        <v>309</v>
      </c>
      <c r="F420" t="s">
        <v>4368</v>
      </c>
      <c r="G420" t="s">
        <v>4370</v>
      </c>
      <c r="H420" t="s">
        <v>312</v>
      </c>
      <c r="I420" t="s">
        <v>917</v>
      </c>
      <c r="J420" t="s">
        <v>204</v>
      </c>
      <c r="K420" t="s">
        <v>204</v>
      </c>
      <c r="L420" t="s">
        <v>325</v>
      </c>
      <c r="M420" t="s">
        <v>340</v>
      </c>
      <c r="N420" t="s">
        <v>464</v>
      </c>
      <c r="O420" t="s">
        <v>339</v>
      </c>
      <c r="P420" t="s">
        <v>1212</v>
      </c>
      <c r="Q420" s="138">
        <v>21960</v>
      </c>
      <c r="R420" s="165">
        <v>1</v>
      </c>
      <c r="S420" t="s">
        <v>4371</v>
      </c>
      <c r="T420" s="4"/>
      <c r="U420" s="138">
        <v>1165.1976000000002</v>
      </c>
      <c r="V420" s="130">
        <v>1.5248146926588782E-3</v>
      </c>
      <c r="W420" s="130">
        <v>2.7690509538471583E-3</v>
      </c>
      <c r="X420" s="130">
        <v>4.5178749135769871E-4</v>
      </c>
      <c r="Y420" s="182"/>
      <c r="AA420" s="159"/>
    </row>
    <row r="421" spans="1:27" x14ac:dyDescent="0.25">
      <c r="A421" t="s">
        <v>1213</v>
      </c>
      <c r="B421">
        <v>143</v>
      </c>
      <c r="C421" t="s">
        <v>4380</v>
      </c>
      <c r="D421" t="s">
        <v>4381</v>
      </c>
      <c r="E421" t="s">
        <v>309</v>
      </c>
      <c r="F421" t="s">
        <v>4380</v>
      </c>
      <c r="G421" t="s">
        <v>4382</v>
      </c>
      <c r="H421" t="s">
        <v>312</v>
      </c>
      <c r="I421" t="s">
        <v>917</v>
      </c>
      <c r="J421" t="s">
        <v>204</v>
      </c>
      <c r="K421" t="s">
        <v>204</v>
      </c>
      <c r="L421" t="s">
        <v>325</v>
      </c>
      <c r="M421" t="s">
        <v>340</v>
      </c>
      <c r="N421" t="s">
        <v>477</v>
      </c>
      <c r="O421" t="s">
        <v>339</v>
      </c>
      <c r="P421" t="s">
        <v>1212</v>
      </c>
      <c r="Q421" s="138">
        <v>185000</v>
      </c>
      <c r="R421" s="165">
        <v>1</v>
      </c>
      <c r="S421" t="s">
        <v>4383</v>
      </c>
      <c r="T421" s="4">
        <v>26.261200000000002</v>
      </c>
      <c r="U421" s="138">
        <v>904.08619999999996</v>
      </c>
      <c r="V421" s="130">
        <v>2.0200892305079379E-3</v>
      </c>
      <c r="W421" s="130">
        <v>2.1485289314619703E-3</v>
      </c>
      <c r="X421" s="130">
        <v>3.5054555233302454E-4</v>
      </c>
      <c r="Y421" s="182"/>
      <c r="AA421" s="159"/>
    </row>
    <row r="422" spans="1:27" x14ac:dyDescent="0.25">
      <c r="A422" t="s">
        <v>1213</v>
      </c>
      <c r="B422">
        <v>143</v>
      </c>
      <c r="C422" t="s">
        <v>4106</v>
      </c>
      <c r="D422" t="s">
        <v>4107</v>
      </c>
      <c r="E422" t="s">
        <v>309</v>
      </c>
      <c r="F422" t="s">
        <v>4106</v>
      </c>
      <c r="G422" t="s">
        <v>4108</v>
      </c>
      <c r="H422" t="s">
        <v>312</v>
      </c>
      <c r="I422" t="s">
        <v>917</v>
      </c>
      <c r="J422" t="s">
        <v>204</v>
      </c>
      <c r="K422" t="s">
        <v>204</v>
      </c>
      <c r="L422" t="s">
        <v>325</v>
      </c>
      <c r="M422" t="s">
        <v>340</v>
      </c>
      <c r="N422" t="s">
        <v>462</v>
      </c>
      <c r="O422" t="s">
        <v>339</v>
      </c>
      <c r="P422" t="s">
        <v>1212</v>
      </c>
      <c r="Q422" s="138">
        <v>6379</v>
      </c>
      <c r="R422" s="165">
        <v>1</v>
      </c>
      <c r="S422" t="s">
        <v>4109</v>
      </c>
      <c r="T422" s="4"/>
      <c r="U422" s="138">
        <v>682.553</v>
      </c>
      <c r="V422" s="130">
        <v>5.2065512927330611E-4</v>
      </c>
      <c r="W422" s="130">
        <v>1.6220631038900519E-3</v>
      </c>
      <c r="X422" s="130">
        <v>2.6464945309591375E-4</v>
      </c>
      <c r="Y422" s="182"/>
      <c r="AA422" s="159"/>
    </row>
    <row r="423" spans="1:27" x14ac:dyDescent="0.25">
      <c r="A423" t="s">
        <v>1213</v>
      </c>
      <c r="B423">
        <v>143</v>
      </c>
      <c r="C423" t="s">
        <v>4126</v>
      </c>
      <c r="D423" t="s">
        <v>4127</v>
      </c>
      <c r="E423" t="s">
        <v>309</v>
      </c>
      <c r="F423" t="s">
        <v>4126</v>
      </c>
      <c r="G423" t="s">
        <v>4128</v>
      </c>
      <c r="H423" t="s">
        <v>312</v>
      </c>
      <c r="I423" t="s">
        <v>917</v>
      </c>
      <c r="J423" t="s">
        <v>204</v>
      </c>
      <c r="K423" t="s">
        <v>204</v>
      </c>
      <c r="L423" t="s">
        <v>325</v>
      </c>
      <c r="M423" t="s">
        <v>340</v>
      </c>
      <c r="N423" t="s">
        <v>475</v>
      </c>
      <c r="O423" t="s">
        <v>339</v>
      </c>
      <c r="P423" t="s">
        <v>1212</v>
      </c>
      <c r="Q423" s="138">
        <v>2320</v>
      </c>
      <c r="R423" s="165">
        <v>1</v>
      </c>
      <c r="S423" t="s">
        <v>4129</v>
      </c>
      <c r="T423" s="4"/>
      <c r="U423" s="138">
        <v>458.2</v>
      </c>
      <c r="V423" s="130">
        <v>1.6841392484078532E-4</v>
      </c>
      <c r="W423" s="130">
        <v>1.0888961211838813E-3</v>
      </c>
      <c r="X423" s="130">
        <v>1.7766001967399995E-4</v>
      </c>
      <c r="Y423" s="182"/>
      <c r="AA423" s="159"/>
    </row>
    <row r="424" spans="1:27" x14ac:dyDescent="0.25">
      <c r="A424" t="s">
        <v>1213</v>
      </c>
      <c r="B424">
        <v>143</v>
      </c>
      <c r="C424" t="s">
        <v>4384</v>
      </c>
      <c r="D424" t="s">
        <v>4385</v>
      </c>
      <c r="E424" t="s">
        <v>309</v>
      </c>
      <c r="F424" t="s">
        <v>4384</v>
      </c>
      <c r="G424" t="s">
        <v>4386</v>
      </c>
      <c r="H424" t="s">
        <v>312</v>
      </c>
      <c r="I424" t="s">
        <v>917</v>
      </c>
      <c r="J424" t="s">
        <v>204</v>
      </c>
      <c r="K424" t="s">
        <v>204</v>
      </c>
      <c r="L424" t="s">
        <v>325</v>
      </c>
      <c r="M424" t="s">
        <v>340</v>
      </c>
      <c r="N424" t="s">
        <v>459</v>
      </c>
      <c r="O424" t="s">
        <v>339</v>
      </c>
      <c r="P424" t="s">
        <v>1212</v>
      </c>
      <c r="Q424" s="138">
        <v>25240</v>
      </c>
      <c r="R424" s="165">
        <v>1</v>
      </c>
      <c r="S424" t="s">
        <v>4387</v>
      </c>
      <c r="T424" s="4"/>
      <c r="U424" s="138">
        <v>443.97159999999997</v>
      </c>
      <c r="V424" s="130">
        <v>1.2620505451243322E-3</v>
      </c>
      <c r="W424" s="130">
        <v>1.055082830981671E-3</v>
      </c>
      <c r="X424" s="130">
        <v>1.7214317588541518E-4</v>
      </c>
      <c r="Y424" s="182"/>
      <c r="AA424" s="159"/>
    </row>
    <row r="425" spans="1:27" x14ac:dyDescent="0.25">
      <c r="A425" t="s">
        <v>1213</v>
      </c>
      <c r="B425">
        <v>143</v>
      </c>
      <c r="C425" t="s">
        <v>4388</v>
      </c>
      <c r="D425" t="s">
        <v>4389</v>
      </c>
      <c r="E425" t="s">
        <v>309</v>
      </c>
      <c r="F425" t="s">
        <v>4388</v>
      </c>
      <c r="G425" t="s">
        <v>4390</v>
      </c>
      <c r="H425" t="s">
        <v>312</v>
      </c>
      <c r="I425" t="s">
        <v>917</v>
      </c>
      <c r="J425" t="s">
        <v>204</v>
      </c>
      <c r="K425" t="s">
        <v>204</v>
      </c>
      <c r="L425" t="s">
        <v>325</v>
      </c>
      <c r="M425" t="s">
        <v>340</v>
      </c>
      <c r="N425" t="s">
        <v>477</v>
      </c>
      <c r="O425" t="s">
        <v>339</v>
      </c>
      <c r="P425" t="s">
        <v>1212</v>
      </c>
      <c r="Q425" s="138">
        <v>600000</v>
      </c>
      <c r="R425" s="165">
        <v>1</v>
      </c>
      <c r="S425" t="s">
        <v>4391</v>
      </c>
      <c r="T425" s="4"/>
      <c r="U425" s="138">
        <v>318</v>
      </c>
      <c r="V425" s="130">
        <v>3.6942508910102153E-3</v>
      </c>
      <c r="W425" s="130">
        <v>7.5571577157676614E-4</v>
      </c>
      <c r="X425" s="130">
        <v>1.2329962081259708E-4</v>
      </c>
      <c r="Y425" s="182"/>
      <c r="AA425" s="159"/>
    </row>
    <row r="426" spans="1:27" x14ac:dyDescent="0.25">
      <c r="A426" t="s">
        <v>1213</v>
      </c>
      <c r="B426">
        <v>143</v>
      </c>
      <c r="C426" t="s">
        <v>4392</v>
      </c>
      <c r="D426" t="s">
        <v>4393</v>
      </c>
      <c r="E426" t="s">
        <v>309</v>
      </c>
      <c r="F426" t="s">
        <v>4392</v>
      </c>
      <c r="G426" t="s">
        <v>4394</v>
      </c>
      <c r="H426" t="s">
        <v>312</v>
      </c>
      <c r="I426" t="s">
        <v>917</v>
      </c>
      <c r="J426" t="s">
        <v>204</v>
      </c>
      <c r="K426" t="s">
        <v>204</v>
      </c>
      <c r="L426" t="s">
        <v>325</v>
      </c>
      <c r="M426" t="s">
        <v>340</v>
      </c>
      <c r="N426" t="s">
        <v>447</v>
      </c>
      <c r="O426" t="s">
        <v>339</v>
      </c>
      <c r="P426" t="s">
        <v>1212</v>
      </c>
      <c r="Q426" s="138">
        <v>409714.29</v>
      </c>
      <c r="R426" s="165">
        <v>1</v>
      </c>
      <c r="S426" t="s">
        <v>4395</v>
      </c>
      <c r="T426" s="4"/>
      <c r="U426" s="138">
        <v>153.6429</v>
      </c>
      <c r="V426" s="130">
        <v>2.2748994313810402E-3</v>
      </c>
      <c r="W426" s="130">
        <v>3.6512692679494316E-4</v>
      </c>
      <c r="X426" s="130">
        <v>5.9572677077194256E-5</v>
      </c>
      <c r="Y426" s="182"/>
      <c r="AA426" s="159"/>
    </row>
    <row r="427" spans="1:27" x14ac:dyDescent="0.25">
      <c r="A427" t="s">
        <v>1213</v>
      </c>
      <c r="B427">
        <v>143</v>
      </c>
      <c r="C427" t="s">
        <v>4153</v>
      </c>
      <c r="D427" t="s">
        <v>4154</v>
      </c>
      <c r="E427" t="s">
        <v>80</v>
      </c>
      <c r="F427" t="s">
        <v>4155</v>
      </c>
      <c r="G427" t="s">
        <v>4156</v>
      </c>
      <c r="H427" t="s">
        <v>321</v>
      </c>
      <c r="I427" t="s">
        <v>917</v>
      </c>
      <c r="J427" t="s">
        <v>205</v>
      </c>
      <c r="K427" t="s">
        <v>224</v>
      </c>
      <c r="L427" t="s">
        <v>325</v>
      </c>
      <c r="M427" t="s">
        <v>344</v>
      </c>
      <c r="N427" t="s">
        <v>544</v>
      </c>
      <c r="O427" t="s">
        <v>339</v>
      </c>
      <c r="P427" t="s">
        <v>1215</v>
      </c>
      <c r="Q427" s="138">
        <v>19050</v>
      </c>
      <c r="R427" s="11" t="s">
        <v>1216</v>
      </c>
      <c r="S427" t="s">
        <v>4157</v>
      </c>
      <c r="T427" s="4"/>
      <c r="U427" s="138">
        <v>32005.620199999998</v>
      </c>
      <c r="V427" s="130">
        <v>2.563134581381031E-6</v>
      </c>
      <c r="W427" s="130">
        <v>7.6060226302628722E-2</v>
      </c>
      <c r="X427" s="130">
        <v>1.2409688158905653E-2</v>
      </c>
      <c r="Y427" s="182"/>
      <c r="AA427" s="159"/>
    </row>
    <row r="428" spans="1:27" x14ac:dyDescent="0.25">
      <c r="A428" t="s">
        <v>1213</v>
      </c>
      <c r="B428">
        <v>143</v>
      </c>
      <c r="C428" t="s">
        <v>3555</v>
      </c>
      <c r="D428" t="s">
        <v>3556</v>
      </c>
      <c r="E428" t="s">
        <v>80</v>
      </c>
      <c r="F428" t="s">
        <v>4396</v>
      </c>
      <c r="G428" t="s">
        <v>4397</v>
      </c>
      <c r="H428" t="s">
        <v>321</v>
      </c>
      <c r="I428" t="s">
        <v>917</v>
      </c>
      <c r="J428" t="s">
        <v>205</v>
      </c>
      <c r="K428" t="s">
        <v>224</v>
      </c>
      <c r="L428" t="s">
        <v>325</v>
      </c>
      <c r="M428" t="s">
        <v>344</v>
      </c>
      <c r="N428" t="s">
        <v>544</v>
      </c>
      <c r="O428" t="s">
        <v>339</v>
      </c>
      <c r="P428" t="s">
        <v>1215</v>
      </c>
      <c r="Q428" s="138">
        <v>36625</v>
      </c>
      <c r="R428" s="11" t="s">
        <v>1216</v>
      </c>
      <c r="S428" t="s">
        <v>4398</v>
      </c>
      <c r="T428" s="4"/>
      <c r="U428" s="138">
        <v>26605.379699999998</v>
      </c>
      <c r="V428" s="130">
        <v>3.5193918778344196E-6</v>
      </c>
      <c r="W428" s="130">
        <v>6.3226745434208587E-2</v>
      </c>
      <c r="X428" s="130">
        <v>1.031582776284644E-2</v>
      </c>
      <c r="Y428" s="182"/>
      <c r="AA428" s="159"/>
    </row>
    <row r="429" spans="1:27" x14ac:dyDescent="0.25">
      <c r="A429" t="s">
        <v>1213</v>
      </c>
      <c r="B429">
        <v>143</v>
      </c>
      <c r="C429" t="s">
        <v>4399</v>
      </c>
      <c r="D429" t="s">
        <v>4400</v>
      </c>
      <c r="E429" t="s">
        <v>80</v>
      </c>
      <c r="F429" t="s">
        <v>4401</v>
      </c>
      <c r="G429" t="s">
        <v>4402</v>
      </c>
      <c r="H429" t="s">
        <v>321</v>
      </c>
      <c r="I429" t="s">
        <v>917</v>
      </c>
      <c r="J429" t="s">
        <v>205</v>
      </c>
      <c r="K429" t="s">
        <v>224</v>
      </c>
      <c r="L429" t="s">
        <v>325</v>
      </c>
      <c r="M429" t="s">
        <v>344</v>
      </c>
      <c r="N429" t="s">
        <v>488</v>
      </c>
      <c r="O429" t="s">
        <v>339</v>
      </c>
      <c r="P429" t="s">
        <v>1215</v>
      </c>
      <c r="Q429" s="138">
        <v>95000</v>
      </c>
      <c r="R429" s="11" t="s">
        <v>1216</v>
      </c>
      <c r="S429" t="s">
        <v>4403</v>
      </c>
      <c r="T429" s="4">
        <v>38.5364</v>
      </c>
      <c r="U429" s="138">
        <v>18325.073899999999</v>
      </c>
      <c r="V429" s="130">
        <v>1.920399967159139E-4</v>
      </c>
      <c r="W429" s="130">
        <v>4.3548891074024404E-2</v>
      </c>
      <c r="X429" s="130">
        <v>7.1052662365811937E-3</v>
      </c>
      <c r="Y429" s="182"/>
      <c r="AA429" s="159"/>
    </row>
    <row r="430" spans="1:27" x14ac:dyDescent="0.25">
      <c r="A430" t="s">
        <v>1213</v>
      </c>
      <c r="B430">
        <v>143</v>
      </c>
      <c r="C430" t="s">
        <v>3685</v>
      </c>
      <c r="D430" t="s">
        <v>3686</v>
      </c>
      <c r="E430" t="s">
        <v>80</v>
      </c>
      <c r="F430" t="s">
        <v>4135</v>
      </c>
      <c r="G430" t="s">
        <v>4136</v>
      </c>
      <c r="H430" t="s">
        <v>321</v>
      </c>
      <c r="I430" t="s">
        <v>917</v>
      </c>
      <c r="J430" t="s">
        <v>205</v>
      </c>
      <c r="K430" t="s">
        <v>301</v>
      </c>
      <c r="L430" t="s">
        <v>325</v>
      </c>
      <c r="M430" t="s">
        <v>344</v>
      </c>
      <c r="N430" t="s">
        <v>548</v>
      </c>
      <c r="O430" t="s">
        <v>339</v>
      </c>
      <c r="P430" t="s">
        <v>1215</v>
      </c>
      <c r="Q430" s="138">
        <v>21150</v>
      </c>
      <c r="R430" s="11" t="s">
        <v>1216</v>
      </c>
      <c r="S430" t="s">
        <v>4137</v>
      </c>
      <c r="T430" s="4">
        <v>7.1959</v>
      </c>
      <c r="U430" s="138">
        <v>13845.439900000001</v>
      </c>
      <c r="V430" s="130">
        <v>4.0774965736796293E-6</v>
      </c>
      <c r="W430" s="130">
        <v>3.2903199046692595E-2</v>
      </c>
      <c r="X430" s="130">
        <v>5.3683568857031518E-3</v>
      </c>
      <c r="Y430" s="182"/>
      <c r="AA430" s="159"/>
    </row>
    <row r="431" spans="1:27" x14ac:dyDescent="0.25">
      <c r="A431" t="s">
        <v>1213</v>
      </c>
      <c r="B431">
        <v>143</v>
      </c>
      <c r="C431" t="s">
        <v>3702</v>
      </c>
      <c r="D431" t="s">
        <v>3703</v>
      </c>
      <c r="E431" t="s">
        <v>80</v>
      </c>
      <c r="F431" t="s">
        <v>4404</v>
      </c>
      <c r="G431" t="s">
        <v>4405</v>
      </c>
      <c r="H431" t="s">
        <v>321</v>
      </c>
      <c r="I431" t="s">
        <v>917</v>
      </c>
      <c r="J431" t="s">
        <v>205</v>
      </c>
      <c r="K431" t="s">
        <v>224</v>
      </c>
      <c r="L431" t="s">
        <v>325</v>
      </c>
      <c r="M431" t="s">
        <v>344</v>
      </c>
      <c r="N431" t="s">
        <v>544</v>
      </c>
      <c r="O431" t="s">
        <v>339</v>
      </c>
      <c r="P431" t="s">
        <v>1215</v>
      </c>
      <c r="Q431" s="138">
        <v>24300</v>
      </c>
      <c r="R431" s="11" t="s">
        <v>1216</v>
      </c>
      <c r="S431" t="s">
        <v>4406</v>
      </c>
      <c r="T431" s="4"/>
      <c r="U431" s="138">
        <v>12897.7304</v>
      </c>
      <c r="V431" s="130">
        <v>8.8175741873680084E-6</v>
      </c>
      <c r="W431" s="130">
        <v>3.0651000883097843E-2</v>
      </c>
      <c r="X431" s="130">
        <v>5.0008970681229758E-3</v>
      </c>
      <c r="Y431" s="182"/>
      <c r="AA431" s="159"/>
    </row>
    <row r="432" spans="1:27" x14ac:dyDescent="0.25">
      <c r="A432" t="s">
        <v>1213</v>
      </c>
      <c r="B432">
        <v>143</v>
      </c>
      <c r="C432" t="s">
        <v>4407</v>
      </c>
      <c r="D432" t="s">
        <v>4408</v>
      </c>
      <c r="E432" t="s">
        <v>311</v>
      </c>
      <c r="F432" t="s">
        <v>4409</v>
      </c>
      <c r="G432" t="s">
        <v>4410</v>
      </c>
      <c r="H432" t="s">
        <v>321</v>
      </c>
      <c r="I432" t="s">
        <v>917</v>
      </c>
      <c r="J432" t="s">
        <v>205</v>
      </c>
      <c r="K432" t="s">
        <v>224</v>
      </c>
      <c r="L432" t="s">
        <v>325</v>
      </c>
      <c r="M432" t="s">
        <v>344</v>
      </c>
      <c r="N432" t="s">
        <v>448</v>
      </c>
      <c r="O432" t="s">
        <v>339</v>
      </c>
      <c r="P432" t="s">
        <v>1224</v>
      </c>
      <c r="Q432" s="138">
        <v>1245000.26</v>
      </c>
      <c r="R432" s="11" t="s">
        <v>1225</v>
      </c>
      <c r="S432" t="s">
        <v>4411</v>
      </c>
      <c r="T432" s="4"/>
      <c r="U432" s="138">
        <v>12355.126699999999</v>
      </c>
      <c r="V432" s="130">
        <v>8.4006249652072081E-5</v>
      </c>
      <c r="W432" s="130">
        <v>2.9361522349116993E-2</v>
      </c>
      <c r="X432" s="130">
        <v>4.7905108088100437E-3</v>
      </c>
      <c r="Y432" s="182"/>
      <c r="AA432" s="159"/>
    </row>
    <row r="433" spans="1:27" x14ac:dyDescent="0.25">
      <c r="A433" t="s">
        <v>1213</v>
      </c>
      <c r="B433">
        <v>143</v>
      </c>
      <c r="C433" t="s">
        <v>4412</v>
      </c>
      <c r="D433" t="s">
        <v>4413</v>
      </c>
      <c r="E433" t="s">
        <v>80</v>
      </c>
      <c r="F433" t="s">
        <v>4414</v>
      </c>
      <c r="G433" t="s">
        <v>4415</v>
      </c>
      <c r="H433" t="s">
        <v>321</v>
      </c>
      <c r="I433" t="s">
        <v>917</v>
      </c>
      <c r="J433" t="s">
        <v>205</v>
      </c>
      <c r="K433" t="s">
        <v>281</v>
      </c>
      <c r="L433" t="s">
        <v>325</v>
      </c>
      <c r="M433" t="s">
        <v>314</v>
      </c>
      <c r="N433" t="s">
        <v>537</v>
      </c>
      <c r="O433" t="s">
        <v>339</v>
      </c>
      <c r="P433" t="s">
        <v>1217</v>
      </c>
      <c r="Q433" s="138">
        <v>43500</v>
      </c>
      <c r="R433" s="11" t="s">
        <v>1218</v>
      </c>
      <c r="S433" t="s">
        <v>4416</v>
      </c>
      <c r="T433" s="4"/>
      <c r="U433" s="138">
        <v>10410.529</v>
      </c>
      <c r="V433" s="130">
        <v>3.8467977987448616E-5</v>
      </c>
      <c r="W433" s="130">
        <v>2.4740254577853147E-2</v>
      </c>
      <c r="X433" s="130">
        <v>4.0365228872910235E-3</v>
      </c>
      <c r="Y433" s="182"/>
      <c r="AA433" s="159"/>
    </row>
    <row r="434" spans="1:27" x14ac:dyDescent="0.25">
      <c r="A434" t="s">
        <v>1213</v>
      </c>
      <c r="B434">
        <v>143</v>
      </c>
      <c r="C434" t="s">
        <v>4417</v>
      </c>
      <c r="D434" t="s">
        <v>4418</v>
      </c>
      <c r="E434" t="s">
        <v>80</v>
      </c>
      <c r="F434" t="s">
        <v>4419</v>
      </c>
      <c r="G434" t="s">
        <v>4420</v>
      </c>
      <c r="H434" t="s">
        <v>321</v>
      </c>
      <c r="I434" t="s">
        <v>917</v>
      </c>
      <c r="J434" t="s">
        <v>205</v>
      </c>
      <c r="K434" t="s">
        <v>293</v>
      </c>
      <c r="L434" t="s">
        <v>325</v>
      </c>
      <c r="M434" t="s">
        <v>314</v>
      </c>
      <c r="N434" t="s">
        <v>525</v>
      </c>
      <c r="O434" t="s">
        <v>339</v>
      </c>
      <c r="P434" t="s">
        <v>4421</v>
      </c>
      <c r="Q434" s="138">
        <v>151000</v>
      </c>
      <c r="R434" s="11" t="s">
        <v>4422</v>
      </c>
      <c r="S434" t="s">
        <v>4423</v>
      </c>
      <c r="T434" s="4"/>
      <c r="U434" s="138">
        <v>9447.7936999999984</v>
      </c>
      <c r="V434" s="130">
        <v>2.9200688716227901E-4</v>
      </c>
      <c r="W434" s="130">
        <v>2.2452348131111979E-2</v>
      </c>
      <c r="X434" s="130">
        <v>3.6632370463070547E-3</v>
      </c>
      <c r="Y434" s="182"/>
      <c r="AA434" s="159"/>
    </row>
    <row r="435" spans="1:27" x14ac:dyDescent="0.25">
      <c r="A435" t="s">
        <v>1213</v>
      </c>
      <c r="B435">
        <v>143</v>
      </c>
      <c r="C435" t="s">
        <v>4188</v>
      </c>
      <c r="D435" t="s">
        <v>4189</v>
      </c>
      <c r="E435" t="s">
        <v>80</v>
      </c>
      <c r="F435" t="s">
        <v>4190</v>
      </c>
      <c r="G435" t="s">
        <v>4191</v>
      </c>
      <c r="H435" t="s">
        <v>321</v>
      </c>
      <c r="I435" t="s">
        <v>917</v>
      </c>
      <c r="J435" t="s">
        <v>205</v>
      </c>
      <c r="K435" t="s">
        <v>224</v>
      </c>
      <c r="L435" t="s">
        <v>325</v>
      </c>
      <c r="M435" t="s">
        <v>344</v>
      </c>
      <c r="N435" t="s">
        <v>544</v>
      </c>
      <c r="O435" t="s">
        <v>339</v>
      </c>
      <c r="P435" t="s">
        <v>1215</v>
      </c>
      <c r="Q435" s="138">
        <v>6930</v>
      </c>
      <c r="R435" s="11" t="s">
        <v>1216</v>
      </c>
      <c r="S435" t="s">
        <v>4192</v>
      </c>
      <c r="T435" s="4"/>
      <c r="U435" s="138">
        <v>8831.1664000000001</v>
      </c>
      <c r="V435" s="130">
        <v>2.1402100061766523E-5</v>
      </c>
      <c r="W435" s="130">
        <v>2.0986955125467964E-2</v>
      </c>
      <c r="X435" s="130">
        <v>3.4241492718646168E-3</v>
      </c>
      <c r="Y435" s="182"/>
      <c r="AA435" s="159"/>
    </row>
    <row r="436" spans="1:27" x14ac:dyDescent="0.25">
      <c r="A436" t="s">
        <v>1213</v>
      </c>
      <c r="B436">
        <v>143</v>
      </c>
      <c r="C436" t="s">
        <v>4424</v>
      </c>
      <c r="D436" t="s">
        <v>4425</v>
      </c>
      <c r="E436" t="s">
        <v>80</v>
      </c>
      <c r="F436" t="s">
        <v>4426</v>
      </c>
      <c r="G436" t="s">
        <v>4427</v>
      </c>
      <c r="H436" t="s">
        <v>321</v>
      </c>
      <c r="I436" t="s">
        <v>917</v>
      </c>
      <c r="J436" t="s">
        <v>205</v>
      </c>
      <c r="K436" t="s">
        <v>224</v>
      </c>
      <c r="L436" t="s">
        <v>325</v>
      </c>
      <c r="M436" t="s">
        <v>344</v>
      </c>
      <c r="N436" t="s">
        <v>548</v>
      </c>
      <c r="O436" t="s">
        <v>339</v>
      </c>
      <c r="P436" t="s">
        <v>1215</v>
      </c>
      <c r="Q436" s="138">
        <v>17425</v>
      </c>
      <c r="R436" s="11" t="s">
        <v>1216</v>
      </c>
      <c r="S436" t="s">
        <v>4428</v>
      </c>
      <c r="T436" s="4"/>
      <c r="U436" s="138">
        <v>8615.2906000000003</v>
      </c>
      <c r="V436" s="130">
        <v>1.5714601892462295E-5</v>
      </c>
      <c r="W436" s="130">
        <v>2.047393390923604E-2</v>
      </c>
      <c r="X436" s="130">
        <v>3.3404467426740004E-3</v>
      </c>
      <c r="Y436" s="182"/>
      <c r="AA436" s="159"/>
    </row>
    <row r="437" spans="1:27" x14ac:dyDescent="0.25">
      <c r="A437" t="s">
        <v>1213</v>
      </c>
      <c r="B437">
        <v>143</v>
      </c>
      <c r="C437" t="s">
        <v>4429</v>
      </c>
      <c r="D437" t="s">
        <v>4430</v>
      </c>
      <c r="E437" t="s">
        <v>80</v>
      </c>
      <c r="F437" t="s">
        <v>4431</v>
      </c>
      <c r="G437" t="s">
        <v>4432</v>
      </c>
      <c r="H437" t="s">
        <v>321</v>
      </c>
      <c r="I437" t="s">
        <v>917</v>
      </c>
      <c r="J437" t="s">
        <v>205</v>
      </c>
      <c r="K437" t="s">
        <v>224</v>
      </c>
      <c r="L437" t="s">
        <v>325</v>
      </c>
      <c r="M437" t="s">
        <v>344</v>
      </c>
      <c r="N437" t="s">
        <v>497</v>
      </c>
      <c r="O437" t="s">
        <v>339</v>
      </c>
      <c r="P437" t="s">
        <v>1215</v>
      </c>
      <c r="Q437" s="138">
        <v>5525</v>
      </c>
      <c r="R437" s="11" t="s">
        <v>1216</v>
      </c>
      <c r="S437" t="s">
        <v>4433</v>
      </c>
      <c r="T437" s="4">
        <v>6.101</v>
      </c>
      <c r="U437" s="138">
        <v>7782.6590999999999</v>
      </c>
      <c r="V437" s="130">
        <v>2.0049329115336726E-5</v>
      </c>
      <c r="W437" s="130">
        <v>1.8495214549293839E-2</v>
      </c>
      <c r="X437" s="130">
        <v>3.0176066539110316E-3</v>
      </c>
      <c r="Y437" s="182"/>
      <c r="AA437" s="159"/>
    </row>
    <row r="438" spans="1:27" x14ac:dyDescent="0.25">
      <c r="A438" t="s">
        <v>1213</v>
      </c>
      <c r="B438">
        <v>143</v>
      </c>
      <c r="C438" t="s">
        <v>4434</v>
      </c>
      <c r="D438" t="s">
        <v>4435</v>
      </c>
      <c r="E438" t="s">
        <v>80</v>
      </c>
      <c r="F438" t="s">
        <v>4434</v>
      </c>
      <c r="G438" t="s">
        <v>4436</v>
      </c>
      <c r="H438" t="s">
        <v>321</v>
      </c>
      <c r="I438" t="s">
        <v>917</v>
      </c>
      <c r="J438" t="s">
        <v>205</v>
      </c>
      <c r="K438" t="s">
        <v>281</v>
      </c>
      <c r="L438" t="s">
        <v>325</v>
      </c>
      <c r="M438" t="s">
        <v>314</v>
      </c>
      <c r="N438" t="s">
        <v>537</v>
      </c>
      <c r="O438" t="s">
        <v>339</v>
      </c>
      <c r="P438" t="s">
        <v>1217</v>
      </c>
      <c r="Q438" s="138">
        <v>146500</v>
      </c>
      <c r="R438" s="11" t="s">
        <v>1218</v>
      </c>
      <c r="S438" t="s">
        <v>4437</v>
      </c>
      <c r="T438" s="4"/>
      <c r="U438" s="138">
        <v>7503.3415000000005</v>
      </c>
      <c r="V438" s="130">
        <v>4.8415309899210727E-5</v>
      </c>
      <c r="W438" s="130">
        <v>1.7831426135460599E-2</v>
      </c>
      <c r="X438" s="130">
        <v>2.909305540180577E-3</v>
      </c>
      <c r="Y438" s="182"/>
      <c r="AA438" s="159"/>
    </row>
    <row r="439" spans="1:27" x14ac:dyDescent="0.25">
      <c r="A439" t="s">
        <v>1213</v>
      </c>
      <c r="B439">
        <v>143</v>
      </c>
      <c r="C439" t="s">
        <v>4438</v>
      </c>
      <c r="D439" t="s">
        <v>4439</v>
      </c>
      <c r="E439" t="s">
        <v>80</v>
      </c>
      <c r="F439" t="s">
        <v>4438</v>
      </c>
      <c r="G439" t="s">
        <v>4440</v>
      </c>
      <c r="H439" t="s">
        <v>321</v>
      </c>
      <c r="I439" t="s">
        <v>917</v>
      </c>
      <c r="J439" t="s">
        <v>205</v>
      </c>
      <c r="K439" t="s">
        <v>224</v>
      </c>
      <c r="L439" t="s">
        <v>325</v>
      </c>
      <c r="M439" t="s">
        <v>346</v>
      </c>
      <c r="N439" t="s">
        <v>548</v>
      </c>
      <c r="O439" t="s">
        <v>339</v>
      </c>
      <c r="P439" t="s">
        <v>1215</v>
      </c>
      <c r="Q439" s="138">
        <v>9650</v>
      </c>
      <c r="R439" s="11" t="s">
        <v>1216</v>
      </c>
      <c r="S439" t="s">
        <v>4441</v>
      </c>
      <c r="T439" s="4"/>
      <c r="U439" s="138">
        <v>7225.125</v>
      </c>
      <c r="V439" s="130">
        <v>8.6469534050179213E-6</v>
      </c>
      <c r="W439" s="130">
        <v>1.717025444689806E-2</v>
      </c>
      <c r="X439" s="130">
        <v>2.8014313610805518E-3</v>
      </c>
      <c r="Y439" s="182"/>
      <c r="AA439" s="159"/>
    </row>
    <row r="440" spans="1:27" x14ac:dyDescent="0.25">
      <c r="A440" t="s">
        <v>1213</v>
      </c>
      <c r="B440">
        <v>143</v>
      </c>
      <c r="C440" t="s">
        <v>4442</v>
      </c>
      <c r="D440" t="s">
        <v>4443</v>
      </c>
      <c r="E440" t="s">
        <v>80</v>
      </c>
      <c r="F440" t="s">
        <v>4444</v>
      </c>
      <c r="G440" t="s">
        <v>4445</v>
      </c>
      <c r="H440" t="s">
        <v>321</v>
      </c>
      <c r="I440" t="s">
        <v>917</v>
      </c>
      <c r="J440" t="s">
        <v>205</v>
      </c>
      <c r="K440" t="s">
        <v>251</v>
      </c>
      <c r="L440" t="s">
        <v>325</v>
      </c>
      <c r="M440" t="s">
        <v>314</v>
      </c>
      <c r="N440" t="s">
        <v>497</v>
      </c>
      <c r="O440" t="s">
        <v>339</v>
      </c>
      <c r="P440" t="s">
        <v>1222</v>
      </c>
      <c r="Q440" s="138">
        <v>123000</v>
      </c>
      <c r="R440" s="11" t="s">
        <v>1223</v>
      </c>
      <c r="S440" t="s">
        <v>4446</v>
      </c>
      <c r="T440" s="4"/>
      <c r="U440" s="138">
        <v>6464.6032999999998</v>
      </c>
      <c r="V440" s="130">
        <v>1.0453256197209112E-4</v>
      </c>
      <c r="W440" s="130">
        <v>1.5362901480494367E-2</v>
      </c>
      <c r="X440" s="130">
        <v>2.5065507408612068E-3</v>
      </c>
      <c r="Y440" s="182"/>
      <c r="AA440" s="159"/>
    </row>
    <row r="441" spans="1:27" x14ac:dyDescent="0.25">
      <c r="A441" t="s">
        <v>1213</v>
      </c>
      <c r="B441">
        <v>143</v>
      </c>
      <c r="C441" t="s">
        <v>4447</v>
      </c>
      <c r="D441" t="s">
        <v>4448</v>
      </c>
      <c r="E441" t="s">
        <v>80</v>
      </c>
      <c r="F441" t="s">
        <v>4449</v>
      </c>
      <c r="G441" t="s">
        <v>4450</v>
      </c>
      <c r="H441" t="s">
        <v>321</v>
      </c>
      <c r="I441" t="s">
        <v>917</v>
      </c>
      <c r="J441" t="s">
        <v>205</v>
      </c>
      <c r="K441" t="s">
        <v>281</v>
      </c>
      <c r="L441" t="s">
        <v>325</v>
      </c>
      <c r="M441" t="s">
        <v>314</v>
      </c>
      <c r="N441" t="s">
        <v>440</v>
      </c>
      <c r="O441" t="s">
        <v>339</v>
      </c>
      <c r="P441" t="s">
        <v>1217</v>
      </c>
      <c r="Q441" s="138">
        <v>24650</v>
      </c>
      <c r="R441" s="11" t="s">
        <v>1218</v>
      </c>
      <c r="S441" t="s">
        <v>4451</v>
      </c>
      <c r="T441" s="4">
        <v>19.473500000000001</v>
      </c>
      <c r="U441" s="138">
        <v>6255.0612999999994</v>
      </c>
      <c r="V441" s="130">
        <v>1.0327434239492691E-5</v>
      </c>
      <c r="W441" s="130">
        <v>1.4864932316319086E-2</v>
      </c>
      <c r="X441" s="130">
        <v>2.4253040454388381E-3</v>
      </c>
      <c r="Y441" s="182"/>
      <c r="AA441" s="159"/>
    </row>
    <row r="442" spans="1:27" x14ac:dyDescent="0.25">
      <c r="A442" t="s">
        <v>1213</v>
      </c>
      <c r="B442">
        <v>143</v>
      </c>
      <c r="C442" t="s">
        <v>4452</v>
      </c>
      <c r="D442" t="s">
        <v>4453</v>
      </c>
      <c r="E442" t="s">
        <v>80</v>
      </c>
      <c r="F442" t="s">
        <v>4452</v>
      </c>
      <c r="G442" t="s">
        <v>4454</v>
      </c>
      <c r="H442" t="s">
        <v>321</v>
      </c>
      <c r="I442" t="s">
        <v>917</v>
      </c>
      <c r="J442" t="s">
        <v>205</v>
      </c>
      <c r="K442" t="s">
        <v>251</v>
      </c>
      <c r="L442" t="s">
        <v>325</v>
      </c>
      <c r="M442" t="s">
        <v>314</v>
      </c>
      <c r="N442" t="s">
        <v>497</v>
      </c>
      <c r="O442" t="s">
        <v>339</v>
      </c>
      <c r="P442" t="s">
        <v>1222</v>
      </c>
      <c r="Q442" s="138">
        <v>55000</v>
      </c>
      <c r="R442" s="11" t="s">
        <v>1223</v>
      </c>
      <c r="S442" t="s">
        <v>4455</v>
      </c>
      <c r="T442" s="4"/>
      <c r="U442" s="138">
        <v>6001.0439000000006</v>
      </c>
      <c r="V442" s="130">
        <v>5.6479154026888716E-5</v>
      </c>
      <c r="W442" s="130">
        <v>1.4261268934448259E-2</v>
      </c>
      <c r="X442" s="130">
        <v>2.3268126960683927E-3</v>
      </c>
      <c r="Y442" s="182"/>
      <c r="AA442" s="159"/>
    </row>
    <row r="443" spans="1:27" x14ac:dyDescent="0.25">
      <c r="A443" t="s">
        <v>1213</v>
      </c>
      <c r="B443">
        <v>143</v>
      </c>
      <c r="C443" t="s">
        <v>4209</v>
      </c>
      <c r="D443" t="s">
        <v>4210</v>
      </c>
      <c r="E443" t="s">
        <v>80</v>
      </c>
      <c r="F443" t="s">
        <v>4209</v>
      </c>
      <c r="G443" t="s">
        <v>4211</v>
      </c>
      <c r="H443" t="s">
        <v>321</v>
      </c>
      <c r="I443" t="s">
        <v>917</v>
      </c>
      <c r="J443" t="s">
        <v>205</v>
      </c>
      <c r="K443" t="s">
        <v>224</v>
      </c>
      <c r="L443" t="s">
        <v>325</v>
      </c>
      <c r="M443" t="s">
        <v>344</v>
      </c>
      <c r="N443" t="s">
        <v>569</v>
      </c>
      <c r="O443" t="s">
        <v>339</v>
      </c>
      <c r="P443" t="s">
        <v>1215</v>
      </c>
      <c r="Q443" s="138">
        <v>4225</v>
      </c>
      <c r="R443" s="11" t="s">
        <v>1216</v>
      </c>
      <c r="S443" t="s">
        <v>4212</v>
      </c>
      <c r="T443" s="4"/>
      <c r="U443" s="138">
        <v>5290.2192999999997</v>
      </c>
      <c r="V443" s="130">
        <v>8.6391484712176148E-6</v>
      </c>
      <c r="W443" s="130">
        <v>1.2572019371414465E-2</v>
      </c>
      <c r="X443" s="130">
        <v>2.0512013638537192E-3</v>
      </c>
      <c r="Y443" s="182"/>
      <c r="AA443" s="159"/>
    </row>
    <row r="444" spans="1:27" x14ac:dyDescent="0.25">
      <c r="A444" t="s">
        <v>1213</v>
      </c>
      <c r="B444">
        <v>143</v>
      </c>
      <c r="C444" t="s">
        <v>4456</v>
      </c>
      <c r="D444" t="s">
        <v>4457</v>
      </c>
      <c r="E444" t="s">
        <v>80</v>
      </c>
      <c r="F444" t="s">
        <v>4458</v>
      </c>
      <c r="G444" t="s">
        <v>4459</v>
      </c>
      <c r="H444" t="s">
        <v>321</v>
      </c>
      <c r="I444" t="s">
        <v>917</v>
      </c>
      <c r="J444" t="s">
        <v>205</v>
      </c>
      <c r="K444" t="s">
        <v>293</v>
      </c>
      <c r="L444" t="s">
        <v>325</v>
      </c>
      <c r="M444" t="s">
        <v>314</v>
      </c>
      <c r="N444" t="s">
        <v>497</v>
      </c>
      <c r="O444" t="s">
        <v>339</v>
      </c>
      <c r="P444" t="s">
        <v>1234</v>
      </c>
      <c r="Q444" s="138">
        <v>690</v>
      </c>
      <c r="R444" s="11" t="s">
        <v>1235</v>
      </c>
      <c r="S444" t="s">
        <v>4460</v>
      </c>
      <c r="T444" s="4"/>
      <c r="U444" s="138">
        <v>4501.9705999999996</v>
      </c>
      <c r="V444" s="130">
        <v>1.1362792388114783E-4</v>
      </c>
      <c r="W444" s="130">
        <v>1.0698774168537473E-2</v>
      </c>
      <c r="X444" s="130">
        <v>1.7455700248096232E-3</v>
      </c>
      <c r="Y444" s="182"/>
      <c r="AA444" s="159"/>
    </row>
    <row r="445" spans="1:27" x14ac:dyDescent="0.25">
      <c r="A445" t="s">
        <v>1213</v>
      </c>
      <c r="B445">
        <v>143</v>
      </c>
      <c r="C445" t="s">
        <v>3719</v>
      </c>
      <c r="D445" t="s">
        <v>3720</v>
      </c>
      <c r="E445" t="s">
        <v>80</v>
      </c>
      <c r="F445" t="s">
        <v>4461</v>
      </c>
      <c r="G445" t="s">
        <v>4462</v>
      </c>
      <c r="H445" t="s">
        <v>321</v>
      </c>
      <c r="I445" t="s">
        <v>917</v>
      </c>
      <c r="J445" t="s">
        <v>205</v>
      </c>
      <c r="K445" t="s">
        <v>224</v>
      </c>
      <c r="L445" t="s">
        <v>325</v>
      </c>
      <c r="M445" t="s">
        <v>346</v>
      </c>
      <c r="N445" t="s">
        <v>500</v>
      </c>
      <c r="O445" t="s">
        <v>339</v>
      </c>
      <c r="P445" t="s">
        <v>1215</v>
      </c>
      <c r="Q445" s="138">
        <v>19400</v>
      </c>
      <c r="R445" s="11" t="s">
        <v>1216</v>
      </c>
      <c r="S445" t="s">
        <v>4463</v>
      </c>
      <c r="T445" s="4"/>
      <c r="U445" s="138">
        <v>3917.5095000000001</v>
      </c>
      <c r="V445" s="130">
        <v>3.8339920948616602E-5</v>
      </c>
      <c r="W445" s="130">
        <v>9.3098230014207906E-3</v>
      </c>
      <c r="X445" s="130">
        <v>1.5189542008797071E-3</v>
      </c>
      <c r="Y445" s="182"/>
      <c r="AA445" s="159"/>
    </row>
    <row r="446" spans="1:27" x14ac:dyDescent="0.25">
      <c r="A446" t="s">
        <v>1213</v>
      </c>
      <c r="B446">
        <v>143</v>
      </c>
      <c r="C446" t="s">
        <v>4464</v>
      </c>
      <c r="D446" t="s">
        <v>4465</v>
      </c>
      <c r="E446" t="s">
        <v>80</v>
      </c>
      <c r="F446" t="s">
        <v>4464</v>
      </c>
      <c r="G446" t="s">
        <v>4466</v>
      </c>
      <c r="H446" t="s">
        <v>321</v>
      </c>
      <c r="I446" t="s">
        <v>917</v>
      </c>
      <c r="J446" t="s">
        <v>205</v>
      </c>
      <c r="K446" s="4" t="s">
        <v>6373</v>
      </c>
      <c r="L446" s="135" t="s">
        <v>325</v>
      </c>
      <c r="M446" t="s">
        <v>314</v>
      </c>
      <c r="N446" t="s">
        <v>548</v>
      </c>
      <c r="O446" t="s">
        <v>339</v>
      </c>
      <c r="P446" t="s">
        <v>1217</v>
      </c>
      <c r="Q446" s="138">
        <v>27000</v>
      </c>
      <c r="R446" s="11" t="s">
        <v>1218</v>
      </c>
      <c r="S446" t="s">
        <v>4467</v>
      </c>
      <c r="T446" s="4"/>
      <c r="U446" s="138">
        <v>3723.6498999999999</v>
      </c>
      <c r="V446" s="130">
        <v>2.067506163658947E-5</v>
      </c>
      <c r="W446" s="130">
        <v>8.8491225071076988E-3</v>
      </c>
      <c r="X446" s="130">
        <v>1.4437881154366825E-3</v>
      </c>
      <c r="Y446" s="182"/>
      <c r="AA446" s="159"/>
    </row>
    <row r="447" spans="1:27" x14ac:dyDescent="0.25">
      <c r="A447" t="s">
        <v>1213</v>
      </c>
      <c r="B447">
        <v>143</v>
      </c>
      <c r="C447" t="s">
        <v>4468</v>
      </c>
      <c r="D447" t="s">
        <v>4469</v>
      </c>
      <c r="E447" t="s">
        <v>80</v>
      </c>
      <c r="F447" t="s">
        <v>4470</v>
      </c>
      <c r="G447" t="s">
        <v>4471</v>
      </c>
      <c r="H447" t="s">
        <v>321</v>
      </c>
      <c r="I447" t="s">
        <v>917</v>
      </c>
      <c r="J447" t="s">
        <v>205</v>
      </c>
      <c r="K447" t="s">
        <v>224</v>
      </c>
      <c r="L447" t="s">
        <v>325</v>
      </c>
      <c r="M447" t="s">
        <v>344</v>
      </c>
      <c r="N447" t="s">
        <v>568</v>
      </c>
      <c r="O447" t="s">
        <v>339</v>
      </c>
      <c r="P447" t="s">
        <v>1215</v>
      </c>
      <c r="Q447" s="138">
        <v>6600</v>
      </c>
      <c r="R447" s="11" t="s">
        <v>1216</v>
      </c>
      <c r="S447" t="s">
        <v>4472</v>
      </c>
      <c r="T447" s="4"/>
      <c r="U447" s="138">
        <v>2220.1932000000002</v>
      </c>
      <c r="V447" s="130">
        <v>2.8004737552965551E-4</v>
      </c>
      <c r="W447" s="130">
        <v>5.2762107458726093E-3</v>
      </c>
      <c r="X447" s="130">
        <v>8.6084584808398287E-4</v>
      </c>
      <c r="Y447" s="182"/>
      <c r="AA447" s="159"/>
    </row>
    <row r="448" spans="1:27" x14ac:dyDescent="0.25">
      <c r="A448" t="s">
        <v>1213</v>
      </c>
      <c r="B448">
        <v>143</v>
      </c>
      <c r="C448" t="s">
        <v>4473</v>
      </c>
      <c r="D448" t="s">
        <v>4474</v>
      </c>
      <c r="E448" t="s">
        <v>80</v>
      </c>
      <c r="F448" t="s">
        <v>4475</v>
      </c>
      <c r="G448" t="s">
        <v>4476</v>
      </c>
      <c r="H448" t="s">
        <v>321</v>
      </c>
      <c r="I448" t="s">
        <v>917</v>
      </c>
      <c r="J448" t="s">
        <v>205</v>
      </c>
      <c r="K448" t="s">
        <v>224</v>
      </c>
      <c r="L448" t="s">
        <v>325</v>
      </c>
      <c r="M448" t="s">
        <v>344</v>
      </c>
      <c r="N448" t="s">
        <v>537</v>
      </c>
      <c r="O448" t="s">
        <v>339</v>
      </c>
      <c r="P448" t="s">
        <v>1215</v>
      </c>
      <c r="Q448" s="138">
        <v>46000</v>
      </c>
      <c r="R448" s="11" t="s">
        <v>1216</v>
      </c>
      <c r="S448" t="s">
        <v>4477</v>
      </c>
      <c r="T448" s="4">
        <v>4.7149999999999999</v>
      </c>
      <c r="U448" s="138">
        <v>2013.1512</v>
      </c>
      <c r="V448" s="130">
        <v>6.8936435780659732E-4</v>
      </c>
      <c r="W448" s="130">
        <v>4.784182743423562E-3</v>
      </c>
      <c r="X448" s="130">
        <v>7.8056848930322265E-4</v>
      </c>
      <c r="Y448" s="182"/>
      <c r="AA448" s="159"/>
    </row>
    <row r="449" spans="1:27" x14ac:dyDescent="0.25">
      <c r="A449" t="s">
        <v>1213</v>
      </c>
      <c r="B449">
        <v>143</v>
      </c>
      <c r="C449" t="s">
        <v>4478</v>
      </c>
      <c r="D449" t="s">
        <v>4479</v>
      </c>
      <c r="E449" t="s">
        <v>80</v>
      </c>
      <c r="F449" t="s">
        <v>4480</v>
      </c>
      <c r="G449" t="s">
        <v>4481</v>
      </c>
      <c r="H449" t="s">
        <v>321</v>
      </c>
      <c r="I449" t="s">
        <v>917</v>
      </c>
      <c r="J449" t="s">
        <v>205</v>
      </c>
      <c r="K449" t="s">
        <v>224</v>
      </c>
      <c r="L449" t="s">
        <v>325</v>
      </c>
      <c r="M449" t="s">
        <v>346</v>
      </c>
      <c r="N449" t="s">
        <v>534</v>
      </c>
      <c r="O449" t="s">
        <v>339</v>
      </c>
      <c r="P449" t="s">
        <v>1215</v>
      </c>
      <c r="Q449" s="138">
        <v>597.25</v>
      </c>
      <c r="R449" s="11" t="s">
        <v>1216</v>
      </c>
      <c r="S449" t="s">
        <v>4482</v>
      </c>
      <c r="T449" s="4"/>
      <c r="U449" s="138">
        <v>1.5490999999999999</v>
      </c>
      <c r="V449" s="130">
        <v>1.9000187695449817E-4</v>
      </c>
      <c r="W449" s="130">
        <v>3.6813814520426681E-6</v>
      </c>
      <c r="X449" s="130">
        <v>6.0063975660627085E-7</v>
      </c>
      <c r="Y449" s="182"/>
      <c r="AA449" s="159"/>
    </row>
    <row r="450" spans="1:27" x14ac:dyDescent="0.25">
      <c r="A450" t="s">
        <v>1213</v>
      </c>
      <c r="B450">
        <v>35011</v>
      </c>
      <c r="C450" t="s">
        <v>2551</v>
      </c>
      <c r="D450" t="s">
        <v>2552</v>
      </c>
      <c r="E450" t="s">
        <v>309</v>
      </c>
      <c r="F450" t="s">
        <v>2551</v>
      </c>
      <c r="G450" t="s">
        <v>4221</v>
      </c>
      <c r="H450" t="s">
        <v>321</v>
      </c>
      <c r="I450" t="s">
        <v>917</v>
      </c>
      <c r="J450" t="s">
        <v>204</v>
      </c>
      <c r="K450" t="s">
        <v>204</v>
      </c>
      <c r="L450" t="s">
        <v>325</v>
      </c>
      <c r="M450" t="s">
        <v>340</v>
      </c>
      <c r="N450" t="s">
        <v>454</v>
      </c>
      <c r="O450" t="s">
        <v>339</v>
      </c>
      <c r="P450" t="s">
        <v>1212</v>
      </c>
      <c r="Q450" s="138">
        <v>105158.39999999999</v>
      </c>
      <c r="R450" s="165">
        <v>1</v>
      </c>
      <c r="S450" t="s">
        <v>4222</v>
      </c>
      <c r="T450" s="4"/>
      <c r="U450" s="138">
        <v>154.79320000000001</v>
      </c>
      <c r="V450" s="130">
        <v>4.0511651263841635E-5</v>
      </c>
      <c r="W450" s="130">
        <v>1.72663537735043E-2</v>
      </c>
      <c r="X450" s="130">
        <v>2.3184467079700047E-3</v>
      </c>
      <c r="Y450" s="182"/>
      <c r="AA450" s="159"/>
    </row>
    <row r="451" spans="1:27" x14ac:dyDescent="0.25">
      <c r="A451" t="s">
        <v>1213</v>
      </c>
      <c r="B451">
        <v>35011</v>
      </c>
      <c r="C451" t="s">
        <v>1855</v>
      </c>
      <c r="D451" t="s">
        <v>1856</v>
      </c>
      <c r="E451" t="s">
        <v>309</v>
      </c>
      <c r="F451" t="s">
        <v>3928</v>
      </c>
      <c r="G451" t="s">
        <v>3929</v>
      </c>
      <c r="H451" t="s">
        <v>321</v>
      </c>
      <c r="I451" t="s">
        <v>917</v>
      </c>
      <c r="J451" t="s">
        <v>204</v>
      </c>
      <c r="K451" t="s">
        <v>204</v>
      </c>
      <c r="L451" t="s">
        <v>325</v>
      </c>
      <c r="M451" t="s">
        <v>340</v>
      </c>
      <c r="N451" t="s">
        <v>464</v>
      </c>
      <c r="O451" t="s">
        <v>339</v>
      </c>
      <c r="P451" t="s">
        <v>1212</v>
      </c>
      <c r="Q451" s="138">
        <v>4257</v>
      </c>
      <c r="R451" s="165">
        <v>1</v>
      </c>
      <c r="S451" t="s">
        <v>3930</v>
      </c>
      <c r="T451" s="4"/>
      <c r="U451" s="138">
        <v>59.2149</v>
      </c>
      <c r="V451" s="130">
        <v>2.1884019221951917E-5</v>
      </c>
      <c r="W451" s="130">
        <v>6.6051054701542428E-3</v>
      </c>
      <c r="X451" s="130">
        <v>8.8690323585127143E-4</v>
      </c>
      <c r="Y451" s="182"/>
      <c r="AA451" s="159"/>
    </row>
    <row r="452" spans="1:27" x14ac:dyDescent="0.25">
      <c r="A452" t="s">
        <v>1213</v>
      </c>
      <c r="B452">
        <v>35011</v>
      </c>
      <c r="C452" t="s">
        <v>2351</v>
      </c>
      <c r="D452" t="s">
        <v>2352</v>
      </c>
      <c r="E452" t="s">
        <v>309</v>
      </c>
      <c r="F452" t="s">
        <v>2351</v>
      </c>
      <c r="G452" t="s">
        <v>4247</v>
      </c>
      <c r="H452" t="s">
        <v>321</v>
      </c>
      <c r="I452" t="s">
        <v>917</v>
      </c>
      <c r="J452" t="s">
        <v>204</v>
      </c>
      <c r="K452" t="s">
        <v>204</v>
      </c>
      <c r="L452" t="s">
        <v>325</v>
      </c>
      <c r="M452" t="s">
        <v>340</v>
      </c>
      <c r="N452" t="s">
        <v>464</v>
      </c>
      <c r="O452" t="s">
        <v>339</v>
      </c>
      <c r="P452" t="s">
        <v>1212</v>
      </c>
      <c r="Q452" s="138">
        <v>2064</v>
      </c>
      <c r="R452" s="165">
        <v>1</v>
      </c>
      <c r="S452" t="s">
        <v>4248</v>
      </c>
      <c r="T452" s="4"/>
      <c r="U452" s="138">
        <v>48.503999999999998</v>
      </c>
      <c r="V452" s="130">
        <v>1.1478922840126657E-5</v>
      </c>
      <c r="W452" s="130">
        <v>5.4103618468385722E-3</v>
      </c>
      <c r="X452" s="130">
        <v>7.2647854765827628E-4</v>
      </c>
      <c r="Y452" s="182"/>
      <c r="AA452" s="159"/>
    </row>
    <row r="453" spans="1:27" x14ac:dyDescent="0.25">
      <c r="A453" t="s">
        <v>1213</v>
      </c>
      <c r="B453">
        <v>35011</v>
      </c>
      <c r="C453" t="s">
        <v>1873</v>
      </c>
      <c r="D453" t="s">
        <v>1874</v>
      </c>
      <c r="E453" t="s">
        <v>309</v>
      </c>
      <c r="F453" t="s">
        <v>1873</v>
      </c>
      <c r="G453" t="s">
        <v>3934</v>
      </c>
      <c r="H453" t="s">
        <v>312</v>
      </c>
      <c r="I453" t="s">
        <v>917</v>
      </c>
      <c r="J453" t="s">
        <v>204</v>
      </c>
      <c r="K453" t="s">
        <v>204</v>
      </c>
      <c r="L453" t="s">
        <v>325</v>
      </c>
      <c r="M453" t="s">
        <v>340</v>
      </c>
      <c r="N453" t="s">
        <v>448</v>
      </c>
      <c r="O453" t="s">
        <v>339</v>
      </c>
      <c r="P453" t="s">
        <v>1212</v>
      </c>
      <c r="Q453" s="138">
        <v>19953</v>
      </c>
      <c r="R453" s="165">
        <v>1</v>
      </c>
      <c r="S453" t="s">
        <v>3935</v>
      </c>
      <c r="T453" s="4"/>
      <c r="U453" s="138">
        <v>620.53830000000005</v>
      </c>
      <c r="V453" s="130">
        <v>1.2349986052339337E-5</v>
      </c>
      <c r="W453" s="130">
        <v>6.9217729317624696E-2</v>
      </c>
      <c r="X453" s="130">
        <v>9.2942388864905127E-3</v>
      </c>
      <c r="Y453" s="182"/>
      <c r="AA453" s="159"/>
    </row>
    <row r="454" spans="1:27" x14ac:dyDescent="0.25">
      <c r="A454" t="s">
        <v>1213</v>
      </c>
      <c r="B454">
        <v>35011</v>
      </c>
      <c r="C454" t="s">
        <v>1884</v>
      </c>
      <c r="D454" t="s">
        <v>1885</v>
      </c>
      <c r="E454" t="s">
        <v>309</v>
      </c>
      <c r="F454" t="s">
        <v>1884</v>
      </c>
      <c r="G454" t="s">
        <v>3949</v>
      </c>
      <c r="H454" t="s">
        <v>312</v>
      </c>
      <c r="I454" t="s">
        <v>917</v>
      </c>
      <c r="J454" t="s">
        <v>204</v>
      </c>
      <c r="K454" t="s">
        <v>204</v>
      </c>
      <c r="L454" t="s">
        <v>325</v>
      </c>
      <c r="M454" t="s">
        <v>340</v>
      </c>
      <c r="N454" t="s">
        <v>448</v>
      </c>
      <c r="O454" t="s">
        <v>339</v>
      </c>
      <c r="P454" t="s">
        <v>1212</v>
      </c>
      <c r="Q454" s="138">
        <v>18395</v>
      </c>
      <c r="R454" s="165">
        <v>1</v>
      </c>
      <c r="S454" t="s">
        <v>3950</v>
      </c>
      <c r="T454" s="4"/>
      <c r="U454" s="138">
        <v>618.99180000000001</v>
      </c>
      <c r="V454" s="130">
        <v>1.37513966227153E-5</v>
      </c>
      <c r="W454" s="130">
        <v>6.9045225511832689E-2</v>
      </c>
      <c r="X454" s="130">
        <v>9.2710758674827282E-3</v>
      </c>
      <c r="Y454" s="182"/>
      <c r="AA454" s="159"/>
    </row>
    <row r="455" spans="1:27" x14ac:dyDescent="0.25">
      <c r="A455" t="s">
        <v>1213</v>
      </c>
      <c r="B455">
        <v>35011</v>
      </c>
      <c r="C455" t="s">
        <v>3548</v>
      </c>
      <c r="D455" t="s">
        <v>3549</v>
      </c>
      <c r="E455" t="s">
        <v>309</v>
      </c>
      <c r="F455" t="s">
        <v>3548</v>
      </c>
      <c r="G455" t="s">
        <v>3951</v>
      </c>
      <c r="H455" t="s">
        <v>312</v>
      </c>
      <c r="I455" t="s">
        <v>917</v>
      </c>
      <c r="J455" t="s">
        <v>204</v>
      </c>
      <c r="K455" t="s">
        <v>204</v>
      </c>
      <c r="L455" t="s">
        <v>325</v>
      </c>
      <c r="M455" t="s">
        <v>340</v>
      </c>
      <c r="N455" t="s">
        <v>448</v>
      </c>
      <c r="O455" t="s">
        <v>339</v>
      </c>
      <c r="P455" t="s">
        <v>1212</v>
      </c>
      <c r="Q455" s="138">
        <v>19705</v>
      </c>
      <c r="R455" s="165">
        <v>1</v>
      </c>
      <c r="S455" t="s">
        <v>3952</v>
      </c>
      <c r="T455" s="4"/>
      <c r="U455" s="138">
        <v>376.16849999999999</v>
      </c>
      <c r="V455" s="130">
        <v>1.5929523126835351E-5</v>
      </c>
      <c r="W455" s="130">
        <v>4.1959584784399137E-2</v>
      </c>
      <c r="X455" s="130">
        <v>5.6341403916129046E-3</v>
      </c>
      <c r="Y455" s="182"/>
      <c r="AA455" s="159"/>
    </row>
    <row r="456" spans="1:27" x14ac:dyDescent="0.25">
      <c r="A456" t="s">
        <v>1213</v>
      </c>
      <c r="B456">
        <v>35011</v>
      </c>
      <c r="C456" t="s">
        <v>2285</v>
      </c>
      <c r="D456" t="s">
        <v>2286</v>
      </c>
      <c r="E456" t="s">
        <v>309</v>
      </c>
      <c r="F456" t="s">
        <v>2285</v>
      </c>
      <c r="G456" t="s">
        <v>3936</v>
      </c>
      <c r="H456" t="s">
        <v>312</v>
      </c>
      <c r="I456" t="s">
        <v>917</v>
      </c>
      <c r="J456" t="s">
        <v>204</v>
      </c>
      <c r="K456" t="s">
        <v>204</v>
      </c>
      <c r="L456" t="s">
        <v>325</v>
      </c>
      <c r="M456" t="s">
        <v>340</v>
      </c>
      <c r="N456" t="s">
        <v>467</v>
      </c>
      <c r="O456" t="s">
        <v>339</v>
      </c>
      <c r="P456" t="s">
        <v>1212</v>
      </c>
      <c r="Q456" s="138">
        <v>4981</v>
      </c>
      <c r="R456" s="165">
        <v>1</v>
      </c>
      <c r="S456" t="s">
        <v>3937</v>
      </c>
      <c r="T456" s="4"/>
      <c r="U456" s="138">
        <v>304.8372</v>
      </c>
      <c r="V456" s="130">
        <v>4.0221432641467953E-6</v>
      </c>
      <c r="W456" s="130">
        <v>3.40029596812036E-2</v>
      </c>
      <c r="X456" s="130">
        <v>4.5657613048040472E-3</v>
      </c>
      <c r="Y456" s="182"/>
      <c r="AA456" s="159"/>
    </row>
    <row r="457" spans="1:27" x14ac:dyDescent="0.25">
      <c r="A457" t="s">
        <v>1213</v>
      </c>
      <c r="B457">
        <v>35011</v>
      </c>
      <c r="C457" t="s">
        <v>3959</v>
      </c>
      <c r="D457" t="s">
        <v>3960</v>
      </c>
      <c r="E457" t="s">
        <v>309</v>
      </c>
      <c r="F457" t="s">
        <v>3961</v>
      </c>
      <c r="G457" t="s">
        <v>3962</v>
      </c>
      <c r="H457" t="s">
        <v>312</v>
      </c>
      <c r="I457" t="s">
        <v>917</v>
      </c>
      <c r="J457" t="s">
        <v>204</v>
      </c>
      <c r="K457" t="s">
        <v>204</v>
      </c>
      <c r="L457" t="s">
        <v>325</v>
      </c>
      <c r="M457" t="s">
        <v>340</v>
      </c>
      <c r="N457" t="s">
        <v>448</v>
      </c>
      <c r="O457" t="s">
        <v>339</v>
      </c>
      <c r="P457" t="s">
        <v>1212</v>
      </c>
      <c r="Q457" s="138">
        <v>1828</v>
      </c>
      <c r="R457" s="165">
        <v>1</v>
      </c>
      <c r="S457" t="s">
        <v>3963</v>
      </c>
      <c r="T457" s="4"/>
      <c r="U457" s="138">
        <v>263.41480000000001</v>
      </c>
      <c r="V457" s="130">
        <v>1.8219867150456634E-5</v>
      </c>
      <c r="W457" s="130">
        <v>2.9382512448717906E-2</v>
      </c>
      <c r="X457" s="130">
        <v>3.9453488647471415E-3</v>
      </c>
      <c r="Y457" s="182"/>
      <c r="AA457" s="159"/>
    </row>
    <row r="458" spans="1:27" x14ac:dyDescent="0.25">
      <c r="A458" t="s">
        <v>1213</v>
      </c>
      <c r="B458">
        <v>35011</v>
      </c>
      <c r="C458" t="s">
        <v>3942</v>
      </c>
      <c r="D458" t="s">
        <v>3943</v>
      </c>
      <c r="E458" t="s">
        <v>309</v>
      </c>
      <c r="F458" t="s">
        <v>3942</v>
      </c>
      <c r="G458" t="s">
        <v>3944</v>
      </c>
      <c r="H458" t="s">
        <v>312</v>
      </c>
      <c r="I458" t="s">
        <v>917</v>
      </c>
      <c r="J458" t="s">
        <v>204</v>
      </c>
      <c r="K458" t="s">
        <v>204</v>
      </c>
      <c r="L458" t="s">
        <v>325</v>
      </c>
      <c r="M458" t="s">
        <v>340</v>
      </c>
      <c r="N458" t="s">
        <v>458</v>
      </c>
      <c r="O458" t="s">
        <v>339</v>
      </c>
      <c r="P458" t="s">
        <v>1212</v>
      </c>
      <c r="Q458" s="138">
        <v>278</v>
      </c>
      <c r="R458" s="165">
        <v>1</v>
      </c>
      <c r="S458" t="s">
        <v>3945</v>
      </c>
      <c r="T458" s="4"/>
      <c r="U458" s="138">
        <v>244.084</v>
      </c>
      <c r="V458" s="130">
        <v>9.5714800193633104E-6</v>
      </c>
      <c r="W458" s="130">
        <v>2.7226265071411557E-2</v>
      </c>
      <c r="X458" s="130">
        <v>3.6558178671165825E-3</v>
      </c>
      <c r="Y458" s="182"/>
      <c r="AA458" s="159"/>
    </row>
    <row r="459" spans="1:27" x14ac:dyDescent="0.25">
      <c r="A459" t="s">
        <v>1213</v>
      </c>
      <c r="B459">
        <v>35011</v>
      </c>
      <c r="C459" t="s">
        <v>1769</v>
      </c>
      <c r="D459" t="s">
        <v>1770</v>
      </c>
      <c r="E459" t="s">
        <v>309</v>
      </c>
      <c r="F459" t="s">
        <v>1769</v>
      </c>
      <c r="G459" t="s">
        <v>3977</v>
      </c>
      <c r="H459" t="s">
        <v>312</v>
      </c>
      <c r="I459" t="s">
        <v>917</v>
      </c>
      <c r="J459" t="s">
        <v>204</v>
      </c>
      <c r="K459" t="s">
        <v>204</v>
      </c>
      <c r="L459" t="s">
        <v>325</v>
      </c>
      <c r="M459" t="s">
        <v>340</v>
      </c>
      <c r="N459" t="s">
        <v>441</v>
      </c>
      <c r="O459" t="s">
        <v>339</v>
      </c>
      <c r="P459" t="s">
        <v>1212</v>
      </c>
      <c r="Q459" s="138">
        <v>3672.9</v>
      </c>
      <c r="R459" s="165">
        <v>1</v>
      </c>
      <c r="S459" t="s">
        <v>3978</v>
      </c>
      <c r="T459" s="4"/>
      <c r="U459" s="138">
        <v>219.82310000000001</v>
      </c>
      <c r="V459" s="130">
        <v>3.1004037767542142E-5</v>
      </c>
      <c r="W459" s="130">
        <v>2.4520091400580989E-2</v>
      </c>
      <c r="X459" s="130">
        <v>3.292445291723158E-3</v>
      </c>
      <c r="Y459" s="182"/>
      <c r="AA459" s="159"/>
    </row>
    <row r="460" spans="1:27" x14ac:dyDescent="0.25">
      <c r="A460" t="s">
        <v>1213</v>
      </c>
      <c r="B460">
        <v>35011</v>
      </c>
      <c r="C460" t="s">
        <v>2047</v>
      </c>
      <c r="D460" t="s">
        <v>2048</v>
      </c>
      <c r="E460" t="s">
        <v>309</v>
      </c>
      <c r="F460" t="s">
        <v>3946</v>
      </c>
      <c r="G460" t="s">
        <v>3947</v>
      </c>
      <c r="H460" t="s">
        <v>312</v>
      </c>
      <c r="I460" t="s">
        <v>917</v>
      </c>
      <c r="J460" t="s">
        <v>204</v>
      </c>
      <c r="K460" t="s">
        <v>204</v>
      </c>
      <c r="L460" t="s">
        <v>325</v>
      </c>
      <c r="M460" t="s">
        <v>340</v>
      </c>
      <c r="N460" t="s">
        <v>448</v>
      </c>
      <c r="O460" t="s">
        <v>339</v>
      </c>
      <c r="P460" t="s">
        <v>1212</v>
      </c>
      <c r="Q460" s="138">
        <v>1552</v>
      </c>
      <c r="R460" s="165">
        <v>1</v>
      </c>
      <c r="S460" t="s">
        <v>3948</v>
      </c>
      <c r="T460" s="4"/>
      <c r="U460" s="138">
        <v>203.0016</v>
      </c>
      <c r="V460" s="130">
        <v>6.0088465398049459E-6</v>
      </c>
      <c r="W460" s="130">
        <v>2.2643743020929925E-2</v>
      </c>
      <c r="X460" s="130">
        <v>3.0404978463695023E-3</v>
      </c>
      <c r="Y460" s="182"/>
      <c r="AA460" s="159"/>
    </row>
    <row r="461" spans="1:27" x14ac:dyDescent="0.25">
      <c r="A461" t="s">
        <v>1213</v>
      </c>
      <c r="B461">
        <v>35011</v>
      </c>
      <c r="C461" t="s">
        <v>1734</v>
      </c>
      <c r="D461" t="s">
        <v>1735</v>
      </c>
      <c r="E461" t="s">
        <v>309</v>
      </c>
      <c r="F461" t="s">
        <v>4032</v>
      </c>
      <c r="G461" t="s">
        <v>4033</v>
      </c>
      <c r="H461" t="s">
        <v>312</v>
      </c>
      <c r="I461" t="s">
        <v>917</v>
      </c>
      <c r="J461" t="s">
        <v>204</v>
      </c>
      <c r="K461" t="s">
        <v>204</v>
      </c>
      <c r="L461" t="s">
        <v>325</v>
      </c>
      <c r="M461" t="s">
        <v>340</v>
      </c>
      <c r="N461" t="s">
        <v>447</v>
      </c>
      <c r="O461" t="s">
        <v>339</v>
      </c>
      <c r="P461" t="s">
        <v>1212</v>
      </c>
      <c r="Q461" s="138">
        <v>11543</v>
      </c>
      <c r="R461" s="165">
        <v>1</v>
      </c>
      <c r="S461" t="s">
        <v>4034</v>
      </c>
      <c r="T461" s="4"/>
      <c r="U461" s="138">
        <v>187.57379999999998</v>
      </c>
      <c r="V461" s="130">
        <v>1.8612903481203121E-4</v>
      </c>
      <c r="W461" s="130">
        <v>2.0922854424099638E-2</v>
      </c>
      <c r="X461" s="130">
        <v>2.8094248268749791E-3</v>
      </c>
      <c r="Y461" s="182"/>
      <c r="AA461" s="159"/>
    </row>
    <row r="462" spans="1:27" x14ac:dyDescent="0.25">
      <c r="A462" t="s">
        <v>1213</v>
      </c>
      <c r="B462">
        <v>35011</v>
      </c>
      <c r="C462" t="s">
        <v>3167</v>
      </c>
      <c r="D462" t="s">
        <v>3168</v>
      </c>
      <c r="E462" t="s">
        <v>309</v>
      </c>
      <c r="F462" t="s">
        <v>3167</v>
      </c>
      <c r="G462" t="s">
        <v>4110</v>
      </c>
      <c r="H462" t="s">
        <v>312</v>
      </c>
      <c r="I462" t="s">
        <v>917</v>
      </c>
      <c r="J462" t="s">
        <v>204</v>
      </c>
      <c r="K462" t="s">
        <v>204</v>
      </c>
      <c r="L462" t="s">
        <v>325</v>
      </c>
      <c r="M462" t="s">
        <v>340</v>
      </c>
      <c r="N462" t="s">
        <v>447</v>
      </c>
      <c r="O462" t="s">
        <v>339</v>
      </c>
      <c r="P462" t="s">
        <v>1212</v>
      </c>
      <c r="Q462" s="138">
        <v>883</v>
      </c>
      <c r="R462" s="165">
        <v>1</v>
      </c>
      <c r="S462" t="s">
        <v>4111</v>
      </c>
      <c r="T462" s="4"/>
      <c r="U462" s="138">
        <v>181.01499999999999</v>
      </c>
      <c r="V462" s="130">
        <v>6.9838057961000777E-5</v>
      </c>
      <c r="W462" s="130">
        <v>2.0191255354310659E-2</v>
      </c>
      <c r="X462" s="130">
        <v>2.7111890628476595E-3</v>
      </c>
      <c r="Y462" s="182"/>
      <c r="AA462" s="159"/>
    </row>
    <row r="463" spans="1:27" x14ac:dyDescent="0.25">
      <c r="A463" t="s">
        <v>1213</v>
      </c>
      <c r="B463">
        <v>35011</v>
      </c>
      <c r="C463" t="s">
        <v>2442</v>
      </c>
      <c r="D463" t="s">
        <v>2443</v>
      </c>
      <c r="E463" t="s">
        <v>309</v>
      </c>
      <c r="F463" t="s">
        <v>2442</v>
      </c>
      <c r="G463" t="s">
        <v>3957</v>
      </c>
      <c r="H463" t="s">
        <v>312</v>
      </c>
      <c r="I463" t="s">
        <v>917</v>
      </c>
      <c r="J463" t="s">
        <v>204</v>
      </c>
      <c r="K463" t="s">
        <v>204</v>
      </c>
      <c r="L463" t="s">
        <v>325</v>
      </c>
      <c r="M463" t="s">
        <v>340</v>
      </c>
      <c r="N463" t="s">
        <v>446</v>
      </c>
      <c r="O463" t="s">
        <v>339</v>
      </c>
      <c r="P463" t="s">
        <v>1212</v>
      </c>
      <c r="Q463" s="138">
        <v>270</v>
      </c>
      <c r="R463" s="165">
        <v>1</v>
      </c>
      <c r="S463" t="s">
        <v>3958</v>
      </c>
      <c r="T463" s="4">
        <v>0.50749999999999995</v>
      </c>
      <c r="U463" s="138">
        <v>179.81450000000001</v>
      </c>
      <c r="V463" s="130">
        <v>6.0705822551754413E-6</v>
      </c>
      <c r="W463" s="130">
        <v>2.0057345998440428E-2</v>
      </c>
      <c r="X463" s="130">
        <v>2.6932083293728175E-3</v>
      </c>
      <c r="Y463" s="182"/>
      <c r="AA463" s="159"/>
    </row>
    <row r="464" spans="1:27" x14ac:dyDescent="0.25">
      <c r="A464" t="s">
        <v>1213</v>
      </c>
      <c r="B464">
        <v>35011</v>
      </c>
      <c r="C464" t="s">
        <v>3995</v>
      </c>
      <c r="D464" t="s">
        <v>3996</v>
      </c>
      <c r="E464" t="s">
        <v>309</v>
      </c>
      <c r="F464" t="s">
        <v>3995</v>
      </c>
      <c r="G464" t="s">
        <v>3997</v>
      </c>
      <c r="H464" t="s">
        <v>312</v>
      </c>
      <c r="I464" t="s">
        <v>917</v>
      </c>
      <c r="J464" t="s">
        <v>204</v>
      </c>
      <c r="K464" t="s">
        <v>204</v>
      </c>
      <c r="L464" t="s">
        <v>325</v>
      </c>
      <c r="M464" t="s">
        <v>340</v>
      </c>
      <c r="N464" t="s">
        <v>480</v>
      </c>
      <c r="O464" t="s">
        <v>339</v>
      </c>
      <c r="P464" t="s">
        <v>1212</v>
      </c>
      <c r="Q464" s="138">
        <v>256</v>
      </c>
      <c r="R464" s="165">
        <v>1</v>
      </c>
      <c r="S464" t="s">
        <v>3998</v>
      </c>
      <c r="T464" s="4"/>
      <c r="U464" s="138">
        <v>164.864</v>
      </c>
      <c r="V464" s="130">
        <v>3.4236120666651628E-6</v>
      </c>
      <c r="W464" s="130">
        <v>1.8389697664464671E-2</v>
      </c>
      <c r="X464" s="130">
        <v>2.469284167927059E-3</v>
      </c>
      <c r="Y464" s="182"/>
      <c r="AA464" s="159"/>
    </row>
    <row r="465" spans="1:27" x14ac:dyDescent="0.25">
      <c r="A465" t="s">
        <v>1213</v>
      </c>
      <c r="B465">
        <v>35011</v>
      </c>
      <c r="C465" t="s">
        <v>2436</v>
      </c>
      <c r="D465" t="s">
        <v>2437</v>
      </c>
      <c r="E465" t="s">
        <v>309</v>
      </c>
      <c r="F465" t="s">
        <v>2436</v>
      </c>
      <c r="G465" t="s">
        <v>3993</v>
      </c>
      <c r="H465" t="s">
        <v>312</v>
      </c>
      <c r="I465" t="s">
        <v>917</v>
      </c>
      <c r="J465" t="s">
        <v>204</v>
      </c>
      <c r="K465" t="s">
        <v>204</v>
      </c>
      <c r="L465" t="s">
        <v>325</v>
      </c>
      <c r="M465" t="s">
        <v>340</v>
      </c>
      <c r="N465" t="s">
        <v>456</v>
      </c>
      <c r="O465" t="s">
        <v>339</v>
      </c>
      <c r="P465" t="s">
        <v>1212</v>
      </c>
      <c r="Q465" s="138">
        <v>9008</v>
      </c>
      <c r="R465" s="165">
        <v>1</v>
      </c>
      <c r="S465" t="s">
        <v>3994</v>
      </c>
      <c r="T465" s="4"/>
      <c r="U465" s="138">
        <v>145.209</v>
      </c>
      <c r="V465" s="130">
        <v>6.8526798411728952E-6</v>
      </c>
      <c r="W465" s="130">
        <v>1.619728751067092E-2</v>
      </c>
      <c r="X465" s="130">
        <v>2.1748973987075425E-3</v>
      </c>
      <c r="Y465" s="182"/>
      <c r="AA465" s="159"/>
    </row>
    <row r="466" spans="1:27" x14ac:dyDescent="0.25">
      <c r="A466" t="s">
        <v>1213</v>
      </c>
      <c r="B466">
        <v>35011</v>
      </c>
      <c r="C466" t="s">
        <v>2318</v>
      </c>
      <c r="D466" t="s">
        <v>2319</v>
      </c>
      <c r="E466" t="s">
        <v>309</v>
      </c>
      <c r="F466" t="s">
        <v>4260</v>
      </c>
      <c r="G466" t="s">
        <v>4261</v>
      </c>
      <c r="H466" t="s">
        <v>312</v>
      </c>
      <c r="I466" t="s">
        <v>917</v>
      </c>
      <c r="J466" t="s">
        <v>204</v>
      </c>
      <c r="K466" t="s">
        <v>204</v>
      </c>
      <c r="L466" t="s">
        <v>325</v>
      </c>
      <c r="M466" t="s">
        <v>340</v>
      </c>
      <c r="N466" t="s">
        <v>445</v>
      </c>
      <c r="O466" t="s">
        <v>339</v>
      </c>
      <c r="P466" t="s">
        <v>1212</v>
      </c>
      <c r="Q466" s="138">
        <v>2556</v>
      </c>
      <c r="R466" s="165">
        <v>1</v>
      </c>
      <c r="S466" t="s">
        <v>4262</v>
      </c>
      <c r="T466" s="4"/>
      <c r="U466" s="138">
        <v>135.238</v>
      </c>
      <c r="V466" s="130">
        <v>3.2323552794491275E-5</v>
      </c>
      <c r="W466" s="130">
        <v>1.508507577607527E-2</v>
      </c>
      <c r="X466" s="130">
        <v>2.0255547135949606E-3</v>
      </c>
      <c r="Y466" s="182"/>
      <c r="AA466" s="159"/>
    </row>
    <row r="467" spans="1:27" x14ac:dyDescent="0.25">
      <c r="A467" t="s">
        <v>1213</v>
      </c>
      <c r="B467">
        <v>35011</v>
      </c>
      <c r="C467" t="s">
        <v>1980</v>
      </c>
      <c r="D467" t="s">
        <v>1981</v>
      </c>
      <c r="E467" t="s">
        <v>309</v>
      </c>
      <c r="F467" t="s">
        <v>1980</v>
      </c>
      <c r="G467" t="s">
        <v>3973</v>
      </c>
      <c r="H467" t="s">
        <v>312</v>
      </c>
      <c r="I467" t="s">
        <v>917</v>
      </c>
      <c r="J467" t="s">
        <v>204</v>
      </c>
      <c r="K467" t="s">
        <v>204</v>
      </c>
      <c r="L467" t="s">
        <v>325</v>
      </c>
      <c r="M467" t="s">
        <v>340</v>
      </c>
      <c r="N467" t="s">
        <v>464</v>
      </c>
      <c r="O467" t="s">
        <v>339</v>
      </c>
      <c r="P467" t="s">
        <v>1212</v>
      </c>
      <c r="Q467" s="138">
        <v>614</v>
      </c>
      <c r="R467" s="165">
        <v>1</v>
      </c>
      <c r="S467" t="s">
        <v>3974</v>
      </c>
      <c r="T467" s="4"/>
      <c r="U467" s="138">
        <v>135.08000000000001</v>
      </c>
      <c r="V467" s="130">
        <v>5.0629671494241575E-6</v>
      </c>
      <c r="W467" s="130">
        <v>1.5067451720908677E-2</v>
      </c>
      <c r="X467" s="130">
        <v>2.0231882363862769E-3</v>
      </c>
      <c r="Y467" s="182"/>
      <c r="AA467" s="159"/>
    </row>
    <row r="468" spans="1:27" x14ac:dyDescent="0.25">
      <c r="A468" t="s">
        <v>1213</v>
      </c>
      <c r="B468">
        <v>35011</v>
      </c>
      <c r="C468" t="s">
        <v>3131</v>
      </c>
      <c r="D468" t="s">
        <v>3132</v>
      </c>
      <c r="E468" t="s">
        <v>309</v>
      </c>
      <c r="F468" t="s">
        <v>3131</v>
      </c>
      <c r="G468" t="s">
        <v>4483</v>
      </c>
      <c r="H468" t="s">
        <v>312</v>
      </c>
      <c r="I468" t="s">
        <v>917</v>
      </c>
      <c r="J468" t="s">
        <v>204</v>
      </c>
      <c r="K468" t="s">
        <v>204</v>
      </c>
      <c r="L468" t="s">
        <v>325</v>
      </c>
      <c r="M468" t="s">
        <v>340</v>
      </c>
      <c r="N468" t="s">
        <v>447</v>
      </c>
      <c r="O468" t="s">
        <v>339</v>
      </c>
      <c r="P468" t="s">
        <v>1212</v>
      </c>
      <c r="Q468" s="138">
        <v>474</v>
      </c>
      <c r="R468" s="165">
        <v>1</v>
      </c>
      <c r="S468" t="s">
        <v>4484</v>
      </c>
      <c r="T468" s="4"/>
      <c r="U468" s="138">
        <v>131.91420000000002</v>
      </c>
      <c r="V468" s="130">
        <v>2.4493575939619304E-5</v>
      </c>
      <c r="W468" s="130">
        <v>1.4714323658589662E-2</v>
      </c>
      <c r="X468" s="130">
        <v>1.9757718215302534E-3</v>
      </c>
      <c r="Y468" s="182"/>
      <c r="AA468" s="159"/>
    </row>
    <row r="469" spans="1:27" x14ac:dyDescent="0.25">
      <c r="A469" t="s">
        <v>1213</v>
      </c>
      <c r="B469">
        <v>35011</v>
      </c>
      <c r="C469" t="s">
        <v>3431</v>
      </c>
      <c r="D469" t="s">
        <v>3432</v>
      </c>
      <c r="E469" t="s">
        <v>309</v>
      </c>
      <c r="F469" t="s">
        <v>3431</v>
      </c>
      <c r="G469" t="s">
        <v>4325</v>
      </c>
      <c r="H469" t="s">
        <v>312</v>
      </c>
      <c r="I469" t="s">
        <v>917</v>
      </c>
      <c r="J469" t="s">
        <v>204</v>
      </c>
      <c r="K469" t="s">
        <v>204</v>
      </c>
      <c r="L469" t="s">
        <v>325</v>
      </c>
      <c r="M469" t="s">
        <v>340</v>
      </c>
      <c r="N469" t="s">
        <v>464</v>
      </c>
      <c r="O469" t="s">
        <v>339</v>
      </c>
      <c r="P469" t="s">
        <v>1212</v>
      </c>
      <c r="Q469" s="138">
        <v>36559</v>
      </c>
      <c r="R469" s="165">
        <v>1</v>
      </c>
      <c r="S469" t="s">
        <v>4326</v>
      </c>
      <c r="T469" s="4"/>
      <c r="U469" s="138">
        <v>128.76079999999999</v>
      </c>
      <c r="V469" s="130">
        <v>2.5002914293841043E-4</v>
      </c>
      <c r="W469" s="130">
        <v>1.4362578749967261E-2</v>
      </c>
      <c r="X469" s="130">
        <v>1.9285411302019996E-3</v>
      </c>
      <c r="Y469" s="182"/>
      <c r="AA469" s="159"/>
    </row>
    <row r="470" spans="1:27" x14ac:dyDescent="0.25">
      <c r="A470" t="s">
        <v>1213</v>
      </c>
      <c r="B470">
        <v>35011</v>
      </c>
      <c r="C470" t="s">
        <v>3979</v>
      </c>
      <c r="D470" t="s">
        <v>3980</v>
      </c>
      <c r="E470" t="s">
        <v>309</v>
      </c>
      <c r="F470" t="s">
        <v>3979</v>
      </c>
      <c r="G470" t="s">
        <v>3981</v>
      </c>
      <c r="H470" t="s">
        <v>312</v>
      </c>
      <c r="I470" t="s">
        <v>917</v>
      </c>
      <c r="J470" t="s">
        <v>204</v>
      </c>
      <c r="K470" t="s">
        <v>204</v>
      </c>
      <c r="L470" t="s">
        <v>325</v>
      </c>
      <c r="M470" t="s">
        <v>340</v>
      </c>
      <c r="N470" t="s">
        <v>458</v>
      </c>
      <c r="O470" t="s">
        <v>339</v>
      </c>
      <c r="P470" t="s">
        <v>1212</v>
      </c>
      <c r="Q470" s="138">
        <v>865</v>
      </c>
      <c r="R470" s="165">
        <v>1</v>
      </c>
      <c r="S470" t="s">
        <v>3982</v>
      </c>
      <c r="T470" s="4"/>
      <c r="U470" s="138">
        <v>128.19300000000001</v>
      </c>
      <c r="V470" s="130">
        <v>7.7864498525354422E-6</v>
      </c>
      <c r="W470" s="130">
        <v>1.4299243696020477E-2</v>
      </c>
      <c r="X470" s="130">
        <v>1.92003678995459E-3</v>
      </c>
      <c r="Y470" s="182"/>
      <c r="AA470" s="159"/>
    </row>
    <row r="471" spans="1:27" x14ac:dyDescent="0.25">
      <c r="A471" t="s">
        <v>1213</v>
      </c>
      <c r="B471">
        <v>35011</v>
      </c>
      <c r="C471" t="s">
        <v>2185</v>
      </c>
      <c r="D471" t="s">
        <v>2186</v>
      </c>
      <c r="E471" t="s">
        <v>309</v>
      </c>
      <c r="F471" t="s">
        <v>2185</v>
      </c>
      <c r="G471" t="s">
        <v>3991</v>
      </c>
      <c r="H471" t="s">
        <v>312</v>
      </c>
      <c r="I471" t="s">
        <v>917</v>
      </c>
      <c r="J471" t="s">
        <v>204</v>
      </c>
      <c r="K471" t="s">
        <v>204</v>
      </c>
      <c r="L471" t="s">
        <v>325</v>
      </c>
      <c r="M471" t="s">
        <v>340</v>
      </c>
      <c r="N471" t="s">
        <v>464</v>
      </c>
      <c r="O471" t="s">
        <v>339</v>
      </c>
      <c r="P471" t="s">
        <v>1212</v>
      </c>
      <c r="Q471" s="138">
        <v>352</v>
      </c>
      <c r="R471" s="165">
        <v>1</v>
      </c>
      <c r="S471" t="s">
        <v>3992</v>
      </c>
      <c r="T471" s="4"/>
      <c r="U471" s="138">
        <v>125.8048</v>
      </c>
      <c r="V471" s="130">
        <v>1.4308022955596921E-5</v>
      </c>
      <c r="W471" s="130">
        <v>1.4032852755837813E-2</v>
      </c>
      <c r="X471" s="130">
        <v>1.8842670376142158E-3</v>
      </c>
      <c r="Y471" s="182"/>
      <c r="AA471" s="159"/>
    </row>
    <row r="472" spans="1:27" x14ac:dyDescent="0.25">
      <c r="A472" t="s">
        <v>1213</v>
      </c>
      <c r="B472">
        <v>35011</v>
      </c>
      <c r="C472" t="s">
        <v>2591</v>
      </c>
      <c r="D472" t="s">
        <v>2592</v>
      </c>
      <c r="E472" t="s">
        <v>309</v>
      </c>
      <c r="F472" t="s">
        <v>2591</v>
      </c>
      <c r="G472" t="s">
        <v>3975</v>
      </c>
      <c r="H472" t="s">
        <v>312</v>
      </c>
      <c r="I472" t="s">
        <v>917</v>
      </c>
      <c r="J472" t="s">
        <v>204</v>
      </c>
      <c r="K472" t="s">
        <v>204</v>
      </c>
      <c r="L472" t="s">
        <v>325</v>
      </c>
      <c r="M472" t="s">
        <v>340</v>
      </c>
      <c r="N472" t="s">
        <v>475</v>
      </c>
      <c r="O472" t="s">
        <v>339</v>
      </c>
      <c r="P472" t="s">
        <v>1212</v>
      </c>
      <c r="Q472" s="138">
        <v>4982</v>
      </c>
      <c r="R472" s="165">
        <v>1</v>
      </c>
      <c r="S472" t="s">
        <v>3976</v>
      </c>
      <c r="T472" s="4"/>
      <c r="U472" s="138">
        <v>123.155</v>
      </c>
      <c r="V472" s="130">
        <v>1.8145796844677576E-5</v>
      </c>
      <c r="W472" s="130">
        <v>1.3737281734442611E-2</v>
      </c>
      <c r="X472" s="130">
        <v>1.8445791179460462E-3</v>
      </c>
      <c r="Y472" s="182"/>
      <c r="AA472" s="159"/>
    </row>
    <row r="473" spans="1:27" x14ac:dyDescent="0.25">
      <c r="A473" t="s">
        <v>1213</v>
      </c>
      <c r="B473">
        <v>35011</v>
      </c>
      <c r="C473" t="s">
        <v>2191</v>
      </c>
      <c r="D473" t="s">
        <v>2192</v>
      </c>
      <c r="E473" t="s">
        <v>309</v>
      </c>
      <c r="F473" t="s">
        <v>2191</v>
      </c>
      <c r="G473" t="s">
        <v>3971</v>
      </c>
      <c r="H473" t="s">
        <v>312</v>
      </c>
      <c r="I473" t="s">
        <v>917</v>
      </c>
      <c r="J473" t="s">
        <v>204</v>
      </c>
      <c r="K473" t="s">
        <v>204</v>
      </c>
      <c r="L473" t="s">
        <v>325</v>
      </c>
      <c r="M473" t="s">
        <v>340</v>
      </c>
      <c r="N473" t="s">
        <v>484</v>
      </c>
      <c r="O473" t="s">
        <v>339</v>
      </c>
      <c r="P473" t="s">
        <v>1212</v>
      </c>
      <c r="Q473" s="138">
        <v>28309</v>
      </c>
      <c r="R473" s="165">
        <v>1</v>
      </c>
      <c r="S473" t="s">
        <v>3972</v>
      </c>
      <c r="T473" s="4"/>
      <c r="U473" s="138">
        <v>119.9169</v>
      </c>
      <c r="V473" s="130">
        <v>1.0231290821317527E-5</v>
      </c>
      <c r="W473" s="130">
        <v>1.3376088993715084E-2</v>
      </c>
      <c r="X473" s="130">
        <v>1.7960798151014918E-3</v>
      </c>
      <c r="Y473" s="182"/>
      <c r="AA473" s="159"/>
    </row>
    <row r="474" spans="1:27" x14ac:dyDescent="0.25">
      <c r="A474" t="s">
        <v>1213</v>
      </c>
      <c r="B474">
        <v>35011</v>
      </c>
      <c r="C474" t="s">
        <v>2375</v>
      </c>
      <c r="D474" t="s">
        <v>2376</v>
      </c>
      <c r="E474" t="s">
        <v>309</v>
      </c>
      <c r="F474" t="s">
        <v>3966</v>
      </c>
      <c r="G474" t="s">
        <v>3967</v>
      </c>
      <c r="H474" t="s">
        <v>312</v>
      </c>
      <c r="I474" t="s">
        <v>917</v>
      </c>
      <c r="J474" t="s">
        <v>204</v>
      </c>
      <c r="K474" t="s">
        <v>204</v>
      </c>
      <c r="L474" t="s">
        <v>325</v>
      </c>
      <c r="M474" t="s">
        <v>340</v>
      </c>
      <c r="N474" t="s">
        <v>445</v>
      </c>
      <c r="O474" t="s">
        <v>339</v>
      </c>
      <c r="P474" t="s">
        <v>1212</v>
      </c>
      <c r="Q474" s="138">
        <v>3306</v>
      </c>
      <c r="R474" s="165">
        <v>1</v>
      </c>
      <c r="S474" t="s">
        <v>3968</v>
      </c>
      <c r="T474" s="4"/>
      <c r="U474" s="138">
        <v>113.0321</v>
      </c>
      <c r="V474" s="130">
        <v>1.2670137507630347E-5</v>
      </c>
      <c r="W474" s="130">
        <v>1.260812636706338E-2</v>
      </c>
      <c r="X474" s="130">
        <v>1.6929613196182802E-3</v>
      </c>
      <c r="Y474" s="182"/>
      <c r="AA474" s="159"/>
    </row>
    <row r="475" spans="1:27" x14ac:dyDescent="0.25">
      <c r="A475" t="s">
        <v>1213</v>
      </c>
      <c r="B475">
        <v>35011</v>
      </c>
      <c r="C475" t="s">
        <v>2018</v>
      </c>
      <c r="D475" t="s">
        <v>2019</v>
      </c>
      <c r="E475" t="s">
        <v>309</v>
      </c>
      <c r="F475" t="s">
        <v>2018</v>
      </c>
      <c r="G475" t="s">
        <v>3964</v>
      </c>
      <c r="H475" t="s">
        <v>312</v>
      </c>
      <c r="I475" t="s">
        <v>917</v>
      </c>
      <c r="J475" t="s">
        <v>204</v>
      </c>
      <c r="K475" t="s">
        <v>204</v>
      </c>
      <c r="L475" t="s">
        <v>325</v>
      </c>
      <c r="M475" t="s">
        <v>340</v>
      </c>
      <c r="N475" t="s">
        <v>464</v>
      </c>
      <c r="O475" t="s">
        <v>339</v>
      </c>
      <c r="P475" t="s">
        <v>1212</v>
      </c>
      <c r="Q475" s="138">
        <v>442</v>
      </c>
      <c r="R475" s="165">
        <v>1</v>
      </c>
      <c r="S475" t="s">
        <v>3965</v>
      </c>
      <c r="T475" s="4"/>
      <c r="U475" s="138">
        <v>109.2182</v>
      </c>
      <c r="V475" s="130">
        <v>9.3009960567143601E-6</v>
      </c>
      <c r="W475" s="130">
        <v>1.2182706215165441E-2</v>
      </c>
      <c r="X475" s="130">
        <v>1.6358378548954964E-3</v>
      </c>
      <c r="Y475" s="182"/>
      <c r="AA475" s="159"/>
    </row>
    <row r="476" spans="1:27" x14ac:dyDescent="0.25">
      <c r="A476" t="s">
        <v>1213</v>
      </c>
      <c r="B476">
        <v>35011</v>
      </c>
      <c r="C476" t="s">
        <v>2577</v>
      </c>
      <c r="D476" t="s">
        <v>2578</v>
      </c>
      <c r="E476" t="s">
        <v>309</v>
      </c>
      <c r="F476" t="s">
        <v>2577</v>
      </c>
      <c r="G476" t="s">
        <v>4054</v>
      </c>
      <c r="H476" t="s">
        <v>312</v>
      </c>
      <c r="I476" t="s">
        <v>917</v>
      </c>
      <c r="J476" t="s">
        <v>204</v>
      </c>
      <c r="K476" t="s">
        <v>204</v>
      </c>
      <c r="L476" t="s">
        <v>325</v>
      </c>
      <c r="M476" t="s">
        <v>340</v>
      </c>
      <c r="N476" t="s">
        <v>440</v>
      </c>
      <c r="O476" t="s">
        <v>339</v>
      </c>
      <c r="P476" t="s">
        <v>1212</v>
      </c>
      <c r="Q476" s="138">
        <v>4087</v>
      </c>
      <c r="R476" s="165">
        <v>1</v>
      </c>
      <c r="S476" t="s">
        <v>4055</v>
      </c>
      <c r="T476" s="4"/>
      <c r="U476" s="138">
        <v>107.61069999999999</v>
      </c>
      <c r="V476" s="130">
        <v>1.8209401595578432E-5</v>
      </c>
      <c r="W476" s="130">
        <v>1.2003398185543286E-2</v>
      </c>
      <c r="X476" s="130">
        <v>1.6117611959527147E-3</v>
      </c>
      <c r="Y476" s="182"/>
      <c r="AA476" s="159"/>
    </row>
    <row r="477" spans="1:27" x14ac:dyDescent="0.25">
      <c r="A477" t="s">
        <v>1213</v>
      </c>
      <c r="B477">
        <v>35011</v>
      </c>
      <c r="C477" t="s">
        <v>4342</v>
      </c>
      <c r="D477" t="s">
        <v>4343</v>
      </c>
      <c r="E477" t="s">
        <v>309</v>
      </c>
      <c r="F477" t="s">
        <v>4342</v>
      </c>
      <c r="G477" t="s">
        <v>4344</v>
      </c>
      <c r="H477" t="s">
        <v>312</v>
      </c>
      <c r="I477" t="s">
        <v>917</v>
      </c>
      <c r="J477" t="s">
        <v>204</v>
      </c>
      <c r="K477" t="s">
        <v>204</v>
      </c>
      <c r="L477" t="s">
        <v>325</v>
      </c>
      <c r="M477" t="s">
        <v>340</v>
      </c>
      <c r="N477" t="s">
        <v>451</v>
      </c>
      <c r="O477" t="s">
        <v>339</v>
      </c>
      <c r="P477" t="s">
        <v>1212</v>
      </c>
      <c r="Q477" s="138">
        <v>19861</v>
      </c>
      <c r="R477" s="165">
        <v>1</v>
      </c>
      <c r="S477" t="s">
        <v>4345</v>
      </c>
      <c r="T477" s="4"/>
      <c r="U477" s="138">
        <v>106.733</v>
      </c>
      <c r="V477" s="130">
        <v>1.0617796156629371E-4</v>
      </c>
      <c r="W477" s="130">
        <v>1.1905495443646327E-2</v>
      </c>
      <c r="X477" s="130">
        <v>1.5986152652814369E-3</v>
      </c>
      <c r="Y477" s="182"/>
      <c r="AA477" s="159"/>
    </row>
    <row r="478" spans="1:27" x14ac:dyDescent="0.25">
      <c r="A478" t="s">
        <v>1213</v>
      </c>
      <c r="B478">
        <v>35011</v>
      </c>
      <c r="C478" t="s">
        <v>2369</v>
      </c>
      <c r="D478" t="s">
        <v>2370</v>
      </c>
      <c r="E478" t="s">
        <v>309</v>
      </c>
      <c r="F478" t="s">
        <v>2369</v>
      </c>
      <c r="G478" t="s">
        <v>4263</v>
      </c>
      <c r="H478" t="s">
        <v>312</v>
      </c>
      <c r="I478" t="s">
        <v>917</v>
      </c>
      <c r="J478" t="s">
        <v>204</v>
      </c>
      <c r="K478" t="s">
        <v>204</v>
      </c>
      <c r="L478" t="s">
        <v>325</v>
      </c>
      <c r="M478" t="s">
        <v>340</v>
      </c>
      <c r="N478" t="s">
        <v>454</v>
      </c>
      <c r="O478" t="s">
        <v>339</v>
      </c>
      <c r="P478" t="s">
        <v>1212</v>
      </c>
      <c r="Q478" s="138">
        <v>202</v>
      </c>
      <c r="R478" s="165">
        <v>1</v>
      </c>
      <c r="S478" t="s">
        <v>4264</v>
      </c>
      <c r="T478" s="4"/>
      <c r="U478" s="138">
        <v>79.830399999999997</v>
      </c>
      <c r="V478" s="130">
        <v>1.0866657345728567E-5</v>
      </c>
      <c r="W478" s="130">
        <v>8.9046542631094749E-3</v>
      </c>
      <c r="X478" s="130">
        <v>1.195676089621047E-3</v>
      </c>
      <c r="Y478" s="182"/>
      <c r="AA478" s="159"/>
    </row>
    <row r="479" spans="1:27" x14ac:dyDescent="0.25">
      <c r="A479" t="s">
        <v>1213</v>
      </c>
      <c r="B479">
        <v>35011</v>
      </c>
      <c r="C479" t="s">
        <v>3999</v>
      </c>
      <c r="D479" t="s">
        <v>4000</v>
      </c>
      <c r="E479" t="s">
        <v>309</v>
      </c>
      <c r="F479" t="s">
        <v>3999</v>
      </c>
      <c r="G479" t="s">
        <v>4001</v>
      </c>
      <c r="H479" t="s">
        <v>312</v>
      </c>
      <c r="I479" t="s">
        <v>917</v>
      </c>
      <c r="J479" t="s">
        <v>204</v>
      </c>
      <c r="K479" t="s">
        <v>204</v>
      </c>
      <c r="L479" t="s">
        <v>325</v>
      </c>
      <c r="M479" t="s">
        <v>340</v>
      </c>
      <c r="N479" t="s">
        <v>475</v>
      </c>
      <c r="O479" t="s">
        <v>339</v>
      </c>
      <c r="P479" t="s">
        <v>1212</v>
      </c>
      <c r="Q479" s="138">
        <v>281</v>
      </c>
      <c r="R479" s="165">
        <v>1</v>
      </c>
      <c r="S479" t="s">
        <v>4002</v>
      </c>
      <c r="T479" s="4"/>
      <c r="U479" s="138">
        <v>66.737499999999997</v>
      </c>
      <c r="V479" s="130">
        <v>2.0349019723993429E-5</v>
      </c>
      <c r="W479" s="130">
        <v>7.4442112764594517E-3</v>
      </c>
      <c r="X479" s="130">
        <v>9.9957451085156313E-4</v>
      </c>
      <c r="Y479" s="182"/>
      <c r="AA479" s="159"/>
    </row>
    <row r="480" spans="1:27" x14ac:dyDescent="0.25">
      <c r="A480" t="s">
        <v>1213</v>
      </c>
      <c r="B480">
        <v>35011</v>
      </c>
      <c r="C480" t="s">
        <v>4018</v>
      </c>
      <c r="D480" t="s">
        <v>4019</v>
      </c>
      <c r="E480" t="s">
        <v>309</v>
      </c>
      <c r="F480" t="s">
        <v>4020</v>
      </c>
      <c r="G480" t="s">
        <v>4021</v>
      </c>
      <c r="H480" t="s">
        <v>312</v>
      </c>
      <c r="I480" t="s">
        <v>917</v>
      </c>
      <c r="J480" t="s">
        <v>204</v>
      </c>
      <c r="K480" t="s">
        <v>204</v>
      </c>
      <c r="L480" t="s">
        <v>325</v>
      </c>
      <c r="M480" t="s">
        <v>340</v>
      </c>
      <c r="N480" t="s">
        <v>476</v>
      </c>
      <c r="O480" t="s">
        <v>339</v>
      </c>
      <c r="P480" t="s">
        <v>1212</v>
      </c>
      <c r="Q480" s="138">
        <v>1367</v>
      </c>
      <c r="R480" s="165">
        <v>1</v>
      </c>
      <c r="S480" t="s">
        <v>4022</v>
      </c>
      <c r="T480" s="4"/>
      <c r="U480" s="138">
        <v>62.130199999999995</v>
      </c>
      <c r="V480" s="130">
        <v>1.9032608036887004E-5</v>
      </c>
      <c r="W480" s="130">
        <v>6.9302915969084999E-3</v>
      </c>
      <c r="X480" s="130">
        <v>9.3056773589226117E-4</v>
      </c>
      <c r="Y480" s="182"/>
      <c r="AA480" s="159"/>
    </row>
    <row r="481" spans="1:27" x14ac:dyDescent="0.25">
      <c r="A481" t="s">
        <v>1213</v>
      </c>
      <c r="B481">
        <v>35011</v>
      </c>
      <c r="C481" t="s">
        <v>4003</v>
      </c>
      <c r="D481" t="s">
        <v>4004</v>
      </c>
      <c r="E481" t="s">
        <v>309</v>
      </c>
      <c r="F481" t="s">
        <v>4003</v>
      </c>
      <c r="G481" t="s">
        <v>4005</v>
      </c>
      <c r="H481" t="s">
        <v>312</v>
      </c>
      <c r="I481" t="s">
        <v>917</v>
      </c>
      <c r="J481" t="s">
        <v>204</v>
      </c>
      <c r="K481" t="s">
        <v>204</v>
      </c>
      <c r="L481" t="s">
        <v>325</v>
      </c>
      <c r="M481" t="s">
        <v>340</v>
      </c>
      <c r="N481" t="s">
        <v>441</v>
      </c>
      <c r="O481" t="s">
        <v>339</v>
      </c>
      <c r="P481" t="s">
        <v>1212</v>
      </c>
      <c r="Q481" s="138">
        <v>228</v>
      </c>
      <c r="R481" s="165">
        <v>1</v>
      </c>
      <c r="S481" t="s">
        <v>4006</v>
      </c>
      <c r="T481" s="4"/>
      <c r="U481" s="138">
        <v>60.602400000000003</v>
      </c>
      <c r="V481" s="130">
        <v>4.0458110018909726E-6</v>
      </c>
      <c r="W481" s="130">
        <v>6.7598736761267098E-3</v>
      </c>
      <c r="X481" s="130">
        <v>9.0768479994651839E-4</v>
      </c>
      <c r="Y481" s="182"/>
      <c r="AA481" s="159"/>
    </row>
    <row r="482" spans="1:27" x14ac:dyDescent="0.25">
      <c r="A482" t="s">
        <v>1213</v>
      </c>
      <c r="B482">
        <v>35011</v>
      </c>
      <c r="C482" t="s">
        <v>2272</v>
      </c>
      <c r="D482" t="s">
        <v>2273</v>
      </c>
      <c r="E482" t="s">
        <v>309</v>
      </c>
      <c r="F482" t="s">
        <v>2272</v>
      </c>
      <c r="G482" t="s">
        <v>4009</v>
      </c>
      <c r="H482" t="s">
        <v>312</v>
      </c>
      <c r="I482" t="s">
        <v>917</v>
      </c>
      <c r="J482" t="s">
        <v>204</v>
      </c>
      <c r="K482" t="s">
        <v>204</v>
      </c>
      <c r="L482" t="s">
        <v>325</v>
      </c>
      <c r="M482" t="s">
        <v>340</v>
      </c>
      <c r="N482" t="s">
        <v>441</v>
      </c>
      <c r="O482" t="s">
        <v>339</v>
      </c>
      <c r="P482" t="s">
        <v>1212</v>
      </c>
      <c r="Q482" s="138">
        <v>4034</v>
      </c>
      <c r="R482" s="165">
        <v>1</v>
      </c>
      <c r="S482" t="s">
        <v>4010</v>
      </c>
      <c r="T482" s="4"/>
      <c r="U482" s="138">
        <v>56.274300000000004</v>
      </c>
      <c r="V482" s="130">
        <v>7.3419120086806226E-6</v>
      </c>
      <c r="W482" s="130">
        <v>6.2770972636802718E-3</v>
      </c>
      <c r="X482" s="130">
        <v>8.4285979990281505E-4</v>
      </c>
      <c r="Y482" s="182"/>
      <c r="AA482" s="159"/>
    </row>
    <row r="483" spans="1:27" x14ac:dyDescent="0.25">
      <c r="A483" t="s">
        <v>1213</v>
      </c>
      <c r="B483">
        <v>35011</v>
      </c>
      <c r="C483" t="s">
        <v>2482</v>
      </c>
      <c r="D483" t="s">
        <v>2483</v>
      </c>
      <c r="E483" t="s">
        <v>309</v>
      </c>
      <c r="F483" t="s">
        <v>2482</v>
      </c>
      <c r="G483" t="s">
        <v>4269</v>
      </c>
      <c r="H483" t="s">
        <v>312</v>
      </c>
      <c r="I483" t="s">
        <v>917</v>
      </c>
      <c r="J483" t="s">
        <v>204</v>
      </c>
      <c r="K483" t="s">
        <v>204</v>
      </c>
      <c r="L483" t="s">
        <v>325</v>
      </c>
      <c r="M483" t="s">
        <v>340</v>
      </c>
      <c r="N483" t="s">
        <v>478</v>
      </c>
      <c r="O483" t="s">
        <v>339</v>
      </c>
      <c r="P483" t="s">
        <v>1212</v>
      </c>
      <c r="Q483" s="138">
        <v>4446.45</v>
      </c>
      <c r="R483" s="165">
        <v>1</v>
      </c>
      <c r="S483" t="s">
        <v>4270</v>
      </c>
      <c r="T483" s="4"/>
      <c r="U483" s="138">
        <v>55.8919</v>
      </c>
      <c r="V483" s="130">
        <v>2.2182876352045055E-5</v>
      </c>
      <c r="W483" s="130">
        <v>6.2344425883909945E-3</v>
      </c>
      <c r="X483" s="130">
        <v>8.3713232594964573E-4</v>
      </c>
      <c r="Y483" s="182"/>
      <c r="AA483" s="159"/>
    </row>
    <row r="484" spans="1:27" x14ac:dyDescent="0.25">
      <c r="A484" t="s">
        <v>1213</v>
      </c>
      <c r="B484">
        <v>35011</v>
      </c>
      <c r="C484" t="s">
        <v>2363</v>
      </c>
      <c r="D484" t="s">
        <v>2364</v>
      </c>
      <c r="E484" t="s">
        <v>309</v>
      </c>
      <c r="F484" t="s">
        <v>4249</v>
      </c>
      <c r="G484" t="s">
        <v>4250</v>
      </c>
      <c r="H484" t="s">
        <v>312</v>
      </c>
      <c r="I484" t="s">
        <v>917</v>
      </c>
      <c r="J484" t="s">
        <v>204</v>
      </c>
      <c r="K484" t="s">
        <v>204</v>
      </c>
      <c r="L484" t="s">
        <v>325</v>
      </c>
      <c r="M484" t="s">
        <v>340</v>
      </c>
      <c r="N484" t="s">
        <v>459</v>
      </c>
      <c r="O484" t="s">
        <v>339</v>
      </c>
      <c r="P484" t="s">
        <v>1212</v>
      </c>
      <c r="Q484" s="138">
        <v>981</v>
      </c>
      <c r="R484" s="165">
        <v>1</v>
      </c>
      <c r="S484" t="s">
        <v>4251</v>
      </c>
      <c r="T484" s="4"/>
      <c r="U484" s="138">
        <v>54.926199999999994</v>
      </c>
      <c r="V484" s="130">
        <v>8.3537063853926327E-6</v>
      </c>
      <c r="W484" s="130">
        <v>6.1267239170341575E-3</v>
      </c>
      <c r="X484" s="130">
        <v>8.2266835733935378E-4</v>
      </c>
      <c r="Y484" s="182"/>
      <c r="AA484" s="159"/>
    </row>
    <row r="485" spans="1:27" x14ac:dyDescent="0.25">
      <c r="A485" t="s">
        <v>1213</v>
      </c>
      <c r="B485">
        <v>35011</v>
      </c>
      <c r="C485" t="s">
        <v>3736</v>
      </c>
      <c r="D485" t="s">
        <v>3737</v>
      </c>
      <c r="E485" t="s">
        <v>311</v>
      </c>
      <c r="F485" t="s">
        <v>3736</v>
      </c>
      <c r="G485" t="s">
        <v>4098</v>
      </c>
      <c r="H485" t="s">
        <v>312</v>
      </c>
      <c r="I485" t="s">
        <v>917</v>
      </c>
      <c r="J485" t="s">
        <v>204</v>
      </c>
      <c r="K485" t="s">
        <v>233</v>
      </c>
      <c r="L485" t="s">
        <v>325</v>
      </c>
      <c r="M485" t="s">
        <v>340</v>
      </c>
      <c r="N485" t="s">
        <v>454</v>
      </c>
      <c r="O485" t="s">
        <v>339</v>
      </c>
      <c r="P485" t="s">
        <v>1212</v>
      </c>
      <c r="Q485" s="138">
        <v>1032</v>
      </c>
      <c r="R485" s="165">
        <v>1</v>
      </c>
      <c r="S485" t="s">
        <v>4099</v>
      </c>
      <c r="T485" s="4">
        <v>2.3658999999999999</v>
      </c>
      <c r="U485" s="138">
        <v>49.9514</v>
      </c>
      <c r="V485" s="130">
        <v>5.6245618380488189E-6</v>
      </c>
      <c r="W485" s="130">
        <v>5.5718115775229317E-3</v>
      </c>
      <c r="X485" s="130">
        <v>7.4815727621428392E-4</v>
      </c>
      <c r="Y485" s="182"/>
      <c r="AA485" s="159"/>
    </row>
    <row r="486" spans="1:27" x14ac:dyDescent="0.25">
      <c r="A486" t="s">
        <v>1213</v>
      </c>
      <c r="B486">
        <v>35011</v>
      </c>
      <c r="C486" t="s">
        <v>2572</v>
      </c>
      <c r="D486" t="s">
        <v>2573</v>
      </c>
      <c r="E486" t="s">
        <v>309</v>
      </c>
      <c r="F486" t="s">
        <v>2572</v>
      </c>
      <c r="G486" t="s">
        <v>4267</v>
      </c>
      <c r="H486" t="s">
        <v>312</v>
      </c>
      <c r="I486" t="s">
        <v>917</v>
      </c>
      <c r="J486" t="s">
        <v>204</v>
      </c>
      <c r="K486" t="s">
        <v>204</v>
      </c>
      <c r="L486" t="s">
        <v>325</v>
      </c>
      <c r="M486" t="s">
        <v>340</v>
      </c>
      <c r="N486" t="s">
        <v>451</v>
      </c>
      <c r="O486" t="s">
        <v>339</v>
      </c>
      <c r="P486" t="s">
        <v>1212</v>
      </c>
      <c r="Q486" s="138">
        <v>57</v>
      </c>
      <c r="R486" s="165">
        <v>1</v>
      </c>
      <c r="S486" t="s">
        <v>4268</v>
      </c>
      <c r="T486" s="4"/>
      <c r="U486" s="138">
        <v>47.7318</v>
      </c>
      <c r="V486" s="130">
        <v>7.4003004262313388E-6</v>
      </c>
      <c r="W486" s="130">
        <v>5.3242270658281667E-3</v>
      </c>
      <c r="X486" s="130">
        <v>7.1491276474342966E-4</v>
      </c>
      <c r="Y486" s="182"/>
      <c r="AA486" s="159"/>
    </row>
    <row r="487" spans="1:27" x14ac:dyDescent="0.25">
      <c r="A487" t="s">
        <v>1213</v>
      </c>
      <c r="B487">
        <v>35011</v>
      </c>
      <c r="C487" t="s">
        <v>2142</v>
      </c>
      <c r="D487" t="s">
        <v>2143</v>
      </c>
      <c r="E487" t="s">
        <v>309</v>
      </c>
      <c r="F487" t="s">
        <v>4026</v>
      </c>
      <c r="G487" t="s">
        <v>4027</v>
      </c>
      <c r="H487" t="s">
        <v>312</v>
      </c>
      <c r="I487" t="s">
        <v>917</v>
      </c>
      <c r="J487" t="s">
        <v>204</v>
      </c>
      <c r="K487" t="s">
        <v>204</v>
      </c>
      <c r="L487" t="s">
        <v>325</v>
      </c>
      <c r="M487" t="s">
        <v>340</v>
      </c>
      <c r="N487" t="s">
        <v>464</v>
      </c>
      <c r="O487" t="s">
        <v>339</v>
      </c>
      <c r="P487" t="s">
        <v>1212</v>
      </c>
      <c r="Q487" s="138">
        <v>5054</v>
      </c>
      <c r="R487" s="165">
        <v>1</v>
      </c>
      <c r="S487" t="s">
        <v>4028</v>
      </c>
      <c r="T487" s="4"/>
      <c r="U487" s="138">
        <v>44.525700000000001</v>
      </c>
      <c r="V487" s="130">
        <v>6.6901761627959031E-6</v>
      </c>
      <c r="W487" s="130">
        <v>4.9666037539951398E-3</v>
      </c>
      <c r="X487" s="130">
        <v>6.6689274842215312E-4</v>
      </c>
      <c r="Y487" s="182"/>
      <c r="AA487" s="159"/>
    </row>
    <row r="488" spans="1:27" x14ac:dyDescent="0.25">
      <c r="A488" t="s">
        <v>1213</v>
      </c>
      <c r="B488">
        <v>35011</v>
      </c>
      <c r="C488" t="s">
        <v>1878</v>
      </c>
      <c r="D488" t="s">
        <v>1879</v>
      </c>
      <c r="E488" t="s">
        <v>309</v>
      </c>
      <c r="F488" t="s">
        <v>1878</v>
      </c>
      <c r="G488" t="s">
        <v>4485</v>
      </c>
      <c r="H488" t="s">
        <v>312</v>
      </c>
      <c r="I488" t="s">
        <v>917</v>
      </c>
      <c r="J488" t="s">
        <v>204</v>
      </c>
      <c r="K488" t="s">
        <v>204</v>
      </c>
      <c r="L488" t="s">
        <v>325</v>
      </c>
      <c r="M488" t="s">
        <v>340</v>
      </c>
      <c r="N488" t="s">
        <v>447</v>
      </c>
      <c r="O488" t="s">
        <v>339</v>
      </c>
      <c r="P488" t="s">
        <v>1212</v>
      </c>
      <c r="Q488" s="138">
        <v>3619</v>
      </c>
      <c r="R488" s="165">
        <v>1</v>
      </c>
      <c r="S488" t="s">
        <v>4486</v>
      </c>
      <c r="T488" s="4"/>
      <c r="U488" s="138">
        <v>43.753699999999995</v>
      </c>
      <c r="V488" s="130">
        <v>1.2883227606853646E-5</v>
      </c>
      <c r="W488" s="130">
        <v>4.8804912819153234E-3</v>
      </c>
      <c r="X488" s="130">
        <v>6.5532996104807691E-4</v>
      </c>
      <c r="Y488" s="182"/>
      <c r="AA488" s="159"/>
    </row>
    <row r="489" spans="1:27" x14ac:dyDescent="0.25">
      <c r="A489" t="s">
        <v>1213</v>
      </c>
      <c r="B489">
        <v>35011</v>
      </c>
      <c r="C489" t="s">
        <v>4143</v>
      </c>
      <c r="D489" t="s">
        <v>4144</v>
      </c>
      <c r="E489" t="s">
        <v>309</v>
      </c>
      <c r="F489" t="s">
        <v>4143</v>
      </c>
      <c r="G489" t="s">
        <v>4223</v>
      </c>
      <c r="H489" t="s">
        <v>312</v>
      </c>
      <c r="I489" t="s">
        <v>917</v>
      </c>
      <c r="J489" t="s">
        <v>204</v>
      </c>
      <c r="K489" t="s">
        <v>204</v>
      </c>
      <c r="L489" t="s">
        <v>325</v>
      </c>
      <c r="M489" t="s">
        <v>340</v>
      </c>
      <c r="N489" t="s">
        <v>458</v>
      </c>
      <c r="O489" t="s">
        <v>339</v>
      </c>
      <c r="P489" t="s">
        <v>1212</v>
      </c>
      <c r="Q489" s="138">
        <v>89</v>
      </c>
      <c r="R489" s="165">
        <v>1</v>
      </c>
      <c r="S489" t="s">
        <v>4224</v>
      </c>
      <c r="T489" s="4"/>
      <c r="U489" s="138">
        <v>42.008000000000003</v>
      </c>
      <c r="V489" s="130">
        <v>1.9199299057320889E-6</v>
      </c>
      <c r="W489" s="130">
        <v>4.6857677812550463E-3</v>
      </c>
      <c r="X489" s="130">
        <v>6.2918338343288956E-4</v>
      </c>
      <c r="Y489" s="182"/>
      <c r="AA489" s="159"/>
    </row>
    <row r="490" spans="1:27" x14ac:dyDescent="0.25">
      <c r="A490" t="s">
        <v>1213</v>
      </c>
      <c r="B490">
        <v>35011</v>
      </c>
      <c r="C490" t="s">
        <v>2873</v>
      </c>
      <c r="D490" t="s">
        <v>2874</v>
      </c>
      <c r="E490" t="s">
        <v>309</v>
      </c>
      <c r="F490" t="s">
        <v>2873</v>
      </c>
      <c r="G490" t="s">
        <v>4233</v>
      </c>
      <c r="H490" t="s">
        <v>312</v>
      </c>
      <c r="I490" t="s">
        <v>917</v>
      </c>
      <c r="J490" t="s">
        <v>204</v>
      </c>
      <c r="K490" t="s">
        <v>204</v>
      </c>
      <c r="L490" t="s">
        <v>325</v>
      </c>
      <c r="M490" t="s">
        <v>340</v>
      </c>
      <c r="N490" t="s">
        <v>464</v>
      </c>
      <c r="O490" t="s">
        <v>339</v>
      </c>
      <c r="P490" t="s">
        <v>1212</v>
      </c>
      <c r="Q490" s="138">
        <v>397</v>
      </c>
      <c r="R490" s="165">
        <v>1</v>
      </c>
      <c r="S490" t="s">
        <v>4234</v>
      </c>
      <c r="T490" s="4"/>
      <c r="U490" s="138">
        <v>36.329500000000003</v>
      </c>
      <c r="V490" s="130">
        <v>1.0846160033151548E-5</v>
      </c>
      <c r="W490" s="130">
        <v>4.0523614694607029E-3</v>
      </c>
      <c r="X490" s="130">
        <v>5.4413249210686439E-4</v>
      </c>
      <c r="Y490" s="182"/>
      <c r="AA490" s="159"/>
    </row>
    <row r="491" spans="1:27" x14ac:dyDescent="0.25">
      <c r="A491" t="s">
        <v>1213</v>
      </c>
      <c r="B491">
        <v>35011</v>
      </c>
      <c r="C491" t="s">
        <v>4364</v>
      </c>
      <c r="D491" t="s">
        <v>4365</v>
      </c>
      <c r="E491" t="s">
        <v>309</v>
      </c>
      <c r="F491" t="s">
        <v>4364</v>
      </c>
      <c r="G491" t="s">
        <v>4366</v>
      </c>
      <c r="H491" t="s">
        <v>312</v>
      </c>
      <c r="I491" t="s">
        <v>917</v>
      </c>
      <c r="J491" t="s">
        <v>204</v>
      </c>
      <c r="K491" t="s">
        <v>204</v>
      </c>
      <c r="L491" t="s">
        <v>325</v>
      </c>
      <c r="M491" t="s">
        <v>340</v>
      </c>
      <c r="N491" t="s">
        <v>451</v>
      </c>
      <c r="O491" t="s">
        <v>339</v>
      </c>
      <c r="P491" t="s">
        <v>1212</v>
      </c>
      <c r="Q491" s="138">
        <v>363</v>
      </c>
      <c r="R491" s="165">
        <v>1</v>
      </c>
      <c r="S491" t="s">
        <v>4367</v>
      </c>
      <c r="T491" s="4"/>
      <c r="U491" s="138">
        <v>36.299999999999997</v>
      </c>
      <c r="V491" s="130">
        <v>1.0484557849298893E-5</v>
      </c>
      <c r="W491" s="130">
        <v>4.049070902198585E-3</v>
      </c>
      <c r="X491" s="130">
        <v>5.4369064984321764E-4</v>
      </c>
      <c r="Y491" s="182"/>
      <c r="AA491" s="159"/>
    </row>
    <row r="492" spans="1:27" x14ac:dyDescent="0.25">
      <c r="A492" t="s">
        <v>1213</v>
      </c>
      <c r="B492">
        <v>35011</v>
      </c>
      <c r="C492" t="s">
        <v>1703</v>
      </c>
      <c r="D492" t="s">
        <v>1704</v>
      </c>
      <c r="E492" t="s">
        <v>309</v>
      </c>
      <c r="F492" t="s">
        <v>3983</v>
      </c>
      <c r="G492" t="s">
        <v>3984</v>
      </c>
      <c r="H492" t="s">
        <v>312</v>
      </c>
      <c r="I492" t="s">
        <v>917</v>
      </c>
      <c r="J492" t="s">
        <v>204</v>
      </c>
      <c r="K492" t="s">
        <v>204</v>
      </c>
      <c r="L492" t="s">
        <v>325</v>
      </c>
      <c r="M492" t="s">
        <v>340</v>
      </c>
      <c r="N492" t="s">
        <v>454</v>
      </c>
      <c r="O492" t="s">
        <v>339</v>
      </c>
      <c r="P492" t="s">
        <v>1212</v>
      </c>
      <c r="Q492" s="138">
        <v>738</v>
      </c>
      <c r="R492" s="165">
        <v>1</v>
      </c>
      <c r="S492" t="s">
        <v>3985</v>
      </c>
      <c r="T492" s="4"/>
      <c r="U492" s="138">
        <v>34.494099999999996</v>
      </c>
      <c r="V492" s="130">
        <v>7.383276402736478E-6</v>
      </c>
      <c r="W492" s="130">
        <v>3.8476324134305291E-3</v>
      </c>
      <c r="X492" s="130">
        <v>5.1664241445611384E-4</v>
      </c>
      <c r="Y492" s="182"/>
      <c r="AA492" s="159"/>
    </row>
    <row r="493" spans="1:27" x14ac:dyDescent="0.25">
      <c r="A493" t="s">
        <v>1213</v>
      </c>
      <c r="B493">
        <v>35011</v>
      </c>
      <c r="C493" t="s">
        <v>2357</v>
      </c>
      <c r="D493" t="s">
        <v>2358</v>
      </c>
      <c r="E493" t="s">
        <v>309</v>
      </c>
      <c r="F493" t="s">
        <v>4254</v>
      </c>
      <c r="G493" t="s">
        <v>4255</v>
      </c>
      <c r="H493" t="s">
        <v>312</v>
      </c>
      <c r="I493" t="s">
        <v>917</v>
      </c>
      <c r="J493" t="s">
        <v>204</v>
      </c>
      <c r="K493" t="s">
        <v>204</v>
      </c>
      <c r="L493" t="s">
        <v>325</v>
      </c>
      <c r="M493" t="s">
        <v>340</v>
      </c>
      <c r="N493" t="s">
        <v>445</v>
      </c>
      <c r="O493" t="s">
        <v>339</v>
      </c>
      <c r="P493" t="s">
        <v>1212</v>
      </c>
      <c r="Q493" s="138">
        <v>1124</v>
      </c>
      <c r="R493" s="165">
        <v>1</v>
      </c>
      <c r="S493" t="s">
        <v>4256</v>
      </c>
      <c r="T493" s="4"/>
      <c r="U493" s="138">
        <v>33.686300000000003</v>
      </c>
      <c r="V493" s="130">
        <v>5.0434091022541099E-6</v>
      </c>
      <c r="W493" s="130">
        <v>3.7575266427749923E-3</v>
      </c>
      <c r="X493" s="130">
        <v>5.0454342528412084E-4</v>
      </c>
      <c r="Y493" s="182"/>
      <c r="AA493" s="159"/>
    </row>
    <row r="494" spans="1:27" x14ac:dyDescent="0.25">
      <c r="A494" t="s">
        <v>1213</v>
      </c>
      <c r="B494">
        <v>35011</v>
      </c>
      <c r="C494" t="s">
        <v>1994</v>
      </c>
      <c r="D494" t="s">
        <v>1995</v>
      </c>
      <c r="E494" t="s">
        <v>309</v>
      </c>
      <c r="F494" t="s">
        <v>4282</v>
      </c>
      <c r="G494" t="s">
        <v>4283</v>
      </c>
      <c r="H494" t="s">
        <v>312</v>
      </c>
      <c r="I494" t="s">
        <v>917</v>
      </c>
      <c r="J494" t="s">
        <v>204</v>
      </c>
      <c r="K494" t="s">
        <v>204</v>
      </c>
      <c r="L494" t="s">
        <v>325</v>
      </c>
      <c r="M494" t="s">
        <v>340</v>
      </c>
      <c r="N494" t="s">
        <v>464</v>
      </c>
      <c r="O494" t="s">
        <v>339</v>
      </c>
      <c r="P494" t="s">
        <v>1212</v>
      </c>
      <c r="Q494" s="138">
        <v>592</v>
      </c>
      <c r="R494" s="165">
        <v>1</v>
      </c>
      <c r="S494" t="s">
        <v>4284</v>
      </c>
      <c r="T494" s="4"/>
      <c r="U494" s="138">
        <v>31.476599999999998</v>
      </c>
      <c r="V494" s="130">
        <v>4.501567340052222E-6</v>
      </c>
      <c r="W494" s="130">
        <v>3.5110464231444625E-3</v>
      </c>
      <c r="X494" s="130">
        <v>4.7144719308140563E-4</v>
      </c>
      <c r="Y494" s="182"/>
      <c r="AA494" s="159"/>
    </row>
    <row r="495" spans="1:27" x14ac:dyDescent="0.25">
      <c r="A495" t="s">
        <v>1213</v>
      </c>
      <c r="B495">
        <v>35011</v>
      </c>
      <c r="C495" t="s">
        <v>1958</v>
      </c>
      <c r="D495" t="s">
        <v>1959</v>
      </c>
      <c r="E495" t="s">
        <v>309</v>
      </c>
      <c r="F495" t="s">
        <v>1958</v>
      </c>
      <c r="G495" t="s">
        <v>4011</v>
      </c>
      <c r="H495" t="s">
        <v>312</v>
      </c>
      <c r="I495" t="s">
        <v>917</v>
      </c>
      <c r="J495" t="s">
        <v>204</v>
      </c>
      <c r="K495" t="s">
        <v>204</v>
      </c>
      <c r="L495" t="s">
        <v>325</v>
      </c>
      <c r="M495" t="s">
        <v>340</v>
      </c>
      <c r="N495" t="s">
        <v>464</v>
      </c>
      <c r="O495" t="s">
        <v>339</v>
      </c>
      <c r="P495" t="s">
        <v>1212</v>
      </c>
      <c r="Q495" s="138">
        <v>2049</v>
      </c>
      <c r="R495" s="165">
        <v>1</v>
      </c>
      <c r="S495" t="s">
        <v>4012</v>
      </c>
      <c r="T495" s="4"/>
      <c r="U495" s="138">
        <v>30.939900000000002</v>
      </c>
      <c r="V495" s="130">
        <v>4.3456980071167642E-6</v>
      </c>
      <c r="W495" s="130">
        <v>3.4511804079045186E-3</v>
      </c>
      <c r="X495" s="130">
        <v>4.6340865942380642E-4</v>
      </c>
      <c r="Y495" s="182"/>
      <c r="AA495" s="159"/>
    </row>
    <row r="496" spans="1:27" x14ac:dyDescent="0.25">
      <c r="A496" t="s">
        <v>1213</v>
      </c>
      <c r="B496">
        <v>35011</v>
      </c>
      <c r="C496" t="s">
        <v>2763</v>
      </c>
      <c r="D496" t="s">
        <v>2764</v>
      </c>
      <c r="E496" t="s">
        <v>309</v>
      </c>
      <c r="F496" t="s">
        <v>2763</v>
      </c>
      <c r="G496" t="s">
        <v>4309</v>
      </c>
      <c r="H496" t="s">
        <v>312</v>
      </c>
      <c r="I496" t="s">
        <v>917</v>
      </c>
      <c r="J496" t="s">
        <v>204</v>
      </c>
      <c r="K496" t="s">
        <v>204</v>
      </c>
      <c r="L496" t="s">
        <v>325</v>
      </c>
      <c r="M496" t="s">
        <v>340</v>
      </c>
      <c r="N496" t="s">
        <v>447</v>
      </c>
      <c r="O496" t="s">
        <v>339</v>
      </c>
      <c r="P496" t="s">
        <v>1212</v>
      </c>
      <c r="Q496" s="138">
        <v>3921</v>
      </c>
      <c r="R496" s="165">
        <v>1</v>
      </c>
      <c r="S496" t="s">
        <v>4310</v>
      </c>
      <c r="T496" s="4"/>
      <c r="U496" s="138">
        <v>27.576400000000003</v>
      </c>
      <c r="V496" s="130">
        <v>7.0737416203786554E-6</v>
      </c>
      <c r="W496" s="130">
        <v>3.0759999676966692E-3</v>
      </c>
      <c r="X496" s="130">
        <v>4.1303115251615732E-4</v>
      </c>
      <c r="Y496" s="182"/>
      <c r="AA496" s="159"/>
    </row>
    <row r="497" spans="1:27" x14ac:dyDescent="0.25">
      <c r="A497" t="s">
        <v>1213</v>
      </c>
      <c r="B497">
        <v>35011</v>
      </c>
      <c r="C497" t="s">
        <v>2600</v>
      </c>
      <c r="D497" t="s">
        <v>2601</v>
      </c>
      <c r="E497" t="s">
        <v>309</v>
      </c>
      <c r="F497" t="s">
        <v>2600</v>
      </c>
      <c r="G497" t="s">
        <v>4294</v>
      </c>
      <c r="H497" t="s">
        <v>312</v>
      </c>
      <c r="I497" t="s">
        <v>917</v>
      </c>
      <c r="J497" t="s">
        <v>204</v>
      </c>
      <c r="K497" t="s">
        <v>204</v>
      </c>
      <c r="L497" t="s">
        <v>325</v>
      </c>
      <c r="M497" t="s">
        <v>340</v>
      </c>
      <c r="N497" t="s">
        <v>484</v>
      </c>
      <c r="O497" t="s">
        <v>339</v>
      </c>
      <c r="P497" t="s">
        <v>1212</v>
      </c>
      <c r="Q497" s="138">
        <v>795</v>
      </c>
      <c r="R497" s="165">
        <v>1</v>
      </c>
      <c r="S497" t="s">
        <v>4295</v>
      </c>
      <c r="T497" s="4"/>
      <c r="U497" s="138">
        <v>12.203299999999999</v>
      </c>
      <c r="V497" s="130">
        <v>4.1596858722433006E-6</v>
      </c>
      <c r="W497" s="130">
        <v>1.3612128633829199E-3</v>
      </c>
      <c r="X497" s="130">
        <v>1.8277741342236193E-4</v>
      </c>
      <c r="Y497" s="182"/>
      <c r="AA497" s="159"/>
    </row>
    <row r="498" spans="1:27" x14ac:dyDescent="0.25">
      <c r="A498" t="s">
        <v>1213</v>
      </c>
      <c r="B498">
        <v>35011</v>
      </c>
      <c r="C498" t="s">
        <v>4487</v>
      </c>
      <c r="D498" t="s">
        <v>4488</v>
      </c>
      <c r="E498" t="s">
        <v>309</v>
      </c>
      <c r="F498" t="s">
        <v>4489</v>
      </c>
      <c r="G498" t="s">
        <v>4490</v>
      </c>
      <c r="H498" t="s">
        <v>312</v>
      </c>
      <c r="I498" t="s">
        <v>917</v>
      </c>
      <c r="J498" t="s">
        <v>204</v>
      </c>
      <c r="K498" t="s">
        <v>204</v>
      </c>
      <c r="L498" t="s">
        <v>325</v>
      </c>
      <c r="M498" t="s">
        <v>340</v>
      </c>
      <c r="N498" t="s">
        <v>450</v>
      </c>
      <c r="O498" t="s">
        <v>339</v>
      </c>
      <c r="P498" t="s">
        <v>1212</v>
      </c>
      <c r="Q498" s="138">
        <v>8000</v>
      </c>
      <c r="R498" s="165">
        <v>1</v>
      </c>
      <c r="S498" t="s">
        <v>4491</v>
      </c>
      <c r="T498" s="4"/>
      <c r="U498" s="138">
        <v>7.6159999999999997</v>
      </c>
      <c r="V498" s="130">
        <v>1.9826517967781909E-3</v>
      </c>
      <c r="W498" s="130">
        <v>8.4952407689103102E-4</v>
      </c>
      <c r="X498" s="130">
        <v>1.140701925401087E-4</v>
      </c>
      <c r="Y498" s="182"/>
      <c r="AA498" s="159"/>
    </row>
    <row r="499" spans="1:27" x14ac:dyDescent="0.25">
      <c r="A499" t="s">
        <v>1213</v>
      </c>
      <c r="B499">
        <v>35011</v>
      </c>
      <c r="C499" t="s">
        <v>4153</v>
      </c>
      <c r="D499" t="s">
        <v>4154</v>
      </c>
      <c r="E499" t="s">
        <v>80</v>
      </c>
      <c r="F499" t="s">
        <v>4155</v>
      </c>
      <c r="G499" t="s">
        <v>4156</v>
      </c>
      <c r="H499" t="s">
        <v>321</v>
      </c>
      <c r="I499" t="s">
        <v>917</v>
      </c>
      <c r="J499" t="s">
        <v>205</v>
      </c>
      <c r="K499" t="s">
        <v>224</v>
      </c>
      <c r="L499" t="s">
        <v>325</v>
      </c>
      <c r="M499" t="s">
        <v>344</v>
      </c>
      <c r="N499" t="s">
        <v>544</v>
      </c>
      <c r="O499" t="s">
        <v>339</v>
      </c>
      <c r="P499" t="s">
        <v>1215</v>
      </c>
      <c r="Q499" s="138">
        <v>320</v>
      </c>
      <c r="R499" s="11" t="s">
        <v>1216</v>
      </c>
      <c r="S499" t="s">
        <v>4157</v>
      </c>
      <c r="T499" s="4"/>
      <c r="U499" s="138">
        <v>537.6271999999999</v>
      </c>
      <c r="V499" s="130">
        <v>4.3055279057319153E-8</v>
      </c>
      <c r="W499" s="130">
        <v>5.9969439442162507E-2</v>
      </c>
      <c r="X499" s="130">
        <v>8.0524209846112808E-3</v>
      </c>
      <c r="Y499" s="182"/>
      <c r="AA499" s="159"/>
    </row>
    <row r="500" spans="1:27" x14ac:dyDescent="0.25">
      <c r="A500" t="s">
        <v>1213</v>
      </c>
      <c r="B500">
        <v>35011</v>
      </c>
      <c r="C500" t="s">
        <v>3685</v>
      </c>
      <c r="D500" t="s">
        <v>3686</v>
      </c>
      <c r="E500" t="s">
        <v>80</v>
      </c>
      <c r="F500" t="s">
        <v>4135</v>
      </c>
      <c r="G500" t="s">
        <v>4136</v>
      </c>
      <c r="H500" t="s">
        <v>321</v>
      </c>
      <c r="I500" t="s">
        <v>917</v>
      </c>
      <c r="J500" t="s">
        <v>205</v>
      </c>
      <c r="K500" t="s">
        <v>301</v>
      </c>
      <c r="L500" t="s">
        <v>325</v>
      </c>
      <c r="M500" t="s">
        <v>344</v>
      </c>
      <c r="N500" t="s">
        <v>548</v>
      </c>
      <c r="O500" t="s">
        <v>339</v>
      </c>
      <c r="P500" t="s">
        <v>1215</v>
      </c>
      <c r="Q500" s="138">
        <v>539</v>
      </c>
      <c r="R500" s="11" t="s">
        <v>1216</v>
      </c>
      <c r="S500" t="s">
        <v>4137</v>
      </c>
      <c r="T500" s="4">
        <v>0.18340000000000001</v>
      </c>
      <c r="U500" s="138">
        <v>352.84590000000003</v>
      </c>
      <c r="V500" s="130">
        <v>1.0391350606209552E-7</v>
      </c>
      <c r="W500" s="130">
        <v>3.9358073461434488E-2</v>
      </c>
      <c r="X500" s="130">
        <v>5.2848213957442155E-3</v>
      </c>
      <c r="Y500" s="182"/>
      <c r="AA500" s="159"/>
    </row>
    <row r="501" spans="1:27" x14ac:dyDescent="0.25">
      <c r="A501" t="s">
        <v>1213</v>
      </c>
      <c r="B501">
        <v>35011</v>
      </c>
      <c r="C501" t="s">
        <v>4138</v>
      </c>
      <c r="D501" t="s">
        <v>4139</v>
      </c>
      <c r="E501" t="s">
        <v>80</v>
      </c>
      <c r="F501" t="s">
        <v>4140</v>
      </c>
      <c r="G501" t="s">
        <v>4141</v>
      </c>
      <c r="H501" t="s">
        <v>321</v>
      </c>
      <c r="I501" t="s">
        <v>917</v>
      </c>
      <c r="J501" t="s">
        <v>205</v>
      </c>
      <c r="K501" t="s">
        <v>224</v>
      </c>
      <c r="L501" t="s">
        <v>325</v>
      </c>
      <c r="M501" t="s">
        <v>344</v>
      </c>
      <c r="N501" t="s">
        <v>545</v>
      </c>
      <c r="O501" t="s">
        <v>339</v>
      </c>
      <c r="P501" t="s">
        <v>1215</v>
      </c>
      <c r="Q501" s="138">
        <v>495</v>
      </c>
      <c r="R501" s="11" t="s">
        <v>1216</v>
      </c>
      <c r="S501" t="s">
        <v>4142</v>
      </c>
      <c r="T501" s="4"/>
      <c r="U501" s="138">
        <v>341.29050000000001</v>
      </c>
      <c r="V501" s="130">
        <v>8.8125333808082607E-8</v>
      </c>
      <c r="W501" s="130">
        <v>3.8069130378699897E-2</v>
      </c>
      <c r="X501" s="130">
        <v>5.1117480366478429E-3</v>
      </c>
      <c r="Y501" s="182"/>
      <c r="AA501" s="159"/>
    </row>
    <row r="502" spans="1:27" x14ac:dyDescent="0.25">
      <c r="A502" t="s">
        <v>1213</v>
      </c>
      <c r="B502">
        <v>35011</v>
      </c>
      <c r="C502" t="s">
        <v>4175</v>
      </c>
      <c r="D502" t="s">
        <v>4176</v>
      </c>
      <c r="E502" t="s">
        <v>80</v>
      </c>
      <c r="F502" t="s">
        <v>4177</v>
      </c>
      <c r="G502" t="s">
        <v>4178</v>
      </c>
      <c r="H502" t="s">
        <v>321</v>
      </c>
      <c r="I502" t="s">
        <v>917</v>
      </c>
      <c r="J502" t="s">
        <v>205</v>
      </c>
      <c r="K502" t="s">
        <v>224</v>
      </c>
      <c r="L502" t="s">
        <v>325</v>
      </c>
      <c r="M502" t="s">
        <v>344</v>
      </c>
      <c r="N502" t="s">
        <v>546</v>
      </c>
      <c r="O502" t="s">
        <v>339</v>
      </c>
      <c r="P502" t="s">
        <v>1215</v>
      </c>
      <c r="Q502" s="138">
        <v>306</v>
      </c>
      <c r="R502" s="11" t="s">
        <v>1216</v>
      </c>
      <c r="S502" t="s">
        <v>4179</v>
      </c>
      <c r="T502" s="4"/>
      <c r="U502" s="138">
        <v>242.26650000000001</v>
      </c>
      <c r="V502" s="130">
        <v>1.9955547387838412E-8</v>
      </c>
      <c r="W502" s="130">
        <v>2.7023532664669246E-2</v>
      </c>
      <c r="X502" s="130">
        <v>3.6285958903647907E-3</v>
      </c>
      <c r="Y502" s="182"/>
      <c r="AA502" s="159"/>
    </row>
    <row r="503" spans="1:27" x14ac:dyDescent="0.25">
      <c r="A503" t="s">
        <v>1213</v>
      </c>
      <c r="B503">
        <v>35011</v>
      </c>
      <c r="C503" t="s">
        <v>3679</v>
      </c>
      <c r="D503" t="s">
        <v>3680</v>
      </c>
      <c r="E503" t="s">
        <v>80</v>
      </c>
      <c r="F503" t="s">
        <v>3679</v>
      </c>
      <c r="G503" t="s">
        <v>4173</v>
      </c>
      <c r="H503" t="s">
        <v>321</v>
      </c>
      <c r="I503" t="s">
        <v>917</v>
      </c>
      <c r="J503" t="s">
        <v>205</v>
      </c>
      <c r="K503" t="s">
        <v>224</v>
      </c>
      <c r="L503" t="s">
        <v>325</v>
      </c>
      <c r="M503" t="s">
        <v>340</v>
      </c>
      <c r="N503" t="s">
        <v>545</v>
      </c>
      <c r="O503" t="s">
        <v>339</v>
      </c>
      <c r="P503" t="s">
        <v>1215</v>
      </c>
      <c r="Q503" s="138">
        <v>124</v>
      </c>
      <c r="R503" s="11" t="s">
        <v>1216</v>
      </c>
      <c r="S503" t="s">
        <v>4174</v>
      </c>
      <c r="T503" s="4"/>
      <c r="U503" s="138">
        <v>235.02500000000001</v>
      </c>
      <c r="V503" s="130">
        <v>5.6583637842781609E-8</v>
      </c>
      <c r="W503" s="130">
        <v>2.621578206030916E-2</v>
      </c>
      <c r="X503" s="130">
        <v>3.5201348479174171E-3</v>
      </c>
      <c r="Y503" s="182"/>
      <c r="AA503" s="159"/>
    </row>
    <row r="504" spans="1:27" x14ac:dyDescent="0.25">
      <c r="A504" t="s">
        <v>1213</v>
      </c>
      <c r="B504">
        <v>35011</v>
      </c>
      <c r="C504" t="s">
        <v>3555</v>
      </c>
      <c r="D504" t="s">
        <v>3556</v>
      </c>
      <c r="E504" t="s">
        <v>80</v>
      </c>
      <c r="F504" t="s">
        <v>4396</v>
      </c>
      <c r="G504" t="s">
        <v>4397</v>
      </c>
      <c r="H504" t="s">
        <v>321</v>
      </c>
      <c r="I504" t="s">
        <v>917</v>
      </c>
      <c r="J504" t="s">
        <v>205</v>
      </c>
      <c r="K504" t="s">
        <v>224</v>
      </c>
      <c r="L504" t="s">
        <v>325</v>
      </c>
      <c r="M504" t="s">
        <v>344</v>
      </c>
      <c r="N504" t="s">
        <v>544</v>
      </c>
      <c r="O504" t="s">
        <v>339</v>
      </c>
      <c r="P504" t="s">
        <v>1215</v>
      </c>
      <c r="Q504" s="138">
        <v>308</v>
      </c>
      <c r="R504" s="11" t="s">
        <v>1216</v>
      </c>
      <c r="S504" t="s">
        <v>4398</v>
      </c>
      <c r="T504" s="4"/>
      <c r="U504" s="138">
        <v>223.73939999999999</v>
      </c>
      <c r="V504" s="130">
        <v>2.9596524187658734E-8</v>
      </c>
      <c r="W504" s="130">
        <v>2.4956933724941326E-2</v>
      </c>
      <c r="X504" s="130">
        <v>3.3511024733204301E-3</v>
      </c>
      <c r="Y504" s="182"/>
      <c r="AA504" s="159"/>
    </row>
    <row r="505" spans="1:27" x14ac:dyDescent="0.25">
      <c r="A505" t="s">
        <v>1213</v>
      </c>
      <c r="B505">
        <v>35011</v>
      </c>
      <c r="C505" t="s">
        <v>4492</v>
      </c>
      <c r="D505" t="s">
        <v>4493</v>
      </c>
      <c r="E505" t="s">
        <v>311</v>
      </c>
      <c r="F505" t="s">
        <v>4494</v>
      </c>
      <c r="G505" t="s">
        <v>4495</v>
      </c>
      <c r="H505" t="s">
        <v>321</v>
      </c>
      <c r="I505" t="s">
        <v>917</v>
      </c>
      <c r="J505" t="s">
        <v>205</v>
      </c>
      <c r="K505" t="s">
        <v>224</v>
      </c>
      <c r="L505" t="s">
        <v>325</v>
      </c>
      <c r="M505" t="s">
        <v>344</v>
      </c>
      <c r="N505" t="s">
        <v>516</v>
      </c>
      <c r="O505" t="s">
        <v>339</v>
      </c>
      <c r="P505" t="s">
        <v>1215</v>
      </c>
      <c r="Q505" s="138">
        <v>2994</v>
      </c>
      <c r="R505" s="11" t="s">
        <v>1216</v>
      </c>
      <c r="S505" t="s">
        <v>4496</v>
      </c>
      <c r="T505" s="4"/>
      <c r="U505" s="138">
        <v>210.6832</v>
      </c>
      <c r="V505" s="130">
        <v>2.667687375772887E-6</v>
      </c>
      <c r="W505" s="130">
        <v>2.3500584427054685E-2</v>
      </c>
      <c r="X505" s="130">
        <v>3.1555505762823305E-3</v>
      </c>
      <c r="Y505" s="182"/>
      <c r="AA505" s="159"/>
    </row>
    <row r="506" spans="1:27" x14ac:dyDescent="0.25">
      <c r="A506" t="s">
        <v>1213</v>
      </c>
      <c r="B506">
        <v>35011</v>
      </c>
      <c r="C506" t="s">
        <v>4497</v>
      </c>
      <c r="D506" t="s">
        <v>4498</v>
      </c>
      <c r="E506" t="s">
        <v>80</v>
      </c>
      <c r="F506" t="s">
        <v>4497</v>
      </c>
      <c r="G506" t="s">
        <v>4499</v>
      </c>
      <c r="H506" t="s">
        <v>321</v>
      </c>
      <c r="I506" t="s">
        <v>917</v>
      </c>
      <c r="J506" t="s">
        <v>205</v>
      </c>
      <c r="K506" t="s">
        <v>224</v>
      </c>
      <c r="L506" t="s">
        <v>325</v>
      </c>
      <c r="M506" t="s">
        <v>344</v>
      </c>
      <c r="N506" t="s">
        <v>516</v>
      </c>
      <c r="O506" t="s">
        <v>339</v>
      </c>
      <c r="P506" t="s">
        <v>1215</v>
      </c>
      <c r="Q506" s="138">
        <v>308</v>
      </c>
      <c r="R506" s="11" t="s">
        <v>1216</v>
      </c>
      <c r="S506" t="s">
        <v>4500</v>
      </c>
      <c r="T506" s="4"/>
      <c r="U506" s="138">
        <v>184.58360000000002</v>
      </c>
      <c r="V506" s="130">
        <v>1.1968174169077256E-6</v>
      </c>
      <c r="W506" s="130">
        <v>2.0589313602839197E-2</v>
      </c>
      <c r="X506" s="130">
        <v>2.7646384968154428E-3</v>
      </c>
      <c r="Y506" s="182"/>
      <c r="AA506" s="159"/>
    </row>
    <row r="507" spans="1:27" x14ac:dyDescent="0.25">
      <c r="A507" t="s">
        <v>1213</v>
      </c>
      <c r="B507">
        <v>35011</v>
      </c>
      <c r="C507" t="s">
        <v>4501</v>
      </c>
      <c r="D507" t="s">
        <v>4502</v>
      </c>
      <c r="E507" t="s">
        <v>80</v>
      </c>
      <c r="F507" t="s">
        <v>4503</v>
      </c>
      <c r="G507" t="s">
        <v>4504</v>
      </c>
      <c r="H507" t="s">
        <v>321</v>
      </c>
      <c r="I507" t="s">
        <v>917</v>
      </c>
      <c r="J507" t="s">
        <v>205</v>
      </c>
      <c r="K507" t="s">
        <v>224</v>
      </c>
      <c r="L507" t="s">
        <v>325</v>
      </c>
      <c r="M507" t="s">
        <v>344</v>
      </c>
      <c r="N507" t="s">
        <v>548</v>
      </c>
      <c r="O507" t="s">
        <v>339</v>
      </c>
      <c r="P507" t="s">
        <v>1215</v>
      </c>
      <c r="Q507" s="138">
        <v>304</v>
      </c>
      <c r="R507" s="11" t="s">
        <v>1216</v>
      </c>
      <c r="S507" t="s">
        <v>4505</v>
      </c>
      <c r="T507" s="4"/>
      <c r="U507" s="138">
        <v>141.17359999999999</v>
      </c>
      <c r="V507" s="130">
        <v>1.2357723577235773E-8</v>
      </c>
      <c r="W507" s="130">
        <v>1.5747160218143864E-2</v>
      </c>
      <c r="X507" s="130">
        <v>2.1144563725814455E-3</v>
      </c>
      <c r="Y507" s="182"/>
      <c r="AA507" s="159"/>
    </row>
    <row r="508" spans="1:27" x14ac:dyDescent="0.25">
      <c r="A508" t="s">
        <v>1213</v>
      </c>
      <c r="B508">
        <v>35011</v>
      </c>
      <c r="C508" t="s">
        <v>4506</v>
      </c>
      <c r="D508" t="s">
        <v>4507</v>
      </c>
      <c r="E508" t="s">
        <v>309</v>
      </c>
      <c r="F508" t="s">
        <v>4508</v>
      </c>
      <c r="G508" t="s">
        <v>4509</v>
      </c>
      <c r="H508" t="s">
        <v>321</v>
      </c>
      <c r="I508" t="s">
        <v>917</v>
      </c>
      <c r="J508" t="s">
        <v>205</v>
      </c>
      <c r="K508" t="s">
        <v>204</v>
      </c>
      <c r="L508" t="s">
        <v>325</v>
      </c>
      <c r="M508" t="s">
        <v>346</v>
      </c>
      <c r="N508" t="s">
        <v>544</v>
      </c>
      <c r="O508" t="s">
        <v>339</v>
      </c>
      <c r="P508" t="s">
        <v>1215</v>
      </c>
      <c r="Q508" s="138">
        <v>4880.96</v>
      </c>
      <c r="R508" s="11" t="s">
        <v>1216</v>
      </c>
      <c r="S508" t="s">
        <v>4510</v>
      </c>
      <c r="T508" s="4"/>
      <c r="U508" s="138">
        <v>71.8673</v>
      </c>
      <c r="V508" s="130">
        <v>4.5161047966958977E-4</v>
      </c>
      <c r="W508" s="130">
        <v>8.0164130371784131E-3</v>
      </c>
      <c r="X508" s="130">
        <v>1.0764071360737598E-3</v>
      </c>
      <c r="Y508" s="182"/>
      <c r="AA508" s="159"/>
    </row>
    <row r="509" spans="1:27" x14ac:dyDescent="0.25">
      <c r="A509" t="s">
        <v>1213</v>
      </c>
      <c r="B509">
        <v>35011</v>
      </c>
      <c r="C509" t="s">
        <v>4511</v>
      </c>
      <c r="D509" t="s">
        <v>4512</v>
      </c>
      <c r="E509" t="s">
        <v>311</v>
      </c>
      <c r="F509" t="s">
        <v>4513</v>
      </c>
      <c r="G509" t="s">
        <v>4514</v>
      </c>
      <c r="H509" t="s">
        <v>321</v>
      </c>
      <c r="I509" t="s">
        <v>917</v>
      </c>
      <c r="J509" t="s">
        <v>205</v>
      </c>
      <c r="K509" t="s">
        <v>204</v>
      </c>
      <c r="L509" t="s">
        <v>325</v>
      </c>
      <c r="M509" t="s">
        <v>346</v>
      </c>
      <c r="N509" t="s">
        <v>544</v>
      </c>
      <c r="O509" t="s">
        <v>339</v>
      </c>
      <c r="P509" t="s">
        <v>1215</v>
      </c>
      <c r="Q509" s="138">
        <v>67</v>
      </c>
      <c r="R509" s="11" t="s">
        <v>1216</v>
      </c>
      <c r="S509" t="s">
        <v>4515</v>
      </c>
      <c r="T509" s="4"/>
      <c r="U509" s="138">
        <v>40.0623</v>
      </c>
      <c r="V509" s="130">
        <v>1.204044237232225E-6</v>
      </c>
      <c r="W509" s="130">
        <v>4.4687353500041426E-3</v>
      </c>
      <c r="X509" s="130">
        <v>6.00041265047216E-4</v>
      </c>
      <c r="Y509" s="182"/>
      <c r="AA509" s="159"/>
    </row>
    <row r="510" spans="1:27" x14ac:dyDescent="0.25">
      <c r="A510" t="s">
        <v>1213</v>
      </c>
      <c r="B510">
        <v>35011</v>
      </c>
      <c r="C510" t="s">
        <v>4516</v>
      </c>
      <c r="D510" t="s">
        <v>4517</v>
      </c>
      <c r="E510" t="s">
        <v>309</v>
      </c>
      <c r="F510" t="s">
        <v>4518</v>
      </c>
      <c r="G510" t="s">
        <v>4519</v>
      </c>
      <c r="H510" t="s">
        <v>321</v>
      </c>
      <c r="I510" t="s">
        <v>917</v>
      </c>
      <c r="J510" t="s">
        <v>205</v>
      </c>
      <c r="K510" t="s">
        <v>204</v>
      </c>
      <c r="L510" t="s">
        <v>325</v>
      </c>
      <c r="M510" t="s">
        <v>346</v>
      </c>
      <c r="N510" t="s">
        <v>546</v>
      </c>
      <c r="O510" t="s">
        <v>339</v>
      </c>
      <c r="P510" t="s">
        <v>1215</v>
      </c>
      <c r="Q510" s="138">
        <v>3267</v>
      </c>
      <c r="R510" s="11" t="s">
        <v>1216</v>
      </c>
      <c r="S510" t="s">
        <v>4520</v>
      </c>
      <c r="T510" s="4"/>
      <c r="U510" s="138">
        <v>23.456</v>
      </c>
      <c r="V510" s="130">
        <v>4.2152706598582372E-5</v>
      </c>
      <c r="W510" s="130">
        <v>2.6163913796685956E-3</v>
      </c>
      <c r="X510" s="130">
        <v>3.5131702156260367E-4</v>
      </c>
      <c r="Y510" s="182"/>
      <c r="AA510" s="159"/>
    </row>
    <row r="511" spans="1:27" x14ac:dyDescent="0.25">
      <c r="A511" t="s">
        <v>1213</v>
      </c>
      <c r="B511">
        <v>35011</v>
      </c>
      <c r="C511" t="s">
        <v>4521</v>
      </c>
      <c r="D511" t="s">
        <v>4522</v>
      </c>
      <c r="E511" t="s">
        <v>311</v>
      </c>
      <c r="F511" t="s">
        <v>4523</v>
      </c>
      <c r="G511" t="s">
        <v>4524</v>
      </c>
      <c r="H511" t="s">
        <v>321</v>
      </c>
      <c r="I511" t="s">
        <v>917</v>
      </c>
      <c r="J511" t="s">
        <v>205</v>
      </c>
      <c r="K511" t="s">
        <v>224</v>
      </c>
      <c r="L511" t="s">
        <v>325</v>
      </c>
      <c r="M511" t="s">
        <v>346</v>
      </c>
      <c r="N511" t="s">
        <v>486</v>
      </c>
      <c r="O511" t="s">
        <v>339</v>
      </c>
      <c r="P511" t="s">
        <v>1215</v>
      </c>
      <c r="Q511" s="138">
        <v>378</v>
      </c>
      <c r="R511" s="11" t="s">
        <v>1216</v>
      </c>
      <c r="S511" t="s">
        <v>4525</v>
      </c>
      <c r="T511" s="4"/>
      <c r="U511" s="138">
        <v>8.9091000000000005</v>
      </c>
      <c r="V511" s="130">
        <v>3.265834777910837E-6</v>
      </c>
      <c r="W511" s="130">
        <v>9.937624676247224E-4</v>
      </c>
      <c r="X511" s="130">
        <v>1.3343786139168625E-4</v>
      </c>
      <c r="Y511" s="182"/>
      <c r="AA511" s="159"/>
    </row>
    <row r="512" spans="1:27" x14ac:dyDescent="0.25">
      <c r="A512" t="s">
        <v>1213</v>
      </c>
      <c r="B512">
        <v>35012</v>
      </c>
      <c r="C512" t="s">
        <v>2551</v>
      </c>
      <c r="D512" t="s">
        <v>2552</v>
      </c>
      <c r="E512" t="s">
        <v>309</v>
      </c>
      <c r="F512" t="s">
        <v>2551</v>
      </c>
      <c r="G512" t="s">
        <v>4221</v>
      </c>
      <c r="H512" t="s">
        <v>321</v>
      </c>
      <c r="I512" t="s">
        <v>917</v>
      </c>
      <c r="J512" t="s">
        <v>204</v>
      </c>
      <c r="K512" t="s">
        <v>204</v>
      </c>
      <c r="L512" t="s">
        <v>325</v>
      </c>
      <c r="M512" t="s">
        <v>340</v>
      </c>
      <c r="N512" t="s">
        <v>454</v>
      </c>
      <c r="O512" t="s">
        <v>339</v>
      </c>
      <c r="P512" t="s">
        <v>1212</v>
      </c>
      <c r="Q512" s="138">
        <v>1152874.3999999999</v>
      </c>
      <c r="R512" s="165">
        <v>1</v>
      </c>
      <c r="S512" t="s">
        <v>4222</v>
      </c>
      <c r="T512" s="4"/>
      <c r="U512" s="138">
        <v>1697.0311000000002</v>
      </c>
      <c r="V512" s="130">
        <v>4.4413803979340372E-4</v>
      </c>
      <c r="W512" s="130">
        <v>7.2598588601667643E-3</v>
      </c>
      <c r="X512" s="130">
        <v>9.4873857674194746E-4</v>
      </c>
      <c r="Y512" s="182"/>
      <c r="AA512" s="159"/>
    </row>
    <row r="513" spans="1:27" x14ac:dyDescent="0.25">
      <c r="A513" t="s">
        <v>1213</v>
      </c>
      <c r="B513">
        <v>35012</v>
      </c>
      <c r="C513" t="s">
        <v>1855</v>
      </c>
      <c r="D513" t="s">
        <v>1856</v>
      </c>
      <c r="E513" t="s">
        <v>309</v>
      </c>
      <c r="F513" t="s">
        <v>3928</v>
      </c>
      <c r="G513" t="s">
        <v>3929</v>
      </c>
      <c r="H513" t="s">
        <v>321</v>
      </c>
      <c r="I513" t="s">
        <v>917</v>
      </c>
      <c r="J513" t="s">
        <v>204</v>
      </c>
      <c r="K513" t="s">
        <v>204</v>
      </c>
      <c r="L513" t="s">
        <v>325</v>
      </c>
      <c r="M513" t="s">
        <v>340</v>
      </c>
      <c r="N513" t="s">
        <v>464</v>
      </c>
      <c r="O513" t="s">
        <v>339</v>
      </c>
      <c r="P513" t="s">
        <v>1212</v>
      </c>
      <c r="Q513" s="138">
        <v>104796</v>
      </c>
      <c r="R513" s="165">
        <v>1</v>
      </c>
      <c r="S513" t="s">
        <v>3930</v>
      </c>
      <c r="T513" s="4"/>
      <c r="U513" s="138">
        <v>1457.7123999999999</v>
      </c>
      <c r="V513" s="130">
        <v>5.3872625754843159E-4</v>
      </c>
      <c r="W513" s="130">
        <v>6.2360591286246651E-3</v>
      </c>
      <c r="X513" s="130">
        <v>8.1494557623315686E-4</v>
      </c>
      <c r="Y513" s="182"/>
      <c r="AA513" s="159"/>
    </row>
    <row r="514" spans="1:27" x14ac:dyDescent="0.25">
      <c r="A514" t="s">
        <v>1213</v>
      </c>
      <c r="B514">
        <v>35012</v>
      </c>
      <c r="C514" t="s">
        <v>2351</v>
      </c>
      <c r="D514" t="s">
        <v>2352</v>
      </c>
      <c r="E514" t="s">
        <v>309</v>
      </c>
      <c r="F514" t="s">
        <v>2351</v>
      </c>
      <c r="G514" t="s">
        <v>4247</v>
      </c>
      <c r="H514" t="s">
        <v>321</v>
      </c>
      <c r="I514" t="s">
        <v>917</v>
      </c>
      <c r="J514" t="s">
        <v>204</v>
      </c>
      <c r="K514" t="s">
        <v>204</v>
      </c>
      <c r="L514" t="s">
        <v>325</v>
      </c>
      <c r="M514" t="s">
        <v>340</v>
      </c>
      <c r="N514" t="s">
        <v>464</v>
      </c>
      <c r="O514" t="s">
        <v>339</v>
      </c>
      <c r="P514" t="s">
        <v>1212</v>
      </c>
      <c r="Q514" s="138">
        <v>51050</v>
      </c>
      <c r="R514" s="165">
        <v>1</v>
      </c>
      <c r="S514" t="s">
        <v>4248</v>
      </c>
      <c r="T514" s="4"/>
      <c r="U514" s="138">
        <v>1199.675</v>
      </c>
      <c r="V514" s="130">
        <v>2.8391424950991562E-4</v>
      </c>
      <c r="W514" s="130">
        <v>5.132181241740686E-3</v>
      </c>
      <c r="X514" s="130">
        <v>6.7068773934248795E-4</v>
      </c>
      <c r="Y514" s="182"/>
      <c r="AA514" s="159"/>
    </row>
    <row r="515" spans="1:27" x14ac:dyDescent="0.25">
      <c r="A515" t="s">
        <v>1213</v>
      </c>
      <c r="B515">
        <v>35012</v>
      </c>
      <c r="C515" t="s">
        <v>1873</v>
      </c>
      <c r="D515" t="s">
        <v>1874</v>
      </c>
      <c r="E515" t="s">
        <v>309</v>
      </c>
      <c r="F515" t="s">
        <v>1873</v>
      </c>
      <c r="G515" t="s">
        <v>3934</v>
      </c>
      <c r="H515" t="s">
        <v>312</v>
      </c>
      <c r="I515" t="s">
        <v>917</v>
      </c>
      <c r="J515" t="s">
        <v>204</v>
      </c>
      <c r="K515" t="s">
        <v>204</v>
      </c>
      <c r="L515" t="s">
        <v>325</v>
      </c>
      <c r="M515" t="s">
        <v>340</v>
      </c>
      <c r="N515" t="s">
        <v>448</v>
      </c>
      <c r="O515" t="s">
        <v>339</v>
      </c>
      <c r="P515" t="s">
        <v>1212</v>
      </c>
      <c r="Q515" s="138">
        <v>465635</v>
      </c>
      <c r="R515" s="165">
        <v>1</v>
      </c>
      <c r="S515" t="s">
        <v>3935</v>
      </c>
      <c r="T515" s="4"/>
      <c r="U515" s="138">
        <v>14481.2485</v>
      </c>
      <c r="V515" s="130">
        <v>2.8820657322112101E-4</v>
      </c>
      <c r="W515" s="130">
        <v>6.1950438167574923E-2</v>
      </c>
      <c r="X515" s="130">
        <v>8.0958558103834746E-3</v>
      </c>
      <c r="Y515" s="182"/>
      <c r="AA515" s="159"/>
    </row>
    <row r="516" spans="1:27" x14ac:dyDescent="0.25">
      <c r="A516" t="s">
        <v>1213</v>
      </c>
      <c r="B516">
        <v>35012</v>
      </c>
      <c r="C516" t="s">
        <v>1884</v>
      </c>
      <c r="D516" t="s">
        <v>1885</v>
      </c>
      <c r="E516" t="s">
        <v>309</v>
      </c>
      <c r="F516" t="s">
        <v>1884</v>
      </c>
      <c r="G516" t="s">
        <v>3949</v>
      </c>
      <c r="H516" t="s">
        <v>312</v>
      </c>
      <c r="I516" t="s">
        <v>917</v>
      </c>
      <c r="J516" t="s">
        <v>204</v>
      </c>
      <c r="K516" t="s">
        <v>204</v>
      </c>
      <c r="L516" t="s">
        <v>325</v>
      </c>
      <c r="M516" t="s">
        <v>340</v>
      </c>
      <c r="N516" t="s">
        <v>448</v>
      </c>
      <c r="O516" t="s">
        <v>339</v>
      </c>
      <c r="P516" t="s">
        <v>1212</v>
      </c>
      <c r="Q516" s="138">
        <v>408946</v>
      </c>
      <c r="R516" s="165">
        <v>1</v>
      </c>
      <c r="S516" t="s">
        <v>3950</v>
      </c>
      <c r="T516" s="4"/>
      <c r="U516" s="138">
        <v>13761.0329</v>
      </c>
      <c r="V516" s="130">
        <v>3.0571234809855565E-4</v>
      </c>
      <c r="W516" s="130">
        <v>5.8869372885453505E-2</v>
      </c>
      <c r="X516" s="130">
        <v>7.6932136176202735E-3</v>
      </c>
      <c r="Y516" s="182"/>
      <c r="AA516" s="159"/>
    </row>
    <row r="517" spans="1:27" x14ac:dyDescent="0.25">
      <c r="A517" t="s">
        <v>1213</v>
      </c>
      <c r="B517">
        <v>35012</v>
      </c>
      <c r="C517" t="s">
        <v>4526</v>
      </c>
      <c r="D517" t="s">
        <v>4527</v>
      </c>
      <c r="E517" t="s">
        <v>309</v>
      </c>
      <c r="F517" t="s">
        <v>4528</v>
      </c>
      <c r="G517" t="s">
        <v>4529</v>
      </c>
      <c r="H517" t="s">
        <v>312</v>
      </c>
      <c r="I517" t="s">
        <v>917</v>
      </c>
      <c r="J517" t="s">
        <v>204</v>
      </c>
      <c r="K517" t="s">
        <v>204</v>
      </c>
      <c r="L517" t="s">
        <v>325</v>
      </c>
      <c r="M517" t="s">
        <v>340</v>
      </c>
      <c r="N517" t="s">
        <v>475</v>
      </c>
      <c r="O517" t="s">
        <v>339</v>
      </c>
      <c r="P517" t="s">
        <v>1212</v>
      </c>
      <c r="Q517" s="138">
        <v>12218849</v>
      </c>
      <c r="R517" s="165">
        <v>1</v>
      </c>
      <c r="S517" t="s">
        <v>4530</v>
      </c>
      <c r="T517" s="4"/>
      <c r="U517" s="138">
        <v>13636.235500000001</v>
      </c>
      <c r="V517" s="130">
        <v>6.9881879862155938E-2</v>
      </c>
      <c r="W517" s="130">
        <v>5.8335492563451288E-2</v>
      </c>
      <c r="X517" s="130">
        <v>7.6234446501233935E-3</v>
      </c>
      <c r="Y517" s="182"/>
      <c r="AA517" s="159"/>
    </row>
    <row r="518" spans="1:27" x14ac:dyDescent="0.25">
      <c r="A518" t="s">
        <v>1213</v>
      </c>
      <c r="B518">
        <v>35012</v>
      </c>
      <c r="C518" t="s">
        <v>4342</v>
      </c>
      <c r="D518" t="s">
        <v>4343</v>
      </c>
      <c r="E518" t="s">
        <v>309</v>
      </c>
      <c r="F518" t="s">
        <v>4342</v>
      </c>
      <c r="G518" t="s">
        <v>4344</v>
      </c>
      <c r="H518" t="s">
        <v>312</v>
      </c>
      <c r="I518" t="s">
        <v>917</v>
      </c>
      <c r="J518" t="s">
        <v>204</v>
      </c>
      <c r="K518" t="s">
        <v>204</v>
      </c>
      <c r="L518" t="s">
        <v>325</v>
      </c>
      <c r="M518" t="s">
        <v>340</v>
      </c>
      <c r="N518" t="s">
        <v>451</v>
      </c>
      <c r="O518" t="s">
        <v>339</v>
      </c>
      <c r="P518" t="s">
        <v>1212</v>
      </c>
      <c r="Q518" s="138">
        <v>1497946</v>
      </c>
      <c r="R518" s="165">
        <v>1</v>
      </c>
      <c r="S518" t="s">
        <v>4345</v>
      </c>
      <c r="T518" s="4"/>
      <c r="U518" s="138">
        <v>8049.9618</v>
      </c>
      <c r="V518" s="130">
        <v>8.0080989283713502E-3</v>
      </c>
      <c r="W518" s="130">
        <v>3.4437545957604426E-2</v>
      </c>
      <c r="X518" s="130">
        <v>4.5003944246861738E-3</v>
      </c>
      <c r="Y518" s="182"/>
      <c r="AA518" s="159"/>
    </row>
    <row r="519" spans="1:27" x14ac:dyDescent="0.25">
      <c r="A519" t="s">
        <v>1213</v>
      </c>
      <c r="B519">
        <v>35012</v>
      </c>
      <c r="C519" t="s">
        <v>2285</v>
      </c>
      <c r="D519" t="s">
        <v>2286</v>
      </c>
      <c r="E519" t="s">
        <v>309</v>
      </c>
      <c r="F519" t="s">
        <v>2285</v>
      </c>
      <c r="G519" t="s">
        <v>3936</v>
      </c>
      <c r="H519" t="s">
        <v>312</v>
      </c>
      <c r="I519" t="s">
        <v>917</v>
      </c>
      <c r="J519" t="s">
        <v>204</v>
      </c>
      <c r="K519" t="s">
        <v>204</v>
      </c>
      <c r="L519" t="s">
        <v>325</v>
      </c>
      <c r="M519" t="s">
        <v>340</v>
      </c>
      <c r="N519" t="s">
        <v>467</v>
      </c>
      <c r="O519" t="s">
        <v>339</v>
      </c>
      <c r="P519" t="s">
        <v>1212</v>
      </c>
      <c r="Q519" s="138">
        <v>122675</v>
      </c>
      <c r="R519" s="165">
        <v>1</v>
      </c>
      <c r="S519" t="s">
        <v>3937</v>
      </c>
      <c r="T519" s="4"/>
      <c r="U519" s="138">
        <v>7507.71</v>
      </c>
      <c r="V519" s="130">
        <v>9.905971189102752E-5</v>
      </c>
      <c r="W519" s="130">
        <v>3.2117805597706849E-2</v>
      </c>
      <c r="X519" s="130">
        <v>4.1972442932785882E-3</v>
      </c>
      <c r="Y519" s="182"/>
      <c r="AA519" s="159"/>
    </row>
    <row r="520" spans="1:27" x14ac:dyDescent="0.25">
      <c r="A520" t="s">
        <v>1213</v>
      </c>
      <c r="B520">
        <v>35012</v>
      </c>
      <c r="C520" t="s">
        <v>3548</v>
      </c>
      <c r="D520" t="s">
        <v>3549</v>
      </c>
      <c r="E520" t="s">
        <v>309</v>
      </c>
      <c r="F520" t="s">
        <v>3548</v>
      </c>
      <c r="G520" t="s">
        <v>3951</v>
      </c>
      <c r="H520" t="s">
        <v>312</v>
      </c>
      <c r="I520" t="s">
        <v>917</v>
      </c>
      <c r="J520" t="s">
        <v>204</v>
      </c>
      <c r="K520" t="s">
        <v>204</v>
      </c>
      <c r="L520" t="s">
        <v>325</v>
      </c>
      <c r="M520" t="s">
        <v>340</v>
      </c>
      <c r="N520" t="s">
        <v>448</v>
      </c>
      <c r="O520" t="s">
        <v>339</v>
      </c>
      <c r="P520" t="s">
        <v>1212</v>
      </c>
      <c r="Q520" s="138">
        <v>364084</v>
      </c>
      <c r="R520" s="165">
        <v>1</v>
      </c>
      <c r="S520" t="s">
        <v>3952</v>
      </c>
      <c r="T520" s="4"/>
      <c r="U520" s="138">
        <v>6950.3635999999997</v>
      </c>
      <c r="V520" s="130">
        <v>2.9432552642023456E-4</v>
      </c>
      <c r="W520" s="130">
        <v>2.973349089644884E-2</v>
      </c>
      <c r="X520" s="130">
        <v>3.8856554070830153E-3</v>
      </c>
      <c r="Y520" s="182"/>
      <c r="AA520" s="159"/>
    </row>
    <row r="521" spans="1:27" x14ac:dyDescent="0.25">
      <c r="A521" t="s">
        <v>1213</v>
      </c>
      <c r="B521">
        <v>35012</v>
      </c>
      <c r="C521" t="s">
        <v>2442</v>
      </c>
      <c r="D521" t="s">
        <v>2443</v>
      </c>
      <c r="E521" t="s">
        <v>309</v>
      </c>
      <c r="F521" t="s">
        <v>2442</v>
      </c>
      <c r="G521" t="s">
        <v>3957</v>
      </c>
      <c r="H521" t="s">
        <v>312</v>
      </c>
      <c r="I521" t="s">
        <v>917</v>
      </c>
      <c r="J521" t="s">
        <v>204</v>
      </c>
      <c r="K521" t="s">
        <v>204</v>
      </c>
      <c r="L521" t="s">
        <v>325</v>
      </c>
      <c r="M521" t="s">
        <v>340</v>
      </c>
      <c r="N521" t="s">
        <v>446</v>
      </c>
      <c r="O521" t="s">
        <v>339</v>
      </c>
      <c r="P521" t="s">
        <v>1212</v>
      </c>
      <c r="Q521" s="138">
        <v>8983</v>
      </c>
      <c r="R521" s="165">
        <v>1</v>
      </c>
      <c r="S521" t="s">
        <v>3958</v>
      </c>
      <c r="T521" s="4">
        <v>16.883599999999998</v>
      </c>
      <c r="U521" s="138">
        <v>5982.4939000000004</v>
      </c>
      <c r="V521" s="130">
        <v>2.0197051999348514E-4</v>
      </c>
      <c r="W521" s="130">
        <v>2.5592967238967288E-2</v>
      </c>
      <c r="X521" s="130">
        <v>3.3445602429168107E-3</v>
      </c>
      <c r="Y521" s="182"/>
      <c r="AA521" s="159"/>
    </row>
    <row r="522" spans="1:27" x14ac:dyDescent="0.25">
      <c r="A522" t="s">
        <v>1213</v>
      </c>
      <c r="B522">
        <v>35012</v>
      </c>
      <c r="C522" t="s">
        <v>3942</v>
      </c>
      <c r="D522" t="s">
        <v>3943</v>
      </c>
      <c r="E522" t="s">
        <v>309</v>
      </c>
      <c r="F522" t="s">
        <v>3942</v>
      </c>
      <c r="G522" t="s">
        <v>3944</v>
      </c>
      <c r="H522" t="s">
        <v>312</v>
      </c>
      <c r="I522" t="s">
        <v>917</v>
      </c>
      <c r="J522" t="s">
        <v>204</v>
      </c>
      <c r="K522" t="s">
        <v>204</v>
      </c>
      <c r="L522" t="s">
        <v>325</v>
      </c>
      <c r="M522" t="s">
        <v>340</v>
      </c>
      <c r="N522" t="s">
        <v>458</v>
      </c>
      <c r="O522" t="s">
        <v>339</v>
      </c>
      <c r="P522" t="s">
        <v>1212</v>
      </c>
      <c r="Q522" s="138">
        <v>6765</v>
      </c>
      <c r="R522" s="165">
        <v>1</v>
      </c>
      <c r="S522" t="s">
        <v>3945</v>
      </c>
      <c r="T522" s="4"/>
      <c r="U522" s="138">
        <v>5939.67</v>
      </c>
      <c r="V522" s="130">
        <v>2.3291749039925467E-4</v>
      </c>
      <c r="W522" s="130">
        <v>2.5409767608835641E-2</v>
      </c>
      <c r="X522" s="130">
        <v>3.3206192049850133E-3</v>
      </c>
      <c r="Y522" s="182"/>
      <c r="AA522" s="159"/>
    </row>
    <row r="523" spans="1:27" x14ac:dyDescent="0.25">
      <c r="A523" t="s">
        <v>1213</v>
      </c>
      <c r="B523">
        <v>35012</v>
      </c>
      <c r="C523" t="s">
        <v>2047</v>
      </c>
      <c r="D523" t="s">
        <v>2048</v>
      </c>
      <c r="E523" t="s">
        <v>309</v>
      </c>
      <c r="F523" t="s">
        <v>3946</v>
      </c>
      <c r="G523" t="s">
        <v>3947</v>
      </c>
      <c r="H523" t="s">
        <v>312</v>
      </c>
      <c r="I523" t="s">
        <v>917</v>
      </c>
      <c r="J523" t="s">
        <v>204</v>
      </c>
      <c r="K523" t="s">
        <v>204</v>
      </c>
      <c r="L523" t="s">
        <v>325</v>
      </c>
      <c r="M523" t="s">
        <v>340</v>
      </c>
      <c r="N523" t="s">
        <v>448</v>
      </c>
      <c r="O523" t="s">
        <v>339</v>
      </c>
      <c r="P523" t="s">
        <v>1212</v>
      </c>
      <c r="Q523" s="138">
        <v>43553</v>
      </c>
      <c r="R523" s="165">
        <v>1</v>
      </c>
      <c r="S523" t="s">
        <v>3948</v>
      </c>
      <c r="T523" s="4"/>
      <c r="U523" s="138">
        <v>5696.7324000000008</v>
      </c>
      <c r="V523" s="130">
        <v>1.686232560232763E-4</v>
      </c>
      <c r="W523" s="130">
        <v>2.4370486308788963E-2</v>
      </c>
      <c r="X523" s="130">
        <v>3.1848030299832094E-3</v>
      </c>
      <c r="Y523" s="182"/>
      <c r="AA523" s="159"/>
    </row>
    <row r="524" spans="1:27" x14ac:dyDescent="0.25">
      <c r="A524" t="s">
        <v>1213</v>
      </c>
      <c r="B524">
        <v>35012</v>
      </c>
      <c r="C524" t="s">
        <v>2375</v>
      </c>
      <c r="D524" t="s">
        <v>2376</v>
      </c>
      <c r="E524" t="s">
        <v>309</v>
      </c>
      <c r="F524" t="s">
        <v>3966</v>
      </c>
      <c r="G524" t="s">
        <v>3967</v>
      </c>
      <c r="H524" t="s">
        <v>312</v>
      </c>
      <c r="I524" t="s">
        <v>917</v>
      </c>
      <c r="J524" t="s">
        <v>204</v>
      </c>
      <c r="K524" t="s">
        <v>204</v>
      </c>
      <c r="L524" t="s">
        <v>325</v>
      </c>
      <c r="M524" t="s">
        <v>340</v>
      </c>
      <c r="N524" t="s">
        <v>445</v>
      </c>
      <c r="O524" t="s">
        <v>339</v>
      </c>
      <c r="P524" t="s">
        <v>1212</v>
      </c>
      <c r="Q524" s="138">
        <v>153352</v>
      </c>
      <c r="R524" s="165">
        <v>1</v>
      </c>
      <c r="S524" t="s">
        <v>3968</v>
      </c>
      <c r="T524" s="4"/>
      <c r="U524" s="138">
        <v>5243.1049000000003</v>
      </c>
      <c r="V524" s="130">
        <v>5.8771655386271292E-4</v>
      </c>
      <c r="W524" s="130">
        <v>2.2429878605671267E-2</v>
      </c>
      <c r="X524" s="130">
        <v>2.9311990101623538E-3</v>
      </c>
      <c r="Y524" s="182"/>
      <c r="AA524" s="159"/>
    </row>
    <row r="525" spans="1:27" x14ac:dyDescent="0.25">
      <c r="A525" t="s">
        <v>1213</v>
      </c>
      <c r="B525">
        <v>35012</v>
      </c>
      <c r="C525" t="s">
        <v>1734</v>
      </c>
      <c r="D525" t="s">
        <v>1735</v>
      </c>
      <c r="E525" t="s">
        <v>309</v>
      </c>
      <c r="F525" t="s">
        <v>4032</v>
      </c>
      <c r="G525" t="s">
        <v>4033</v>
      </c>
      <c r="H525" t="s">
        <v>312</v>
      </c>
      <c r="I525" t="s">
        <v>917</v>
      </c>
      <c r="J525" t="s">
        <v>204</v>
      </c>
      <c r="K525" t="s">
        <v>204</v>
      </c>
      <c r="L525" t="s">
        <v>325</v>
      </c>
      <c r="M525" t="s">
        <v>340</v>
      </c>
      <c r="N525" t="s">
        <v>447</v>
      </c>
      <c r="O525" t="s">
        <v>339</v>
      </c>
      <c r="P525" t="s">
        <v>1212</v>
      </c>
      <c r="Q525" s="138">
        <v>274180</v>
      </c>
      <c r="R525" s="165">
        <v>1</v>
      </c>
      <c r="S525" t="s">
        <v>4034</v>
      </c>
      <c r="T525" s="4"/>
      <c r="U525" s="138">
        <v>4455.4250000000002</v>
      </c>
      <c r="V525" s="130">
        <v>4.4211087901553075E-3</v>
      </c>
      <c r="W525" s="130">
        <v>1.9060202645701959E-2</v>
      </c>
      <c r="X525" s="130">
        <v>2.4908403701502527E-3</v>
      </c>
      <c r="Y525" s="182"/>
      <c r="AA525" s="159"/>
    </row>
    <row r="526" spans="1:27" x14ac:dyDescent="0.25">
      <c r="A526" t="s">
        <v>1213</v>
      </c>
      <c r="B526">
        <v>35012</v>
      </c>
      <c r="C526" t="s">
        <v>3167</v>
      </c>
      <c r="D526" t="s">
        <v>3168</v>
      </c>
      <c r="E526" t="s">
        <v>309</v>
      </c>
      <c r="F526" t="s">
        <v>3167</v>
      </c>
      <c r="G526" t="s">
        <v>4110</v>
      </c>
      <c r="H526" t="s">
        <v>312</v>
      </c>
      <c r="I526" t="s">
        <v>917</v>
      </c>
      <c r="J526" t="s">
        <v>204</v>
      </c>
      <c r="K526" t="s">
        <v>204</v>
      </c>
      <c r="L526" t="s">
        <v>325</v>
      </c>
      <c r="M526" t="s">
        <v>340</v>
      </c>
      <c r="N526" t="s">
        <v>447</v>
      </c>
      <c r="O526" t="s">
        <v>339</v>
      </c>
      <c r="P526" t="s">
        <v>1212</v>
      </c>
      <c r="Q526" s="138">
        <v>20773</v>
      </c>
      <c r="R526" s="165">
        <v>1</v>
      </c>
      <c r="S526" t="s">
        <v>4111</v>
      </c>
      <c r="T526" s="4"/>
      <c r="U526" s="138">
        <v>4258.4650000000001</v>
      </c>
      <c r="V526" s="130">
        <v>1.6429739275468508E-3</v>
      </c>
      <c r="W526" s="130">
        <v>1.821761242970742E-2</v>
      </c>
      <c r="X526" s="130">
        <v>2.3807283338563431E-3</v>
      </c>
      <c r="Y526" s="182"/>
      <c r="AA526" s="159"/>
    </row>
    <row r="527" spans="1:27" x14ac:dyDescent="0.25">
      <c r="A527" t="s">
        <v>1213</v>
      </c>
      <c r="B527">
        <v>35012</v>
      </c>
      <c r="C527" t="s">
        <v>2436</v>
      </c>
      <c r="D527" t="s">
        <v>2437</v>
      </c>
      <c r="E527" t="s">
        <v>309</v>
      </c>
      <c r="F527" t="s">
        <v>2436</v>
      </c>
      <c r="G527" t="s">
        <v>3993</v>
      </c>
      <c r="H527" t="s">
        <v>312</v>
      </c>
      <c r="I527" t="s">
        <v>917</v>
      </c>
      <c r="J527" t="s">
        <v>204</v>
      </c>
      <c r="K527" t="s">
        <v>204</v>
      </c>
      <c r="L527" t="s">
        <v>325</v>
      </c>
      <c r="M527" t="s">
        <v>340</v>
      </c>
      <c r="N527" t="s">
        <v>456</v>
      </c>
      <c r="O527" t="s">
        <v>339</v>
      </c>
      <c r="P527" t="s">
        <v>1212</v>
      </c>
      <c r="Q527" s="138">
        <v>229871</v>
      </c>
      <c r="R527" s="165">
        <v>1</v>
      </c>
      <c r="S527" t="s">
        <v>3994</v>
      </c>
      <c r="T527" s="4"/>
      <c r="U527" s="138">
        <v>3705.5205000000001</v>
      </c>
      <c r="V527" s="130">
        <v>1.748703783048684E-4</v>
      </c>
      <c r="W527" s="130">
        <v>1.5852128952412586E-2</v>
      </c>
      <c r="X527" s="130">
        <v>2.0716003644589125E-3</v>
      </c>
      <c r="Y527" s="182"/>
      <c r="AA527" s="159"/>
    </row>
    <row r="528" spans="1:27" x14ac:dyDescent="0.25">
      <c r="A528" t="s">
        <v>1213</v>
      </c>
      <c r="B528">
        <v>35012</v>
      </c>
      <c r="C528" t="s">
        <v>3431</v>
      </c>
      <c r="D528" t="s">
        <v>3432</v>
      </c>
      <c r="E528" t="s">
        <v>309</v>
      </c>
      <c r="F528" t="s">
        <v>3431</v>
      </c>
      <c r="G528" t="s">
        <v>4325</v>
      </c>
      <c r="H528" t="s">
        <v>312</v>
      </c>
      <c r="I528" t="s">
        <v>917</v>
      </c>
      <c r="J528" t="s">
        <v>204</v>
      </c>
      <c r="K528" t="s">
        <v>204</v>
      </c>
      <c r="L528" t="s">
        <v>325</v>
      </c>
      <c r="M528" t="s">
        <v>340</v>
      </c>
      <c r="N528" t="s">
        <v>464</v>
      </c>
      <c r="O528" t="s">
        <v>339</v>
      </c>
      <c r="P528" t="s">
        <v>1212</v>
      </c>
      <c r="Q528" s="138">
        <v>973665</v>
      </c>
      <c r="R528" s="165">
        <v>1</v>
      </c>
      <c r="S528" t="s">
        <v>4326</v>
      </c>
      <c r="T528" s="4"/>
      <c r="U528" s="138">
        <v>3429.2481000000002</v>
      </c>
      <c r="V528" s="130">
        <v>6.6589519806101744E-3</v>
      </c>
      <c r="W528" s="130">
        <v>1.4670242167332728E-2</v>
      </c>
      <c r="X528" s="130">
        <v>1.9171481074737094E-3</v>
      </c>
      <c r="Y528" s="182"/>
      <c r="AA528" s="159"/>
    </row>
    <row r="529" spans="1:27" x14ac:dyDescent="0.25">
      <c r="A529" t="s">
        <v>1213</v>
      </c>
      <c r="B529">
        <v>35012</v>
      </c>
      <c r="C529" t="s">
        <v>1980</v>
      </c>
      <c r="D529" t="s">
        <v>1981</v>
      </c>
      <c r="E529" t="s">
        <v>309</v>
      </c>
      <c r="F529" t="s">
        <v>1980</v>
      </c>
      <c r="G529" t="s">
        <v>3973</v>
      </c>
      <c r="H529" t="s">
        <v>312</v>
      </c>
      <c r="I529" t="s">
        <v>917</v>
      </c>
      <c r="J529" t="s">
        <v>204</v>
      </c>
      <c r="K529" t="s">
        <v>204</v>
      </c>
      <c r="L529" t="s">
        <v>325</v>
      </c>
      <c r="M529" t="s">
        <v>340</v>
      </c>
      <c r="N529" t="s">
        <v>464</v>
      </c>
      <c r="O529" t="s">
        <v>339</v>
      </c>
      <c r="P529" t="s">
        <v>1212</v>
      </c>
      <c r="Q529" s="138">
        <v>15438</v>
      </c>
      <c r="R529" s="165">
        <v>1</v>
      </c>
      <c r="S529" t="s">
        <v>3974</v>
      </c>
      <c r="T529" s="4"/>
      <c r="U529" s="138">
        <v>3396.36</v>
      </c>
      <c r="V529" s="130">
        <v>1.2729981572118915E-4</v>
      </c>
      <c r="W529" s="130">
        <v>1.452954765432171E-2</v>
      </c>
      <c r="X529" s="130">
        <v>1.8987617566367996E-3</v>
      </c>
      <c r="Y529" s="182"/>
      <c r="AA529" s="159"/>
    </row>
    <row r="530" spans="1:27" x14ac:dyDescent="0.25">
      <c r="A530" t="s">
        <v>1213</v>
      </c>
      <c r="B530">
        <v>35012</v>
      </c>
      <c r="C530" t="s">
        <v>3131</v>
      </c>
      <c r="D530" t="s">
        <v>3132</v>
      </c>
      <c r="E530" t="s">
        <v>309</v>
      </c>
      <c r="F530" t="s">
        <v>3131</v>
      </c>
      <c r="G530" t="s">
        <v>4483</v>
      </c>
      <c r="H530" t="s">
        <v>312</v>
      </c>
      <c r="I530" t="s">
        <v>917</v>
      </c>
      <c r="J530" t="s">
        <v>204</v>
      </c>
      <c r="K530" t="s">
        <v>204</v>
      </c>
      <c r="L530" t="s">
        <v>325</v>
      </c>
      <c r="M530" t="s">
        <v>340</v>
      </c>
      <c r="N530" t="s">
        <v>447</v>
      </c>
      <c r="O530" t="s">
        <v>339</v>
      </c>
      <c r="P530" t="s">
        <v>1212</v>
      </c>
      <c r="Q530" s="138">
        <v>12062</v>
      </c>
      <c r="R530" s="165">
        <v>1</v>
      </c>
      <c r="S530" t="s">
        <v>4484</v>
      </c>
      <c r="T530" s="4"/>
      <c r="U530" s="138">
        <v>3356.8546000000001</v>
      </c>
      <c r="V530" s="130">
        <v>6.2329433118921531E-4</v>
      </c>
      <c r="W530" s="130">
        <v>1.436054448860811E-2</v>
      </c>
      <c r="X530" s="130">
        <v>1.8766759522165853E-3</v>
      </c>
      <c r="Y530" s="182"/>
      <c r="AA530" s="159"/>
    </row>
    <row r="531" spans="1:27" x14ac:dyDescent="0.25">
      <c r="A531" t="s">
        <v>1213</v>
      </c>
      <c r="B531">
        <v>35012</v>
      </c>
      <c r="C531" t="s">
        <v>1769</v>
      </c>
      <c r="D531" t="s">
        <v>1770</v>
      </c>
      <c r="E531" t="s">
        <v>309</v>
      </c>
      <c r="F531" t="s">
        <v>1769</v>
      </c>
      <c r="G531" t="s">
        <v>3977</v>
      </c>
      <c r="H531" t="s">
        <v>312</v>
      </c>
      <c r="I531" t="s">
        <v>917</v>
      </c>
      <c r="J531" t="s">
        <v>204</v>
      </c>
      <c r="K531" t="s">
        <v>204</v>
      </c>
      <c r="L531" t="s">
        <v>325</v>
      </c>
      <c r="M531" t="s">
        <v>340</v>
      </c>
      <c r="N531" t="s">
        <v>441</v>
      </c>
      <c r="O531" t="s">
        <v>339</v>
      </c>
      <c r="P531" t="s">
        <v>1212</v>
      </c>
      <c r="Q531" s="138">
        <v>54151.5</v>
      </c>
      <c r="R531" s="165">
        <v>1</v>
      </c>
      <c r="S531" t="s">
        <v>3978</v>
      </c>
      <c r="T531" s="4"/>
      <c r="U531" s="138">
        <v>3240.9672999999998</v>
      </c>
      <c r="V531" s="130">
        <v>4.5710886524791267E-4</v>
      </c>
      <c r="W531" s="130">
        <v>1.3864781363415056E-2</v>
      </c>
      <c r="X531" s="130">
        <v>1.8118882461666092E-3</v>
      </c>
      <c r="Y531" s="182"/>
      <c r="AA531" s="159"/>
    </row>
    <row r="532" spans="1:27" x14ac:dyDescent="0.25">
      <c r="A532" t="s">
        <v>1213</v>
      </c>
      <c r="B532">
        <v>35012</v>
      </c>
      <c r="C532" t="s">
        <v>2191</v>
      </c>
      <c r="D532" t="s">
        <v>2192</v>
      </c>
      <c r="E532" t="s">
        <v>309</v>
      </c>
      <c r="F532" t="s">
        <v>2191</v>
      </c>
      <c r="G532" t="s">
        <v>3971</v>
      </c>
      <c r="H532" t="s">
        <v>312</v>
      </c>
      <c r="I532" t="s">
        <v>917</v>
      </c>
      <c r="J532" t="s">
        <v>204</v>
      </c>
      <c r="K532" t="s">
        <v>204</v>
      </c>
      <c r="L532" t="s">
        <v>325</v>
      </c>
      <c r="M532" t="s">
        <v>340</v>
      </c>
      <c r="N532" t="s">
        <v>484</v>
      </c>
      <c r="O532" t="s">
        <v>339</v>
      </c>
      <c r="P532" t="s">
        <v>1212</v>
      </c>
      <c r="Q532" s="138">
        <v>753465</v>
      </c>
      <c r="R532" s="165">
        <v>1</v>
      </c>
      <c r="S532" t="s">
        <v>3972</v>
      </c>
      <c r="T532" s="4"/>
      <c r="U532" s="138">
        <v>3191.6777000000002</v>
      </c>
      <c r="V532" s="130">
        <v>2.7231338227009117E-4</v>
      </c>
      <c r="W532" s="130">
        <v>1.365392162179095E-2</v>
      </c>
      <c r="X532" s="130">
        <v>1.7843325078232286E-3</v>
      </c>
      <c r="Y532" s="182"/>
      <c r="AA532" s="159"/>
    </row>
    <row r="533" spans="1:27" x14ac:dyDescent="0.25">
      <c r="A533" t="s">
        <v>1213</v>
      </c>
      <c r="B533">
        <v>35012</v>
      </c>
      <c r="C533" t="s">
        <v>3995</v>
      </c>
      <c r="D533" t="s">
        <v>3996</v>
      </c>
      <c r="E533" t="s">
        <v>309</v>
      </c>
      <c r="F533" t="s">
        <v>3995</v>
      </c>
      <c r="G533" t="s">
        <v>3997</v>
      </c>
      <c r="H533" t="s">
        <v>312</v>
      </c>
      <c r="I533" t="s">
        <v>917</v>
      </c>
      <c r="J533" t="s">
        <v>204</v>
      </c>
      <c r="K533" t="s">
        <v>204</v>
      </c>
      <c r="L533" t="s">
        <v>325</v>
      </c>
      <c r="M533" t="s">
        <v>340</v>
      </c>
      <c r="N533" t="s">
        <v>480</v>
      </c>
      <c r="O533" t="s">
        <v>339</v>
      </c>
      <c r="P533" t="s">
        <v>1212</v>
      </c>
      <c r="Q533" s="138">
        <v>4953</v>
      </c>
      <c r="R533" s="165">
        <v>1</v>
      </c>
      <c r="S533" t="s">
        <v>3998</v>
      </c>
      <c r="T533" s="4"/>
      <c r="U533" s="138">
        <v>3189.732</v>
      </c>
      <c r="V533" s="130">
        <v>6.6238869399189656E-5</v>
      </c>
      <c r="W533" s="130">
        <v>1.3645597963265052E-2</v>
      </c>
      <c r="X533" s="130">
        <v>1.7832447489431662E-3</v>
      </c>
      <c r="Y533" s="182"/>
      <c r="AA533" s="159"/>
    </row>
    <row r="534" spans="1:27" x14ac:dyDescent="0.25">
      <c r="A534" t="s">
        <v>1213</v>
      </c>
      <c r="B534">
        <v>35012</v>
      </c>
      <c r="C534" t="s">
        <v>2185</v>
      </c>
      <c r="D534" t="s">
        <v>2186</v>
      </c>
      <c r="E534" t="s">
        <v>309</v>
      </c>
      <c r="F534" t="s">
        <v>2185</v>
      </c>
      <c r="G534" t="s">
        <v>3991</v>
      </c>
      <c r="H534" t="s">
        <v>312</v>
      </c>
      <c r="I534" t="s">
        <v>917</v>
      </c>
      <c r="J534" t="s">
        <v>204</v>
      </c>
      <c r="K534" t="s">
        <v>204</v>
      </c>
      <c r="L534" t="s">
        <v>325</v>
      </c>
      <c r="M534" t="s">
        <v>340</v>
      </c>
      <c r="N534" t="s">
        <v>464</v>
      </c>
      <c r="O534" t="s">
        <v>339</v>
      </c>
      <c r="P534" t="s">
        <v>1212</v>
      </c>
      <c r="Q534" s="138">
        <v>8810</v>
      </c>
      <c r="R534" s="165">
        <v>1</v>
      </c>
      <c r="S534" t="s">
        <v>3992</v>
      </c>
      <c r="T534" s="4"/>
      <c r="U534" s="138">
        <v>3148.694</v>
      </c>
      <c r="V534" s="130">
        <v>3.5810705181479793E-4</v>
      </c>
      <c r="W534" s="130">
        <v>1.3470038371043363E-2</v>
      </c>
      <c r="X534" s="130">
        <v>1.7603021324452506E-3</v>
      </c>
      <c r="Y534" s="182"/>
      <c r="AA534" s="159"/>
    </row>
    <row r="535" spans="1:27" x14ac:dyDescent="0.25">
      <c r="A535" t="s">
        <v>1213</v>
      </c>
      <c r="B535">
        <v>35012</v>
      </c>
      <c r="C535" t="s">
        <v>3979</v>
      </c>
      <c r="D535" t="s">
        <v>3980</v>
      </c>
      <c r="E535" t="s">
        <v>309</v>
      </c>
      <c r="F535" t="s">
        <v>3979</v>
      </c>
      <c r="G535" t="s">
        <v>3981</v>
      </c>
      <c r="H535" t="s">
        <v>312</v>
      </c>
      <c r="I535" t="s">
        <v>917</v>
      </c>
      <c r="J535" t="s">
        <v>204</v>
      </c>
      <c r="K535" t="s">
        <v>204</v>
      </c>
      <c r="L535" t="s">
        <v>325</v>
      </c>
      <c r="M535" t="s">
        <v>340</v>
      </c>
      <c r="N535" t="s">
        <v>458</v>
      </c>
      <c r="O535" t="s">
        <v>339</v>
      </c>
      <c r="P535" t="s">
        <v>1212</v>
      </c>
      <c r="Q535" s="138">
        <v>21211</v>
      </c>
      <c r="R535" s="165">
        <v>1</v>
      </c>
      <c r="S535" t="s">
        <v>3982</v>
      </c>
      <c r="T535" s="4"/>
      <c r="U535" s="138">
        <v>3143.4702000000002</v>
      </c>
      <c r="V535" s="130">
        <v>1.9093455239552515E-4</v>
      </c>
      <c r="W535" s="130">
        <v>1.3447691078342754E-2</v>
      </c>
      <c r="X535" s="130">
        <v>1.7573817259911883E-3</v>
      </c>
      <c r="Y535" s="182"/>
      <c r="AA535" s="159"/>
    </row>
    <row r="536" spans="1:27" x14ac:dyDescent="0.25">
      <c r="A536" t="s">
        <v>1213</v>
      </c>
      <c r="B536">
        <v>35012</v>
      </c>
      <c r="C536" t="s">
        <v>2591</v>
      </c>
      <c r="D536" t="s">
        <v>2592</v>
      </c>
      <c r="E536" t="s">
        <v>309</v>
      </c>
      <c r="F536" t="s">
        <v>2591</v>
      </c>
      <c r="G536" t="s">
        <v>3975</v>
      </c>
      <c r="H536" t="s">
        <v>312</v>
      </c>
      <c r="I536" t="s">
        <v>917</v>
      </c>
      <c r="J536" t="s">
        <v>204</v>
      </c>
      <c r="K536" t="s">
        <v>204</v>
      </c>
      <c r="L536" t="s">
        <v>325</v>
      </c>
      <c r="M536" t="s">
        <v>340</v>
      </c>
      <c r="N536" t="s">
        <v>475</v>
      </c>
      <c r="O536" t="s">
        <v>339</v>
      </c>
      <c r="P536" t="s">
        <v>1212</v>
      </c>
      <c r="Q536" s="138">
        <v>124408</v>
      </c>
      <c r="R536" s="165">
        <v>1</v>
      </c>
      <c r="S536" t="s">
        <v>3976</v>
      </c>
      <c r="T536" s="4"/>
      <c r="U536" s="138">
        <v>3075.3658</v>
      </c>
      <c r="V536" s="130">
        <v>4.5312771855733603E-4</v>
      </c>
      <c r="W536" s="130">
        <v>1.3156342067852409E-2</v>
      </c>
      <c r="X536" s="130">
        <v>1.7193074258054907E-3</v>
      </c>
      <c r="Y536" s="182"/>
      <c r="AA536" s="159"/>
    </row>
    <row r="537" spans="1:27" x14ac:dyDescent="0.25">
      <c r="A537" t="s">
        <v>1213</v>
      </c>
      <c r="B537">
        <v>35012</v>
      </c>
      <c r="C537" t="s">
        <v>2018</v>
      </c>
      <c r="D537" t="s">
        <v>2019</v>
      </c>
      <c r="E537" t="s">
        <v>309</v>
      </c>
      <c r="F537" t="s">
        <v>2018</v>
      </c>
      <c r="G537" t="s">
        <v>3964</v>
      </c>
      <c r="H537" t="s">
        <v>312</v>
      </c>
      <c r="I537" t="s">
        <v>917</v>
      </c>
      <c r="J537" t="s">
        <v>204</v>
      </c>
      <c r="K537" t="s">
        <v>204</v>
      </c>
      <c r="L537" t="s">
        <v>325</v>
      </c>
      <c r="M537" t="s">
        <v>340</v>
      </c>
      <c r="N537" t="s">
        <v>464</v>
      </c>
      <c r="O537" t="s">
        <v>339</v>
      </c>
      <c r="P537" t="s">
        <v>1212</v>
      </c>
      <c r="Q537" s="138">
        <v>11092</v>
      </c>
      <c r="R537" s="165">
        <v>1</v>
      </c>
      <c r="S537" t="s">
        <v>3965</v>
      </c>
      <c r="T537" s="4"/>
      <c r="U537" s="138">
        <v>2740.8332</v>
      </c>
      <c r="V537" s="130">
        <v>2.334087064730219E-4</v>
      </c>
      <c r="W537" s="130">
        <v>1.1725219526771916E-2</v>
      </c>
      <c r="X537" s="130">
        <v>1.532284346029414E-3</v>
      </c>
      <c r="Y537" s="182"/>
      <c r="AA537" s="159"/>
    </row>
    <row r="538" spans="1:27" x14ac:dyDescent="0.25">
      <c r="A538" t="s">
        <v>1213</v>
      </c>
      <c r="B538">
        <v>35012</v>
      </c>
      <c r="C538" t="s">
        <v>2577</v>
      </c>
      <c r="D538" t="s">
        <v>2578</v>
      </c>
      <c r="E538" t="s">
        <v>309</v>
      </c>
      <c r="F538" t="s">
        <v>2577</v>
      </c>
      <c r="G538" t="s">
        <v>4054</v>
      </c>
      <c r="H538" t="s">
        <v>312</v>
      </c>
      <c r="I538" t="s">
        <v>917</v>
      </c>
      <c r="J538" t="s">
        <v>204</v>
      </c>
      <c r="K538" t="s">
        <v>204</v>
      </c>
      <c r="L538" t="s">
        <v>325</v>
      </c>
      <c r="M538" t="s">
        <v>340</v>
      </c>
      <c r="N538" t="s">
        <v>440</v>
      </c>
      <c r="O538" t="s">
        <v>339</v>
      </c>
      <c r="P538" t="s">
        <v>1212</v>
      </c>
      <c r="Q538" s="138">
        <v>100610</v>
      </c>
      <c r="R538" s="165">
        <v>1</v>
      </c>
      <c r="S538" t="s">
        <v>4055</v>
      </c>
      <c r="T538" s="4"/>
      <c r="U538" s="138">
        <v>2649.0612999999998</v>
      </c>
      <c r="V538" s="130">
        <v>4.4826226927603279E-4</v>
      </c>
      <c r="W538" s="130">
        <v>1.1332621511727089E-2</v>
      </c>
      <c r="X538" s="130">
        <v>1.4809785439195385E-3</v>
      </c>
      <c r="Y538" s="182"/>
      <c r="AA538" s="159"/>
    </row>
    <row r="539" spans="1:27" x14ac:dyDescent="0.25">
      <c r="A539" t="s">
        <v>1213</v>
      </c>
      <c r="B539">
        <v>35012</v>
      </c>
      <c r="C539" t="s">
        <v>3959</v>
      </c>
      <c r="D539" t="s">
        <v>3960</v>
      </c>
      <c r="E539" t="s">
        <v>309</v>
      </c>
      <c r="F539" t="s">
        <v>3961</v>
      </c>
      <c r="G539" t="s">
        <v>3962</v>
      </c>
      <c r="H539" t="s">
        <v>312</v>
      </c>
      <c r="I539" t="s">
        <v>917</v>
      </c>
      <c r="J539" t="s">
        <v>204</v>
      </c>
      <c r="K539" t="s">
        <v>204</v>
      </c>
      <c r="L539" t="s">
        <v>325</v>
      </c>
      <c r="M539" t="s">
        <v>340</v>
      </c>
      <c r="N539" t="s">
        <v>448</v>
      </c>
      <c r="O539" t="s">
        <v>339</v>
      </c>
      <c r="P539" t="s">
        <v>1212</v>
      </c>
      <c r="Q539" s="138">
        <v>16313</v>
      </c>
      <c r="R539" s="165">
        <v>1</v>
      </c>
      <c r="S539" t="s">
        <v>3963</v>
      </c>
      <c r="T539" s="4"/>
      <c r="U539" s="138">
        <v>2350.7032999999997</v>
      </c>
      <c r="V539" s="130">
        <v>1.6259337681914608E-4</v>
      </c>
      <c r="W539" s="130">
        <v>1.0056253052833414E-2</v>
      </c>
      <c r="X539" s="130">
        <v>1.3141791586404035E-3</v>
      </c>
      <c r="Y539" s="182"/>
      <c r="AA539" s="159"/>
    </row>
    <row r="540" spans="1:27" x14ac:dyDescent="0.25">
      <c r="A540" t="s">
        <v>1213</v>
      </c>
      <c r="B540">
        <v>35012</v>
      </c>
      <c r="C540" t="s">
        <v>2318</v>
      </c>
      <c r="D540" t="s">
        <v>2319</v>
      </c>
      <c r="E540" t="s">
        <v>309</v>
      </c>
      <c r="F540" t="s">
        <v>4260</v>
      </c>
      <c r="G540" t="s">
        <v>4261</v>
      </c>
      <c r="H540" t="s">
        <v>312</v>
      </c>
      <c r="I540" t="s">
        <v>917</v>
      </c>
      <c r="J540" t="s">
        <v>204</v>
      </c>
      <c r="K540" t="s">
        <v>204</v>
      </c>
      <c r="L540" t="s">
        <v>325</v>
      </c>
      <c r="M540" t="s">
        <v>340</v>
      </c>
      <c r="N540" t="s">
        <v>445</v>
      </c>
      <c r="O540" t="s">
        <v>339</v>
      </c>
      <c r="P540" t="s">
        <v>1212</v>
      </c>
      <c r="Q540" s="138">
        <v>43052</v>
      </c>
      <c r="R540" s="165">
        <v>1</v>
      </c>
      <c r="S540" t="s">
        <v>4262</v>
      </c>
      <c r="T540" s="4"/>
      <c r="U540" s="138">
        <v>2277.8813</v>
      </c>
      <c r="V540" s="130">
        <v>5.4444193854007769E-4</v>
      </c>
      <c r="W540" s="130">
        <v>9.7447222612556637E-3</v>
      </c>
      <c r="X540" s="130">
        <v>1.2734674470898598E-3</v>
      </c>
      <c r="Y540" s="182"/>
      <c r="AA540" s="159"/>
    </row>
    <row r="541" spans="1:27" x14ac:dyDescent="0.25">
      <c r="A541" t="s">
        <v>1213</v>
      </c>
      <c r="B541">
        <v>35012</v>
      </c>
      <c r="C541" t="s">
        <v>2369</v>
      </c>
      <c r="D541" t="s">
        <v>2370</v>
      </c>
      <c r="E541" t="s">
        <v>309</v>
      </c>
      <c r="F541" t="s">
        <v>2369</v>
      </c>
      <c r="G541" t="s">
        <v>4263</v>
      </c>
      <c r="H541" t="s">
        <v>312</v>
      </c>
      <c r="I541" t="s">
        <v>917</v>
      </c>
      <c r="J541" t="s">
        <v>204</v>
      </c>
      <c r="K541" t="s">
        <v>204</v>
      </c>
      <c r="L541" t="s">
        <v>325</v>
      </c>
      <c r="M541" t="s">
        <v>340</v>
      </c>
      <c r="N541" t="s">
        <v>454</v>
      </c>
      <c r="O541" t="s">
        <v>339</v>
      </c>
      <c r="P541" t="s">
        <v>1212</v>
      </c>
      <c r="Q541" s="138">
        <v>5267</v>
      </c>
      <c r="R541" s="165">
        <v>1</v>
      </c>
      <c r="S541" t="s">
        <v>4264</v>
      </c>
      <c r="T541" s="4"/>
      <c r="U541" s="138">
        <v>2081.5183999999999</v>
      </c>
      <c r="V541" s="130">
        <v>2.833400209898632E-4</v>
      </c>
      <c r="W541" s="130">
        <v>8.9046864249218202E-3</v>
      </c>
      <c r="X541" s="130">
        <v>1.1636892242447268E-3</v>
      </c>
      <c r="Y541" s="182"/>
      <c r="AA541" s="159"/>
    </row>
    <row r="542" spans="1:27" x14ac:dyDescent="0.25">
      <c r="A542" t="s">
        <v>1213</v>
      </c>
      <c r="B542">
        <v>35012</v>
      </c>
      <c r="C542" t="s">
        <v>3262</v>
      </c>
      <c r="D542" t="s">
        <v>3263</v>
      </c>
      <c r="E542" t="s">
        <v>309</v>
      </c>
      <c r="F542" t="s">
        <v>4013</v>
      </c>
      <c r="G542" t="s">
        <v>4014</v>
      </c>
      <c r="H542" t="s">
        <v>312</v>
      </c>
      <c r="I542" t="s">
        <v>917</v>
      </c>
      <c r="J542" t="s">
        <v>204</v>
      </c>
      <c r="K542" t="s">
        <v>204</v>
      </c>
      <c r="L542" t="s">
        <v>325</v>
      </c>
      <c r="M542" t="s">
        <v>340</v>
      </c>
      <c r="N542" t="s">
        <v>476</v>
      </c>
      <c r="O542" t="s">
        <v>339</v>
      </c>
      <c r="P542" t="s">
        <v>1212</v>
      </c>
      <c r="Q542" s="138">
        <v>7580</v>
      </c>
      <c r="R542" s="165">
        <v>1</v>
      </c>
      <c r="S542" t="s">
        <v>4015</v>
      </c>
      <c r="T542" s="4"/>
      <c r="U542" s="138">
        <v>2031.44</v>
      </c>
      <c r="V542" s="130">
        <v>4.7669097476197995E-4</v>
      </c>
      <c r="W542" s="130">
        <v>8.6904522155764677E-3</v>
      </c>
      <c r="X542" s="130">
        <v>1.1356925010606238E-3</v>
      </c>
      <c r="Y542" s="182"/>
      <c r="AA542" s="159"/>
    </row>
    <row r="543" spans="1:27" x14ac:dyDescent="0.25">
      <c r="A543" t="s">
        <v>1213</v>
      </c>
      <c r="B543">
        <v>35012</v>
      </c>
      <c r="C543" t="s">
        <v>3999</v>
      </c>
      <c r="D543" t="s">
        <v>4000</v>
      </c>
      <c r="E543" t="s">
        <v>309</v>
      </c>
      <c r="F543" t="s">
        <v>3999</v>
      </c>
      <c r="G543" t="s">
        <v>4001</v>
      </c>
      <c r="H543" t="s">
        <v>312</v>
      </c>
      <c r="I543" t="s">
        <v>917</v>
      </c>
      <c r="J543" t="s">
        <v>204</v>
      </c>
      <c r="K543" t="s">
        <v>204</v>
      </c>
      <c r="L543" t="s">
        <v>325</v>
      </c>
      <c r="M543" t="s">
        <v>340</v>
      </c>
      <c r="N543" t="s">
        <v>475</v>
      </c>
      <c r="O543" t="s">
        <v>339</v>
      </c>
      <c r="P543" t="s">
        <v>1212</v>
      </c>
      <c r="Q543" s="138">
        <v>7446</v>
      </c>
      <c r="R543" s="165">
        <v>1</v>
      </c>
      <c r="S543" t="s">
        <v>4002</v>
      </c>
      <c r="T543" s="4"/>
      <c r="U543" s="138">
        <v>1768.425</v>
      </c>
      <c r="V543" s="130">
        <v>5.3921281446567639E-4</v>
      </c>
      <c r="W543" s="130">
        <v>7.5652802737618706E-3</v>
      </c>
      <c r="X543" s="130">
        <v>9.8865189776125976E-4</v>
      </c>
      <c r="Y543" s="182"/>
      <c r="AA543" s="159"/>
    </row>
    <row r="544" spans="1:27" x14ac:dyDescent="0.25">
      <c r="A544" t="s">
        <v>1213</v>
      </c>
      <c r="B544">
        <v>35012</v>
      </c>
      <c r="C544" t="s">
        <v>4018</v>
      </c>
      <c r="D544" t="s">
        <v>4019</v>
      </c>
      <c r="E544" t="s">
        <v>309</v>
      </c>
      <c r="F544" t="s">
        <v>4020</v>
      </c>
      <c r="G544" t="s">
        <v>4021</v>
      </c>
      <c r="H544" t="s">
        <v>312</v>
      </c>
      <c r="I544" t="s">
        <v>917</v>
      </c>
      <c r="J544" t="s">
        <v>204</v>
      </c>
      <c r="K544" t="s">
        <v>204</v>
      </c>
      <c r="L544" t="s">
        <v>325</v>
      </c>
      <c r="M544" t="s">
        <v>340</v>
      </c>
      <c r="N544" t="s">
        <v>476</v>
      </c>
      <c r="O544" t="s">
        <v>339</v>
      </c>
      <c r="P544" t="s">
        <v>1212</v>
      </c>
      <c r="Q544" s="138">
        <v>37215</v>
      </c>
      <c r="R544" s="165">
        <v>1</v>
      </c>
      <c r="S544" t="s">
        <v>4022</v>
      </c>
      <c r="T544" s="4"/>
      <c r="U544" s="138">
        <v>1691.4218000000001</v>
      </c>
      <c r="V544" s="130">
        <v>5.1814082523244319E-4</v>
      </c>
      <c r="W544" s="130">
        <v>7.2358624075947791E-3</v>
      </c>
      <c r="X544" s="130">
        <v>9.4560265348248647E-4</v>
      </c>
      <c r="Y544" s="182"/>
      <c r="AA544" s="159"/>
    </row>
    <row r="545" spans="1:27" x14ac:dyDescent="0.25">
      <c r="A545" t="s">
        <v>1213</v>
      </c>
      <c r="B545">
        <v>35012</v>
      </c>
      <c r="C545" t="s">
        <v>4003</v>
      </c>
      <c r="D545" t="s">
        <v>4004</v>
      </c>
      <c r="E545" t="s">
        <v>309</v>
      </c>
      <c r="F545" t="s">
        <v>4003</v>
      </c>
      <c r="G545" t="s">
        <v>4005</v>
      </c>
      <c r="H545" t="s">
        <v>312</v>
      </c>
      <c r="I545" t="s">
        <v>917</v>
      </c>
      <c r="J545" t="s">
        <v>204</v>
      </c>
      <c r="K545" t="s">
        <v>204</v>
      </c>
      <c r="L545" t="s">
        <v>325</v>
      </c>
      <c r="M545" t="s">
        <v>340</v>
      </c>
      <c r="N545" t="s">
        <v>441</v>
      </c>
      <c r="O545" t="s">
        <v>339</v>
      </c>
      <c r="P545" t="s">
        <v>1212</v>
      </c>
      <c r="Q545" s="138">
        <v>5670</v>
      </c>
      <c r="R545" s="165">
        <v>1</v>
      </c>
      <c r="S545" t="s">
        <v>4006</v>
      </c>
      <c r="T545" s="4"/>
      <c r="U545" s="138">
        <v>1507.086</v>
      </c>
      <c r="V545" s="130">
        <v>1.0061293149439394E-4</v>
      </c>
      <c r="W545" s="130">
        <v>6.4472782202596567E-3</v>
      </c>
      <c r="X545" s="130">
        <v>8.4254827543685815E-4</v>
      </c>
      <c r="Y545" s="182"/>
      <c r="AA545" s="159"/>
    </row>
    <row r="546" spans="1:27" x14ac:dyDescent="0.25">
      <c r="A546" t="s">
        <v>1213</v>
      </c>
      <c r="B546">
        <v>35012</v>
      </c>
      <c r="C546" t="s">
        <v>2482</v>
      </c>
      <c r="D546" t="s">
        <v>2483</v>
      </c>
      <c r="E546" t="s">
        <v>309</v>
      </c>
      <c r="F546" t="s">
        <v>2482</v>
      </c>
      <c r="G546" t="s">
        <v>4269</v>
      </c>
      <c r="H546" t="s">
        <v>312</v>
      </c>
      <c r="I546" t="s">
        <v>917</v>
      </c>
      <c r="J546" t="s">
        <v>204</v>
      </c>
      <c r="K546" t="s">
        <v>204</v>
      </c>
      <c r="L546" t="s">
        <v>325</v>
      </c>
      <c r="M546" t="s">
        <v>340</v>
      </c>
      <c r="N546" t="s">
        <v>478</v>
      </c>
      <c r="O546" t="s">
        <v>339</v>
      </c>
      <c r="P546" t="s">
        <v>1212</v>
      </c>
      <c r="Q546" s="138">
        <v>114681.27</v>
      </c>
      <c r="R546" s="165">
        <v>1</v>
      </c>
      <c r="S546" t="s">
        <v>4270</v>
      </c>
      <c r="T546" s="4"/>
      <c r="U546" s="138">
        <v>1441.5436000000002</v>
      </c>
      <c r="V546" s="130">
        <v>5.7213292228755388E-4</v>
      </c>
      <c r="W546" s="130">
        <v>6.1668893851012478E-3</v>
      </c>
      <c r="X546" s="130">
        <v>8.059062814909304E-4</v>
      </c>
      <c r="Y546" s="182"/>
      <c r="AA546" s="159"/>
    </row>
    <row r="547" spans="1:27" x14ac:dyDescent="0.25">
      <c r="A547" t="s">
        <v>1213</v>
      </c>
      <c r="B547">
        <v>35012</v>
      </c>
      <c r="C547" t="s">
        <v>2363</v>
      </c>
      <c r="D547" t="s">
        <v>2364</v>
      </c>
      <c r="E547" t="s">
        <v>309</v>
      </c>
      <c r="F547" t="s">
        <v>4249</v>
      </c>
      <c r="G547" t="s">
        <v>4250</v>
      </c>
      <c r="H547" t="s">
        <v>312</v>
      </c>
      <c r="I547" t="s">
        <v>917</v>
      </c>
      <c r="J547" t="s">
        <v>204</v>
      </c>
      <c r="K547" t="s">
        <v>204</v>
      </c>
      <c r="L547" t="s">
        <v>325</v>
      </c>
      <c r="M547" t="s">
        <v>340</v>
      </c>
      <c r="N547" t="s">
        <v>459</v>
      </c>
      <c r="O547" t="s">
        <v>339</v>
      </c>
      <c r="P547" t="s">
        <v>1212</v>
      </c>
      <c r="Q547" s="138">
        <v>24675</v>
      </c>
      <c r="R547" s="165">
        <v>1</v>
      </c>
      <c r="S547" t="s">
        <v>4251</v>
      </c>
      <c r="T547" s="4"/>
      <c r="U547" s="138">
        <v>1381.5533</v>
      </c>
      <c r="V547" s="130">
        <v>2.1011998477019696E-4</v>
      </c>
      <c r="W547" s="130">
        <v>5.9102523022693167E-3</v>
      </c>
      <c r="X547" s="130">
        <v>7.723682326948166E-4</v>
      </c>
      <c r="Y547" s="182"/>
      <c r="AA547" s="159"/>
    </row>
    <row r="548" spans="1:27" x14ac:dyDescent="0.25">
      <c r="A548" t="s">
        <v>1213</v>
      </c>
      <c r="B548">
        <v>35012</v>
      </c>
      <c r="C548" t="s">
        <v>2272</v>
      </c>
      <c r="D548" t="s">
        <v>2273</v>
      </c>
      <c r="E548" t="s">
        <v>309</v>
      </c>
      <c r="F548" t="s">
        <v>2272</v>
      </c>
      <c r="G548" t="s">
        <v>4009</v>
      </c>
      <c r="H548" t="s">
        <v>312</v>
      </c>
      <c r="I548" t="s">
        <v>917</v>
      </c>
      <c r="J548" t="s">
        <v>204</v>
      </c>
      <c r="K548" t="s">
        <v>204</v>
      </c>
      <c r="L548" t="s">
        <v>325</v>
      </c>
      <c r="M548" t="s">
        <v>340</v>
      </c>
      <c r="N548" t="s">
        <v>441</v>
      </c>
      <c r="O548" t="s">
        <v>339</v>
      </c>
      <c r="P548" t="s">
        <v>1212</v>
      </c>
      <c r="Q548" s="138">
        <v>95277</v>
      </c>
      <c r="R548" s="165">
        <v>1</v>
      </c>
      <c r="S548" t="s">
        <v>4010</v>
      </c>
      <c r="T548" s="4"/>
      <c r="U548" s="138">
        <v>1329.1142</v>
      </c>
      <c r="V548" s="130">
        <v>1.7340489599679317E-4</v>
      </c>
      <c r="W548" s="130">
        <v>5.6859190742252512E-3</v>
      </c>
      <c r="X548" s="130">
        <v>7.4305174161835451E-4</v>
      </c>
      <c r="Y548" s="182"/>
      <c r="AA548" s="159"/>
    </row>
    <row r="549" spans="1:27" x14ac:dyDescent="0.25">
      <c r="A549" t="s">
        <v>1213</v>
      </c>
      <c r="B549">
        <v>35012</v>
      </c>
      <c r="C549" t="s">
        <v>3736</v>
      </c>
      <c r="D549" t="s">
        <v>3737</v>
      </c>
      <c r="E549" t="s">
        <v>311</v>
      </c>
      <c r="F549" t="s">
        <v>3736</v>
      </c>
      <c r="G549" t="s">
        <v>4098</v>
      </c>
      <c r="H549" t="s">
        <v>312</v>
      </c>
      <c r="I549" t="s">
        <v>917</v>
      </c>
      <c r="J549" t="s">
        <v>204</v>
      </c>
      <c r="K549" t="s">
        <v>233</v>
      </c>
      <c r="L549" t="s">
        <v>325</v>
      </c>
      <c r="M549" t="s">
        <v>340</v>
      </c>
      <c r="N549" t="s">
        <v>454</v>
      </c>
      <c r="O549" t="s">
        <v>339</v>
      </c>
      <c r="P549" t="s">
        <v>1212</v>
      </c>
      <c r="Q549" s="138">
        <v>26236</v>
      </c>
      <c r="R549" s="165">
        <v>1</v>
      </c>
      <c r="S549" t="s">
        <v>4099</v>
      </c>
      <c r="T549" s="4">
        <v>60.116599999999998</v>
      </c>
      <c r="U549" s="138">
        <v>1269.8585</v>
      </c>
      <c r="V549" s="130">
        <v>1.4299031432465971E-4</v>
      </c>
      <c r="W549" s="130">
        <v>5.4324245927980207E-3</v>
      </c>
      <c r="X549" s="130">
        <v>7.0992437672689926E-4</v>
      </c>
      <c r="Y549" s="182"/>
      <c r="AA549" s="159"/>
    </row>
    <row r="550" spans="1:27" x14ac:dyDescent="0.25">
      <c r="A550" t="s">
        <v>1213</v>
      </c>
      <c r="B550">
        <v>35012</v>
      </c>
      <c r="C550" t="s">
        <v>2572</v>
      </c>
      <c r="D550" t="s">
        <v>2573</v>
      </c>
      <c r="E550" t="s">
        <v>309</v>
      </c>
      <c r="F550" t="s">
        <v>2572</v>
      </c>
      <c r="G550" t="s">
        <v>4267</v>
      </c>
      <c r="H550" t="s">
        <v>312</v>
      </c>
      <c r="I550" t="s">
        <v>917</v>
      </c>
      <c r="J550" t="s">
        <v>204</v>
      </c>
      <c r="K550" t="s">
        <v>204</v>
      </c>
      <c r="L550" t="s">
        <v>325</v>
      </c>
      <c r="M550" t="s">
        <v>340</v>
      </c>
      <c r="N550" t="s">
        <v>451</v>
      </c>
      <c r="O550" t="s">
        <v>339</v>
      </c>
      <c r="P550" t="s">
        <v>1212</v>
      </c>
      <c r="Q550" s="138">
        <v>1401</v>
      </c>
      <c r="R550" s="165">
        <v>1</v>
      </c>
      <c r="S550" t="s">
        <v>4268</v>
      </c>
      <c r="T550" s="4"/>
      <c r="U550" s="138">
        <v>1173.1974</v>
      </c>
      <c r="V550" s="130">
        <v>1.8189159468684396E-4</v>
      </c>
      <c r="W550" s="130">
        <v>5.0189106959292679E-3</v>
      </c>
      <c r="X550" s="130">
        <v>6.5588522892323729E-4</v>
      </c>
      <c r="Y550" s="182"/>
      <c r="AA550" s="159"/>
    </row>
    <row r="551" spans="1:27" x14ac:dyDescent="0.25">
      <c r="A551" t="s">
        <v>1213</v>
      </c>
      <c r="B551">
        <v>35012</v>
      </c>
      <c r="C551" t="s">
        <v>2142</v>
      </c>
      <c r="D551" t="s">
        <v>2143</v>
      </c>
      <c r="E551" t="s">
        <v>309</v>
      </c>
      <c r="F551" t="s">
        <v>4026</v>
      </c>
      <c r="G551" t="s">
        <v>4027</v>
      </c>
      <c r="H551" t="s">
        <v>312</v>
      </c>
      <c r="I551" t="s">
        <v>917</v>
      </c>
      <c r="J551" t="s">
        <v>204</v>
      </c>
      <c r="K551" t="s">
        <v>204</v>
      </c>
      <c r="L551" t="s">
        <v>325</v>
      </c>
      <c r="M551" t="s">
        <v>340</v>
      </c>
      <c r="N551" t="s">
        <v>464</v>
      </c>
      <c r="O551" t="s">
        <v>339</v>
      </c>
      <c r="P551" t="s">
        <v>1212</v>
      </c>
      <c r="Q551" s="138">
        <v>124980</v>
      </c>
      <c r="R551" s="165">
        <v>1</v>
      </c>
      <c r="S551" t="s">
        <v>4028</v>
      </c>
      <c r="T551" s="4"/>
      <c r="U551" s="138">
        <v>1101.0738000000001</v>
      </c>
      <c r="V551" s="130">
        <v>1.6544088184135972E-4</v>
      </c>
      <c r="W551" s="130">
        <v>4.7103676430134299E-3</v>
      </c>
      <c r="X551" s="130">
        <v>6.1556396338278518E-4</v>
      </c>
      <c r="Y551" s="182"/>
      <c r="AA551" s="159"/>
    </row>
    <row r="552" spans="1:27" x14ac:dyDescent="0.25">
      <c r="A552" t="s">
        <v>1213</v>
      </c>
      <c r="B552">
        <v>35012</v>
      </c>
      <c r="C552" t="s">
        <v>1878</v>
      </c>
      <c r="D552" t="s">
        <v>1879</v>
      </c>
      <c r="E552" t="s">
        <v>309</v>
      </c>
      <c r="F552" t="s">
        <v>1878</v>
      </c>
      <c r="G552" t="s">
        <v>4485</v>
      </c>
      <c r="H552" t="s">
        <v>312</v>
      </c>
      <c r="I552" t="s">
        <v>917</v>
      </c>
      <c r="J552" t="s">
        <v>204</v>
      </c>
      <c r="K552" t="s">
        <v>204</v>
      </c>
      <c r="L552" t="s">
        <v>325</v>
      </c>
      <c r="M552" t="s">
        <v>340</v>
      </c>
      <c r="N552" t="s">
        <v>447</v>
      </c>
      <c r="O552" t="s">
        <v>339</v>
      </c>
      <c r="P552" t="s">
        <v>1212</v>
      </c>
      <c r="Q552" s="138">
        <v>89002</v>
      </c>
      <c r="R552" s="165">
        <v>1</v>
      </c>
      <c r="S552" t="s">
        <v>4486</v>
      </c>
      <c r="T552" s="4"/>
      <c r="U552" s="138">
        <v>1076.0342000000001</v>
      </c>
      <c r="V552" s="130">
        <v>3.1683697802298652E-4</v>
      </c>
      <c r="W552" s="130">
        <v>4.6032488271502249E-3</v>
      </c>
      <c r="X552" s="130">
        <v>6.0156537816758923E-4</v>
      </c>
      <c r="Y552" s="182"/>
      <c r="AA552" s="159"/>
    </row>
    <row r="553" spans="1:27" x14ac:dyDescent="0.25">
      <c r="A553" t="s">
        <v>1213</v>
      </c>
      <c r="B553">
        <v>35012</v>
      </c>
      <c r="C553" t="s">
        <v>4143</v>
      </c>
      <c r="D553" t="s">
        <v>4144</v>
      </c>
      <c r="E553" t="s">
        <v>309</v>
      </c>
      <c r="F553" t="s">
        <v>4143</v>
      </c>
      <c r="G553" t="s">
        <v>4223</v>
      </c>
      <c r="H553" t="s">
        <v>312</v>
      </c>
      <c r="I553" t="s">
        <v>917</v>
      </c>
      <c r="J553" t="s">
        <v>204</v>
      </c>
      <c r="K553" t="s">
        <v>204</v>
      </c>
      <c r="L553" t="s">
        <v>325</v>
      </c>
      <c r="M553" t="s">
        <v>340</v>
      </c>
      <c r="N553" t="s">
        <v>458</v>
      </c>
      <c r="O553" t="s">
        <v>339</v>
      </c>
      <c r="P553" t="s">
        <v>1212</v>
      </c>
      <c r="Q553" s="138">
        <v>2245</v>
      </c>
      <c r="R553" s="165">
        <v>1</v>
      </c>
      <c r="S553" t="s">
        <v>4224</v>
      </c>
      <c r="T553" s="4"/>
      <c r="U553" s="138">
        <v>1059.6400000000001</v>
      </c>
      <c r="V553" s="130">
        <v>4.8429692565938646E-5</v>
      </c>
      <c r="W553" s="130">
        <v>4.5331148277642699E-3</v>
      </c>
      <c r="X553" s="130">
        <v>5.9240007178350306E-4</v>
      </c>
      <c r="Y553" s="182"/>
      <c r="AA553" s="159"/>
    </row>
    <row r="554" spans="1:27" x14ac:dyDescent="0.25">
      <c r="A554" t="s">
        <v>1213</v>
      </c>
      <c r="B554">
        <v>35012</v>
      </c>
      <c r="C554" t="s">
        <v>2873</v>
      </c>
      <c r="D554" t="s">
        <v>2874</v>
      </c>
      <c r="E554" t="s">
        <v>309</v>
      </c>
      <c r="F554" t="s">
        <v>2873</v>
      </c>
      <c r="G554" t="s">
        <v>4233</v>
      </c>
      <c r="H554" t="s">
        <v>312</v>
      </c>
      <c r="I554" t="s">
        <v>917</v>
      </c>
      <c r="J554" t="s">
        <v>204</v>
      </c>
      <c r="K554" t="s">
        <v>204</v>
      </c>
      <c r="L554" t="s">
        <v>325</v>
      </c>
      <c r="M554" t="s">
        <v>340</v>
      </c>
      <c r="N554" t="s">
        <v>464</v>
      </c>
      <c r="O554" t="s">
        <v>339</v>
      </c>
      <c r="P554" t="s">
        <v>1212</v>
      </c>
      <c r="Q554" s="138">
        <v>11131</v>
      </c>
      <c r="R554" s="165">
        <v>1</v>
      </c>
      <c r="S554" t="s">
        <v>4234</v>
      </c>
      <c r="T554" s="4"/>
      <c r="U554" s="138">
        <v>1018.5978</v>
      </c>
      <c r="V554" s="130">
        <v>3.0410228546350092E-4</v>
      </c>
      <c r="W554" s="130">
        <v>4.3575372680420372E-3</v>
      </c>
      <c r="X554" s="130">
        <v>5.6945510724257134E-4</v>
      </c>
      <c r="Y554" s="182"/>
      <c r="AA554" s="159"/>
    </row>
    <row r="555" spans="1:27" x14ac:dyDescent="0.25">
      <c r="A555" t="s">
        <v>1213</v>
      </c>
      <c r="B555">
        <v>35012</v>
      </c>
      <c r="C555" t="s">
        <v>4364</v>
      </c>
      <c r="D555" t="s">
        <v>4365</v>
      </c>
      <c r="E555" t="s">
        <v>309</v>
      </c>
      <c r="F555" t="s">
        <v>4364</v>
      </c>
      <c r="G555" t="s">
        <v>4366</v>
      </c>
      <c r="H555" t="s">
        <v>312</v>
      </c>
      <c r="I555" t="s">
        <v>917</v>
      </c>
      <c r="J555" t="s">
        <v>204</v>
      </c>
      <c r="K555" t="s">
        <v>204</v>
      </c>
      <c r="L555" t="s">
        <v>325</v>
      </c>
      <c r="M555" t="s">
        <v>340</v>
      </c>
      <c r="N555" t="s">
        <v>451</v>
      </c>
      <c r="O555" t="s">
        <v>339</v>
      </c>
      <c r="P555" t="s">
        <v>1212</v>
      </c>
      <c r="Q555" s="138">
        <v>9032</v>
      </c>
      <c r="R555" s="165">
        <v>1</v>
      </c>
      <c r="S555" t="s">
        <v>4367</v>
      </c>
      <c r="T555" s="4"/>
      <c r="U555" s="138">
        <v>903.2</v>
      </c>
      <c r="V555" s="130">
        <v>2.6087197381506226E-4</v>
      </c>
      <c r="W555" s="130">
        <v>3.8638682122576428E-3</v>
      </c>
      <c r="X555" s="130">
        <v>5.0494106001553352E-4</v>
      </c>
      <c r="Y555" s="182"/>
      <c r="AA555" s="159"/>
    </row>
    <row r="556" spans="1:27" x14ac:dyDescent="0.25">
      <c r="A556" t="s">
        <v>1213</v>
      </c>
      <c r="B556">
        <v>35012</v>
      </c>
      <c r="C556" t="s">
        <v>1703</v>
      </c>
      <c r="D556" t="s">
        <v>1704</v>
      </c>
      <c r="E556" t="s">
        <v>309</v>
      </c>
      <c r="F556" t="s">
        <v>3983</v>
      </c>
      <c r="G556" t="s">
        <v>3984</v>
      </c>
      <c r="H556" t="s">
        <v>312</v>
      </c>
      <c r="I556" t="s">
        <v>917</v>
      </c>
      <c r="J556" t="s">
        <v>204</v>
      </c>
      <c r="K556" t="s">
        <v>204</v>
      </c>
      <c r="L556" t="s">
        <v>325</v>
      </c>
      <c r="M556" t="s">
        <v>340</v>
      </c>
      <c r="N556" t="s">
        <v>454</v>
      </c>
      <c r="O556" t="s">
        <v>339</v>
      </c>
      <c r="P556" t="s">
        <v>1212</v>
      </c>
      <c r="Q556" s="138">
        <v>19064</v>
      </c>
      <c r="R556" s="165">
        <v>1</v>
      </c>
      <c r="S556" t="s">
        <v>3985</v>
      </c>
      <c r="T556" s="4"/>
      <c r="U556" s="138">
        <v>891.05140000000006</v>
      </c>
      <c r="V556" s="130">
        <v>1.9072463596445558E-4</v>
      </c>
      <c r="W556" s="130">
        <v>3.8118967891360386E-3</v>
      </c>
      <c r="X556" s="130">
        <v>4.9814928968592242E-4</v>
      </c>
      <c r="Y556" s="182"/>
      <c r="AA556" s="159"/>
    </row>
    <row r="557" spans="1:27" x14ac:dyDescent="0.25">
      <c r="A557" t="s">
        <v>1213</v>
      </c>
      <c r="B557">
        <v>35012</v>
      </c>
      <c r="C557" t="s">
        <v>2357</v>
      </c>
      <c r="D557" t="s">
        <v>2358</v>
      </c>
      <c r="E557" t="s">
        <v>309</v>
      </c>
      <c r="F557" t="s">
        <v>4254</v>
      </c>
      <c r="G557" t="s">
        <v>4255</v>
      </c>
      <c r="H557" t="s">
        <v>312</v>
      </c>
      <c r="I557" t="s">
        <v>917</v>
      </c>
      <c r="J557" t="s">
        <v>204</v>
      </c>
      <c r="K557" t="s">
        <v>204</v>
      </c>
      <c r="L557" t="s">
        <v>325</v>
      </c>
      <c r="M557" t="s">
        <v>340</v>
      </c>
      <c r="N557" t="s">
        <v>445</v>
      </c>
      <c r="O557" t="s">
        <v>339</v>
      </c>
      <c r="P557" t="s">
        <v>1212</v>
      </c>
      <c r="Q557" s="138">
        <v>28820</v>
      </c>
      <c r="R557" s="165">
        <v>1</v>
      </c>
      <c r="S557" t="s">
        <v>4256</v>
      </c>
      <c r="T557" s="4"/>
      <c r="U557" s="138">
        <v>863.73540000000003</v>
      </c>
      <c r="V557" s="130">
        <v>1.2931588107381091E-4</v>
      </c>
      <c r="W557" s="130">
        <v>3.695039587977901E-3</v>
      </c>
      <c r="X557" s="130">
        <v>4.8287806515604609E-4</v>
      </c>
      <c r="Y557" s="182"/>
      <c r="AA557" s="159"/>
    </row>
    <row r="558" spans="1:27" x14ac:dyDescent="0.25">
      <c r="A558" t="s">
        <v>1213</v>
      </c>
      <c r="B558">
        <v>35012</v>
      </c>
      <c r="C558" t="s">
        <v>1994</v>
      </c>
      <c r="D558" t="s">
        <v>1995</v>
      </c>
      <c r="E558" t="s">
        <v>309</v>
      </c>
      <c r="F558" t="s">
        <v>4282</v>
      </c>
      <c r="G558" t="s">
        <v>4283</v>
      </c>
      <c r="H558" t="s">
        <v>312</v>
      </c>
      <c r="I558" t="s">
        <v>917</v>
      </c>
      <c r="J558" t="s">
        <v>204</v>
      </c>
      <c r="K558" t="s">
        <v>204</v>
      </c>
      <c r="L558" t="s">
        <v>325</v>
      </c>
      <c r="M558" t="s">
        <v>340</v>
      </c>
      <c r="N558" t="s">
        <v>464</v>
      </c>
      <c r="O558" t="s">
        <v>339</v>
      </c>
      <c r="P558" t="s">
        <v>1212</v>
      </c>
      <c r="Q558" s="138">
        <v>15005</v>
      </c>
      <c r="R558" s="165">
        <v>1</v>
      </c>
      <c r="S558" t="s">
        <v>4284</v>
      </c>
      <c r="T558" s="4"/>
      <c r="U558" s="138">
        <v>797.81590000000006</v>
      </c>
      <c r="V558" s="130">
        <v>1.1409800327277633E-4</v>
      </c>
      <c r="W558" s="130">
        <v>3.4130375279492055E-3</v>
      </c>
      <c r="X558" s="130">
        <v>4.4602525049075163E-4</v>
      </c>
      <c r="Y558" s="182"/>
      <c r="AA558" s="159"/>
    </row>
    <row r="559" spans="1:27" x14ac:dyDescent="0.25">
      <c r="A559" t="s">
        <v>1213</v>
      </c>
      <c r="B559">
        <v>35012</v>
      </c>
      <c r="C559" t="s">
        <v>1958</v>
      </c>
      <c r="D559" t="s">
        <v>1959</v>
      </c>
      <c r="E559" t="s">
        <v>309</v>
      </c>
      <c r="F559" t="s">
        <v>1958</v>
      </c>
      <c r="G559" t="s">
        <v>4011</v>
      </c>
      <c r="H559" t="s">
        <v>312</v>
      </c>
      <c r="I559" t="s">
        <v>917</v>
      </c>
      <c r="J559" t="s">
        <v>204</v>
      </c>
      <c r="K559" t="s">
        <v>204</v>
      </c>
      <c r="L559" t="s">
        <v>325</v>
      </c>
      <c r="M559" t="s">
        <v>340</v>
      </c>
      <c r="N559" t="s">
        <v>464</v>
      </c>
      <c r="O559" t="s">
        <v>339</v>
      </c>
      <c r="P559" t="s">
        <v>1212</v>
      </c>
      <c r="Q559" s="138">
        <v>51366</v>
      </c>
      <c r="R559" s="165">
        <v>1</v>
      </c>
      <c r="S559" t="s">
        <v>4012</v>
      </c>
      <c r="T559" s="4"/>
      <c r="U559" s="138">
        <v>775.62659999999994</v>
      </c>
      <c r="V559" s="130">
        <v>1.08941495282362E-4</v>
      </c>
      <c r="W559" s="130">
        <v>3.3181122279910026E-3</v>
      </c>
      <c r="X559" s="130">
        <v>4.336201478966388E-4</v>
      </c>
      <c r="Y559" s="182"/>
      <c r="AA559" s="159"/>
    </row>
    <row r="560" spans="1:27" x14ac:dyDescent="0.25">
      <c r="A560" t="s">
        <v>1213</v>
      </c>
      <c r="B560">
        <v>35012</v>
      </c>
      <c r="C560" t="s">
        <v>2763</v>
      </c>
      <c r="D560" t="s">
        <v>2764</v>
      </c>
      <c r="E560" t="s">
        <v>309</v>
      </c>
      <c r="F560" t="s">
        <v>2763</v>
      </c>
      <c r="G560" t="s">
        <v>4309</v>
      </c>
      <c r="H560" t="s">
        <v>312</v>
      </c>
      <c r="I560" t="s">
        <v>917</v>
      </c>
      <c r="J560" t="s">
        <v>204</v>
      </c>
      <c r="K560" t="s">
        <v>204</v>
      </c>
      <c r="L560" t="s">
        <v>325</v>
      </c>
      <c r="M560" t="s">
        <v>340</v>
      </c>
      <c r="N560" t="s">
        <v>447</v>
      </c>
      <c r="O560" t="s">
        <v>339</v>
      </c>
      <c r="P560" t="s">
        <v>1212</v>
      </c>
      <c r="Q560" s="138">
        <v>96349</v>
      </c>
      <c r="R560" s="165">
        <v>1</v>
      </c>
      <c r="S560" t="s">
        <v>4310</v>
      </c>
      <c r="T560" s="4"/>
      <c r="U560" s="138">
        <v>677.62249999999995</v>
      </c>
      <c r="V560" s="130">
        <v>1.7381992639170187E-4</v>
      </c>
      <c r="W560" s="130">
        <v>2.89885300892444E-3</v>
      </c>
      <c r="X560" s="130">
        <v>3.7883018538571283E-4</v>
      </c>
      <c r="Y560" s="182"/>
      <c r="AA560" s="159"/>
    </row>
    <row r="561" spans="1:27" x14ac:dyDescent="0.25">
      <c r="A561" t="s">
        <v>1213</v>
      </c>
      <c r="B561">
        <v>35012</v>
      </c>
      <c r="C561" t="s">
        <v>2600</v>
      </c>
      <c r="D561" t="s">
        <v>2601</v>
      </c>
      <c r="E561" t="s">
        <v>309</v>
      </c>
      <c r="F561" t="s">
        <v>2600</v>
      </c>
      <c r="G561" t="s">
        <v>4294</v>
      </c>
      <c r="H561" t="s">
        <v>312</v>
      </c>
      <c r="I561" t="s">
        <v>917</v>
      </c>
      <c r="J561" t="s">
        <v>204</v>
      </c>
      <c r="K561" t="s">
        <v>204</v>
      </c>
      <c r="L561" t="s">
        <v>325</v>
      </c>
      <c r="M561" t="s">
        <v>340</v>
      </c>
      <c r="N561" t="s">
        <v>484</v>
      </c>
      <c r="O561" t="s">
        <v>339</v>
      </c>
      <c r="P561" t="s">
        <v>1212</v>
      </c>
      <c r="Q561" s="138">
        <v>21812</v>
      </c>
      <c r="R561" s="165">
        <v>1</v>
      </c>
      <c r="S561" t="s">
        <v>4295</v>
      </c>
      <c r="T561" s="4"/>
      <c r="U561" s="138">
        <v>334.81420000000003</v>
      </c>
      <c r="V561" s="130">
        <v>1.1412712986839104E-4</v>
      </c>
      <c r="W561" s="130">
        <v>1.4323272192122154E-3</v>
      </c>
      <c r="X561" s="130">
        <v>1.8718051046972192E-4</v>
      </c>
      <c r="Y561" s="182"/>
      <c r="AA561" s="159"/>
    </row>
    <row r="562" spans="1:27" x14ac:dyDescent="0.25">
      <c r="A562" t="s">
        <v>1213</v>
      </c>
      <c r="B562">
        <v>35012</v>
      </c>
      <c r="C562" t="s">
        <v>4487</v>
      </c>
      <c r="D562" t="s">
        <v>4488</v>
      </c>
      <c r="E562" t="s">
        <v>309</v>
      </c>
      <c r="F562" t="s">
        <v>4489</v>
      </c>
      <c r="G562" t="s">
        <v>4490</v>
      </c>
      <c r="H562" t="s">
        <v>312</v>
      </c>
      <c r="I562" t="s">
        <v>917</v>
      </c>
      <c r="J562" t="s">
        <v>204</v>
      </c>
      <c r="K562" t="s">
        <v>204</v>
      </c>
      <c r="L562" t="s">
        <v>325</v>
      </c>
      <c r="M562" t="s">
        <v>340</v>
      </c>
      <c r="N562" t="s">
        <v>450</v>
      </c>
      <c r="O562" t="s">
        <v>339</v>
      </c>
      <c r="P562" t="s">
        <v>1212</v>
      </c>
      <c r="Q562" s="138">
        <v>215700</v>
      </c>
      <c r="R562" s="165">
        <v>1</v>
      </c>
      <c r="S562" t="s">
        <v>4491</v>
      </c>
      <c r="T562" s="4"/>
      <c r="U562" s="138">
        <v>205.34639999999999</v>
      </c>
      <c r="V562" s="130">
        <v>5.3457249070631971E-2</v>
      </c>
      <c r="W562" s="130">
        <v>8.7846703660489681E-4</v>
      </c>
      <c r="X562" s="130">
        <v>1.1480051913903204E-4</v>
      </c>
      <c r="Y562" s="182"/>
      <c r="AA562" s="159"/>
    </row>
    <row r="563" spans="1:27" x14ac:dyDescent="0.25">
      <c r="A563" t="s">
        <v>1213</v>
      </c>
      <c r="B563">
        <v>35012</v>
      </c>
      <c r="C563" t="s">
        <v>4153</v>
      </c>
      <c r="D563" t="s">
        <v>4154</v>
      </c>
      <c r="E563" t="s">
        <v>80</v>
      </c>
      <c r="F563" t="s">
        <v>4155</v>
      </c>
      <c r="G563" t="s">
        <v>4156</v>
      </c>
      <c r="H563" t="s">
        <v>321</v>
      </c>
      <c r="I563" t="s">
        <v>917</v>
      </c>
      <c r="J563" t="s">
        <v>205</v>
      </c>
      <c r="K563" t="s">
        <v>224</v>
      </c>
      <c r="L563" t="s">
        <v>325</v>
      </c>
      <c r="M563" t="s">
        <v>344</v>
      </c>
      <c r="N563" t="s">
        <v>544</v>
      </c>
      <c r="O563" t="s">
        <v>339</v>
      </c>
      <c r="P563" t="s">
        <v>1215</v>
      </c>
      <c r="Q563" s="138">
        <v>8127</v>
      </c>
      <c r="R563" s="11" t="s">
        <v>1216</v>
      </c>
      <c r="S563" t="s">
        <v>4157</v>
      </c>
      <c r="T563" s="4"/>
      <c r="U563" s="138">
        <v>13654.0512</v>
      </c>
      <c r="V563" s="130">
        <v>1.0934695403088524E-6</v>
      </c>
      <c r="W563" s="130">
        <v>5.8411707706176173E-2</v>
      </c>
      <c r="X563" s="130">
        <v>7.6334046572568278E-3</v>
      </c>
      <c r="Y563" s="182"/>
      <c r="AA563" s="159"/>
    </row>
    <row r="564" spans="1:27" x14ac:dyDescent="0.25">
      <c r="A564" t="s">
        <v>1213</v>
      </c>
      <c r="B564">
        <v>35012</v>
      </c>
      <c r="C564" t="s">
        <v>3685</v>
      </c>
      <c r="D564" t="s">
        <v>3686</v>
      </c>
      <c r="E564" t="s">
        <v>80</v>
      </c>
      <c r="F564" t="s">
        <v>4135</v>
      </c>
      <c r="G564" t="s">
        <v>4136</v>
      </c>
      <c r="H564" t="s">
        <v>321</v>
      </c>
      <c r="I564" t="s">
        <v>917</v>
      </c>
      <c r="J564" t="s">
        <v>205</v>
      </c>
      <c r="K564" t="s">
        <v>301</v>
      </c>
      <c r="L564" t="s">
        <v>325</v>
      </c>
      <c r="M564" t="s">
        <v>344</v>
      </c>
      <c r="N564" t="s">
        <v>548</v>
      </c>
      <c r="O564" t="s">
        <v>339</v>
      </c>
      <c r="P564" t="s">
        <v>1215</v>
      </c>
      <c r="Q564" s="138">
        <v>13218</v>
      </c>
      <c r="R564" s="11" t="s">
        <v>1216</v>
      </c>
      <c r="S564" t="s">
        <v>4137</v>
      </c>
      <c r="T564" s="4">
        <v>4.4971999999999994</v>
      </c>
      <c r="U564" s="138">
        <v>8652.9089999999997</v>
      </c>
      <c r="V564" s="130">
        <v>2.5482907664726876E-6</v>
      </c>
      <c r="W564" s="130">
        <v>3.7016939801437186E-2</v>
      </c>
      <c r="X564" s="130">
        <v>4.8374767965876329E-3</v>
      </c>
      <c r="Y564" s="182"/>
      <c r="AA564" s="159"/>
    </row>
    <row r="565" spans="1:27" x14ac:dyDescent="0.25">
      <c r="A565" t="s">
        <v>1213</v>
      </c>
      <c r="B565">
        <v>35012</v>
      </c>
      <c r="C565" t="s">
        <v>4138</v>
      </c>
      <c r="D565" t="s">
        <v>4139</v>
      </c>
      <c r="E565" t="s">
        <v>80</v>
      </c>
      <c r="F565" t="s">
        <v>4140</v>
      </c>
      <c r="G565" t="s">
        <v>4141</v>
      </c>
      <c r="H565" t="s">
        <v>321</v>
      </c>
      <c r="I565" t="s">
        <v>917</v>
      </c>
      <c r="J565" t="s">
        <v>205</v>
      </c>
      <c r="K565" t="s">
        <v>224</v>
      </c>
      <c r="L565" t="s">
        <v>325</v>
      </c>
      <c r="M565" t="s">
        <v>344</v>
      </c>
      <c r="N565" t="s">
        <v>545</v>
      </c>
      <c r="O565" t="s">
        <v>339</v>
      </c>
      <c r="P565" t="s">
        <v>1215</v>
      </c>
      <c r="Q565" s="138">
        <v>11858</v>
      </c>
      <c r="R565" s="11" t="s">
        <v>1216</v>
      </c>
      <c r="S565" t="s">
        <v>4142</v>
      </c>
      <c r="T565" s="4"/>
      <c r="U565" s="138">
        <v>8175.8037999999997</v>
      </c>
      <c r="V565" s="130">
        <v>2.1110913298914012E-6</v>
      </c>
      <c r="W565" s="130">
        <v>3.4975895053670547E-2</v>
      </c>
      <c r="X565" s="130">
        <v>4.570747384024609E-3</v>
      </c>
      <c r="Y565" s="182"/>
      <c r="AA565" s="159"/>
    </row>
    <row r="566" spans="1:27" x14ac:dyDescent="0.25">
      <c r="A566" t="s">
        <v>1213</v>
      </c>
      <c r="B566">
        <v>35012</v>
      </c>
      <c r="C566" t="s">
        <v>4175</v>
      </c>
      <c r="D566" t="s">
        <v>4176</v>
      </c>
      <c r="E566" t="s">
        <v>80</v>
      </c>
      <c r="F566" t="s">
        <v>4177</v>
      </c>
      <c r="G566" t="s">
        <v>4178</v>
      </c>
      <c r="H566" t="s">
        <v>321</v>
      </c>
      <c r="I566" t="s">
        <v>917</v>
      </c>
      <c r="J566" t="s">
        <v>205</v>
      </c>
      <c r="K566" t="s">
        <v>224</v>
      </c>
      <c r="L566" t="s">
        <v>325</v>
      </c>
      <c r="M566" t="s">
        <v>344</v>
      </c>
      <c r="N566" t="s">
        <v>546</v>
      </c>
      <c r="O566" t="s">
        <v>339</v>
      </c>
      <c r="P566" t="s">
        <v>1215</v>
      </c>
      <c r="Q566" s="138">
        <v>7534</v>
      </c>
      <c r="R566" s="11" t="s">
        <v>1216</v>
      </c>
      <c r="S566" t="s">
        <v>4179</v>
      </c>
      <c r="T566" s="4"/>
      <c r="U566" s="138">
        <v>5964.8227999999999</v>
      </c>
      <c r="V566" s="130">
        <v>4.9132383666658362E-7</v>
      </c>
      <c r="W566" s="130">
        <v>2.5517370691618274E-2</v>
      </c>
      <c r="X566" s="130">
        <v>3.3346810755500692E-3</v>
      </c>
      <c r="Y566" s="182"/>
      <c r="AA566" s="159"/>
    </row>
    <row r="567" spans="1:27" x14ac:dyDescent="0.25">
      <c r="A567" t="s">
        <v>1213</v>
      </c>
      <c r="B567">
        <v>35012</v>
      </c>
      <c r="C567" t="s">
        <v>3679</v>
      </c>
      <c r="D567" t="s">
        <v>3680</v>
      </c>
      <c r="E567" t="s">
        <v>80</v>
      </c>
      <c r="F567" t="s">
        <v>3679</v>
      </c>
      <c r="G567" t="s">
        <v>4173</v>
      </c>
      <c r="H567" t="s">
        <v>321</v>
      </c>
      <c r="I567" t="s">
        <v>917</v>
      </c>
      <c r="J567" t="s">
        <v>205</v>
      </c>
      <c r="K567" t="s">
        <v>224</v>
      </c>
      <c r="L567" t="s">
        <v>325</v>
      </c>
      <c r="M567" t="s">
        <v>340</v>
      </c>
      <c r="N567" t="s">
        <v>545</v>
      </c>
      <c r="O567" t="s">
        <v>339</v>
      </c>
      <c r="P567" t="s">
        <v>1215</v>
      </c>
      <c r="Q567" s="138">
        <v>3092</v>
      </c>
      <c r="R567" s="11" t="s">
        <v>1216</v>
      </c>
      <c r="S567" t="s">
        <v>4174</v>
      </c>
      <c r="T567" s="4"/>
      <c r="U567" s="138">
        <v>5860.4623000000001</v>
      </c>
      <c r="V567" s="130">
        <v>1.4109403887893607E-6</v>
      </c>
      <c r="W567" s="130">
        <v>2.5070918943871028E-2</v>
      </c>
      <c r="X567" s="130">
        <v>3.276337517651762E-3</v>
      </c>
      <c r="Y567" s="182"/>
      <c r="AA567" s="159"/>
    </row>
    <row r="568" spans="1:27" x14ac:dyDescent="0.25">
      <c r="A568" t="s">
        <v>1213</v>
      </c>
      <c r="B568">
        <v>35012</v>
      </c>
      <c r="C568" t="s">
        <v>3555</v>
      </c>
      <c r="D568" t="s">
        <v>3556</v>
      </c>
      <c r="E568" t="s">
        <v>80</v>
      </c>
      <c r="F568" t="s">
        <v>4396</v>
      </c>
      <c r="G568" t="s">
        <v>4397</v>
      </c>
      <c r="H568" t="s">
        <v>321</v>
      </c>
      <c r="I568" t="s">
        <v>917</v>
      </c>
      <c r="J568" t="s">
        <v>205</v>
      </c>
      <c r="K568" t="s">
        <v>224</v>
      </c>
      <c r="L568" t="s">
        <v>325</v>
      </c>
      <c r="M568" t="s">
        <v>344</v>
      </c>
      <c r="N568" t="s">
        <v>544</v>
      </c>
      <c r="O568" t="s">
        <v>339</v>
      </c>
      <c r="P568" t="s">
        <v>1215</v>
      </c>
      <c r="Q568" s="138">
        <v>7733</v>
      </c>
      <c r="R568" s="11" t="s">
        <v>1216</v>
      </c>
      <c r="S568" t="s">
        <v>4398</v>
      </c>
      <c r="T568" s="4"/>
      <c r="U568" s="138">
        <v>5617.4580999999998</v>
      </c>
      <c r="V568" s="130">
        <v>7.4308416085443184E-7</v>
      </c>
      <c r="W568" s="130">
        <v>2.4031352730601432E-2</v>
      </c>
      <c r="X568" s="130">
        <v>3.1404841093964179E-3</v>
      </c>
      <c r="Y568" s="182"/>
      <c r="AA568" s="159"/>
    </row>
    <row r="569" spans="1:27" x14ac:dyDescent="0.25">
      <c r="A569" t="s">
        <v>1213</v>
      </c>
      <c r="B569">
        <v>35012</v>
      </c>
      <c r="C569" t="s">
        <v>4492</v>
      </c>
      <c r="D569" t="s">
        <v>4493</v>
      </c>
      <c r="E569" t="s">
        <v>311</v>
      </c>
      <c r="F569" t="s">
        <v>4494</v>
      </c>
      <c r="G569" t="s">
        <v>4495</v>
      </c>
      <c r="H569" t="s">
        <v>321</v>
      </c>
      <c r="I569" t="s">
        <v>917</v>
      </c>
      <c r="J569" t="s">
        <v>205</v>
      </c>
      <c r="K569" t="s">
        <v>224</v>
      </c>
      <c r="L569" t="s">
        <v>325</v>
      </c>
      <c r="M569" t="s">
        <v>344</v>
      </c>
      <c r="N569" t="s">
        <v>516</v>
      </c>
      <c r="O569" t="s">
        <v>339</v>
      </c>
      <c r="P569" t="s">
        <v>1215</v>
      </c>
      <c r="Q569" s="138">
        <v>76093</v>
      </c>
      <c r="R569" s="11" t="s">
        <v>1216</v>
      </c>
      <c r="S569" t="s">
        <v>4496</v>
      </c>
      <c r="T569" s="4"/>
      <c r="U569" s="138">
        <v>5354.5487000000003</v>
      </c>
      <c r="V569" s="130">
        <v>6.779971125073022E-5</v>
      </c>
      <c r="W569" s="130">
        <v>2.2906632543086232E-2</v>
      </c>
      <c r="X569" s="130">
        <v>2.9935025426071713E-3</v>
      </c>
      <c r="Y569" s="182"/>
      <c r="AA569" s="159"/>
    </row>
    <row r="570" spans="1:27" x14ac:dyDescent="0.25">
      <c r="A570" t="s">
        <v>1213</v>
      </c>
      <c r="B570">
        <v>35012</v>
      </c>
      <c r="C570" t="s">
        <v>4497</v>
      </c>
      <c r="D570" t="s">
        <v>4498</v>
      </c>
      <c r="E570" t="s">
        <v>80</v>
      </c>
      <c r="F570" t="s">
        <v>4497</v>
      </c>
      <c r="G570" t="s">
        <v>4499</v>
      </c>
      <c r="H570" t="s">
        <v>321</v>
      </c>
      <c r="I570" t="s">
        <v>917</v>
      </c>
      <c r="J570" t="s">
        <v>205</v>
      </c>
      <c r="K570" t="s">
        <v>224</v>
      </c>
      <c r="L570" t="s">
        <v>325</v>
      </c>
      <c r="M570" t="s">
        <v>344</v>
      </c>
      <c r="N570" t="s">
        <v>516</v>
      </c>
      <c r="O570" t="s">
        <v>339</v>
      </c>
      <c r="P570" t="s">
        <v>1215</v>
      </c>
      <c r="Q570" s="138">
        <v>7808</v>
      </c>
      <c r="R570" s="11" t="s">
        <v>1216</v>
      </c>
      <c r="S570" t="s">
        <v>4500</v>
      </c>
      <c r="T570" s="4"/>
      <c r="U570" s="138">
        <v>4679.3139000000001</v>
      </c>
      <c r="V570" s="130">
        <v>3.0340098672777669E-5</v>
      </c>
      <c r="W570" s="130">
        <v>2.0017994058221144E-2</v>
      </c>
      <c r="X570" s="130">
        <v>2.616007219676063E-3</v>
      </c>
      <c r="Y570" s="182"/>
      <c r="AA570" s="159"/>
    </row>
    <row r="571" spans="1:27" x14ac:dyDescent="0.25">
      <c r="A571" t="s">
        <v>1213</v>
      </c>
      <c r="B571">
        <v>35012</v>
      </c>
      <c r="C571" t="s">
        <v>4501</v>
      </c>
      <c r="D571" t="s">
        <v>4502</v>
      </c>
      <c r="E571" t="s">
        <v>80</v>
      </c>
      <c r="F571" t="s">
        <v>4503</v>
      </c>
      <c r="G571" t="s">
        <v>4504</v>
      </c>
      <c r="H571" t="s">
        <v>321</v>
      </c>
      <c r="I571" t="s">
        <v>917</v>
      </c>
      <c r="J571" t="s">
        <v>205</v>
      </c>
      <c r="K571" t="s">
        <v>224</v>
      </c>
      <c r="L571" t="s">
        <v>325</v>
      </c>
      <c r="M571" t="s">
        <v>344</v>
      </c>
      <c r="N571" t="s">
        <v>548</v>
      </c>
      <c r="O571" t="s">
        <v>339</v>
      </c>
      <c r="P571" t="s">
        <v>1215</v>
      </c>
      <c r="Q571" s="138">
        <v>7779</v>
      </c>
      <c r="R571" s="11" t="s">
        <v>1216</v>
      </c>
      <c r="S571" t="s">
        <v>4505</v>
      </c>
      <c r="T571" s="4"/>
      <c r="U571" s="138">
        <v>3612.4654</v>
      </c>
      <c r="V571" s="130">
        <v>3.1621951219512197E-7</v>
      </c>
      <c r="W571" s="130">
        <v>1.5454041438153886E-2</v>
      </c>
      <c r="X571" s="130">
        <v>2.0195771793018579E-3</v>
      </c>
      <c r="Y571" s="182"/>
      <c r="AA571" s="159"/>
    </row>
    <row r="572" spans="1:27" x14ac:dyDescent="0.25">
      <c r="A572" t="s">
        <v>1213</v>
      </c>
      <c r="B572">
        <v>35012</v>
      </c>
      <c r="C572" t="s">
        <v>4506</v>
      </c>
      <c r="D572" t="s">
        <v>4507</v>
      </c>
      <c r="E572" t="s">
        <v>309</v>
      </c>
      <c r="F572" t="s">
        <v>4508</v>
      </c>
      <c r="G572" t="s">
        <v>4509</v>
      </c>
      <c r="H572" t="s">
        <v>321</v>
      </c>
      <c r="I572" t="s">
        <v>917</v>
      </c>
      <c r="J572" t="s">
        <v>205</v>
      </c>
      <c r="K572" t="s">
        <v>204</v>
      </c>
      <c r="L572" t="s">
        <v>325</v>
      </c>
      <c r="M572" t="s">
        <v>346</v>
      </c>
      <c r="N572" t="s">
        <v>544</v>
      </c>
      <c r="O572" t="s">
        <v>339</v>
      </c>
      <c r="P572" t="s">
        <v>1215</v>
      </c>
      <c r="Q572" s="138">
        <v>116106.82</v>
      </c>
      <c r="R572" s="11" t="s">
        <v>1216</v>
      </c>
      <c r="S572" t="s">
        <v>4510</v>
      </c>
      <c r="T572" s="4"/>
      <c r="U572" s="138">
        <v>1709.5572</v>
      </c>
      <c r="V572" s="130">
        <v>1.074277532967095E-2</v>
      </c>
      <c r="W572" s="130">
        <v>7.3134452193491821E-3</v>
      </c>
      <c r="X572" s="130">
        <v>9.5574139141406931E-4</v>
      </c>
      <c r="Y572" s="182"/>
      <c r="AA572" s="159"/>
    </row>
    <row r="573" spans="1:27" x14ac:dyDescent="0.25">
      <c r="A573" t="s">
        <v>1213</v>
      </c>
      <c r="B573">
        <v>35012</v>
      </c>
      <c r="C573" t="s">
        <v>4511</v>
      </c>
      <c r="D573" t="s">
        <v>4512</v>
      </c>
      <c r="E573" t="s">
        <v>311</v>
      </c>
      <c r="F573" t="s">
        <v>4513</v>
      </c>
      <c r="G573" t="s">
        <v>4514</v>
      </c>
      <c r="H573" t="s">
        <v>321</v>
      </c>
      <c r="I573" t="s">
        <v>917</v>
      </c>
      <c r="J573" t="s">
        <v>205</v>
      </c>
      <c r="K573" t="s">
        <v>204</v>
      </c>
      <c r="L573" t="s">
        <v>325</v>
      </c>
      <c r="M573" t="s">
        <v>346</v>
      </c>
      <c r="N573" t="s">
        <v>544</v>
      </c>
      <c r="O573" t="s">
        <v>339</v>
      </c>
      <c r="P573" t="s">
        <v>1215</v>
      </c>
      <c r="Q573" s="138">
        <v>1674</v>
      </c>
      <c r="R573" s="11" t="s">
        <v>1216</v>
      </c>
      <c r="S573" t="s">
        <v>4515</v>
      </c>
      <c r="T573" s="4"/>
      <c r="U573" s="138">
        <v>1000.9585</v>
      </c>
      <c r="V573" s="130">
        <v>3.0083135121294697E-5</v>
      </c>
      <c r="W573" s="130">
        <v>4.2820767603400037E-3</v>
      </c>
      <c r="X573" s="130">
        <v>5.5959371791580866E-4</v>
      </c>
      <c r="Y573" s="182"/>
      <c r="AA573" s="159"/>
    </row>
    <row r="574" spans="1:27" x14ac:dyDescent="0.25">
      <c r="A574" t="s">
        <v>1213</v>
      </c>
      <c r="B574">
        <v>35012</v>
      </c>
      <c r="C574" t="s">
        <v>4516</v>
      </c>
      <c r="D574" t="s">
        <v>4517</v>
      </c>
      <c r="E574" t="s">
        <v>309</v>
      </c>
      <c r="F574" t="s">
        <v>4518</v>
      </c>
      <c r="G574" t="s">
        <v>4519</v>
      </c>
      <c r="H574" t="s">
        <v>321</v>
      </c>
      <c r="I574" t="s">
        <v>917</v>
      </c>
      <c r="J574" t="s">
        <v>205</v>
      </c>
      <c r="K574" t="s">
        <v>204</v>
      </c>
      <c r="L574" t="s">
        <v>325</v>
      </c>
      <c r="M574" t="s">
        <v>346</v>
      </c>
      <c r="N574" t="s">
        <v>546</v>
      </c>
      <c r="O574" t="s">
        <v>339</v>
      </c>
      <c r="P574" t="s">
        <v>1215</v>
      </c>
      <c r="Q574" s="138">
        <v>81833</v>
      </c>
      <c r="R574" s="11" t="s">
        <v>1216</v>
      </c>
      <c r="S574" t="s">
        <v>4520</v>
      </c>
      <c r="T574" s="4"/>
      <c r="U574" s="138">
        <v>587.53559999999993</v>
      </c>
      <c r="V574" s="130">
        <v>1.0558562715279433E-3</v>
      </c>
      <c r="W574" s="130">
        <v>2.5134633839788765E-3</v>
      </c>
      <c r="X574" s="130">
        <v>3.2846639577154831E-4</v>
      </c>
      <c r="Y574" s="182"/>
      <c r="AA574" s="159"/>
    </row>
    <row r="575" spans="1:27" x14ac:dyDescent="0.25">
      <c r="A575" t="s">
        <v>1213</v>
      </c>
      <c r="B575">
        <v>35012</v>
      </c>
      <c r="C575" t="s">
        <v>4521</v>
      </c>
      <c r="D575" t="s">
        <v>4522</v>
      </c>
      <c r="E575" t="s">
        <v>311</v>
      </c>
      <c r="F575" t="s">
        <v>4523</v>
      </c>
      <c r="G575" t="s">
        <v>4524</v>
      </c>
      <c r="H575" t="s">
        <v>321</v>
      </c>
      <c r="I575" t="s">
        <v>917</v>
      </c>
      <c r="J575" t="s">
        <v>205</v>
      </c>
      <c r="K575" t="s">
        <v>224</v>
      </c>
      <c r="L575" t="s">
        <v>325</v>
      </c>
      <c r="M575" t="s">
        <v>346</v>
      </c>
      <c r="N575" t="s">
        <v>486</v>
      </c>
      <c r="O575" t="s">
        <v>339</v>
      </c>
      <c r="P575" t="s">
        <v>1215</v>
      </c>
      <c r="Q575" s="138">
        <v>9223</v>
      </c>
      <c r="R575" s="11" t="s">
        <v>1216</v>
      </c>
      <c r="S575" t="s">
        <v>4525</v>
      </c>
      <c r="T575" s="4"/>
      <c r="U575" s="138">
        <v>217.37620000000001</v>
      </c>
      <c r="V575" s="130">
        <v>7.9684640626115474E-5</v>
      </c>
      <c r="W575" s="130">
        <v>9.2993023613968098E-4</v>
      </c>
      <c r="X575" s="130">
        <v>1.2152587339476153E-4</v>
      </c>
      <c r="Y575" s="182"/>
      <c r="AA575" s="159"/>
    </row>
    <row r="576" spans="1:27" x14ac:dyDescent="0.25">
      <c r="A576" t="s">
        <v>1213</v>
      </c>
      <c r="B576">
        <v>35012</v>
      </c>
      <c r="C576" t="s">
        <v>4531</v>
      </c>
      <c r="D576" t="s">
        <v>4532</v>
      </c>
      <c r="E576" t="s">
        <v>80</v>
      </c>
      <c r="F576" t="s">
        <v>4533</v>
      </c>
      <c r="G576" t="s">
        <v>4534</v>
      </c>
      <c r="H576" t="s">
        <v>321</v>
      </c>
      <c r="I576" t="s">
        <v>917</v>
      </c>
      <c r="J576" t="s">
        <v>205</v>
      </c>
      <c r="K576" t="s">
        <v>272</v>
      </c>
      <c r="L576" t="s">
        <v>325</v>
      </c>
      <c r="M576" t="s">
        <v>314</v>
      </c>
      <c r="N576" t="s">
        <v>568</v>
      </c>
      <c r="O576" t="s">
        <v>339</v>
      </c>
      <c r="P576" t="s">
        <v>1217</v>
      </c>
      <c r="Q576" s="138">
        <v>18888</v>
      </c>
      <c r="R576" s="11" t="s">
        <v>1218</v>
      </c>
      <c r="S576" t="s">
        <v>4535</v>
      </c>
      <c r="T576" s="4"/>
      <c r="U576" s="138">
        <v>75.174199999999999</v>
      </c>
      <c r="V576" s="130">
        <v>3.0845617212259409E-4</v>
      </c>
      <c r="W576" s="130">
        <v>3.215934474777441E-4</v>
      </c>
      <c r="X576" s="130">
        <v>4.2026727451084715E-5</v>
      </c>
      <c r="Y576" s="182"/>
      <c r="AA576" s="159"/>
    </row>
    <row r="577" spans="1:27" x14ac:dyDescent="0.25">
      <c r="A577" t="s">
        <v>1213</v>
      </c>
      <c r="B577">
        <v>57</v>
      </c>
      <c r="C577" t="s">
        <v>4531</v>
      </c>
      <c r="D577" t="s">
        <v>4532</v>
      </c>
      <c r="E577" t="s">
        <v>80</v>
      </c>
      <c r="F577" t="s">
        <v>4533</v>
      </c>
      <c r="G577" t="s">
        <v>4534</v>
      </c>
      <c r="H577" t="s">
        <v>321</v>
      </c>
      <c r="I577" t="s">
        <v>917</v>
      </c>
      <c r="J577" t="s">
        <v>205</v>
      </c>
      <c r="K577" t="s">
        <v>272</v>
      </c>
      <c r="L577" t="s">
        <v>325</v>
      </c>
      <c r="M577" t="s">
        <v>314</v>
      </c>
      <c r="N577" t="s">
        <v>568</v>
      </c>
      <c r="O577" t="s">
        <v>339</v>
      </c>
      <c r="P577" t="s">
        <v>1217</v>
      </c>
      <c r="Q577" s="138">
        <v>9753</v>
      </c>
      <c r="R577" s="11" t="s">
        <v>1218</v>
      </c>
      <c r="S577" t="s">
        <v>4535</v>
      </c>
      <c r="T577" s="4"/>
      <c r="U577" s="138">
        <v>38.816900000000004</v>
      </c>
      <c r="V577" s="130">
        <v>1.5927430361666986E-4</v>
      </c>
      <c r="W577" s="130">
        <v>1</v>
      </c>
      <c r="X577" s="130">
        <v>1.0118704753835984E-4</v>
      </c>
      <c r="Y577" s="182"/>
      <c r="AA577" s="159"/>
    </row>
    <row r="578" spans="1:27" x14ac:dyDescent="0.25">
      <c r="A578" t="s">
        <v>1213</v>
      </c>
      <c r="B578">
        <v>58</v>
      </c>
      <c r="C578" t="s">
        <v>2786</v>
      </c>
      <c r="D578" t="s">
        <v>2787</v>
      </c>
      <c r="E578" t="s">
        <v>309</v>
      </c>
      <c r="F578" t="s">
        <v>3931</v>
      </c>
      <c r="G578" t="s">
        <v>3932</v>
      </c>
      <c r="H578" t="s">
        <v>321</v>
      </c>
      <c r="I578" t="s">
        <v>917</v>
      </c>
      <c r="J578" t="s">
        <v>204</v>
      </c>
      <c r="K578" t="s">
        <v>204</v>
      </c>
      <c r="L578" t="s">
        <v>325</v>
      </c>
      <c r="M578" t="s">
        <v>340</v>
      </c>
      <c r="N578" t="s">
        <v>464</v>
      </c>
      <c r="O578" t="s">
        <v>339</v>
      </c>
      <c r="P578" t="s">
        <v>1212</v>
      </c>
      <c r="Q578" s="138">
        <v>73242</v>
      </c>
      <c r="R578" s="165">
        <v>1</v>
      </c>
      <c r="S578" t="s">
        <v>3933</v>
      </c>
      <c r="T578" s="4"/>
      <c r="U578" s="138">
        <v>484.78879999999998</v>
      </c>
      <c r="V578" s="130">
        <v>3.2942041086922739E-4</v>
      </c>
      <c r="W578" s="130">
        <v>5.2911628274755363E-3</v>
      </c>
      <c r="X578" s="130">
        <v>1.2856319624911282E-3</v>
      </c>
      <c r="Y578" s="182"/>
      <c r="AA578" s="159"/>
    </row>
    <row r="579" spans="1:27" x14ac:dyDescent="0.25">
      <c r="A579" t="s">
        <v>1213</v>
      </c>
      <c r="B579">
        <v>58</v>
      </c>
      <c r="C579" t="s">
        <v>2351</v>
      </c>
      <c r="D579" t="s">
        <v>2352</v>
      </c>
      <c r="E579" t="s">
        <v>309</v>
      </c>
      <c r="F579" t="s">
        <v>2351</v>
      </c>
      <c r="G579" t="s">
        <v>4247</v>
      </c>
      <c r="H579" t="s">
        <v>321</v>
      </c>
      <c r="I579" t="s">
        <v>917</v>
      </c>
      <c r="J579" t="s">
        <v>204</v>
      </c>
      <c r="K579" t="s">
        <v>204</v>
      </c>
      <c r="L579" t="s">
        <v>325</v>
      </c>
      <c r="M579" t="s">
        <v>340</v>
      </c>
      <c r="N579" t="s">
        <v>464</v>
      </c>
      <c r="O579" t="s">
        <v>339</v>
      </c>
      <c r="P579" t="s">
        <v>1212</v>
      </c>
      <c r="Q579" s="138">
        <v>19724</v>
      </c>
      <c r="R579" s="165">
        <v>1</v>
      </c>
      <c r="S579" t="s">
        <v>4248</v>
      </c>
      <c r="T579" s="4"/>
      <c r="U579" s="138">
        <v>463.51400000000001</v>
      </c>
      <c r="V579" s="130">
        <v>1.0969490024159795E-4</v>
      </c>
      <c r="W579" s="130">
        <v>5.0589618547592181E-3</v>
      </c>
      <c r="X579" s="130">
        <v>1.2292124188143638E-3</v>
      </c>
      <c r="Y579" s="182"/>
      <c r="AA579" s="159"/>
    </row>
    <row r="580" spans="1:27" x14ac:dyDescent="0.25">
      <c r="A580" t="s">
        <v>1213</v>
      </c>
      <c r="B580">
        <v>58</v>
      </c>
      <c r="C580" t="s">
        <v>1873</v>
      </c>
      <c r="D580" t="s">
        <v>1874</v>
      </c>
      <c r="E580" t="s">
        <v>309</v>
      </c>
      <c r="F580" t="s">
        <v>1873</v>
      </c>
      <c r="G580" t="s">
        <v>3934</v>
      </c>
      <c r="H580" t="s">
        <v>312</v>
      </c>
      <c r="I580" t="s">
        <v>917</v>
      </c>
      <c r="J580" t="s">
        <v>204</v>
      </c>
      <c r="K580" t="s">
        <v>204</v>
      </c>
      <c r="L580" t="s">
        <v>325</v>
      </c>
      <c r="M580" t="s">
        <v>340</v>
      </c>
      <c r="N580" t="s">
        <v>448</v>
      </c>
      <c r="O580" t="s">
        <v>339</v>
      </c>
      <c r="P580" t="s">
        <v>1212</v>
      </c>
      <c r="Q580" s="138">
        <v>209466</v>
      </c>
      <c r="R580" s="165">
        <v>1</v>
      </c>
      <c r="S580" t="s">
        <v>3935</v>
      </c>
      <c r="T580" s="4"/>
      <c r="U580" s="138">
        <v>6514.3925999999992</v>
      </c>
      <c r="V580" s="130">
        <v>1.2964978591887495E-4</v>
      </c>
      <c r="W580" s="130">
        <v>7.110047090341548E-2</v>
      </c>
      <c r="X580" s="130">
        <v>1.727579379469097E-2</v>
      </c>
      <c r="Y580" s="182"/>
      <c r="AA580" s="159"/>
    </row>
    <row r="581" spans="1:27" x14ac:dyDescent="0.25">
      <c r="A581" t="s">
        <v>1213</v>
      </c>
      <c r="B581">
        <v>58</v>
      </c>
      <c r="C581" t="s">
        <v>2047</v>
      </c>
      <c r="D581" t="s">
        <v>2048</v>
      </c>
      <c r="E581" t="s">
        <v>309</v>
      </c>
      <c r="F581" t="s">
        <v>3946</v>
      </c>
      <c r="G581" t="s">
        <v>3947</v>
      </c>
      <c r="H581" t="s">
        <v>312</v>
      </c>
      <c r="I581" t="s">
        <v>917</v>
      </c>
      <c r="J581" t="s">
        <v>204</v>
      </c>
      <c r="K581" t="s">
        <v>204</v>
      </c>
      <c r="L581" t="s">
        <v>325</v>
      </c>
      <c r="M581" t="s">
        <v>340</v>
      </c>
      <c r="N581" t="s">
        <v>448</v>
      </c>
      <c r="O581" t="s">
        <v>339</v>
      </c>
      <c r="P581" t="s">
        <v>1212</v>
      </c>
      <c r="Q581" s="138">
        <v>38631</v>
      </c>
      <c r="R581" s="165">
        <v>1</v>
      </c>
      <c r="S581" t="s">
        <v>3948</v>
      </c>
      <c r="T581" s="4"/>
      <c r="U581" s="138">
        <v>5052.9348</v>
      </c>
      <c r="V581" s="130">
        <v>1.4956684966443612E-4</v>
      </c>
      <c r="W581" s="130">
        <v>5.5149584279623486E-2</v>
      </c>
      <c r="X581" s="130">
        <v>1.3400091923047142E-2</v>
      </c>
      <c r="Y581" s="182"/>
      <c r="AA581" s="159"/>
    </row>
    <row r="582" spans="1:27" x14ac:dyDescent="0.25">
      <c r="A582" t="s">
        <v>1213</v>
      </c>
      <c r="B582">
        <v>58</v>
      </c>
      <c r="C582" t="s">
        <v>1769</v>
      </c>
      <c r="D582" t="s">
        <v>1770</v>
      </c>
      <c r="E582" t="s">
        <v>309</v>
      </c>
      <c r="F582" t="s">
        <v>1769</v>
      </c>
      <c r="G582" t="s">
        <v>3977</v>
      </c>
      <c r="H582" t="s">
        <v>312</v>
      </c>
      <c r="I582" t="s">
        <v>917</v>
      </c>
      <c r="J582" t="s">
        <v>204</v>
      </c>
      <c r="K582" t="s">
        <v>204</v>
      </c>
      <c r="L582" t="s">
        <v>325</v>
      </c>
      <c r="M582" t="s">
        <v>340</v>
      </c>
      <c r="N582" t="s">
        <v>441</v>
      </c>
      <c r="O582" t="s">
        <v>339</v>
      </c>
      <c r="P582" t="s">
        <v>1212</v>
      </c>
      <c r="Q582" s="138">
        <v>65684.399999999994</v>
      </c>
      <c r="R582" s="165">
        <v>1</v>
      </c>
      <c r="S582" t="s">
        <v>3978</v>
      </c>
      <c r="T582" s="4"/>
      <c r="U582" s="138">
        <v>3931.2112999999999</v>
      </c>
      <c r="V582" s="130">
        <v>5.5446149319021622E-4</v>
      </c>
      <c r="W582" s="130">
        <v>4.2906682451227786E-2</v>
      </c>
      <c r="X582" s="130">
        <v>1.0425345838406951E-2</v>
      </c>
      <c r="Y582" s="182"/>
      <c r="AA582" s="159"/>
    </row>
    <row r="583" spans="1:27" x14ac:dyDescent="0.25">
      <c r="A583" t="s">
        <v>1213</v>
      </c>
      <c r="B583">
        <v>58</v>
      </c>
      <c r="C583" t="s">
        <v>1884</v>
      </c>
      <c r="D583" t="s">
        <v>1885</v>
      </c>
      <c r="E583" t="s">
        <v>309</v>
      </c>
      <c r="F583" t="s">
        <v>1884</v>
      </c>
      <c r="G583" t="s">
        <v>3949</v>
      </c>
      <c r="H583" t="s">
        <v>312</v>
      </c>
      <c r="I583" t="s">
        <v>917</v>
      </c>
      <c r="J583" t="s">
        <v>204</v>
      </c>
      <c r="K583" t="s">
        <v>204</v>
      </c>
      <c r="L583" t="s">
        <v>325</v>
      </c>
      <c r="M583" t="s">
        <v>340</v>
      </c>
      <c r="N583" t="s">
        <v>448</v>
      </c>
      <c r="O583" t="s">
        <v>339</v>
      </c>
      <c r="P583" t="s">
        <v>1212</v>
      </c>
      <c r="Q583" s="138">
        <v>101844</v>
      </c>
      <c r="R583" s="165">
        <v>1</v>
      </c>
      <c r="S583" t="s">
        <v>3950</v>
      </c>
      <c r="T583" s="4"/>
      <c r="U583" s="138">
        <v>3427.0506</v>
      </c>
      <c r="V583" s="130">
        <v>7.6134669075499702E-5</v>
      </c>
      <c r="W583" s="130">
        <v>3.7404087599791358E-2</v>
      </c>
      <c r="X583" s="130">
        <v>9.0883407133877641E-3</v>
      </c>
      <c r="Y583" s="182"/>
      <c r="AA583" s="159"/>
    </row>
    <row r="584" spans="1:27" x14ac:dyDescent="0.25">
      <c r="A584" t="s">
        <v>1213</v>
      </c>
      <c r="B584">
        <v>58</v>
      </c>
      <c r="C584" t="s">
        <v>2018</v>
      </c>
      <c r="D584" t="s">
        <v>2019</v>
      </c>
      <c r="E584" t="s">
        <v>309</v>
      </c>
      <c r="F584" t="s">
        <v>2018</v>
      </c>
      <c r="G584" t="s">
        <v>3964</v>
      </c>
      <c r="H584" t="s">
        <v>312</v>
      </c>
      <c r="I584" t="s">
        <v>917</v>
      </c>
      <c r="J584" t="s">
        <v>204</v>
      </c>
      <c r="K584" t="s">
        <v>204</v>
      </c>
      <c r="L584" t="s">
        <v>325</v>
      </c>
      <c r="M584" t="s">
        <v>340</v>
      </c>
      <c r="N584" t="s">
        <v>464</v>
      </c>
      <c r="O584" t="s">
        <v>339</v>
      </c>
      <c r="P584" t="s">
        <v>1212</v>
      </c>
      <c r="Q584" s="138">
        <v>13781</v>
      </c>
      <c r="R584" s="165">
        <v>1</v>
      </c>
      <c r="S584" t="s">
        <v>3965</v>
      </c>
      <c r="T584" s="4"/>
      <c r="U584" s="138">
        <v>3405.2851000000001</v>
      </c>
      <c r="V584" s="130">
        <v>2.8999327298095154E-4</v>
      </c>
      <c r="W584" s="130">
        <v>3.7166530947242003E-2</v>
      </c>
      <c r="X584" s="130">
        <v>9.0306198615867327E-3</v>
      </c>
      <c r="Y584" s="182"/>
      <c r="AA584" s="159"/>
    </row>
    <row r="585" spans="1:27" x14ac:dyDescent="0.25">
      <c r="A585" t="s">
        <v>1213</v>
      </c>
      <c r="B585">
        <v>58</v>
      </c>
      <c r="C585" t="s">
        <v>2191</v>
      </c>
      <c r="D585" t="s">
        <v>2192</v>
      </c>
      <c r="E585" t="s">
        <v>309</v>
      </c>
      <c r="F585" t="s">
        <v>2191</v>
      </c>
      <c r="G585" t="s">
        <v>3971</v>
      </c>
      <c r="H585" t="s">
        <v>312</v>
      </c>
      <c r="I585" t="s">
        <v>917</v>
      </c>
      <c r="J585" t="s">
        <v>204</v>
      </c>
      <c r="K585" t="s">
        <v>204</v>
      </c>
      <c r="L585" t="s">
        <v>325</v>
      </c>
      <c r="M585" t="s">
        <v>340</v>
      </c>
      <c r="N585" t="s">
        <v>484</v>
      </c>
      <c r="O585" t="s">
        <v>339</v>
      </c>
      <c r="P585" t="s">
        <v>1212</v>
      </c>
      <c r="Q585" s="138">
        <v>793505</v>
      </c>
      <c r="R585" s="165">
        <v>1</v>
      </c>
      <c r="S585" t="s">
        <v>3972</v>
      </c>
      <c r="T585" s="4"/>
      <c r="U585" s="138">
        <v>3361.2872000000002</v>
      </c>
      <c r="V585" s="130">
        <v>2.8678442979863521E-4</v>
      </c>
      <c r="W585" s="130">
        <v>3.6686321724242243E-2</v>
      </c>
      <c r="X585" s="130">
        <v>8.9139399660889632E-3</v>
      </c>
      <c r="Y585" s="182"/>
      <c r="AA585" s="159"/>
    </row>
    <row r="586" spans="1:27" x14ac:dyDescent="0.25">
      <c r="A586" t="s">
        <v>1213</v>
      </c>
      <c r="B586">
        <v>58</v>
      </c>
      <c r="C586" t="s">
        <v>3938</v>
      </c>
      <c r="D586" t="s">
        <v>3939</v>
      </c>
      <c r="E586" t="s">
        <v>309</v>
      </c>
      <c r="F586" t="s">
        <v>3938</v>
      </c>
      <c r="G586" t="s">
        <v>3940</v>
      </c>
      <c r="H586" t="s">
        <v>312</v>
      </c>
      <c r="I586" t="s">
        <v>917</v>
      </c>
      <c r="J586" t="s">
        <v>204</v>
      </c>
      <c r="K586" t="s">
        <v>204</v>
      </c>
      <c r="L586" t="s">
        <v>325</v>
      </c>
      <c r="M586" t="s">
        <v>340</v>
      </c>
      <c r="N586" t="s">
        <v>439</v>
      </c>
      <c r="O586" t="s">
        <v>339</v>
      </c>
      <c r="P586" t="s">
        <v>1212</v>
      </c>
      <c r="Q586" s="138">
        <v>61747</v>
      </c>
      <c r="R586" s="165">
        <v>1</v>
      </c>
      <c r="S586" t="s">
        <v>3941</v>
      </c>
      <c r="T586" s="4"/>
      <c r="U586" s="138">
        <v>3314.5790000000002</v>
      </c>
      <c r="V586" s="130">
        <v>7.7191875409785319E-4</v>
      </c>
      <c r="W586" s="130">
        <v>3.6176531292659887E-2</v>
      </c>
      <c r="X586" s="130">
        <v>8.7900725111675054E-3</v>
      </c>
      <c r="Y586" s="182"/>
      <c r="AA586" s="159"/>
    </row>
    <row r="587" spans="1:27" x14ac:dyDescent="0.25">
      <c r="A587" t="s">
        <v>1213</v>
      </c>
      <c r="B587">
        <v>58</v>
      </c>
      <c r="C587" t="s">
        <v>3995</v>
      </c>
      <c r="D587" t="s">
        <v>3996</v>
      </c>
      <c r="E587" t="s">
        <v>309</v>
      </c>
      <c r="F587" t="s">
        <v>3995</v>
      </c>
      <c r="G587" t="s">
        <v>3997</v>
      </c>
      <c r="H587" t="s">
        <v>312</v>
      </c>
      <c r="I587" t="s">
        <v>917</v>
      </c>
      <c r="J587" t="s">
        <v>204</v>
      </c>
      <c r="K587" t="s">
        <v>204</v>
      </c>
      <c r="L587" t="s">
        <v>325</v>
      </c>
      <c r="M587" t="s">
        <v>340</v>
      </c>
      <c r="N587" t="s">
        <v>480</v>
      </c>
      <c r="O587" t="s">
        <v>339</v>
      </c>
      <c r="P587" t="s">
        <v>1212</v>
      </c>
      <c r="Q587" s="138">
        <v>5042</v>
      </c>
      <c r="R587" s="165">
        <v>1</v>
      </c>
      <c r="S587" t="s">
        <v>3998</v>
      </c>
      <c r="T587" s="4"/>
      <c r="U587" s="138">
        <v>3247.0479999999998</v>
      </c>
      <c r="V587" s="130">
        <v>6.7429109531741215E-5</v>
      </c>
      <c r="W587" s="130">
        <v>3.5439473182195591E-2</v>
      </c>
      <c r="X587" s="130">
        <v>8.6109841905235695E-3</v>
      </c>
      <c r="Y587" s="182"/>
      <c r="AA587" s="159"/>
    </row>
    <row r="588" spans="1:27" x14ac:dyDescent="0.25">
      <c r="A588" t="s">
        <v>1213</v>
      </c>
      <c r="B588">
        <v>58</v>
      </c>
      <c r="C588" t="s">
        <v>2285</v>
      </c>
      <c r="D588" t="s">
        <v>2286</v>
      </c>
      <c r="E588" t="s">
        <v>309</v>
      </c>
      <c r="F588" t="s">
        <v>2285</v>
      </c>
      <c r="G588" t="s">
        <v>3936</v>
      </c>
      <c r="H588" t="s">
        <v>312</v>
      </c>
      <c r="I588" t="s">
        <v>917</v>
      </c>
      <c r="J588" t="s">
        <v>204</v>
      </c>
      <c r="K588" t="s">
        <v>204</v>
      </c>
      <c r="L588" t="s">
        <v>325</v>
      </c>
      <c r="M588" t="s">
        <v>340</v>
      </c>
      <c r="N588" t="s">
        <v>467</v>
      </c>
      <c r="O588" t="s">
        <v>339</v>
      </c>
      <c r="P588" t="s">
        <v>1212</v>
      </c>
      <c r="Q588" s="138">
        <v>50447</v>
      </c>
      <c r="R588" s="165">
        <v>1</v>
      </c>
      <c r="S588" t="s">
        <v>3937</v>
      </c>
      <c r="T588" s="4"/>
      <c r="U588" s="138">
        <v>3087.3564000000001</v>
      </c>
      <c r="V588" s="130">
        <v>4.0735808320902104E-5</v>
      </c>
      <c r="W588" s="130">
        <v>3.3696540470507352E-2</v>
      </c>
      <c r="X588" s="130">
        <v>8.1874912692734333E-3</v>
      </c>
      <c r="Y588" s="182"/>
      <c r="AA588" s="159"/>
    </row>
    <row r="589" spans="1:27" x14ac:dyDescent="0.25">
      <c r="A589" t="s">
        <v>1213</v>
      </c>
      <c r="B589">
        <v>58</v>
      </c>
      <c r="C589" t="s">
        <v>2442</v>
      </c>
      <c r="D589" t="s">
        <v>2443</v>
      </c>
      <c r="E589" t="s">
        <v>309</v>
      </c>
      <c r="F589" t="s">
        <v>2442</v>
      </c>
      <c r="G589" t="s">
        <v>3957</v>
      </c>
      <c r="H589" t="s">
        <v>312</v>
      </c>
      <c r="I589" t="s">
        <v>917</v>
      </c>
      <c r="J589" t="s">
        <v>204</v>
      </c>
      <c r="K589" t="s">
        <v>204</v>
      </c>
      <c r="L589" t="s">
        <v>325</v>
      </c>
      <c r="M589" t="s">
        <v>340</v>
      </c>
      <c r="N589" t="s">
        <v>446</v>
      </c>
      <c r="O589" t="s">
        <v>339</v>
      </c>
      <c r="P589" t="s">
        <v>1212</v>
      </c>
      <c r="Q589" s="138">
        <v>3998</v>
      </c>
      <c r="R589" s="165">
        <v>1</v>
      </c>
      <c r="S589" t="s">
        <v>3958</v>
      </c>
      <c r="T589" s="4">
        <v>7.5141999999999998</v>
      </c>
      <c r="U589" s="138">
        <v>2662.5859999999998</v>
      </c>
      <c r="V589" s="130">
        <v>8.9889584652560786E-5</v>
      </c>
      <c r="W589" s="130">
        <v>2.9060440480796538E-2</v>
      </c>
      <c r="X589" s="130">
        <v>7.0610246451267081E-3</v>
      </c>
      <c r="Y589" s="182"/>
      <c r="AA589" s="159"/>
    </row>
    <row r="590" spans="1:27" x14ac:dyDescent="0.25">
      <c r="A590" t="s">
        <v>1213</v>
      </c>
      <c r="B590">
        <v>58</v>
      </c>
      <c r="C590" t="s">
        <v>3979</v>
      </c>
      <c r="D590" t="s">
        <v>3980</v>
      </c>
      <c r="E590" t="s">
        <v>309</v>
      </c>
      <c r="F590" t="s">
        <v>3979</v>
      </c>
      <c r="G590" t="s">
        <v>3981</v>
      </c>
      <c r="H590" t="s">
        <v>312</v>
      </c>
      <c r="I590" t="s">
        <v>917</v>
      </c>
      <c r="J590" t="s">
        <v>204</v>
      </c>
      <c r="K590" t="s">
        <v>204</v>
      </c>
      <c r="L590" t="s">
        <v>325</v>
      </c>
      <c r="M590" t="s">
        <v>340</v>
      </c>
      <c r="N590" t="s">
        <v>458</v>
      </c>
      <c r="O590" t="s">
        <v>339</v>
      </c>
      <c r="P590" t="s">
        <v>1212</v>
      </c>
      <c r="Q590" s="138">
        <v>17702</v>
      </c>
      <c r="R590" s="165">
        <v>1</v>
      </c>
      <c r="S590" t="s">
        <v>3982</v>
      </c>
      <c r="T590" s="4"/>
      <c r="U590" s="138">
        <v>2623.4364</v>
      </c>
      <c r="V590" s="130">
        <v>1.5934767085500854E-4</v>
      </c>
      <c r="W590" s="130">
        <v>2.8633147382790696E-2</v>
      </c>
      <c r="X590" s="130">
        <v>6.9572021618541117E-3</v>
      </c>
      <c r="Y590" s="182"/>
      <c r="AA590" s="159"/>
    </row>
    <row r="591" spans="1:27" x14ac:dyDescent="0.25">
      <c r="A591" t="s">
        <v>1213</v>
      </c>
      <c r="B591">
        <v>58</v>
      </c>
      <c r="C591" t="s">
        <v>2375</v>
      </c>
      <c r="D591" t="s">
        <v>2376</v>
      </c>
      <c r="E591" t="s">
        <v>309</v>
      </c>
      <c r="F591" t="s">
        <v>3966</v>
      </c>
      <c r="G591" t="s">
        <v>3967</v>
      </c>
      <c r="H591" t="s">
        <v>312</v>
      </c>
      <c r="I591" t="s">
        <v>917</v>
      </c>
      <c r="J591" t="s">
        <v>204</v>
      </c>
      <c r="K591" t="s">
        <v>204</v>
      </c>
      <c r="L591" t="s">
        <v>325</v>
      </c>
      <c r="M591" t="s">
        <v>340</v>
      </c>
      <c r="N591" t="s">
        <v>445</v>
      </c>
      <c r="O591" t="s">
        <v>339</v>
      </c>
      <c r="P591" t="s">
        <v>1212</v>
      </c>
      <c r="Q591" s="138">
        <v>55549</v>
      </c>
      <c r="R591" s="165">
        <v>1</v>
      </c>
      <c r="S591" t="s">
        <v>3968</v>
      </c>
      <c r="T591" s="4"/>
      <c r="U591" s="138">
        <v>1899.2203</v>
      </c>
      <c r="V591" s="130">
        <v>2.1288973636157235E-4</v>
      </c>
      <c r="W591" s="130">
        <v>2.0728787159577398E-2</v>
      </c>
      <c r="X591" s="130">
        <v>5.0366227963434575E-3</v>
      </c>
      <c r="Y591" s="182"/>
      <c r="AA591" s="159"/>
    </row>
    <row r="592" spans="1:27" x14ac:dyDescent="0.25">
      <c r="A592" t="s">
        <v>1213</v>
      </c>
      <c r="B592">
        <v>58</v>
      </c>
      <c r="C592" t="s">
        <v>3942</v>
      </c>
      <c r="D592" t="s">
        <v>3943</v>
      </c>
      <c r="E592" t="s">
        <v>309</v>
      </c>
      <c r="F592" t="s">
        <v>3942</v>
      </c>
      <c r="G592" t="s">
        <v>3944</v>
      </c>
      <c r="H592" t="s">
        <v>312</v>
      </c>
      <c r="I592" t="s">
        <v>917</v>
      </c>
      <c r="J592" t="s">
        <v>204</v>
      </c>
      <c r="K592" t="s">
        <v>204</v>
      </c>
      <c r="L592" t="s">
        <v>325</v>
      </c>
      <c r="M592" t="s">
        <v>340</v>
      </c>
      <c r="N592" t="s">
        <v>458</v>
      </c>
      <c r="O592" t="s">
        <v>339</v>
      </c>
      <c r="P592" t="s">
        <v>1212</v>
      </c>
      <c r="Q592" s="138">
        <v>1864</v>
      </c>
      <c r="R592" s="165">
        <v>1</v>
      </c>
      <c r="S592" t="s">
        <v>3945</v>
      </c>
      <c r="T592" s="4"/>
      <c r="U592" s="138">
        <v>1636.5920000000001</v>
      </c>
      <c r="V592" s="130">
        <v>6.4177117827673419E-5</v>
      </c>
      <c r="W592" s="130">
        <v>1.7862365537619357E-2</v>
      </c>
      <c r="X592" s="130">
        <v>4.340147678241083E-3</v>
      </c>
      <c r="Y592" s="182"/>
      <c r="AA592" s="159"/>
    </row>
    <row r="593" spans="1:27" x14ac:dyDescent="0.25">
      <c r="A593" t="s">
        <v>1213</v>
      </c>
      <c r="B593">
        <v>58</v>
      </c>
      <c r="C593" t="s">
        <v>3548</v>
      </c>
      <c r="D593" t="s">
        <v>3549</v>
      </c>
      <c r="E593" t="s">
        <v>309</v>
      </c>
      <c r="F593" t="s">
        <v>3548</v>
      </c>
      <c r="G593" t="s">
        <v>3951</v>
      </c>
      <c r="H593" t="s">
        <v>312</v>
      </c>
      <c r="I593" t="s">
        <v>917</v>
      </c>
      <c r="J593" t="s">
        <v>204</v>
      </c>
      <c r="K593" t="s">
        <v>204</v>
      </c>
      <c r="L593" t="s">
        <v>325</v>
      </c>
      <c r="M593" t="s">
        <v>340</v>
      </c>
      <c r="N593" t="s">
        <v>448</v>
      </c>
      <c r="O593" t="s">
        <v>339</v>
      </c>
      <c r="P593" t="s">
        <v>1212</v>
      </c>
      <c r="Q593" s="138">
        <v>75482</v>
      </c>
      <c r="R593" s="165">
        <v>1</v>
      </c>
      <c r="S593" t="s">
        <v>3952</v>
      </c>
      <c r="T593" s="4"/>
      <c r="U593" s="138">
        <v>1440.9513999999999</v>
      </c>
      <c r="V593" s="130">
        <v>6.1019653116457035E-5</v>
      </c>
      <c r="W593" s="130">
        <v>1.5727072250594137E-2</v>
      </c>
      <c r="X593" s="130">
        <v>3.8213200804893565E-3</v>
      </c>
      <c r="Y593" s="182"/>
      <c r="AA593" s="159"/>
    </row>
    <row r="594" spans="1:27" x14ac:dyDescent="0.25">
      <c r="A594" t="s">
        <v>1213</v>
      </c>
      <c r="B594">
        <v>58</v>
      </c>
      <c r="C594" t="s">
        <v>3262</v>
      </c>
      <c r="D594" t="s">
        <v>3263</v>
      </c>
      <c r="E594" t="s">
        <v>309</v>
      </c>
      <c r="F594" t="s">
        <v>4013</v>
      </c>
      <c r="G594" t="s">
        <v>4014</v>
      </c>
      <c r="H594" t="s">
        <v>312</v>
      </c>
      <c r="I594" t="s">
        <v>917</v>
      </c>
      <c r="J594" t="s">
        <v>204</v>
      </c>
      <c r="K594" t="s">
        <v>204</v>
      </c>
      <c r="L594" t="s">
        <v>325</v>
      </c>
      <c r="M594" t="s">
        <v>340</v>
      </c>
      <c r="N594" t="s">
        <v>476</v>
      </c>
      <c r="O594" t="s">
        <v>339</v>
      </c>
      <c r="P594" t="s">
        <v>1212</v>
      </c>
      <c r="Q594" s="138">
        <v>5374</v>
      </c>
      <c r="R594" s="165">
        <v>1</v>
      </c>
      <c r="S594" t="s">
        <v>4015</v>
      </c>
      <c r="T594" s="4"/>
      <c r="U594" s="138">
        <v>1440.232</v>
      </c>
      <c r="V594" s="130">
        <v>3.3796006574813724E-4</v>
      </c>
      <c r="W594" s="130">
        <v>1.5719220455053307E-2</v>
      </c>
      <c r="X594" s="130">
        <v>3.8194122731435268E-3</v>
      </c>
      <c r="Y594" s="182"/>
      <c r="AA594" s="159"/>
    </row>
    <row r="595" spans="1:27" x14ac:dyDescent="0.25">
      <c r="A595" t="s">
        <v>1213</v>
      </c>
      <c r="B595">
        <v>58</v>
      </c>
      <c r="C595" t="s">
        <v>1980</v>
      </c>
      <c r="D595" t="s">
        <v>1981</v>
      </c>
      <c r="E595" t="s">
        <v>309</v>
      </c>
      <c r="F595" t="s">
        <v>1980</v>
      </c>
      <c r="G595" t="s">
        <v>3973</v>
      </c>
      <c r="H595" t="s">
        <v>312</v>
      </c>
      <c r="I595" t="s">
        <v>917</v>
      </c>
      <c r="J595" t="s">
        <v>204</v>
      </c>
      <c r="K595" t="s">
        <v>204</v>
      </c>
      <c r="L595" t="s">
        <v>325</v>
      </c>
      <c r="M595" t="s">
        <v>340</v>
      </c>
      <c r="N595" t="s">
        <v>464</v>
      </c>
      <c r="O595" t="s">
        <v>339</v>
      </c>
      <c r="P595" t="s">
        <v>1212</v>
      </c>
      <c r="Q595" s="138">
        <v>6438</v>
      </c>
      <c r="R595" s="165">
        <v>1</v>
      </c>
      <c r="S595" t="s">
        <v>3974</v>
      </c>
      <c r="T595" s="4"/>
      <c r="U595" s="138">
        <v>1416.36</v>
      </c>
      <c r="V595" s="130">
        <v>5.3086942195427892E-5</v>
      </c>
      <c r="W595" s="130">
        <v>1.5458672688649675E-2</v>
      </c>
      <c r="X595" s="130">
        <v>3.7561051047258812E-3</v>
      </c>
      <c r="Y595" s="182"/>
      <c r="AA595" s="159"/>
    </row>
    <row r="596" spans="1:27" x14ac:dyDescent="0.25">
      <c r="A596" t="s">
        <v>1213</v>
      </c>
      <c r="B596">
        <v>58</v>
      </c>
      <c r="C596" t="s">
        <v>2142</v>
      </c>
      <c r="D596" t="s">
        <v>2143</v>
      </c>
      <c r="E596" t="s">
        <v>309</v>
      </c>
      <c r="F596" t="s">
        <v>4026</v>
      </c>
      <c r="G596" t="s">
        <v>4027</v>
      </c>
      <c r="H596" t="s">
        <v>312</v>
      </c>
      <c r="I596" t="s">
        <v>917</v>
      </c>
      <c r="J596" t="s">
        <v>204</v>
      </c>
      <c r="K596" t="s">
        <v>204</v>
      </c>
      <c r="L596" t="s">
        <v>325</v>
      </c>
      <c r="M596" t="s">
        <v>340</v>
      </c>
      <c r="N596" t="s">
        <v>464</v>
      </c>
      <c r="O596" t="s">
        <v>339</v>
      </c>
      <c r="P596" t="s">
        <v>1212</v>
      </c>
      <c r="Q596" s="138">
        <v>144757</v>
      </c>
      <c r="R596" s="165">
        <v>1</v>
      </c>
      <c r="S596" t="s">
        <v>4028</v>
      </c>
      <c r="T596" s="4"/>
      <c r="U596" s="138">
        <v>1275.3091999999999</v>
      </c>
      <c r="V596" s="130">
        <v>1.9162046513609943E-4</v>
      </c>
      <c r="W596" s="130">
        <v>1.3919192507288873E-2</v>
      </c>
      <c r="X596" s="130">
        <v>3.3820465109321639E-3</v>
      </c>
      <c r="Y596" s="182"/>
      <c r="AA596" s="159"/>
    </row>
    <row r="597" spans="1:27" x14ac:dyDescent="0.25">
      <c r="A597" t="s">
        <v>1213</v>
      </c>
      <c r="B597">
        <v>58</v>
      </c>
      <c r="C597" t="s">
        <v>2436</v>
      </c>
      <c r="D597" t="s">
        <v>2437</v>
      </c>
      <c r="E597" t="s">
        <v>309</v>
      </c>
      <c r="F597" t="s">
        <v>2436</v>
      </c>
      <c r="G597" t="s">
        <v>3993</v>
      </c>
      <c r="H597" t="s">
        <v>312</v>
      </c>
      <c r="I597" t="s">
        <v>917</v>
      </c>
      <c r="J597" t="s">
        <v>204</v>
      </c>
      <c r="K597" t="s">
        <v>204</v>
      </c>
      <c r="L597" t="s">
        <v>325</v>
      </c>
      <c r="M597" t="s">
        <v>340</v>
      </c>
      <c r="N597" t="s">
        <v>456</v>
      </c>
      <c r="O597" t="s">
        <v>339</v>
      </c>
      <c r="P597" t="s">
        <v>1212</v>
      </c>
      <c r="Q597" s="138">
        <v>78427</v>
      </c>
      <c r="R597" s="165">
        <v>1</v>
      </c>
      <c r="S597" t="s">
        <v>3994</v>
      </c>
      <c r="T597" s="4"/>
      <c r="U597" s="138">
        <v>1264.2431999999999</v>
      </c>
      <c r="V597" s="130">
        <v>5.9661980673142393E-5</v>
      </c>
      <c r="W597" s="130">
        <v>1.3798414123281559E-2</v>
      </c>
      <c r="X597" s="130">
        <v>3.3527001165911089E-3</v>
      </c>
      <c r="Y597" s="182"/>
      <c r="AA597" s="159"/>
    </row>
    <row r="598" spans="1:27" x14ac:dyDescent="0.25">
      <c r="A598" t="s">
        <v>1213</v>
      </c>
      <c r="B598">
        <v>58</v>
      </c>
      <c r="C598" t="s">
        <v>2572</v>
      </c>
      <c r="D598" t="s">
        <v>2573</v>
      </c>
      <c r="E598" t="s">
        <v>309</v>
      </c>
      <c r="F598" t="s">
        <v>2572</v>
      </c>
      <c r="G598" t="s">
        <v>4267</v>
      </c>
      <c r="H598" t="s">
        <v>312</v>
      </c>
      <c r="I598" t="s">
        <v>917</v>
      </c>
      <c r="J598" t="s">
        <v>204</v>
      </c>
      <c r="K598" t="s">
        <v>204</v>
      </c>
      <c r="L598" t="s">
        <v>325</v>
      </c>
      <c r="M598" t="s">
        <v>340</v>
      </c>
      <c r="N598" t="s">
        <v>451</v>
      </c>
      <c r="O598" t="s">
        <v>339</v>
      </c>
      <c r="P598" t="s">
        <v>1212</v>
      </c>
      <c r="Q598" s="138">
        <v>1405</v>
      </c>
      <c r="R598" s="165">
        <v>1</v>
      </c>
      <c r="S598" t="s">
        <v>4268</v>
      </c>
      <c r="T598" s="4"/>
      <c r="U598" s="138">
        <v>1176.547</v>
      </c>
      <c r="V598" s="130">
        <v>1.8241091401500055E-4</v>
      </c>
      <c r="W598" s="130">
        <v>1.2841265621602356E-2</v>
      </c>
      <c r="X598" s="130">
        <v>3.1201348475316457E-3</v>
      </c>
      <c r="Y598" s="182"/>
      <c r="AA598" s="159"/>
    </row>
    <row r="599" spans="1:27" x14ac:dyDescent="0.25">
      <c r="A599" t="s">
        <v>1213</v>
      </c>
      <c r="B599">
        <v>58</v>
      </c>
      <c r="C599" t="s">
        <v>4003</v>
      </c>
      <c r="D599" t="s">
        <v>4004</v>
      </c>
      <c r="E599" t="s">
        <v>309</v>
      </c>
      <c r="F599" t="s">
        <v>4003</v>
      </c>
      <c r="G599" t="s">
        <v>4005</v>
      </c>
      <c r="H599" t="s">
        <v>312</v>
      </c>
      <c r="I599" t="s">
        <v>917</v>
      </c>
      <c r="J599" t="s">
        <v>204</v>
      </c>
      <c r="K599" t="s">
        <v>204</v>
      </c>
      <c r="L599" t="s">
        <v>325</v>
      </c>
      <c r="M599" t="s">
        <v>340</v>
      </c>
      <c r="N599" t="s">
        <v>441</v>
      </c>
      <c r="O599" t="s">
        <v>339</v>
      </c>
      <c r="P599" t="s">
        <v>1212</v>
      </c>
      <c r="Q599" s="138">
        <v>4263</v>
      </c>
      <c r="R599" s="165">
        <v>1</v>
      </c>
      <c r="S599" t="s">
        <v>4006</v>
      </c>
      <c r="T599" s="4"/>
      <c r="U599" s="138">
        <v>1133.1053999999999</v>
      </c>
      <c r="V599" s="130">
        <v>7.5646018864303593E-5</v>
      </c>
      <c r="W599" s="130">
        <v>1.2367128060903631E-2</v>
      </c>
      <c r="X599" s="130">
        <v>3.0049302275780604E-3</v>
      </c>
      <c r="Y599" s="182"/>
      <c r="AA599" s="159"/>
    </row>
    <row r="600" spans="1:27" x14ac:dyDescent="0.25">
      <c r="A600" t="s">
        <v>1213</v>
      </c>
      <c r="B600">
        <v>58</v>
      </c>
      <c r="C600" t="s">
        <v>3959</v>
      </c>
      <c r="D600" t="s">
        <v>3960</v>
      </c>
      <c r="E600" t="s">
        <v>309</v>
      </c>
      <c r="F600" t="s">
        <v>3961</v>
      </c>
      <c r="G600" t="s">
        <v>3962</v>
      </c>
      <c r="H600" t="s">
        <v>312</v>
      </c>
      <c r="I600" t="s">
        <v>917</v>
      </c>
      <c r="J600" t="s">
        <v>204</v>
      </c>
      <c r="K600" t="s">
        <v>204</v>
      </c>
      <c r="L600" t="s">
        <v>325</v>
      </c>
      <c r="M600" t="s">
        <v>340</v>
      </c>
      <c r="N600" t="s">
        <v>448</v>
      </c>
      <c r="O600" t="s">
        <v>339</v>
      </c>
      <c r="P600" t="s">
        <v>1212</v>
      </c>
      <c r="Q600" s="138">
        <v>7604</v>
      </c>
      <c r="R600" s="165">
        <v>1</v>
      </c>
      <c r="S600" t="s">
        <v>3963</v>
      </c>
      <c r="T600" s="4"/>
      <c r="U600" s="138">
        <v>1095.7364</v>
      </c>
      <c r="V600" s="130">
        <v>7.5789863135706912E-5</v>
      </c>
      <c r="W600" s="130">
        <v>1.1959269084582533E-2</v>
      </c>
      <c r="X600" s="130">
        <v>2.905829792901494E-3</v>
      </c>
      <c r="Y600" s="182"/>
      <c r="AA600" s="159"/>
    </row>
    <row r="601" spans="1:27" x14ac:dyDescent="0.25">
      <c r="A601" t="s">
        <v>1213</v>
      </c>
      <c r="B601">
        <v>58</v>
      </c>
      <c r="C601" t="s">
        <v>1703</v>
      </c>
      <c r="D601" t="s">
        <v>1704</v>
      </c>
      <c r="E601" t="s">
        <v>309</v>
      </c>
      <c r="F601" t="s">
        <v>3983</v>
      </c>
      <c r="G601" t="s">
        <v>3984</v>
      </c>
      <c r="H601" t="s">
        <v>312</v>
      </c>
      <c r="I601" t="s">
        <v>917</v>
      </c>
      <c r="J601" t="s">
        <v>204</v>
      </c>
      <c r="K601" t="s">
        <v>204</v>
      </c>
      <c r="L601" t="s">
        <v>325</v>
      </c>
      <c r="M601" t="s">
        <v>340</v>
      </c>
      <c r="N601" t="s">
        <v>454</v>
      </c>
      <c r="O601" t="s">
        <v>339</v>
      </c>
      <c r="P601" t="s">
        <v>1212</v>
      </c>
      <c r="Q601" s="138">
        <v>22390</v>
      </c>
      <c r="R601" s="165">
        <v>1</v>
      </c>
      <c r="S601" t="s">
        <v>3985</v>
      </c>
      <c r="T601" s="4"/>
      <c r="U601" s="138">
        <v>1046.5085999999999</v>
      </c>
      <c r="V601" s="130">
        <v>2.2399940197462026E-4</v>
      </c>
      <c r="W601" s="130">
        <v>1.1421978814183546E-2</v>
      </c>
      <c r="X601" s="130">
        <v>2.7752805039675896E-3</v>
      </c>
      <c r="Y601" s="182"/>
      <c r="AA601" s="159"/>
    </row>
    <row r="602" spans="1:27" x14ac:dyDescent="0.25">
      <c r="A602" t="s">
        <v>1213</v>
      </c>
      <c r="B602">
        <v>58</v>
      </c>
      <c r="C602" t="s">
        <v>4536</v>
      </c>
      <c r="D602" t="s">
        <v>4537</v>
      </c>
      <c r="E602" t="s">
        <v>309</v>
      </c>
      <c r="F602" t="s">
        <v>4536</v>
      </c>
      <c r="G602" t="s">
        <v>4538</v>
      </c>
      <c r="H602" t="s">
        <v>312</v>
      </c>
      <c r="I602" t="s">
        <v>917</v>
      </c>
      <c r="J602" t="s">
        <v>204</v>
      </c>
      <c r="K602" t="s">
        <v>204</v>
      </c>
      <c r="L602" t="s">
        <v>325</v>
      </c>
      <c r="M602" t="s">
        <v>340</v>
      </c>
      <c r="N602" t="s">
        <v>448</v>
      </c>
      <c r="O602" t="s">
        <v>339</v>
      </c>
      <c r="P602" t="s">
        <v>1212</v>
      </c>
      <c r="Q602" s="138">
        <v>6638</v>
      </c>
      <c r="R602" s="165">
        <v>1</v>
      </c>
      <c r="S602" t="s">
        <v>4539</v>
      </c>
      <c r="T602" s="4"/>
      <c r="U602" s="138">
        <v>1008.976</v>
      </c>
      <c r="V602" s="130">
        <v>1.8723570374448842E-4</v>
      </c>
      <c r="W602" s="130">
        <v>1.1012334247439208E-2</v>
      </c>
      <c r="X602" s="130">
        <v>2.6757462115181881E-3</v>
      </c>
      <c r="Y602" s="182"/>
      <c r="AA602" s="159"/>
    </row>
    <row r="603" spans="1:27" x14ac:dyDescent="0.25">
      <c r="A603" t="s">
        <v>1213</v>
      </c>
      <c r="B603">
        <v>58</v>
      </c>
      <c r="C603" t="s">
        <v>4342</v>
      </c>
      <c r="D603" t="s">
        <v>4343</v>
      </c>
      <c r="E603" t="s">
        <v>309</v>
      </c>
      <c r="F603" t="s">
        <v>4342</v>
      </c>
      <c r="G603" t="s">
        <v>4344</v>
      </c>
      <c r="H603" t="s">
        <v>312</v>
      </c>
      <c r="I603" t="s">
        <v>917</v>
      </c>
      <c r="J603" t="s">
        <v>204</v>
      </c>
      <c r="K603" t="s">
        <v>204</v>
      </c>
      <c r="L603" t="s">
        <v>325</v>
      </c>
      <c r="M603" t="s">
        <v>340</v>
      </c>
      <c r="N603" t="s">
        <v>451</v>
      </c>
      <c r="O603" t="s">
        <v>339</v>
      </c>
      <c r="P603" t="s">
        <v>1212</v>
      </c>
      <c r="Q603" s="138">
        <v>187257</v>
      </c>
      <c r="R603" s="165">
        <v>1</v>
      </c>
      <c r="S603" t="s">
        <v>4345</v>
      </c>
      <c r="T603" s="4"/>
      <c r="U603" s="138">
        <v>1006.3190999999999</v>
      </c>
      <c r="V603" s="130">
        <v>1.0010858742771995E-3</v>
      </c>
      <c r="W603" s="130">
        <v>1.0983335866048549E-2</v>
      </c>
      <c r="X603" s="130">
        <v>2.6687002658174154E-3</v>
      </c>
      <c r="Y603" s="182"/>
      <c r="AA603" s="159"/>
    </row>
    <row r="604" spans="1:27" x14ac:dyDescent="0.25">
      <c r="A604" t="s">
        <v>1213</v>
      </c>
      <c r="B604">
        <v>58</v>
      </c>
      <c r="C604" t="s">
        <v>2591</v>
      </c>
      <c r="D604" t="s">
        <v>2592</v>
      </c>
      <c r="E604" t="s">
        <v>309</v>
      </c>
      <c r="F604" t="s">
        <v>2591</v>
      </c>
      <c r="G604" t="s">
        <v>3975</v>
      </c>
      <c r="H604" t="s">
        <v>312</v>
      </c>
      <c r="I604" t="s">
        <v>917</v>
      </c>
      <c r="J604" t="s">
        <v>204</v>
      </c>
      <c r="K604" t="s">
        <v>204</v>
      </c>
      <c r="L604" t="s">
        <v>325</v>
      </c>
      <c r="M604" t="s">
        <v>340</v>
      </c>
      <c r="N604" t="s">
        <v>475</v>
      </c>
      <c r="O604" t="s">
        <v>339</v>
      </c>
      <c r="P604" t="s">
        <v>1212</v>
      </c>
      <c r="Q604" s="138">
        <v>35058</v>
      </c>
      <c r="R604" s="165">
        <v>1</v>
      </c>
      <c r="S604" t="s">
        <v>3976</v>
      </c>
      <c r="T604" s="4"/>
      <c r="U604" s="138">
        <v>866.63380000000006</v>
      </c>
      <c r="V604" s="130">
        <v>1.2769075587729957E-4</v>
      </c>
      <c r="W604" s="130">
        <v>9.4587592526763579E-3</v>
      </c>
      <c r="X604" s="130">
        <v>2.2982628993391432E-3</v>
      </c>
      <c r="Y604" s="182"/>
      <c r="AA604" s="159"/>
    </row>
    <row r="605" spans="1:27" x14ac:dyDescent="0.25">
      <c r="A605" t="s">
        <v>1213</v>
      </c>
      <c r="B605">
        <v>58</v>
      </c>
      <c r="C605" t="s">
        <v>2357</v>
      </c>
      <c r="D605" t="s">
        <v>2358</v>
      </c>
      <c r="E605" t="s">
        <v>309</v>
      </c>
      <c r="F605" t="s">
        <v>4254</v>
      </c>
      <c r="G605" t="s">
        <v>4255</v>
      </c>
      <c r="H605" t="s">
        <v>312</v>
      </c>
      <c r="I605" t="s">
        <v>917</v>
      </c>
      <c r="J605" t="s">
        <v>204</v>
      </c>
      <c r="K605" t="s">
        <v>204</v>
      </c>
      <c r="L605" t="s">
        <v>325</v>
      </c>
      <c r="M605" t="s">
        <v>340</v>
      </c>
      <c r="N605" t="s">
        <v>445</v>
      </c>
      <c r="O605" t="s">
        <v>339</v>
      </c>
      <c r="P605" t="s">
        <v>1212</v>
      </c>
      <c r="Q605" s="138">
        <v>27005</v>
      </c>
      <c r="R605" s="165">
        <v>1</v>
      </c>
      <c r="S605" t="s">
        <v>4256</v>
      </c>
      <c r="T605" s="4"/>
      <c r="U605" s="138">
        <v>809.33990000000006</v>
      </c>
      <c r="V605" s="130">
        <v>1.2117194199855182E-4</v>
      </c>
      <c r="W605" s="130">
        <v>8.8334326075040683E-3</v>
      </c>
      <c r="X605" s="130">
        <v>2.1463227780001799E-3</v>
      </c>
      <c r="Y605" s="182"/>
      <c r="AA605" s="159"/>
    </row>
    <row r="606" spans="1:27" x14ac:dyDescent="0.25">
      <c r="A606" t="s">
        <v>1213</v>
      </c>
      <c r="B606">
        <v>58</v>
      </c>
      <c r="C606" t="s">
        <v>3131</v>
      </c>
      <c r="D606" t="s">
        <v>3132</v>
      </c>
      <c r="E606" t="s">
        <v>309</v>
      </c>
      <c r="F606" t="s">
        <v>3131</v>
      </c>
      <c r="G606" t="s">
        <v>4483</v>
      </c>
      <c r="H606" t="s">
        <v>312</v>
      </c>
      <c r="I606" t="s">
        <v>917</v>
      </c>
      <c r="J606" t="s">
        <v>204</v>
      </c>
      <c r="K606" t="s">
        <v>204</v>
      </c>
      <c r="L606" t="s">
        <v>325</v>
      </c>
      <c r="M606" t="s">
        <v>340</v>
      </c>
      <c r="N606" t="s">
        <v>447</v>
      </c>
      <c r="O606" t="s">
        <v>339</v>
      </c>
      <c r="P606" t="s">
        <v>1212</v>
      </c>
      <c r="Q606" s="138">
        <v>2725</v>
      </c>
      <c r="R606" s="165">
        <v>1</v>
      </c>
      <c r="S606" t="s">
        <v>4484</v>
      </c>
      <c r="T606" s="4"/>
      <c r="U606" s="138">
        <v>758.36749999999995</v>
      </c>
      <c r="V606" s="130">
        <v>1.4081222454738945E-4</v>
      </c>
      <c r="W606" s="130">
        <v>8.2771011326283808E-3</v>
      </c>
      <c r="X606" s="130">
        <v>2.0111469103958066E-3</v>
      </c>
      <c r="Y606" s="182"/>
      <c r="AA606" s="159"/>
    </row>
    <row r="607" spans="1:27" x14ac:dyDescent="0.25">
      <c r="A607" t="s">
        <v>1213</v>
      </c>
      <c r="B607">
        <v>58</v>
      </c>
      <c r="C607" t="s">
        <v>2577</v>
      </c>
      <c r="D607" t="s">
        <v>2578</v>
      </c>
      <c r="E607" t="s">
        <v>309</v>
      </c>
      <c r="F607" t="s">
        <v>2577</v>
      </c>
      <c r="G607" t="s">
        <v>4054</v>
      </c>
      <c r="H607" t="s">
        <v>312</v>
      </c>
      <c r="I607" t="s">
        <v>917</v>
      </c>
      <c r="J607" t="s">
        <v>204</v>
      </c>
      <c r="K607" t="s">
        <v>204</v>
      </c>
      <c r="L607" t="s">
        <v>325</v>
      </c>
      <c r="M607" t="s">
        <v>340</v>
      </c>
      <c r="N607" t="s">
        <v>440</v>
      </c>
      <c r="O607" t="s">
        <v>339</v>
      </c>
      <c r="P607" t="s">
        <v>1212</v>
      </c>
      <c r="Q607" s="138">
        <v>28457</v>
      </c>
      <c r="R607" s="165">
        <v>1</v>
      </c>
      <c r="S607" t="s">
        <v>4055</v>
      </c>
      <c r="T607" s="4"/>
      <c r="U607" s="138">
        <v>749.27280000000007</v>
      </c>
      <c r="V607" s="130">
        <v>1.2678858360787263E-4</v>
      </c>
      <c r="W607" s="130">
        <v>8.1778382400717851E-3</v>
      </c>
      <c r="X607" s="130">
        <v>1.9870282900620283E-3</v>
      </c>
      <c r="Y607" s="182"/>
      <c r="AA607" s="159"/>
    </row>
    <row r="608" spans="1:27" x14ac:dyDescent="0.25">
      <c r="A608" t="s">
        <v>1213</v>
      </c>
      <c r="B608">
        <v>58</v>
      </c>
      <c r="C608" t="s">
        <v>2185</v>
      </c>
      <c r="D608" t="s">
        <v>2186</v>
      </c>
      <c r="E608" t="s">
        <v>309</v>
      </c>
      <c r="F608" t="s">
        <v>2185</v>
      </c>
      <c r="G608" t="s">
        <v>3991</v>
      </c>
      <c r="H608" t="s">
        <v>312</v>
      </c>
      <c r="I608" t="s">
        <v>917</v>
      </c>
      <c r="J608" t="s">
        <v>204</v>
      </c>
      <c r="K608" t="s">
        <v>204</v>
      </c>
      <c r="L608" t="s">
        <v>325</v>
      </c>
      <c r="M608" t="s">
        <v>340</v>
      </c>
      <c r="N608" t="s">
        <v>464</v>
      </c>
      <c r="O608" t="s">
        <v>339</v>
      </c>
      <c r="P608" t="s">
        <v>1212</v>
      </c>
      <c r="Q608" s="138">
        <v>2091</v>
      </c>
      <c r="R608" s="165">
        <v>1</v>
      </c>
      <c r="S608" t="s">
        <v>3992</v>
      </c>
      <c r="T608" s="4"/>
      <c r="U608" s="138">
        <v>747.32339999999999</v>
      </c>
      <c r="V608" s="130">
        <v>8.499453409134421E-5</v>
      </c>
      <c r="W608" s="130">
        <v>8.1565617732559641E-3</v>
      </c>
      <c r="X608" s="130">
        <v>1.9818585935928025E-3</v>
      </c>
      <c r="Y608" s="182"/>
      <c r="AA608" s="159"/>
    </row>
    <row r="609" spans="1:27" x14ac:dyDescent="0.25">
      <c r="A609" t="s">
        <v>1213</v>
      </c>
      <c r="B609">
        <v>58</v>
      </c>
      <c r="C609" t="s">
        <v>2873</v>
      </c>
      <c r="D609" t="s">
        <v>2874</v>
      </c>
      <c r="E609" t="s">
        <v>309</v>
      </c>
      <c r="F609" t="s">
        <v>2873</v>
      </c>
      <c r="G609" t="s">
        <v>4233</v>
      </c>
      <c r="H609" t="s">
        <v>312</v>
      </c>
      <c r="I609" t="s">
        <v>917</v>
      </c>
      <c r="J609" t="s">
        <v>204</v>
      </c>
      <c r="K609" t="s">
        <v>204</v>
      </c>
      <c r="L609" t="s">
        <v>325</v>
      </c>
      <c r="M609" t="s">
        <v>340</v>
      </c>
      <c r="N609" t="s">
        <v>464</v>
      </c>
      <c r="O609" t="s">
        <v>339</v>
      </c>
      <c r="P609" t="s">
        <v>1212</v>
      </c>
      <c r="Q609" s="138">
        <v>7704</v>
      </c>
      <c r="R609" s="165">
        <v>1</v>
      </c>
      <c r="S609" t="s">
        <v>4234</v>
      </c>
      <c r="T609" s="4"/>
      <c r="U609" s="138">
        <v>704.99300000000005</v>
      </c>
      <c r="V609" s="130">
        <v>2.1047560930831114E-4</v>
      </c>
      <c r="W609" s="130">
        <v>7.6945522570456681E-3</v>
      </c>
      <c r="X609" s="130">
        <v>1.8696008120082559E-3</v>
      </c>
      <c r="Y609" s="182"/>
      <c r="AA609" s="159"/>
    </row>
    <row r="610" spans="1:27" x14ac:dyDescent="0.25">
      <c r="A610" t="s">
        <v>1213</v>
      </c>
      <c r="B610">
        <v>58</v>
      </c>
      <c r="C610" t="s">
        <v>2363</v>
      </c>
      <c r="D610" t="s">
        <v>2364</v>
      </c>
      <c r="E610" t="s">
        <v>309</v>
      </c>
      <c r="F610" t="s">
        <v>4249</v>
      </c>
      <c r="G610" t="s">
        <v>4250</v>
      </c>
      <c r="H610" t="s">
        <v>312</v>
      </c>
      <c r="I610" t="s">
        <v>917</v>
      </c>
      <c r="J610" t="s">
        <v>204</v>
      </c>
      <c r="K610" t="s">
        <v>204</v>
      </c>
      <c r="L610" t="s">
        <v>325</v>
      </c>
      <c r="M610" t="s">
        <v>340</v>
      </c>
      <c r="N610" t="s">
        <v>459</v>
      </c>
      <c r="O610" t="s">
        <v>339</v>
      </c>
      <c r="P610" t="s">
        <v>1212</v>
      </c>
      <c r="Q610" s="138">
        <v>12535</v>
      </c>
      <c r="R610" s="165">
        <v>1</v>
      </c>
      <c r="S610" t="s">
        <v>4251</v>
      </c>
      <c r="T610" s="4"/>
      <c r="U610" s="138">
        <v>701.8347</v>
      </c>
      <c r="V610" s="130">
        <v>1.067418038133503E-4</v>
      </c>
      <c r="W610" s="130">
        <v>7.660081412096246E-3</v>
      </c>
      <c r="X610" s="130">
        <v>1.8612251823997836E-3</v>
      </c>
      <c r="Y610" s="182"/>
      <c r="AA610" s="159"/>
    </row>
    <row r="611" spans="1:27" x14ac:dyDescent="0.25">
      <c r="A611" t="s">
        <v>1213</v>
      </c>
      <c r="B611">
        <v>58</v>
      </c>
      <c r="C611" t="s">
        <v>4540</v>
      </c>
      <c r="D611" t="s">
        <v>4541</v>
      </c>
      <c r="E611" t="s">
        <v>309</v>
      </c>
      <c r="F611" t="s">
        <v>4540</v>
      </c>
      <c r="G611" t="s">
        <v>4542</v>
      </c>
      <c r="H611" t="s">
        <v>312</v>
      </c>
      <c r="I611" t="s">
        <v>917</v>
      </c>
      <c r="J611" t="s">
        <v>204</v>
      </c>
      <c r="K611" t="s">
        <v>204</v>
      </c>
      <c r="L611" t="s">
        <v>325</v>
      </c>
      <c r="M611" t="s">
        <v>340</v>
      </c>
      <c r="N611" t="s">
        <v>480</v>
      </c>
      <c r="O611" t="s">
        <v>339</v>
      </c>
      <c r="P611" t="s">
        <v>1212</v>
      </c>
      <c r="Q611" s="138">
        <v>19820</v>
      </c>
      <c r="R611" s="165">
        <v>1</v>
      </c>
      <c r="S611" t="s">
        <v>4543</v>
      </c>
      <c r="T611" s="4"/>
      <c r="U611" s="138">
        <v>617.39300000000003</v>
      </c>
      <c r="V611" s="130">
        <v>4.1200096876352918E-4</v>
      </c>
      <c r="W611" s="130">
        <v>6.7384537174613023E-3</v>
      </c>
      <c r="X611" s="130">
        <v>1.6372906598054351E-3</v>
      </c>
      <c r="Y611" s="182"/>
      <c r="AA611" s="159"/>
    </row>
    <row r="612" spans="1:27" x14ac:dyDescent="0.25">
      <c r="A612" t="s">
        <v>1213</v>
      </c>
      <c r="B612">
        <v>58</v>
      </c>
      <c r="C612" t="s">
        <v>3431</v>
      </c>
      <c r="D612" t="s">
        <v>3432</v>
      </c>
      <c r="E612" t="s">
        <v>309</v>
      </c>
      <c r="F612" t="s">
        <v>3431</v>
      </c>
      <c r="G612" t="s">
        <v>4325</v>
      </c>
      <c r="H612" t="s">
        <v>312</v>
      </c>
      <c r="I612" t="s">
        <v>917</v>
      </c>
      <c r="J612" t="s">
        <v>204</v>
      </c>
      <c r="K612" t="s">
        <v>204</v>
      </c>
      <c r="L612" t="s">
        <v>325</v>
      </c>
      <c r="M612" t="s">
        <v>340</v>
      </c>
      <c r="N612" t="s">
        <v>464</v>
      </c>
      <c r="O612" t="s">
        <v>339</v>
      </c>
      <c r="P612" t="s">
        <v>1212</v>
      </c>
      <c r="Q612" s="138">
        <v>174437.3</v>
      </c>
      <c r="R612" s="165">
        <v>1</v>
      </c>
      <c r="S612" t="s">
        <v>4326</v>
      </c>
      <c r="T612" s="4"/>
      <c r="U612" s="138">
        <v>614.3682</v>
      </c>
      <c r="V612" s="130">
        <v>1.1929869147266168E-3</v>
      </c>
      <c r="W612" s="130">
        <v>6.7054399404917267E-3</v>
      </c>
      <c r="X612" s="130">
        <v>1.6292690645042583E-3</v>
      </c>
      <c r="Y612" s="182"/>
      <c r="AA612" s="159"/>
    </row>
    <row r="613" spans="1:27" x14ac:dyDescent="0.25">
      <c r="A613" t="s">
        <v>1213</v>
      </c>
      <c r="B613">
        <v>58</v>
      </c>
      <c r="C613" t="s">
        <v>2482</v>
      </c>
      <c r="D613" t="s">
        <v>2483</v>
      </c>
      <c r="E613" t="s">
        <v>309</v>
      </c>
      <c r="F613" t="s">
        <v>2482</v>
      </c>
      <c r="G613" t="s">
        <v>4269</v>
      </c>
      <c r="H613" t="s">
        <v>312</v>
      </c>
      <c r="I613" t="s">
        <v>917</v>
      </c>
      <c r="J613" t="s">
        <v>204</v>
      </c>
      <c r="K613" t="s">
        <v>204</v>
      </c>
      <c r="L613" t="s">
        <v>325</v>
      </c>
      <c r="M613" t="s">
        <v>340</v>
      </c>
      <c r="N613" t="s">
        <v>478</v>
      </c>
      <c r="O613" t="s">
        <v>339</v>
      </c>
      <c r="P613" t="s">
        <v>1212</v>
      </c>
      <c r="Q613" s="138">
        <v>34883.550000000003</v>
      </c>
      <c r="R613" s="165">
        <v>1</v>
      </c>
      <c r="S613" t="s">
        <v>4270</v>
      </c>
      <c r="T613" s="4"/>
      <c r="U613" s="138">
        <v>438.4862</v>
      </c>
      <c r="V613" s="130">
        <v>1.7403040096490037E-4</v>
      </c>
      <c r="W613" s="130">
        <v>4.7857992631038576E-3</v>
      </c>
      <c r="X613" s="130">
        <v>1.1628401353976768E-3</v>
      </c>
      <c r="Y613" s="182"/>
      <c r="AA613" s="159"/>
    </row>
    <row r="614" spans="1:27" x14ac:dyDescent="0.25">
      <c r="A614" t="s">
        <v>1213</v>
      </c>
      <c r="B614">
        <v>58</v>
      </c>
      <c r="C614" t="s">
        <v>4143</v>
      </c>
      <c r="D614" t="s">
        <v>4144</v>
      </c>
      <c r="E614" t="s">
        <v>309</v>
      </c>
      <c r="F614" t="s">
        <v>4143</v>
      </c>
      <c r="G614" t="s">
        <v>4223</v>
      </c>
      <c r="H614" t="s">
        <v>312</v>
      </c>
      <c r="I614" t="s">
        <v>917</v>
      </c>
      <c r="J614" t="s">
        <v>204</v>
      </c>
      <c r="K614" t="s">
        <v>204</v>
      </c>
      <c r="L614" t="s">
        <v>325</v>
      </c>
      <c r="M614" t="s">
        <v>340</v>
      </c>
      <c r="N614" t="s">
        <v>458</v>
      </c>
      <c r="O614" t="s">
        <v>339</v>
      </c>
      <c r="P614" t="s">
        <v>1212</v>
      </c>
      <c r="Q614" s="138">
        <v>895</v>
      </c>
      <c r="R614" s="165">
        <v>1</v>
      </c>
      <c r="S614" t="s">
        <v>4224</v>
      </c>
      <c r="T614" s="4"/>
      <c r="U614" s="138">
        <v>422.44</v>
      </c>
      <c r="V614" s="130">
        <v>1.9307160287979995E-5</v>
      </c>
      <c r="W614" s="130">
        <v>4.6106651491098095E-3</v>
      </c>
      <c r="X614" s="130">
        <v>1.120286537631959E-3</v>
      </c>
      <c r="Y614" s="182"/>
      <c r="AA614" s="159"/>
    </row>
    <row r="615" spans="1:27" x14ac:dyDescent="0.25">
      <c r="A615" t="s">
        <v>1213</v>
      </c>
      <c r="B615">
        <v>58</v>
      </c>
      <c r="C615" t="s">
        <v>1878</v>
      </c>
      <c r="D615" t="s">
        <v>1879</v>
      </c>
      <c r="E615" t="s">
        <v>309</v>
      </c>
      <c r="F615" t="s">
        <v>1878</v>
      </c>
      <c r="G615" t="s">
        <v>4485</v>
      </c>
      <c r="H615" t="s">
        <v>312</v>
      </c>
      <c r="I615" t="s">
        <v>917</v>
      </c>
      <c r="J615" t="s">
        <v>204</v>
      </c>
      <c r="K615" t="s">
        <v>204</v>
      </c>
      <c r="L615" t="s">
        <v>325</v>
      </c>
      <c r="M615" t="s">
        <v>340</v>
      </c>
      <c r="N615" t="s">
        <v>447</v>
      </c>
      <c r="O615" t="s">
        <v>339</v>
      </c>
      <c r="P615" t="s">
        <v>1212</v>
      </c>
      <c r="Q615" s="138">
        <v>34045</v>
      </c>
      <c r="R615" s="165">
        <v>1</v>
      </c>
      <c r="S615" t="s">
        <v>4486</v>
      </c>
      <c r="T615" s="4"/>
      <c r="U615" s="138">
        <v>411.60409999999996</v>
      </c>
      <c r="V615" s="130">
        <v>1.2119632049608522E-4</v>
      </c>
      <c r="W615" s="130">
        <v>4.492398160923939E-3</v>
      </c>
      <c r="X615" s="130">
        <v>1.0915503552317927E-3</v>
      </c>
      <c r="Y615" s="182"/>
      <c r="AA615" s="159"/>
    </row>
    <row r="616" spans="1:27" x14ac:dyDescent="0.25">
      <c r="A616" t="s">
        <v>1213</v>
      </c>
      <c r="B616">
        <v>58</v>
      </c>
      <c r="C616" t="s">
        <v>3324</v>
      </c>
      <c r="D616" t="s">
        <v>3325</v>
      </c>
      <c r="E616" t="s">
        <v>309</v>
      </c>
      <c r="F616" t="s">
        <v>3324</v>
      </c>
      <c r="G616" t="s">
        <v>4544</v>
      </c>
      <c r="H616" t="s">
        <v>312</v>
      </c>
      <c r="I616" t="s">
        <v>917</v>
      </c>
      <c r="J616" t="s">
        <v>204</v>
      </c>
      <c r="K616" t="s">
        <v>204</v>
      </c>
      <c r="L616" t="s">
        <v>325</v>
      </c>
      <c r="M616" t="s">
        <v>340</v>
      </c>
      <c r="N616" t="s">
        <v>458</v>
      </c>
      <c r="O616" t="s">
        <v>339</v>
      </c>
      <c r="P616" t="s">
        <v>1212</v>
      </c>
      <c r="Q616" s="138">
        <v>1775</v>
      </c>
      <c r="R616" s="165">
        <v>1</v>
      </c>
      <c r="S616" t="s">
        <v>4545</v>
      </c>
      <c r="T616" s="4"/>
      <c r="U616" s="138">
        <v>407.00749999999999</v>
      </c>
      <c r="V616" s="130">
        <v>1.3698093101964439E-4</v>
      </c>
      <c r="W616" s="130">
        <v>4.4422291820762965E-3</v>
      </c>
      <c r="X616" s="130">
        <v>1.0793604369028489E-3</v>
      </c>
      <c r="Y616" s="182"/>
      <c r="AA616" s="159"/>
    </row>
    <row r="617" spans="1:27" x14ac:dyDescent="0.25">
      <c r="A617" t="s">
        <v>1213</v>
      </c>
      <c r="B617">
        <v>58</v>
      </c>
      <c r="C617" t="s">
        <v>2318</v>
      </c>
      <c r="D617" t="s">
        <v>2319</v>
      </c>
      <c r="E617" t="s">
        <v>309</v>
      </c>
      <c r="F617" t="s">
        <v>4260</v>
      </c>
      <c r="G617" t="s">
        <v>4261</v>
      </c>
      <c r="H617" t="s">
        <v>312</v>
      </c>
      <c r="I617" t="s">
        <v>917</v>
      </c>
      <c r="J617" t="s">
        <v>204</v>
      </c>
      <c r="K617" t="s">
        <v>204</v>
      </c>
      <c r="L617" t="s">
        <v>325</v>
      </c>
      <c r="M617" t="s">
        <v>340</v>
      </c>
      <c r="N617" t="s">
        <v>445</v>
      </c>
      <c r="O617" t="s">
        <v>339</v>
      </c>
      <c r="P617" t="s">
        <v>1212</v>
      </c>
      <c r="Q617" s="138">
        <v>7689</v>
      </c>
      <c r="R617" s="165">
        <v>1</v>
      </c>
      <c r="S617" t="s">
        <v>4262</v>
      </c>
      <c r="T617" s="4"/>
      <c r="U617" s="138">
        <v>406.82499999999999</v>
      </c>
      <c r="V617" s="130">
        <v>9.7236227479203214E-5</v>
      </c>
      <c r="W617" s="130">
        <v>4.4402373101188287E-3</v>
      </c>
      <c r="X617" s="130">
        <v>1.0788764574190932E-3</v>
      </c>
      <c r="Y617" s="182"/>
      <c r="AA617" s="159"/>
    </row>
    <row r="618" spans="1:27" x14ac:dyDescent="0.25">
      <c r="A618" t="s">
        <v>1213</v>
      </c>
      <c r="B618">
        <v>58</v>
      </c>
      <c r="C618" t="s">
        <v>3099</v>
      </c>
      <c r="D618" t="s">
        <v>3100</v>
      </c>
      <c r="E618" t="s">
        <v>309</v>
      </c>
      <c r="F618" t="s">
        <v>3099</v>
      </c>
      <c r="G618" t="s">
        <v>4100</v>
      </c>
      <c r="H618" t="s">
        <v>312</v>
      </c>
      <c r="I618" t="s">
        <v>917</v>
      </c>
      <c r="J618" t="s">
        <v>204</v>
      </c>
      <c r="K618" t="s">
        <v>204</v>
      </c>
      <c r="L618" t="s">
        <v>325</v>
      </c>
      <c r="M618" t="s">
        <v>340</v>
      </c>
      <c r="N618" t="s">
        <v>447</v>
      </c>
      <c r="O618" t="s">
        <v>339</v>
      </c>
      <c r="P618" t="s">
        <v>1212</v>
      </c>
      <c r="Q618" s="138">
        <v>25642</v>
      </c>
      <c r="R618" s="165">
        <v>1</v>
      </c>
      <c r="S618" t="s">
        <v>4101</v>
      </c>
      <c r="T618" s="4"/>
      <c r="U618" s="138">
        <v>397.19459999999998</v>
      </c>
      <c r="V618" s="130">
        <v>1.2153649314501854E-4</v>
      </c>
      <c r="W618" s="130">
        <v>4.3351275912191338E-3</v>
      </c>
      <c r="X618" s="130">
        <v>1.0533371915540926E-3</v>
      </c>
      <c r="Y618" s="182"/>
      <c r="AA618" s="159"/>
    </row>
    <row r="619" spans="1:27" x14ac:dyDescent="0.25">
      <c r="A619" t="s">
        <v>1213</v>
      </c>
      <c r="B619">
        <v>58</v>
      </c>
      <c r="C619" t="s">
        <v>4112</v>
      </c>
      <c r="D619" t="s">
        <v>4113</v>
      </c>
      <c r="E619" t="s">
        <v>309</v>
      </c>
      <c r="F619" t="s">
        <v>4114</v>
      </c>
      <c r="G619" t="s">
        <v>4115</v>
      </c>
      <c r="H619" t="s">
        <v>312</v>
      </c>
      <c r="I619" t="s">
        <v>917</v>
      </c>
      <c r="J619" t="s">
        <v>204</v>
      </c>
      <c r="K619" t="s">
        <v>204</v>
      </c>
      <c r="L619" t="s">
        <v>325</v>
      </c>
      <c r="M619" t="s">
        <v>340</v>
      </c>
      <c r="N619" t="s">
        <v>477</v>
      </c>
      <c r="O619" t="s">
        <v>339</v>
      </c>
      <c r="P619" t="s">
        <v>1212</v>
      </c>
      <c r="Q619" s="138">
        <v>1313</v>
      </c>
      <c r="R619" s="165">
        <v>1</v>
      </c>
      <c r="S619" t="s">
        <v>4116</v>
      </c>
      <c r="T619" s="4"/>
      <c r="U619" s="138">
        <v>395.08170000000001</v>
      </c>
      <c r="V619" s="130">
        <v>2.1257512174904154E-4</v>
      </c>
      <c r="W619" s="130">
        <v>4.3120666254167625E-3</v>
      </c>
      <c r="X619" s="130">
        <v>1.0477339025062691E-3</v>
      </c>
      <c r="Y619" s="182"/>
      <c r="AA619" s="159"/>
    </row>
    <row r="620" spans="1:27" x14ac:dyDescent="0.25">
      <c r="A620" t="s">
        <v>1213</v>
      </c>
      <c r="B620">
        <v>58</v>
      </c>
      <c r="C620" t="s">
        <v>4299</v>
      </c>
      <c r="D620" t="s">
        <v>4300</v>
      </c>
      <c r="E620" t="s">
        <v>309</v>
      </c>
      <c r="F620" t="s">
        <v>4299</v>
      </c>
      <c r="G620" t="s">
        <v>4301</v>
      </c>
      <c r="H620" t="s">
        <v>312</v>
      </c>
      <c r="I620" t="s">
        <v>917</v>
      </c>
      <c r="J620" t="s">
        <v>204</v>
      </c>
      <c r="K620" t="s">
        <v>204</v>
      </c>
      <c r="L620" t="s">
        <v>325</v>
      </c>
      <c r="M620" t="s">
        <v>340</v>
      </c>
      <c r="N620" t="s">
        <v>473</v>
      </c>
      <c r="O620" t="s">
        <v>339</v>
      </c>
      <c r="P620" t="s">
        <v>1212</v>
      </c>
      <c r="Q620" s="138">
        <v>27635</v>
      </c>
      <c r="R620" s="165">
        <v>1</v>
      </c>
      <c r="S620" t="s">
        <v>4302</v>
      </c>
      <c r="T620" s="4"/>
      <c r="U620" s="138">
        <v>389.10079999999999</v>
      </c>
      <c r="V620" s="130">
        <v>2.5163415600720345E-4</v>
      </c>
      <c r="W620" s="130">
        <v>4.2467888884829708E-3</v>
      </c>
      <c r="X620" s="130">
        <v>1.0318729003451976E-3</v>
      </c>
      <c r="Y620" s="182"/>
      <c r="AA620" s="159"/>
    </row>
    <row r="621" spans="1:27" x14ac:dyDescent="0.25">
      <c r="A621" t="s">
        <v>1213</v>
      </c>
      <c r="B621">
        <v>58</v>
      </c>
      <c r="C621" t="s">
        <v>4346</v>
      </c>
      <c r="D621" t="s">
        <v>4347</v>
      </c>
      <c r="E621" t="s">
        <v>309</v>
      </c>
      <c r="F621" t="s">
        <v>4348</v>
      </c>
      <c r="G621" t="s">
        <v>4349</v>
      </c>
      <c r="H621" t="s">
        <v>312</v>
      </c>
      <c r="I621" t="s">
        <v>917</v>
      </c>
      <c r="J621" t="s">
        <v>204</v>
      </c>
      <c r="K621" t="s">
        <v>204</v>
      </c>
      <c r="L621" t="s">
        <v>325</v>
      </c>
      <c r="M621" t="s">
        <v>340</v>
      </c>
      <c r="N621" t="s">
        <v>451</v>
      </c>
      <c r="O621" t="s">
        <v>339</v>
      </c>
      <c r="P621" t="s">
        <v>1212</v>
      </c>
      <c r="Q621" s="138">
        <v>3856</v>
      </c>
      <c r="R621" s="165">
        <v>1</v>
      </c>
      <c r="S621" t="s">
        <v>4350</v>
      </c>
      <c r="T621" s="4"/>
      <c r="U621" s="138">
        <v>362.15550000000002</v>
      </c>
      <c r="V621" s="130">
        <v>7.3062584792436033E-5</v>
      </c>
      <c r="W621" s="130">
        <v>3.9526979983155897E-3</v>
      </c>
      <c r="X621" s="130">
        <v>9.6041551742110341E-4</v>
      </c>
      <c r="Y621" s="182"/>
      <c r="AA621" s="159"/>
    </row>
    <row r="622" spans="1:27" x14ac:dyDescent="0.25">
      <c r="A622" t="s">
        <v>1213</v>
      </c>
      <c r="B622">
        <v>58</v>
      </c>
      <c r="C622" t="s">
        <v>1734</v>
      </c>
      <c r="D622" t="s">
        <v>1735</v>
      </c>
      <c r="E622" t="s">
        <v>309</v>
      </c>
      <c r="F622" t="s">
        <v>4032</v>
      </c>
      <c r="G622" t="s">
        <v>4033</v>
      </c>
      <c r="H622" t="s">
        <v>312</v>
      </c>
      <c r="I622" t="s">
        <v>917</v>
      </c>
      <c r="J622" t="s">
        <v>204</v>
      </c>
      <c r="K622" t="s">
        <v>204</v>
      </c>
      <c r="L622" t="s">
        <v>325</v>
      </c>
      <c r="M622" t="s">
        <v>340</v>
      </c>
      <c r="N622" t="s">
        <v>447</v>
      </c>
      <c r="O622" t="s">
        <v>339</v>
      </c>
      <c r="P622" t="s">
        <v>1212</v>
      </c>
      <c r="Q622" s="138">
        <v>21403</v>
      </c>
      <c r="R622" s="165">
        <v>1</v>
      </c>
      <c r="S622" t="s">
        <v>4034</v>
      </c>
      <c r="T622" s="4"/>
      <c r="U622" s="138">
        <v>347.79879999999997</v>
      </c>
      <c r="V622" s="130">
        <v>3.451199629283465E-4</v>
      </c>
      <c r="W622" s="130">
        <v>3.7960037071825881E-3</v>
      </c>
      <c r="X622" s="130">
        <v>9.2234237630089511E-4</v>
      </c>
      <c r="Y622" s="182"/>
      <c r="AA622" s="159"/>
    </row>
    <row r="623" spans="1:27" x14ac:dyDescent="0.25">
      <c r="A623" t="s">
        <v>1213</v>
      </c>
      <c r="B623">
        <v>58</v>
      </c>
      <c r="C623" t="s">
        <v>2782</v>
      </c>
      <c r="D623" t="s">
        <v>2783</v>
      </c>
      <c r="E623" t="s">
        <v>309</v>
      </c>
      <c r="F623" t="s">
        <v>2782</v>
      </c>
      <c r="G623" t="s">
        <v>4323</v>
      </c>
      <c r="H623" t="s">
        <v>312</v>
      </c>
      <c r="I623" t="s">
        <v>917</v>
      </c>
      <c r="J623" t="s">
        <v>204</v>
      </c>
      <c r="K623" t="s">
        <v>204</v>
      </c>
      <c r="L623" t="s">
        <v>325</v>
      </c>
      <c r="M623" t="s">
        <v>340</v>
      </c>
      <c r="N623" t="s">
        <v>440</v>
      </c>
      <c r="O623" t="s">
        <v>339</v>
      </c>
      <c r="P623" t="s">
        <v>1212</v>
      </c>
      <c r="Q623" s="138">
        <v>616512</v>
      </c>
      <c r="R623" s="165">
        <v>1</v>
      </c>
      <c r="S623" t="s">
        <v>4324</v>
      </c>
      <c r="T623" s="4"/>
      <c r="U623" s="138">
        <v>320.58620000000002</v>
      </c>
      <c r="V623" s="130">
        <v>4.8737836737211673E-4</v>
      </c>
      <c r="W623" s="130">
        <v>3.4989954067454485E-3</v>
      </c>
      <c r="X623" s="130">
        <v>8.5017612917949697E-4</v>
      </c>
      <c r="Y623" s="182"/>
      <c r="AA623" s="159"/>
    </row>
    <row r="624" spans="1:27" x14ac:dyDescent="0.25">
      <c r="A624" t="s">
        <v>1213</v>
      </c>
      <c r="B624">
        <v>58</v>
      </c>
      <c r="C624" t="s">
        <v>1994</v>
      </c>
      <c r="D624" t="s">
        <v>1995</v>
      </c>
      <c r="E624" t="s">
        <v>309</v>
      </c>
      <c r="F624" t="s">
        <v>4282</v>
      </c>
      <c r="G624" t="s">
        <v>4283</v>
      </c>
      <c r="H624" t="s">
        <v>312</v>
      </c>
      <c r="I624" t="s">
        <v>917</v>
      </c>
      <c r="J624" t="s">
        <v>204</v>
      </c>
      <c r="K624" t="s">
        <v>204</v>
      </c>
      <c r="L624" t="s">
        <v>325</v>
      </c>
      <c r="M624" t="s">
        <v>340</v>
      </c>
      <c r="N624" t="s">
        <v>464</v>
      </c>
      <c r="O624" t="s">
        <v>339</v>
      </c>
      <c r="P624" t="s">
        <v>1212</v>
      </c>
      <c r="Q624" s="138">
        <v>5963</v>
      </c>
      <c r="R624" s="165">
        <v>1</v>
      </c>
      <c r="S624" t="s">
        <v>4284</v>
      </c>
      <c r="T624" s="4"/>
      <c r="U624" s="138">
        <v>317.05270000000002</v>
      </c>
      <c r="V624" s="130">
        <v>4.5342645352586821E-5</v>
      </c>
      <c r="W624" s="130">
        <v>3.4604294913388118E-3</v>
      </c>
      <c r="X624" s="130">
        <v>8.4080549079127017E-4</v>
      </c>
      <c r="Y624" s="182"/>
      <c r="AA624" s="159"/>
    </row>
    <row r="625" spans="1:27" x14ac:dyDescent="0.25">
      <c r="A625" t="s">
        <v>1213</v>
      </c>
      <c r="B625">
        <v>58</v>
      </c>
      <c r="C625" t="s">
        <v>2430</v>
      </c>
      <c r="D625" t="s">
        <v>2431</v>
      </c>
      <c r="E625" t="s">
        <v>309</v>
      </c>
      <c r="F625" t="s">
        <v>2430</v>
      </c>
      <c r="G625" t="s">
        <v>4307</v>
      </c>
      <c r="H625" t="s">
        <v>312</v>
      </c>
      <c r="I625" t="s">
        <v>917</v>
      </c>
      <c r="J625" t="s">
        <v>204</v>
      </c>
      <c r="K625" t="s">
        <v>204</v>
      </c>
      <c r="L625" t="s">
        <v>325</v>
      </c>
      <c r="M625" t="s">
        <v>340</v>
      </c>
      <c r="N625" t="s">
        <v>465</v>
      </c>
      <c r="O625" t="s">
        <v>339</v>
      </c>
      <c r="P625" t="s">
        <v>1212</v>
      </c>
      <c r="Q625" s="138">
        <v>7197</v>
      </c>
      <c r="R625" s="165">
        <v>1</v>
      </c>
      <c r="S625" t="s">
        <v>4308</v>
      </c>
      <c r="T625" s="4"/>
      <c r="U625" s="138">
        <v>302.99369999999999</v>
      </c>
      <c r="V625" s="130">
        <v>9.7358294880053479E-5</v>
      </c>
      <c r="W625" s="130">
        <v>3.3069844072290333E-3</v>
      </c>
      <c r="X625" s="130">
        <v>8.0352183291661878E-4</v>
      </c>
      <c r="Y625" s="182"/>
      <c r="AA625" s="159"/>
    </row>
    <row r="626" spans="1:27" x14ac:dyDescent="0.25">
      <c r="A626" t="s">
        <v>1213</v>
      </c>
      <c r="B626">
        <v>58</v>
      </c>
      <c r="C626" t="s">
        <v>4018</v>
      </c>
      <c r="D626" t="s">
        <v>4019</v>
      </c>
      <c r="E626" t="s">
        <v>309</v>
      </c>
      <c r="F626" t="s">
        <v>4020</v>
      </c>
      <c r="G626" t="s">
        <v>4021</v>
      </c>
      <c r="H626" t="s">
        <v>312</v>
      </c>
      <c r="I626" t="s">
        <v>917</v>
      </c>
      <c r="J626" t="s">
        <v>204</v>
      </c>
      <c r="K626" t="s">
        <v>204</v>
      </c>
      <c r="L626" t="s">
        <v>325</v>
      </c>
      <c r="M626" t="s">
        <v>340</v>
      </c>
      <c r="N626" t="s">
        <v>476</v>
      </c>
      <c r="O626" t="s">
        <v>339</v>
      </c>
      <c r="P626" t="s">
        <v>1212</v>
      </c>
      <c r="Q626" s="138">
        <v>6239</v>
      </c>
      <c r="R626" s="165">
        <v>1</v>
      </c>
      <c r="S626" t="s">
        <v>4022</v>
      </c>
      <c r="T626" s="4"/>
      <c r="U626" s="138">
        <v>283.56259999999997</v>
      </c>
      <c r="V626" s="130">
        <v>8.6864990155185098E-5</v>
      </c>
      <c r="W626" s="130">
        <v>3.0949062527482365E-3</v>
      </c>
      <c r="X626" s="130">
        <v>7.5199167539985814E-4</v>
      </c>
      <c r="Y626" s="182"/>
      <c r="AA626" s="159"/>
    </row>
    <row r="627" spans="1:27" x14ac:dyDescent="0.25">
      <c r="A627" t="s">
        <v>1213</v>
      </c>
      <c r="B627">
        <v>58</v>
      </c>
      <c r="C627" t="s">
        <v>3999</v>
      </c>
      <c r="D627" t="s">
        <v>4000</v>
      </c>
      <c r="E627" t="s">
        <v>309</v>
      </c>
      <c r="F627" t="s">
        <v>3999</v>
      </c>
      <c r="G627" t="s">
        <v>4001</v>
      </c>
      <c r="H627" t="s">
        <v>312</v>
      </c>
      <c r="I627" t="s">
        <v>917</v>
      </c>
      <c r="J627" t="s">
        <v>204</v>
      </c>
      <c r="K627" t="s">
        <v>204</v>
      </c>
      <c r="L627" t="s">
        <v>325</v>
      </c>
      <c r="M627" t="s">
        <v>340</v>
      </c>
      <c r="N627" t="s">
        <v>475</v>
      </c>
      <c r="O627" t="s">
        <v>339</v>
      </c>
      <c r="P627" t="s">
        <v>1212</v>
      </c>
      <c r="Q627" s="138">
        <v>1127</v>
      </c>
      <c r="R627" s="165">
        <v>1</v>
      </c>
      <c r="S627" t="s">
        <v>4002</v>
      </c>
      <c r="T627" s="4"/>
      <c r="U627" s="138">
        <v>267.66250000000002</v>
      </c>
      <c r="V627" s="130">
        <v>8.1613328216870436E-5</v>
      </c>
      <c r="W627" s="130">
        <v>2.9213667277568516E-3</v>
      </c>
      <c r="X627" s="130">
        <v>7.0982552641538261E-4</v>
      </c>
      <c r="Y627" s="182"/>
      <c r="AA627" s="159"/>
    </row>
    <row r="628" spans="1:27" x14ac:dyDescent="0.25">
      <c r="A628" t="s">
        <v>1213</v>
      </c>
      <c r="B628">
        <v>58</v>
      </c>
      <c r="C628" t="s">
        <v>2763</v>
      </c>
      <c r="D628" t="s">
        <v>2764</v>
      </c>
      <c r="E628" t="s">
        <v>309</v>
      </c>
      <c r="F628" t="s">
        <v>2763</v>
      </c>
      <c r="G628" t="s">
        <v>4309</v>
      </c>
      <c r="H628" t="s">
        <v>312</v>
      </c>
      <c r="I628" t="s">
        <v>917</v>
      </c>
      <c r="J628" t="s">
        <v>204</v>
      </c>
      <c r="K628" t="s">
        <v>204</v>
      </c>
      <c r="L628" t="s">
        <v>325</v>
      </c>
      <c r="M628" t="s">
        <v>340</v>
      </c>
      <c r="N628" t="s">
        <v>447</v>
      </c>
      <c r="O628" t="s">
        <v>339</v>
      </c>
      <c r="P628" t="s">
        <v>1212</v>
      </c>
      <c r="Q628" s="138">
        <v>37467</v>
      </c>
      <c r="R628" s="165">
        <v>1</v>
      </c>
      <c r="S628" t="s">
        <v>4310</v>
      </c>
      <c r="T628" s="4"/>
      <c r="U628" s="138">
        <v>263.50540000000001</v>
      </c>
      <c r="V628" s="130">
        <v>6.7592929683939573E-5</v>
      </c>
      <c r="W628" s="130">
        <v>2.875994613157466E-3</v>
      </c>
      <c r="X628" s="130">
        <v>6.9880113676101785E-4</v>
      </c>
      <c r="Y628" s="182"/>
      <c r="AA628" s="159"/>
    </row>
    <row r="629" spans="1:27" x14ac:dyDescent="0.25">
      <c r="A629" t="s">
        <v>1213</v>
      </c>
      <c r="B629">
        <v>58</v>
      </c>
      <c r="C629" t="s">
        <v>2386</v>
      </c>
      <c r="D629" t="s">
        <v>2387</v>
      </c>
      <c r="E629" t="s">
        <v>309</v>
      </c>
      <c r="F629" t="s">
        <v>2386</v>
      </c>
      <c r="G629" t="s">
        <v>4340</v>
      </c>
      <c r="H629" t="s">
        <v>312</v>
      </c>
      <c r="I629" t="s">
        <v>917</v>
      </c>
      <c r="J629" t="s">
        <v>204</v>
      </c>
      <c r="K629" t="s">
        <v>204</v>
      </c>
      <c r="L629" t="s">
        <v>325</v>
      </c>
      <c r="M629" t="s">
        <v>340</v>
      </c>
      <c r="N629" t="s">
        <v>464</v>
      </c>
      <c r="O629" t="s">
        <v>339</v>
      </c>
      <c r="P629" t="s">
        <v>1212</v>
      </c>
      <c r="Q629" s="138">
        <v>1808</v>
      </c>
      <c r="R629" s="165">
        <v>1</v>
      </c>
      <c r="S629" t="s">
        <v>4341</v>
      </c>
      <c r="T629" s="4"/>
      <c r="U629" s="138">
        <v>247.51520000000002</v>
      </c>
      <c r="V629" s="130">
        <v>1.0204532008760997E-4</v>
      </c>
      <c r="W629" s="130">
        <v>2.701471703709271E-3</v>
      </c>
      <c r="X629" s="130">
        <v>6.5639604776839759E-4</v>
      </c>
      <c r="Y629" s="182"/>
      <c r="AA629" s="159"/>
    </row>
    <row r="630" spans="1:27" x14ac:dyDescent="0.25">
      <c r="A630" t="s">
        <v>1213</v>
      </c>
      <c r="B630">
        <v>58</v>
      </c>
      <c r="C630" t="s">
        <v>1958</v>
      </c>
      <c r="D630" t="s">
        <v>1959</v>
      </c>
      <c r="E630" t="s">
        <v>309</v>
      </c>
      <c r="F630" t="s">
        <v>1958</v>
      </c>
      <c r="G630" t="s">
        <v>4011</v>
      </c>
      <c r="H630" t="s">
        <v>312</v>
      </c>
      <c r="I630" t="s">
        <v>917</v>
      </c>
      <c r="J630" t="s">
        <v>204</v>
      </c>
      <c r="K630" t="s">
        <v>204</v>
      </c>
      <c r="L630" t="s">
        <v>325</v>
      </c>
      <c r="M630" t="s">
        <v>340</v>
      </c>
      <c r="N630" t="s">
        <v>464</v>
      </c>
      <c r="O630" t="s">
        <v>339</v>
      </c>
      <c r="P630" t="s">
        <v>1212</v>
      </c>
      <c r="Q630" s="138">
        <v>16173</v>
      </c>
      <c r="R630" s="165">
        <v>1</v>
      </c>
      <c r="S630" t="s">
        <v>4012</v>
      </c>
      <c r="T630" s="4"/>
      <c r="U630" s="138">
        <v>244.2123</v>
      </c>
      <c r="V630" s="130">
        <v>3.4301109745778148E-5</v>
      </c>
      <c r="W630" s="130">
        <v>2.6654226413075216E-3</v>
      </c>
      <c r="X630" s="130">
        <v>6.4763694729224794E-4</v>
      </c>
      <c r="Y630" s="182"/>
      <c r="AA630" s="159"/>
    </row>
    <row r="631" spans="1:27" x14ac:dyDescent="0.25">
      <c r="A631" t="s">
        <v>1213</v>
      </c>
      <c r="B631">
        <v>58</v>
      </c>
      <c r="C631" t="s">
        <v>3258</v>
      </c>
      <c r="D631" t="s">
        <v>3259</v>
      </c>
      <c r="E631" t="s">
        <v>309</v>
      </c>
      <c r="F631" t="s">
        <v>3258</v>
      </c>
      <c r="G631" t="s">
        <v>4546</v>
      </c>
      <c r="H631" t="s">
        <v>312</v>
      </c>
      <c r="I631" t="s">
        <v>917</v>
      </c>
      <c r="J631" t="s">
        <v>204</v>
      </c>
      <c r="K631" t="s">
        <v>204</v>
      </c>
      <c r="L631" t="s">
        <v>325</v>
      </c>
      <c r="M631" t="s">
        <v>340</v>
      </c>
      <c r="N631" t="s">
        <v>477</v>
      </c>
      <c r="O631" t="s">
        <v>339</v>
      </c>
      <c r="P631" t="s">
        <v>1212</v>
      </c>
      <c r="Q631" s="138">
        <v>11843</v>
      </c>
      <c r="R631" s="165">
        <v>1</v>
      </c>
      <c r="S631" t="s">
        <v>4547</v>
      </c>
      <c r="T631" s="4"/>
      <c r="U631" s="138">
        <v>202.5153</v>
      </c>
      <c r="V631" s="130">
        <v>7.008791734135337E-4</v>
      </c>
      <c r="W631" s="130">
        <v>2.210326285085498E-3</v>
      </c>
      <c r="X631" s="130">
        <v>5.3705890600913131E-4</v>
      </c>
      <c r="Y631" s="182"/>
      <c r="AA631" s="159"/>
    </row>
    <row r="632" spans="1:27" x14ac:dyDescent="0.25">
      <c r="A632" t="s">
        <v>1213</v>
      </c>
      <c r="B632">
        <v>58</v>
      </c>
      <c r="C632" t="s">
        <v>3167</v>
      </c>
      <c r="D632" t="s">
        <v>3168</v>
      </c>
      <c r="E632" t="s">
        <v>309</v>
      </c>
      <c r="F632" t="s">
        <v>3167</v>
      </c>
      <c r="G632" t="s">
        <v>4110</v>
      </c>
      <c r="H632" t="s">
        <v>312</v>
      </c>
      <c r="I632" t="s">
        <v>917</v>
      </c>
      <c r="J632" t="s">
        <v>204</v>
      </c>
      <c r="K632" t="s">
        <v>204</v>
      </c>
      <c r="L632" t="s">
        <v>325</v>
      </c>
      <c r="M632" t="s">
        <v>340</v>
      </c>
      <c r="N632" t="s">
        <v>447</v>
      </c>
      <c r="O632" t="s">
        <v>339</v>
      </c>
      <c r="P632" t="s">
        <v>1212</v>
      </c>
      <c r="Q632" s="138">
        <v>817</v>
      </c>
      <c r="R632" s="165">
        <v>1</v>
      </c>
      <c r="S632" t="s">
        <v>4111</v>
      </c>
      <c r="T632" s="4"/>
      <c r="U632" s="138">
        <v>167.48500000000001</v>
      </c>
      <c r="V632" s="130">
        <v>6.4617999268559047E-5</v>
      </c>
      <c r="W632" s="130">
        <v>1.8279927386105873E-3</v>
      </c>
      <c r="X632" s="130">
        <v>4.441605689690575E-4</v>
      </c>
      <c r="Y632" s="182"/>
      <c r="AA632" s="159"/>
    </row>
    <row r="633" spans="1:27" x14ac:dyDescent="0.25">
      <c r="A633" t="s">
        <v>1213</v>
      </c>
      <c r="B633">
        <v>58</v>
      </c>
      <c r="C633" t="s">
        <v>3736</v>
      </c>
      <c r="D633" t="s">
        <v>3737</v>
      </c>
      <c r="E633" t="s">
        <v>311</v>
      </c>
      <c r="F633" t="s">
        <v>3736</v>
      </c>
      <c r="G633" t="s">
        <v>4098</v>
      </c>
      <c r="H633" t="s">
        <v>312</v>
      </c>
      <c r="I633" t="s">
        <v>917</v>
      </c>
      <c r="J633" t="s">
        <v>204</v>
      </c>
      <c r="K633" t="s">
        <v>233</v>
      </c>
      <c r="L633" t="s">
        <v>325</v>
      </c>
      <c r="M633" t="s">
        <v>340</v>
      </c>
      <c r="N633" t="s">
        <v>454</v>
      </c>
      <c r="O633" t="s">
        <v>339</v>
      </c>
      <c r="P633" t="s">
        <v>1212</v>
      </c>
      <c r="Q633" s="138">
        <v>3454</v>
      </c>
      <c r="R633" s="165">
        <v>1</v>
      </c>
      <c r="S633" t="s">
        <v>4099</v>
      </c>
      <c r="T633" s="4">
        <v>7.9165000000000001</v>
      </c>
      <c r="U633" s="138">
        <v>167.18039999999999</v>
      </c>
      <c r="V633" s="130">
        <v>1.8824841655640136E-5</v>
      </c>
      <c r="W633" s="130">
        <v>1.8246682224558222E-3</v>
      </c>
      <c r="X633" s="130">
        <v>4.4335278732110105E-4</v>
      </c>
      <c r="Y633" s="182"/>
      <c r="AA633" s="159"/>
    </row>
    <row r="634" spans="1:27" x14ac:dyDescent="0.25">
      <c r="A634" t="s">
        <v>1213</v>
      </c>
      <c r="B634">
        <v>58</v>
      </c>
      <c r="C634" t="s">
        <v>2307</v>
      </c>
      <c r="D634" t="s">
        <v>2308</v>
      </c>
      <c r="E634" t="s">
        <v>309</v>
      </c>
      <c r="F634" t="s">
        <v>2307</v>
      </c>
      <c r="G634" t="s">
        <v>4265</v>
      </c>
      <c r="H634" t="s">
        <v>312</v>
      </c>
      <c r="I634" t="s">
        <v>917</v>
      </c>
      <c r="J634" t="s">
        <v>204</v>
      </c>
      <c r="K634" t="s">
        <v>204</v>
      </c>
      <c r="L634" t="s">
        <v>325</v>
      </c>
      <c r="M634" t="s">
        <v>340</v>
      </c>
      <c r="N634" t="s">
        <v>440</v>
      </c>
      <c r="O634" t="s">
        <v>339</v>
      </c>
      <c r="P634" t="s">
        <v>1212</v>
      </c>
      <c r="Q634" s="138">
        <v>404</v>
      </c>
      <c r="R634" s="165">
        <v>1</v>
      </c>
      <c r="S634" t="s">
        <v>4266</v>
      </c>
      <c r="T634" s="4">
        <v>22.1571</v>
      </c>
      <c r="U634" s="138">
        <v>161.29470000000001</v>
      </c>
      <c r="V634" s="130">
        <v>2.9338401614832102E-5</v>
      </c>
      <c r="W634" s="130">
        <v>1.7604295332499811E-3</v>
      </c>
      <c r="X634" s="130">
        <v>4.2774425007429583E-4</v>
      </c>
      <c r="Y634" s="182"/>
      <c r="AA634" s="159"/>
    </row>
    <row r="635" spans="1:27" x14ac:dyDescent="0.25">
      <c r="A635" t="s">
        <v>1213</v>
      </c>
      <c r="B635">
        <v>58</v>
      </c>
      <c r="C635" t="s">
        <v>4548</v>
      </c>
      <c r="D635" t="s">
        <v>4549</v>
      </c>
      <c r="E635" t="s">
        <v>309</v>
      </c>
      <c r="F635" t="s">
        <v>4550</v>
      </c>
      <c r="G635" t="s">
        <v>4551</v>
      </c>
      <c r="H635" t="s">
        <v>312</v>
      </c>
      <c r="I635" t="s">
        <v>917</v>
      </c>
      <c r="J635" t="s">
        <v>204</v>
      </c>
      <c r="K635" t="s">
        <v>204</v>
      </c>
      <c r="L635" t="s">
        <v>325</v>
      </c>
      <c r="M635" t="s">
        <v>340</v>
      </c>
      <c r="N635" t="s">
        <v>480</v>
      </c>
      <c r="O635" t="s">
        <v>339</v>
      </c>
      <c r="P635" t="s">
        <v>1212</v>
      </c>
      <c r="Q635" s="138">
        <v>3524</v>
      </c>
      <c r="R635" s="165">
        <v>1</v>
      </c>
      <c r="S635" t="s">
        <v>4552</v>
      </c>
      <c r="T635" s="4">
        <v>2.7066999999999997</v>
      </c>
      <c r="U635" s="138">
        <v>131.93170000000001</v>
      </c>
      <c r="V635" s="130">
        <v>7.1782047379206689E-5</v>
      </c>
      <c r="W635" s="130">
        <v>1.4399509782520848E-3</v>
      </c>
      <c r="X635" s="130">
        <v>3.4987526606594622E-4</v>
      </c>
      <c r="Y635" s="182"/>
      <c r="AA635" s="159"/>
    </row>
    <row r="636" spans="1:27" x14ac:dyDescent="0.25">
      <c r="A636" t="s">
        <v>1213</v>
      </c>
      <c r="B636">
        <v>58</v>
      </c>
      <c r="C636" t="s">
        <v>1707</v>
      </c>
      <c r="D636" t="s">
        <v>1708</v>
      </c>
      <c r="E636" t="s">
        <v>309</v>
      </c>
      <c r="F636" t="s">
        <v>4029</v>
      </c>
      <c r="G636" t="s">
        <v>4030</v>
      </c>
      <c r="H636" t="s">
        <v>312</v>
      </c>
      <c r="I636" t="s">
        <v>917</v>
      </c>
      <c r="J636" t="s">
        <v>204</v>
      </c>
      <c r="K636" t="s">
        <v>204</v>
      </c>
      <c r="L636" t="s">
        <v>325</v>
      </c>
      <c r="M636" t="s">
        <v>340</v>
      </c>
      <c r="N636" t="s">
        <v>440</v>
      </c>
      <c r="O636" t="s">
        <v>339</v>
      </c>
      <c r="P636" t="s">
        <v>1212</v>
      </c>
      <c r="Q636" s="138">
        <v>1351</v>
      </c>
      <c r="R636" s="165">
        <v>1</v>
      </c>
      <c r="S636" t="s">
        <v>4031</v>
      </c>
      <c r="T636" s="4"/>
      <c r="U636" s="138">
        <v>83.613399999999999</v>
      </c>
      <c r="V636" s="130">
        <v>1.0813352176793425E-4</v>
      </c>
      <c r="W636" s="130">
        <v>9.125873245397645E-4</v>
      </c>
      <c r="X636" s="130">
        <v>2.2173791872369102E-4</v>
      </c>
      <c r="Y636" s="182"/>
      <c r="AA636" s="159"/>
    </row>
    <row r="637" spans="1:27" x14ac:dyDescent="0.25">
      <c r="A637" t="s">
        <v>1213</v>
      </c>
      <c r="B637">
        <v>58</v>
      </c>
      <c r="C637" t="s">
        <v>4553</v>
      </c>
      <c r="D637" t="s">
        <v>4554</v>
      </c>
      <c r="E637" t="s">
        <v>309</v>
      </c>
      <c r="F637" t="s">
        <v>4555</v>
      </c>
      <c r="G637" t="s">
        <v>4556</v>
      </c>
      <c r="H637" t="s">
        <v>312</v>
      </c>
      <c r="I637" t="s">
        <v>917</v>
      </c>
      <c r="J637" t="s">
        <v>204</v>
      </c>
      <c r="K637" t="s">
        <v>204</v>
      </c>
      <c r="L637" t="s">
        <v>325</v>
      </c>
      <c r="M637" t="s">
        <v>340</v>
      </c>
      <c r="N637" t="s">
        <v>450</v>
      </c>
      <c r="O637" t="s">
        <v>339</v>
      </c>
      <c r="P637" t="s">
        <v>1212</v>
      </c>
      <c r="Q637" s="138">
        <v>33798</v>
      </c>
      <c r="R637" s="165">
        <v>1</v>
      </c>
      <c r="S637" t="s">
        <v>4557</v>
      </c>
      <c r="T637" s="4"/>
      <c r="U637" s="138">
        <v>61.1068</v>
      </c>
      <c r="V637" s="130">
        <v>2.7322972032474868E-3</v>
      </c>
      <c r="W637" s="130">
        <v>6.6694203468805821E-4</v>
      </c>
      <c r="X637" s="130">
        <v>1.6205171242725261E-4</v>
      </c>
      <c r="Y637" s="182"/>
      <c r="AA637" s="159"/>
    </row>
    <row r="638" spans="1:27" x14ac:dyDescent="0.25">
      <c r="A638" t="s">
        <v>1213</v>
      </c>
      <c r="B638">
        <v>58</v>
      </c>
      <c r="C638" t="s">
        <v>4487</v>
      </c>
      <c r="D638" t="s">
        <v>4488</v>
      </c>
      <c r="E638" t="s">
        <v>309</v>
      </c>
      <c r="F638" t="s">
        <v>4489</v>
      </c>
      <c r="G638" t="s">
        <v>4490</v>
      </c>
      <c r="H638" t="s">
        <v>312</v>
      </c>
      <c r="I638" t="s">
        <v>917</v>
      </c>
      <c r="J638" t="s">
        <v>204</v>
      </c>
      <c r="K638" t="s">
        <v>204</v>
      </c>
      <c r="L638" t="s">
        <v>325</v>
      </c>
      <c r="M638" t="s">
        <v>340</v>
      </c>
      <c r="N638" t="s">
        <v>450</v>
      </c>
      <c r="O638" t="s">
        <v>339</v>
      </c>
      <c r="P638" t="s">
        <v>1212</v>
      </c>
      <c r="Q638" s="138">
        <v>25000</v>
      </c>
      <c r="R638" s="165">
        <v>1</v>
      </c>
      <c r="S638" t="s">
        <v>4491</v>
      </c>
      <c r="T638" s="4"/>
      <c r="U638" s="138">
        <v>23.8</v>
      </c>
      <c r="V638" s="130">
        <v>6.1957868649318466E-3</v>
      </c>
      <c r="W638" s="130">
        <v>2.5976193198753306E-4</v>
      </c>
      <c r="X638" s="130">
        <v>6.3116228566519793E-5</v>
      </c>
      <c r="Y638" s="182"/>
      <c r="AA638" s="159"/>
    </row>
    <row r="639" spans="1:27" x14ac:dyDescent="0.25">
      <c r="A639" t="s">
        <v>1213</v>
      </c>
      <c r="B639">
        <v>58</v>
      </c>
      <c r="C639" t="s">
        <v>3555</v>
      </c>
      <c r="D639" t="s">
        <v>3556</v>
      </c>
      <c r="E639" t="s">
        <v>80</v>
      </c>
      <c r="F639" t="s">
        <v>4396</v>
      </c>
      <c r="G639" t="s">
        <v>4397</v>
      </c>
      <c r="H639" t="s">
        <v>321</v>
      </c>
      <c r="I639" t="s">
        <v>917</v>
      </c>
      <c r="J639" t="s">
        <v>205</v>
      </c>
      <c r="K639" t="s">
        <v>224</v>
      </c>
      <c r="L639" t="s">
        <v>325</v>
      </c>
      <c r="M639" t="s">
        <v>344</v>
      </c>
      <c r="N639" t="s">
        <v>544</v>
      </c>
      <c r="O639" t="s">
        <v>339</v>
      </c>
      <c r="P639" t="s">
        <v>1215</v>
      </c>
      <c r="Q639" s="138">
        <v>3044</v>
      </c>
      <c r="R639" s="11" t="s">
        <v>1216</v>
      </c>
      <c r="S639" t="s">
        <v>4398</v>
      </c>
      <c r="T639" s="4"/>
      <c r="U639" s="138">
        <v>2211.2429999999999</v>
      </c>
      <c r="V639" s="130">
        <v>2.9250590788062722E-7</v>
      </c>
      <c r="W639" s="130">
        <v>2.4134317385458341E-2</v>
      </c>
      <c r="X639" s="130">
        <v>5.8640890169797026E-3</v>
      </c>
      <c r="Y639" s="182"/>
      <c r="AA639" s="159"/>
    </row>
    <row r="640" spans="1:27" x14ac:dyDescent="0.25">
      <c r="A640" t="s">
        <v>1213</v>
      </c>
      <c r="B640">
        <v>58</v>
      </c>
      <c r="C640" t="s">
        <v>4153</v>
      </c>
      <c r="D640" t="s">
        <v>4154</v>
      </c>
      <c r="E640" t="s">
        <v>80</v>
      </c>
      <c r="F640" t="s">
        <v>4155</v>
      </c>
      <c r="G640" t="s">
        <v>4156</v>
      </c>
      <c r="H640" t="s">
        <v>321</v>
      </c>
      <c r="I640" t="s">
        <v>917</v>
      </c>
      <c r="J640" t="s">
        <v>205</v>
      </c>
      <c r="K640" t="s">
        <v>224</v>
      </c>
      <c r="L640" t="s">
        <v>325</v>
      </c>
      <c r="M640" t="s">
        <v>344</v>
      </c>
      <c r="N640" t="s">
        <v>544</v>
      </c>
      <c r="O640" t="s">
        <v>339</v>
      </c>
      <c r="P640" t="s">
        <v>1215</v>
      </c>
      <c r="Q640" s="138">
        <v>1267</v>
      </c>
      <c r="R640" s="11" t="s">
        <v>1216</v>
      </c>
      <c r="S640" t="s">
        <v>4157</v>
      </c>
      <c r="T640" s="4"/>
      <c r="U640" s="138">
        <v>2128.6677999999997</v>
      </c>
      <c r="V640" s="130">
        <v>1.7047199551757302E-7</v>
      </c>
      <c r="W640" s="130">
        <v>2.3233061356624014E-2</v>
      </c>
      <c r="X640" s="130">
        <v>5.6451043448315476E-3</v>
      </c>
      <c r="Y640" s="182"/>
      <c r="AA640" s="159"/>
    </row>
    <row r="641" spans="1:27" x14ac:dyDescent="0.25">
      <c r="A641" t="s">
        <v>1213</v>
      </c>
      <c r="B641">
        <v>58</v>
      </c>
      <c r="C641" t="s">
        <v>4492</v>
      </c>
      <c r="D641" t="s">
        <v>4493</v>
      </c>
      <c r="E641" t="s">
        <v>311</v>
      </c>
      <c r="F641" t="s">
        <v>4494</v>
      </c>
      <c r="G641" t="s">
        <v>4495</v>
      </c>
      <c r="H641" t="s">
        <v>321</v>
      </c>
      <c r="I641" t="s">
        <v>917</v>
      </c>
      <c r="J641" t="s">
        <v>205</v>
      </c>
      <c r="K641" t="s">
        <v>224</v>
      </c>
      <c r="L641" t="s">
        <v>325</v>
      </c>
      <c r="M641" t="s">
        <v>344</v>
      </c>
      <c r="N641" t="s">
        <v>516</v>
      </c>
      <c r="O641" t="s">
        <v>339</v>
      </c>
      <c r="P641" t="s">
        <v>1215</v>
      </c>
      <c r="Q641" s="138">
        <v>30187</v>
      </c>
      <c r="R641" s="11" t="s">
        <v>1216</v>
      </c>
      <c r="S641" t="s">
        <v>4496</v>
      </c>
      <c r="T641" s="4"/>
      <c r="U641" s="138">
        <v>2124.2132999999999</v>
      </c>
      <c r="V641" s="130">
        <v>2.6896953511174394E-5</v>
      </c>
      <c r="W641" s="130">
        <v>2.3184443309311475E-2</v>
      </c>
      <c r="X641" s="130">
        <v>5.6332912675143391E-3</v>
      </c>
      <c r="Y641" s="182"/>
      <c r="AA641" s="159"/>
    </row>
    <row r="642" spans="1:27" x14ac:dyDescent="0.25">
      <c r="A642" t="s">
        <v>1213</v>
      </c>
      <c r="B642">
        <v>58</v>
      </c>
      <c r="C642" t="s">
        <v>3679</v>
      </c>
      <c r="D642" t="s">
        <v>3680</v>
      </c>
      <c r="E642" t="s">
        <v>80</v>
      </c>
      <c r="F642" t="s">
        <v>3679</v>
      </c>
      <c r="G642" t="s">
        <v>4173</v>
      </c>
      <c r="H642" t="s">
        <v>321</v>
      </c>
      <c r="I642" t="s">
        <v>917</v>
      </c>
      <c r="J642" t="s">
        <v>205</v>
      </c>
      <c r="K642" t="s">
        <v>224</v>
      </c>
      <c r="L642" t="s">
        <v>325</v>
      </c>
      <c r="M642" t="s">
        <v>340</v>
      </c>
      <c r="N642" t="s">
        <v>545</v>
      </c>
      <c r="O642" t="s">
        <v>339</v>
      </c>
      <c r="P642" t="s">
        <v>1215</v>
      </c>
      <c r="Q642" s="138">
        <v>1102</v>
      </c>
      <c r="R642" s="11" t="s">
        <v>1216</v>
      </c>
      <c r="S642" t="s">
        <v>4174</v>
      </c>
      <c r="T642" s="4"/>
      <c r="U642" s="138">
        <v>2088.69</v>
      </c>
      <c r="V642" s="130">
        <v>5.0286426534472044E-7</v>
      </c>
      <c r="W642" s="130">
        <v>2.2796728979959682E-2</v>
      </c>
      <c r="X642" s="130">
        <v>5.5390855228825307E-3</v>
      </c>
      <c r="Y642" s="182"/>
      <c r="AA642" s="159"/>
    </row>
    <row r="643" spans="1:27" x14ac:dyDescent="0.25">
      <c r="A643" t="s">
        <v>1213</v>
      </c>
      <c r="B643">
        <v>58</v>
      </c>
      <c r="C643" t="s">
        <v>4175</v>
      </c>
      <c r="D643" t="s">
        <v>4176</v>
      </c>
      <c r="E643" t="s">
        <v>80</v>
      </c>
      <c r="F643" t="s">
        <v>4177</v>
      </c>
      <c r="G643" t="s">
        <v>4178</v>
      </c>
      <c r="H643" t="s">
        <v>321</v>
      </c>
      <c r="I643" t="s">
        <v>917</v>
      </c>
      <c r="J643" t="s">
        <v>205</v>
      </c>
      <c r="K643" t="s">
        <v>224</v>
      </c>
      <c r="L643" t="s">
        <v>325</v>
      </c>
      <c r="M643" t="s">
        <v>344</v>
      </c>
      <c r="N643" t="s">
        <v>546</v>
      </c>
      <c r="O643" t="s">
        <v>339</v>
      </c>
      <c r="P643" t="s">
        <v>1215</v>
      </c>
      <c r="Q643" s="138">
        <v>2442</v>
      </c>
      <c r="R643" s="11" t="s">
        <v>1216</v>
      </c>
      <c r="S643" t="s">
        <v>4179</v>
      </c>
      <c r="T643" s="4"/>
      <c r="U643" s="138">
        <v>1933.3816999999999</v>
      </c>
      <c r="V643" s="130">
        <v>1.592530938598085E-7</v>
      </c>
      <c r="W643" s="130">
        <v>2.1101637212661388E-2</v>
      </c>
      <c r="X643" s="130">
        <v>5.1272168606523779E-3</v>
      </c>
      <c r="Y643" s="182"/>
      <c r="AA643" s="159"/>
    </row>
    <row r="644" spans="1:27" x14ac:dyDescent="0.25">
      <c r="A644" t="s">
        <v>1213</v>
      </c>
      <c r="B644">
        <v>58</v>
      </c>
      <c r="C644" t="s">
        <v>4138</v>
      </c>
      <c r="D644" t="s">
        <v>4139</v>
      </c>
      <c r="E644" t="s">
        <v>80</v>
      </c>
      <c r="F644" t="s">
        <v>4140</v>
      </c>
      <c r="G644" t="s">
        <v>4141</v>
      </c>
      <c r="H644" t="s">
        <v>321</v>
      </c>
      <c r="I644" t="s">
        <v>917</v>
      </c>
      <c r="J644" t="s">
        <v>205</v>
      </c>
      <c r="K644" t="s">
        <v>224</v>
      </c>
      <c r="L644" t="s">
        <v>325</v>
      </c>
      <c r="M644" t="s">
        <v>344</v>
      </c>
      <c r="N644" t="s">
        <v>545</v>
      </c>
      <c r="O644" t="s">
        <v>339</v>
      </c>
      <c r="P644" t="s">
        <v>1215</v>
      </c>
      <c r="Q644" s="138">
        <v>2777</v>
      </c>
      <c r="R644" s="11" t="s">
        <v>1216</v>
      </c>
      <c r="S644" t="s">
        <v>4142</v>
      </c>
      <c r="T644" s="4"/>
      <c r="U644" s="138">
        <v>1914.6741999999999</v>
      </c>
      <c r="V644" s="130">
        <v>4.9439202421221294E-7</v>
      </c>
      <c r="W644" s="130">
        <v>2.0897456694062361E-2</v>
      </c>
      <c r="X644" s="130">
        <v>5.0776056486394302E-3</v>
      </c>
      <c r="Y644" s="182"/>
      <c r="AA644" s="159"/>
    </row>
    <row r="645" spans="1:27" x14ac:dyDescent="0.25">
      <c r="A645" t="s">
        <v>1213</v>
      </c>
      <c r="B645">
        <v>58</v>
      </c>
      <c r="C645" t="s">
        <v>4497</v>
      </c>
      <c r="D645" t="s">
        <v>4498</v>
      </c>
      <c r="E645" t="s">
        <v>80</v>
      </c>
      <c r="F645" t="s">
        <v>4497</v>
      </c>
      <c r="G645" t="s">
        <v>4499</v>
      </c>
      <c r="H645" t="s">
        <v>321</v>
      </c>
      <c r="I645" t="s">
        <v>917</v>
      </c>
      <c r="J645" t="s">
        <v>205</v>
      </c>
      <c r="K645" t="s">
        <v>224</v>
      </c>
      <c r="L645" t="s">
        <v>325</v>
      </c>
      <c r="M645" t="s">
        <v>344</v>
      </c>
      <c r="N645" t="s">
        <v>516</v>
      </c>
      <c r="O645" t="s">
        <v>339</v>
      </c>
      <c r="P645" t="s">
        <v>1215</v>
      </c>
      <c r="Q645" s="138">
        <v>3098</v>
      </c>
      <c r="R645" s="11" t="s">
        <v>1216</v>
      </c>
      <c r="S645" t="s">
        <v>4500</v>
      </c>
      <c r="T645" s="4"/>
      <c r="U645" s="138">
        <v>1856.6233</v>
      </c>
      <c r="V645" s="130">
        <v>1.2038118044091345E-5</v>
      </c>
      <c r="W645" s="130">
        <v>2.0263867873154165E-2</v>
      </c>
      <c r="X645" s="130">
        <v>4.9236580069212709E-3</v>
      </c>
      <c r="Y645" s="182"/>
      <c r="AA645" s="159"/>
    </row>
    <row r="646" spans="1:27" x14ac:dyDescent="0.25">
      <c r="A646" t="s">
        <v>1213</v>
      </c>
      <c r="B646">
        <v>58</v>
      </c>
      <c r="C646" t="s">
        <v>4501</v>
      </c>
      <c r="D646" t="s">
        <v>4502</v>
      </c>
      <c r="E646" t="s">
        <v>80</v>
      </c>
      <c r="F646" t="s">
        <v>4503</v>
      </c>
      <c r="G646" t="s">
        <v>4504</v>
      </c>
      <c r="H646" t="s">
        <v>321</v>
      </c>
      <c r="I646" t="s">
        <v>917</v>
      </c>
      <c r="J646" t="s">
        <v>205</v>
      </c>
      <c r="K646" t="s">
        <v>224</v>
      </c>
      <c r="L646" t="s">
        <v>325</v>
      </c>
      <c r="M646" t="s">
        <v>344</v>
      </c>
      <c r="N646" t="s">
        <v>548</v>
      </c>
      <c r="O646" t="s">
        <v>339</v>
      </c>
      <c r="P646" t="s">
        <v>1215</v>
      </c>
      <c r="Q646" s="138">
        <v>3201</v>
      </c>
      <c r="R646" s="11" t="s">
        <v>1216</v>
      </c>
      <c r="S646" t="s">
        <v>4505</v>
      </c>
      <c r="T646" s="4"/>
      <c r="U646" s="138">
        <v>1486.5023000000001</v>
      </c>
      <c r="V646" s="130">
        <v>1.301219512195122E-7</v>
      </c>
      <c r="W646" s="130">
        <v>1.622423148537443E-2</v>
      </c>
      <c r="X646" s="130">
        <v>3.9421184424982096E-3</v>
      </c>
      <c r="Y646" s="182"/>
      <c r="AA646" s="159"/>
    </row>
    <row r="647" spans="1:27" x14ac:dyDescent="0.25">
      <c r="A647" t="s">
        <v>1213</v>
      </c>
      <c r="B647">
        <v>58</v>
      </c>
      <c r="C647" t="s">
        <v>3685</v>
      </c>
      <c r="D647" t="s">
        <v>3686</v>
      </c>
      <c r="E647" t="s">
        <v>80</v>
      </c>
      <c r="F647" t="s">
        <v>4135</v>
      </c>
      <c r="G647" t="s">
        <v>4136</v>
      </c>
      <c r="H647" t="s">
        <v>321</v>
      </c>
      <c r="I647" t="s">
        <v>917</v>
      </c>
      <c r="J647" t="s">
        <v>205</v>
      </c>
      <c r="K647" t="s">
        <v>301</v>
      </c>
      <c r="L647" t="s">
        <v>325</v>
      </c>
      <c r="M647" t="s">
        <v>344</v>
      </c>
      <c r="N647" t="s">
        <v>548</v>
      </c>
      <c r="O647" t="s">
        <v>339</v>
      </c>
      <c r="P647" t="s">
        <v>1215</v>
      </c>
      <c r="Q647" s="138">
        <v>2062</v>
      </c>
      <c r="R647" s="11" t="s">
        <v>1216</v>
      </c>
      <c r="S647" t="s">
        <v>4137</v>
      </c>
      <c r="T647" s="4">
        <v>0.7016</v>
      </c>
      <c r="U647" s="138">
        <v>1349.8486</v>
      </c>
      <c r="V647" s="130">
        <v>3.9753181725425035E-7</v>
      </c>
      <c r="W647" s="130">
        <v>1.4732742866666669E-2</v>
      </c>
      <c r="X647" s="130">
        <v>3.5797207045292754E-3</v>
      </c>
      <c r="Y647" s="182"/>
      <c r="AA647" s="159"/>
    </row>
    <row r="648" spans="1:27" x14ac:dyDescent="0.25">
      <c r="A648" t="s">
        <v>1213</v>
      </c>
      <c r="B648">
        <v>58</v>
      </c>
      <c r="C648" t="s">
        <v>4511</v>
      </c>
      <c r="D648" t="s">
        <v>4512</v>
      </c>
      <c r="E648" t="s">
        <v>311</v>
      </c>
      <c r="F648" t="s">
        <v>4513</v>
      </c>
      <c r="G648" t="s">
        <v>4514</v>
      </c>
      <c r="H648" t="s">
        <v>321</v>
      </c>
      <c r="I648" t="s">
        <v>917</v>
      </c>
      <c r="J648" t="s">
        <v>205</v>
      </c>
      <c r="K648" t="s">
        <v>204</v>
      </c>
      <c r="L648" t="s">
        <v>325</v>
      </c>
      <c r="M648" t="s">
        <v>346</v>
      </c>
      <c r="N648" t="s">
        <v>544</v>
      </c>
      <c r="O648" t="s">
        <v>339</v>
      </c>
      <c r="P648" t="s">
        <v>1215</v>
      </c>
      <c r="Q648" s="138">
        <v>1613</v>
      </c>
      <c r="R648" s="11" t="s">
        <v>1216</v>
      </c>
      <c r="S648" t="s">
        <v>4515</v>
      </c>
      <c r="T648" s="4"/>
      <c r="U648" s="138">
        <v>964.48390000000006</v>
      </c>
      <c r="V648" s="130">
        <v>2.8986915741128045E-5</v>
      </c>
      <c r="W648" s="130">
        <v>1.0526731144322296E-2</v>
      </c>
      <c r="X648" s="130">
        <v>2.557755726097833E-3</v>
      </c>
      <c r="Y648" s="182"/>
      <c r="AA648" s="159"/>
    </row>
    <row r="649" spans="1:27" x14ac:dyDescent="0.25">
      <c r="A649" t="s">
        <v>1213</v>
      </c>
      <c r="B649">
        <v>58</v>
      </c>
      <c r="C649" t="s">
        <v>4558</v>
      </c>
      <c r="D649" t="s">
        <v>4559</v>
      </c>
      <c r="E649" t="s">
        <v>309</v>
      </c>
      <c r="F649" t="s">
        <v>4558</v>
      </c>
      <c r="G649" t="s">
        <v>4560</v>
      </c>
      <c r="H649" t="s">
        <v>321</v>
      </c>
      <c r="I649" t="s">
        <v>917</v>
      </c>
      <c r="J649" t="s">
        <v>205</v>
      </c>
      <c r="K649" t="s">
        <v>204</v>
      </c>
      <c r="L649" t="s">
        <v>325</v>
      </c>
      <c r="M649" t="s">
        <v>346</v>
      </c>
      <c r="N649" t="s">
        <v>544</v>
      </c>
      <c r="O649" t="s">
        <v>339</v>
      </c>
      <c r="P649" t="s">
        <v>1215</v>
      </c>
      <c r="Q649" s="138">
        <v>5325</v>
      </c>
      <c r="R649" s="11" t="s">
        <v>1216</v>
      </c>
      <c r="S649" t="s">
        <v>4561</v>
      </c>
      <c r="T649" s="4"/>
      <c r="U649" s="138">
        <v>726.00480000000005</v>
      </c>
      <c r="V649" s="130">
        <v>3.2419391223253157E-5</v>
      </c>
      <c r="W649" s="130">
        <v>7.9238827512698555E-3</v>
      </c>
      <c r="X649" s="130">
        <v>1.9253228948399367E-3</v>
      </c>
      <c r="Y649" s="182"/>
      <c r="AA649" s="159"/>
    </row>
    <row r="650" spans="1:27" x14ac:dyDescent="0.25">
      <c r="A650" t="s">
        <v>1213</v>
      </c>
      <c r="B650">
        <v>58</v>
      </c>
      <c r="C650" t="s">
        <v>4562</v>
      </c>
      <c r="D650" t="s">
        <v>4563</v>
      </c>
      <c r="E650" t="s">
        <v>80</v>
      </c>
      <c r="F650" t="s">
        <v>4564</v>
      </c>
      <c r="G650" t="s">
        <v>4565</v>
      </c>
      <c r="H650" t="s">
        <v>321</v>
      </c>
      <c r="I650" t="s">
        <v>917</v>
      </c>
      <c r="J650" t="s">
        <v>205</v>
      </c>
      <c r="K650" t="s">
        <v>224</v>
      </c>
      <c r="L650" t="s">
        <v>325</v>
      </c>
      <c r="M650" t="s">
        <v>344</v>
      </c>
      <c r="N650" t="s">
        <v>548</v>
      </c>
      <c r="O650" t="s">
        <v>339</v>
      </c>
      <c r="P650" t="s">
        <v>1215</v>
      </c>
      <c r="Q650" s="138">
        <v>3501</v>
      </c>
      <c r="R650" s="11" t="s">
        <v>1216</v>
      </c>
      <c r="S650" t="s">
        <v>4566</v>
      </c>
      <c r="T650" s="4"/>
      <c r="U650" s="138">
        <v>332.42809999999997</v>
      </c>
      <c r="V650" s="130">
        <v>6.1100111966260585E-5</v>
      </c>
      <c r="W650" s="130">
        <v>3.628242248022892E-3</v>
      </c>
      <c r="X650" s="130">
        <v>8.8158016561066795E-4</v>
      </c>
      <c r="Y650" s="182"/>
      <c r="AA650" s="159"/>
    </row>
    <row r="651" spans="1:27" x14ac:dyDescent="0.25">
      <c r="A651" t="s">
        <v>1213</v>
      </c>
      <c r="B651">
        <v>58</v>
      </c>
      <c r="C651" t="s">
        <v>4516</v>
      </c>
      <c r="D651" t="s">
        <v>4517</v>
      </c>
      <c r="E651" t="s">
        <v>309</v>
      </c>
      <c r="F651" t="s">
        <v>4518</v>
      </c>
      <c r="G651" t="s">
        <v>4519</v>
      </c>
      <c r="H651" t="s">
        <v>321</v>
      </c>
      <c r="I651" t="s">
        <v>917</v>
      </c>
      <c r="J651" t="s">
        <v>205</v>
      </c>
      <c r="K651" t="s">
        <v>204</v>
      </c>
      <c r="L651" t="s">
        <v>325</v>
      </c>
      <c r="M651" t="s">
        <v>346</v>
      </c>
      <c r="N651" t="s">
        <v>546</v>
      </c>
      <c r="O651" t="s">
        <v>339</v>
      </c>
      <c r="P651" t="s">
        <v>1215</v>
      </c>
      <c r="Q651" s="138">
        <v>19358</v>
      </c>
      <c r="R651" s="11" t="s">
        <v>1216</v>
      </c>
      <c r="S651" t="s">
        <v>4520</v>
      </c>
      <c r="T651" s="4"/>
      <c r="U651" s="138">
        <v>138.98439999999999</v>
      </c>
      <c r="V651" s="130">
        <v>2.4976801173411616E-4</v>
      </c>
      <c r="W651" s="130">
        <v>1.5169267336188272E-3</v>
      </c>
      <c r="X651" s="130">
        <v>3.6857862006641233E-4</v>
      </c>
      <c r="Y651" s="182"/>
      <c r="AA651" s="159"/>
    </row>
    <row r="652" spans="1:27" x14ac:dyDescent="0.25">
      <c r="A652" t="s">
        <v>1213</v>
      </c>
      <c r="B652">
        <v>58</v>
      </c>
      <c r="C652" t="s">
        <v>4521</v>
      </c>
      <c r="D652" t="s">
        <v>4522</v>
      </c>
      <c r="E652" t="s">
        <v>311</v>
      </c>
      <c r="F652" t="s">
        <v>4523</v>
      </c>
      <c r="G652" t="s">
        <v>4524</v>
      </c>
      <c r="H652" t="s">
        <v>321</v>
      </c>
      <c r="I652" t="s">
        <v>917</v>
      </c>
      <c r="J652" t="s">
        <v>205</v>
      </c>
      <c r="K652" t="s">
        <v>224</v>
      </c>
      <c r="L652" t="s">
        <v>325</v>
      </c>
      <c r="M652" t="s">
        <v>346</v>
      </c>
      <c r="N652" t="s">
        <v>486</v>
      </c>
      <c r="O652" t="s">
        <v>339</v>
      </c>
      <c r="P652" t="s">
        <v>1215</v>
      </c>
      <c r="Q652" s="138">
        <v>3517</v>
      </c>
      <c r="R652" s="11" t="s">
        <v>1216</v>
      </c>
      <c r="S652" t="s">
        <v>4525</v>
      </c>
      <c r="T652" s="4"/>
      <c r="U652" s="138">
        <v>82.891899999999993</v>
      </c>
      <c r="V652" s="130">
        <v>3.0386087073842365E-5</v>
      </c>
      <c r="W652" s="130">
        <v>9.0471260882846172E-4</v>
      </c>
      <c r="X652" s="130">
        <v>2.1982454229886982E-4</v>
      </c>
      <c r="Y652" s="182"/>
      <c r="AA652" s="159"/>
    </row>
    <row r="653" spans="1:27" x14ac:dyDescent="0.25">
      <c r="A653" t="s">
        <v>1213</v>
      </c>
      <c r="B653">
        <v>58</v>
      </c>
      <c r="C653" t="s">
        <v>4506</v>
      </c>
      <c r="D653" t="s">
        <v>4507</v>
      </c>
      <c r="E653" t="s">
        <v>309</v>
      </c>
      <c r="F653" t="s">
        <v>4508</v>
      </c>
      <c r="G653" t="s">
        <v>4509</v>
      </c>
      <c r="H653" t="s">
        <v>321</v>
      </c>
      <c r="I653" t="s">
        <v>917</v>
      </c>
      <c r="J653" t="s">
        <v>205</v>
      </c>
      <c r="K653" t="s">
        <v>204</v>
      </c>
      <c r="L653" t="s">
        <v>325</v>
      </c>
      <c r="M653" t="s">
        <v>346</v>
      </c>
      <c r="N653" t="s">
        <v>544</v>
      </c>
      <c r="O653" t="s">
        <v>339</v>
      </c>
      <c r="P653" t="s">
        <v>1215</v>
      </c>
      <c r="Q653" s="138">
        <v>3350.8</v>
      </c>
      <c r="R653" s="11" t="s">
        <v>1216</v>
      </c>
      <c r="S653" t="s">
        <v>4510</v>
      </c>
      <c r="T653" s="4"/>
      <c r="U653" s="138">
        <v>49.337199999999996</v>
      </c>
      <c r="V653" s="130">
        <v>3.1003253361569472E-4</v>
      </c>
      <c r="W653" s="130">
        <v>5.3848430213677793E-4</v>
      </c>
      <c r="X653" s="130">
        <v>1.3083941142992016E-4</v>
      </c>
      <c r="Y653" s="182"/>
      <c r="AA653" s="159"/>
    </row>
    <row r="654" spans="1:27" x14ac:dyDescent="0.25">
      <c r="A654" t="s">
        <v>1213</v>
      </c>
      <c r="B654">
        <v>58</v>
      </c>
      <c r="C654" t="s">
        <v>4531</v>
      </c>
      <c r="D654" t="s">
        <v>4532</v>
      </c>
      <c r="E654" t="s">
        <v>80</v>
      </c>
      <c r="F654" t="s">
        <v>4533</v>
      </c>
      <c r="G654" t="s">
        <v>4534</v>
      </c>
      <c r="H654" t="s">
        <v>321</v>
      </c>
      <c r="I654" t="s">
        <v>917</v>
      </c>
      <c r="J654" t="s">
        <v>205</v>
      </c>
      <c r="K654" t="s">
        <v>272</v>
      </c>
      <c r="L654" t="s">
        <v>325</v>
      </c>
      <c r="M654" t="s">
        <v>314</v>
      </c>
      <c r="N654" t="s">
        <v>568</v>
      </c>
      <c r="O654" t="s">
        <v>339</v>
      </c>
      <c r="P654" t="s">
        <v>1217</v>
      </c>
      <c r="Q654" s="138">
        <v>6425</v>
      </c>
      <c r="R654" s="11" t="s">
        <v>1218</v>
      </c>
      <c r="S654" t="s">
        <v>4535</v>
      </c>
      <c r="T654" s="4"/>
      <c r="U654" s="138">
        <v>25.5715</v>
      </c>
      <c r="V654" s="130">
        <v>1.0492539738922422E-4</v>
      </c>
      <c r="W654" s="130">
        <v>2.7909673293357988E-4</v>
      </c>
      <c r="X654" s="130">
        <v>6.7814144486922723E-5</v>
      </c>
      <c r="Y654" s="182"/>
      <c r="AA654" s="159"/>
    </row>
    <row r="655" spans="1:27" x14ac:dyDescent="0.25">
      <c r="A655" t="s">
        <v>1213</v>
      </c>
      <c r="B655">
        <v>62</v>
      </c>
      <c r="C655" t="s">
        <v>1855</v>
      </c>
      <c r="D655" t="s">
        <v>1856</v>
      </c>
      <c r="E655" t="s">
        <v>309</v>
      </c>
      <c r="F655" t="s">
        <v>3928</v>
      </c>
      <c r="G655" t="s">
        <v>3929</v>
      </c>
      <c r="H655" t="s">
        <v>321</v>
      </c>
      <c r="I655" t="s">
        <v>917</v>
      </c>
      <c r="J655" t="s">
        <v>204</v>
      </c>
      <c r="K655" t="s">
        <v>204</v>
      </c>
      <c r="L655" t="s">
        <v>325</v>
      </c>
      <c r="M655" t="s">
        <v>340</v>
      </c>
      <c r="N655" t="s">
        <v>464</v>
      </c>
      <c r="O655" t="s">
        <v>339</v>
      </c>
      <c r="P655" t="s">
        <v>1212</v>
      </c>
      <c r="Q655" s="138">
        <v>273833</v>
      </c>
      <c r="R655" s="165">
        <v>1</v>
      </c>
      <c r="S655" t="s">
        <v>3930</v>
      </c>
      <c r="T655" s="4"/>
      <c r="U655" s="138">
        <v>3809.0169999999998</v>
      </c>
      <c r="V655" s="130">
        <v>1.4076971190051114E-3</v>
      </c>
      <c r="W655" s="130">
        <v>7.5336362282771288E-3</v>
      </c>
      <c r="X655" s="130">
        <v>8.6105333184243761E-4</v>
      </c>
      <c r="Y655" s="182"/>
      <c r="AA655" s="159"/>
    </row>
    <row r="656" spans="1:27" x14ac:dyDescent="0.25">
      <c r="A656" t="s">
        <v>1213</v>
      </c>
      <c r="B656">
        <v>62</v>
      </c>
      <c r="C656" t="s">
        <v>2351</v>
      </c>
      <c r="D656" t="s">
        <v>2352</v>
      </c>
      <c r="E656" t="s">
        <v>309</v>
      </c>
      <c r="F656" t="s">
        <v>2351</v>
      </c>
      <c r="G656" t="s">
        <v>4247</v>
      </c>
      <c r="H656" t="s">
        <v>321</v>
      </c>
      <c r="I656" t="s">
        <v>917</v>
      </c>
      <c r="J656" t="s">
        <v>204</v>
      </c>
      <c r="K656" t="s">
        <v>204</v>
      </c>
      <c r="L656" t="s">
        <v>325</v>
      </c>
      <c r="M656" t="s">
        <v>340</v>
      </c>
      <c r="N656" t="s">
        <v>464</v>
      </c>
      <c r="O656" t="s">
        <v>339</v>
      </c>
      <c r="P656" t="s">
        <v>1212</v>
      </c>
      <c r="Q656" s="138">
        <v>131445</v>
      </c>
      <c r="R656" s="165">
        <v>1</v>
      </c>
      <c r="S656" t="s">
        <v>4248</v>
      </c>
      <c r="T656" s="4"/>
      <c r="U656" s="138">
        <v>3088.9575</v>
      </c>
      <c r="V656" s="130">
        <v>7.3103052941882196E-4</v>
      </c>
      <c r="W656" s="130">
        <v>6.1094718478831543E-3</v>
      </c>
      <c r="X656" s="130">
        <v>6.982791484770707E-4</v>
      </c>
      <c r="Y656" s="182"/>
      <c r="AA656" s="159"/>
    </row>
    <row r="657" spans="1:27" x14ac:dyDescent="0.25">
      <c r="A657" t="s">
        <v>1213</v>
      </c>
      <c r="B657">
        <v>62</v>
      </c>
      <c r="C657" t="s">
        <v>2551</v>
      </c>
      <c r="D657" t="s">
        <v>2552</v>
      </c>
      <c r="E657" t="s">
        <v>309</v>
      </c>
      <c r="F657" t="s">
        <v>2551</v>
      </c>
      <c r="G657" t="s">
        <v>4221</v>
      </c>
      <c r="H657" t="s">
        <v>321</v>
      </c>
      <c r="I657" t="s">
        <v>917</v>
      </c>
      <c r="J657" t="s">
        <v>204</v>
      </c>
      <c r="K657" t="s">
        <v>204</v>
      </c>
      <c r="L657" t="s">
        <v>325</v>
      </c>
      <c r="M657" t="s">
        <v>340</v>
      </c>
      <c r="N657" t="s">
        <v>454</v>
      </c>
      <c r="O657" t="s">
        <v>339</v>
      </c>
      <c r="P657" t="s">
        <v>1212</v>
      </c>
      <c r="Q657" s="138">
        <v>1415653.8</v>
      </c>
      <c r="R657" s="165">
        <v>1</v>
      </c>
      <c r="S657" t="s">
        <v>4222</v>
      </c>
      <c r="T657" s="4"/>
      <c r="U657" s="138">
        <v>2083.8424</v>
      </c>
      <c r="V657" s="130">
        <v>5.4537224849305634E-4</v>
      </c>
      <c r="W657" s="130">
        <v>4.1215123478472162E-3</v>
      </c>
      <c r="X657" s="130">
        <v>4.7106627288734642E-4</v>
      </c>
      <c r="Y657" s="182"/>
      <c r="AA657" s="159"/>
    </row>
    <row r="658" spans="1:27" x14ac:dyDescent="0.25">
      <c r="A658" t="s">
        <v>1213</v>
      </c>
      <c r="B658">
        <v>62</v>
      </c>
      <c r="C658" t="s">
        <v>1884</v>
      </c>
      <c r="D658" t="s">
        <v>1885</v>
      </c>
      <c r="E658" t="s">
        <v>309</v>
      </c>
      <c r="F658" t="s">
        <v>1884</v>
      </c>
      <c r="G658" t="s">
        <v>3949</v>
      </c>
      <c r="H658" t="s">
        <v>312</v>
      </c>
      <c r="I658" t="s">
        <v>917</v>
      </c>
      <c r="J658" t="s">
        <v>204</v>
      </c>
      <c r="K658" t="s">
        <v>204</v>
      </c>
      <c r="L658" t="s">
        <v>325</v>
      </c>
      <c r="M658" t="s">
        <v>340</v>
      </c>
      <c r="N658" t="s">
        <v>448</v>
      </c>
      <c r="O658" t="s">
        <v>339</v>
      </c>
      <c r="P658" t="s">
        <v>1212</v>
      </c>
      <c r="Q658" s="138">
        <v>1128208</v>
      </c>
      <c r="R658" s="165">
        <v>1</v>
      </c>
      <c r="S658" t="s">
        <v>3950</v>
      </c>
      <c r="T658" s="4"/>
      <c r="U658" s="138">
        <v>37964.199200000003</v>
      </c>
      <c r="V658" s="130">
        <v>8.4340503837566634E-4</v>
      </c>
      <c r="W658" s="130">
        <v>7.5087211863493819E-2</v>
      </c>
      <c r="X658" s="130">
        <v>8.5820567910014599E-3</v>
      </c>
      <c r="Y658" s="182"/>
      <c r="AA658" s="159"/>
    </row>
    <row r="659" spans="1:27" x14ac:dyDescent="0.25">
      <c r="A659" t="s">
        <v>1213</v>
      </c>
      <c r="B659">
        <v>62</v>
      </c>
      <c r="C659" t="s">
        <v>1873</v>
      </c>
      <c r="D659" t="s">
        <v>1874</v>
      </c>
      <c r="E659" t="s">
        <v>309</v>
      </c>
      <c r="F659" t="s">
        <v>1873</v>
      </c>
      <c r="G659" t="s">
        <v>3934</v>
      </c>
      <c r="H659" t="s">
        <v>312</v>
      </c>
      <c r="I659" t="s">
        <v>917</v>
      </c>
      <c r="J659" t="s">
        <v>204</v>
      </c>
      <c r="K659" t="s">
        <v>204</v>
      </c>
      <c r="L659" t="s">
        <v>325</v>
      </c>
      <c r="M659" t="s">
        <v>340</v>
      </c>
      <c r="N659" t="s">
        <v>448</v>
      </c>
      <c r="O659" t="s">
        <v>339</v>
      </c>
      <c r="P659" t="s">
        <v>1212</v>
      </c>
      <c r="Q659" s="138">
        <v>1138810</v>
      </c>
      <c r="R659" s="165">
        <v>1</v>
      </c>
      <c r="S659" t="s">
        <v>3935</v>
      </c>
      <c r="T659" s="4"/>
      <c r="U659" s="138">
        <v>35416.991000000002</v>
      </c>
      <c r="V659" s="130">
        <v>7.0487082725728266E-4</v>
      </c>
      <c r="W659" s="130">
        <v>7.0049234879803648E-2</v>
      </c>
      <c r="X659" s="130">
        <v>8.0062436330380331E-3</v>
      </c>
      <c r="Y659" s="182"/>
      <c r="AA659" s="159"/>
    </row>
    <row r="660" spans="1:27" x14ac:dyDescent="0.25">
      <c r="A660" t="s">
        <v>1213</v>
      </c>
      <c r="B660">
        <v>62</v>
      </c>
      <c r="C660" t="s">
        <v>3548</v>
      </c>
      <c r="D660" t="s">
        <v>3549</v>
      </c>
      <c r="E660" t="s">
        <v>309</v>
      </c>
      <c r="F660" t="s">
        <v>3548</v>
      </c>
      <c r="G660" t="s">
        <v>3951</v>
      </c>
      <c r="H660" t="s">
        <v>312</v>
      </c>
      <c r="I660" t="s">
        <v>917</v>
      </c>
      <c r="J660" t="s">
        <v>204</v>
      </c>
      <c r="K660" t="s">
        <v>204</v>
      </c>
      <c r="L660" t="s">
        <v>325</v>
      </c>
      <c r="M660" t="s">
        <v>340</v>
      </c>
      <c r="N660" t="s">
        <v>448</v>
      </c>
      <c r="O660" t="s">
        <v>339</v>
      </c>
      <c r="P660" t="s">
        <v>1212</v>
      </c>
      <c r="Q660" s="138">
        <v>1030057</v>
      </c>
      <c r="R660" s="165">
        <v>1</v>
      </c>
      <c r="S660" t="s">
        <v>3952</v>
      </c>
      <c r="T660" s="4"/>
      <c r="U660" s="138">
        <v>19663.788100000002</v>
      </c>
      <c r="V660" s="130">
        <v>8.32698137704067E-4</v>
      </c>
      <c r="W660" s="130">
        <v>3.8891878512310317E-2</v>
      </c>
      <c r="X660" s="130">
        <v>4.4451285620801051E-3</v>
      </c>
      <c r="Y660" s="182"/>
      <c r="AA660" s="159"/>
    </row>
    <row r="661" spans="1:27" x14ac:dyDescent="0.25">
      <c r="A661" t="s">
        <v>1213</v>
      </c>
      <c r="B661">
        <v>62</v>
      </c>
      <c r="C661" t="s">
        <v>2285</v>
      </c>
      <c r="D661" t="s">
        <v>2286</v>
      </c>
      <c r="E661" t="s">
        <v>309</v>
      </c>
      <c r="F661" t="s">
        <v>2285</v>
      </c>
      <c r="G661" t="s">
        <v>3936</v>
      </c>
      <c r="H661" t="s">
        <v>312</v>
      </c>
      <c r="I661" t="s">
        <v>917</v>
      </c>
      <c r="J661" t="s">
        <v>204</v>
      </c>
      <c r="K661" t="s">
        <v>204</v>
      </c>
      <c r="L661" t="s">
        <v>325</v>
      </c>
      <c r="M661" t="s">
        <v>340</v>
      </c>
      <c r="N661" t="s">
        <v>467</v>
      </c>
      <c r="O661" t="s">
        <v>339</v>
      </c>
      <c r="P661" t="s">
        <v>1212</v>
      </c>
      <c r="Q661" s="138">
        <v>310844</v>
      </c>
      <c r="R661" s="165">
        <v>1</v>
      </c>
      <c r="S661" t="s">
        <v>3937</v>
      </c>
      <c r="T661" s="4"/>
      <c r="U661" s="138">
        <v>19023.6528</v>
      </c>
      <c r="V661" s="130">
        <v>2.5100564159816229E-4</v>
      </c>
      <c r="W661" s="130">
        <v>3.762579162241745E-2</v>
      </c>
      <c r="X661" s="130">
        <v>4.3004217695152627E-3</v>
      </c>
      <c r="Y661" s="182"/>
      <c r="AA661" s="159"/>
    </row>
    <row r="662" spans="1:27" x14ac:dyDescent="0.25">
      <c r="A662" t="s">
        <v>1213</v>
      </c>
      <c r="B662">
        <v>62</v>
      </c>
      <c r="C662" t="s">
        <v>3942</v>
      </c>
      <c r="D662" t="s">
        <v>3943</v>
      </c>
      <c r="E662" t="s">
        <v>309</v>
      </c>
      <c r="F662" t="s">
        <v>3942</v>
      </c>
      <c r="G662" t="s">
        <v>3944</v>
      </c>
      <c r="H662" t="s">
        <v>312</v>
      </c>
      <c r="I662" t="s">
        <v>917</v>
      </c>
      <c r="J662" t="s">
        <v>204</v>
      </c>
      <c r="K662" t="s">
        <v>204</v>
      </c>
      <c r="L662" t="s">
        <v>325</v>
      </c>
      <c r="M662" t="s">
        <v>340</v>
      </c>
      <c r="N662" t="s">
        <v>458</v>
      </c>
      <c r="O662" t="s">
        <v>339</v>
      </c>
      <c r="P662" t="s">
        <v>1212</v>
      </c>
      <c r="Q662" s="138">
        <v>16862</v>
      </c>
      <c r="R662" s="165">
        <v>1</v>
      </c>
      <c r="S662" t="s">
        <v>3945</v>
      </c>
      <c r="T662" s="4"/>
      <c r="U662" s="138">
        <v>14804.835999999999</v>
      </c>
      <c r="V662" s="130">
        <v>5.8055502189389985E-4</v>
      </c>
      <c r="W662" s="130">
        <v>2.9281635876999619E-2</v>
      </c>
      <c r="X662" s="130">
        <v>3.3467304990187404E-3</v>
      </c>
      <c r="Y662" s="182"/>
      <c r="AA662" s="159"/>
    </row>
    <row r="663" spans="1:27" x14ac:dyDescent="0.25">
      <c r="A663" t="s">
        <v>1213</v>
      </c>
      <c r="B663">
        <v>62</v>
      </c>
      <c r="C663" t="s">
        <v>4342</v>
      </c>
      <c r="D663" t="s">
        <v>4343</v>
      </c>
      <c r="E663" t="s">
        <v>309</v>
      </c>
      <c r="F663" t="s">
        <v>4342</v>
      </c>
      <c r="G663" t="s">
        <v>4344</v>
      </c>
      <c r="H663" t="s">
        <v>312</v>
      </c>
      <c r="I663" t="s">
        <v>917</v>
      </c>
      <c r="J663" t="s">
        <v>204</v>
      </c>
      <c r="K663" t="s">
        <v>204</v>
      </c>
      <c r="L663" t="s">
        <v>325</v>
      </c>
      <c r="M663" t="s">
        <v>340</v>
      </c>
      <c r="N663" t="s">
        <v>451</v>
      </c>
      <c r="O663" t="s">
        <v>339</v>
      </c>
      <c r="P663" t="s">
        <v>1212</v>
      </c>
      <c r="Q663" s="138">
        <v>2658472</v>
      </c>
      <c r="R663" s="165">
        <v>1</v>
      </c>
      <c r="S663" t="s">
        <v>4345</v>
      </c>
      <c r="T663" s="4"/>
      <c r="U663" s="138">
        <v>14286.628500000001</v>
      </c>
      <c r="V663" s="130">
        <v>1.4212332603648757E-2</v>
      </c>
      <c r="W663" s="130">
        <v>2.8256702988602188E-2</v>
      </c>
      <c r="X663" s="130">
        <v>3.2295862871497103E-3</v>
      </c>
      <c r="Y663" s="182"/>
      <c r="AA663" s="159"/>
    </row>
    <row r="664" spans="1:27" x14ac:dyDescent="0.25">
      <c r="A664" t="s">
        <v>1213</v>
      </c>
      <c r="B664">
        <v>62</v>
      </c>
      <c r="C664" t="s">
        <v>2047</v>
      </c>
      <c r="D664" t="s">
        <v>2048</v>
      </c>
      <c r="E664" t="s">
        <v>309</v>
      </c>
      <c r="F664" t="s">
        <v>3946</v>
      </c>
      <c r="G664" t="s">
        <v>3947</v>
      </c>
      <c r="H664" t="s">
        <v>312</v>
      </c>
      <c r="I664" t="s">
        <v>917</v>
      </c>
      <c r="J664" t="s">
        <v>204</v>
      </c>
      <c r="K664" t="s">
        <v>204</v>
      </c>
      <c r="L664" t="s">
        <v>325</v>
      </c>
      <c r="M664" t="s">
        <v>340</v>
      </c>
      <c r="N664" t="s">
        <v>448</v>
      </c>
      <c r="O664" t="s">
        <v>339</v>
      </c>
      <c r="P664" t="s">
        <v>1212</v>
      </c>
      <c r="Q664" s="138">
        <v>108979</v>
      </c>
      <c r="R664" s="165">
        <v>1</v>
      </c>
      <c r="S664" t="s">
        <v>3948</v>
      </c>
      <c r="T664" s="4"/>
      <c r="U664" s="138">
        <v>14254.4532</v>
      </c>
      <c r="V664" s="130">
        <v>4.2193175712719276E-4</v>
      </c>
      <c r="W664" s="130">
        <v>2.8193065308398688E-2</v>
      </c>
      <c r="X664" s="130">
        <v>3.2223128490768346E-3</v>
      </c>
      <c r="Y664" s="182"/>
      <c r="AA664" s="159"/>
    </row>
    <row r="665" spans="1:27" x14ac:dyDescent="0.25">
      <c r="A665" t="s">
        <v>1213</v>
      </c>
      <c r="B665">
        <v>62</v>
      </c>
      <c r="C665" t="s">
        <v>3959</v>
      </c>
      <c r="D665" t="s">
        <v>3960</v>
      </c>
      <c r="E665" t="s">
        <v>309</v>
      </c>
      <c r="F665" t="s">
        <v>3961</v>
      </c>
      <c r="G665" t="s">
        <v>3962</v>
      </c>
      <c r="H665" t="s">
        <v>312</v>
      </c>
      <c r="I665" t="s">
        <v>917</v>
      </c>
      <c r="J665" t="s">
        <v>204</v>
      </c>
      <c r="K665" t="s">
        <v>204</v>
      </c>
      <c r="L665" t="s">
        <v>325</v>
      </c>
      <c r="M665" t="s">
        <v>340</v>
      </c>
      <c r="N665" t="s">
        <v>448</v>
      </c>
      <c r="O665" t="s">
        <v>339</v>
      </c>
      <c r="P665" t="s">
        <v>1212</v>
      </c>
      <c r="Q665" s="138">
        <v>90692</v>
      </c>
      <c r="R665" s="165">
        <v>1</v>
      </c>
      <c r="S665" t="s">
        <v>3963</v>
      </c>
      <c r="T665" s="4"/>
      <c r="U665" s="138">
        <v>13068.717199999999</v>
      </c>
      <c r="V665" s="130">
        <v>9.0393664748862851E-4</v>
      </c>
      <c r="W665" s="130">
        <v>2.5847866091180071E-2</v>
      </c>
      <c r="X665" s="130">
        <v>2.9542694317107464E-3</v>
      </c>
      <c r="Y665" s="182"/>
      <c r="AA665" s="159"/>
    </row>
    <row r="666" spans="1:27" x14ac:dyDescent="0.25">
      <c r="A666" t="s">
        <v>1213</v>
      </c>
      <c r="B666">
        <v>62</v>
      </c>
      <c r="C666" t="s">
        <v>2442</v>
      </c>
      <c r="D666" t="s">
        <v>2443</v>
      </c>
      <c r="E666" t="s">
        <v>309</v>
      </c>
      <c r="F666" t="s">
        <v>2442</v>
      </c>
      <c r="G666" t="s">
        <v>3957</v>
      </c>
      <c r="H666" t="s">
        <v>312</v>
      </c>
      <c r="I666" t="s">
        <v>917</v>
      </c>
      <c r="J666" t="s">
        <v>204</v>
      </c>
      <c r="K666" t="s">
        <v>204</v>
      </c>
      <c r="L666" t="s">
        <v>325</v>
      </c>
      <c r="M666" t="s">
        <v>340</v>
      </c>
      <c r="N666" t="s">
        <v>446</v>
      </c>
      <c r="O666" t="s">
        <v>339</v>
      </c>
      <c r="P666" t="s">
        <v>1212</v>
      </c>
      <c r="Q666" s="138">
        <v>18806</v>
      </c>
      <c r="R666" s="165">
        <v>1</v>
      </c>
      <c r="S666" t="s">
        <v>3958</v>
      </c>
      <c r="T666" s="4">
        <v>35.3459</v>
      </c>
      <c r="U666" s="138">
        <v>12524.4105</v>
      </c>
      <c r="V666" s="130">
        <v>4.2282729589196053E-4</v>
      </c>
      <c r="W666" s="130">
        <v>2.4771313092226806E-2</v>
      </c>
      <c r="X666" s="130">
        <v>2.8312253241157522E-3</v>
      </c>
      <c r="Y666" s="182"/>
      <c r="AA666" s="159"/>
    </row>
    <row r="667" spans="1:27" x14ac:dyDescent="0.25">
      <c r="A667" t="s">
        <v>1213</v>
      </c>
      <c r="B667">
        <v>62</v>
      </c>
      <c r="C667" t="s">
        <v>1769</v>
      </c>
      <c r="D667" t="s">
        <v>1770</v>
      </c>
      <c r="E667" t="s">
        <v>309</v>
      </c>
      <c r="F667" t="s">
        <v>1769</v>
      </c>
      <c r="G667" t="s">
        <v>3977</v>
      </c>
      <c r="H667" t="s">
        <v>312</v>
      </c>
      <c r="I667" t="s">
        <v>917</v>
      </c>
      <c r="J667" t="s">
        <v>204</v>
      </c>
      <c r="K667" t="s">
        <v>204</v>
      </c>
      <c r="L667" t="s">
        <v>325</v>
      </c>
      <c r="M667" t="s">
        <v>340</v>
      </c>
      <c r="N667" t="s">
        <v>441</v>
      </c>
      <c r="O667" t="s">
        <v>339</v>
      </c>
      <c r="P667" t="s">
        <v>1212</v>
      </c>
      <c r="Q667" s="138">
        <v>183476.6</v>
      </c>
      <c r="R667" s="165">
        <v>1</v>
      </c>
      <c r="S667" t="s">
        <v>3978</v>
      </c>
      <c r="T667" s="4"/>
      <c r="U667" s="138">
        <v>10981.074500000001</v>
      </c>
      <c r="V667" s="130">
        <v>1.5487803740532611E-3</v>
      </c>
      <c r="W667" s="130">
        <v>2.1718837347958847E-2</v>
      </c>
      <c r="X667" s="130">
        <v>2.4823440760267097E-3</v>
      </c>
      <c r="Y667" s="182"/>
      <c r="AA667" s="159"/>
    </row>
    <row r="668" spans="1:27" x14ac:dyDescent="0.25">
      <c r="A668" t="s">
        <v>1213</v>
      </c>
      <c r="B668">
        <v>62</v>
      </c>
      <c r="C668" t="s">
        <v>2375</v>
      </c>
      <c r="D668" t="s">
        <v>2376</v>
      </c>
      <c r="E668" t="s">
        <v>309</v>
      </c>
      <c r="F668" t="s">
        <v>3966</v>
      </c>
      <c r="G668" t="s">
        <v>3967</v>
      </c>
      <c r="H668" t="s">
        <v>312</v>
      </c>
      <c r="I668" t="s">
        <v>917</v>
      </c>
      <c r="J668" t="s">
        <v>204</v>
      </c>
      <c r="K668" t="s">
        <v>204</v>
      </c>
      <c r="L668" t="s">
        <v>325</v>
      </c>
      <c r="M668" t="s">
        <v>340</v>
      </c>
      <c r="N668" t="s">
        <v>445</v>
      </c>
      <c r="O668" t="s">
        <v>339</v>
      </c>
      <c r="P668" t="s">
        <v>1212</v>
      </c>
      <c r="Q668" s="138">
        <v>310097</v>
      </c>
      <c r="R668" s="165">
        <v>1</v>
      </c>
      <c r="S668" t="s">
        <v>3968</v>
      </c>
      <c r="T668" s="4"/>
      <c r="U668" s="138">
        <v>10602.216400000001</v>
      </c>
      <c r="V668" s="130">
        <v>1.1884366699043097E-3</v>
      </c>
      <c r="W668" s="130">
        <v>2.096951564434444E-2</v>
      </c>
      <c r="X668" s="130">
        <v>2.3967007120562957E-3</v>
      </c>
      <c r="Y668" s="182"/>
      <c r="AA668" s="159"/>
    </row>
    <row r="669" spans="1:27" x14ac:dyDescent="0.25">
      <c r="A669" t="s">
        <v>1213</v>
      </c>
      <c r="B669">
        <v>62</v>
      </c>
      <c r="C669" t="s">
        <v>3995</v>
      </c>
      <c r="D669" t="s">
        <v>3996</v>
      </c>
      <c r="E669" t="s">
        <v>309</v>
      </c>
      <c r="F669" t="s">
        <v>3995</v>
      </c>
      <c r="G669" t="s">
        <v>3997</v>
      </c>
      <c r="H669" t="s">
        <v>312</v>
      </c>
      <c r="I669" t="s">
        <v>917</v>
      </c>
      <c r="J669" t="s">
        <v>204</v>
      </c>
      <c r="K669" t="s">
        <v>204</v>
      </c>
      <c r="L669" t="s">
        <v>325</v>
      </c>
      <c r="M669" t="s">
        <v>340</v>
      </c>
      <c r="N669" t="s">
        <v>480</v>
      </c>
      <c r="O669" t="s">
        <v>339</v>
      </c>
      <c r="P669" t="s">
        <v>1212</v>
      </c>
      <c r="Q669" s="138">
        <v>16083</v>
      </c>
      <c r="R669" s="165">
        <v>1</v>
      </c>
      <c r="S669" t="s">
        <v>3998</v>
      </c>
      <c r="T669" s="4"/>
      <c r="U669" s="138">
        <v>10357.451999999999</v>
      </c>
      <c r="V669" s="130">
        <v>2.1508575339131177E-4</v>
      </c>
      <c r="W669" s="130">
        <v>2.048541017796492E-2</v>
      </c>
      <c r="X669" s="130">
        <v>2.3413701104505751E-3</v>
      </c>
      <c r="Y669" s="182"/>
      <c r="AA669" s="159"/>
    </row>
    <row r="670" spans="1:27" x14ac:dyDescent="0.25">
      <c r="A670" t="s">
        <v>1213</v>
      </c>
      <c r="B670">
        <v>62</v>
      </c>
      <c r="C670" t="s">
        <v>2436</v>
      </c>
      <c r="D670" t="s">
        <v>2437</v>
      </c>
      <c r="E670" t="s">
        <v>309</v>
      </c>
      <c r="F670" t="s">
        <v>2436</v>
      </c>
      <c r="G670" t="s">
        <v>3993</v>
      </c>
      <c r="H670" t="s">
        <v>312</v>
      </c>
      <c r="I670" t="s">
        <v>917</v>
      </c>
      <c r="J670" t="s">
        <v>204</v>
      </c>
      <c r="K670" t="s">
        <v>204</v>
      </c>
      <c r="L670" t="s">
        <v>325</v>
      </c>
      <c r="M670" t="s">
        <v>340</v>
      </c>
      <c r="N670" t="s">
        <v>456</v>
      </c>
      <c r="O670" t="s">
        <v>339</v>
      </c>
      <c r="P670" t="s">
        <v>1212</v>
      </c>
      <c r="Q670" s="138">
        <v>579953</v>
      </c>
      <c r="R670" s="165">
        <v>1</v>
      </c>
      <c r="S670" t="s">
        <v>3994</v>
      </c>
      <c r="T670" s="4"/>
      <c r="U670" s="138">
        <v>9348.8423999999995</v>
      </c>
      <c r="V670" s="130">
        <v>4.4118919093336415E-4</v>
      </c>
      <c r="W670" s="130">
        <v>1.8490539106833417E-2</v>
      </c>
      <c r="X670" s="130">
        <v>2.1133672801643705E-3</v>
      </c>
      <c r="Y670" s="182"/>
      <c r="AA670" s="159"/>
    </row>
    <row r="671" spans="1:27" x14ac:dyDescent="0.25">
      <c r="A671" t="s">
        <v>1213</v>
      </c>
      <c r="B671">
        <v>62</v>
      </c>
      <c r="C671" t="s">
        <v>4526</v>
      </c>
      <c r="D671" t="s">
        <v>4527</v>
      </c>
      <c r="E671" t="s">
        <v>309</v>
      </c>
      <c r="F671" t="s">
        <v>4528</v>
      </c>
      <c r="G671" t="s">
        <v>4529</v>
      </c>
      <c r="H671" t="s">
        <v>312</v>
      </c>
      <c r="I671" t="s">
        <v>917</v>
      </c>
      <c r="J671" t="s">
        <v>204</v>
      </c>
      <c r="K671" t="s">
        <v>204</v>
      </c>
      <c r="L671" t="s">
        <v>325</v>
      </c>
      <c r="M671" t="s">
        <v>340</v>
      </c>
      <c r="N671" t="s">
        <v>475</v>
      </c>
      <c r="O671" t="s">
        <v>339</v>
      </c>
      <c r="P671" t="s">
        <v>1212</v>
      </c>
      <c r="Q671" s="138">
        <v>8370894</v>
      </c>
      <c r="R671" s="165">
        <v>1</v>
      </c>
      <c r="S671" t="s">
        <v>4530</v>
      </c>
      <c r="T671" s="4"/>
      <c r="U671" s="138">
        <v>9341.9177</v>
      </c>
      <c r="V671" s="130">
        <v>4.7874706434856661E-2</v>
      </c>
      <c r="W671" s="130">
        <v>1.8476843139923857E-2</v>
      </c>
      <c r="X671" s="130">
        <v>2.1118019062090934E-3</v>
      </c>
      <c r="Y671" s="182"/>
      <c r="AA671" s="159"/>
    </row>
    <row r="672" spans="1:27" x14ac:dyDescent="0.25">
      <c r="A672" t="s">
        <v>1213</v>
      </c>
      <c r="B672">
        <v>62</v>
      </c>
      <c r="C672" t="s">
        <v>1980</v>
      </c>
      <c r="D672" t="s">
        <v>1981</v>
      </c>
      <c r="E672" t="s">
        <v>309</v>
      </c>
      <c r="F672" t="s">
        <v>1980</v>
      </c>
      <c r="G672" t="s">
        <v>3973</v>
      </c>
      <c r="H672" t="s">
        <v>312</v>
      </c>
      <c r="I672" t="s">
        <v>917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1212</v>
      </c>
      <c r="Q672" s="138">
        <v>38797</v>
      </c>
      <c r="R672" s="165">
        <v>1</v>
      </c>
      <c r="S672" t="s">
        <v>3974</v>
      </c>
      <c r="T672" s="4"/>
      <c r="U672" s="138">
        <v>8535.34</v>
      </c>
      <c r="V672" s="130">
        <v>3.1991520601988441E-4</v>
      </c>
      <c r="W672" s="130">
        <v>1.6881559374679323E-2</v>
      </c>
      <c r="X672" s="130">
        <v>1.9294697149968172E-3</v>
      </c>
      <c r="Y672" s="182"/>
      <c r="AA672" s="159"/>
    </row>
    <row r="673" spans="1:27" x14ac:dyDescent="0.25">
      <c r="A673" t="s">
        <v>1213</v>
      </c>
      <c r="B673">
        <v>62</v>
      </c>
      <c r="C673" t="s">
        <v>3979</v>
      </c>
      <c r="D673" t="s">
        <v>3980</v>
      </c>
      <c r="E673" t="s">
        <v>309</v>
      </c>
      <c r="F673" t="s">
        <v>3979</v>
      </c>
      <c r="G673" t="s">
        <v>3981</v>
      </c>
      <c r="H673" t="s">
        <v>312</v>
      </c>
      <c r="I673" t="s">
        <v>917</v>
      </c>
      <c r="J673" t="s">
        <v>204</v>
      </c>
      <c r="K673" t="s">
        <v>204</v>
      </c>
      <c r="L673" t="s">
        <v>325</v>
      </c>
      <c r="M673" t="s">
        <v>340</v>
      </c>
      <c r="N673" t="s">
        <v>458</v>
      </c>
      <c r="O673" t="s">
        <v>339</v>
      </c>
      <c r="P673" t="s">
        <v>1212</v>
      </c>
      <c r="Q673" s="138">
        <v>54985</v>
      </c>
      <c r="R673" s="165">
        <v>1</v>
      </c>
      <c r="S673" t="s">
        <v>3982</v>
      </c>
      <c r="T673" s="4"/>
      <c r="U673" s="138">
        <v>8148.777</v>
      </c>
      <c r="V673" s="130">
        <v>4.9495716201348127E-4</v>
      </c>
      <c r="W673" s="130">
        <v>1.6116998591329843E-2</v>
      </c>
      <c r="X673" s="130">
        <v>1.8420846077323949E-3</v>
      </c>
      <c r="Y673" s="182"/>
      <c r="AA673" s="159"/>
    </row>
    <row r="674" spans="1:27" x14ac:dyDescent="0.25">
      <c r="A674" t="s">
        <v>1213</v>
      </c>
      <c r="B674">
        <v>62</v>
      </c>
      <c r="C674" t="s">
        <v>2185</v>
      </c>
      <c r="D674" t="s">
        <v>2186</v>
      </c>
      <c r="E674" t="s">
        <v>309</v>
      </c>
      <c r="F674" t="s">
        <v>2185</v>
      </c>
      <c r="G674" t="s">
        <v>3991</v>
      </c>
      <c r="H674" t="s">
        <v>312</v>
      </c>
      <c r="I674" t="s">
        <v>917</v>
      </c>
      <c r="J674" t="s">
        <v>204</v>
      </c>
      <c r="K674" t="s">
        <v>204</v>
      </c>
      <c r="L674" t="s">
        <v>325</v>
      </c>
      <c r="M674" t="s">
        <v>340</v>
      </c>
      <c r="N674" t="s">
        <v>464</v>
      </c>
      <c r="O674" t="s">
        <v>339</v>
      </c>
      <c r="P674" t="s">
        <v>1212</v>
      </c>
      <c r="Q674" s="138">
        <v>21624</v>
      </c>
      <c r="R674" s="165">
        <v>1</v>
      </c>
      <c r="S674" t="s">
        <v>3992</v>
      </c>
      <c r="T674" s="4"/>
      <c r="U674" s="138">
        <v>7728.4175999999998</v>
      </c>
      <c r="V674" s="130">
        <v>8.7896786474951085E-4</v>
      </c>
      <c r="W674" s="130">
        <v>1.5285593847077757E-2</v>
      </c>
      <c r="X674" s="130">
        <v>1.7470596020836176E-3</v>
      </c>
      <c r="Y674" s="182"/>
      <c r="AA674" s="159"/>
    </row>
    <row r="675" spans="1:27" x14ac:dyDescent="0.25">
      <c r="A675" t="s">
        <v>1213</v>
      </c>
      <c r="B675">
        <v>62</v>
      </c>
      <c r="C675" t="s">
        <v>2591</v>
      </c>
      <c r="D675" t="s">
        <v>2592</v>
      </c>
      <c r="E675" t="s">
        <v>309</v>
      </c>
      <c r="F675" t="s">
        <v>2591</v>
      </c>
      <c r="G675" t="s">
        <v>3975</v>
      </c>
      <c r="H675" t="s">
        <v>312</v>
      </c>
      <c r="I675" t="s">
        <v>917</v>
      </c>
      <c r="J675" t="s">
        <v>204</v>
      </c>
      <c r="K675" t="s">
        <v>204</v>
      </c>
      <c r="L675" t="s">
        <v>325</v>
      </c>
      <c r="M675" t="s">
        <v>340</v>
      </c>
      <c r="N675" t="s">
        <v>475</v>
      </c>
      <c r="O675" t="s">
        <v>339</v>
      </c>
      <c r="P675" t="s">
        <v>1212</v>
      </c>
      <c r="Q675" s="138">
        <v>303307</v>
      </c>
      <c r="R675" s="165">
        <v>1</v>
      </c>
      <c r="S675" t="s">
        <v>3976</v>
      </c>
      <c r="T675" s="4"/>
      <c r="U675" s="138">
        <v>7497.7489999999998</v>
      </c>
      <c r="V675" s="130">
        <v>1.1047264559551631E-3</v>
      </c>
      <c r="W675" s="130">
        <v>1.4829367654943157E-2</v>
      </c>
      <c r="X675" s="130">
        <v>1.6949154487281902E-3</v>
      </c>
      <c r="Y675" s="182"/>
      <c r="AA675" s="159"/>
    </row>
    <row r="676" spans="1:27" x14ac:dyDescent="0.25">
      <c r="A676" t="s">
        <v>1213</v>
      </c>
      <c r="B676">
        <v>62</v>
      </c>
      <c r="C676" t="s">
        <v>2191</v>
      </c>
      <c r="D676" t="s">
        <v>2192</v>
      </c>
      <c r="E676" t="s">
        <v>309</v>
      </c>
      <c r="F676" t="s">
        <v>2191</v>
      </c>
      <c r="G676" t="s">
        <v>3971</v>
      </c>
      <c r="H676" t="s">
        <v>312</v>
      </c>
      <c r="I676" t="s">
        <v>917</v>
      </c>
      <c r="J676" t="s">
        <v>204</v>
      </c>
      <c r="K676" t="s">
        <v>204</v>
      </c>
      <c r="L676" t="s">
        <v>325</v>
      </c>
      <c r="M676" t="s">
        <v>340</v>
      </c>
      <c r="N676" t="s">
        <v>484</v>
      </c>
      <c r="O676" t="s">
        <v>339</v>
      </c>
      <c r="P676" t="s">
        <v>1212</v>
      </c>
      <c r="Q676" s="138">
        <v>1734441</v>
      </c>
      <c r="R676" s="165">
        <v>1</v>
      </c>
      <c r="S676" t="s">
        <v>3972</v>
      </c>
      <c r="T676" s="4"/>
      <c r="U676" s="138">
        <v>7347.0920999999998</v>
      </c>
      <c r="V676" s="130">
        <v>6.2685260106032684E-4</v>
      </c>
      <c r="W676" s="130">
        <v>1.4531392014540416E-2</v>
      </c>
      <c r="X676" s="130">
        <v>1.660858466123478E-3</v>
      </c>
      <c r="Y676" s="182"/>
      <c r="AA676" s="159"/>
    </row>
    <row r="677" spans="1:27" x14ac:dyDescent="0.25">
      <c r="A677" t="s">
        <v>1213</v>
      </c>
      <c r="B677">
        <v>62</v>
      </c>
      <c r="C677" t="s">
        <v>2018</v>
      </c>
      <c r="D677" t="s">
        <v>2019</v>
      </c>
      <c r="E677" t="s">
        <v>309</v>
      </c>
      <c r="F677" t="s">
        <v>2018</v>
      </c>
      <c r="G677" t="s">
        <v>3964</v>
      </c>
      <c r="H677" t="s">
        <v>312</v>
      </c>
      <c r="I677" t="s">
        <v>917</v>
      </c>
      <c r="J677" t="s">
        <v>204</v>
      </c>
      <c r="K677" t="s">
        <v>204</v>
      </c>
      <c r="L677" t="s">
        <v>325</v>
      </c>
      <c r="M677" t="s">
        <v>340</v>
      </c>
      <c r="N677" t="s">
        <v>464</v>
      </c>
      <c r="O677" t="s">
        <v>339</v>
      </c>
      <c r="P677" t="s">
        <v>1212</v>
      </c>
      <c r="Q677" s="138">
        <v>28792</v>
      </c>
      <c r="R677" s="165">
        <v>1</v>
      </c>
      <c r="S677" t="s">
        <v>3965</v>
      </c>
      <c r="T677" s="4"/>
      <c r="U677" s="138">
        <v>7114.5032000000001</v>
      </c>
      <c r="V677" s="130">
        <v>6.0586940829167389E-4</v>
      </c>
      <c r="W677" s="130">
        <v>1.4071367771189671E-2</v>
      </c>
      <c r="X677" s="130">
        <v>1.6082802163297472E-3</v>
      </c>
      <c r="Y677" s="182"/>
      <c r="AA677" s="159"/>
    </row>
    <row r="678" spans="1:27" x14ac:dyDescent="0.25">
      <c r="A678" t="s">
        <v>1213</v>
      </c>
      <c r="B678">
        <v>62</v>
      </c>
      <c r="C678" t="s">
        <v>3431</v>
      </c>
      <c r="D678" t="s">
        <v>3432</v>
      </c>
      <c r="E678" t="s">
        <v>309</v>
      </c>
      <c r="F678" t="s">
        <v>3431</v>
      </c>
      <c r="G678" t="s">
        <v>4325</v>
      </c>
      <c r="H678" t="s">
        <v>312</v>
      </c>
      <c r="I678" t="s">
        <v>917</v>
      </c>
      <c r="J678" t="s">
        <v>204</v>
      </c>
      <c r="K678" t="s">
        <v>204</v>
      </c>
      <c r="L678" t="s">
        <v>325</v>
      </c>
      <c r="M678" t="s">
        <v>340</v>
      </c>
      <c r="N678" t="s">
        <v>464</v>
      </c>
      <c r="O678" t="s">
        <v>339</v>
      </c>
      <c r="P678" t="s">
        <v>1212</v>
      </c>
      <c r="Q678" s="138">
        <v>1490258</v>
      </c>
      <c r="R678" s="165">
        <v>1</v>
      </c>
      <c r="S678" t="s">
        <v>4326</v>
      </c>
      <c r="T678" s="4"/>
      <c r="U678" s="138">
        <v>5248.6887000000006</v>
      </c>
      <c r="V678" s="130">
        <v>1.0191961774039488E-2</v>
      </c>
      <c r="W678" s="130">
        <v>1.0381080300053476E-2</v>
      </c>
      <c r="X678" s="130">
        <v>1.1865005834677958E-3</v>
      </c>
      <c r="Y678" s="182"/>
      <c r="AA678" s="159"/>
    </row>
    <row r="679" spans="1:27" x14ac:dyDescent="0.25">
      <c r="A679" t="s">
        <v>1213</v>
      </c>
      <c r="B679">
        <v>62</v>
      </c>
      <c r="C679" t="s">
        <v>3167</v>
      </c>
      <c r="D679" t="s">
        <v>3168</v>
      </c>
      <c r="E679" t="s">
        <v>309</v>
      </c>
      <c r="F679" t="s">
        <v>3167</v>
      </c>
      <c r="G679" t="s">
        <v>4110</v>
      </c>
      <c r="H679" t="s">
        <v>312</v>
      </c>
      <c r="I679" t="s">
        <v>917</v>
      </c>
      <c r="J679" t="s">
        <v>204</v>
      </c>
      <c r="K679" t="s">
        <v>204</v>
      </c>
      <c r="L679" t="s">
        <v>325</v>
      </c>
      <c r="M679" t="s">
        <v>340</v>
      </c>
      <c r="N679" t="s">
        <v>447</v>
      </c>
      <c r="O679" t="s">
        <v>339</v>
      </c>
      <c r="P679" t="s">
        <v>1212</v>
      </c>
      <c r="Q679" s="138">
        <v>24430</v>
      </c>
      <c r="R679" s="165">
        <v>1</v>
      </c>
      <c r="S679" t="s">
        <v>4111</v>
      </c>
      <c r="T679" s="4"/>
      <c r="U679" s="138">
        <v>5008.1499999999996</v>
      </c>
      <c r="V679" s="130">
        <v>1.9322126341871451E-3</v>
      </c>
      <c r="W679" s="130">
        <v>9.9053326033058144E-3</v>
      </c>
      <c r="X679" s="130">
        <v>1.1321252291251794E-3</v>
      </c>
      <c r="Y679" s="182"/>
      <c r="AA679" s="159"/>
    </row>
    <row r="680" spans="1:27" x14ac:dyDescent="0.25">
      <c r="A680" t="s">
        <v>1213</v>
      </c>
      <c r="B680">
        <v>62</v>
      </c>
      <c r="C680" t="s">
        <v>2577</v>
      </c>
      <c r="D680" t="s">
        <v>2578</v>
      </c>
      <c r="E680" t="s">
        <v>309</v>
      </c>
      <c r="F680" t="s">
        <v>2577</v>
      </c>
      <c r="G680" t="s">
        <v>4054</v>
      </c>
      <c r="H680" t="s">
        <v>312</v>
      </c>
      <c r="I680" t="s">
        <v>917</v>
      </c>
      <c r="J680" t="s">
        <v>204</v>
      </c>
      <c r="K680" t="s">
        <v>204</v>
      </c>
      <c r="L680" t="s">
        <v>325</v>
      </c>
      <c r="M680" t="s">
        <v>340</v>
      </c>
      <c r="N680" t="s">
        <v>440</v>
      </c>
      <c r="O680" t="s">
        <v>339</v>
      </c>
      <c r="P680" t="s">
        <v>1212</v>
      </c>
      <c r="Q680" s="138">
        <v>188666</v>
      </c>
      <c r="R680" s="165">
        <v>1</v>
      </c>
      <c r="S680" t="s">
        <v>4055</v>
      </c>
      <c r="T680" s="4"/>
      <c r="U680" s="138">
        <v>4967.5757999999996</v>
      </c>
      <c r="V680" s="130">
        <v>8.4059088853227315E-4</v>
      </c>
      <c r="W680" s="130">
        <v>9.8250832205770515E-3</v>
      </c>
      <c r="X680" s="130">
        <v>1.1229531644962106E-3</v>
      </c>
      <c r="Y680" s="182"/>
      <c r="AA680" s="159"/>
    </row>
    <row r="681" spans="1:27" x14ac:dyDescent="0.25">
      <c r="A681" t="s">
        <v>1213</v>
      </c>
      <c r="B681">
        <v>62</v>
      </c>
      <c r="C681" t="s">
        <v>1734</v>
      </c>
      <c r="D681" t="s">
        <v>1735</v>
      </c>
      <c r="E681" t="s">
        <v>309</v>
      </c>
      <c r="F681" t="s">
        <v>4032</v>
      </c>
      <c r="G681" t="s">
        <v>4033</v>
      </c>
      <c r="H681" t="s">
        <v>312</v>
      </c>
      <c r="I681" t="s">
        <v>917</v>
      </c>
      <c r="J681" t="s">
        <v>204</v>
      </c>
      <c r="K681" t="s">
        <v>204</v>
      </c>
      <c r="L681" t="s">
        <v>325</v>
      </c>
      <c r="M681" t="s">
        <v>340</v>
      </c>
      <c r="N681" t="s">
        <v>447</v>
      </c>
      <c r="O681" t="s">
        <v>339</v>
      </c>
      <c r="P681" t="s">
        <v>1212</v>
      </c>
      <c r="Q681" s="138">
        <v>301530</v>
      </c>
      <c r="R681" s="165">
        <v>1</v>
      </c>
      <c r="S681" t="s">
        <v>4034</v>
      </c>
      <c r="T681" s="4"/>
      <c r="U681" s="138">
        <v>4899.8625000000002</v>
      </c>
      <c r="V681" s="130">
        <v>4.8621231800114158E-3</v>
      </c>
      <c r="W681" s="130">
        <v>9.6911569687340715E-3</v>
      </c>
      <c r="X681" s="130">
        <v>1.1076461279103812E-3</v>
      </c>
      <c r="Y681" s="182"/>
      <c r="AA681" s="159"/>
    </row>
    <row r="682" spans="1:27" x14ac:dyDescent="0.25">
      <c r="A682" t="s">
        <v>1213</v>
      </c>
      <c r="B682">
        <v>62</v>
      </c>
      <c r="C682" t="s">
        <v>3262</v>
      </c>
      <c r="D682" t="s">
        <v>3263</v>
      </c>
      <c r="E682" t="s">
        <v>309</v>
      </c>
      <c r="F682" t="s">
        <v>4013</v>
      </c>
      <c r="G682" t="s">
        <v>4014</v>
      </c>
      <c r="H682" t="s">
        <v>312</v>
      </c>
      <c r="I682" t="s">
        <v>917</v>
      </c>
      <c r="J682" t="s">
        <v>204</v>
      </c>
      <c r="K682" t="s">
        <v>204</v>
      </c>
      <c r="L682" t="s">
        <v>325</v>
      </c>
      <c r="M682" t="s">
        <v>340</v>
      </c>
      <c r="N682" t="s">
        <v>476</v>
      </c>
      <c r="O682" t="s">
        <v>339</v>
      </c>
      <c r="P682" t="s">
        <v>1212</v>
      </c>
      <c r="Q682" s="138">
        <v>18192</v>
      </c>
      <c r="R682" s="165">
        <v>1</v>
      </c>
      <c r="S682" t="s">
        <v>4015</v>
      </c>
      <c r="T682" s="4"/>
      <c r="U682" s="138">
        <v>4875.4560000000001</v>
      </c>
      <c r="V682" s="130">
        <v>1.1440583394287519E-3</v>
      </c>
      <c r="W682" s="130">
        <v>9.6428847524101628E-3</v>
      </c>
      <c r="X682" s="130">
        <v>1.1021288781465674E-3</v>
      </c>
      <c r="Y682" s="182"/>
      <c r="AA682" s="159"/>
    </row>
    <row r="683" spans="1:27" x14ac:dyDescent="0.25">
      <c r="A683" t="s">
        <v>1213</v>
      </c>
      <c r="B683">
        <v>62</v>
      </c>
      <c r="C683" t="s">
        <v>2318</v>
      </c>
      <c r="D683" t="s">
        <v>2319</v>
      </c>
      <c r="E683" t="s">
        <v>309</v>
      </c>
      <c r="F683" t="s">
        <v>4260</v>
      </c>
      <c r="G683" t="s">
        <v>4261</v>
      </c>
      <c r="H683" t="s">
        <v>312</v>
      </c>
      <c r="I683" t="s">
        <v>917</v>
      </c>
      <c r="J683" t="s">
        <v>204</v>
      </c>
      <c r="K683" t="s">
        <v>204</v>
      </c>
      <c r="L683" t="s">
        <v>325</v>
      </c>
      <c r="M683" t="s">
        <v>340</v>
      </c>
      <c r="N683" t="s">
        <v>445</v>
      </c>
      <c r="O683" t="s">
        <v>339</v>
      </c>
      <c r="P683" t="s">
        <v>1212</v>
      </c>
      <c r="Q683" s="138">
        <v>76067</v>
      </c>
      <c r="R683" s="165">
        <v>1</v>
      </c>
      <c r="S683" t="s">
        <v>4262</v>
      </c>
      <c r="T683" s="4"/>
      <c r="U683" s="138">
        <v>4024.7049999999999</v>
      </c>
      <c r="V683" s="130">
        <v>9.6195449546892327E-4</v>
      </c>
      <c r="W683" s="130">
        <v>7.9602331510014532E-3</v>
      </c>
      <c r="X683" s="130">
        <v>9.0981102209124242E-4</v>
      </c>
      <c r="Y683" s="182"/>
      <c r="AA683" s="159"/>
    </row>
    <row r="684" spans="1:27" x14ac:dyDescent="0.25">
      <c r="A684" t="s">
        <v>1213</v>
      </c>
      <c r="B684">
        <v>62</v>
      </c>
      <c r="C684" t="s">
        <v>4003</v>
      </c>
      <c r="D684" t="s">
        <v>4004</v>
      </c>
      <c r="E684" t="s">
        <v>309</v>
      </c>
      <c r="F684" t="s">
        <v>4003</v>
      </c>
      <c r="G684" t="s">
        <v>4005</v>
      </c>
      <c r="H684" t="s">
        <v>312</v>
      </c>
      <c r="I684" t="s">
        <v>917</v>
      </c>
      <c r="J684" t="s">
        <v>204</v>
      </c>
      <c r="K684" t="s">
        <v>204</v>
      </c>
      <c r="L684" t="s">
        <v>325</v>
      </c>
      <c r="M684" t="s">
        <v>340</v>
      </c>
      <c r="N684" t="s">
        <v>441</v>
      </c>
      <c r="O684" t="s">
        <v>339</v>
      </c>
      <c r="P684" t="s">
        <v>1212</v>
      </c>
      <c r="Q684" s="138">
        <v>14392</v>
      </c>
      <c r="R684" s="165">
        <v>1</v>
      </c>
      <c r="S684" t="s">
        <v>4006</v>
      </c>
      <c r="T684" s="4"/>
      <c r="U684" s="138">
        <v>3825.3935999999999</v>
      </c>
      <c r="V684" s="130">
        <v>2.5538294710181967E-4</v>
      </c>
      <c r="W684" s="130">
        <v>7.5660265660088856E-3</v>
      </c>
      <c r="X684" s="130">
        <v>8.6475536992581994E-4</v>
      </c>
      <c r="Y684" s="182"/>
      <c r="AA684" s="159"/>
    </row>
    <row r="685" spans="1:27" x14ac:dyDescent="0.25">
      <c r="A685" t="s">
        <v>1213</v>
      </c>
      <c r="B685">
        <v>62</v>
      </c>
      <c r="C685" t="s">
        <v>3131</v>
      </c>
      <c r="D685" t="s">
        <v>3132</v>
      </c>
      <c r="E685" t="s">
        <v>309</v>
      </c>
      <c r="F685" t="s">
        <v>3131</v>
      </c>
      <c r="G685" t="s">
        <v>4483</v>
      </c>
      <c r="H685" t="s">
        <v>312</v>
      </c>
      <c r="I685" t="s">
        <v>917</v>
      </c>
      <c r="J685" t="s">
        <v>204</v>
      </c>
      <c r="K685" t="s">
        <v>204</v>
      </c>
      <c r="L685" t="s">
        <v>325</v>
      </c>
      <c r="M685" t="s">
        <v>340</v>
      </c>
      <c r="N685" t="s">
        <v>447</v>
      </c>
      <c r="O685" t="s">
        <v>339</v>
      </c>
      <c r="P685" t="s">
        <v>1212</v>
      </c>
      <c r="Q685" s="138">
        <v>13262</v>
      </c>
      <c r="R685" s="165">
        <v>1</v>
      </c>
      <c r="S685" t="s">
        <v>4484</v>
      </c>
      <c r="T685" s="4"/>
      <c r="U685" s="138">
        <v>3690.8146000000002</v>
      </c>
      <c r="V685" s="130">
        <v>6.8530338420090976E-4</v>
      </c>
      <c r="W685" s="130">
        <v>7.2998504817421818E-3</v>
      </c>
      <c r="X685" s="130">
        <v>8.3433290230595285E-4</v>
      </c>
      <c r="Y685" s="182"/>
      <c r="AA685" s="159"/>
    </row>
    <row r="686" spans="1:27" x14ac:dyDescent="0.25">
      <c r="A686" t="s">
        <v>1213</v>
      </c>
      <c r="B686">
        <v>62</v>
      </c>
      <c r="C686" t="s">
        <v>3736</v>
      </c>
      <c r="D686" t="s">
        <v>3737</v>
      </c>
      <c r="E686" t="s">
        <v>311</v>
      </c>
      <c r="F686" t="s">
        <v>3736</v>
      </c>
      <c r="G686" t="s">
        <v>4098</v>
      </c>
      <c r="H686" t="s">
        <v>312</v>
      </c>
      <c r="I686" t="s">
        <v>917</v>
      </c>
      <c r="J686" t="s">
        <v>204</v>
      </c>
      <c r="K686" t="s">
        <v>233</v>
      </c>
      <c r="L686" t="s">
        <v>325</v>
      </c>
      <c r="M686" t="s">
        <v>340</v>
      </c>
      <c r="N686" t="s">
        <v>454</v>
      </c>
      <c r="O686" t="s">
        <v>339</v>
      </c>
      <c r="P686" t="s">
        <v>1212</v>
      </c>
      <c r="Q686" s="138">
        <v>64766</v>
      </c>
      <c r="R686" s="165">
        <v>1</v>
      </c>
      <c r="S686" t="s">
        <v>4099</v>
      </c>
      <c r="T686" s="4">
        <v>148.38729999999998</v>
      </c>
      <c r="U686" s="138">
        <v>3134.7474999999999</v>
      </c>
      <c r="V686" s="130">
        <v>3.5298485659212192E-4</v>
      </c>
      <c r="W686" s="130">
        <v>6.200037262238829E-3</v>
      </c>
      <c r="X686" s="130">
        <v>7.0863027898267498E-4</v>
      </c>
      <c r="Y686" s="182"/>
      <c r="AA686" s="159"/>
    </row>
    <row r="687" spans="1:27" x14ac:dyDescent="0.25">
      <c r="A687" t="s">
        <v>1213</v>
      </c>
      <c r="B687">
        <v>62</v>
      </c>
      <c r="C687" t="s">
        <v>2272</v>
      </c>
      <c r="D687" t="s">
        <v>2273</v>
      </c>
      <c r="E687" t="s">
        <v>309</v>
      </c>
      <c r="F687" t="s">
        <v>2272</v>
      </c>
      <c r="G687" t="s">
        <v>4009</v>
      </c>
      <c r="H687" t="s">
        <v>312</v>
      </c>
      <c r="I687" t="s">
        <v>917</v>
      </c>
      <c r="J687" t="s">
        <v>204</v>
      </c>
      <c r="K687" t="s">
        <v>204</v>
      </c>
      <c r="L687" t="s">
        <v>325</v>
      </c>
      <c r="M687" t="s">
        <v>340</v>
      </c>
      <c r="N687" t="s">
        <v>441</v>
      </c>
      <c r="O687" t="s">
        <v>339</v>
      </c>
      <c r="P687" t="s">
        <v>1212</v>
      </c>
      <c r="Q687" s="138">
        <v>222965</v>
      </c>
      <c r="R687" s="165">
        <v>1</v>
      </c>
      <c r="S687" t="s">
        <v>4010</v>
      </c>
      <c r="T687" s="4"/>
      <c r="U687" s="138">
        <v>3110.3617999999997</v>
      </c>
      <c r="V687" s="130">
        <v>4.0579806916595808E-4</v>
      </c>
      <c r="W687" s="130">
        <v>6.1518061850417728E-3</v>
      </c>
      <c r="X687" s="130">
        <v>7.0311773119559231E-4</v>
      </c>
      <c r="Y687" s="182"/>
      <c r="AA687" s="159"/>
    </row>
    <row r="688" spans="1:27" x14ac:dyDescent="0.25">
      <c r="A688" t="s">
        <v>1213</v>
      </c>
      <c r="B688">
        <v>62</v>
      </c>
      <c r="C688" t="s">
        <v>2142</v>
      </c>
      <c r="D688" t="s">
        <v>2143</v>
      </c>
      <c r="E688" t="s">
        <v>309</v>
      </c>
      <c r="F688" t="s">
        <v>4026</v>
      </c>
      <c r="G688" t="s">
        <v>4027</v>
      </c>
      <c r="H688" t="s">
        <v>312</v>
      </c>
      <c r="I688" t="s">
        <v>917</v>
      </c>
      <c r="J688" t="s">
        <v>204</v>
      </c>
      <c r="K688" t="s">
        <v>204</v>
      </c>
      <c r="L688" t="s">
        <v>325</v>
      </c>
      <c r="M688" t="s">
        <v>340</v>
      </c>
      <c r="N688" t="s">
        <v>464</v>
      </c>
      <c r="O688" t="s">
        <v>339</v>
      </c>
      <c r="P688" t="s">
        <v>1212</v>
      </c>
      <c r="Q688" s="138">
        <v>326573</v>
      </c>
      <c r="R688" s="165">
        <v>1</v>
      </c>
      <c r="S688" t="s">
        <v>4028</v>
      </c>
      <c r="T688" s="4"/>
      <c r="U688" s="138">
        <v>2877.1080999999999</v>
      </c>
      <c r="V688" s="130">
        <v>4.3229736842357469E-4</v>
      </c>
      <c r="W688" s="130">
        <v>5.6904670719058427E-3</v>
      </c>
      <c r="X688" s="130">
        <v>6.5038919899172546E-4</v>
      </c>
      <c r="Y688" s="182"/>
      <c r="AA688" s="159"/>
    </row>
    <row r="689" spans="1:27" x14ac:dyDescent="0.25">
      <c r="A689" t="s">
        <v>1213</v>
      </c>
      <c r="B689">
        <v>62</v>
      </c>
      <c r="C689" t="s">
        <v>1878</v>
      </c>
      <c r="D689" t="s">
        <v>1879</v>
      </c>
      <c r="E689" t="s">
        <v>309</v>
      </c>
      <c r="F689" t="s">
        <v>1878</v>
      </c>
      <c r="G689" t="s">
        <v>4485</v>
      </c>
      <c r="H689" t="s">
        <v>312</v>
      </c>
      <c r="I689" t="s">
        <v>917</v>
      </c>
      <c r="J689" t="s">
        <v>204</v>
      </c>
      <c r="K689" t="s">
        <v>204</v>
      </c>
      <c r="L689" t="s">
        <v>325</v>
      </c>
      <c r="M689" t="s">
        <v>340</v>
      </c>
      <c r="N689" t="s">
        <v>447</v>
      </c>
      <c r="O689" t="s">
        <v>339</v>
      </c>
      <c r="P689" t="s">
        <v>1212</v>
      </c>
      <c r="Q689" s="138">
        <v>231883</v>
      </c>
      <c r="R689" s="165">
        <v>1</v>
      </c>
      <c r="S689" t="s">
        <v>4486</v>
      </c>
      <c r="T689" s="4"/>
      <c r="U689" s="138">
        <v>2803.4654999999998</v>
      </c>
      <c r="V689" s="130">
        <v>8.2547705641338603E-4</v>
      </c>
      <c r="W689" s="130">
        <v>5.5448135977143329E-3</v>
      </c>
      <c r="X689" s="130">
        <v>6.337418051639899E-4</v>
      </c>
      <c r="Y689" s="182"/>
      <c r="AA689" s="159"/>
    </row>
    <row r="690" spans="1:27" x14ac:dyDescent="0.25">
      <c r="A690" t="s">
        <v>1213</v>
      </c>
      <c r="B690">
        <v>62</v>
      </c>
      <c r="C690" t="s">
        <v>2363</v>
      </c>
      <c r="D690" t="s">
        <v>2364</v>
      </c>
      <c r="E690" t="s">
        <v>309</v>
      </c>
      <c r="F690" t="s">
        <v>4249</v>
      </c>
      <c r="G690" t="s">
        <v>4250</v>
      </c>
      <c r="H690" t="s">
        <v>312</v>
      </c>
      <c r="I690" t="s">
        <v>917</v>
      </c>
      <c r="J690" t="s">
        <v>204</v>
      </c>
      <c r="K690" t="s">
        <v>204</v>
      </c>
      <c r="L690" t="s">
        <v>325</v>
      </c>
      <c r="M690" t="s">
        <v>340</v>
      </c>
      <c r="N690" t="s">
        <v>459</v>
      </c>
      <c r="O690" t="s">
        <v>339</v>
      </c>
      <c r="P690" t="s">
        <v>1212</v>
      </c>
      <c r="Q690" s="138">
        <v>48927</v>
      </c>
      <c r="R690" s="165">
        <v>1</v>
      </c>
      <c r="S690" t="s">
        <v>4251</v>
      </c>
      <c r="T690" s="4"/>
      <c r="U690" s="138">
        <v>2739.4227000000001</v>
      </c>
      <c r="V690" s="130">
        <v>4.1663791265861906E-4</v>
      </c>
      <c r="W690" s="130">
        <v>5.4181470172710569E-3</v>
      </c>
      <c r="X690" s="130">
        <v>6.1926450923159614E-4</v>
      </c>
      <c r="Y690" s="182"/>
      <c r="AA690" s="159"/>
    </row>
    <row r="691" spans="1:27" x14ac:dyDescent="0.25">
      <c r="A691" t="s">
        <v>1213</v>
      </c>
      <c r="B691">
        <v>62</v>
      </c>
      <c r="C691" t="s">
        <v>4143</v>
      </c>
      <c r="D691" t="s">
        <v>4144</v>
      </c>
      <c r="E691" t="s">
        <v>309</v>
      </c>
      <c r="F691" t="s">
        <v>4143</v>
      </c>
      <c r="G691" t="s">
        <v>4223</v>
      </c>
      <c r="H691" t="s">
        <v>312</v>
      </c>
      <c r="I691" t="s">
        <v>917</v>
      </c>
      <c r="J691" t="s">
        <v>204</v>
      </c>
      <c r="K691" t="s">
        <v>204</v>
      </c>
      <c r="L691" t="s">
        <v>325</v>
      </c>
      <c r="M691" t="s">
        <v>340</v>
      </c>
      <c r="N691" t="s">
        <v>458</v>
      </c>
      <c r="O691" t="s">
        <v>339</v>
      </c>
      <c r="P691" t="s">
        <v>1212</v>
      </c>
      <c r="Q691" s="138">
        <v>5575</v>
      </c>
      <c r="R691" s="165">
        <v>1</v>
      </c>
      <c r="S691" t="s">
        <v>4224</v>
      </c>
      <c r="T691" s="4"/>
      <c r="U691" s="138">
        <v>2631.4</v>
      </c>
      <c r="V691" s="130">
        <v>1.2026527218490332E-4</v>
      </c>
      <c r="W691" s="130">
        <v>5.2044951154296337E-3</v>
      </c>
      <c r="X691" s="130">
        <v>5.9484526779748957E-4</v>
      </c>
      <c r="Y691" s="182"/>
      <c r="AA691" s="159"/>
    </row>
    <row r="692" spans="1:27" x14ac:dyDescent="0.25">
      <c r="A692" t="s">
        <v>1213</v>
      </c>
      <c r="B692">
        <v>62</v>
      </c>
      <c r="C692" t="s">
        <v>2572</v>
      </c>
      <c r="D692" t="s">
        <v>2573</v>
      </c>
      <c r="E692" t="s">
        <v>309</v>
      </c>
      <c r="F692" t="s">
        <v>2572</v>
      </c>
      <c r="G692" t="s">
        <v>4267</v>
      </c>
      <c r="H692" t="s">
        <v>312</v>
      </c>
      <c r="I692" t="s">
        <v>917</v>
      </c>
      <c r="J692" t="s">
        <v>204</v>
      </c>
      <c r="K692" t="s">
        <v>204</v>
      </c>
      <c r="L692" t="s">
        <v>325</v>
      </c>
      <c r="M692" t="s">
        <v>340</v>
      </c>
      <c r="N692" t="s">
        <v>451</v>
      </c>
      <c r="O692" t="s">
        <v>339</v>
      </c>
      <c r="P692" t="s">
        <v>1212</v>
      </c>
      <c r="Q692" s="138">
        <v>3126</v>
      </c>
      <c r="R692" s="165">
        <v>1</v>
      </c>
      <c r="S692" t="s">
        <v>4268</v>
      </c>
      <c r="T692" s="4"/>
      <c r="U692" s="138">
        <v>2617.7123999999999</v>
      </c>
      <c r="V692" s="130">
        <v>4.0584805495437129E-4</v>
      </c>
      <c r="W692" s="130">
        <v>5.177423196549207E-3</v>
      </c>
      <c r="X692" s="130">
        <v>5.9175109584054465E-4</v>
      </c>
      <c r="Y692" s="182"/>
      <c r="AA692" s="159"/>
    </row>
    <row r="693" spans="1:27" x14ac:dyDescent="0.25">
      <c r="A693" t="s">
        <v>1213</v>
      </c>
      <c r="B693">
        <v>62</v>
      </c>
      <c r="C693" t="s">
        <v>3999</v>
      </c>
      <c r="D693" t="s">
        <v>4000</v>
      </c>
      <c r="E693" t="s">
        <v>309</v>
      </c>
      <c r="F693" t="s">
        <v>3999</v>
      </c>
      <c r="G693" t="s">
        <v>4001</v>
      </c>
      <c r="H693" t="s">
        <v>312</v>
      </c>
      <c r="I693" t="s">
        <v>917</v>
      </c>
      <c r="J693" t="s">
        <v>204</v>
      </c>
      <c r="K693" t="s">
        <v>204</v>
      </c>
      <c r="L693" t="s">
        <v>325</v>
      </c>
      <c r="M693" t="s">
        <v>340</v>
      </c>
      <c r="N693" t="s">
        <v>475</v>
      </c>
      <c r="O693" t="s">
        <v>339</v>
      </c>
      <c r="P693" t="s">
        <v>1212</v>
      </c>
      <c r="Q693" s="138">
        <v>10632</v>
      </c>
      <c r="R693" s="165">
        <v>1</v>
      </c>
      <c r="S693" t="s">
        <v>4002</v>
      </c>
      <c r="T693" s="4"/>
      <c r="U693" s="138">
        <v>2525.1</v>
      </c>
      <c r="V693" s="130">
        <v>7.6993159325800041E-4</v>
      </c>
      <c r="W693" s="130">
        <v>4.9942504430992504E-3</v>
      </c>
      <c r="X693" s="130">
        <v>5.7081545402274108E-4</v>
      </c>
      <c r="Y693" s="182"/>
      <c r="AA693" s="159"/>
    </row>
    <row r="694" spans="1:27" x14ac:dyDescent="0.25">
      <c r="A694" t="s">
        <v>1213</v>
      </c>
      <c r="B694">
        <v>62</v>
      </c>
      <c r="C694" t="s">
        <v>1703</v>
      </c>
      <c r="D694" t="s">
        <v>1704</v>
      </c>
      <c r="E694" t="s">
        <v>309</v>
      </c>
      <c r="F694" t="s">
        <v>3983</v>
      </c>
      <c r="G694" t="s">
        <v>3984</v>
      </c>
      <c r="H694" t="s">
        <v>312</v>
      </c>
      <c r="I694" t="s">
        <v>917</v>
      </c>
      <c r="J694" t="s">
        <v>204</v>
      </c>
      <c r="K694" t="s">
        <v>204</v>
      </c>
      <c r="L694" t="s">
        <v>325</v>
      </c>
      <c r="M694" t="s">
        <v>340</v>
      </c>
      <c r="N694" t="s">
        <v>454</v>
      </c>
      <c r="O694" t="s">
        <v>339</v>
      </c>
      <c r="P694" t="s">
        <v>1212</v>
      </c>
      <c r="Q694" s="138">
        <v>47260</v>
      </c>
      <c r="R694" s="165">
        <v>1</v>
      </c>
      <c r="S694" t="s">
        <v>3985</v>
      </c>
      <c r="T694" s="4"/>
      <c r="U694" s="138">
        <v>2208.9323999999997</v>
      </c>
      <c r="V694" s="130">
        <v>4.7280981408309752E-4</v>
      </c>
      <c r="W694" s="130">
        <v>4.3689206833298841E-3</v>
      </c>
      <c r="X694" s="130">
        <v>4.9934368968022772E-4</v>
      </c>
      <c r="Y694" s="182"/>
      <c r="AA694" s="159"/>
    </row>
    <row r="695" spans="1:27" x14ac:dyDescent="0.25">
      <c r="A695" t="s">
        <v>1213</v>
      </c>
      <c r="B695">
        <v>62</v>
      </c>
      <c r="C695" t="s">
        <v>4364</v>
      </c>
      <c r="D695" t="s">
        <v>4365</v>
      </c>
      <c r="E695" t="s">
        <v>309</v>
      </c>
      <c r="F695" t="s">
        <v>4364</v>
      </c>
      <c r="G695" t="s">
        <v>4366</v>
      </c>
      <c r="H695" t="s">
        <v>312</v>
      </c>
      <c r="I695" t="s">
        <v>917</v>
      </c>
      <c r="J695" t="s">
        <v>204</v>
      </c>
      <c r="K695" t="s">
        <v>204</v>
      </c>
      <c r="L695" t="s">
        <v>325</v>
      </c>
      <c r="M695" t="s">
        <v>340</v>
      </c>
      <c r="N695" t="s">
        <v>451</v>
      </c>
      <c r="O695" t="s">
        <v>339</v>
      </c>
      <c r="P695" t="s">
        <v>1212</v>
      </c>
      <c r="Q695" s="138">
        <v>21669</v>
      </c>
      <c r="R695" s="165">
        <v>1</v>
      </c>
      <c r="S695" t="s">
        <v>4367</v>
      </c>
      <c r="T695" s="4"/>
      <c r="U695" s="138">
        <v>2166.9</v>
      </c>
      <c r="V695" s="130">
        <v>6.2586744913624719E-4</v>
      </c>
      <c r="W695" s="130">
        <v>4.2857872104676122E-3</v>
      </c>
      <c r="X695" s="130">
        <v>4.8984198935562062E-4</v>
      </c>
      <c r="Y695" s="182"/>
      <c r="AA695" s="159"/>
    </row>
    <row r="696" spans="1:27" x14ac:dyDescent="0.25">
      <c r="A696" t="s">
        <v>1213</v>
      </c>
      <c r="B696">
        <v>62</v>
      </c>
      <c r="C696" t="s">
        <v>2357</v>
      </c>
      <c r="D696" t="s">
        <v>2358</v>
      </c>
      <c r="E696" t="s">
        <v>309</v>
      </c>
      <c r="F696" t="s">
        <v>4254</v>
      </c>
      <c r="G696" t="s">
        <v>4255</v>
      </c>
      <c r="H696" t="s">
        <v>312</v>
      </c>
      <c r="I696" t="s">
        <v>917</v>
      </c>
      <c r="J696" t="s">
        <v>204</v>
      </c>
      <c r="K696" t="s">
        <v>204</v>
      </c>
      <c r="L696" t="s">
        <v>325</v>
      </c>
      <c r="M696" t="s">
        <v>340</v>
      </c>
      <c r="N696" t="s">
        <v>445</v>
      </c>
      <c r="O696" t="s">
        <v>339</v>
      </c>
      <c r="P696" t="s">
        <v>1212</v>
      </c>
      <c r="Q696" s="138">
        <v>69831</v>
      </c>
      <c r="R696" s="165">
        <v>1</v>
      </c>
      <c r="S696" t="s">
        <v>4256</v>
      </c>
      <c r="T696" s="4"/>
      <c r="U696" s="138">
        <v>2092.8351000000002</v>
      </c>
      <c r="V696" s="130">
        <v>3.133330080244722E-4</v>
      </c>
      <c r="W696" s="130">
        <v>4.139298493330429E-3</v>
      </c>
      <c r="X696" s="130">
        <v>4.7309913183684959E-4</v>
      </c>
      <c r="Y696" s="182"/>
      <c r="AA696" s="159"/>
    </row>
    <row r="697" spans="1:27" x14ac:dyDescent="0.25">
      <c r="A697" t="s">
        <v>1213</v>
      </c>
      <c r="B697">
        <v>62</v>
      </c>
      <c r="C697" t="s">
        <v>1994</v>
      </c>
      <c r="D697" t="s">
        <v>1995</v>
      </c>
      <c r="E697" t="s">
        <v>309</v>
      </c>
      <c r="F697" t="s">
        <v>4282</v>
      </c>
      <c r="G697" t="s">
        <v>4283</v>
      </c>
      <c r="H697" t="s">
        <v>312</v>
      </c>
      <c r="I697" t="s">
        <v>917</v>
      </c>
      <c r="J697" t="s">
        <v>204</v>
      </c>
      <c r="K697" t="s">
        <v>204</v>
      </c>
      <c r="L697" t="s">
        <v>325</v>
      </c>
      <c r="M697" t="s">
        <v>340</v>
      </c>
      <c r="N697" t="s">
        <v>464</v>
      </c>
      <c r="O697" t="s">
        <v>339</v>
      </c>
      <c r="P697" t="s">
        <v>1212</v>
      </c>
      <c r="Q697" s="138">
        <v>37212</v>
      </c>
      <c r="R697" s="165">
        <v>1</v>
      </c>
      <c r="S697" t="s">
        <v>4284</v>
      </c>
      <c r="T697" s="4"/>
      <c r="U697" s="138">
        <v>1978.5619999999999</v>
      </c>
      <c r="V697" s="130">
        <v>2.8296000651693122E-4</v>
      </c>
      <c r="W697" s="130">
        <v>3.9132842838696842E-3</v>
      </c>
      <c r="X697" s="130">
        <v>4.4726694639505074E-4</v>
      </c>
      <c r="Y697" s="182"/>
      <c r="AA697" s="159"/>
    </row>
    <row r="698" spans="1:27" x14ac:dyDescent="0.25">
      <c r="A698" t="s">
        <v>1213</v>
      </c>
      <c r="B698">
        <v>62</v>
      </c>
      <c r="C698" t="s">
        <v>1958</v>
      </c>
      <c r="D698" t="s">
        <v>1959</v>
      </c>
      <c r="E698" t="s">
        <v>309</v>
      </c>
      <c r="F698" t="s">
        <v>1958</v>
      </c>
      <c r="G698" t="s">
        <v>4011</v>
      </c>
      <c r="H698" t="s">
        <v>312</v>
      </c>
      <c r="I698" t="s">
        <v>917</v>
      </c>
      <c r="J698" t="s">
        <v>204</v>
      </c>
      <c r="K698" t="s">
        <v>204</v>
      </c>
      <c r="L698" t="s">
        <v>325</v>
      </c>
      <c r="M698" t="s">
        <v>340</v>
      </c>
      <c r="N698" t="s">
        <v>464</v>
      </c>
      <c r="O698" t="s">
        <v>339</v>
      </c>
      <c r="P698" t="s">
        <v>1212</v>
      </c>
      <c r="Q698" s="138">
        <v>129813</v>
      </c>
      <c r="R698" s="165">
        <v>1</v>
      </c>
      <c r="S698" t="s">
        <v>4012</v>
      </c>
      <c r="T698" s="4"/>
      <c r="U698" s="138">
        <v>1960.1763000000001</v>
      </c>
      <c r="V698" s="130">
        <v>2.7531873860314716E-4</v>
      </c>
      <c r="W698" s="130">
        <v>3.8769202624956041E-3</v>
      </c>
      <c r="X698" s="130">
        <v>4.4311073804962844E-4</v>
      </c>
      <c r="Y698" s="182"/>
      <c r="AA698" s="159"/>
    </row>
    <row r="699" spans="1:27" x14ac:dyDescent="0.25">
      <c r="A699" t="s">
        <v>1213</v>
      </c>
      <c r="B699">
        <v>62</v>
      </c>
      <c r="C699" t="s">
        <v>4018</v>
      </c>
      <c r="D699" t="s">
        <v>4019</v>
      </c>
      <c r="E699" t="s">
        <v>309</v>
      </c>
      <c r="F699" t="s">
        <v>4020</v>
      </c>
      <c r="G699" t="s">
        <v>4021</v>
      </c>
      <c r="H699" t="s">
        <v>312</v>
      </c>
      <c r="I699" t="s">
        <v>917</v>
      </c>
      <c r="J699" t="s">
        <v>204</v>
      </c>
      <c r="K699" t="s">
        <v>204</v>
      </c>
      <c r="L699" t="s">
        <v>325</v>
      </c>
      <c r="M699" t="s">
        <v>340</v>
      </c>
      <c r="N699" t="s">
        <v>476</v>
      </c>
      <c r="O699" t="s">
        <v>339</v>
      </c>
      <c r="P699" t="s">
        <v>1212</v>
      </c>
      <c r="Q699" s="138">
        <v>41238</v>
      </c>
      <c r="R699" s="165">
        <v>1</v>
      </c>
      <c r="S699" t="s">
        <v>4022</v>
      </c>
      <c r="T699" s="4"/>
      <c r="U699" s="138">
        <v>1874.2671</v>
      </c>
      <c r="V699" s="130">
        <v>5.7415266292988024E-4</v>
      </c>
      <c r="W699" s="130">
        <v>3.707005383811076E-3</v>
      </c>
      <c r="X699" s="130">
        <v>4.2369039865604779E-4</v>
      </c>
      <c r="Y699" s="182"/>
      <c r="AA699" s="159"/>
    </row>
    <row r="700" spans="1:27" x14ac:dyDescent="0.25">
      <c r="A700" t="s">
        <v>1213</v>
      </c>
      <c r="B700">
        <v>62</v>
      </c>
      <c r="C700" t="s">
        <v>2763</v>
      </c>
      <c r="D700" t="s">
        <v>2764</v>
      </c>
      <c r="E700" t="s">
        <v>309</v>
      </c>
      <c r="F700" t="s">
        <v>2763</v>
      </c>
      <c r="G700" t="s">
        <v>4309</v>
      </c>
      <c r="H700" t="s">
        <v>312</v>
      </c>
      <c r="I700" t="s">
        <v>917</v>
      </c>
      <c r="J700" t="s">
        <v>204</v>
      </c>
      <c r="K700" t="s">
        <v>204</v>
      </c>
      <c r="L700" t="s">
        <v>325</v>
      </c>
      <c r="M700" t="s">
        <v>340</v>
      </c>
      <c r="N700" t="s">
        <v>447</v>
      </c>
      <c r="O700" t="s">
        <v>339</v>
      </c>
      <c r="P700" t="s">
        <v>1212</v>
      </c>
      <c r="Q700" s="138">
        <v>239266</v>
      </c>
      <c r="R700" s="165">
        <v>1</v>
      </c>
      <c r="S700" t="s">
        <v>4310</v>
      </c>
      <c r="T700" s="4"/>
      <c r="U700" s="138">
        <v>1682.7578000000001</v>
      </c>
      <c r="V700" s="130">
        <v>4.316515844278295E-4</v>
      </c>
      <c r="W700" s="130">
        <v>3.328230124857915E-3</v>
      </c>
      <c r="X700" s="130">
        <v>3.8039846248358837E-4</v>
      </c>
      <c r="Y700" s="182"/>
      <c r="AA700" s="159"/>
    </row>
    <row r="701" spans="1:27" x14ac:dyDescent="0.25">
      <c r="A701" t="s">
        <v>1213</v>
      </c>
      <c r="B701">
        <v>62</v>
      </c>
      <c r="C701" t="s">
        <v>2482</v>
      </c>
      <c r="D701" t="s">
        <v>2483</v>
      </c>
      <c r="E701" t="s">
        <v>309</v>
      </c>
      <c r="F701" t="s">
        <v>2482</v>
      </c>
      <c r="G701" t="s">
        <v>4269</v>
      </c>
      <c r="H701" t="s">
        <v>312</v>
      </c>
      <c r="I701" t="s">
        <v>917</v>
      </c>
      <c r="J701" t="s">
        <v>204</v>
      </c>
      <c r="K701" t="s">
        <v>204</v>
      </c>
      <c r="L701" t="s">
        <v>325</v>
      </c>
      <c r="M701" t="s">
        <v>340</v>
      </c>
      <c r="N701" t="s">
        <v>478</v>
      </c>
      <c r="O701" t="s">
        <v>339</v>
      </c>
      <c r="P701" t="s">
        <v>1212</v>
      </c>
      <c r="Q701" s="138">
        <v>126323.72</v>
      </c>
      <c r="R701" s="165">
        <v>1</v>
      </c>
      <c r="S701" t="s">
        <v>4270</v>
      </c>
      <c r="T701" s="4"/>
      <c r="U701" s="138">
        <v>1587.8891999999998</v>
      </c>
      <c r="V701" s="130">
        <v>6.3021589382324344E-4</v>
      </c>
      <c r="W701" s="130">
        <v>3.1405949628499916E-3</v>
      </c>
      <c r="X701" s="130">
        <v>3.589527918244058E-4</v>
      </c>
      <c r="Y701" s="182"/>
      <c r="AA701" s="159"/>
    </row>
    <row r="702" spans="1:27" x14ac:dyDescent="0.25">
      <c r="A702" t="s">
        <v>1213</v>
      </c>
      <c r="B702">
        <v>62</v>
      </c>
      <c r="C702" t="s">
        <v>2369</v>
      </c>
      <c r="D702" t="s">
        <v>2370</v>
      </c>
      <c r="E702" t="s">
        <v>309</v>
      </c>
      <c r="F702" t="s">
        <v>2369</v>
      </c>
      <c r="G702" t="s">
        <v>4263</v>
      </c>
      <c r="H702" t="s">
        <v>312</v>
      </c>
      <c r="I702" t="s">
        <v>917</v>
      </c>
      <c r="J702" t="s">
        <v>204</v>
      </c>
      <c r="K702" t="s">
        <v>204</v>
      </c>
      <c r="L702" t="s">
        <v>325</v>
      </c>
      <c r="M702" t="s">
        <v>340</v>
      </c>
      <c r="N702" t="s">
        <v>454</v>
      </c>
      <c r="O702" t="s">
        <v>339</v>
      </c>
      <c r="P702" t="s">
        <v>1212</v>
      </c>
      <c r="Q702" s="138">
        <v>3891</v>
      </c>
      <c r="R702" s="165">
        <v>1</v>
      </c>
      <c r="S702" t="s">
        <v>4264</v>
      </c>
      <c r="T702" s="4"/>
      <c r="U702" s="138">
        <v>1537.7231999999999</v>
      </c>
      <c r="V702" s="130">
        <v>2.0931764223876165E-4</v>
      </c>
      <c r="W702" s="130">
        <v>3.0413745091140932E-3</v>
      </c>
      <c r="X702" s="130">
        <v>3.4761243775268395E-4</v>
      </c>
      <c r="Y702" s="182"/>
      <c r="AA702" s="159"/>
    </row>
    <row r="703" spans="1:27" x14ac:dyDescent="0.25">
      <c r="A703" t="s">
        <v>1213</v>
      </c>
      <c r="B703">
        <v>62</v>
      </c>
      <c r="C703" t="s">
        <v>2600</v>
      </c>
      <c r="D703" t="s">
        <v>2601</v>
      </c>
      <c r="E703" t="s">
        <v>309</v>
      </c>
      <c r="F703" t="s">
        <v>2600</v>
      </c>
      <c r="G703" t="s">
        <v>4294</v>
      </c>
      <c r="H703" t="s">
        <v>312</v>
      </c>
      <c r="I703" t="s">
        <v>917</v>
      </c>
      <c r="J703" t="s">
        <v>204</v>
      </c>
      <c r="K703" t="s">
        <v>204</v>
      </c>
      <c r="L703" t="s">
        <v>325</v>
      </c>
      <c r="M703" t="s">
        <v>340</v>
      </c>
      <c r="N703" t="s">
        <v>484</v>
      </c>
      <c r="O703" t="s">
        <v>339</v>
      </c>
      <c r="P703" t="s">
        <v>1212</v>
      </c>
      <c r="Q703" s="138">
        <v>23519</v>
      </c>
      <c r="R703" s="165">
        <v>1</v>
      </c>
      <c r="S703" t="s">
        <v>4295</v>
      </c>
      <c r="T703" s="4"/>
      <c r="U703" s="138">
        <v>361.01670000000001</v>
      </c>
      <c r="V703" s="130">
        <v>1.230586817978493E-4</v>
      </c>
      <c r="W703" s="130">
        <v>7.1403422198773484E-4</v>
      </c>
      <c r="X703" s="130">
        <v>8.1610198218007884E-5</v>
      </c>
      <c r="Y703" s="182"/>
      <c r="AA703" s="159"/>
    </row>
    <row r="704" spans="1:27" x14ac:dyDescent="0.25">
      <c r="A704" t="s">
        <v>1213</v>
      </c>
      <c r="B704">
        <v>62</v>
      </c>
      <c r="C704" t="s">
        <v>4487</v>
      </c>
      <c r="D704" t="s">
        <v>4488</v>
      </c>
      <c r="E704" t="s">
        <v>309</v>
      </c>
      <c r="F704" t="s">
        <v>4489</v>
      </c>
      <c r="G704" t="s">
        <v>4490</v>
      </c>
      <c r="H704" t="s">
        <v>312</v>
      </c>
      <c r="I704" t="s">
        <v>917</v>
      </c>
      <c r="J704" t="s">
        <v>204</v>
      </c>
      <c r="K704" t="s">
        <v>204</v>
      </c>
      <c r="L704" t="s">
        <v>325</v>
      </c>
      <c r="M704" t="s">
        <v>340</v>
      </c>
      <c r="N704" t="s">
        <v>450</v>
      </c>
      <c r="O704" t="s">
        <v>339</v>
      </c>
      <c r="P704" t="s">
        <v>1212</v>
      </c>
      <c r="Q704" s="138">
        <v>297600</v>
      </c>
      <c r="R704" s="165">
        <v>1</v>
      </c>
      <c r="S704" t="s">
        <v>4491</v>
      </c>
      <c r="T704" s="4"/>
      <c r="U704" s="138">
        <v>283.3152</v>
      </c>
      <c r="V704" s="130">
        <v>7.3754646840148694E-2</v>
      </c>
      <c r="W704" s="130">
        <v>5.6035288231624607E-4</v>
      </c>
      <c r="X704" s="130">
        <v>6.4045263363646471E-5</v>
      </c>
      <c r="Y704" s="182"/>
      <c r="AA704" s="159"/>
    </row>
    <row r="705" spans="1:27" x14ac:dyDescent="0.25">
      <c r="A705" t="s">
        <v>1213</v>
      </c>
      <c r="B705">
        <v>62</v>
      </c>
      <c r="C705" t="s">
        <v>4153</v>
      </c>
      <c r="D705" t="s">
        <v>4154</v>
      </c>
      <c r="E705" t="s">
        <v>80</v>
      </c>
      <c r="F705" t="s">
        <v>4155</v>
      </c>
      <c r="G705" t="s">
        <v>4156</v>
      </c>
      <c r="H705" t="s">
        <v>321</v>
      </c>
      <c r="I705" t="s">
        <v>917</v>
      </c>
      <c r="J705" t="s">
        <v>205</v>
      </c>
      <c r="K705" t="s">
        <v>224</v>
      </c>
      <c r="L705" t="s">
        <v>325</v>
      </c>
      <c r="M705" t="s">
        <v>344</v>
      </c>
      <c r="N705" t="s">
        <v>544</v>
      </c>
      <c r="O705" t="s">
        <v>339</v>
      </c>
      <c r="P705" t="s">
        <v>1215</v>
      </c>
      <c r="Q705" s="138">
        <v>15147</v>
      </c>
      <c r="R705" s="11" t="s">
        <v>1216</v>
      </c>
      <c r="S705" t="s">
        <v>4157</v>
      </c>
      <c r="T705" s="4"/>
      <c r="U705" s="138">
        <v>25448.248299999999</v>
      </c>
      <c r="V705" s="130">
        <v>2.0379947246287912E-6</v>
      </c>
      <c r="W705" s="130">
        <v>5.0332630528840343E-2</v>
      </c>
      <c r="X705" s="130">
        <v>5.7527438150758187E-3</v>
      </c>
      <c r="Y705" s="182"/>
      <c r="AA705" s="159"/>
    </row>
    <row r="706" spans="1:27" x14ac:dyDescent="0.25">
      <c r="A706" t="s">
        <v>1213</v>
      </c>
      <c r="B706">
        <v>62</v>
      </c>
      <c r="C706" t="s">
        <v>4138</v>
      </c>
      <c r="D706" t="s">
        <v>4139</v>
      </c>
      <c r="E706" t="s">
        <v>80</v>
      </c>
      <c r="F706" t="s">
        <v>4140</v>
      </c>
      <c r="G706" t="s">
        <v>4141</v>
      </c>
      <c r="H706" t="s">
        <v>321</v>
      </c>
      <c r="I706" t="s">
        <v>917</v>
      </c>
      <c r="J706" t="s">
        <v>205</v>
      </c>
      <c r="K706" t="s">
        <v>224</v>
      </c>
      <c r="L706" t="s">
        <v>325</v>
      </c>
      <c r="M706" t="s">
        <v>344</v>
      </c>
      <c r="N706" t="s">
        <v>545</v>
      </c>
      <c r="O706" t="s">
        <v>339</v>
      </c>
      <c r="P706" t="s">
        <v>1215</v>
      </c>
      <c r="Q706" s="138">
        <v>30660</v>
      </c>
      <c r="R706" s="11" t="s">
        <v>1216</v>
      </c>
      <c r="S706" t="s">
        <v>4142</v>
      </c>
      <c r="T706" s="4"/>
      <c r="U706" s="138">
        <v>21139.327399999998</v>
      </c>
      <c r="V706" s="130">
        <v>5.4584297667794193E-6</v>
      </c>
      <c r="W706" s="130">
        <v>4.1810263052659349E-2</v>
      </c>
      <c r="X706" s="130">
        <v>4.7786839204650789E-3</v>
      </c>
      <c r="Y706" s="182"/>
      <c r="AA706" s="159"/>
    </row>
    <row r="707" spans="1:27" x14ac:dyDescent="0.25">
      <c r="A707" t="s">
        <v>1213</v>
      </c>
      <c r="B707">
        <v>62</v>
      </c>
      <c r="C707" t="s">
        <v>3685</v>
      </c>
      <c r="D707" t="s">
        <v>3686</v>
      </c>
      <c r="E707" t="s">
        <v>80</v>
      </c>
      <c r="F707" t="s">
        <v>4135</v>
      </c>
      <c r="G707" t="s">
        <v>4136</v>
      </c>
      <c r="H707" t="s">
        <v>321</v>
      </c>
      <c r="I707" t="s">
        <v>917</v>
      </c>
      <c r="J707" t="s">
        <v>205</v>
      </c>
      <c r="K707" t="s">
        <v>301</v>
      </c>
      <c r="L707" t="s">
        <v>325</v>
      </c>
      <c r="M707" t="s">
        <v>344</v>
      </c>
      <c r="N707" t="s">
        <v>548</v>
      </c>
      <c r="O707" t="s">
        <v>339</v>
      </c>
      <c r="P707" t="s">
        <v>1215</v>
      </c>
      <c r="Q707" s="138">
        <v>21748</v>
      </c>
      <c r="R707" s="11" t="s">
        <v>1216</v>
      </c>
      <c r="S707" t="s">
        <v>4137</v>
      </c>
      <c r="T707" s="4">
        <v>7.3994</v>
      </c>
      <c r="U707" s="138">
        <v>14236.909099999999</v>
      </c>
      <c r="V707" s="130">
        <v>4.1927846564720838E-6</v>
      </c>
      <c r="W707" s="130">
        <v>2.8158365839388043E-2</v>
      </c>
      <c r="X707" s="130">
        <v>3.2183468899437623E-3</v>
      </c>
      <c r="Y707" s="182"/>
      <c r="AA707" s="159"/>
    </row>
    <row r="708" spans="1:27" x14ac:dyDescent="0.25">
      <c r="A708" t="s">
        <v>1213</v>
      </c>
      <c r="B708">
        <v>62</v>
      </c>
      <c r="C708" t="s">
        <v>3679</v>
      </c>
      <c r="D708" t="s">
        <v>3680</v>
      </c>
      <c r="E708" t="s">
        <v>80</v>
      </c>
      <c r="F708" t="s">
        <v>3679</v>
      </c>
      <c r="G708" t="s">
        <v>4173</v>
      </c>
      <c r="H708" t="s">
        <v>321</v>
      </c>
      <c r="I708" t="s">
        <v>917</v>
      </c>
      <c r="J708" t="s">
        <v>205</v>
      </c>
      <c r="K708" t="s">
        <v>224</v>
      </c>
      <c r="L708" t="s">
        <v>325</v>
      </c>
      <c r="M708" t="s">
        <v>340</v>
      </c>
      <c r="N708" t="s">
        <v>545</v>
      </c>
      <c r="O708" t="s">
        <v>339</v>
      </c>
      <c r="P708" t="s">
        <v>1215</v>
      </c>
      <c r="Q708" s="138">
        <v>7342</v>
      </c>
      <c r="R708" s="11" t="s">
        <v>1216</v>
      </c>
      <c r="S708" t="s">
        <v>4174</v>
      </c>
      <c r="T708" s="4"/>
      <c r="U708" s="138">
        <v>13915.754999999999</v>
      </c>
      <c r="V708" s="130">
        <v>3.350298943884698E-6</v>
      </c>
      <c r="W708" s="130">
        <v>2.7523173567308466E-2</v>
      </c>
      <c r="X708" s="130">
        <v>3.1457478944969422E-3</v>
      </c>
      <c r="Y708" s="182"/>
      <c r="AA708" s="159"/>
    </row>
    <row r="709" spans="1:27" x14ac:dyDescent="0.25">
      <c r="A709" t="s">
        <v>1213</v>
      </c>
      <c r="B709">
        <v>62</v>
      </c>
      <c r="C709" t="s">
        <v>3555</v>
      </c>
      <c r="D709" t="s">
        <v>3556</v>
      </c>
      <c r="E709" t="s">
        <v>80</v>
      </c>
      <c r="F709" t="s">
        <v>4396</v>
      </c>
      <c r="G709" t="s">
        <v>4397</v>
      </c>
      <c r="H709" t="s">
        <v>321</v>
      </c>
      <c r="I709" t="s">
        <v>917</v>
      </c>
      <c r="J709" t="s">
        <v>205</v>
      </c>
      <c r="K709" t="s">
        <v>224</v>
      </c>
      <c r="L709" t="s">
        <v>325</v>
      </c>
      <c r="M709" t="s">
        <v>344</v>
      </c>
      <c r="N709" t="s">
        <v>544</v>
      </c>
      <c r="O709" t="s">
        <v>339</v>
      </c>
      <c r="P709" t="s">
        <v>1215</v>
      </c>
      <c r="Q709" s="138">
        <v>18959</v>
      </c>
      <c r="R709" s="11" t="s">
        <v>1216</v>
      </c>
      <c r="S709" t="s">
        <v>4398</v>
      </c>
      <c r="T709" s="4"/>
      <c r="U709" s="138">
        <v>13772.3248</v>
      </c>
      <c r="V709" s="130">
        <v>1.8218198119279935E-6</v>
      </c>
      <c r="W709" s="130">
        <v>2.7239491202291712E-2</v>
      </c>
      <c r="X709" s="130">
        <v>3.113324554932738E-3</v>
      </c>
      <c r="Y709" s="182"/>
      <c r="AA709" s="159"/>
    </row>
    <row r="710" spans="1:27" x14ac:dyDescent="0.25">
      <c r="A710" t="s">
        <v>1213</v>
      </c>
      <c r="B710">
        <v>62</v>
      </c>
      <c r="C710" t="s">
        <v>4492</v>
      </c>
      <c r="D710" t="s">
        <v>4493</v>
      </c>
      <c r="E710" t="s">
        <v>311</v>
      </c>
      <c r="F710" t="s">
        <v>4494</v>
      </c>
      <c r="G710" t="s">
        <v>4495</v>
      </c>
      <c r="H710" t="s">
        <v>321</v>
      </c>
      <c r="I710" t="s">
        <v>917</v>
      </c>
      <c r="J710" t="s">
        <v>205</v>
      </c>
      <c r="K710" t="s">
        <v>224</v>
      </c>
      <c r="L710" t="s">
        <v>325</v>
      </c>
      <c r="M710" t="s">
        <v>344</v>
      </c>
      <c r="N710" t="s">
        <v>516</v>
      </c>
      <c r="O710" t="s">
        <v>339</v>
      </c>
      <c r="P710" t="s">
        <v>1215</v>
      </c>
      <c r="Q710" s="138">
        <v>188435</v>
      </c>
      <c r="R710" s="11" t="s">
        <v>1216</v>
      </c>
      <c r="S710" t="s">
        <v>4496</v>
      </c>
      <c r="T710" s="4"/>
      <c r="U710" s="138">
        <v>13259.8845</v>
      </c>
      <c r="V710" s="130">
        <v>1.6789768558909951E-4</v>
      </c>
      <c r="W710" s="130">
        <v>2.6225964927951324E-2</v>
      </c>
      <c r="X710" s="130">
        <v>2.9974840565350313E-3</v>
      </c>
      <c r="Y710" s="182"/>
      <c r="AA710" s="159"/>
    </row>
    <row r="711" spans="1:27" x14ac:dyDescent="0.25">
      <c r="A711" t="s">
        <v>1213</v>
      </c>
      <c r="B711">
        <v>62</v>
      </c>
      <c r="C711" t="s">
        <v>4175</v>
      </c>
      <c r="D711" t="s">
        <v>4176</v>
      </c>
      <c r="E711" t="s">
        <v>80</v>
      </c>
      <c r="F711" t="s">
        <v>4177</v>
      </c>
      <c r="G711" t="s">
        <v>4178</v>
      </c>
      <c r="H711" t="s">
        <v>321</v>
      </c>
      <c r="I711" t="s">
        <v>917</v>
      </c>
      <c r="J711" t="s">
        <v>205</v>
      </c>
      <c r="K711" t="s">
        <v>224</v>
      </c>
      <c r="L711" t="s">
        <v>325</v>
      </c>
      <c r="M711" t="s">
        <v>344</v>
      </c>
      <c r="N711" t="s">
        <v>546</v>
      </c>
      <c r="O711" t="s">
        <v>339</v>
      </c>
      <c r="P711" t="s">
        <v>1215</v>
      </c>
      <c r="Q711" s="138">
        <v>16599</v>
      </c>
      <c r="R711" s="11" t="s">
        <v>1216</v>
      </c>
      <c r="S711" t="s">
        <v>4179</v>
      </c>
      <c r="T711" s="4"/>
      <c r="U711" s="138">
        <v>13141.769900000001</v>
      </c>
      <c r="V711" s="130">
        <v>1.082490624479509E-6</v>
      </c>
      <c r="W711" s="130">
        <v>2.5992352835999922E-2</v>
      </c>
      <c r="X711" s="130">
        <v>2.9707834747657097E-3</v>
      </c>
      <c r="Y711" s="182"/>
      <c r="AA711" s="159"/>
    </row>
    <row r="712" spans="1:27" x14ac:dyDescent="0.25">
      <c r="A712" t="s">
        <v>1213</v>
      </c>
      <c r="B712">
        <v>62</v>
      </c>
      <c r="C712" t="s">
        <v>4497</v>
      </c>
      <c r="D712" t="s">
        <v>4498</v>
      </c>
      <c r="E712" t="s">
        <v>80</v>
      </c>
      <c r="F712" t="s">
        <v>4497</v>
      </c>
      <c r="G712" t="s">
        <v>4499</v>
      </c>
      <c r="H712" t="s">
        <v>321</v>
      </c>
      <c r="I712" t="s">
        <v>917</v>
      </c>
      <c r="J712" t="s">
        <v>205</v>
      </c>
      <c r="K712" t="s">
        <v>224</v>
      </c>
      <c r="L712" t="s">
        <v>325</v>
      </c>
      <c r="M712" t="s">
        <v>344</v>
      </c>
      <c r="N712" t="s">
        <v>516</v>
      </c>
      <c r="O712" t="s">
        <v>339</v>
      </c>
      <c r="P712" t="s">
        <v>1215</v>
      </c>
      <c r="Q712" s="138">
        <v>19335</v>
      </c>
      <c r="R712" s="11" t="s">
        <v>1216</v>
      </c>
      <c r="S712" t="s">
        <v>4500</v>
      </c>
      <c r="T712" s="4"/>
      <c r="U712" s="138">
        <v>11587.4146</v>
      </c>
      <c r="V712" s="130">
        <v>7.513137907763271E-5</v>
      </c>
      <c r="W712" s="130">
        <v>2.2918082650360272E-2</v>
      </c>
      <c r="X712" s="130">
        <v>2.6194112414750859E-3</v>
      </c>
      <c r="Y712" s="182"/>
      <c r="AA712" s="159"/>
    </row>
    <row r="713" spans="1:27" x14ac:dyDescent="0.25">
      <c r="A713" t="s">
        <v>1213</v>
      </c>
      <c r="B713">
        <v>62</v>
      </c>
      <c r="C713" t="s">
        <v>4501</v>
      </c>
      <c r="D713" t="s">
        <v>4502</v>
      </c>
      <c r="E713" t="s">
        <v>80</v>
      </c>
      <c r="F713" t="s">
        <v>4503</v>
      </c>
      <c r="G713" t="s">
        <v>4504</v>
      </c>
      <c r="H713" t="s">
        <v>321</v>
      </c>
      <c r="I713" t="s">
        <v>917</v>
      </c>
      <c r="J713" t="s">
        <v>205</v>
      </c>
      <c r="K713" t="s">
        <v>224</v>
      </c>
      <c r="L713" t="s">
        <v>325</v>
      </c>
      <c r="M713" t="s">
        <v>344</v>
      </c>
      <c r="N713" t="s">
        <v>548</v>
      </c>
      <c r="O713" t="s">
        <v>339</v>
      </c>
      <c r="P713" t="s">
        <v>1215</v>
      </c>
      <c r="Q713" s="138">
        <v>18865</v>
      </c>
      <c r="R713" s="11" t="s">
        <v>1216</v>
      </c>
      <c r="S713" t="s">
        <v>4505</v>
      </c>
      <c r="T713" s="4"/>
      <c r="U713" s="138">
        <v>8760.6580999999987</v>
      </c>
      <c r="V713" s="130">
        <v>7.66869918699187E-7</v>
      </c>
      <c r="W713" s="130">
        <v>1.7327203119783783E-2</v>
      </c>
      <c r="X713" s="130">
        <v>1.9804043526551436E-3</v>
      </c>
      <c r="Y713" s="182"/>
      <c r="AA713" s="159"/>
    </row>
    <row r="714" spans="1:27" x14ac:dyDescent="0.25">
      <c r="A714" t="s">
        <v>1213</v>
      </c>
      <c r="B714">
        <v>62</v>
      </c>
      <c r="C714" t="s">
        <v>4511</v>
      </c>
      <c r="D714" t="s">
        <v>4512</v>
      </c>
      <c r="E714" t="s">
        <v>311</v>
      </c>
      <c r="F714" t="s">
        <v>4513</v>
      </c>
      <c r="G714" t="s">
        <v>4514</v>
      </c>
      <c r="H714" t="s">
        <v>321</v>
      </c>
      <c r="I714" t="s">
        <v>917</v>
      </c>
      <c r="J714" t="s">
        <v>205</v>
      </c>
      <c r="K714" t="s">
        <v>204</v>
      </c>
      <c r="L714" t="s">
        <v>325</v>
      </c>
      <c r="M714" t="s">
        <v>346</v>
      </c>
      <c r="N714" t="s">
        <v>544</v>
      </c>
      <c r="O714" t="s">
        <v>339</v>
      </c>
      <c r="P714" t="s">
        <v>1215</v>
      </c>
      <c r="Q714" s="138">
        <v>4387</v>
      </c>
      <c r="R714" s="11" t="s">
        <v>1216</v>
      </c>
      <c r="S714" t="s">
        <v>4515</v>
      </c>
      <c r="T714" s="4"/>
      <c r="U714" s="138">
        <v>2623.1808999999998</v>
      </c>
      <c r="V714" s="130">
        <v>7.8837941324444354E-5</v>
      </c>
      <c r="W714" s="130">
        <v>5.1882390290105308E-3</v>
      </c>
      <c r="X714" s="130">
        <v>5.9298728621333115E-4</v>
      </c>
      <c r="Y714" s="182"/>
      <c r="AA714" s="159"/>
    </row>
    <row r="715" spans="1:27" x14ac:dyDescent="0.25">
      <c r="A715" t="s">
        <v>1213</v>
      </c>
      <c r="B715">
        <v>62</v>
      </c>
      <c r="C715" t="s">
        <v>4506</v>
      </c>
      <c r="D715" t="s">
        <v>4507</v>
      </c>
      <c r="E715" t="s">
        <v>309</v>
      </c>
      <c r="F715" t="s">
        <v>4508</v>
      </c>
      <c r="G715" t="s">
        <v>4509</v>
      </c>
      <c r="H715" t="s">
        <v>321</v>
      </c>
      <c r="I715" t="s">
        <v>917</v>
      </c>
      <c r="J715" t="s">
        <v>205</v>
      </c>
      <c r="K715" t="s">
        <v>204</v>
      </c>
      <c r="L715" t="s">
        <v>325</v>
      </c>
      <c r="M715" t="s">
        <v>346</v>
      </c>
      <c r="N715" t="s">
        <v>544</v>
      </c>
      <c r="O715" t="s">
        <v>339</v>
      </c>
      <c r="P715" t="s">
        <v>1215</v>
      </c>
      <c r="Q715" s="138">
        <v>135410.76</v>
      </c>
      <c r="R715" s="11" t="s">
        <v>1216</v>
      </c>
      <c r="S715" t="s">
        <v>4510</v>
      </c>
      <c r="T715" s="4"/>
      <c r="U715" s="138">
        <v>1993.7883999999999</v>
      </c>
      <c r="V715" s="130">
        <v>1.2528871016362294E-2</v>
      </c>
      <c r="W715" s="130">
        <v>3.9433997070001765E-3</v>
      </c>
      <c r="X715" s="130">
        <v>4.5070897420746684E-4</v>
      </c>
      <c r="Y715" s="182"/>
      <c r="AA715" s="159"/>
    </row>
    <row r="716" spans="1:27" x14ac:dyDescent="0.25">
      <c r="A716" t="s">
        <v>1213</v>
      </c>
      <c r="B716">
        <v>62</v>
      </c>
      <c r="C716" t="s">
        <v>4516</v>
      </c>
      <c r="D716" t="s">
        <v>4517</v>
      </c>
      <c r="E716" t="s">
        <v>309</v>
      </c>
      <c r="F716" t="s">
        <v>4518</v>
      </c>
      <c r="G716" t="s">
        <v>4519</v>
      </c>
      <c r="H716" t="s">
        <v>321</v>
      </c>
      <c r="I716" t="s">
        <v>917</v>
      </c>
      <c r="J716" t="s">
        <v>205</v>
      </c>
      <c r="K716" t="s">
        <v>204</v>
      </c>
      <c r="L716" t="s">
        <v>325</v>
      </c>
      <c r="M716" t="s">
        <v>346</v>
      </c>
      <c r="N716" t="s">
        <v>546</v>
      </c>
      <c r="O716" t="s">
        <v>339</v>
      </c>
      <c r="P716" t="s">
        <v>1215</v>
      </c>
      <c r="Q716" s="138">
        <v>152414</v>
      </c>
      <c r="R716" s="11" t="s">
        <v>1216</v>
      </c>
      <c r="S716" t="s">
        <v>4520</v>
      </c>
      <c r="T716" s="4"/>
      <c r="U716" s="138">
        <v>1094.2853</v>
      </c>
      <c r="V716" s="130">
        <v>1.9665327895672892E-3</v>
      </c>
      <c r="W716" s="130">
        <v>2.1643241235602536E-3</v>
      </c>
      <c r="X716" s="130">
        <v>2.473703854698473E-4</v>
      </c>
      <c r="Y716" s="182"/>
      <c r="AA716" s="159"/>
    </row>
    <row r="717" spans="1:27" x14ac:dyDescent="0.25">
      <c r="A717" t="s">
        <v>1213</v>
      </c>
      <c r="B717">
        <v>62</v>
      </c>
      <c r="C717" t="s">
        <v>4521</v>
      </c>
      <c r="D717" t="s">
        <v>4522</v>
      </c>
      <c r="E717" t="s">
        <v>311</v>
      </c>
      <c r="F717" t="s">
        <v>4523</v>
      </c>
      <c r="G717" t="s">
        <v>4524</v>
      </c>
      <c r="H717" t="s">
        <v>321</v>
      </c>
      <c r="I717" t="s">
        <v>917</v>
      </c>
      <c r="J717" t="s">
        <v>205</v>
      </c>
      <c r="K717" t="s">
        <v>224</v>
      </c>
      <c r="L717" t="s">
        <v>325</v>
      </c>
      <c r="M717" t="s">
        <v>346</v>
      </c>
      <c r="N717" t="s">
        <v>486</v>
      </c>
      <c r="O717" t="s">
        <v>339</v>
      </c>
      <c r="P717" t="s">
        <v>1215</v>
      </c>
      <c r="Q717" s="138">
        <v>24147</v>
      </c>
      <c r="R717" s="11" t="s">
        <v>1216</v>
      </c>
      <c r="S717" t="s">
        <v>4525</v>
      </c>
      <c r="T717" s="4"/>
      <c r="U717" s="138">
        <v>569.11900000000003</v>
      </c>
      <c r="V717" s="130">
        <v>2.0862463593178038E-4</v>
      </c>
      <c r="W717" s="130">
        <v>1.1256278238193349E-3</v>
      </c>
      <c r="X717" s="130">
        <v>1.2865309111637893E-4</v>
      </c>
      <c r="Y717" s="182"/>
      <c r="AA717" s="159"/>
    </row>
    <row r="718" spans="1:27" x14ac:dyDescent="0.25">
      <c r="A718" t="s">
        <v>1213</v>
      </c>
      <c r="B718">
        <v>62</v>
      </c>
      <c r="C718" t="s">
        <v>4531</v>
      </c>
      <c r="D718" t="s">
        <v>4532</v>
      </c>
      <c r="E718" t="s">
        <v>80</v>
      </c>
      <c r="F718" t="s">
        <v>4533</v>
      </c>
      <c r="G718" t="s">
        <v>4534</v>
      </c>
      <c r="H718" t="s">
        <v>321</v>
      </c>
      <c r="I718" t="s">
        <v>917</v>
      </c>
      <c r="J718" t="s">
        <v>205</v>
      </c>
      <c r="K718" t="s">
        <v>272</v>
      </c>
      <c r="L718" t="s">
        <v>325</v>
      </c>
      <c r="M718" t="s">
        <v>314</v>
      </c>
      <c r="N718" t="s">
        <v>568</v>
      </c>
      <c r="O718" t="s">
        <v>339</v>
      </c>
      <c r="P718" t="s">
        <v>1217</v>
      </c>
      <c r="Q718" s="138">
        <v>88206</v>
      </c>
      <c r="R718" s="11" t="s">
        <v>1218</v>
      </c>
      <c r="S718" t="s">
        <v>4535</v>
      </c>
      <c r="T718" s="4"/>
      <c r="U718" s="138">
        <v>351.05970000000002</v>
      </c>
      <c r="V718" s="130">
        <v>1.4404746462434103E-3</v>
      </c>
      <c r="W718" s="130">
        <v>6.9434084284950698E-4</v>
      </c>
      <c r="X718" s="130">
        <v>7.9359352914572603E-5</v>
      </c>
      <c r="Y718" s="182"/>
      <c r="AA718" s="159"/>
    </row>
    <row r="719" spans="1:27" x14ac:dyDescent="0.25">
      <c r="A719" t="s">
        <v>1213</v>
      </c>
      <c r="B719">
        <v>62</v>
      </c>
      <c r="C719" t="s">
        <v>4567</v>
      </c>
      <c r="D719" t="s">
        <v>4568</v>
      </c>
      <c r="E719" t="s">
        <v>80</v>
      </c>
      <c r="F719" t="s">
        <v>4567</v>
      </c>
      <c r="G719" t="s">
        <v>4569</v>
      </c>
      <c r="H719" t="s">
        <v>321</v>
      </c>
      <c r="I719" t="s">
        <v>917</v>
      </c>
      <c r="J719" t="s">
        <v>205</v>
      </c>
      <c r="K719" t="s">
        <v>238</v>
      </c>
      <c r="L719" t="s">
        <v>325</v>
      </c>
      <c r="M719" t="s">
        <v>368</v>
      </c>
      <c r="N719" t="s">
        <v>568</v>
      </c>
      <c r="O719" t="s">
        <v>339</v>
      </c>
      <c r="P719" t="s">
        <v>1217</v>
      </c>
      <c r="Q719" s="138">
        <v>720</v>
      </c>
      <c r="R719" s="11" t="s">
        <v>1218</v>
      </c>
      <c r="S719" t="s">
        <v>4570</v>
      </c>
      <c r="T719" s="4"/>
      <c r="U719" s="138">
        <v>0.45729999999999998</v>
      </c>
      <c r="V719" s="130">
        <v>5.1059383275409655E-6</v>
      </c>
      <c r="W719" s="130">
        <v>9.0446743797445139E-7</v>
      </c>
      <c r="X719" s="130">
        <v>1.0337567111187656E-7</v>
      </c>
      <c r="Y719" s="182"/>
      <c r="AA719" s="159"/>
    </row>
    <row r="720" spans="1:27" x14ac:dyDescent="0.25">
      <c r="A720" t="s">
        <v>1213</v>
      </c>
      <c r="B720">
        <v>9301</v>
      </c>
      <c r="C720" t="s">
        <v>2351</v>
      </c>
      <c r="D720" t="s">
        <v>2352</v>
      </c>
      <c r="E720" t="s">
        <v>309</v>
      </c>
      <c r="F720" t="s">
        <v>2351</v>
      </c>
      <c r="G720" t="s">
        <v>4247</v>
      </c>
      <c r="H720" t="s">
        <v>321</v>
      </c>
      <c r="I720" t="s">
        <v>917</v>
      </c>
      <c r="J720" t="s">
        <v>204</v>
      </c>
      <c r="K720" t="s">
        <v>204</v>
      </c>
      <c r="L720" t="s">
        <v>325</v>
      </c>
      <c r="M720" t="s">
        <v>340</v>
      </c>
      <c r="N720" t="s">
        <v>464</v>
      </c>
      <c r="O720" t="s">
        <v>339</v>
      </c>
      <c r="P720" t="s">
        <v>1212</v>
      </c>
      <c r="Q720" s="138">
        <v>91409</v>
      </c>
      <c r="R720" s="165">
        <v>1</v>
      </c>
      <c r="S720" t="s">
        <v>4248</v>
      </c>
      <c r="T720" s="4"/>
      <c r="U720" s="138">
        <v>2148.1115</v>
      </c>
      <c r="V720" s="130">
        <v>5.0837057068465964E-4</v>
      </c>
      <c r="W720" s="130">
        <v>1.4548805608953434E-2</v>
      </c>
      <c r="X720" s="130">
        <v>3.1727552387670198E-3</v>
      </c>
      <c r="Y720" s="182"/>
      <c r="AA720" s="159"/>
    </row>
    <row r="721" spans="1:27" x14ac:dyDescent="0.25">
      <c r="A721" t="s">
        <v>1213</v>
      </c>
      <c r="B721">
        <v>9301</v>
      </c>
      <c r="C721" t="s">
        <v>2551</v>
      </c>
      <c r="D721" t="s">
        <v>2552</v>
      </c>
      <c r="E721" t="s">
        <v>309</v>
      </c>
      <c r="F721" t="s">
        <v>2551</v>
      </c>
      <c r="G721" t="s">
        <v>4221</v>
      </c>
      <c r="H721" t="s">
        <v>321</v>
      </c>
      <c r="I721" t="s">
        <v>917</v>
      </c>
      <c r="J721" t="s">
        <v>204</v>
      </c>
      <c r="K721" t="s">
        <v>204</v>
      </c>
      <c r="L721" t="s">
        <v>325</v>
      </c>
      <c r="M721" t="s">
        <v>340</v>
      </c>
      <c r="N721" t="s">
        <v>454</v>
      </c>
      <c r="O721" t="s">
        <v>339</v>
      </c>
      <c r="P721" t="s">
        <v>1212</v>
      </c>
      <c r="Q721" s="138">
        <v>846000.16</v>
      </c>
      <c r="R721" s="165">
        <v>1</v>
      </c>
      <c r="S721" t="s">
        <v>4222</v>
      </c>
      <c r="T721" s="4"/>
      <c r="U721" s="138">
        <v>1245.3121999999998</v>
      </c>
      <c r="V721" s="130">
        <v>3.259165549406821E-4</v>
      </c>
      <c r="W721" s="130">
        <v>8.4342945514039366E-3</v>
      </c>
      <c r="X721" s="130">
        <v>1.839322961797133E-3</v>
      </c>
      <c r="Y721" s="182"/>
      <c r="AA721" s="159"/>
    </row>
    <row r="722" spans="1:27" x14ac:dyDescent="0.25">
      <c r="A722" t="s">
        <v>1213</v>
      </c>
      <c r="B722">
        <v>9301</v>
      </c>
      <c r="C722" t="s">
        <v>1873</v>
      </c>
      <c r="D722" t="s">
        <v>1874</v>
      </c>
      <c r="E722" t="s">
        <v>309</v>
      </c>
      <c r="F722" t="s">
        <v>1873</v>
      </c>
      <c r="G722" t="s">
        <v>3934</v>
      </c>
      <c r="H722" t="s">
        <v>312</v>
      </c>
      <c r="I722" t="s">
        <v>917</v>
      </c>
      <c r="J722" t="s">
        <v>204</v>
      </c>
      <c r="K722" t="s">
        <v>204</v>
      </c>
      <c r="L722" t="s">
        <v>325</v>
      </c>
      <c r="M722" t="s">
        <v>340</v>
      </c>
      <c r="N722" t="s">
        <v>448</v>
      </c>
      <c r="O722" t="s">
        <v>339</v>
      </c>
      <c r="P722" t="s">
        <v>1212</v>
      </c>
      <c r="Q722" s="138">
        <v>325749.52</v>
      </c>
      <c r="R722" s="165">
        <v>1</v>
      </c>
      <c r="S722" t="s">
        <v>3935</v>
      </c>
      <c r="T722" s="4"/>
      <c r="U722" s="138">
        <v>10130.810099999999</v>
      </c>
      <c r="V722" s="130">
        <v>2.016239176342522E-4</v>
      </c>
      <c r="W722" s="130">
        <v>6.8614309269384791E-2</v>
      </c>
      <c r="X722" s="130">
        <v>1.4963180830105342E-2</v>
      </c>
      <c r="Y722" s="182"/>
      <c r="AA722" s="159"/>
    </row>
    <row r="723" spans="1:27" x14ac:dyDescent="0.25">
      <c r="A723" t="s">
        <v>1213</v>
      </c>
      <c r="B723">
        <v>9301</v>
      </c>
      <c r="C723" t="s">
        <v>1884</v>
      </c>
      <c r="D723" t="s">
        <v>1885</v>
      </c>
      <c r="E723" t="s">
        <v>309</v>
      </c>
      <c r="F723" t="s">
        <v>1884</v>
      </c>
      <c r="G723" t="s">
        <v>3949</v>
      </c>
      <c r="H723" t="s">
        <v>312</v>
      </c>
      <c r="I723" t="s">
        <v>917</v>
      </c>
      <c r="J723" t="s">
        <v>204</v>
      </c>
      <c r="K723" t="s">
        <v>204</v>
      </c>
      <c r="L723" t="s">
        <v>325</v>
      </c>
      <c r="M723" t="s">
        <v>340</v>
      </c>
      <c r="N723" t="s">
        <v>448</v>
      </c>
      <c r="O723" t="s">
        <v>339</v>
      </c>
      <c r="P723" t="s">
        <v>1212</v>
      </c>
      <c r="Q723" s="138">
        <v>292223.37</v>
      </c>
      <c r="R723" s="165">
        <v>1</v>
      </c>
      <c r="S723" t="s">
        <v>3950</v>
      </c>
      <c r="T723" s="4"/>
      <c r="U723" s="138">
        <v>9833.3163999999997</v>
      </c>
      <c r="V723" s="130">
        <v>2.1845498577311679E-4</v>
      </c>
      <c r="W723" s="130">
        <v>6.6599433406940828E-2</v>
      </c>
      <c r="X723" s="130">
        <v>1.4523783389527801E-2</v>
      </c>
      <c r="Y723" s="182"/>
      <c r="AA723" s="159"/>
    </row>
    <row r="724" spans="1:27" x14ac:dyDescent="0.25">
      <c r="A724" t="s">
        <v>1213</v>
      </c>
      <c r="B724">
        <v>9301</v>
      </c>
      <c r="C724" t="s">
        <v>1769</v>
      </c>
      <c r="D724" t="s">
        <v>1770</v>
      </c>
      <c r="E724" t="s">
        <v>309</v>
      </c>
      <c r="F724" t="s">
        <v>1769</v>
      </c>
      <c r="G724" t="s">
        <v>3977</v>
      </c>
      <c r="H724" t="s">
        <v>312</v>
      </c>
      <c r="I724" t="s">
        <v>917</v>
      </c>
      <c r="J724" t="s">
        <v>204</v>
      </c>
      <c r="K724" t="s">
        <v>204</v>
      </c>
      <c r="L724" t="s">
        <v>325</v>
      </c>
      <c r="M724" t="s">
        <v>340</v>
      </c>
      <c r="N724" t="s">
        <v>441</v>
      </c>
      <c r="O724" t="s">
        <v>339</v>
      </c>
      <c r="P724" t="s">
        <v>1212</v>
      </c>
      <c r="Q724" s="138">
        <v>112950</v>
      </c>
      <c r="R724" s="165">
        <v>1</v>
      </c>
      <c r="S724" t="s">
        <v>3978</v>
      </c>
      <c r="T724" s="4"/>
      <c r="U724" s="138">
        <v>6760.0574999999999</v>
      </c>
      <c r="V724" s="130">
        <v>9.5344443514494949E-4</v>
      </c>
      <c r="W724" s="130">
        <v>4.5784756737649666E-2</v>
      </c>
      <c r="X724" s="130">
        <v>9.984587786756545E-3</v>
      </c>
      <c r="Y724" s="182"/>
      <c r="AA724" s="159"/>
    </row>
    <row r="725" spans="1:27" x14ac:dyDescent="0.25">
      <c r="A725" t="s">
        <v>1213</v>
      </c>
      <c r="B725">
        <v>9301</v>
      </c>
      <c r="C725" t="s">
        <v>3262</v>
      </c>
      <c r="D725" t="s">
        <v>3263</v>
      </c>
      <c r="E725" t="s">
        <v>309</v>
      </c>
      <c r="F725" t="s">
        <v>4013</v>
      </c>
      <c r="G725" t="s">
        <v>4014</v>
      </c>
      <c r="H725" t="s">
        <v>312</v>
      </c>
      <c r="I725" t="s">
        <v>917</v>
      </c>
      <c r="J725" t="s">
        <v>204</v>
      </c>
      <c r="K725" t="s">
        <v>204</v>
      </c>
      <c r="L725" t="s">
        <v>325</v>
      </c>
      <c r="M725" t="s">
        <v>340</v>
      </c>
      <c r="N725" t="s">
        <v>476</v>
      </c>
      <c r="O725" t="s">
        <v>339</v>
      </c>
      <c r="P725" t="s">
        <v>1212</v>
      </c>
      <c r="Q725" s="138">
        <v>19855.55</v>
      </c>
      <c r="R725" s="165">
        <v>1</v>
      </c>
      <c r="S725" t="s">
        <v>4015</v>
      </c>
      <c r="T725" s="4"/>
      <c r="U725" s="138">
        <v>5321.2874000000002</v>
      </c>
      <c r="V725" s="130">
        <v>1.2486756575112441E-3</v>
      </c>
      <c r="W725" s="130">
        <v>3.6040203672841581E-2</v>
      </c>
      <c r="X725" s="130">
        <v>7.8595279971895929E-3</v>
      </c>
      <c r="Y725" s="182"/>
      <c r="AA725" s="159"/>
    </row>
    <row r="726" spans="1:27" x14ac:dyDescent="0.25">
      <c r="A726" t="s">
        <v>1213</v>
      </c>
      <c r="B726">
        <v>9301</v>
      </c>
      <c r="C726" t="s">
        <v>3548</v>
      </c>
      <c r="D726" t="s">
        <v>3549</v>
      </c>
      <c r="E726" t="s">
        <v>309</v>
      </c>
      <c r="F726" t="s">
        <v>3548</v>
      </c>
      <c r="G726" t="s">
        <v>3951</v>
      </c>
      <c r="H726" t="s">
        <v>312</v>
      </c>
      <c r="I726" t="s">
        <v>917</v>
      </c>
      <c r="J726" t="s">
        <v>204</v>
      </c>
      <c r="K726" t="s">
        <v>204</v>
      </c>
      <c r="L726" t="s">
        <v>325</v>
      </c>
      <c r="M726" t="s">
        <v>340</v>
      </c>
      <c r="N726" t="s">
        <v>448</v>
      </c>
      <c r="O726" t="s">
        <v>339</v>
      </c>
      <c r="P726" t="s">
        <v>1212</v>
      </c>
      <c r="Q726" s="138">
        <v>273150</v>
      </c>
      <c r="R726" s="165">
        <v>1</v>
      </c>
      <c r="S726" t="s">
        <v>3952</v>
      </c>
      <c r="T726" s="4"/>
      <c r="U726" s="138">
        <v>5214.4335000000001</v>
      </c>
      <c r="V726" s="130">
        <v>2.2081447562015101E-4</v>
      </c>
      <c r="W726" s="130">
        <v>3.5316499796362845E-2</v>
      </c>
      <c r="X726" s="130">
        <v>7.7017050578274205E-3</v>
      </c>
      <c r="Y726" s="182"/>
      <c r="AA726" s="159"/>
    </row>
    <row r="727" spans="1:27" x14ac:dyDescent="0.25">
      <c r="A727" t="s">
        <v>1213</v>
      </c>
      <c r="B727">
        <v>9301</v>
      </c>
      <c r="C727" t="s">
        <v>3995</v>
      </c>
      <c r="D727" t="s">
        <v>3996</v>
      </c>
      <c r="E727" t="s">
        <v>309</v>
      </c>
      <c r="F727" t="s">
        <v>3995</v>
      </c>
      <c r="G727" t="s">
        <v>3997</v>
      </c>
      <c r="H727" t="s">
        <v>312</v>
      </c>
      <c r="I727" t="s">
        <v>917</v>
      </c>
      <c r="J727" t="s">
        <v>204</v>
      </c>
      <c r="K727" t="s">
        <v>204</v>
      </c>
      <c r="L727" t="s">
        <v>325</v>
      </c>
      <c r="M727" t="s">
        <v>340</v>
      </c>
      <c r="N727" t="s">
        <v>480</v>
      </c>
      <c r="O727" t="s">
        <v>339</v>
      </c>
      <c r="P727" t="s">
        <v>1212</v>
      </c>
      <c r="Q727" s="138">
        <v>7345</v>
      </c>
      <c r="R727" s="165">
        <v>1</v>
      </c>
      <c r="S727" t="s">
        <v>3998</v>
      </c>
      <c r="T727" s="4"/>
      <c r="U727" s="138">
        <v>4730.18</v>
      </c>
      <c r="V727" s="130">
        <v>9.8228244647092266E-5</v>
      </c>
      <c r="W727" s="130">
        <v>3.2036730549303123E-2</v>
      </c>
      <c r="X727" s="130">
        <v>6.9864638661964159E-3</v>
      </c>
      <c r="Y727" s="182"/>
      <c r="AA727" s="159"/>
    </row>
    <row r="728" spans="1:27" x14ac:dyDescent="0.25">
      <c r="A728" t="s">
        <v>1213</v>
      </c>
      <c r="B728">
        <v>9301</v>
      </c>
      <c r="C728" t="s">
        <v>1980</v>
      </c>
      <c r="D728" t="s">
        <v>1981</v>
      </c>
      <c r="E728" t="s">
        <v>309</v>
      </c>
      <c r="F728" t="s">
        <v>1980</v>
      </c>
      <c r="G728" t="s">
        <v>3973</v>
      </c>
      <c r="H728" t="s">
        <v>312</v>
      </c>
      <c r="I728" t="s">
        <v>917</v>
      </c>
      <c r="J728" t="s">
        <v>204</v>
      </c>
      <c r="K728" t="s">
        <v>204</v>
      </c>
      <c r="L728" t="s">
        <v>325</v>
      </c>
      <c r="M728" t="s">
        <v>340</v>
      </c>
      <c r="N728" t="s">
        <v>464</v>
      </c>
      <c r="O728" t="s">
        <v>339</v>
      </c>
      <c r="P728" t="s">
        <v>1212</v>
      </c>
      <c r="Q728" s="138">
        <v>19448</v>
      </c>
      <c r="R728" s="165">
        <v>1</v>
      </c>
      <c r="S728" t="s">
        <v>3974</v>
      </c>
      <c r="T728" s="4"/>
      <c r="U728" s="138">
        <v>4278.5600000000004</v>
      </c>
      <c r="V728" s="130">
        <v>1.6036577381433391E-4</v>
      </c>
      <c r="W728" s="130">
        <v>2.8977982626248129E-2</v>
      </c>
      <c r="X728" s="130">
        <v>6.3194222713201902E-3</v>
      </c>
      <c r="Y728" s="182"/>
      <c r="AA728" s="159"/>
    </row>
    <row r="729" spans="1:27" x14ac:dyDescent="0.25">
      <c r="A729" t="s">
        <v>1213</v>
      </c>
      <c r="B729">
        <v>9301</v>
      </c>
      <c r="C729" t="s">
        <v>2572</v>
      </c>
      <c r="D729" t="s">
        <v>2573</v>
      </c>
      <c r="E729" t="s">
        <v>309</v>
      </c>
      <c r="F729" t="s">
        <v>2572</v>
      </c>
      <c r="G729" t="s">
        <v>4267</v>
      </c>
      <c r="H729" t="s">
        <v>312</v>
      </c>
      <c r="I729" t="s">
        <v>917</v>
      </c>
      <c r="J729" t="s">
        <v>204</v>
      </c>
      <c r="K729" t="s">
        <v>204</v>
      </c>
      <c r="L729" t="s">
        <v>325</v>
      </c>
      <c r="M729" t="s">
        <v>340</v>
      </c>
      <c r="N729" t="s">
        <v>451</v>
      </c>
      <c r="O729" t="s">
        <v>339</v>
      </c>
      <c r="P729" t="s">
        <v>1212</v>
      </c>
      <c r="Q729" s="138">
        <v>4884.67</v>
      </c>
      <c r="R729" s="165">
        <v>1</v>
      </c>
      <c r="S729" t="s">
        <v>4268</v>
      </c>
      <c r="T729" s="4"/>
      <c r="U729" s="138">
        <v>4090.4227000000001</v>
      </c>
      <c r="V729" s="130">
        <v>6.3417588566665672E-4</v>
      </c>
      <c r="W729" s="130">
        <v>2.7703759660869767E-2</v>
      </c>
      <c r="X729" s="130">
        <v>6.0415439562595038E-3</v>
      </c>
      <c r="Y729" s="182"/>
      <c r="AA729" s="159"/>
    </row>
    <row r="730" spans="1:27" x14ac:dyDescent="0.25">
      <c r="A730" t="s">
        <v>1213</v>
      </c>
      <c r="B730">
        <v>9301</v>
      </c>
      <c r="C730" t="s">
        <v>4003</v>
      </c>
      <c r="D730" t="s">
        <v>4004</v>
      </c>
      <c r="E730" t="s">
        <v>309</v>
      </c>
      <c r="F730" t="s">
        <v>4003</v>
      </c>
      <c r="G730" t="s">
        <v>4005</v>
      </c>
      <c r="H730" t="s">
        <v>312</v>
      </c>
      <c r="I730" t="s">
        <v>917</v>
      </c>
      <c r="J730" t="s">
        <v>204</v>
      </c>
      <c r="K730" t="s">
        <v>204</v>
      </c>
      <c r="L730" t="s">
        <v>325</v>
      </c>
      <c r="M730" t="s">
        <v>340</v>
      </c>
      <c r="N730" t="s">
        <v>441</v>
      </c>
      <c r="O730" t="s">
        <v>339</v>
      </c>
      <c r="P730" t="s">
        <v>1212</v>
      </c>
      <c r="Q730" s="138">
        <v>14966</v>
      </c>
      <c r="R730" s="165">
        <v>1</v>
      </c>
      <c r="S730" t="s">
        <v>4006</v>
      </c>
      <c r="T730" s="4"/>
      <c r="U730" s="138">
        <v>3977.9627999999998</v>
      </c>
      <c r="V730" s="130">
        <v>2.6556845374693113E-4</v>
      </c>
      <c r="W730" s="130">
        <v>2.6942087269142267E-2</v>
      </c>
      <c r="X730" s="130">
        <v>5.8754409691118559E-3</v>
      </c>
      <c r="Y730" s="182"/>
      <c r="AA730" s="159"/>
    </row>
    <row r="731" spans="1:27" x14ac:dyDescent="0.25">
      <c r="A731" t="s">
        <v>1213</v>
      </c>
      <c r="B731">
        <v>9301</v>
      </c>
      <c r="C731" t="s">
        <v>2191</v>
      </c>
      <c r="D731" t="s">
        <v>2192</v>
      </c>
      <c r="E731" t="s">
        <v>309</v>
      </c>
      <c r="F731" t="s">
        <v>2191</v>
      </c>
      <c r="G731" t="s">
        <v>3971</v>
      </c>
      <c r="H731" t="s">
        <v>312</v>
      </c>
      <c r="I731" t="s">
        <v>917</v>
      </c>
      <c r="J731" t="s">
        <v>204</v>
      </c>
      <c r="K731" t="s">
        <v>204</v>
      </c>
      <c r="L731" t="s">
        <v>325</v>
      </c>
      <c r="M731" t="s">
        <v>340</v>
      </c>
      <c r="N731" t="s">
        <v>484</v>
      </c>
      <c r="O731" t="s">
        <v>339</v>
      </c>
      <c r="P731" t="s">
        <v>1212</v>
      </c>
      <c r="Q731" s="138">
        <v>886057</v>
      </c>
      <c r="R731" s="165">
        <v>1</v>
      </c>
      <c r="S731" t="s">
        <v>3972</v>
      </c>
      <c r="T731" s="4"/>
      <c r="U731" s="138">
        <v>3753.3375000000001</v>
      </c>
      <c r="V731" s="130">
        <v>3.20234089910069E-4</v>
      </c>
      <c r="W731" s="130">
        <v>2.5420737085712384E-2</v>
      </c>
      <c r="X731" s="130">
        <v>5.5436699705698278E-3</v>
      </c>
      <c r="Y731" s="182"/>
      <c r="AA731" s="159"/>
    </row>
    <row r="732" spans="1:27" x14ac:dyDescent="0.25">
      <c r="A732" t="s">
        <v>1213</v>
      </c>
      <c r="B732">
        <v>9301</v>
      </c>
      <c r="C732" t="s">
        <v>4536</v>
      </c>
      <c r="D732" t="s">
        <v>4537</v>
      </c>
      <c r="E732" t="s">
        <v>309</v>
      </c>
      <c r="F732" t="s">
        <v>4536</v>
      </c>
      <c r="G732" t="s">
        <v>4538</v>
      </c>
      <c r="H732" t="s">
        <v>312</v>
      </c>
      <c r="I732" t="s">
        <v>917</v>
      </c>
      <c r="J732" t="s">
        <v>204</v>
      </c>
      <c r="K732" t="s">
        <v>204</v>
      </c>
      <c r="L732" t="s">
        <v>325</v>
      </c>
      <c r="M732" t="s">
        <v>340</v>
      </c>
      <c r="N732" t="s">
        <v>448</v>
      </c>
      <c r="O732" t="s">
        <v>339</v>
      </c>
      <c r="P732" t="s">
        <v>1212</v>
      </c>
      <c r="Q732" s="138">
        <v>23704</v>
      </c>
      <c r="R732" s="165">
        <v>1</v>
      </c>
      <c r="S732" t="s">
        <v>4539</v>
      </c>
      <c r="T732" s="4"/>
      <c r="U732" s="138">
        <v>3603.0079999999998</v>
      </c>
      <c r="V732" s="130">
        <v>6.6861029249161701E-4</v>
      </c>
      <c r="W732" s="130">
        <v>2.4402580126545614E-2</v>
      </c>
      <c r="X732" s="130">
        <v>5.3216336802440105E-3</v>
      </c>
      <c r="Y732" s="182"/>
      <c r="AA732" s="159"/>
    </row>
    <row r="733" spans="1:27" x14ac:dyDescent="0.25">
      <c r="A733" t="s">
        <v>1213</v>
      </c>
      <c r="B733">
        <v>9301</v>
      </c>
      <c r="C733" t="s">
        <v>3942</v>
      </c>
      <c r="D733" t="s">
        <v>3943</v>
      </c>
      <c r="E733" t="s">
        <v>309</v>
      </c>
      <c r="F733" t="s">
        <v>3942</v>
      </c>
      <c r="G733" t="s">
        <v>3944</v>
      </c>
      <c r="H733" t="s">
        <v>312</v>
      </c>
      <c r="I733" t="s">
        <v>917</v>
      </c>
      <c r="J733" t="s">
        <v>204</v>
      </c>
      <c r="K733" t="s">
        <v>204</v>
      </c>
      <c r="L733" t="s">
        <v>325</v>
      </c>
      <c r="M733" t="s">
        <v>340</v>
      </c>
      <c r="N733" t="s">
        <v>458</v>
      </c>
      <c r="O733" t="s">
        <v>339</v>
      </c>
      <c r="P733" t="s">
        <v>1212</v>
      </c>
      <c r="Q733" s="138">
        <v>3987.42</v>
      </c>
      <c r="R733" s="165">
        <v>1</v>
      </c>
      <c r="S733" t="s">
        <v>3945</v>
      </c>
      <c r="T733" s="4"/>
      <c r="U733" s="138">
        <v>3500.9548</v>
      </c>
      <c r="V733" s="130">
        <v>1.3728601028348796E-4</v>
      </c>
      <c r="W733" s="130">
        <v>2.3711390600968548E-2</v>
      </c>
      <c r="X733" s="130">
        <v>5.1709013626092242E-3</v>
      </c>
      <c r="Y733" s="182"/>
      <c r="AA733" s="159"/>
    </row>
    <row r="734" spans="1:27" x14ac:dyDescent="0.25">
      <c r="A734" t="s">
        <v>1213</v>
      </c>
      <c r="B734">
        <v>9301</v>
      </c>
      <c r="C734" t="s">
        <v>2873</v>
      </c>
      <c r="D734" t="s">
        <v>2874</v>
      </c>
      <c r="E734" t="s">
        <v>309</v>
      </c>
      <c r="F734" t="s">
        <v>2873</v>
      </c>
      <c r="G734" t="s">
        <v>4233</v>
      </c>
      <c r="H734" t="s">
        <v>312</v>
      </c>
      <c r="I734" t="s">
        <v>917</v>
      </c>
      <c r="J734" t="s">
        <v>204</v>
      </c>
      <c r="K734" t="s">
        <v>204</v>
      </c>
      <c r="L734" t="s">
        <v>325</v>
      </c>
      <c r="M734" t="s">
        <v>340</v>
      </c>
      <c r="N734" t="s">
        <v>464</v>
      </c>
      <c r="O734" t="s">
        <v>339</v>
      </c>
      <c r="P734" t="s">
        <v>1212</v>
      </c>
      <c r="Q734" s="138">
        <v>34100</v>
      </c>
      <c r="R734" s="165">
        <v>1</v>
      </c>
      <c r="S734" t="s">
        <v>4234</v>
      </c>
      <c r="T734" s="4"/>
      <c r="U734" s="138">
        <v>3120.491</v>
      </c>
      <c r="V734" s="130">
        <v>9.3162231015231182E-4</v>
      </c>
      <c r="W734" s="130">
        <v>2.1134571908156867E-2</v>
      </c>
      <c r="X734" s="130">
        <v>4.6089572947099512E-3</v>
      </c>
      <c r="Y734" s="182"/>
      <c r="AA734" s="159"/>
    </row>
    <row r="735" spans="1:27" x14ac:dyDescent="0.25">
      <c r="A735" t="s">
        <v>1213</v>
      </c>
      <c r="B735">
        <v>9301</v>
      </c>
      <c r="C735" t="s">
        <v>2363</v>
      </c>
      <c r="D735" t="s">
        <v>2364</v>
      </c>
      <c r="E735" t="s">
        <v>309</v>
      </c>
      <c r="F735" t="s">
        <v>4249</v>
      </c>
      <c r="G735" t="s">
        <v>4250</v>
      </c>
      <c r="H735" t="s">
        <v>312</v>
      </c>
      <c r="I735" t="s">
        <v>917</v>
      </c>
      <c r="J735" t="s">
        <v>204</v>
      </c>
      <c r="K735" t="s">
        <v>204</v>
      </c>
      <c r="L735" t="s">
        <v>325</v>
      </c>
      <c r="M735" t="s">
        <v>340</v>
      </c>
      <c r="N735" t="s">
        <v>459</v>
      </c>
      <c r="O735" t="s">
        <v>339</v>
      </c>
      <c r="P735" t="s">
        <v>1212</v>
      </c>
      <c r="Q735" s="138">
        <v>55669.69</v>
      </c>
      <c r="R735" s="165">
        <v>1</v>
      </c>
      <c r="S735" t="s">
        <v>4251</v>
      </c>
      <c r="T735" s="4"/>
      <c r="U735" s="138">
        <v>3116.9458999999997</v>
      </c>
      <c r="V735" s="130">
        <v>4.7405529543917267E-4</v>
      </c>
      <c r="W735" s="130">
        <v>2.1110561529382624E-2</v>
      </c>
      <c r="X735" s="130">
        <v>4.6037211909988763E-3</v>
      </c>
      <c r="Y735" s="182"/>
      <c r="AA735" s="159"/>
    </row>
    <row r="736" spans="1:27" x14ac:dyDescent="0.25">
      <c r="A736" t="s">
        <v>1213</v>
      </c>
      <c r="B736">
        <v>9301</v>
      </c>
      <c r="C736" t="s">
        <v>2591</v>
      </c>
      <c r="D736" t="s">
        <v>2592</v>
      </c>
      <c r="E736" t="s">
        <v>309</v>
      </c>
      <c r="F736" t="s">
        <v>2591</v>
      </c>
      <c r="G736" t="s">
        <v>3975</v>
      </c>
      <c r="H736" t="s">
        <v>312</v>
      </c>
      <c r="I736" t="s">
        <v>917</v>
      </c>
      <c r="J736" t="s">
        <v>204</v>
      </c>
      <c r="K736" t="s">
        <v>204</v>
      </c>
      <c r="L736" t="s">
        <v>325</v>
      </c>
      <c r="M736" t="s">
        <v>340</v>
      </c>
      <c r="N736" t="s">
        <v>475</v>
      </c>
      <c r="O736" t="s">
        <v>339</v>
      </c>
      <c r="P736" t="s">
        <v>1212</v>
      </c>
      <c r="Q736" s="138">
        <v>121650</v>
      </c>
      <c r="R736" s="165">
        <v>1</v>
      </c>
      <c r="S736" t="s">
        <v>3976</v>
      </c>
      <c r="T736" s="4"/>
      <c r="U736" s="138">
        <v>3007.1880000000001</v>
      </c>
      <c r="V736" s="130">
        <v>4.4308233363208097E-4</v>
      </c>
      <c r="W736" s="130">
        <v>2.0367189338904176E-2</v>
      </c>
      <c r="X736" s="130">
        <v>4.441609051000061E-3</v>
      </c>
      <c r="Y736" s="182"/>
      <c r="AA736" s="159"/>
    </row>
    <row r="737" spans="1:27" x14ac:dyDescent="0.25">
      <c r="A737" t="s">
        <v>1213</v>
      </c>
      <c r="B737">
        <v>9301</v>
      </c>
      <c r="C737" t="s">
        <v>2285</v>
      </c>
      <c r="D737" t="s">
        <v>2286</v>
      </c>
      <c r="E737" t="s">
        <v>309</v>
      </c>
      <c r="F737" t="s">
        <v>2285</v>
      </c>
      <c r="G737" t="s">
        <v>3936</v>
      </c>
      <c r="H737" t="s">
        <v>312</v>
      </c>
      <c r="I737" t="s">
        <v>917</v>
      </c>
      <c r="J737" t="s">
        <v>204</v>
      </c>
      <c r="K737" t="s">
        <v>204</v>
      </c>
      <c r="L737" t="s">
        <v>325</v>
      </c>
      <c r="M737" t="s">
        <v>340</v>
      </c>
      <c r="N737" t="s">
        <v>467</v>
      </c>
      <c r="O737" t="s">
        <v>339</v>
      </c>
      <c r="P737" t="s">
        <v>1212</v>
      </c>
      <c r="Q737" s="138">
        <v>49100</v>
      </c>
      <c r="R737" s="165">
        <v>1</v>
      </c>
      <c r="S737" t="s">
        <v>3937</v>
      </c>
      <c r="T737" s="4"/>
      <c r="U737" s="138">
        <v>3004.92</v>
      </c>
      <c r="V737" s="130">
        <v>3.9648109670670078E-5</v>
      </c>
      <c r="W737" s="130">
        <v>2.0351828548218449E-2</v>
      </c>
      <c r="X737" s="130">
        <v>4.4382592207507822E-3</v>
      </c>
      <c r="Y737" s="182"/>
      <c r="AA737" s="159"/>
    </row>
    <row r="738" spans="1:27" x14ac:dyDescent="0.25">
      <c r="A738" t="s">
        <v>1213</v>
      </c>
      <c r="B738">
        <v>9301</v>
      </c>
      <c r="C738" t="s">
        <v>2047</v>
      </c>
      <c r="D738" t="s">
        <v>2048</v>
      </c>
      <c r="E738" t="s">
        <v>309</v>
      </c>
      <c r="F738" t="s">
        <v>3946</v>
      </c>
      <c r="G738" t="s">
        <v>3947</v>
      </c>
      <c r="H738" t="s">
        <v>312</v>
      </c>
      <c r="I738" t="s">
        <v>917</v>
      </c>
      <c r="J738" t="s">
        <v>204</v>
      </c>
      <c r="K738" t="s">
        <v>204</v>
      </c>
      <c r="L738" t="s">
        <v>325</v>
      </c>
      <c r="M738" t="s">
        <v>340</v>
      </c>
      <c r="N738" t="s">
        <v>448</v>
      </c>
      <c r="O738" t="s">
        <v>339</v>
      </c>
      <c r="P738" t="s">
        <v>1212</v>
      </c>
      <c r="Q738" s="138">
        <v>22940.79</v>
      </c>
      <c r="R738" s="165">
        <v>1</v>
      </c>
      <c r="S738" t="s">
        <v>3948</v>
      </c>
      <c r="T738" s="4"/>
      <c r="U738" s="138">
        <v>3000.6552999999999</v>
      </c>
      <c r="V738" s="130">
        <v>8.8819385703538598E-5</v>
      </c>
      <c r="W738" s="130">
        <v>2.0322944437090835E-2</v>
      </c>
      <c r="X738" s="130">
        <v>4.4319602696643182E-3</v>
      </c>
      <c r="Y738" s="182"/>
      <c r="AA738" s="159"/>
    </row>
    <row r="739" spans="1:27" x14ac:dyDescent="0.25">
      <c r="A739" t="s">
        <v>1213</v>
      </c>
      <c r="B739">
        <v>9301</v>
      </c>
      <c r="C739" t="s">
        <v>3979</v>
      </c>
      <c r="D739" t="s">
        <v>3980</v>
      </c>
      <c r="E739" t="s">
        <v>309</v>
      </c>
      <c r="F739" t="s">
        <v>3979</v>
      </c>
      <c r="G739" t="s">
        <v>3981</v>
      </c>
      <c r="H739" t="s">
        <v>312</v>
      </c>
      <c r="I739" t="s">
        <v>917</v>
      </c>
      <c r="J739" t="s">
        <v>204</v>
      </c>
      <c r="K739" t="s">
        <v>204</v>
      </c>
      <c r="L739" t="s">
        <v>325</v>
      </c>
      <c r="M739" t="s">
        <v>340</v>
      </c>
      <c r="N739" t="s">
        <v>458</v>
      </c>
      <c r="O739" t="s">
        <v>339</v>
      </c>
      <c r="P739" t="s">
        <v>1212</v>
      </c>
      <c r="Q739" s="138">
        <v>17945</v>
      </c>
      <c r="R739" s="165">
        <v>1</v>
      </c>
      <c r="S739" t="s">
        <v>3982</v>
      </c>
      <c r="T739" s="4"/>
      <c r="U739" s="138">
        <v>2659.4490000000001</v>
      </c>
      <c r="V739" s="130">
        <v>1.6153507815462253E-4</v>
      </c>
      <c r="W739" s="130">
        <v>1.8012010329969186E-2</v>
      </c>
      <c r="X739" s="130">
        <v>3.9279994297240677E-3</v>
      </c>
      <c r="Y739" s="182"/>
      <c r="AA739" s="159"/>
    </row>
    <row r="740" spans="1:27" x14ac:dyDescent="0.25">
      <c r="A740" t="s">
        <v>1213</v>
      </c>
      <c r="B740">
        <v>9301</v>
      </c>
      <c r="C740" t="s">
        <v>2018</v>
      </c>
      <c r="D740" t="s">
        <v>2019</v>
      </c>
      <c r="E740" t="s">
        <v>309</v>
      </c>
      <c r="F740" t="s">
        <v>2018</v>
      </c>
      <c r="G740" t="s">
        <v>3964</v>
      </c>
      <c r="H740" t="s">
        <v>312</v>
      </c>
      <c r="I740" t="s">
        <v>917</v>
      </c>
      <c r="J740" t="s">
        <v>204</v>
      </c>
      <c r="K740" t="s">
        <v>204</v>
      </c>
      <c r="L740" t="s">
        <v>325</v>
      </c>
      <c r="M740" t="s">
        <v>340</v>
      </c>
      <c r="N740" t="s">
        <v>464</v>
      </c>
      <c r="O740" t="s">
        <v>339</v>
      </c>
      <c r="P740" t="s">
        <v>1212</v>
      </c>
      <c r="Q740" s="138">
        <v>10490.78</v>
      </c>
      <c r="R740" s="165">
        <v>1</v>
      </c>
      <c r="S740" t="s">
        <v>3965</v>
      </c>
      <c r="T740" s="4"/>
      <c r="U740" s="138">
        <v>2592.2717000000002</v>
      </c>
      <c r="V740" s="130">
        <v>2.2075724753813997E-4</v>
      </c>
      <c r="W740" s="130">
        <v>1.7557029534496348E-2</v>
      </c>
      <c r="X740" s="130">
        <v>3.8287787279582502E-3</v>
      </c>
      <c r="Y740" s="182"/>
      <c r="AA740" s="159"/>
    </row>
    <row r="741" spans="1:27" x14ac:dyDescent="0.25">
      <c r="A741" t="s">
        <v>1213</v>
      </c>
      <c r="B741">
        <v>9301</v>
      </c>
      <c r="C741" t="s">
        <v>4346</v>
      </c>
      <c r="D741" t="s">
        <v>4347</v>
      </c>
      <c r="E741" t="s">
        <v>309</v>
      </c>
      <c r="F741" t="s">
        <v>4348</v>
      </c>
      <c r="G741" t="s">
        <v>4349</v>
      </c>
      <c r="H741" t="s">
        <v>312</v>
      </c>
      <c r="I741" t="s">
        <v>917</v>
      </c>
      <c r="J741" t="s">
        <v>204</v>
      </c>
      <c r="K741" t="s">
        <v>204</v>
      </c>
      <c r="L741" t="s">
        <v>325</v>
      </c>
      <c r="M741" t="s">
        <v>340</v>
      </c>
      <c r="N741" t="s">
        <v>451</v>
      </c>
      <c r="O741" t="s">
        <v>339</v>
      </c>
      <c r="P741" t="s">
        <v>1212</v>
      </c>
      <c r="Q741" s="138">
        <v>26333.08</v>
      </c>
      <c r="R741" s="165">
        <v>1</v>
      </c>
      <c r="S741" t="s">
        <v>4350</v>
      </c>
      <c r="T741" s="4"/>
      <c r="U741" s="138">
        <v>2473.2028999999998</v>
      </c>
      <c r="V741" s="130">
        <v>4.9895303172873488E-4</v>
      </c>
      <c r="W741" s="130">
        <v>1.6750596150898078E-2</v>
      </c>
      <c r="X741" s="130">
        <v>3.6529144122680714E-3</v>
      </c>
      <c r="Y741" s="182"/>
      <c r="AA741" s="159"/>
    </row>
    <row r="742" spans="1:27" x14ac:dyDescent="0.25">
      <c r="A742" t="s">
        <v>1213</v>
      </c>
      <c r="B742">
        <v>9301</v>
      </c>
      <c r="C742" t="s">
        <v>2185</v>
      </c>
      <c r="D742" t="s">
        <v>2186</v>
      </c>
      <c r="E742" t="s">
        <v>309</v>
      </c>
      <c r="F742" t="s">
        <v>2185</v>
      </c>
      <c r="G742" t="s">
        <v>3991</v>
      </c>
      <c r="H742" t="s">
        <v>312</v>
      </c>
      <c r="I742" t="s">
        <v>917</v>
      </c>
      <c r="J742" t="s">
        <v>204</v>
      </c>
      <c r="K742" t="s">
        <v>204</v>
      </c>
      <c r="L742" t="s">
        <v>325</v>
      </c>
      <c r="M742" t="s">
        <v>340</v>
      </c>
      <c r="N742" t="s">
        <v>464</v>
      </c>
      <c r="O742" t="s">
        <v>339</v>
      </c>
      <c r="P742" t="s">
        <v>1212</v>
      </c>
      <c r="Q742" s="138">
        <v>6855.1</v>
      </c>
      <c r="R742" s="165">
        <v>1</v>
      </c>
      <c r="S742" t="s">
        <v>3992</v>
      </c>
      <c r="T742" s="4"/>
      <c r="U742" s="138">
        <v>2450.0127000000002</v>
      </c>
      <c r="V742" s="130">
        <v>2.7864468228100127E-4</v>
      </c>
      <c r="W742" s="130">
        <v>1.6593532743420045E-2</v>
      </c>
      <c r="X742" s="130">
        <v>3.6186625456689427E-3</v>
      </c>
      <c r="Y742" s="182"/>
      <c r="AA742" s="159"/>
    </row>
    <row r="743" spans="1:27" x14ac:dyDescent="0.25">
      <c r="A743" t="s">
        <v>1213</v>
      </c>
      <c r="B743">
        <v>9301</v>
      </c>
      <c r="C743" t="s">
        <v>3324</v>
      </c>
      <c r="D743" t="s">
        <v>3325</v>
      </c>
      <c r="E743" t="s">
        <v>309</v>
      </c>
      <c r="F743" t="s">
        <v>3324</v>
      </c>
      <c r="G743" t="s">
        <v>4544</v>
      </c>
      <c r="H743" t="s">
        <v>312</v>
      </c>
      <c r="I743" t="s">
        <v>917</v>
      </c>
      <c r="J743" t="s">
        <v>204</v>
      </c>
      <c r="K743" t="s">
        <v>204</v>
      </c>
      <c r="L743" t="s">
        <v>325</v>
      </c>
      <c r="M743" t="s">
        <v>340</v>
      </c>
      <c r="N743" t="s">
        <v>458</v>
      </c>
      <c r="O743" t="s">
        <v>339</v>
      </c>
      <c r="P743" t="s">
        <v>1212</v>
      </c>
      <c r="Q743" s="138">
        <v>10682</v>
      </c>
      <c r="R743" s="165">
        <v>1</v>
      </c>
      <c r="S743" t="s">
        <v>4545</v>
      </c>
      <c r="T743" s="4"/>
      <c r="U743" s="138">
        <v>2449.3825999999999</v>
      </c>
      <c r="V743" s="130">
        <v>8.243551014939951E-4</v>
      </c>
      <c r="W743" s="130">
        <v>1.6589265179834913E-2</v>
      </c>
      <c r="X743" s="130">
        <v>3.6177318895666186E-3</v>
      </c>
      <c r="Y743" s="182"/>
      <c r="AA743" s="159"/>
    </row>
    <row r="744" spans="1:27" x14ac:dyDescent="0.25">
      <c r="A744" t="s">
        <v>1213</v>
      </c>
      <c r="B744">
        <v>9301</v>
      </c>
      <c r="C744" t="s">
        <v>2442</v>
      </c>
      <c r="D744" t="s">
        <v>2443</v>
      </c>
      <c r="E744" t="s">
        <v>309</v>
      </c>
      <c r="F744" t="s">
        <v>2442</v>
      </c>
      <c r="G744" t="s">
        <v>3957</v>
      </c>
      <c r="H744" t="s">
        <v>312</v>
      </c>
      <c r="I744" t="s">
        <v>917</v>
      </c>
      <c r="J744" t="s">
        <v>204</v>
      </c>
      <c r="K744" t="s">
        <v>204</v>
      </c>
      <c r="L744" t="s">
        <v>325</v>
      </c>
      <c r="M744" t="s">
        <v>340</v>
      </c>
      <c r="N744" t="s">
        <v>446</v>
      </c>
      <c r="O744" t="s">
        <v>339</v>
      </c>
      <c r="P744" t="s">
        <v>1212</v>
      </c>
      <c r="Q744" s="138">
        <v>3465</v>
      </c>
      <c r="R744" s="165">
        <v>1</v>
      </c>
      <c r="S744" t="s">
        <v>3958</v>
      </c>
      <c r="T744" s="4">
        <v>6.5125000000000002</v>
      </c>
      <c r="U744" s="138">
        <v>2307.6190000000001</v>
      </c>
      <c r="V744" s="130">
        <v>7.7905805608084833E-5</v>
      </c>
      <c r="W744" s="130">
        <v>1.5629123651415448E-2</v>
      </c>
      <c r="X744" s="130">
        <v>3.4083474118211795E-3</v>
      </c>
      <c r="Y744" s="182"/>
      <c r="AA744" s="159"/>
    </row>
    <row r="745" spans="1:27" x14ac:dyDescent="0.25">
      <c r="A745" t="s">
        <v>1213</v>
      </c>
      <c r="B745">
        <v>9301</v>
      </c>
      <c r="C745" t="s">
        <v>2357</v>
      </c>
      <c r="D745" t="s">
        <v>2358</v>
      </c>
      <c r="E745" t="s">
        <v>309</v>
      </c>
      <c r="F745" t="s">
        <v>4254</v>
      </c>
      <c r="G745" t="s">
        <v>4255</v>
      </c>
      <c r="H745" t="s">
        <v>312</v>
      </c>
      <c r="I745" t="s">
        <v>917</v>
      </c>
      <c r="J745" t="s">
        <v>204</v>
      </c>
      <c r="K745" t="s">
        <v>204</v>
      </c>
      <c r="L745" t="s">
        <v>325</v>
      </c>
      <c r="M745" t="s">
        <v>340</v>
      </c>
      <c r="N745" t="s">
        <v>445</v>
      </c>
      <c r="O745" t="s">
        <v>339</v>
      </c>
      <c r="P745" t="s">
        <v>1212</v>
      </c>
      <c r="Q745" s="138">
        <v>75160</v>
      </c>
      <c r="R745" s="165">
        <v>1</v>
      </c>
      <c r="S745" t="s">
        <v>4256</v>
      </c>
      <c r="T745" s="4"/>
      <c r="U745" s="138">
        <v>2252.5452</v>
      </c>
      <c r="V745" s="130">
        <v>3.3724433107243677E-4</v>
      </c>
      <c r="W745" s="130">
        <v>1.5256117869198659E-2</v>
      </c>
      <c r="X745" s="130">
        <v>3.3270035488658315E-3</v>
      </c>
      <c r="Y745" s="182"/>
      <c r="AA745" s="159"/>
    </row>
    <row r="746" spans="1:27" x14ac:dyDescent="0.25">
      <c r="A746" t="s">
        <v>1213</v>
      </c>
      <c r="B746">
        <v>9301</v>
      </c>
      <c r="C746" t="s">
        <v>2577</v>
      </c>
      <c r="D746" t="s">
        <v>2578</v>
      </c>
      <c r="E746" t="s">
        <v>309</v>
      </c>
      <c r="F746" t="s">
        <v>2577</v>
      </c>
      <c r="G746" t="s">
        <v>4054</v>
      </c>
      <c r="H746" t="s">
        <v>312</v>
      </c>
      <c r="I746" t="s">
        <v>917</v>
      </c>
      <c r="J746" t="s">
        <v>204</v>
      </c>
      <c r="K746" t="s">
        <v>204</v>
      </c>
      <c r="L746" t="s">
        <v>325</v>
      </c>
      <c r="M746" t="s">
        <v>340</v>
      </c>
      <c r="N746" t="s">
        <v>440</v>
      </c>
      <c r="O746" t="s">
        <v>339</v>
      </c>
      <c r="P746" t="s">
        <v>1212</v>
      </c>
      <c r="Q746" s="138">
        <v>81185.990000000005</v>
      </c>
      <c r="R746" s="165">
        <v>1</v>
      </c>
      <c r="S746" t="s">
        <v>4055</v>
      </c>
      <c r="T746" s="4"/>
      <c r="U746" s="138">
        <v>2137.6271000000002</v>
      </c>
      <c r="V746" s="130">
        <v>3.6171967111441511E-4</v>
      </c>
      <c r="W746" s="130">
        <v>1.4477796493492477E-2</v>
      </c>
      <c r="X746" s="130">
        <v>3.1572698065511742E-3</v>
      </c>
      <c r="Y746" s="182"/>
      <c r="AA746" s="159"/>
    </row>
    <row r="747" spans="1:27" x14ac:dyDescent="0.25">
      <c r="A747" t="s">
        <v>1213</v>
      </c>
      <c r="B747">
        <v>9301</v>
      </c>
      <c r="C747" t="s">
        <v>2482</v>
      </c>
      <c r="D747" t="s">
        <v>2483</v>
      </c>
      <c r="E747" t="s">
        <v>309</v>
      </c>
      <c r="F747" t="s">
        <v>2482</v>
      </c>
      <c r="G747" t="s">
        <v>4269</v>
      </c>
      <c r="H747" t="s">
        <v>312</v>
      </c>
      <c r="I747" t="s">
        <v>917</v>
      </c>
      <c r="J747" t="s">
        <v>204</v>
      </c>
      <c r="K747" t="s">
        <v>204</v>
      </c>
      <c r="L747" t="s">
        <v>325</v>
      </c>
      <c r="M747" t="s">
        <v>340</v>
      </c>
      <c r="N747" t="s">
        <v>478</v>
      </c>
      <c r="O747" t="s">
        <v>339</v>
      </c>
      <c r="P747" t="s">
        <v>1212</v>
      </c>
      <c r="Q747" s="138">
        <v>159923</v>
      </c>
      <c r="R747" s="165">
        <v>1</v>
      </c>
      <c r="S747" t="s">
        <v>4270</v>
      </c>
      <c r="T747" s="4"/>
      <c r="U747" s="138">
        <v>2010.2321000000002</v>
      </c>
      <c r="V747" s="130">
        <v>7.9783920539938625E-4</v>
      </c>
      <c r="W747" s="130">
        <v>1.3614971127792129E-2</v>
      </c>
      <c r="X747" s="130">
        <v>2.9691077145728366E-3</v>
      </c>
      <c r="Y747" s="182"/>
      <c r="AA747" s="159"/>
    </row>
    <row r="748" spans="1:27" x14ac:dyDescent="0.25">
      <c r="A748" t="s">
        <v>1213</v>
      </c>
      <c r="B748">
        <v>9301</v>
      </c>
      <c r="C748" t="s">
        <v>2375</v>
      </c>
      <c r="D748" t="s">
        <v>2376</v>
      </c>
      <c r="E748" t="s">
        <v>309</v>
      </c>
      <c r="F748" t="s">
        <v>3966</v>
      </c>
      <c r="G748" t="s">
        <v>3967</v>
      </c>
      <c r="H748" t="s">
        <v>312</v>
      </c>
      <c r="I748" t="s">
        <v>917</v>
      </c>
      <c r="J748" t="s">
        <v>204</v>
      </c>
      <c r="K748" t="s">
        <v>204</v>
      </c>
      <c r="L748" t="s">
        <v>325</v>
      </c>
      <c r="M748" t="s">
        <v>340</v>
      </c>
      <c r="N748" t="s">
        <v>445</v>
      </c>
      <c r="O748" t="s">
        <v>339</v>
      </c>
      <c r="P748" t="s">
        <v>1212</v>
      </c>
      <c r="Q748" s="138">
        <v>54647.19</v>
      </c>
      <c r="R748" s="165">
        <v>1</v>
      </c>
      <c r="S748" t="s">
        <v>3968</v>
      </c>
      <c r="T748" s="4"/>
      <c r="U748" s="138">
        <v>1868.3873999999998</v>
      </c>
      <c r="V748" s="130">
        <v>2.0943357885831881E-4</v>
      </c>
      <c r="W748" s="130">
        <v>1.2654280322421774E-2</v>
      </c>
      <c r="X748" s="130">
        <v>2.7596034523330332E-3</v>
      </c>
      <c r="Y748" s="182"/>
      <c r="AA748" s="159"/>
    </row>
    <row r="749" spans="1:27" x14ac:dyDescent="0.25">
      <c r="A749" t="s">
        <v>1213</v>
      </c>
      <c r="B749">
        <v>9301</v>
      </c>
      <c r="C749" t="s">
        <v>1788</v>
      </c>
      <c r="D749" t="s">
        <v>1789</v>
      </c>
      <c r="E749" t="s">
        <v>309</v>
      </c>
      <c r="F749" t="s">
        <v>4571</v>
      </c>
      <c r="G749" t="s">
        <v>4572</v>
      </c>
      <c r="H749" t="s">
        <v>312</v>
      </c>
      <c r="I749" t="s">
        <v>917</v>
      </c>
      <c r="J749" t="s">
        <v>204</v>
      </c>
      <c r="K749" t="s">
        <v>204</v>
      </c>
      <c r="L749" t="s">
        <v>325</v>
      </c>
      <c r="M749" t="s">
        <v>340</v>
      </c>
      <c r="N749" t="s">
        <v>441</v>
      </c>
      <c r="O749" t="s">
        <v>339</v>
      </c>
      <c r="P749" t="s">
        <v>1212</v>
      </c>
      <c r="Q749" s="138">
        <v>34364</v>
      </c>
      <c r="R749" s="165">
        <v>1</v>
      </c>
      <c r="S749" t="s">
        <v>4573</v>
      </c>
      <c r="T749" s="4"/>
      <c r="U749" s="138">
        <v>1512.0160000000001</v>
      </c>
      <c r="V749" s="130">
        <v>2.6210790312075748E-3</v>
      </c>
      <c r="W749" s="130">
        <v>1.0240635489185424E-2</v>
      </c>
      <c r="X749" s="130">
        <v>2.2332437981452797E-3</v>
      </c>
      <c r="Y749" s="182"/>
      <c r="AA749" s="159"/>
    </row>
    <row r="750" spans="1:27" x14ac:dyDescent="0.25">
      <c r="A750" t="s">
        <v>1213</v>
      </c>
      <c r="B750">
        <v>9301</v>
      </c>
      <c r="C750" t="s">
        <v>4574</v>
      </c>
      <c r="D750" t="s">
        <v>4575</v>
      </c>
      <c r="E750" t="s">
        <v>309</v>
      </c>
      <c r="F750" t="s">
        <v>4574</v>
      </c>
      <c r="G750" t="s">
        <v>4576</v>
      </c>
      <c r="H750" t="s">
        <v>312</v>
      </c>
      <c r="I750" t="s">
        <v>917</v>
      </c>
      <c r="J750" t="s">
        <v>204</v>
      </c>
      <c r="K750" t="s">
        <v>204</v>
      </c>
      <c r="L750" t="s">
        <v>325</v>
      </c>
      <c r="M750" t="s">
        <v>340</v>
      </c>
      <c r="N750" t="s">
        <v>439</v>
      </c>
      <c r="O750" t="s">
        <v>339</v>
      </c>
      <c r="P750" t="s">
        <v>1212</v>
      </c>
      <c r="Q750" s="138">
        <v>32810</v>
      </c>
      <c r="R750" s="165">
        <v>1</v>
      </c>
      <c r="S750" t="s">
        <v>4577</v>
      </c>
      <c r="T750" s="4"/>
      <c r="U750" s="138">
        <v>1507.9476000000002</v>
      </c>
      <c r="V750" s="130">
        <v>1.326689614636496E-3</v>
      </c>
      <c r="W750" s="130">
        <v>1.0213080885646705E-2</v>
      </c>
      <c r="X750" s="130">
        <v>2.2272347816610799E-3</v>
      </c>
      <c r="Y750" s="182"/>
      <c r="AA750" s="159"/>
    </row>
    <row r="751" spans="1:27" x14ac:dyDescent="0.25">
      <c r="A751" t="s">
        <v>1213</v>
      </c>
      <c r="B751">
        <v>9301</v>
      </c>
      <c r="C751" t="s">
        <v>2318</v>
      </c>
      <c r="D751" t="s">
        <v>2319</v>
      </c>
      <c r="E751" t="s">
        <v>309</v>
      </c>
      <c r="F751" t="s">
        <v>4260</v>
      </c>
      <c r="G751" t="s">
        <v>4261</v>
      </c>
      <c r="H751" t="s">
        <v>312</v>
      </c>
      <c r="I751" t="s">
        <v>917</v>
      </c>
      <c r="J751" t="s">
        <v>204</v>
      </c>
      <c r="K751" t="s">
        <v>204</v>
      </c>
      <c r="L751" t="s">
        <v>325</v>
      </c>
      <c r="M751" t="s">
        <v>340</v>
      </c>
      <c r="N751" t="s">
        <v>445</v>
      </c>
      <c r="O751" t="s">
        <v>339</v>
      </c>
      <c r="P751" t="s">
        <v>1212</v>
      </c>
      <c r="Q751" s="138">
        <v>27710.54</v>
      </c>
      <c r="R751" s="165">
        <v>1</v>
      </c>
      <c r="S751" t="s">
        <v>4262</v>
      </c>
      <c r="T751" s="4"/>
      <c r="U751" s="138">
        <v>1466.1647</v>
      </c>
      <c r="V751" s="130">
        <v>3.5043157380824035E-4</v>
      </c>
      <c r="W751" s="130">
        <v>9.9300921814391516E-3</v>
      </c>
      <c r="X751" s="130">
        <v>2.1655215443054402E-3</v>
      </c>
      <c r="Y751" s="182"/>
      <c r="AA751" s="159"/>
    </row>
    <row r="752" spans="1:27" x14ac:dyDescent="0.25">
      <c r="A752" t="s">
        <v>1213</v>
      </c>
      <c r="B752">
        <v>9301</v>
      </c>
      <c r="C752" t="s">
        <v>4319</v>
      </c>
      <c r="D752" t="s">
        <v>4320</v>
      </c>
      <c r="E752" t="s">
        <v>309</v>
      </c>
      <c r="F752" t="s">
        <v>4319</v>
      </c>
      <c r="G752" t="s">
        <v>4321</v>
      </c>
      <c r="H752" t="s">
        <v>312</v>
      </c>
      <c r="I752" t="s">
        <v>917</v>
      </c>
      <c r="J752" t="s">
        <v>204</v>
      </c>
      <c r="K752" t="s">
        <v>204</v>
      </c>
      <c r="L752" t="s">
        <v>325</v>
      </c>
      <c r="M752" t="s">
        <v>340</v>
      </c>
      <c r="N752" t="s">
        <v>459</v>
      </c>
      <c r="O752" t="s">
        <v>339</v>
      </c>
      <c r="P752" t="s">
        <v>1212</v>
      </c>
      <c r="Q752" s="138">
        <v>79000</v>
      </c>
      <c r="R752" s="165">
        <v>1</v>
      </c>
      <c r="S752" t="s">
        <v>4322</v>
      </c>
      <c r="T752" s="4"/>
      <c r="U752" s="138">
        <v>1349.32</v>
      </c>
      <c r="V752" s="130">
        <v>7.8709670721480043E-4</v>
      </c>
      <c r="W752" s="130">
        <v>9.138722261052579E-3</v>
      </c>
      <c r="X752" s="130">
        <v>1.9929422186758532E-3</v>
      </c>
      <c r="Y752" s="182"/>
      <c r="AA752" s="159"/>
    </row>
    <row r="753" spans="1:27" x14ac:dyDescent="0.25">
      <c r="A753" t="s">
        <v>1213</v>
      </c>
      <c r="B753">
        <v>9301</v>
      </c>
      <c r="C753" t="s">
        <v>4578</v>
      </c>
      <c r="D753" t="s">
        <v>4579</v>
      </c>
      <c r="E753" t="s">
        <v>309</v>
      </c>
      <c r="F753" t="s">
        <v>4578</v>
      </c>
      <c r="G753" t="s">
        <v>4580</v>
      </c>
      <c r="H753" t="s">
        <v>312</v>
      </c>
      <c r="I753" t="s">
        <v>917</v>
      </c>
      <c r="J753" t="s">
        <v>204</v>
      </c>
      <c r="K753" t="s">
        <v>204</v>
      </c>
      <c r="L753" t="s">
        <v>325</v>
      </c>
      <c r="M753" t="s">
        <v>340</v>
      </c>
      <c r="N753" t="s">
        <v>451</v>
      </c>
      <c r="O753" t="s">
        <v>339</v>
      </c>
      <c r="P753" t="s">
        <v>1212</v>
      </c>
      <c r="Q753" s="138">
        <v>9070</v>
      </c>
      <c r="R753" s="165">
        <v>1</v>
      </c>
      <c r="S753" t="s">
        <v>4581</v>
      </c>
      <c r="T753" s="4"/>
      <c r="U753" s="138">
        <v>1268.893</v>
      </c>
      <c r="V753" s="130">
        <v>8.5756473739183651E-4</v>
      </c>
      <c r="W753" s="130">
        <v>8.5940034283889591E-3</v>
      </c>
      <c r="X753" s="130">
        <v>1.8741517436058604E-3</v>
      </c>
      <c r="Y753" s="182"/>
      <c r="AA753" s="159"/>
    </row>
    <row r="754" spans="1:27" x14ac:dyDescent="0.25">
      <c r="A754" t="s">
        <v>1213</v>
      </c>
      <c r="B754">
        <v>9301</v>
      </c>
      <c r="C754" t="s">
        <v>1901</v>
      </c>
      <c r="D754" t="s">
        <v>1902</v>
      </c>
      <c r="E754" t="s">
        <v>309</v>
      </c>
      <c r="F754" t="s">
        <v>1901</v>
      </c>
      <c r="G754" t="s">
        <v>4582</v>
      </c>
      <c r="H754" t="s">
        <v>312</v>
      </c>
      <c r="I754" t="s">
        <v>917</v>
      </c>
      <c r="J754" t="s">
        <v>204</v>
      </c>
      <c r="K754" t="s">
        <v>204</v>
      </c>
      <c r="L754" t="s">
        <v>325</v>
      </c>
      <c r="M754" t="s">
        <v>340</v>
      </c>
      <c r="N754" t="s">
        <v>451</v>
      </c>
      <c r="O754" t="s">
        <v>339</v>
      </c>
      <c r="P754" t="s">
        <v>1212</v>
      </c>
      <c r="Q754" s="138">
        <v>361326</v>
      </c>
      <c r="R754" s="165">
        <v>1</v>
      </c>
      <c r="S754" t="s">
        <v>4583</v>
      </c>
      <c r="T754" s="4"/>
      <c r="U754" s="138">
        <v>1144.6808000000001</v>
      </c>
      <c r="V754" s="130">
        <v>1.451894847622887E-3</v>
      </c>
      <c r="W754" s="130">
        <v>7.7527346431976668E-3</v>
      </c>
      <c r="X754" s="130">
        <v>1.6906906391572427E-3</v>
      </c>
      <c r="Y754" s="182"/>
      <c r="AA754" s="159"/>
    </row>
    <row r="755" spans="1:27" x14ac:dyDescent="0.25">
      <c r="A755" t="s">
        <v>1213</v>
      </c>
      <c r="B755">
        <v>9301</v>
      </c>
      <c r="C755" t="s">
        <v>4018</v>
      </c>
      <c r="D755" t="s">
        <v>4019</v>
      </c>
      <c r="E755" t="s">
        <v>309</v>
      </c>
      <c r="F755" t="s">
        <v>4020</v>
      </c>
      <c r="G755" t="s">
        <v>4021</v>
      </c>
      <c r="H755" t="s">
        <v>312</v>
      </c>
      <c r="I755" t="s">
        <v>917</v>
      </c>
      <c r="J755" t="s">
        <v>204</v>
      </c>
      <c r="K755" t="s">
        <v>204</v>
      </c>
      <c r="L755" t="s">
        <v>325</v>
      </c>
      <c r="M755" t="s">
        <v>340</v>
      </c>
      <c r="N755" t="s">
        <v>476</v>
      </c>
      <c r="O755" t="s">
        <v>339</v>
      </c>
      <c r="P755" t="s">
        <v>1212</v>
      </c>
      <c r="Q755" s="138">
        <v>24500</v>
      </c>
      <c r="R755" s="165">
        <v>1</v>
      </c>
      <c r="S755" t="s">
        <v>4022</v>
      </c>
      <c r="T755" s="4"/>
      <c r="U755" s="138">
        <v>1113.5250000000001</v>
      </c>
      <c r="V755" s="130">
        <v>3.4111111697420014E-4</v>
      </c>
      <c r="W755" s="130">
        <v>7.5417215380625601E-3</v>
      </c>
      <c r="X755" s="130">
        <v>1.6446736015556203E-3</v>
      </c>
      <c r="Y755" s="182"/>
      <c r="AA755" s="159"/>
    </row>
    <row r="756" spans="1:27" x14ac:dyDescent="0.25">
      <c r="A756" t="s">
        <v>1213</v>
      </c>
      <c r="B756">
        <v>9301</v>
      </c>
      <c r="C756" t="s">
        <v>4303</v>
      </c>
      <c r="D756" t="s">
        <v>4304</v>
      </c>
      <c r="E756" t="s">
        <v>309</v>
      </c>
      <c r="F756" t="s">
        <v>4303</v>
      </c>
      <c r="G756" t="s">
        <v>4305</v>
      </c>
      <c r="H756" t="s">
        <v>312</v>
      </c>
      <c r="I756" t="s">
        <v>917</v>
      </c>
      <c r="J756" t="s">
        <v>204</v>
      </c>
      <c r="K756" t="s">
        <v>204</v>
      </c>
      <c r="L756" t="s">
        <v>325</v>
      </c>
      <c r="M756" t="s">
        <v>340</v>
      </c>
      <c r="N756" t="s">
        <v>445</v>
      </c>
      <c r="O756" t="s">
        <v>339</v>
      </c>
      <c r="P756" t="s">
        <v>1212</v>
      </c>
      <c r="Q756" s="138">
        <v>252000.4</v>
      </c>
      <c r="R756" s="165">
        <v>1</v>
      </c>
      <c r="S756" t="s">
        <v>4306</v>
      </c>
      <c r="T756" s="4"/>
      <c r="U756" s="138">
        <v>1063.9457</v>
      </c>
      <c r="V756" s="130">
        <v>2.3911038159703761E-4</v>
      </c>
      <c r="W756" s="130">
        <v>7.2059290999475058E-3</v>
      </c>
      <c r="X756" s="130">
        <v>1.5714451011684654E-3</v>
      </c>
      <c r="Y756" s="182"/>
      <c r="AA756" s="159"/>
    </row>
    <row r="757" spans="1:27" x14ac:dyDescent="0.25">
      <c r="A757" t="s">
        <v>1213</v>
      </c>
      <c r="B757">
        <v>9301</v>
      </c>
      <c r="C757" t="s">
        <v>3131</v>
      </c>
      <c r="D757" t="s">
        <v>3132</v>
      </c>
      <c r="E757" t="s">
        <v>309</v>
      </c>
      <c r="F757" t="s">
        <v>3131</v>
      </c>
      <c r="G757" t="s">
        <v>4483</v>
      </c>
      <c r="H757" t="s">
        <v>312</v>
      </c>
      <c r="I757" t="s">
        <v>917</v>
      </c>
      <c r="J757" t="s">
        <v>204</v>
      </c>
      <c r="K757" t="s">
        <v>204</v>
      </c>
      <c r="L757" t="s">
        <v>325</v>
      </c>
      <c r="M757" t="s">
        <v>340</v>
      </c>
      <c r="N757" t="s">
        <v>447</v>
      </c>
      <c r="O757" t="s">
        <v>339</v>
      </c>
      <c r="P757" t="s">
        <v>1212</v>
      </c>
      <c r="Q757" s="138">
        <v>3706</v>
      </c>
      <c r="R757" s="165">
        <v>1</v>
      </c>
      <c r="S757" t="s">
        <v>4484</v>
      </c>
      <c r="T757" s="4"/>
      <c r="U757" s="138">
        <v>1031.3798000000002</v>
      </c>
      <c r="V757" s="130">
        <v>1.9150462538444966E-4</v>
      </c>
      <c r="W757" s="130">
        <v>6.9853656196157757E-3</v>
      </c>
      <c r="X757" s="130">
        <v>1.5233453494422806E-3</v>
      </c>
      <c r="Y757" s="182"/>
      <c r="AA757" s="159"/>
    </row>
    <row r="758" spans="1:27" x14ac:dyDescent="0.25">
      <c r="A758" t="s">
        <v>1213</v>
      </c>
      <c r="B758">
        <v>9301</v>
      </c>
      <c r="C758" t="s">
        <v>4143</v>
      </c>
      <c r="D758" t="s">
        <v>4144</v>
      </c>
      <c r="E758" t="s">
        <v>309</v>
      </c>
      <c r="F758" t="s">
        <v>4143</v>
      </c>
      <c r="G758" t="s">
        <v>4223</v>
      </c>
      <c r="H758" t="s">
        <v>312</v>
      </c>
      <c r="I758" t="s">
        <v>917</v>
      </c>
      <c r="J758" t="s">
        <v>204</v>
      </c>
      <c r="K758" t="s">
        <v>204</v>
      </c>
      <c r="L758" t="s">
        <v>325</v>
      </c>
      <c r="M758" t="s">
        <v>340</v>
      </c>
      <c r="N758" t="s">
        <v>458</v>
      </c>
      <c r="O758" t="s">
        <v>339</v>
      </c>
      <c r="P758" t="s">
        <v>1212</v>
      </c>
      <c r="Q758" s="138">
        <v>2135</v>
      </c>
      <c r="R758" s="165">
        <v>1</v>
      </c>
      <c r="S758" t="s">
        <v>4224</v>
      </c>
      <c r="T758" s="4"/>
      <c r="U758" s="138">
        <v>1007.72</v>
      </c>
      <c r="V758" s="130">
        <v>4.605674549143831E-5</v>
      </c>
      <c r="W758" s="130">
        <v>6.8251216886342052E-3</v>
      </c>
      <c r="X758" s="130">
        <v>1.4883998848338651E-3</v>
      </c>
      <c r="Y758" s="182"/>
      <c r="AA758" s="159"/>
    </row>
    <row r="759" spans="1:27" x14ac:dyDescent="0.25">
      <c r="A759" t="s">
        <v>1213</v>
      </c>
      <c r="B759">
        <v>9301</v>
      </c>
      <c r="C759" t="s">
        <v>4364</v>
      </c>
      <c r="D759" t="s">
        <v>4365</v>
      </c>
      <c r="E759" t="s">
        <v>309</v>
      </c>
      <c r="F759" t="s">
        <v>4364</v>
      </c>
      <c r="G759" t="s">
        <v>4366</v>
      </c>
      <c r="H759" t="s">
        <v>312</v>
      </c>
      <c r="I759" t="s">
        <v>917</v>
      </c>
      <c r="J759" t="s">
        <v>204</v>
      </c>
      <c r="K759" t="s">
        <v>204</v>
      </c>
      <c r="L759" t="s">
        <v>325</v>
      </c>
      <c r="M759" t="s">
        <v>340</v>
      </c>
      <c r="N759" t="s">
        <v>451</v>
      </c>
      <c r="O759" t="s">
        <v>339</v>
      </c>
      <c r="P759" t="s">
        <v>1212</v>
      </c>
      <c r="Q759" s="138">
        <v>9610.32</v>
      </c>
      <c r="R759" s="165">
        <v>1</v>
      </c>
      <c r="S759" t="s">
        <v>4367</v>
      </c>
      <c r="T759" s="4"/>
      <c r="U759" s="138">
        <v>961.03200000000004</v>
      </c>
      <c r="V759" s="130">
        <v>2.7757563633684336E-4</v>
      </c>
      <c r="W759" s="130">
        <v>6.5089115495092957E-3</v>
      </c>
      <c r="X759" s="130">
        <v>1.419441827215555E-3</v>
      </c>
      <c r="Y759" s="182"/>
      <c r="AA759" s="159"/>
    </row>
    <row r="760" spans="1:27" x14ac:dyDescent="0.25">
      <c r="A760" t="s">
        <v>1213</v>
      </c>
      <c r="B760">
        <v>9301</v>
      </c>
      <c r="C760" t="s">
        <v>2430</v>
      </c>
      <c r="D760" t="s">
        <v>2431</v>
      </c>
      <c r="E760" t="s">
        <v>309</v>
      </c>
      <c r="F760" t="s">
        <v>2430</v>
      </c>
      <c r="G760" t="s">
        <v>4307</v>
      </c>
      <c r="H760" t="s">
        <v>312</v>
      </c>
      <c r="I760" t="s">
        <v>917</v>
      </c>
      <c r="J760" t="s">
        <v>204</v>
      </c>
      <c r="K760" t="s">
        <v>204</v>
      </c>
      <c r="L760" t="s">
        <v>325</v>
      </c>
      <c r="M760" t="s">
        <v>340</v>
      </c>
      <c r="N760" t="s">
        <v>465</v>
      </c>
      <c r="O760" t="s">
        <v>339</v>
      </c>
      <c r="P760" t="s">
        <v>1212</v>
      </c>
      <c r="Q760" s="138">
        <v>21621.8</v>
      </c>
      <c r="R760" s="165">
        <v>1</v>
      </c>
      <c r="S760" t="s">
        <v>4308</v>
      </c>
      <c r="T760" s="4"/>
      <c r="U760" s="138">
        <v>910.27780000000007</v>
      </c>
      <c r="V760" s="130">
        <v>2.9249153539496185E-4</v>
      </c>
      <c r="W760" s="130">
        <v>6.1651617070835442E-3</v>
      </c>
      <c r="X760" s="130">
        <v>1.3444780025074665E-3</v>
      </c>
      <c r="Y760" s="182"/>
      <c r="AA760" s="159"/>
    </row>
    <row r="761" spans="1:27" x14ac:dyDescent="0.25">
      <c r="A761" t="s">
        <v>1213</v>
      </c>
      <c r="B761">
        <v>9301</v>
      </c>
      <c r="C761" t="s">
        <v>1958</v>
      </c>
      <c r="D761" t="s">
        <v>1959</v>
      </c>
      <c r="E761" t="s">
        <v>309</v>
      </c>
      <c r="F761" t="s">
        <v>1958</v>
      </c>
      <c r="G761" t="s">
        <v>4011</v>
      </c>
      <c r="H761" t="s">
        <v>312</v>
      </c>
      <c r="I761" t="s">
        <v>917</v>
      </c>
      <c r="J761" t="s">
        <v>204</v>
      </c>
      <c r="K761" t="s">
        <v>204</v>
      </c>
      <c r="L761" t="s">
        <v>325</v>
      </c>
      <c r="M761" t="s">
        <v>340</v>
      </c>
      <c r="N761" t="s">
        <v>464</v>
      </c>
      <c r="O761" t="s">
        <v>339</v>
      </c>
      <c r="P761" t="s">
        <v>1212</v>
      </c>
      <c r="Q761" s="138">
        <v>56973.04</v>
      </c>
      <c r="R761" s="165">
        <v>1</v>
      </c>
      <c r="S761" t="s">
        <v>4012</v>
      </c>
      <c r="T761" s="4"/>
      <c r="U761" s="138">
        <v>860.29290000000003</v>
      </c>
      <c r="V761" s="130">
        <v>1.2083339501580464E-4</v>
      </c>
      <c r="W761" s="130">
        <v>5.8266222069305136E-3</v>
      </c>
      <c r="X761" s="130">
        <v>1.2706504319487475E-3</v>
      </c>
      <c r="Y761" s="182"/>
      <c r="AA761" s="159"/>
    </row>
    <row r="762" spans="1:27" x14ac:dyDescent="0.25">
      <c r="A762" t="s">
        <v>1213</v>
      </c>
      <c r="B762">
        <v>9301</v>
      </c>
      <c r="C762" t="s">
        <v>4584</v>
      </c>
      <c r="D762" t="s">
        <v>4585</v>
      </c>
      <c r="E762" t="s">
        <v>309</v>
      </c>
      <c r="F762" t="s">
        <v>4586</v>
      </c>
      <c r="G762" t="s">
        <v>4587</v>
      </c>
      <c r="H762" t="s">
        <v>312</v>
      </c>
      <c r="I762" t="s">
        <v>917</v>
      </c>
      <c r="J762" t="s">
        <v>204</v>
      </c>
      <c r="K762" t="s">
        <v>204</v>
      </c>
      <c r="L762" t="s">
        <v>325</v>
      </c>
      <c r="M762" t="s">
        <v>340</v>
      </c>
      <c r="N762" t="s">
        <v>455</v>
      </c>
      <c r="O762" t="s">
        <v>339</v>
      </c>
      <c r="P762" t="s">
        <v>1212</v>
      </c>
      <c r="Q762" s="138">
        <v>13750</v>
      </c>
      <c r="R762" s="165">
        <v>1</v>
      </c>
      <c r="S762" t="s">
        <v>4588</v>
      </c>
      <c r="T762" s="4"/>
      <c r="U762" s="138">
        <v>772.75</v>
      </c>
      <c r="V762" s="130">
        <v>1.3248699676259592E-3</v>
      </c>
      <c r="W762" s="130">
        <v>5.2337085548486498E-3</v>
      </c>
      <c r="X762" s="130">
        <v>1.1413497906217691E-3</v>
      </c>
      <c r="Y762" s="182"/>
      <c r="AA762" s="159"/>
    </row>
    <row r="763" spans="1:27" x14ac:dyDescent="0.25">
      <c r="A763" t="s">
        <v>1213</v>
      </c>
      <c r="B763">
        <v>9301</v>
      </c>
      <c r="C763" t="s">
        <v>4069</v>
      </c>
      <c r="D763" t="s">
        <v>4070</v>
      </c>
      <c r="E763" t="s">
        <v>309</v>
      </c>
      <c r="F763" t="s">
        <v>4071</v>
      </c>
      <c r="G763" t="s">
        <v>4072</v>
      </c>
      <c r="H763" t="s">
        <v>312</v>
      </c>
      <c r="I763" t="s">
        <v>917</v>
      </c>
      <c r="J763" t="s">
        <v>204</v>
      </c>
      <c r="K763" t="s">
        <v>204</v>
      </c>
      <c r="L763" t="s">
        <v>325</v>
      </c>
      <c r="M763" t="s">
        <v>340</v>
      </c>
      <c r="N763" t="s">
        <v>462</v>
      </c>
      <c r="O763" t="s">
        <v>339</v>
      </c>
      <c r="P763" t="s">
        <v>1212</v>
      </c>
      <c r="Q763" s="138">
        <v>24709</v>
      </c>
      <c r="R763" s="165">
        <v>1</v>
      </c>
      <c r="S763" t="s">
        <v>4073</v>
      </c>
      <c r="T763" s="4"/>
      <c r="U763" s="138">
        <v>761.28430000000003</v>
      </c>
      <c r="V763" s="130">
        <v>9.0056847815699569E-4</v>
      </c>
      <c r="W763" s="130">
        <v>5.1560532560103092E-3</v>
      </c>
      <c r="X763" s="130">
        <v>1.1244149807940992E-3</v>
      </c>
      <c r="Y763" s="182"/>
      <c r="AA763" s="159"/>
    </row>
    <row r="764" spans="1:27" x14ac:dyDescent="0.25">
      <c r="A764" t="s">
        <v>1213</v>
      </c>
      <c r="B764">
        <v>9301</v>
      </c>
      <c r="C764" t="s">
        <v>2142</v>
      </c>
      <c r="D764" t="s">
        <v>2143</v>
      </c>
      <c r="E764" t="s">
        <v>309</v>
      </c>
      <c r="F764" t="s">
        <v>4026</v>
      </c>
      <c r="G764" t="s">
        <v>4027</v>
      </c>
      <c r="H764" t="s">
        <v>312</v>
      </c>
      <c r="I764" t="s">
        <v>917</v>
      </c>
      <c r="J764" t="s">
        <v>204</v>
      </c>
      <c r="K764" t="s">
        <v>204</v>
      </c>
      <c r="L764" t="s">
        <v>325</v>
      </c>
      <c r="M764" t="s">
        <v>340</v>
      </c>
      <c r="N764" t="s">
        <v>464</v>
      </c>
      <c r="O764" t="s">
        <v>339</v>
      </c>
      <c r="P764" t="s">
        <v>1212</v>
      </c>
      <c r="Q764" s="138">
        <v>83175.75</v>
      </c>
      <c r="R764" s="165">
        <v>1</v>
      </c>
      <c r="S764" t="s">
        <v>4028</v>
      </c>
      <c r="T764" s="4"/>
      <c r="U764" s="138">
        <v>732.77840000000003</v>
      </c>
      <c r="V764" s="130">
        <v>1.1010297189803549E-4</v>
      </c>
      <c r="W764" s="130">
        <v>4.9629874873999436E-3</v>
      </c>
      <c r="X764" s="130">
        <v>1.0823118387734132E-3</v>
      </c>
      <c r="Y764" s="182"/>
      <c r="AA764" s="159"/>
    </row>
    <row r="765" spans="1:27" x14ac:dyDescent="0.25">
      <c r="A765" t="s">
        <v>1213</v>
      </c>
      <c r="B765">
        <v>9301</v>
      </c>
      <c r="C765" t="s">
        <v>3099</v>
      </c>
      <c r="D765" t="s">
        <v>3100</v>
      </c>
      <c r="E765" t="s">
        <v>309</v>
      </c>
      <c r="F765" t="s">
        <v>3099</v>
      </c>
      <c r="G765" t="s">
        <v>4100</v>
      </c>
      <c r="H765" t="s">
        <v>312</v>
      </c>
      <c r="I765" t="s">
        <v>917</v>
      </c>
      <c r="J765" t="s">
        <v>204</v>
      </c>
      <c r="K765" t="s">
        <v>204</v>
      </c>
      <c r="L765" t="s">
        <v>325</v>
      </c>
      <c r="M765" t="s">
        <v>340</v>
      </c>
      <c r="N765" t="s">
        <v>447</v>
      </c>
      <c r="O765" t="s">
        <v>339</v>
      </c>
      <c r="P765" t="s">
        <v>1212</v>
      </c>
      <c r="Q765" s="138">
        <v>44636</v>
      </c>
      <c r="R765" s="165">
        <v>1</v>
      </c>
      <c r="S765" t="s">
        <v>4101</v>
      </c>
      <c r="T765" s="4"/>
      <c r="U765" s="138">
        <v>691.41160000000002</v>
      </c>
      <c r="V765" s="130">
        <v>2.1156317401220838E-4</v>
      </c>
      <c r="W765" s="130">
        <v>4.6828169600020616E-3</v>
      </c>
      <c r="X765" s="130">
        <v>1.0212131800627143E-3</v>
      </c>
      <c r="Y765" s="182"/>
      <c r="AA765" s="159"/>
    </row>
    <row r="766" spans="1:27" x14ac:dyDescent="0.25">
      <c r="A766" t="s">
        <v>1213</v>
      </c>
      <c r="B766">
        <v>9301</v>
      </c>
      <c r="C766" t="s">
        <v>4589</v>
      </c>
      <c r="D766" t="s">
        <v>4590</v>
      </c>
      <c r="E766" t="s">
        <v>309</v>
      </c>
      <c r="F766" t="s">
        <v>4591</v>
      </c>
      <c r="G766" t="s">
        <v>4592</v>
      </c>
      <c r="H766" t="s">
        <v>312</v>
      </c>
      <c r="I766" t="s">
        <v>917</v>
      </c>
      <c r="J766" t="s">
        <v>204</v>
      </c>
      <c r="K766" t="s">
        <v>204</v>
      </c>
      <c r="L766" t="s">
        <v>325</v>
      </c>
      <c r="M766" t="s">
        <v>340</v>
      </c>
      <c r="N766" t="s">
        <v>462</v>
      </c>
      <c r="O766" t="s">
        <v>339</v>
      </c>
      <c r="P766" t="s">
        <v>1212</v>
      </c>
      <c r="Q766" s="138">
        <v>10470</v>
      </c>
      <c r="R766" s="165">
        <v>1</v>
      </c>
      <c r="S766" t="s">
        <v>4593</v>
      </c>
      <c r="T766" s="4"/>
      <c r="U766" s="138">
        <v>616.99709999999993</v>
      </c>
      <c r="V766" s="130">
        <v>5.0152135328950821E-4</v>
      </c>
      <c r="W766" s="130">
        <v>4.1788198001770404E-3</v>
      </c>
      <c r="X766" s="130">
        <v>9.1130315224747811E-4</v>
      </c>
      <c r="Y766" s="182"/>
      <c r="AA766" s="159"/>
    </row>
    <row r="767" spans="1:27" x14ac:dyDescent="0.25">
      <c r="A767" t="s">
        <v>1213</v>
      </c>
      <c r="B767">
        <v>9301</v>
      </c>
      <c r="C767" t="s">
        <v>4112</v>
      </c>
      <c r="D767" t="s">
        <v>4113</v>
      </c>
      <c r="E767" t="s">
        <v>309</v>
      </c>
      <c r="F767" t="s">
        <v>4114</v>
      </c>
      <c r="G767" t="s">
        <v>4115</v>
      </c>
      <c r="H767" t="s">
        <v>312</v>
      </c>
      <c r="I767" t="s">
        <v>917</v>
      </c>
      <c r="J767" t="s">
        <v>204</v>
      </c>
      <c r="K767" t="s">
        <v>204</v>
      </c>
      <c r="L767" t="s">
        <v>325</v>
      </c>
      <c r="M767" t="s">
        <v>340</v>
      </c>
      <c r="N767" t="s">
        <v>477</v>
      </c>
      <c r="O767" t="s">
        <v>339</v>
      </c>
      <c r="P767" t="s">
        <v>1212</v>
      </c>
      <c r="Q767" s="138">
        <v>1930</v>
      </c>
      <c r="R767" s="165">
        <v>1</v>
      </c>
      <c r="S767" t="s">
        <v>4116</v>
      </c>
      <c r="T767" s="4"/>
      <c r="U767" s="138">
        <v>580.73699999999997</v>
      </c>
      <c r="V767" s="130">
        <v>3.1246761993575798E-4</v>
      </c>
      <c r="W767" s="130">
        <v>3.9332361113130253E-3</v>
      </c>
      <c r="X767" s="130">
        <v>8.5774707648827477E-4</v>
      </c>
      <c r="Y767" s="182"/>
      <c r="AA767" s="159"/>
    </row>
    <row r="768" spans="1:27" x14ac:dyDescent="0.25">
      <c r="A768" t="s">
        <v>1213</v>
      </c>
      <c r="B768">
        <v>9301</v>
      </c>
      <c r="C768" t="s">
        <v>4594</v>
      </c>
      <c r="D768" t="s">
        <v>4595</v>
      </c>
      <c r="E768" t="s">
        <v>309</v>
      </c>
      <c r="F768" t="s">
        <v>4594</v>
      </c>
      <c r="G768" t="s">
        <v>4596</v>
      </c>
      <c r="H768" t="s">
        <v>312</v>
      </c>
      <c r="I768" t="s">
        <v>917</v>
      </c>
      <c r="J768" t="s">
        <v>204</v>
      </c>
      <c r="K768" t="s">
        <v>204</v>
      </c>
      <c r="L768" t="s">
        <v>325</v>
      </c>
      <c r="M768" t="s">
        <v>340</v>
      </c>
      <c r="N768" t="s">
        <v>459</v>
      </c>
      <c r="O768" t="s">
        <v>339</v>
      </c>
      <c r="P768" t="s">
        <v>1212</v>
      </c>
      <c r="Q768" s="138">
        <v>3922</v>
      </c>
      <c r="R768" s="165">
        <v>1</v>
      </c>
      <c r="S768" t="s">
        <v>4597</v>
      </c>
      <c r="T768" s="4"/>
      <c r="U768" s="138">
        <v>568.29780000000005</v>
      </c>
      <c r="V768" s="130">
        <v>1.1678621720151994E-3</v>
      </c>
      <c r="W768" s="130">
        <v>3.8489874572134163E-3</v>
      </c>
      <c r="X768" s="130">
        <v>8.3937440962900307E-4</v>
      </c>
      <c r="Y768" s="182"/>
      <c r="AA768" s="159"/>
    </row>
    <row r="769" spans="1:27" x14ac:dyDescent="0.25">
      <c r="A769" t="s">
        <v>1213</v>
      </c>
      <c r="B769">
        <v>9301</v>
      </c>
      <c r="C769" t="s">
        <v>4045</v>
      </c>
      <c r="D769" t="s">
        <v>4046</v>
      </c>
      <c r="E769" t="s">
        <v>309</v>
      </c>
      <c r="F769" t="s">
        <v>4047</v>
      </c>
      <c r="G769" t="s">
        <v>4048</v>
      </c>
      <c r="H769" t="s">
        <v>312</v>
      </c>
      <c r="I769" t="s">
        <v>917</v>
      </c>
      <c r="J769" t="s">
        <v>204</v>
      </c>
      <c r="K769" t="s">
        <v>204</v>
      </c>
      <c r="L769" t="s">
        <v>325</v>
      </c>
      <c r="M769" t="s">
        <v>340</v>
      </c>
      <c r="N769" t="s">
        <v>454</v>
      </c>
      <c r="O769" t="s">
        <v>339</v>
      </c>
      <c r="P769" t="s">
        <v>1212</v>
      </c>
      <c r="Q769" s="138">
        <v>60200</v>
      </c>
      <c r="R769" s="165">
        <v>1</v>
      </c>
      <c r="S769" t="s">
        <v>4049</v>
      </c>
      <c r="T769" s="4"/>
      <c r="U769" s="138">
        <v>539.1511999999999</v>
      </c>
      <c r="V769" s="130">
        <v>5.1285778293262135E-5</v>
      </c>
      <c r="W769" s="130">
        <v>3.6515823329626852E-3</v>
      </c>
      <c r="X769" s="130">
        <v>7.9632495533287027E-4</v>
      </c>
      <c r="Y769" s="182"/>
      <c r="AA769" s="159"/>
    </row>
    <row r="770" spans="1:27" x14ac:dyDescent="0.25">
      <c r="A770" t="s">
        <v>1213</v>
      </c>
      <c r="B770">
        <v>9301</v>
      </c>
      <c r="C770" t="s">
        <v>3107</v>
      </c>
      <c r="D770" t="s">
        <v>3108</v>
      </c>
      <c r="E770" t="s">
        <v>309</v>
      </c>
      <c r="F770" t="s">
        <v>4598</v>
      </c>
      <c r="G770" t="s">
        <v>4599</v>
      </c>
      <c r="H770" t="s">
        <v>312</v>
      </c>
      <c r="I770" t="s">
        <v>917</v>
      </c>
      <c r="J770" t="s">
        <v>204</v>
      </c>
      <c r="K770" t="s">
        <v>204</v>
      </c>
      <c r="L770" t="s">
        <v>325</v>
      </c>
      <c r="M770" t="s">
        <v>340</v>
      </c>
      <c r="N770" t="s">
        <v>440</v>
      </c>
      <c r="O770" t="s">
        <v>339</v>
      </c>
      <c r="P770" t="s">
        <v>1212</v>
      </c>
      <c r="Q770" s="138">
        <v>583000</v>
      </c>
      <c r="R770" s="165">
        <v>1</v>
      </c>
      <c r="S770" t="s">
        <v>4600</v>
      </c>
      <c r="T770" s="4"/>
      <c r="U770" s="138">
        <v>505.46100000000001</v>
      </c>
      <c r="V770" s="130">
        <v>1.8125204133557078E-4</v>
      </c>
      <c r="W770" s="130">
        <v>3.4234041537914636E-3</v>
      </c>
      <c r="X770" s="130">
        <v>7.4656461535745078E-4</v>
      </c>
      <c r="Y770" s="182"/>
      <c r="AA770" s="159"/>
    </row>
    <row r="771" spans="1:27" x14ac:dyDescent="0.25">
      <c r="A771" t="s">
        <v>1213</v>
      </c>
      <c r="B771">
        <v>9301</v>
      </c>
      <c r="C771" t="s">
        <v>3953</v>
      </c>
      <c r="D771" t="s">
        <v>3954</v>
      </c>
      <c r="E771" t="s">
        <v>309</v>
      </c>
      <c r="F771" t="s">
        <v>3953</v>
      </c>
      <c r="G771" t="s">
        <v>3955</v>
      </c>
      <c r="H771" t="s">
        <v>312</v>
      </c>
      <c r="I771" t="s">
        <v>917</v>
      </c>
      <c r="J771" t="s">
        <v>204</v>
      </c>
      <c r="K771" t="s">
        <v>204</v>
      </c>
      <c r="L771" t="s">
        <v>325</v>
      </c>
      <c r="M771" t="s">
        <v>340</v>
      </c>
      <c r="N771" t="s">
        <v>463</v>
      </c>
      <c r="O771" t="s">
        <v>339</v>
      </c>
      <c r="P771" t="s">
        <v>1212</v>
      </c>
      <c r="Q771" s="138">
        <v>2310.84</v>
      </c>
      <c r="R771" s="165">
        <v>1</v>
      </c>
      <c r="S771" t="s">
        <v>3956</v>
      </c>
      <c r="T771" s="4"/>
      <c r="U771" s="138">
        <v>495.90629999999999</v>
      </c>
      <c r="V771" s="130">
        <v>2.5673780644295413E-4</v>
      </c>
      <c r="W771" s="130">
        <v>3.3586917434012824E-3</v>
      </c>
      <c r="X771" s="130">
        <v>7.3245234768426557E-4</v>
      </c>
      <c r="Y771" s="182"/>
      <c r="AA771" s="159"/>
    </row>
    <row r="772" spans="1:27" x14ac:dyDescent="0.25">
      <c r="A772" t="s">
        <v>1213</v>
      </c>
      <c r="B772">
        <v>9301</v>
      </c>
      <c r="C772" t="s">
        <v>2307</v>
      </c>
      <c r="D772" t="s">
        <v>2308</v>
      </c>
      <c r="E772" t="s">
        <v>309</v>
      </c>
      <c r="F772" t="s">
        <v>2307</v>
      </c>
      <c r="G772" t="s">
        <v>4265</v>
      </c>
      <c r="H772" t="s">
        <v>312</v>
      </c>
      <c r="I772" t="s">
        <v>917</v>
      </c>
      <c r="J772" t="s">
        <v>204</v>
      </c>
      <c r="K772" t="s">
        <v>204</v>
      </c>
      <c r="L772" t="s">
        <v>325</v>
      </c>
      <c r="M772" t="s">
        <v>340</v>
      </c>
      <c r="N772" t="s">
        <v>440</v>
      </c>
      <c r="O772" t="s">
        <v>339</v>
      </c>
      <c r="P772" t="s">
        <v>1212</v>
      </c>
      <c r="Q772" s="138">
        <v>1371</v>
      </c>
      <c r="R772" s="165">
        <v>1</v>
      </c>
      <c r="S772" t="s">
        <v>4266</v>
      </c>
      <c r="T772" s="4">
        <v>22.485099999999999</v>
      </c>
      <c r="U772" s="138">
        <v>494.65750000000003</v>
      </c>
      <c r="V772" s="130">
        <v>9.956175399488815E-5</v>
      </c>
      <c r="W772" s="130">
        <v>3.3502338265545728E-3</v>
      </c>
      <c r="X772" s="130">
        <v>7.3060787325071217E-4</v>
      </c>
      <c r="Y772" s="182"/>
      <c r="AA772" s="159"/>
    </row>
    <row r="773" spans="1:27" x14ac:dyDescent="0.25">
      <c r="A773" t="s">
        <v>1213</v>
      </c>
      <c r="B773">
        <v>9301</v>
      </c>
      <c r="C773" t="s">
        <v>1707</v>
      </c>
      <c r="D773" t="s">
        <v>1708</v>
      </c>
      <c r="E773" t="s">
        <v>309</v>
      </c>
      <c r="F773" t="s">
        <v>4029</v>
      </c>
      <c r="G773" t="s">
        <v>4030</v>
      </c>
      <c r="H773" t="s">
        <v>312</v>
      </c>
      <c r="I773" t="s">
        <v>917</v>
      </c>
      <c r="J773" t="s">
        <v>204</v>
      </c>
      <c r="K773" t="s">
        <v>204</v>
      </c>
      <c r="L773" t="s">
        <v>325</v>
      </c>
      <c r="M773" t="s">
        <v>340</v>
      </c>
      <c r="N773" t="s">
        <v>440</v>
      </c>
      <c r="O773" t="s">
        <v>339</v>
      </c>
      <c r="P773" t="s">
        <v>1212</v>
      </c>
      <c r="Q773" s="138">
        <v>7980</v>
      </c>
      <c r="R773" s="165">
        <v>1</v>
      </c>
      <c r="S773" t="s">
        <v>4031</v>
      </c>
      <c r="T773" s="4"/>
      <c r="U773" s="138">
        <v>493.88220000000001</v>
      </c>
      <c r="V773" s="130">
        <v>6.387161389401298E-4</v>
      </c>
      <c r="W773" s="130">
        <v>3.3449828472694558E-3</v>
      </c>
      <c r="X773" s="130">
        <v>7.2946275711655614E-4</v>
      </c>
      <c r="Y773" s="182"/>
      <c r="AA773" s="159"/>
    </row>
    <row r="774" spans="1:27" x14ac:dyDescent="0.25">
      <c r="A774" t="s">
        <v>1213</v>
      </c>
      <c r="B774">
        <v>9301</v>
      </c>
      <c r="C774" t="s">
        <v>4548</v>
      </c>
      <c r="D774" t="s">
        <v>4549</v>
      </c>
      <c r="E774" t="s">
        <v>309</v>
      </c>
      <c r="F774" t="s">
        <v>4550</v>
      </c>
      <c r="G774" t="s">
        <v>4551</v>
      </c>
      <c r="H774" t="s">
        <v>312</v>
      </c>
      <c r="I774" t="s">
        <v>917</v>
      </c>
      <c r="J774" t="s">
        <v>204</v>
      </c>
      <c r="K774" t="s">
        <v>204</v>
      </c>
      <c r="L774" t="s">
        <v>325</v>
      </c>
      <c r="M774" t="s">
        <v>340</v>
      </c>
      <c r="N774" t="s">
        <v>480</v>
      </c>
      <c r="O774" t="s">
        <v>339</v>
      </c>
      <c r="P774" t="s">
        <v>1212</v>
      </c>
      <c r="Q774" s="138">
        <v>13150.11</v>
      </c>
      <c r="R774" s="165">
        <v>1</v>
      </c>
      <c r="S774" t="s">
        <v>4552</v>
      </c>
      <c r="T774" s="4">
        <v>10.100100000000001</v>
      </c>
      <c r="U774" s="138">
        <v>492.31459999999998</v>
      </c>
      <c r="V774" s="130">
        <v>2.6786090211741763E-4</v>
      </c>
      <c r="W774" s="130">
        <v>3.3343657504974326E-3</v>
      </c>
      <c r="X774" s="130">
        <v>7.2714741589134906E-4</v>
      </c>
      <c r="Y774" s="182"/>
      <c r="AA774" s="159"/>
    </row>
    <row r="775" spans="1:27" x14ac:dyDescent="0.25">
      <c r="A775" t="s">
        <v>1213</v>
      </c>
      <c r="B775">
        <v>9301</v>
      </c>
      <c r="C775" t="s">
        <v>4285</v>
      </c>
      <c r="D775" t="s">
        <v>4286</v>
      </c>
      <c r="E775" t="s">
        <v>309</v>
      </c>
      <c r="F775" t="s">
        <v>4287</v>
      </c>
      <c r="G775" t="s">
        <v>4288</v>
      </c>
      <c r="H775" t="s">
        <v>312</v>
      </c>
      <c r="I775" t="s">
        <v>917</v>
      </c>
      <c r="J775" t="s">
        <v>204</v>
      </c>
      <c r="K775" t="s">
        <v>204</v>
      </c>
      <c r="L775" t="s">
        <v>325</v>
      </c>
      <c r="M775" t="s">
        <v>340</v>
      </c>
      <c r="N775" t="s">
        <v>478</v>
      </c>
      <c r="O775" t="s">
        <v>339</v>
      </c>
      <c r="P775" t="s">
        <v>1212</v>
      </c>
      <c r="Q775" s="138">
        <v>100100</v>
      </c>
      <c r="R775" s="165">
        <v>1</v>
      </c>
      <c r="S775" t="s">
        <v>4289</v>
      </c>
      <c r="T775" s="4"/>
      <c r="U775" s="138">
        <v>483.18270000000001</v>
      </c>
      <c r="V775" s="130">
        <v>5.0630805206226608E-4</v>
      </c>
      <c r="W775" s="130">
        <v>3.2725168949140973E-3</v>
      </c>
      <c r="X775" s="130">
        <v>7.1365962274611602E-4</v>
      </c>
      <c r="Y775" s="182"/>
      <c r="AA775" s="159"/>
    </row>
    <row r="776" spans="1:27" x14ac:dyDescent="0.25">
      <c r="A776" t="s">
        <v>1213</v>
      </c>
      <c r="B776">
        <v>9301</v>
      </c>
      <c r="C776" t="s">
        <v>4601</v>
      </c>
      <c r="D776" t="s">
        <v>4602</v>
      </c>
      <c r="E776" t="s">
        <v>309</v>
      </c>
      <c r="F776" t="s">
        <v>4601</v>
      </c>
      <c r="G776" t="s">
        <v>4603</v>
      </c>
      <c r="H776" t="s">
        <v>312</v>
      </c>
      <c r="I776" t="s">
        <v>917</v>
      </c>
      <c r="J776" t="s">
        <v>204</v>
      </c>
      <c r="K776" t="s">
        <v>204</v>
      </c>
      <c r="L776" t="s">
        <v>325</v>
      </c>
      <c r="M776" t="s">
        <v>340</v>
      </c>
      <c r="N776" t="s">
        <v>477</v>
      </c>
      <c r="O776" t="s">
        <v>339</v>
      </c>
      <c r="P776" t="s">
        <v>1212</v>
      </c>
      <c r="Q776" s="138">
        <v>315500</v>
      </c>
      <c r="R776" s="165">
        <v>1</v>
      </c>
      <c r="S776" t="s">
        <v>4604</v>
      </c>
      <c r="T776" s="4"/>
      <c r="U776" s="138">
        <v>476.08949999999999</v>
      </c>
      <c r="V776" s="130">
        <v>6.1775812478912276E-4</v>
      </c>
      <c r="W776" s="130">
        <v>3.2244758188594192E-3</v>
      </c>
      <c r="X776" s="130">
        <v>7.0318298433157264E-4</v>
      </c>
      <c r="Y776" s="182"/>
      <c r="AA776" s="159"/>
    </row>
    <row r="777" spans="1:27" x14ac:dyDescent="0.25">
      <c r="A777" t="s">
        <v>1213</v>
      </c>
      <c r="B777">
        <v>9301</v>
      </c>
      <c r="C777" t="s">
        <v>2136</v>
      </c>
      <c r="D777" t="s">
        <v>2137</v>
      </c>
      <c r="E777" t="s">
        <v>309</v>
      </c>
      <c r="F777" t="s">
        <v>2136</v>
      </c>
      <c r="G777" t="s">
        <v>4605</v>
      </c>
      <c r="H777" t="s">
        <v>312</v>
      </c>
      <c r="I777" t="s">
        <v>917</v>
      </c>
      <c r="J777" t="s">
        <v>204</v>
      </c>
      <c r="K777" t="s">
        <v>204</v>
      </c>
      <c r="L777" t="s">
        <v>325</v>
      </c>
      <c r="M777" t="s">
        <v>340</v>
      </c>
      <c r="N777" t="s">
        <v>464</v>
      </c>
      <c r="O777" t="s">
        <v>339</v>
      </c>
      <c r="P777" t="s">
        <v>1212</v>
      </c>
      <c r="Q777" s="138">
        <v>290000</v>
      </c>
      <c r="R777" s="165">
        <v>1</v>
      </c>
      <c r="S777" t="s">
        <v>4606</v>
      </c>
      <c r="T777" s="4"/>
      <c r="U777" s="138">
        <v>462.26</v>
      </c>
      <c r="V777" s="130">
        <v>3.8836253556451679E-4</v>
      </c>
      <c r="W777" s="130">
        <v>3.1308108917040916E-3</v>
      </c>
      <c r="X777" s="130">
        <v>6.8275684789753351E-4</v>
      </c>
      <c r="Y777" s="182"/>
      <c r="AA777" s="159"/>
    </row>
    <row r="778" spans="1:27" x14ac:dyDescent="0.25">
      <c r="A778" t="s">
        <v>1213</v>
      </c>
      <c r="B778">
        <v>9301</v>
      </c>
      <c r="C778" t="s">
        <v>3736</v>
      </c>
      <c r="D778" t="s">
        <v>3737</v>
      </c>
      <c r="E778" t="s">
        <v>311</v>
      </c>
      <c r="F778" t="s">
        <v>3736</v>
      </c>
      <c r="G778" t="s">
        <v>4098</v>
      </c>
      <c r="H778" t="s">
        <v>312</v>
      </c>
      <c r="I778" t="s">
        <v>917</v>
      </c>
      <c r="J778" t="s">
        <v>204</v>
      </c>
      <c r="K778" t="s">
        <v>233</v>
      </c>
      <c r="L778" t="s">
        <v>325</v>
      </c>
      <c r="M778" t="s">
        <v>340</v>
      </c>
      <c r="N778" t="s">
        <v>454</v>
      </c>
      <c r="O778" t="s">
        <v>339</v>
      </c>
      <c r="P778" t="s">
        <v>1212</v>
      </c>
      <c r="Q778" s="138">
        <v>9288</v>
      </c>
      <c r="R778" s="165">
        <v>1</v>
      </c>
      <c r="S778" t="s">
        <v>4099</v>
      </c>
      <c r="T778" s="4">
        <v>10.4741</v>
      </c>
      <c r="U778" s="138">
        <v>438.74379999999996</v>
      </c>
      <c r="V778" s="130">
        <v>5.0621056542439373E-5</v>
      </c>
      <c r="W778" s="130">
        <v>2.9715395398858687E-3</v>
      </c>
      <c r="X778" s="130">
        <v>6.480234801250072E-4</v>
      </c>
      <c r="Y778" s="182"/>
      <c r="AA778" s="159"/>
    </row>
    <row r="779" spans="1:27" x14ac:dyDescent="0.25">
      <c r="A779" t="s">
        <v>1213</v>
      </c>
      <c r="B779">
        <v>9301</v>
      </c>
      <c r="C779" t="s">
        <v>3291</v>
      </c>
      <c r="D779" t="s">
        <v>3292</v>
      </c>
      <c r="E779" t="s">
        <v>309</v>
      </c>
      <c r="F779" t="s">
        <v>4023</v>
      </c>
      <c r="G779" t="s">
        <v>4024</v>
      </c>
      <c r="H779" t="s">
        <v>312</v>
      </c>
      <c r="I779" t="s">
        <v>917</v>
      </c>
      <c r="J779" t="s">
        <v>204</v>
      </c>
      <c r="K779" t="s">
        <v>204</v>
      </c>
      <c r="L779" t="s">
        <v>325</v>
      </c>
      <c r="M779" t="s">
        <v>340</v>
      </c>
      <c r="N779" t="s">
        <v>465</v>
      </c>
      <c r="O779" t="s">
        <v>339</v>
      </c>
      <c r="P779" t="s">
        <v>1212</v>
      </c>
      <c r="Q779" s="138">
        <v>12380</v>
      </c>
      <c r="R779" s="165">
        <v>1</v>
      </c>
      <c r="S779" t="s">
        <v>4025</v>
      </c>
      <c r="T779" s="4"/>
      <c r="U779" s="138">
        <v>402.84520000000003</v>
      </c>
      <c r="V779" s="130">
        <v>2.0302958516611405E-4</v>
      </c>
      <c r="W779" s="130">
        <v>2.7284042310187196E-3</v>
      </c>
      <c r="X779" s="130">
        <v>5.9500133894918768E-4</v>
      </c>
      <c r="Y779" s="182"/>
      <c r="AA779" s="159"/>
    </row>
    <row r="780" spans="1:27" x14ac:dyDescent="0.25">
      <c r="A780" t="s">
        <v>1213</v>
      </c>
      <c r="B780">
        <v>9301</v>
      </c>
      <c r="C780" t="s">
        <v>4235</v>
      </c>
      <c r="D780" t="s">
        <v>4236</v>
      </c>
      <c r="E780" t="s">
        <v>309</v>
      </c>
      <c r="F780" t="s">
        <v>4235</v>
      </c>
      <c r="G780" t="s">
        <v>4237</v>
      </c>
      <c r="H780" t="s">
        <v>312</v>
      </c>
      <c r="I780" t="s">
        <v>917</v>
      </c>
      <c r="J780" t="s">
        <v>204</v>
      </c>
      <c r="K780" t="s">
        <v>204</v>
      </c>
      <c r="L780" t="s">
        <v>325</v>
      </c>
      <c r="M780" t="s">
        <v>340</v>
      </c>
      <c r="N780" t="s">
        <v>475</v>
      </c>
      <c r="O780" t="s">
        <v>339</v>
      </c>
      <c r="P780" t="s">
        <v>1212</v>
      </c>
      <c r="Q780" s="138">
        <v>10690</v>
      </c>
      <c r="R780" s="165">
        <v>1</v>
      </c>
      <c r="S780" t="s">
        <v>4238</v>
      </c>
      <c r="T780" s="4"/>
      <c r="U780" s="138">
        <v>400.23359999999997</v>
      </c>
      <c r="V780" s="130">
        <v>7.3720131623191787E-4</v>
      </c>
      <c r="W780" s="130">
        <v>2.7107162940897735E-3</v>
      </c>
      <c r="X780" s="130">
        <v>5.9114401237113801E-4</v>
      </c>
      <c r="Y780" s="182"/>
      <c r="AA780" s="159"/>
    </row>
    <row r="781" spans="1:27" x14ac:dyDescent="0.25">
      <c r="A781" t="s">
        <v>1213</v>
      </c>
      <c r="B781">
        <v>9301</v>
      </c>
      <c r="C781" t="s">
        <v>4607</v>
      </c>
      <c r="D781" t="s">
        <v>4608</v>
      </c>
      <c r="E781" t="s">
        <v>309</v>
      </c>
      <c r="F781" t="s">
        <v>4607</v>
      </c>
      <c r="G781" t="s">
        <v>4609</v>
      </c>
      <c r="H781" t="s">
        <v>312</v>
      </c>
      <c r="I781" t="s">
        <v>917</v>
      </c>
      <c r="J781" t="s">
        <v>204</v>
      </c>
      <c r="K781" t="s">
        <v>204</v>
      </c>
      <c r="L781" t="s">
        <v>325</v>
      </c>
      <c r="M781" t="s">
        <v>340</v>
      </c>
      <c r="N781" t="s">
        <v>471</v>
      </c>
      <c r="O781" t="s">
        <v>339</v>
      </c>
      <c r="P781" t="s">
        <v>1212</v>
      </c>
      <c r="Q781" s="138">
        <v>84800</v>
      </c>
      <c r="R781" s="165">
        <v>1</v>
      </c>
      <c r="S781" t="s">
        <v>4610</v>
      </c>
      <c r="T781" s="4"/>
      <c r="U781" s="138">
        <v>398.2208</v>
      </c>
      <c r="V781" s="130">
        <v>9.7093900553152422E-4</v>
      </c>
      <c r="W781" s="130">
        <v>2.6970839309979596E-3</v>
      </c>
      <c r="X781" s="130">
        <v>5.8817111187477633E-4</v>
      </c>
      <c r="Y781" s="182"/>
      <c r="AA781" s="159"/>
    </row>
    <row r="782" spans="1:27" x14ac:dyDescent="0.25">
      <c r="A782" t="s">
        <v>1213</v>
      </c>
      <c r="B782">
        <v>9301</v>
      </c>
      <c r="C782" t="s">
        <v>4290</v>
      </c>
      <c r="D782" t="s">
        <v>4291</v>
      </c>
      <c r="E782" t="s">
        <v>309</v>
      </c>
      <c r="F782" t="s">
        <v>4290</v>
      </c>
      <c r="G782" t="s">
        <v>4292</v>
      </c>
      <c r="H782" t="s">
        <v>312</v>
      </c>
      <c r="I782" t="s">
        <v>917</v>
      </c>
      <c r="J782" t="s">
        <v>204</v>
      </c>
      <c r="K782" t="s">
        <v>204</v>
      </c>
      <c r="L782" t="s">
        <v>325</v>
      </c>
      <c r="M782" t="s">
        <v>340</v>
      </c>
      <c r="N782" t="s">
        <v>462</v>
      </c>
      <c r="O782" t="s">
        <v>339</v>
      </c>
      <c r="P782" t="s">
        <v>1212</v>
      </c>
      <c r="Q782" s="138">
        <v>20990</v>
      </c>
      <c r="R782" s="165">
        <v>1</v>
      </c>
      <c r="S782" t="s">
        <v>4293</v>
      </c>
      <c r="T782" s="4"/>
      <c r="U782" s="138">
        <v>398.18029999999999</v>
      </c>
      <c r="V782" s="130">
        <v>2.1644539756497793E-4</v>
      </c>
      <c r="W782" s="130">
        <v>2.6968096311642859E-3</v>
      </c>
      <c r="X782" s="130">
        <v>5.881112934774678E-4</v>
      </c>
      <c r="Y782" s="182"/>
      <c r="AA782" s="159"/>
    </row>
    <row r="783" spans="1:27" x14ac:dyDescent="0.25">
      <c r="A783" t="s">
        <v>1213</v>
      </c>
      <c r="B783">
        <v>9301</v>
      </c>
      <c r="C783" t="s">
        <v>4611</v>
      </c>
      <c r="D783" t="s">
        <v>4612</v>
      </c>
      <c r="E783" t="s">
        <v>309</v>
      </c>
      <c r="F783" t="s">
        <v>4613</v>
      </c>
      <c r="G783" t="s">
        <v>4614</v>
      </c>
      <c r="H783" t="s">
        <v>312</v>
      </c>
      <c r="I783" t="s">
        <v>917</v>
      </c>
      <c r="J783" t="s">
        <v>204</v>
      </c>
      <c r="K783" t="s">
        <v>204</v>
      </c>
      <c r="L783" t="s">
        <v>325</v>
      </c>
      <c r="M783" t="s">
        <v>340</v>
      </c>
      <c r="N783" t="s">
        <v>462</v>
      </c>
      <c r="O783" t="s">
        <v>339</v>
      </c>
      <c r="P783" t="s">
        <v>1212</v>
      </c>
      <c r="Q783" s="138">
        <v>996.47</v>
      </c>
      <c r="R783" s="165">
        <v>1</v>
      </c>
      <c r="S783" t="s">
        <v>4615</v>
      </c>
      <c r="T783" s="4"/>
      <c r="U783" s="138">
        <v>393.20709999999997</v>
      </c>
      <c r="V783" s="130">
        <v>8.107973962571196E-4</v>
      </c>
      <c r="W783" s="130">
        <v>2.6631269661562323E-3</v>
      </c>
      <c r="X783" s="130">
        <v>5.8076588968747074E-4</v>
      </c>
      <c r="Y783" s="182"/>
      <c r="AA783" s="159"/>
    </row>
    <row r="784" spans="1:27" x14ac:dyDescent="0.25">
      <c r="A784" t="s">
        <v>1213</v>
      </c>
      <c r="B784">
        <v>9301</v>
      </c>
      <c r="C784" t="s">
        <v>4089</v>
      </c>
      <c r="D784" t="s">
        <v>4090</v>
      </c>
      <c r="E784" t="s">
        <v>309</v>
      </c>
      <c r="F784" t="s">
        <v>4089</v>
      </c>
      <c r="G784" t="s">
        <v>4091</v>
      </c>
      <c r="H784" t="s">
        <v>312</v>
      </c>
      <c r="I784" t="s">
        <v>917</v>
      </c>
      <c r="J784" t="s">
        <v>204</v>
      </c>
      <c r="K784" t="s">
        <v>204</v>
      </c>
      <c r="L784" t="s">
        <v>325</v>
      </c>
      <c r="M784" t="s">
        <v>340</v>
      </c>
      <c r="N784" t="s">
        <v>475</v>
      </c>
      <c r="O784" t="s">
        <v>339</v>
      </c>
      <c r="P784" t="s">
        <v>1212</v>
      </c>
      <c r="Q784" s="138">
        <v>6500</v>
      </c>
      <c r="R784" s="165">
        <v>1</v>
      </c>
      <c r="S784" t="s">
        <v>4092</v>
      </c>
      <c r="T784" s="4"/>
      <c r="U784" s="138">
        <v>388.05</v>
      </c>
      <c r="V784" s="130">
        <v>1.340375045186105E-4</v>
      </c>
      <c r="W784" s="130">
        <v>2.6281987767182383E-3</v>
      </c>
      <c r="X784" s="130">
        <v>5.7314886606376909E-4</v>
      </c>
      <c r="Y784" s="182"/>
      <c r="AA784" s="159"/>
    </row>
    <row r="785" spans="1:27" x14ac:dyDescent="0.25">
      <c r="A785" t="s">
        <v>1213</v>
      </c>
      <c r="B785">
        <v>9301</v>
      </c>
      <c r="C785" t="s">
        <v>3316</v>
      </c>
      <c r="D785" t="s">
        <v>3317</v>
      </c>
      <c r="E785" t="s">
        <v>309</v>
      </c>
      <c r="F785" t="s">
        <v>3316</v>
      </c>
      <c r="G785" t="s">
        <v>4338</v>
      </c>
      <c r="H785" t="s">
        <v>312</v>
      </c>
      <c r="I785" t="s">
        <v>917</v>
      </c>
      <c r="J785" t="s">
        <v>204</v>
      </c>
      <c r="K785" t="s">
        <v>204</v>
      </c>
      <c r="L785" t="s">
        <v>325</v>
      </c>
      <c r="M785" t="s">
        <v>340</v>
      </c>
      <c r="N785" t="s">
        <v>447</v>
      </c>
      <c r="O785" t="s">
        <v>339</v>
      </c>
      <c r="P785" t="s">
        <v>1212</v>
      </c>
      <c r="Q785" s="138">
        <v>5268</v>
      </c>
      <c r="R785" s="165">
        <v>1</v>
      </c>
      <c r="S785" t="s">
        <v>4339</v>
      </c>
      <c r="T785" s="4"/>
      <c r="U785" s="138">
        <v>384.24790000000002</v>
      </c>
      <c r="V785" s="130">
        <v>2.3278705852429268E-4</v>
      </c>
      <c r="W785" s="130">
        <v>2.6024477792463653E-3</v>
      </c>
      <c r="X785" s="130">
        <v>5.6753317400434105E-4</v>
      </c>
      <c r="Y785" s="182"/>
      <c r="AA785" s="159"/>
    </row>
    <row r="786" spans="1:27" x14ac:dyDescent="0.25">
      <c r="A786" t="s">
        <v>1213</v>
      </c>
      <c r="B786">
        <v>9301</v>
      </c>
      <c r="C786" t="s">
        <v>4616</v>
      </c>
      <c r="D786" t="s">
        <v>4617</v>
      </c>
      <c r="E786" t="s">
        <v>309</v>
      </c>
      <c r="F786" t="s">
        <v>4618</v>
      </c>
      <c r="G786" t="s">
        <v>4619</v>
      </c>
      <c r="H786" t="s">
        <v>312</v>
      </c>
      <c r="I786" t="s">
        <v>917</v>
      </c>
      <c r="J786" t="s">
        <v>204</v>
      </c>
      <c r="K786" t="s">
        <v>204</v>
      </c>
      <c r="L786" t="s">
        <v>325</v>
      </c>
      <c r="M786" t="s">
        <v>340</v>
      </c>
      <c r="N786" t="s">
        <v>477</v>
      </c>
      <c r="O786" t="s">
        <v>339</v>
      </c>
      <c r="P786" t="s">
        <v>1212</v>
      </c>
      <c r="Q786" s="138">
        <v>101730.78</v>
      </c>
      <c r="R786" s="165">
        <v>1</v>
      </c>
      <c r="S786" t="s">
        <v>4620</v>
      </c>
      <c r="T786" s="4"/>
      <c r="U786" s="138">
        <v>375.6918</v>
      </c>
      <c r="V786" s="130">
        <v>1.8441739189327085E-3</v>
      </c>
      <c r="W786" s="130">
        <v>2.5444987222859763E-3</v>
      </c>
      <c r="X786" s="130">
        <v>5.5489583599911425E-4</v>
      </c>
      <c r="Y786" s="182"/>
      <c r="AA786" s="159"/>
    </row>
    <row r="787" spans="1:27" x14ac:dyDescent="0.25">
      <c r="A787" t="s">
        <v>1213</v>
      </c>
      <c r="B787">
        <v>9301</v>
      </c>
      <c r="C787" t="s">
        <v>4621</v>
      </c>
      <c r="D787" t="s">
        <v>4622</v>
      </c>
      <c r="E787" t="s">
        <v>309</v>
      </c>
      <c r="F787" t="s">
        <v>4623</v>
      </c>
      <c r="G787" t="s">
        <v>4624</v>
      </c>
      <c r="H787" t="s">
        <v>312</v>
      </c>
      <c r="I787" t="s">
        <v>917</v>
      </c>
      <c r="J787" t="s">
        <v>204</v>
      </c>
      <c r="K787" t="s">
        <v>204</v>
      </c>
      <c r="L787" t="s">
        <v>325</v>
      </c>
      <c r="M787" t="s">
        <v>340</v>
      </c>
      <c r="N787" t="s">
        <v>460</v>
      </c>
      <c r="O787" t="s">
        <v>339</v>
      </c>
      <c r="P787" t="s">
        <v>1212</v>
      </c>
      <c r="Q787" s="138">
        <v>20350</v>
      </c>
      <c r="R787" s="165">
        <v>1</v>
      </c>
      <c r="S787" t="s">
        <v>4625</v>
      </c>
      <c r="T787" s="4"/>
      <c r="U787" s="138">
        <v>360.60199999999998</v>
      </c>
      <c r="V787" s="130">
        <v>5.834964327723366E-4</v>
      </c>
      <c r="W787" s="130">
        <v>2.4422979906768461E-3</v>
      </c>
      <c r="X787" s="130">
        <v>5.326082396606809E-4</v>
      </c>
      <c r="Y787" s="182"/>
      <c r="AA787" s="159"/>
    </row>
    <row r="788" spans="1:27" x14ac:dyDescent="0.25">
      <c r="A788" t="s">
        <v>1213</v>
      </c>
      <c r="B788">
        <v>9301</v>
      </c>
      <c r="C788" t="s">
        <v>2386</v>
      </c>
      <c r="D788" t="s">
        <v>2387</v>
      </c>
      <c r="E788" t="s">
        <v>309</v>
      </c>
      <c r="F788" t="s">
        <v>2386</v>
      </c>
      <c r="G788" t="s">
        <v>4340</v>
      </c>
      <c r="H788" t="s">
        <v>312</v>
      </c>
      <c r="I788" t="s">
        <v>917</v>
      </c>
      <c r="J788" t="s">
        <v>204</v>
      </c>
      <c r="K788" t="s">
        <v>204</v>
      </c>
      <c r="L788" t="s">
        <v>325</v>
      </c>
      <c r="M788" t="s">
        <v>340</v>
      </c>
      <c r="N788" t="s">
        <v>464</v>
      </c>
      <c r="O788" t="s">
        <v>339</v>
      </c>
      <c r="P788" t="s">
        <v>1212</v>
      </c>
      <c r="Q788" s="138">
        <v>2610.3000000000002</v>
      </c>
      <c r="R788" s="165">
        <v>1</v>
      </c>
      <c r="S788" t="s">
        <v>4341</v>
      </c>
      <c r="T788" s="4"/>
      <c r="U788" s="138">
        <v>357.3501</v>
      </c>
      <c r="V788" s="130">
        <v>1.4732793087648689E-4</v>
      </c>
      <c r="W788" s="130">
        <v>2.4202734072416958E-3</v>
      </c>
      <c r="X788" s="130">
        <v>5.278051916061705E-4</v>
      </c>
      <c r="Y788" s="182"/>
      <c r="AA788" s="159"/>
    </row>
    <row r="789" spans="1:27" x14ac:dyDescent="0.25">
      <c r="A789" t="s">
        <v>1213</v>
      </c>
      <c r="B789">
        <v>9301</v>
      </c>
      <c r="C789" t="s">
        <v>3258</v>
      </c>
      <c r="D789" t="s">
        <v>3259</v>
      </c>
      <c r="E789" t="s">
        <v>309</v>
      </c>
      <c r="F789" t="s">
        <v>3258</v>
      </c>
      <c r="G789" t="s">
        <v>4546</v>
      </c>
      <c r="H789" t="s">
        <v>312</v>
      </c>
      <c r="I789" t="s">
        <v>917</v>
      </c>
      <c r="J789" t="s">
        <v>204</v>
      </c>
      <c r="K789" t="s">
        <v>204</v>
      </c>
      <c r="L789" t="s">
        <v>325</v>
      </c>
      <c r="M789" t="s">
        <v>340</v>
      </c>
      <c r="N789" t="s">
        <v>477</v>
      </c>
      <c r="O789" t="s">
        <v>339</v>
      </c>
      <c r="P789" t="s">
        <v>1212</v>
      </c>
      <c r="Q789" s="138">
        <v>20881</v>
      </c>
      <c r="R789" s="165">
        <v>1</v>
      </c>
      <c r="S789" t="s">
        <v>4547</v>
      </c>
      <c r="T789" s="4"/>
      <c r="U789" s="138">
        <v>357.06509999999997</v>
      </c>
      <c r="V789" s="130">
        <v>1.2357559756858902E-3</v>
      </c>
      <c r="W789" s="130">
        <v>2.4183431491528809E-3</v>
      </c>
      <c r="X789" s="130">
        <v>5.27384247328814E-4</v>
      </c>
      <c r="Y789" s="182"/>
      <c r="AA789" s="159"/>
    </row>
    <row r="790" spans="1:27" x14ac:dyDescent="0.25">
      <c r="A790" t="s">
        <v>1213</v>
      </c>
      <c r="B790">
        <v>9301</v>
      </c>
      <c r="C790" t="s">
        <v>4626</v>
      </c>
      <c r="D790" t="s">
        <v>4627</v>
      </c>
      <c r="E790" t="s">
        <v>309</v>
      </c>
      <c r="F790" t="s">
        <v>4628</v>
      </c>
      <c r="G790" t="s">
        <v>4629</v>
      </c>
      <c r="H790" t="s">
        <v>312</v>
      </c>
      <c r="I790" t="s">
        <v>917</v>
      </c>
      <c r="J790" t="s">
        <v>204</v>
      </c>
      <c r="K790" t="s">
        <v>204</v>
      </c>
      <c r="L790" t="s">
        <v>325</v>
      </c>
      <c r="M790" t="s">
        <v>340</v>
      </c>
      <c r="N790" t="s">
        <v>476</v>
      </c>
      <c r="O790" t="s">
        <v>339</v>
      </c>
      <c r="P790" t="s">
        <v>1212</v>
      </c>
      <c r="Q790" s="138">
        <v>1400</v>
      </c>
      <c r="R790" s="165">
        <v>1</v>
      </c>
      <c r="S790" t="s">
        <v>4630</v>
      </c>
      <c r="T790" s="4"/>
      <c r="U790" s="138">
        <v>355.88</v>
      </c>
      <c r="V790" s="130">
        <v>3.0160245693978635E-4</v>
      </c>
      <c r="W790" s="130">
        <v>2.4103166619211095E-3</v>
      </c>
      <c r="X790" s="130">
        <v>5.2563385763374339E-4</v>
      </c>
      <c r="Y790" s="182"/>
      <c r="AA790" s="159"/>
    </row>
    <row r="791" spans="1:27" x14ac:dyDescent="0.25">
      <c r="A791" t="s">
        <v>1213</v>
      </c>
      <c r="B791">
        <v>9301</v>
      </c>
      <c r="C791" t="s">
        <v>4631</v>
      </c>
      <c r="D791" t="s">
        <v>4632</v>
      </c>
      <c r="E791" t="s">
        <v>309</v>
      </c>
      <c r="F791" t="s">
        <v>4633</v>
      </c>
      <c r="G791" t="s">
        <v>4634</v>
      </c>
      <c r="H791" t="s">
        <v>312</v>
      </c>
      <c r="I791" t="s">
        <v>917</v>
      </c>
      <c r="J791" t="s">
        <v>204</v>
      </c>
      <c r="K791" t="s">
        <v>204</v>
      </c>
      <c r="L791" t="s">
        <v>325</v>
      </c>
      <c r="M791" t="s">
        <v>340</v>
      </c>
      <c r="N791" t="s">
        <v>439</v>
      </c>
      <c r="O791" t="s">
        <v>339</v>
      </c>
      <c r="P791" t="s">
        <v>1212</v>
      </c>
      <c r="Q791" s="138">
        <v>93000</v>
      </c>
      <c r="R791" s="165">
        <v>1</v>
      </c>
      <c r="S791" t="s">
        <v>4635</v>
      </c>
      <c r="T791" s="4"/>
      <c r="U791" s="138">
        <v>352.56299999999999</v>
      </c>
      <c r="V791" s="130">
        <v>1.2939592749553822E-3</v>
      </c>
      <c r="W791" s="130">
        <v>2.3878511669014617E-3</v>
      </c>
      <c r="X791" s="130">
        <v>5.2073465704429995E-4</v>
      </c>
      <c r="Y791" s="182"/>
      <c r="AA791" s="159"/>
    </row>
    <row r="792" spans="1:27" x14ac:dyDescent="0.25">
      <c r="A792" t="s">
        <v>1213</v>
      </c>
      <c r="B792">
        <v>9301</v>
      </c>
      <c r="C792" t="s">
        <v>2600</v>
      </c>
      <c r="D792" t="s">
        <v>2601</v>
      </c>
      <c r="E792" t="s">
        <v>309</v>
      </c>
      <c r="F792" t="s">
        <v>2600</v>
      </c>
      <c r="G792" t="s">
        <v>4294</v>
      </c>
      <c r="H792" t="s">
        <v>312</v>
      </c>
      <c r="I792" t="s">
        <v>917</v>
      </c>
      <c r="J792" t="s">
        <v>204</v>
      </c>
      <c r="K792" t="s">
        <v>204</v>
      </c>
      <c r="L792" t="s">
        <v>325</v>
      </c>
      <c r="M792" t="s">
        <v>340</v>
      </c>
      <c r="N792" t="s">
        <v>484</v>
      </c>
      <c r="O792" t="s">
        <v>339</v>
      </c>
      <c r="P792" t="s">
        <v>1212</v>
      </c>
      <c r="Q792" s="138">
        <v>21900</v>
      </c>
      <c r="R792" s="165">
        <v>1</v>
      </c>
      <c r="S792" t="s">
        <v>4295</v>
      </c>
      <c r="T792" s="4"/>
      <c r="U792" s="138">
        <v>336.16500000000002</v>
      </c>
      <c r="V792" s="130">
        <v>1.1458757308443811E-4</v>
      </c>
      <c r="W792" s="130">
        <v>2.2767902120229009E-3</v>
      </c>
      <c r="X792" s="130">
        <v>4.9651485262292732E-4</v>
      </c>
      <c r="Y792" s="182"/>
      <c r="AA792" s="159"/>
    </row>
    <row r="793" spans="1:27" x14ac:dyDescent="0.25">
      <c r="A793" t="s">
        <v>1213</v>
      </c>
      <c r="B793">
        <v>9301</v>
      </c>
      <c r="C793" t="s">
        <v>3771</v>
      </c>
      <c r="D793" t="s">
        <v>3772</v>
      </c>
      <c r="E793" t="s">
        <v>309</v>
      </c>
      <c r="F793" t="s">
        <v>3771</v>
      </c>
      <c r="G793" t="s">
        <v>4636</v>
      </c>
      <c r="H793" t="s">
        <v>312</v>
      </c>
      <c r="I793" t="s">
        <v>917</v>
      </c>
      <c r="J793" t="s">
        <v>204</v>
      </c>
      <c r="K793" t="s">
        <v>204</v>
      </c>
      <c r="L793" t="s">
        <v>325</v>
      </c>
      <c r="M793" t="s">
        <v>340</v>
      </c>
      <c r="N793" t="s">
        <v>441</v>
      </c>
      <c r="O793" t="s">
        <v>339</v>
      </c>
      <c r="P793" t="s">
        <v>1212</v>
      </c>
      <c r="Q793" s="138">
        <v>22000</v>
      </c>
      <c r="R793" s="165">
        <v>1</v>
      </c>
      <c r="S793" t="s">
        <v>4637</v>
      </c>
      <c r="T793" s="4"/>
      <c r="U793" s="138">
        <v>335.72</v>
      </c>
      <c r="V793" s="130">
        <v>4.8220843749035582E-4</v>
      </c>
      <c r="W793" s="130">
        <v>2.2737763002701893E-3</v>
      </c>
      <c r="X793" s="130">
        <v>4.9585758875126545E-4</v>
      </c>
      <c r="Y793" s="182"/>
      <c r="AA793" s="159"/>
    </row>
    <row r="794" spans="1:27" x14ac:dyDescent="0.25">
      <c r="A794" t="s">
        <v>1213</v>
      </c>
      <c r="B794">
        <v>9301</v>
      </c>
      <c r="C794" t="s">
        <v>2615</v>
      </c>
      <c r="D794" t="s">
        <v>2616</v>
      </c>
      <c r="E794" t="s">
        <v>309</v>
      </c>
      <c r="F794" t="s">
        <v>2615</v>
      </c>
      <c r="G794" t="s">
        <v>4638</v>
      </c>
      <c r="H794" t="s">
        <v>312</v>
      </c>
      <c r="I794" t="s">
        <v>917</v>
      </c>
      <c r="J794" t="s">
        <v>204</v>
      </c>
      <c r="K794" t="s">
        <v>204</v>
      </c>
      <c r="L794" t="s">
        <v>325</v>
      </c>
      <c r="M794" t="s">
        <v>340</v>
      </c>
      <c r="N794" t="s">
        <v>465</v>
      </c>
      <c r="O794" t="s">
        <v>339</v>
      </c>
      <c r="P794" t="s">
        <v>1212</v>
      </c>
      <c r="Q794" s="138">
        <v>36340.550000000003</v>
      </c>
      <c r="R794" s="165">
        <v>1</v>
      </c>
      <c r="S794" t="s">
        <v>4639</v>
      </c>
      <c r="T794" s="4"/>
      <c r="U794" s="138">
        <v>320.45100000000002</v>
      </c>
      <c r="V794" s="130">
        <v>1.9515133493844042E-4</v>
      </c>
      <c r="W794" s="130">
        <v>2.1703618765574959E-3</v>
      </c>
      <c r="X794" s="130">
        <v>4.7330531446721007E-4</v>
      </c>
      <c r="Y794" s="182"/>
      <c r="AA794" s="159"/>
    </row>
    <row r="795" spans="1:27" x14ac:dyDescent="0.25">
      <c r="A795" t="s">
        <v>1213</v>
      </c>
      <c r="B795">
        <v>9301</v>
      </c>
      <c r="C795" t="s">
        <v>3210</v>
      </c>
      <c r="D795" t="s">
        <v>3211</v>
      </c>
      <c r="E795" t="s">
        <v>309</v>
      </c>
      <c r="F795" t="s">
        <v>3210</v>
      </c>
      <c r="G795" t="s">
        <v>4640</v>
      </c>
      <c r="H795" t="s">
        <v>312</v>
      </c>
      <c r="I795" t="s">
        <v>917</v>
      </c>
      <c r="J795" t="s">
        <v>204</v>
      </c>
      <c r="K795" t="s">
        <v>204</v>
      </c>
      <c r="L795" t="s">
        <v>325</v>
      </c>
      <c r="M795" t="s">
        <v>340</v>
      </c>
      <c r="N795" t="s">
        <v>466</v>
      </c>
      <c r="O795" t="s">
        <v>339</v>
      </c>
      <c r="P795" t="s">
        <v>1212</v>
      </c>
      <c r="Q795" s="138">
        <v>236000</v>
      </c>
      <c r="R795" s="165">
        <v>1</v>
      </c>
      <c r="S795" t="s">
        <v>4641</v>
      </c>
      <c r="T795" s="4"/>
      <c r="U795" s="138">
        <v>302.31599999999997</v>
      </c>
      <c r="V795" s="130">
        <v>7.7575030322797394E-4</v>
      </c>
      <c r="W795" s="130">
        <v>2.047536506590261E-3</v>
      </c>
      <c r="X795" s="130">
        <v>4.4651996545015947E-4</v>
      </c>
      <c r="Y795" s="182"/>
      <c r="AA795" s="159"/>
    </row>
    <row r="796" spans="1:27" x14ac:dyDescent="0.25">
      <c r="A796" t="s">
        <v>1213</v>
      </c>
      <c r="B796">
        <v>9301</v>
      </c>
      <c r="C796" t="s">
        <v>3054</v>
      </c>
      <c r="D796" t="s">
        <v>3055</v>
      </c>
      <c r="E796" t="s">
        <v>309</v>
      </c>
      <c r="F796" t="s">
        <v>4642</v>
      </c>
      <c r="G796" t="s">
        <v>4643</v>
      </c>
      <c r="H796" t="s">
        <v>312</v>
      </c>
      <c r="I796" t="s">
        <v>917</v>
      </c>
      <c r="J796" t="s">
        <v>204</v>
      </c>
      <c r="K796" t="s">
        <v>204</v>
      </c>
      <c r="L796" t="s">
        <v>325</v>
      </c>
      <c r="M796" t="s">
        <v>340</v>
      </c>
      <c r="N796" t="s">
        <v>440</v>
      </c>
      <c r="O796" t="s">
        <v>339</v>
      </c>
      <c r="P796" t="s">
        <v>1212</v>
      </c>
      <c r="Q796" s="138">
        <v>16820</v>
      </c>
      <c r="R796" s="165">
        <v>1</v>
      </c>
      <c r="S796" t="s">
        <v>4644</v>
      </c>
      <c r="T796" s="4"/>
      <c r="U796" s="138">
        <v>291.1542</v>
      </c>
      <c r="V796" s="130">
        <v>9.4009125927515722E-4</v>
      </c>
      <c r="W796" s="130">
        <v>1.971939472429783E-3</v>
      </c>
      <c r="X796" s="130">
        <v>4.3003401515192326E-4</v>
      </c>
      <c r="Y796" s="182"/>
      <c r="AA796" s="159"/>
    </row>
    <row r="797" spans="1:27" x14ac:dyDescent="0.25">
      <c r="A797" t="s">
        <v>1213</v>
      </c>
      <c r="B797">
        <v>9301</v>
      </c>
      <c r="C797" t="s">
        <v>4645</v>
      </c>
      <c r="D797" t="s">
        <v>4646</v>
      </c>
      <c r="E797" t="s">
        <v>309</v>
      </c>
      <c r="F797" t="s">
        <v>4645</v>
      </c>
      <c r="G797" t="s">
        <v>4647</v>
      </c>
      <c r="H797" t="s">
        <v>312</v>
      </c>
      <c r="I797" t="s">
        <v>917</v>
      </c>
      <c r="J797" t="s">
        <v>204</v>
      </c>
      <c r="K797" t="s">
        <v>204</v>
      </c>
      <c r="L797" t="s">
        <v>325</v>
      </c>
      <c r="M797" t="s">
        <v>340</v>
      </c>
      <c r="N797" t="s">
        <v>469</v>
      </c>
      <c r="O797" t="s">
        <v>339</v>
      </c>
      <c r="P797" t="s">
        <v>1212</v>
      </c>
      <c r="Q797" s="138">
        <v>15820</v>
      </c>
      <c r="R797" s="165">
        <v>1</v>
      </c>
      <c r="S797" t="s">
        <v>4648</v>
      </c>
      <c r="T797" s="4"/>
      <c r="U797" s="138">
        <v>265.93420000000003</v>
      </c>
      <c r="V797" s="130">
        <v>2.7746555594854405E-4</v>
      </c>
      <c r="W797" s="130">
        <v>1.8011285636581457E-3</v>
      </c>
      <c r="X797" s="130">
        <v>3.9278413909953763E-4</v>
      </c>
      <c r="Y797" s="182"/>
      <c r="AA797" s="159"/>
    </row>
    <row r="798" spans="1:27" x14ac:dyDescent="0.25">
      <c r="A798" t="s">
        <v>1213</v>
      </c>
      <c r="B798">
        <v>9301</v>
      </c>
      <c r="C798" t="s">
        <v>4649</v>
      </c>
      <c r="D798" t="s">
        <v>4650</v>
      </c>
      <c r="E798" t="s">
        <v>309</v>
      </c>
      <c r="F798" t="s">
        <v>4651</v>
      </c>
      <c r="G798" t="s">
        <v>4652</v>
      </c>
      <c r="H798" t="s">
        <v>312</v>
      </c>
      <c r="I798" t="s">
        <v>917</v>
      </c>
      <c r="J798" t="s">
        <v>204</v>
      </c>
      <c r="K798" t="s">
        <v>204</v>
      </c>
      <c r="L798" t="s">
        <v>325</v>
      </c>
      <c r="M798" t="s">
        <v>340</v>
      </c>
      <c r="N798" t="s">
        <v>463</v>
      </c>
      <c r="O798" t="s">
        <v>339</v>
      </c>
      <c r="P798" t="s">
        <v>1212</v>
      </c>
      <c r="Q798" s="138">
        <v>1358</v>
      </c>
      <c r="R798" s="165">
        <v>1</v>
      </c>
      <c r="S798" t="s">
        <v>4653</v>
      </c>
      <c r="T798" s="4"/>
      <c r="U798" s="138">
        <v>262.77300000000002</v>
      </c>
      <c r="V798" s="130">
        <v>4.8758804770176556E-4</v>
      </c>
      <c r="W798" s="130">
        <v>1.7797182763937165E-3</v>
      </c>
      <c r="X798" s="130">
        <v>3.8811505471504908E-4</v>
      </c>
      <c r="Y798" s="182"/>
      <c r="AA798" s="159"/>
    </row>
    <row r="799" spans="1:27" x14ac:dyDescent="0.25">
      <c r="A799" t="s">
        <v>1213</v>
      </c>
      <c r="B799">
        <v>9301</v>
      </c>
      <c r="C799" t="s">
        <v>2313</v>
      </c>
      <c r="D799" t="s">
        <v>2314</v>
      </c>
      <c r="E799" t="s">
        <v>309</v>
      </c>
      <c r="F799" t="s">
        <v>2313</v>
      </c>
      <c r="G799" t="s">
        <v>4654</v>
      </c>
      <c r="H799" t="s">
        <v>312</v>
      </c>
      <c r="I799" t="s">
        <v>917</v>
      </c>
      <c r="J799" t="s">
        <v>204</v>
      </c>
      <c r="K799" t="s">
        <v>204</v>
      </c>
      <c r="L799" t="s">
        <v>325</v>
      </c>
      <c r="M799" t="s">
        <v>340</v>
      </c>
      <c r="N799" t="s">
        <v>475</v>
      </c>
      <c r="O799" t="s">
        <v>339</v>
      </c>
      <c r="P799" t="s">
        <v>1212</v>
      </c>
      <c r="Q799" s="138">
        <v>3360</v>
      </c>
      <c r="R799" s="165">
        <v>1</v>
      </c>
      <c r="S799" t="s">
        <v>4655</v>
      </c>
      <c r="T799" s="4"/>
      <c r="U799" s="138">
        <v>249.5472</v>
      </c>
      <c r="V799" s="130">
        <v>1.3450055261313357E-4</v>
      </c>
      <c r="W799" s="130">
        <v>1.690142109968977E-3</v>
      </c>
      <c r="X799" s="130">
        <v>3.6858058165027338E-4</v>
      </c>
      <c r="Y799" s="182"/>
      <c r="AA799" s="159"/>
    </row>
    <row r="800" spans="1:27" x14ac:dyDescent="0.25">
      <c r="A800" t="s">
        <v>1213</v>
      </c>
      <c r="B800">
        <v>9301</v>
      </c>
      <c r="C800" t="s">
        <v>3790</v>
      </c>
      <c r="D800" t="s">
        <v>3791</v>
      </c>
      <c r="E800" t="s">
        <v>309</v>
      </c>
      <c r="F800" t="s">
        <v>3790</v>
      </c>
      <c r="G800" t="s">
        <v>4007</v>
      </c>
      <c r="H800" t="s">
        <v>312</v>
      </c>
      <c r="I800" t="s">
        <v>917</v>
      </c>
      <c r="J800" t="s">
        <v>204</v>
      </c>
      <c r="K800" t="s">
        <v>204</v>
      </c>
      <c r="L800" t="s">
        <v>325</v>
      </c>
      <c r="M800" t="s">
        <v>340</v>
      </c>
      <c r="N800" t="s">
        <v>441</v>
      </c>
      <c r="O800" t="s">
        <v>339</v>
      </c>
      <c r="P800" t="s">
        <v>1212</v>
      </c>
      <c r="Q800" s="138">
        <v>24000</v>
      </c>
      <c r="R800" s="165">
        <v>1</v>
      </c>
      <c r="S800" t="s">
        <v>4008</v>
      </c>
      <c r="T800" s="4"/>
      <c r="U800" s="138">
        <v>238.96799999999999</v>
      </c>
      <c r="V800" s="130">
        <v>1.3501740315256523E-4</v>
      </c>
      <c r="W800" s="130">
        <v>1.6184909297121605E-3</v>
      </c>
      <c r="X800" s="130">
        <v>3.5295513007480158E-4</v>
      </c>
      <c r="Y800" s="182"/>
      <c r="AA800" s="159"/>
    </row>
    <row r="801" spans="1:27" x14ac:dyDescent="0.25">
      <c r="A801" t="s">
        <v>1213</v>
      </c>
      <c r="B801">
        <v>9301</v>
      </c>
      <c r="C801" t="s">
        <v>4656</v>
      </c>
      <c r="D801" t="s">
        <v>4657</v>
      </c>
      <c r="E801" t="s">
        <v>309</v>
      </c>
      <c r="F801" t="s">
        <v>4656</v>
      </c>
      <c r="G801" t="s">
        <v>4658</v>
      </c>
      <c r="H801" t="s">
        <v>312</v>
      </c>
      <c r="I801" t="s">
        <v>917</v>
      </c>
      <c r="J801" t="s">
        <v>204</v>
      </c>
      <c r="K801" t="s">
        <v>204</v>
      </c>
      <c r="L801" t="s">
        <v>325</v>
      </c>
      <c r="M801" t="s">
        <v>340</v>
      </c>
      <c r="N801" t="s">
        <v>480</v>
      </c>
      <c r="O801" t="s">
        <v>339</v>
      </c>
      <c r="P801" t="s">
        <v>1212</v>
      </c>
      <c r="Q801" s="138">
        <v>2890</v>
      </c>
      <c r="R801" s="165">
        <v>1</v>
      </c>
      <c r="S801" t="s">
        <v>4659</v>
      </c>
      <c r="T801" s="4"/>
      <c r="U801" s="138">
        <v>231.2</v>
      </c>
      <c r="V801" s="130">
        <v>8.0499885907428135E-5</v>
      </c>
      <c r="W801" s="130">
        <v>1.5658795443300004E-3</v>
      </c>
      <c r="X801" s="130">
        <v>3.4148181377127533E-4</v>
      </c>
      <c r="Y801" s="182"/>
      <c r="AA801" s="159"/>
    </row>
    <row r="802" spans="1:27" x14ac:dyDescent="0.25">
      <c r="A802" t="s">
        <v>1213</v>
      </c>
      <c r="B802">
        <v>9301</v>
      </c>
      <c r="C802" t="s">
        <v>4660</v>
      </c>
      <c r="D802" t="s">
        <v>4661</v>
      </c>
      <c r="E802" t="s">
        <v>309</v>
      </c>
      <c r="F802" t="s">
        <v>4660</v>
      </c>
      <c r="G802" t="s">
        <v>4662</v>
      </c>
      <c r="H802" t="s">
        <v>312</v>
      </c>
      <c r="I802" t="s">
        <v>917</v>
      </c>
      <c r="J802" t="s">
        <v>204</v>
      </c>
      <c r="K802" t="s">
        <v>204</v>
      </c>
      <c r="L802" t="s">
        <v>325</v>
      </c>
      <c r="M802" t="s">
        <v>340</v>
      </c>
      <c r="N802" t="s">
        <v>476</v>
      </c>
      <c r="O802" t="s">
        <v>339</v>
      </c>
      <c r="P802" t="s">
        <v>1212</v>
      </c>
      <c r="Q802" s="138">
        <v>2800</v>
      </c>
      <c r="R802" s="165">
        <v>1</v>
      </c>
      <c r="S802" t="s">
        <v>4663</v>
      </c>
      <c r="T802" s="4"/>
      <c r="U802" s="138">
        <v>230.636</v>
      </c>
      <c r="V802" s="130">
        <v>3.6339138121300302E-4</v>
      </c>
      <c r="W802" s="130">
        <v>1.5620596651647663E-3</v>
      </c>
      <c r="X802" s="130">
        <v>3.406487872013489E-4</v>
      </c>
      <c r="Y802" s="182"/>
      <c r="AA802" s="159"/>
    </row>
    <row r="803" spans="1:27" x14ac:dyDescent="0.25">
      <c r="A803" t="s">
        <v>1213</v>
      </c>
      <c r="B803">
        <v>9301</v>
      </c>
      <c r="C803" t="s">
        <v>4664</v>
      </c>
      <c r="D803" t="s">
        <v>4665</v>
      </c>
      <c r="E803" t="s">
        <v>309</v>
      </c>
      <c r="F803" t="s">
        <v>4664</v>
      </c>
      <c r="G803" t="s">
        <v>4666</v>
      </c>
      <c r="H803" t="s">
        <v>312</v>
      </c>
      <c r="I803" t="s">
        <v>917</v>
      </c>
      <c r="J803" t="s">
        <v>204</v>
      </c>
      <c r="K803" t="s">
        <v>204</v>
      </c>
      <c r="L803" t="s">
        <v>325</v>
      </c>
      <c r="M803" t="s">
        <v>340</v>
      </c>
      <c r="N803" t="s">
        <v>456</v>
      </c>
      <c r="O803" t="s">
        <v>339</v>
      </c>
      <c r="P803" t="s">
        <v>1212</v>
      </c>
      <c r="Q803" s="138">
        <v>18844</v>
      </c>
      <c r="R803" s="165">
        <v>1</v>
      </c>
      <c r="S803" t="s">
        <v>4667</v>
      </c>
      <c r="T803" s="4"/>
      <c r="U803" s="138">
        <v>224.24360000000001</v>
      </c>
      <c r="V803" s="130">
        <v>1.0978646346421969E-3</v>
      </c>
      <c r="W803" s="130">
        <v>1.5187649921579538E-3</v>
      </c>
      <c r="X803" s="130">
        <v>3.3120722860986317E-4</v>
      </c>
      <c r="Y803" s="182"/>
      <c r="AA803" s="159"/>
    </row>
    <row r="804" spans="1:27" x14ac:dyDescent="0.25">
      <c r="A804" t="s">
        <v>1213</v>
      </c>
      <c r="B804">
        <v>9301</v>
      </c>
      <c r="C804" t="s">
        <v>4050</v>
      </c>
      <c r="D804" t="s">
        <v>4051</v>
      </c>
      <c r="E804" t="s">
        <v>309</v>
      </c>
      <c r="F804" t="s">
        <v>4050</v>
      </c>
      <c r="G804" t="s">
        <v>4052</v>
      </c>
      <c r="H804" t="s">
        <v>312</v>
      </c>
      <c r="I804" t="s">
        <v>917</v>
      </c>
      <c r="J804" t="s">
        <v>204</v>
      </c>
      <c r="K804" t="s">
        <v>204</v>
      </c>
      <c r="L804" t="s">
        <v>325</v>
      </c>
      <c r="M804" t="s">
        <v>340</v>
      </c>
      <c r="N804" t="s">
        <v>461</v>
      </c>
      <c r="O804" t="s">
        <v>339</v>
      </c>
      <c r="P804" t="s">
        <v>1212</v>
      </c>
      <c r="Q804" s="138">
        <v>2750</v>
      </c>
      <c r="R804" s="165">
        <v>1</v>
      </c>
      <c r="S804" t="s">
        <v>4053</v>
      </c>
      <c r="T804" s="4"/>
      <c r="U804" s="138">
        <v>224.1525</v>
      </c>
      <c r="V804" s="130">
        <v>4.6253412219340814E-5</v>
      </c>
      <c r="W804" s="130">
        <v>1.5181479868530729E-3</v>
      </c>
      <c r="X804" s="130">
        <v>3.3107267414085552E-4</v>
      </c>
      <c r="Y804" s="182"/>
      <c r="AA804" s="159"/>
    </row>
    <row r="805" spans="1:27" x14ac:dyDescent="0.25">
      <c r="A805" t="s">
        <v>1213</v>
      </c>
      <c r="B805">
        <v>9301</v>
      </c>
      <c r="C805" t="s">
        <v>4668</v>
      </c>
      <c r="D805" t="s">
        <v>4669</v>
      </c>
      <c r="E805" t="s">
        <v>309</v>
      </c>
      <c r="F805" t="s">
        <v>4670</v>
      </c>
      <c r="G805" t="s">
        <v>4671</v>
      </c>
      <c r="H805" t="s">
        <v>312</v>
      </c>
      <c r="I805" t="s">
        <v>917</v>
      </c>
      <c r="J805" t="s">
        <v>204</v>
      </c>
      <c r="K805" t="s">
        <v>204</v>
      </c>
      <c r="L805" t="s">
        <v>325</v>
      </c>
      <c r="M805" t="s">
        <v>340</v>
      </c>
      <c r="N805" t="s">
        <v>446</v>
      </c>
      <c r="O805" t="s">
        <v>339</v>
      </c>
      <c r="P805" t="s">
        <v>1212</v>
      </c>
      <c r="Q805" s="138">
        <v>10000</v>
      </c>
      <c r="R805" s="165">
        <v>1</v>
      </c>
      <c r="S805" t="s">
        <v>4672</v>
      </c>
      <c r="T805" s="4"/>
      <c r="U805" s="138">
        <v>221.9</v>
      </c>
      <c r="V805" s="130">
        <v>4.0027013430824192E-4</v>
      </c>
      <c r="W805" s="130">
        <v>1.5028921751160343E-3</v>
      </c>
      <c r="X805" s="130">
        <v>3.277457373522751E-4</v>
      </c>
      <c r="Y805" s="182"/>
      <c r="AA805" s="159"/>
    </row>
    <row r="806" spans="1:27" x14ac:dyDescent="0.25">
      <c r="A806" t="s">
        <v>1213</v>
      </c>
      <c r="B806">
        <v>9301</v>
      </c>
      <c r="C806" t="s">
        <v>4673</v>
      </c>
      <c r="D806" t="s">
        <v>4674</v>
      </c>
      <c r="E806" t="s">
        <v>309</v>
      </c>
      <c r="F806" t="s">
        <v>4673</v>
      </c>
      <c r="G806" t="s">
        <v>4675</v>
      </c>
      <c r="H806" t="s">
        <v>312</v>
      </c>
      <c r="I806" t="s">
        <v>917</v>
      </c>
      <c r="J806" t="s">
        <v>204</v>
      </c>
      <c r="K806" t="s">
        <v>204</v>
      </c>
      <c r="L806" t="s">
        <v>325</v>
      </c>
      <c r="M806" t="s">
        <v>340</v>
      </c>
      <c r="N806" t="s">
        <v>456</v>
      </c>
      <c r="O806" t="s">
        <v>339</v>
      </c>
      <c r="P806" t="s">
        <v>1212</v>
      </c>
      <c r="Q806" s="138">
        <v>105500</v>
      </c>
      <c r="R806" s="165">
        <v>1</v>
      </c>
      <c r="S806" t="s">
        <v>4676</v>
      </c>
      <c r="T806" s="4"/>
      <c r="U806" s="138">
        <v>219.018</v>
      </c>
      <c r="V806" s="130">
        <v>1.2354057305448247E-3</v>
      </c>
      <c r="W806" s="130">
        <v>1.4833728634951039E-3</v>
      </c>
      <c r="X806" s="130">
        <v>3.2348903065984943E-4</v>
      </c>
      <c r="Y806" s="182"/>
      <c r="AA806" s="159"/>
    </row>
    <row r="807" spans="1:27" x14ac:dyDescent="0.25">
      <c r="A807" t="s">
        <v>1213</v>
      </c>
      <c r="B807">
        <v>9301</v>
      </c>
      <c r="C807" t="s">
        <v>4677</v>
      </c>
      <c r="D807" t="s">
        <v>4678</v>
      </c>
      <c r="E807" t="s">
        <v>309</v>
      </c>
      <c r="F807" t="s">
        <v>4677</v>
      </c>
      <c r="G807" t="s">
        <v>4679</v>
      </c>
      <c r="H807" t="s">
        <v>312</v>
      </c>
      <c r="I807" t="s">
        <v>917</v>
      </c>
      <c r="J807" t="s">
        <v>204</v>
      </c>
      <c r="K807" t="s">
        <v>204</v>
      </c>
      <c r="L807" t="s">
        <v>325</v>
      </c>
      <c r="M807" t="s">
        <v>340</v>
      </c>
      <c r="N807" t="s">
        <v>456</v>
      </c>
      <c r="O807" t="s">
        <v>339</v>
      </c>
      <c r="P807" t="s">
        <v>1212</v>
      </c>
      <c r="Q807" s="138">
        <v>22367</v>
      </c>
      <c r="R807" s="165">
        <v>1</v>
      </c>
      <c r="S807" t="s">
        <v>4680</v>
      </c>
      <c r="T807" s="4"/>
      <c r="U807" s="138">
        <v>211.99439999999998</v>
      </c>
      <c r="V807" s="130">
        <v>1.4734745269805525E-3</v>
      </c>
      <c r="W807" s="130">
        <v>1.4358031767842208E-3</v>
      </c>
      <c r="X807" s="130">
        <v>3.1311519126882894E-4</v>
      </c>
      <c r="Y807" s="182"/>
      <c r="AA807" s="159"/>
    </row>
    <row r="808" spans="1:27" x14ac:dyDescent="0.25">
      <c r="A808" t="s">
        <v>1213</v>
      </c>
      <c r="B808">
        <v>9301</v>
      </c>
      <c r="C808" t="s">
        <v>4681</v>
      </c>
      <c r="D808" t="s">
        <v>4682</v>
      </c>
      <c r="E808" t="s">
        <v>309</v>
      </c>
      <c r="F808" t="s">
        <v>4681</v>
      </c>
      <c r="G808" t="s">
        <v>4683</v>
      </c>
      <c r="H808" t="s">
        <v>312</v>
      </c>
      <c r="I808" t="s">
        <v>917</v>
      </c>
      <c r="J808" t="s">
        <v>204</v>
      </c>
      <c r="K808" t="s">
        <v>204</v>
      </c>
      <c r="L808" t="s">
        <v>325</v>
      </c>
      <c r="M808" t="s">
        <v>340</v>
      </c>
      <c r="N808" t="s">
        <v>456</v>
      </c>
      <c r="O808" t="s">
        <v>339</v>
      </c>
      <c r="P808" t="s">
        <v>1212</v>
      </c>
      <c r="Q808" s="138">
        <v>10710</v>
      </c>
      <c r="R808" s="165">
        <v>1</v>
      </c>
      <c r="S808" t="s">
        <v>4684</v>
      </c>
      <c r="T808" s="4"/>
      <c r="U808" s="138">
        <v>207.774</v>
      </c>
      <c r="V808" s="130">
        <v>4.4731739248960362E-4</v>
      </c>
      <c r="W808" s="130">
        <v>1.407219102264799E-3</v>
      </c>
      <c r="X808" s="130">
        <v>3.0688167117003877E-4</v>
      </c>
      <c r="Y808" s="182"/>
      <c r="AA808" s="159"/>
    </row>
    <row r="809" spans="1:27" x14ac:dyDescent="0.25">
      <c r="A809" t="s">
        <v>1213</v>
      </c>
      <c r="B809">
        <v>9301</v>
      </c>
      <c r="C809" t="s">
        <v>4685</v>
      </c>
      <c r="D809" t="s">
        <v>4686</v>
      </c>
      <c r="E809" t="s">
        <v>309</v>
      </c>
      <c r="F809" t="s">
        <v>4685</v>
      </c>
      <c r="G809" t="s">
        <v>4687</v>
      </c>
      <c r="H809" t="s">
        <v>312</v>
      </c>
      <c r="I809" t="s">
        <v>917</v>
      </c>
      <c r="J809" t="s">
        <v>204</v>
      </c>
      <c r="K809" t="s">
        <v>204</v>
      </c>
      <c r="L809" t="s">
        <v>325</v>
      </c>
      <c r="M809" t="s">
        <v>340</v>
      </c>
      <c r="N809" t="s">
        <v>466</v>
      </c>
      <c r="O809" t="s">
        <v>339</v>
      </c>
      <c r="P809" t="s">
        <v>1212</v>
      </c>
      <c r="Q809" s="138">
        <v>38800</v>
      </c>
      <c r="R809" s="165">
        <v>1</v>
      </c>
      <c r="S809" t="s">
        <v>4688</v>
      </c>
      <c r="T809" s="4">
        <v>13.58</v>
      </c>
      <c r="U809" s="138">
        <v>197.5308</v>
      </c>
      <c r="V809" s="130">
        <v>5.8427578925569833E-4</v>
      </c>
      <c r="W809" s="130">
        <v>1.3378435947021647E-3</v>
      </c>
      <c r="X809" s="130">
        <v>2.9175249074260827E-4</v>
      </c>
      <c r="Y809" s="182"/>
      <c r="AA809" s="159"/>
    </row>
    <row r="810" spans="1:27" x14ac:dyDescent="0.25">
      <c r="A810" t="s">
        <v>1213</v>
      </c>
      <c r="B810">
        <v>9301</v>
      </c>
      <c r="C810" t="s">
        <v>4689</v>
      </c>
      <c r="D810" t="s">
        <v>4690</v>
      </c>
      <c r="E810" t="s">
        <v>309</v>
      </c>
      <c r="F810" t="s">
        <v>4689</v>
      </c>
      <c r="G810" t="s">
        <v>4691</v>
      </c>
      <c r="H810" t="s">
        <v>312</v>
      </c>
      <c r="I810" t="s">
        <v>917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1212</v>
      </c>
      <c r="Q810" s="138">
        <v>690</v>
      </c>
      <c r="R810" s="165">
        <v>1</v>
      </c>
      <c r="S810" t="s">
        <v>4692</v>
      </c>
      <c r="T810" s="4"/>
      <c r="U810" s="138">
        <v>197.13300000000001</v>
      </c>
      <c r="V810" s="130">
        <v>1.0778956103404245E-4</v>
      </c>
      <c r="W810" s="130">
        <v>1.3351493607803029E-3</v>
      </c>
      <c r="X810" s="130">
        <v>2.9116494115126657E-4</v>
      </c>
      <c r="Y810" s="182"/>
      <c r="AA810" s="159"/>
    </row>
    <row r="811" spans="1:27" x14ac:dyDescent="0.25">
      <c r="A811" t="s">
        <v>1213</v>
      </c>
      <c r="B811">
        <v>9301</v>
      </c>
      <c r="C811" t="s">
        <v>4082</v>
      </c>
      <c r="D811" t="s">
        <v>4083</v>
      </c>
      <c r="E811" t="s">
        <v>309</v>
      </c>
      <c r="F811" t="s">
        <v>4084</v>
      </c>
      <c r="G811">
        <v>1132356</v>
      </c>
      <c r="H811" t="s">
        <v>312</v>
      </c>
      <c r="I811" t="s">
        <v>917</v>
      </c>
      <c r="J811" t="s">
        <v>204</v>
      </c>
      <c r="K811" t="s">
        <v>204</v>
      </c>
      <c r="L811" t="s">
        <v>327</v>
      </c>
      <c r="M811" t="s">
        <v>340</v>
      </c>
      <c r="N811" t="s">
        <v>463</v>
      </c>
      <c r="O811" t="s">
        <v>339</v>
      </c>
      <c r="P811" t="s">
        <v>1212</v>
      </c>
      <c r="Q811" s="138">
        <f>19000</f>
        <v>19000</v>
      </c>
      <c r="R811" s="165">
        <v>1</v>
      </c>
      <c r="S811" s="139">
        <f>U811*1000/Q811*100</f>
        <v>991.89210526315787</v>
      </c>
      <c r="T811" s="4"/>
      <c r="U811" s="138">
        <f>188.499-0.0395</f>
        <v>188.45949999999999</v>
      </c>
      <c r="V811" s="130">
        <v>1.3036716381589932E-4</v>
      </c>
      <c r="W811" s="130">
        <v>1.27640517294403E-3</v>
      </c>
      <c r="X811" s="130">
        <v>2.7835420364371829E-4</v>
      </c>
      <c r="Y811" s="182"/>
      <c r="AA811" s="159"/>
    </row>
    <row r="812" spans="1:27" x14ac:dyDescent="0.25">
      <c r="A812" t="s">
        <v>1213</v>
      </c>
      <c r="B812">
        <v>9301</v>
      </c>
      <c r="C812" t="s">
        <v>4693</v>
      </c>
      <c r="D812" t="s">
        <v>4694</v>
      </c>
      <c r="E812" t="s">
        <v>309</v>
      </c>
      <c r="F812" t="s">
        <v>4693</v>
      </c>
      <c r="G812" t="s">
        <v>4695</v>
      </c>
      <c r="H812" t="s">
        <v>312</v>
      </c>
      <c r="I812" t="s">
        <v>917</v>
      </c>
      <c r="J812" t="s">
        <v>204</v>
      </c>
      <c r="K812" t="s">
        <v>204</v>
      </c>
      <c r="L812" t="s">
        <v>325</v>
      </c>
      <c r="M812" t="s">
        <v>340</v>
      </c>
      <c r="N812" t="s">
        <v>456</v>
      </c>
      <c r="O812" t="s">
        <v>339</v>
      </c>
      <c r="P812" t="s">
        <v>1212</v>
      </c>
      <c r="Q812" s="138">
        <v>3710</v>
      </c>
      <c r="R812" s="165">
        <v>1</v>
      </c>
      <c r="S812" t="s">
        <v>4696</v>
      </c>
      <c r="T812" s="4"/>
      <c r="U812" s="138">
        <v>187.35499999999999</v>
      </c>
      <c r="V812" s="130">
        <v>1.4421495694133993E-4</v>
      </c>
      <c r="W812" s="130">
        <v>1.2689245762454464E-3</v>
      </c>
      <c r="X812" s="130">
        <v>2.7672285994427895E-4</v>
      </c>
      <c r="Y812" s="182"/>
      <c r="AA812" s="159"/>
    </row>
    <row r="813" spans="1:27" x14ac:dyDescent="0.25">
      <c r="A813" t="s">
        <v>1213</v>
      </c>
      <c r="B813">
        <v>9301</v>
      </c>
      <c r="C813" t="s">
        <v>2062</v>
      </c>
      <c r="D813" t="s">
        <v>2063</v>
      </c>
      <c r="E813" t="s">
        <v>309</v>
      </c>
      <c r="F813" t="s">
        <v>2062</v>
      </c>
      <c r="G813" t="s">
        <v>4080</v>
      </c>
      <c r="H813" t="s">
        <v>312</v>
      </c>
      <c r="I813" t="s">
        <v>917</v>
      </c>
      <c r="J813" t="s">
        <v>204</v>
      </c>
      <c r="K813" t="s">
        <v>204</v>
      </c>
      <c r="L813" t="s">
        <v>325</v>
      </c>
      <c r="M813" t="s">
        <v>340</v>
      </c>
      <c r="N813" t="s">
        <v>461</v>
      </c>
      <c r="O813" t="s">
        <v>339</v>
      </c>
      <c r="P813" t="s">
        <v>1212</v>
      </c>
      <c r="Q813" s="138">
        <v>2580</v>
      </c>
      <c r="R813" s="165">
        <v>1</v>
      </c>
      <c r="S813" t="s">
        <v>4081</v>
      </c>
      <c r="T813" s="4"/>
      <c r="U813" s="138">
        <v>179.8776</v>
      </c>
      <c r="V813" s="130">
        <v>1.4907609225105941E-4</v>
      </c>
      <c r="W813" s="130">
        <v>1.2182813768303379E-3</v>
      </c>
      <c r="X813" s="130">
        <v>2.6567875910390987E-4</v>
      </c>
      <c r="Y813" s="182"/>
      <c r="AA813" s="159"/>
    </row>
    <row r="814" spans="1:27" x14ac:dyDescent="0.25">
      <c r="A814" t="s">
        <v>1213</v>
      </c>
      <c r="B814">
        <v>9301</v>
      </c>
      <c r="C814" t="s">
        <v>3389</v>
      </c>
      <c r="D814" t="s">
        <v>3390</v>
      </c>
      <c r="E814" t="s">
        <v>309</v>
      </c>
      <c r="F814" t="s">
        <v>4351</v>
      </c>
      <c r="G814" t="s">
        <v>4352</v>
      </c>
      <c r="H814" t="s">
        <v>312</v>
      </c>
      <c r="I814" t="s">
        <v>917</v>
      </c>
      <c r="J814" t="s">
        <v>204</v>
      </c>
      <c r="K814" t="s">
        <v>204</v>
      </c>
      <c r="L814" t="s">
        <v>325</v>
      </c>
      <c r="M814" t="s">
        <v>340</v>
      </c>
      <c r="N814" t="s">
        <v>451</v>
      </c>
      <c r="O814" t="s">
        <v>339</v>
      </c>
      <c r="P814" t="s">
        <v>1212</v>
      </c>
      <c r="Q814" s="138">
        <v>3496</v>
      </c>
      <c r="R814" s="165">
        <v>1</v>
      </c>
      <c r="S814" t="s">
        <v>4353</v>
      </c>
      <c r="T814" s="4"/>
      <c r="U814" s="138">
        <v>179.20500000000001</v>
      </c>
      <c r="V814" s="130">
        <v>5.4366721545020117E-5</v>
      </c>
      <c r="W814" s="130">
        <v>1.2137259677407343E-3</v>
      </c>
      <c r="X814" s="130">
        <v>2.6468533060934862E-4</v>
      </c>
      <c r="Y814" s="182"/>
      <c r="AA814" s="159"/>
    </row>
    <row r="815" spans="1:27" x14ac:dyDescent="0.25">
      <c r="A815" t="s">
        <v>1213</v>
      </c>
      <c r="B815">
        <v>9301</v>
      </c>
      <c r="C815" t="s">
        <v>2158</v>
      </c>
      <c r="D815" t="s">
        <v>2159</v>
      </c>
      <c r="E815" t="s">
        <v>309</v>
      </c>
      <c r="F815" t="s">
        <v>2158</v>
      </c>
      <c r="G815" t="s">
        <v>4697</v>
      </c>
      <c r="H815" t="s">
        <v>312</v>
      </c>
      <c r="I815" t="s">
        <v>917</v>
      </c>
      <c r="J815" t="s">
        <v>204</v>
      </c>
      <c r="K815" t="s">
        <v>204</v>
      </c>
      <c r="L815" t="s">
        <v>325</v>
      </c>
      <c r="M815" t="s">
        <v>340</v>
      </c>
      <c r="N815" t="s">
        <v>464</v>
      </c>
      <c r="O815" t="s">
        <v>339</v>
      </c>
      <c r="P815" t="s">
        <v>1212</v>
      </c>
      <c r="Q815" s="138">
        <v>80000</v>
      </c>
      <c r="R815" s="165">
        <v>1</v>
      </c>
      <c r="S815" t="s">
        <v>4698</v>
      </c>
      <c r="T815" s="4"/>
      <c r="U815" s="138">
        <v>168.32</v>
      </c>
      <c r="V815" s="130">
        <v>2.4817540742468042E-4</v>
      </c>
      <c r="W815" s="130">
        <v>1.1400036544187962E-3</v>
      </c>
      <c r="X815" s="130">
        <v>2.4860821320926067E-4</v>
      </c>
      <c r="Y815" s="182"/>
      <c r="AA815" s="159"/>
    </row>
    <row r="816" spans="1:27" x14ac:dyDescent="0.25">
      <c r="A816" t="s">
        <v>1213</v>
      </c>
      <c r="B816">
        <v>9301</v>
      </c>
      <c r="C816" t="s">
        <v>3475</v>
      </c>
      <c r="D816" t="s">
        <v>3476</v>
      </c>
      <c r="E816" t="s">
        <v>309</v>
      </c>
      <c r="F816" t="s">
        <v>3475</v>
      </c>
      <c r="G816" t="s">
        <v>4699</v>
      </c>
      <c r="H816" t="s">
        <v>312</v>
      </c>
      <c r="I816" t="s">
        <v>917</v>
      </c>
      <c r="J816" t="s">
        <v>204</v>
      </c>
      <c r="K816" t="s">
        <v>204</v>
      </c>
      <c r="L816" t="s">
        <v>325</v>
      </c>
      <c r="M816" t="s">
        <v>340</v>
      </c>
      <c r="N816" t="s">
        <v>440</v>
      </c>
      <c r="O816" t="s">
        <v>339</v>
      </c>
      <c r="P816" t="s">
        <v>1212</v>
      </c>
      <c r="Q816" s="138">
        <v>64000</v>
      </c>
      <c r="R816" s="165">
        <v>1</v>
      </c>
      <c r="S816" t="s">
        <v>4700</v>
      </c>
      <c r="T816" s="4"/>
      <c r="U816" s="138">
        <v>160.57599999999999</v>
      </c>
      <c r="V816" s="130">
        <v>9.0067477245159045E-5</v>
      </c>
      <c r="W816" s="130">
        <v>1.0875548170862204E-3</v>
      </c>
      <c r="X816" s="130">
        <v>2.3717034484488023E-4</v>
      </c>
      <c r="Y816" s="182"/>
      <c r="AA816" s="159"/>
    </row>
    <row r="817" spans="1:27" x14ac:dyDescent="0.25">
      <c r="A817" t="s">
        <v>1213</v>
      </c>
      <c r="B817">
        <v>9301</v>
      </c>
      <c r="C817" t="s">
        <v>4299</v>
      </c>
      <c r="D817" t="s">
        <v>4300</v>
      </c>
      <c r="E817" t="s">
        <v>309</v>
      </c>
      <c r="F817" t="s">
        <v>4299</v>
      </c>
      <c r="G817" t="s">
        <v>4301</v>
      </c>
      <c r="H817" t="s">
        <v>312</v>
      </c>
      <c r="I817" t="s">
        <v>917</v>
      </c>
      <c r="J817" t="s">
        <v>204</v>
      </c>
      <c r="K817" t="s">
        <v>204</v>
      </c>
      <c r="L817" t="s">
        <v>325</v>
      </c>
      <c r="M817" t="s">
        <v>340</v>
      </c>
      <c r="N817" t="s">
        <v>473</v>
      </c>
      <c r="O817" t="s">
        <v>339</v>
      </c>
      <c r="P817" t="s">
        <v>1212</v>
      </c>
      <c r="Q817" s="138">
        <v>10450</v>
      </c>
      <c r="R817" s="165">
        <v>1</v>
      </c>
      <c r="S817" t="s">
        <v>4302</v>
      </c>
      <c r="T817" s="4"/>
      <c r="U817" s="138">
        <v>147.136</v>
      </c>
      <c r="V817" s="130">
        <v>9.51538603320165E-5</v>
      </c>
      <c r="W817" s="130">
        <v>9.9652790931894011E-4</v>
      </c>
      <c r="X817" s="130">
        <v>2.1731949892322825E-4</v>
      </c>
      <c r="Y817" s="182"/>
      <c r="AA817" s="159"/>
    </row>
    <row r="818" spans="1:27" x14ac:dyDescent="0.25">
      <c r="A818" t="s">
        <v>1213</v>
      </c>
      <c r="B818">
        <v>9301</v>
      </c>
      <c r="C818" t="s">
        <v>4701</v>
      </c>
      <c r="D818" t="s">
        <v>4702</v>
      </c>
      <c r="E818" t="s">
        <v>309</v>
      </c>
      <c r="F818" t="s">
        <v>4701</v>
      </c>
      <c r="G818" t="s">
        <v>4703</v>
      </c>
      <c r="H818" t="s">
        <v>312</v>
      </c>
      <c r="I818" t="s">
        <v>917</v>
      </c>
      <c r="J818" t="s">
        <v>204</v>
      </c>
      <c r="K818" t="s">
        <v>204</v>
      </c>
      <c r="L818" t="s">
        <v>325</v>
      </c>
      <c r="M818" t="s">
        <v>340</v>
      </c>
      <c r="N818" t="s">
        <v>475</v>
      </c>
      <c r="O818" t="s">
        <v>339</v>
      </c>
      <c r="P818" t="s">
        <v>1212</v>
      </c>
      <c r="Q818" s="138">
        <v>810</v>
      </c>
      <c r="R818" s="165">
        <v>1</v>
      </c>
      <c r="S818" t="s">
        <v>4704</v>
      </c>
      <c r="T818" s="4"/>
      <c r="U818" s="138">
        <v>145.71899999999999</v>
      </c>
      <c r="V818" s="130">
        <v>5.5862989741692982E-5</v>
      </c>
      <c r="W818" s="130">
        <v>9.8693080155805931E-4</v>
      </c>
      <c r="X818" s="130">
        <v>2.1522659351616122E-4</v>
      </c>
      <c r="Y818" s="182"/>
      <c r="AA818" s="159"/>
    </row>
    <row r="819" spans="1:27" x14ac:dyDescent="0.25">
      <c r="A819" t="s">
        <v>1213</v>
      </c>
      <c r="B819">
        <v>9301</v>
      </c>
      <c r="C819" t="s">
        <v>4705</v>
      </c>
      <c r="D819" t="s">
        <v>4706</v>
      </c>
      <c r="E819" t="s">
        <v>309</v>
      </c>
      <c r="F819" t="s">
        <v>4705</v>
      </c>
      <c r="G819" t="s">
        <v>4707</v>
      </c>
      <c r="H819" t="s">
        <v>312</v>
      </c>
      <c r="I819" t="s">
        <v>917</v>
      </c>
      <c r="J819" t="s">
        <v>204</v>
      </c>
      <c r="K819" t="s">
        <v>204</v>
      </c>
      <c r="L819" t="s">
        <v>325</v>
      </c>
      <c r="M819" t="s">
        <v>340</v>
      </c>
      <c r="N819" t="s">
        <v>476</v>
      </c>
      <c r="O819" t="s">
        <v>339</v>
      </c>
      <c r="P819" t="s">
        <v>1212</v>
      </c>
      <c r="Q819" s="138">
        <v>2190</v>
      </c>
      <c r="R819" s="165">
        <v>1</v>
      </c>
      <c r="S819" t="s">
        <v>4708</v>
      </c>
      <c r="T819" s="4"/>
      <c r="U819" s="138">
        <v>125.72789999999999</v>
      </c>
      <c r="V819" s="130">
        <v>8.3774360072910468E-5</v>
      </c>
      <c r="W819" s="130">
        <v>8.5153437180608932E-4</v>
      </c>
      <c r="X819" s="130">
        <v>1.8569978950542184E-4</v>
      </c>
      <c r="Y819" s="182"/>
      <c r="AA819" s="159"/>
    </row>
    <row r="820" spans="1:27" x14ac:dyDescent="0.25">
      <c r="A820" t="s">
        <v>1213</v>
      </c>
      <c r="B820">
        <v>9301</v>
      </c>
      <c r="C820" t="s">
        <v>4709</v>
      </c>
      <c r="D820" t="s">
        <v>4710</v>
      </c>
      <c r="E820" t="s">
        <v>309</v>
      </c>
      <c r="F820" t="s">
        <v>4709</v>
      </c>
      <c r="G820" t="s">
        <v>4711</v>
      </c>
      <c r="H820" t="s">
        <v>312</v>
      </c>
      <c r="I820" t="s">
        <v>917</v>
      </c>
      <c r="J820" t="s">
        <v>204</v>
      </c>
      <c r="K820" t="s">
        <v>204</v>
      </c>
      <c r="L820" t="s">
        <v>325</v>
      </c>
      <c r="M820" t="s">
        <v>340</v>
      </c>
      <c r="N820" t="s">
        <v>466</v>
      </c>
      <c r="O820" t="s">
        <v>339</v>
      </c>
      <c r="P820" t="s">
        <v>1212</v>
      </c>
      <c r="Q820" s="138">
        <v>7951</v>
      </c>
      <c r="R820" s="165">
        <v>1</v>
      </c>
      <c r="S820" t="s">
        <v>4712</v>
      </c>
      <c r="T820" s="4"/>
      <c r="U820" s="138">
        <v>120.5372</v>
      </c>
      <c r="V820" s="130">
        <v>8.5039179414165514E-4</v>
      </c>
      <c r="W820" s="130">
        <v>8.1637861509867705E-4</v>
      </c>
      <c r="X820" s="130">
        <v>1.7803313876691598E-4</v>
      </c>
      <c r="Y820" s="182"/>
      <c r="AA820" s="159"/>
    </row>
    <row r="821" spans="1:27" x14ac:dyDescent="0.25">
      <c r="A821" t="s">
        <v>1213</v>
      </c>
      <c r="B821">
        <v>9301</v>
      </c>
      <c r="C821" t="s">
        <v>4713</v>
      </c>
      <c r="D821" t="s">
        <v>4714</v>
      </c>
      <c r="E821" t="s">
        <v>309</v>
      </c>
      <c r="F821" t="s">
        <v>4715</v>
      </c>
      <c r="G821" t="s">
        <v>4716</v>
      </c>
      <c r="H821" t="s">
        <v>312</v>
      </c>
      <c r="I821" t="s">
        <v>917</v>
      </c>
      <c r="J821" t="s">
        <v>204</v>
      </c>
      <c r="K821" t="s">
        <v>204</v>
      </c>
      <c r="L821" t="s">
        <v>325</v>
      </c>
      <c r="M821" t="s">
        <v>340</v>
      </c>
      <c r="N821" t="s">
        <v>459</v>
      </c>
      <c r="O821" t="s">
        <v>339</v>
      </c>
      <c r="P821" t="s">
        <v>1212</v>
      </c>
      <c r="Q821" s="138">
        <v>1820.14</v>
      </c>
      <c r="R821" s="165">
        <v>1</v>
      </c>
      <c r="S821" t="s">
        <v>4717</v>
      </c>
      <c r="T821" s="4"/>
      <c r="U821" s="138">
        <v>114.39580000000001</v>
      </c>
      <c r="V821" s="130">
        <v>1.4471358216960496E-4</v>
      </c>
      <c r="W821" s="130">
        <v>7.7478392377710161E-4</v>
      </c>
      <c r="X821" s="130">
        <v>1.6896230653899681E-4</v>
      </c>
      <c r="Y821" s="182"/>
      <c r="AA821" s="159"/>
    </row>
    <row r="822" spans="1:27" x14ac:dyDescent="0.25">
      <c r="A822" t="s">
        <v>1213</v>
      </c>
      <c r="B822">
        <v>9301</v>
      </c>
      <c r="C822" t="s">
        <v>4718</v>
      </c>
      <c r="D822" t="s">
        <v>4719</v>
      </c>
      <c r="E822" t="s">
        <v>309</v>
      </c>
      <c r="F822" t="s">
        <v>4718</v>
      </c>
      <c r="G822" t="s">
        <v>4720</v>
      </c>
      <c r="H822" t="s">
        <v>312</v>
      </c>
      <c r="I822" t="s">
        <v>917</v>
      </c>
      <c r="J822" t="s">
        <v>204</v>
      </c>
      <c r="K822" t="s">
        <v>204</v>
      </c>
      <c r="L822" t="s">
        <v>325</v>
      </c>
      <c r="M822" t="s">
        <v>340</v>
      </c>
      <c r="N822" t="s">
        <v>480</v>
      </c>
      <c r="O822" t="s">
        <v>339</v>
      </c>
      <c r="P822" t="s">
        <v>1212</v>
      </c>
      <c r="Q822" s="138">
        <v>2670</v>
      </c>
      <c r="R822" s="165">
        <v>1</v>
      </c>
      <c r="S822" t="s">
        <v>4721</v>
      </c>
      <c r="T822" s="4"/>
      <c r="U822" s="138">
        <v>104.26349999999999</v>
      </c>
      <c r="V822" s="130">
        <v>2.2369992640523771E-4</v>
      </c>
      <c r="W822" s="130">
        <v>7.0615952366025517E-4</v>
      </c>
      <c r="X822" s="130">
        <v>1.5399692513036922E-4</v>
      </c>
      <c r="Y822" s="182"/>
      <c r="AA822" s="159"/>
    </row>
    <row r="823" spans="1:27" x14ac:dyDescent="0.25">
      <c r="A823" t="s">
        <v>1213</v>
      </c>
      <c r="B823">
        <v>9301</v>
      </c>
      <c r="C823" t="s">
        <v>4722</v>
      </c>
      <c r="D823" t="s">
        <v>4723</v>
      </c>
      <c r="E823" t="s">
        <v>309</v>
      </c>
      <c r="F823" t="s">
        <v>4722</v>
      </c>
      <c r="G823" t="s">
        <v>4724</v>
      </c>
      <c r="H823" t="s">
        <v>312</v>
      </c>
      <c r="I823" t="s">
        <v>917</v>
      </c>
      <c r="J823" t="s">
        <v>204</v>
      </c>
      <c r="K823" t="s">
        <v>204</v>
      </c>
      <c r="L823" t="s">
        <v>325</v>
      </c>
      <c r="M823" t="s">
        <v>340</v>
      </c>
      <c r="N823" t="s">
        <v>451</v>
      </c>
      <c r="O823" t="s">
        <v>339</v>
      </c>
      <c r="P823" t="s">
        <v>1212</v>
      </c>
      <c r="Q823" s="138">
        <v>4344</v>
      </c>
      <c r="R823" s="165">
        <v>1</v>
      </c>
      <c r="S823" t="s">
        <v>4725</v>
      </c>
      <c r="T823" s="4"/>
      <c r="U823" s="138">
        <v>101.9971</v>
      </c>
      <c r="V823" s="130">
        <v>2.6272115614726682E-4</v>
      </c>
      <c r="W823" s="130">
        <v>6.9080956951116568E-4</v>
      </c>
      <c r="X823" s="130">
        <v>1.5064945807703351E-4</v>
      </c>
      <c r="Y823" s="182"/>
      <c r="AA823" s="159"/>
    </row>
    <row r="824" spans="1:27" x14ac:dyDescent="0.25">
      <c r="A824" t="s">
        <v>1213</v>
      </c>
      <c r="B824">
        <v>9301</v>
      </c>
      <c r="C824" t="s">
        <v>4726</v>
      </c>
      <c r="D824" t="s">
        <v>4727</v>
      </c>
      <c r="E824" t="s">
        <v>309</v>
      </c>
      <c r="F824" t="s">
        <v>4726</v>
      </c>
      <c r="G824" t="s">
        <v>4728</v>
      </c>
      <c r="H824" t="s">
        <v>312</v>
      </c>
      <c r="I824" t="s">
        <v>917</v>
      </c>
      <c r="J824" t="s">
        <v>204</v>
      </c>
      <c r="K824" t="s">
        <v>204</v>
      </c>
      <c r="L824" t="s">
        <v>325</v>
      </c>
      <c r="M824" t="s">
        <v>340</v>
      </c>
      <c r="N824" t="s">
        <v>460</v>
      </c>
      <c r="O824" t="s">
        <v>339</v>
      </c>
      <c r="P824" t="s">
        <v>1212</v>
      </c>
      <c r="Q824" s="138">
        <v>29615</v>
      </c>
      <c r="R824" s="165">
        <v>1</v>
      </c>
      <c r="S824" t="s">
        <v>4729</v>
      </c>
      <c r="T824" s="4"/>
      <c r="U824" s="138">
        <v>98.351399999999998</v>
      </c>
      <c r="V824" s="130">
        <v>5.9120029650446611E-4</v>
      </c>
      <c r="W824" s="130">
        <v>6.6611784349575093E-4</v>
      </c>
      <c r="X824" s="130">
        <v>1.4526476842103897E-4</v>
      </c>
      <c r="Y824" s="182"/>
      <c r="AA824" s="159"/>
    </row>
    <row r="825" spans="1:27" x14ac:dyDescent="0.25">
      <c r="A825" t="s">
        <v>1213</v>
      </c>
      <c r="B825">
        <v>9301</v>
      </c>
      <c r="C825" t="s">
        <v>4730</v>
      </c>
      <c r="D825" t="s">
        <v>4731</v>
      </c>
      <c r="E825" t="s">
        <v>309</v>
      </c>
      <c r="F825" t="s">
        <v>4730</v>
      </c>
      <c r="G825" t="s">
        <v>4732</v>
      </c>
      <c r="H825" t="s">
        <v>312</v>
      </c>
      <c r="I825" t="s">
        <v>917</v>
      </c>
      <c r="J825" t="s">
        <v>204</v>
      </c>
      <c r="K825" t="s">
        <v>204</v>
      </c>
      <c r="L825" t="s">
        <v>325</v>
      </c>
      <c r="M825" t="s">
        <v>340</v>
      </c>
      <c r="N825" t="s">
        <v>471</v>
      </c>
      <c r="O825" t="s">
        <v>339</v>
      </c>
      <c r="P825" t="s">
        <v>1212</v>
      </c>
      <c r="Q825" s="138">
        <v>106500</v>
      </c>
      <c r="R825" s="165">
        <v>1</v>
      </c>
      <c r="S825" t="s">
        <v>4733</v>
      </c>
      <c r="T825" s="4"/>
      <c r="U825" s="138">
        <v>77.638499999999993</v>
      </c>
      <c r="V825" s="130">
        <v>9.6864215215587365E-4</v>
      </c>
      <c r="W825" s="130">
        <v>5.2583278115252911E-4</v>
      </c>
      <c r="X825" s="130">
        <v>1.1467186764048944E-4</v>
      </c>
      <c r="Y825" s="182"/>
      <c r="AA825" s="159"/>
    </row>
    <row r="826" spans="1:27" x14ac:dyDescent="0.25">
      <c r="A826" t="s">
        <v>1213</v>
      </c>
      <c r="B826">
        <v>9301</v>
      </c>
      <c r="C826" t="s">
        <v>3999</v>
      </c>
      <c r="D826" t="s">
        <v>4000</v>
      </c>
      <c r="E826" t="s">
        <v>309</v>
      </c>
      <c r="F826" t="s">
        <v>3999</v>
      </c>
      <c r="G826" t="s">
        <v>4001</v>
      </c>
      <c r="H826" t="s">
        <v>312</v>
      </c>
      <c r="I826" t="s">
        <v>917</v>
      </c>
      <c r="J826" t="s">
        <v>204</v>
      </c>
      <c r="K826" t="s">
        <v>204</v>
      </c>
      <c r="L826" t="s">
        <v>325</v>
      </c>
      <c r="M826" t="s">
        <v>340</v>
      </c>
      <c r="N826" t="s">
        <v>475</v>
      </c>
      <c r="O826" t="s">
        <v>339</v>
      </c>
      <c r="P826" t="s">
        <v>1212</v>
      </c>
      <c r="Q826" s="138">
        <v>260</v>
      </c>
      <c r="R826" s="165">
        <v>1</v>
      </c>
      <c r="S826" t="s">
        <v>4002</v>
      </c>
      <c r="T826" s="4"/>
      <c r="U826" s="138">
        <v>61.75</v>
      </c>
      <c r="V826" s="130">
        <v>1.8828274477716339E-5</v>
      </c>
      <c r="W826" s="130">
        <v>4.1822258590993742E-4</v>
      </c>
      <c r="X826" s="130">
        <v>9.1204593427232934E-5</v>
      </c>
      <c r="Y826" s="182"/>
      <c r="AA826" s="159"/>
    </row>
    <row r="827" spans="1:27" x14ac:dyDescent="0.25">
      <c r="A827" t="s">
        <v>1213</v>
      </c>
      <c r="B827">
        <v>9301</v>
      </c>
      <c r="C827" t="s">
        <v>4734</v>
      </c>
      <c r="D827" t="s">
        <v>4735</v>
      </c>
      <c r="E827" t="s">
        <v>309</v>
      </c>
      <c r="F827" t="s">
        <v>4734</v>
      </c>
      <c r="G827" t="s">
        <v>4736</v>
      </c>
      <c r="H827" t="s">
        <v>312</v>
      </c>
      <c r="I827" t="s">
        <v>917</v>
      </c>
      <c r="J827" t="s">
        <v>204</v>
      </c>
      <c r="K827" t="s">
        <v>204</v>
      </c>
      <c r="L827" t="s">
        <v>325</v>
      </c>
      <c r="M827" t="s">
        <v>340</v>
      </c>
      <c r="N827" t="s">
        <v>456</v>
      </c>
      <c r="O827" t="s">
        <v>339</v>
      </c>
      <c r="P827" t="s">
        <v>1212</v>
      </c>
      <c r="Q827" s="138">
        <v>4905</v>
      </c>
      <c r="R827" s="165">
        <v>1</v>
      </c>
      <c r="S827" t="s">
        <v>4737</v>
      </c>
      <c r="T827" s="4"/>
      <c r="U827" s="138">
        <v>40.986199999999997</v>
      </c>
      <c r="V827" s="130">
        <v>1.4328766103648889E-4</v>
      </c>
      <c r="W827" s="130">
        <v>2.7759278624488865E-4</v>
      </c>
      <c r="X827" s="130">
        <v>6.0536513475745001E-5</v>
      </c>
      <c r="Y827" s="182"/>
      <c r="AA827" s="159"/>
    </row>
    <row r="828" spans="1:27" x14ac:dyDescent="0.25">
      <c r="A828" t="s">
        <v>1213</v>
      </c>
      <c r="B828">
        <v>9301</v>
      </c>
      <c r="C828" t="s">
        <v>1964</v>
      </c>
      <c r="D828" t="s">
        <v>1965</v>
      </c>
      <c r="E828" t="s">
        <v>309</v>
      </c>
      <c r="F828" t="s">
        <v>4060</v>
      </c>
      <c r="G828" t="s">
        <v>4061</v>
      </c>
      <c r="H828" t="s">
        <v>312</v>
      </c>
      <c r="I828" t="s">
        <v>917</v>
      </c>
      <c r="J828" t="s">
        <v>204</v>
      </c>
      <c r="K828" t="s">
        <v>204</v>
      </c>
      <c r="L828" t="s">
        <v>325</v>
      </c>
      <c r="M828" t="s">
        <v>340</v>
      </c>
      <c r="N828" t="s">
        <v>464</v>
      </c>
      <c r="O828" t="s">
        <v>339</v>
      </c>
      <c r="P828" t="s">
        <v>1212</v>
      </c>
      <c r="Q828" s="138">
        <v>251</v>
      </c>
      <c r="R828" s="165">
        <v>1</v>
      </c>
      <c r="S828" t="s">
        <v>4062</v>
      </c>
      <c r="T828" s="4"/>
      <c r="U828" s="138">
        <v>40.887900000000002</v>
      </c>
      <c r="V828" s="130">
        <v>3.3995491466454443E-5</v>
      </c>
      <c r="W828" s="130">
        <v>2.769270165251325E-4</v>
      </c>
      <c r="X828" s="130">
        <v>6.0391324624993639E-5</v>
      </c>
      <c r="Y828" s="182"/>
      <c r="AA828" s="159"/>
    </row>
    <row r="829" spans="1:27" x14ac:dyDescent="0.25">
      <c r="A829" t="s">
        <v>1213</v>
      </c>
      <c r="B829">
        <v>9301</v>
      </c>
      <c r="C829" t="s">
        <v>4738</v>
      </c>
      <c r="D829" t="s">
        <v>4739</v>
      </c>
      <c r="E829" t="s">
        <v>309</v>
      </c>
      <c r="F829" t="s">
        <v>4738</v>
      </c>
      <c r="G829" t="s">
        <v>4740</v>
      </c>
      <c r="H829" t="s">
        <v>312</v>
      </c>
      <c r="I829" t="s">
        <v>917</v>
      </c>
      <c r="J829" t="s">
        <v>204</v>
      </c>
      <c r="K829" t="s">
        <v>204</v>
      </c>
      <c r="L829" t="s">
        <v>325</v>
      </c>
      <c r="M829" t="s">
        <v>340</v>
      </c>
      <c r="N829" t="s">
        <v>445</v>
      </c>
      <c r="O829" t="s">
        <v>339</v>
      </c>
      <c r="P829" t="s">
        <v>1212</v>
      </c>
      <c r="Q829" s="138">
        <v>400</v>
      </c>
      <c r="R829" s="165">
        <v>1</v>
      </c>
      <c r="S829" t="s">
        <v>4741</v>
      </c>
      <c r="T829" s="4"/>
      <c r="U829" s="138">
        <v>39.451999999999998</v>
      </c>
      <c r="V829" s="130">
        <v>2.7238476745388815E-5</v>
      </c>
      <c r="W829" s="130">
        <v>2.6720190217520407E-4</v>
      </c>
      <c r="X829" s="130">
        <v>5.8270503965849286E-5</v>
      </c>
      <c r="Y829" s="182"/>
      <c r="AA829" s="159"/>
    </row>
    <row r="830" spans="1:27" x14ac:dyDescent="0.25">
      <c r="A830" t="s">
        <v>1213</v>
      </c>
      <c r="B830">
        <v>9301</v>
      </c>
      <c r="C830" t="s">
        <v>4742</v>
      </c>
      <c r="D830" t="s">
        <v>4743</v>
      </c>
      <c r="E830" t="s">
        <v>309</v>
      </c>
      <c r="F830" t="s">
        <v>4742</v>
      </c>
      <c r="G830" t="s">
        <v>4744</v>
      </c>
      <c r="H830" t="s">
        <v>312</v>
      </c>
      <c r="I830" t="s">
        <v>917</v>
      </c>
      <c r="J830" t="s">
        <v>204</v>
      </c>
      <c r="K830" t="s">
        <v>204</v>
      </c>
      <c r="L830" t="s">
        <v>325</v>
      </c>
      <c r="M830" t="s">
        <v>340</v>
      </c>
      <c r="N830" t="s">
        <v>450</v>
      </c>
      <c r="O830" t="s">
        <v>339</v>
      </c>
      <c r="P830" t="s">
        <v>1212</v>
      </c>
      <c r="Q830" s="138">
        <v>70397.91</v>
      </c>
      <c r="R830" s="165">
        <v>1</v>
      </c>
      <c r="S830" t="s">
        <v>4745</v>
      </c>
      <c r="T830" s="4"/>
      <c r="U830" s="138">
        <v>37.944499999999998</v>
      </c>
      <c r="V830" s="130">
        <v>4.7443997370338377E-4</v>
      </c>
      <c r="W830" s="130">
        <v>2.5699185281068208E-4</v>
      </c>
      <c r="X830" s="130">
        <v>5.6043930288253277E-5</v>
      </c>
      <c r="Y830" s="182"/>
      <c r="AA830" s="159"/>
    </row>
    <row r="831" spans="1:27" x14ac:dyDescent="0.25">
      <c r="A831" t="s">
        <v>1213</v>
      </c>
      <c r="B831">
        <v>9301</v>
      </c>
      <c r="C831" t="s">
        <v>4746</v>
      </c>
      <c r="D831" t="s">
        <v>4747</v>
      </c>
      <c r="E831" t="s">
        <v>309</v>
      </c>
      <c r="F831" t="s">
        <v>4746</v>
      </c>
      <c r="G831" t="s">
        <v>4748</v>
      </c>
      <c r="H831" t="s">
        <v>312</v>
      </c>
      <c r="I831" t="s">
        <v>917</v>
      </c>
      <c r="J831" t="s">
        <v>204</v>
      </c>
      <c r="K831" t="s">
        <v>204</v>
      </c>
      <c r="L831" t="s">
        <v>325</v>
      </c>
      <c r="M831" t="s">
        <v>340</v>
      </c>
      <c r="N831" t="s">
        <v>445</v>
      </c>
      <c r="O831" t="s">
        <v>339</v>
      </c>
      <c r="P831" t="s">
        <v>1212</v>
      </c>
      <c r="Q831" s="138">
        <v>8000</v>
      </c>
      <c r="R831" s="165">
        <v>1</v>
      </c>
      <c r="S831" t="s">
        <v>4749</v>
      </c>
      <c r="T831" s="4"/>
      <c r="U831" s="138">
        <v>36.32</v>
      </c>
      <c r="V831" s="130">
        <v>1.7670845600765677E-4</v>
      </c>
      <c r="W831" s="130">
        <v>2.4598938170443608E-4</v>
      </c>
      <c r="X831" s="130">
        <v>5.3644547907321459E-5</v>
      </c>
      <c r="Y831" s="182"/>
      <c r="AA831" s="159"/>
    </row>
    <row r="832" spans="1:27" x14ac:dyDescent="0.25">
      <c r="A832" t="s">
        <v>1213</v>
      </c>
      <c r="B832">
        <v>9301</v>
      </c>
      <c r="C832" t="s">
        <v>4359</v>
      </c>
      <c r="D832" t="s">
        <v>4360</v>
      </c>
      <c r="E832" t="s">
        <v>309</v>
      </c>
      <c r="F832" t="s">
        <v>4361</v>
      </c>
      <c r="G832" t="s">
        <v>4362</v>
      </c>
      <c r="H832" t="s">
        <v>312</v>
      </c>
      <c r="I832" t="s">
        <v>917</v>
      </c>
      <c r="J832" t="s">
        <v>204</v>
      </c>
      <c r="K832" t="s">
        <v>204</v>
      </c>
      <c r="L832" t="s">
        <v>325</v>
      </c>
      <c r="M832" t="s">
        <v>340</v>
      </c>
      <c r="N832" t="s">
        <v>446</v>
      </c>
      <c r="O832" t="s">
        <v>339</v>
      </c>
      <c r="P832" t="s">
        <v>1212</v>
      </c>
      <c r="Q832" s="138">
        <v>2133</v>
      </c>
      <c r="R832" s="165">
        <v>1</v>
      </c>
      <c r="S832" t="s">
        <v>4363</v>
      </c>
      <c r="T832" s="4"/>
      <c r="U832" s="138">
        <v>22.6525</v>
      </c>
      <c r="V832" s="130">
        <v>3.4872493134917294E-5</v>
      </c>
      <c r="W832" s="130">
        <v>1.5342165388380335E-4</v>
      </c>
      <c r="X832" s="130">
        <v>3.3457685062516502E-5</v>
      </c>
      <c r="Y832" s="182"/>
      <c r="AA832" s="159"/>
    </row>
    <row r="833" spans="1:27" x14ac:dyDescent="0.25">
      <c r="A833" t="s">
        <v>1213</v>
      </c>
      <c r="B833">
        <v>9301</v>
      </c>
      <c r="C833" t="s">
        <v>4750</v>
      </c>
      <c r="D833" t="s">
        <v>4751</v>
      </c>
      <c r="E833" t="s">
        <v>309</v>
      </c>
      <c r="F833" t="s">
        <v>4750</v>
      </c>
      <c r="G833" t="s">
        <v>4752</v>
      </c>
      <c r="H833" t="s">
        <v>312</v>
      </c>
      <c r="I833" t="s">
        <v>917</v>
      </c>
      <c r="J833" t="s">
        <v>204</v>
      </c>
      <c r="K833" t="s">
        <v>204</v>
      </c>
      <c r="L833" t="s">
        <v>325</v>
      </c>
      <c r="M833" t="s">
        <v>340</v>
      </c>
      <c r="N833" t="s">
        <v>473</v>
      </c>
      <c r="O833" t="s">
        <v>339</v>
      </c>
      <c r="P833" t="s">
        <v>1212</v>
      </c>
      <c r="Q833" s="138">
        <v>13490</v>
      </c>
      <c r="R833" s="165">
        <v>1</v>
      </c>
      <c r="S833" t="s">
        <v>4753</v>
      </c>
      <c r="T833" s="4"/>
      <c r="U833" s="138">
        <v>16.242000000000001</v>
      </c>
      <c r="V833" s="130">
        <v>6.1649334018102513E-4</v>
      </c>
      <c r="W833" s="130">
        <v>1.1000439255626241E-4</v>
      </c>
      <c r="X833" s="130">
        <v>2.3989392816924977E-5</v>
      </c>
      <c r="Y833" s="182"/>
      <c r="AA833" s="159"/>
    </row>
    <row r="834" spans="1:27" x14ac:dyDescent="0.25">
      <c r="A834" t="s">
        <v>1213</v>
      </c>
      <c r="B834">
        <v>9301</v>
      </c>
      <c r="C834" t="s">
        <v>4754</v>
      </c>
      <c r="D834" t="s">
        <v>4755</v>
      </c>
      <c r="E834" t="s">
        <v>309</v>
      </c>
      <c r="F834" t="s">
        <v>4756</v>
      </c>
      <c r="G834" t="s">
        <v>4757</v>
      </c>
      <c r="H834" t="s">
        <v>312</v>
      </c>
      <c r="I834" t="s">
        <v>917</v>
      </c>
      <c r="J834" t="s">
        <v>204</v>
      </c>
      <c r="K834" t="s">
        <v>204</v>
      </c>
      <c r="L834" t="s">
        <v>325</v>
      </c>
      <c r="M834" t="s">
        <v>340</v>
      </c>
      <c r="N834" t="s">
        <v>473</v>
      </c>
      <c r="O834" t="s">
        <v>339</v>
      </c>
      <c r="P834" t="s">
        <v>1212</v>
      </c>
      <c r="Q834" s="138">
        <v>17530</v>
      </c>
      <c r="R834" s="165">
        <v>1</v>
      </c>
      <c r="S834" t="s">
        <v>4758</v>
      </c>
      <c r="T834" s="4"/>
      <c r="U834" s="138">
        <v>6.8366999999999996</v>
      </c>
      <c r="V834" s="130">
        <v>4.3714171461094685E-4</v>
      </c>
      <c r="W834" s="130">
        <v>4.6303843774744438E-5</v>
      </c>
      <c r="X834" s="130">
        <v>1.0097788564922482E-5</v>
      </c>
      <c r="Y834" s="182"/>
      <c r="AA834" s="159"/>
    </row>
    <row r="835" spans="1:27" x14ac:dyDescent="0.25">
      <c r="A835" t="s">
        <v>1213</v>
      </c>
      <c r="B835">
        <v>9301</v>
      </c>
      <c r="C835" t="s">
        <v>3814</v>
      </c>
      <c r="D835" t="s">
        <v>3815</v>
      </c>
      <c r="E835" t="s">
        <v>80</v>
      </c>
      <c r="F835" t="s">
        <v>4759</v>
      </c>
      <c r="G835" t="s">
        <v>4760</v>
      </c>
      <c r="H835" t="s">
        <v>321</v>
      </c>
      <c r="I835" t="s">
        <v>917</v>
      </c>
      <c r="J835" t="s">
        <v>205</v>
      </c>
      <c r="K835" t="s">
        <v>224</v>
      </c>
      <c r="L835" t="s">
        <v>325</v>
      </c>
      <c r="M835" t="s">
        <v>368</v>
      </c>
      <c r="N835" t="s">
        <v>568</v>
      </c>
      <c r="O835" t="s">
        <v>339</v>
      </c>
      <c r="P835" t="s">
        <v>1217</v>
      </c>
      <c r="Q835" s="138">
        <v>111555.09</v>
      </c>
      <c r="R835" s="11" t="s">
        <v>1218</v>
      </c>
      <c r="S835" t="s">
        <v>4761</v>
      </c>
      <c r="T835" s="4"/>
      <c r="U835" s="138">
        <v>881.47519999999997</v>
      </c>
      <c r="V835" s="130">
        <v>7.2578549990834934E-5</v>
      </c>
      <c r="W835" s="130">
        <v>5.9700864382101907E-3</v>
      </c>
      <c r="X835" s="130">
        <v>1.3019366353390904E-3</v>
      </c>
      <c r="Y835" s="182"/>
      <c r="AA835" s="159"/>
    </row>
    <row r="836" spans="1:27" x14ac:dyDescent="0.25">
      <c r="A836" t="s">
        <v>1213</v>
      </c>
      <c r="B836">
        <v>9301</v>
      </c>
      <c r="C836" t="s">
        <v>4762</v>
      </c>
      <c r="D836" t="s">
        <v>4763</v>
      </c>
      <c r="E836" t="s">
        <v>80</v>
      </c>
      <c r="F836" t="s">
        <v>4764</v>
      </c>
      <c r="G836" t="s">
        <v>4765</v>
      </c>
      <c r="H836" t="s">
        <v>321</v>
      </c>
      <c r="I836" t="s">
        <v>917</v>
      </c>
      <c r="J836" t="s">
        <v>205</v>
      </c>
      <c r="K836" t="s">
        <v>224</v>
      </c>
      <c r="L836" t="s">
        <v>325</v>
      </c>
      <c r="M836" t="s">
        <v>346</v>
      </c>
      <c r="N836" t="s">
        <v>530</v>
      </c>
      <c r="O836" t="s">
        <v>339</v>
      </c>
      <c r="P836" t="s">
        <v>1215</v>
      </c>
      <c r="Q836" s="138">
        <v>7378</v>
      </c>
      <c r="R836" s="11" t="s">
        <v>1216</v>
      </c>
      <c r="S836" t="s">
        <v>4766</v>
      </c>
      <c r="T836" s="4"/>
      <c r="U836" s="138">
        <v>505.8664</v>
      </c>
      <c r="V836" s="130">
        <v>8.719070153357194E-5</v>
      </c>
      <c r="W836" s="130">
        <v>3.4261498612623603E-3</v>
      </c>
      <c r="X836" s="130">
        <v>7.4716339012952202E-4</v>
      </c>
      <c r="Y836" s="182"/>
      <c r="AA836" s="159"/>
    </row>
    <row r="837" spans="1:27" x14ac:dyDescent="0.25">
      <c r="A837" t="s">
        <v>1213</v>
      </c>
      <c r="B837">
        <v>9301</v>
      </c>
      <c r="C837" t="s">
        <v>4767</v>
      </c>
      <c r="D837" t="s">
        <v>4768</v>
      </c>
      <c r="E837" t="s">
        <v>311</v>
      </c>
      <c r="F837" t="s">
        <v>4769</v>
      </c>
      <c r="G837" t="s">
        <v>4770</v>
      </c>
      <c r="H837" t="s">
        <v>321</v>
      </c>
      <c r="I837" t="s">
        <v>917</v>
      </c>
      <c r="J837" t="s">
        <v>205</v>
      </c>
      <c r="K837" t="s">
        <v>204</v>
      </c>
      <c r="L837" t="s">
        <v>325</v>
      </c>
      <c r="M837" t="s">
        <v>344</v>
      </c>
      <c r="N837" t="s">
        <v>540</v>
      </c>
      <c r="O837" t="s">
        <v>339</v>
      </c>
      <c r="P837" t="s">
        <v>1215</v>
      </c>
      <c r="Q837" s="138">
        <v>8661</v>
      </c>
      <c r="R837" s="11" t="s">
        <v>1216</v>
      </c>
      <c r="S837" t="s">
        <v>4771</v>
      </c>
      <c r="T837" s="4"/>
      <c r="U837" s="138">
        <v>476.63009999999997</v>
      </c>
      <c r="V837" s="130">
        <v>1.8143822251628859E-4</v>
      </c>
      <c r="W837" s="130">
        <v>3.2281372136763087E-3</v>
      </c>
      <c r="X837" s="130">
        <v>7.0398144916083191E-4</v>
      </c>
      <c r="Y837" s="182"/>
      <c r="AA837" s="159"/>
    </row>
    <row r="838" spans="1:27" x14ac:dyDescent="0.25">
      <c r="A838" t="s">
        <v>1213</v>
      </c>
      <c r="B838">
        <v>9301</v>
      </c>
      <c r="C838" t="s">
        <v>4511</v>
      </c>
      <c r="D838" t="s">
        <v>4512</v>
      </c>
      <c r="E838" t="s">
        <v>311</v>
      </c>
      <c r="F838" t="s">
        <v>4513</v>
      </c>
      <c r="G838" t="s">
        <v>4514</v>
      </c>
      <c r="H838" t="s">
        <v>321</v>
      </c>
      <c r="I838" t="s">
        <v>917</v>
      </c>
      <c r="J838" t="s">
        <v>205</v>
      </c>
      <c r="K838" t="s">
        <v>204</v>
      </c>
      <c r="L838" t="s">
        <v>325</v>
      </c>
      <c r="M838" t="s">
        <v>346</v>
      </c>
      <c r="N838" t="s">
        <v>544</v>
      </c>
      <c r="O838" t="s">
        <v>339</v>
      </c>
      <c r="P838" t="s">
        <v>1215</v>
      </c>
      <c r="Q838" s="138">
        <v>790</v>
      </c>
      <c r="R838" s="11" t="s">
        <v>1216</v>
      </c>
      <c r="S838" t="s">
        <v>4515</v>
      </c>
      <c r="T838" s="4"/>
      <c r="U838" s="138">
        <v>472.3759</v>
      </c>
      <c r="V838" s="130">
        <v>1.4196939513633698E-5</v>
      </c>
      <c r="W838" s="130">
        <v>3.1993242173203886E-3</v>
      </c>
      <c r="X838" s="130">
        <v>6.9769800654774473E-4</v>
      </c>
      <c r="Y838" s="182"/>
      <c r="AA838" s="159"/>
    </row>
    <row r="839" spans="1:27" x14ac:dyDescent="0.25">
      <c r="A839" t="s">
        <v>1213</v>
      </c>
      <c r="B839">
        <v>9301</v>
      </c>
      <c r="C839" t="s">
        <v>4772</v>
      </c>
      <c r="D839" t="s">
        <v>4773</v>
      </c>
      <c r="E839" t="s">
        <v>80</v>
      </c>
      <c r="F839" t="s">
        <v>4774</v>
      </c>
      <c r="G839" t="s">
        <v>4775</v>
      </c>
      <c r="H839" t="s">
        <v>321</v>
      </c>
      <c r="I839" t="s">
        <v>917</v>
      </c>
      <c r="J839" t="s">
        <v>205</v>
      </c>
      <c r="K839" t="s">
        <v>224</v>
      </c>
      <c r="L839" t="s">
        <v>325</v>
      </c>
      <c r="M839" t="s">
        <v>344</v>
      </c>
      <c r="N839" t="s">
        <v>488</v>
      </c>
      <c r="O839" t="s">
        <v>339</v>
      </c>
      <c r="P839" t="s">
        <v>1215</v>
      </c>
      <c r="Q839" s="138">
        <v>1254.1400000000001</v>
      </c>
      <c r="R839" s="11" t="s">
        <v>1216</v>
      </c>
      <c r="S839" t="s">
        <v>4776</v>
      </c>
      <c r="T839" s="4">
        <v>0.37680000000000002</v>
      </c>
      <c r="U839" s="138">
        <v>450.26620000000003</v>
      </c>
      <c r="V839" s="130">
        <v>4.9114444024838261E-6</v>
      </c>
      <c r="W839" s="130">
        <v>3.0495788584913534E-3</v>
      </c>
      <c r="X839" s="130">
        <v>6.6504203570890927E-4</v>
      </c>
      <c r="Y839" s="182"/>
      <c r="AA839" s="159"/>
    </row>
    <row r="840" spans="1:27" x14ac:dyDescent="0.25">
      <c r="A840" t="s">
        <v>1213</v>
      </c>
      <c r="B840">
        <v>9301</v>
      </c>
      <c r="C840" t="s">
        <v>4777</v>
      </c>
      <c r="D840" t="s">
        <v>4778</v>
      </c>
      <c r="E840" t="s">
        <v>311</v>
      </c>
      <c r="F840" t="s">
        <v>4779</v>
      </c>
      <c r="G840" t="s">
        <v>4780</v>
      </c>
      <c r="H840" t="s">
        <v>321</v>
      </c>
      <c r="I840" t="s">
        <v>917</v>
      </c>
      <c r="J840" t="s">
        <v>205</v>
      </c>
      <c r="K840" t="s">
        <v>204</v>
      </c>
      <c r="L840" t="s">
        <v>325</v>
      </c>
      <c r="M840" t="s">
        <v>346</v>
      </c>
      <c r="N840" t="s">
        <v>546</v>
      </c>
      <c r="O840" t="s">
        <v>339</v>
      </c>
      <c r="P840" t="s">
        <v>1215</v>
      </c>
      <c r="Q840" s="138">
        <v>2900</v>
      </c>
      <c r="R840" s="11" t="s">
        <v>1216</v>
      </c>
      <c r="S840" t="s">
        <v>4766</v>
      </c>
      <c r="T840" s="4"/>
      <c r="U840" s="138">
        <v>198.83610000000002</v>
      </c>
      <c r="V840" s="130">
        <v>6.939966039156533E-5</v>
      </c>
      <c r="W840" s="130">
        <v>1.3466841767489379E-3</v>
      </c>
      <c r="X840" s="130">
        <v>2.9368041553290089E-4</v>
      </c>
      <c r="Y840" s="182"/>
      <c r="AA840" s="159"/>
    </row>
    <row r="841" spans="1:27" x14ac:dyDescent="0.25">
      <c r="A841" t="s">
        <v>1213</v>
      </c>
      <c r="B841">
        <v>9301</v>
      </c>
      <c r="C841" t="s">
        <v>4781</v>
      </c>
      <c r="D841" t="s">
        <v>4782</v>
      </c>
      <c r="E841" t="s">
        <v>311</v>
      </c>
      <c r="F841" t="s">
        <v>4783</v>
      </c>
      <c r="G841" t="s">
        <v>4784</v>
      </c>
      <c r="H841" t="s">
        <v>321</v>
      </c>
      <c r="I841" t="s">
        <v>917</v>
      </c>
      <c r="J841" t="s">
        <v>205</v>
      </c>
      <c r="K841" t="s">
        <v>224</v>
      </c>
      <c r="L841" t="s">
        <v>325</v>
      </c>
      <c r="M841" t="s">
        <v>344</v>
      </c>
      <c r="N841" t="s">
        <v>534</v>
      </c>
      <c r="O841" t="s">
        <v>339</v>
      </c>
      <c r="P841" t="s">
        <v>1215</v>
      </c>
      <c r="Q841" s="138">
        <v>2000</v>
      </c>
      <c r="R841" s="11" t="s">
        <v>1216</v>
      </c>
      <c r="S841" t="s">
        <v>4785</v>
      </c>
      <c r="T841" s="4"/>
      <c r="U841" s="138">
        <v>193.06220000000002</v>
      </c>
      <c r="V841" s="130">
        <v>1.4671314901119775E-5</v>
      </c>
      <c r="W841" s="130">
        <v>1.307578502436624E-3</v>
      </c>
      <c r="X841" s="130">
        <v>2.8515237987315192E-4</v>
      </c>
      <c r="Y841" s="182"/>
      <c r="AA841" s="159"/>
    </row>
    <row r="842" spans="1:27" x14ac:dyDescent="0.25">
      <c r="A842" t="s">
        <v>1213</v>
      </c>
      <c r="B842">
        <v>9301</v>
      </c>
      <c r="C842" t="s">
        <v>4562</v>
      </c>
      <c r="D842" t="s">
        <v>4563</v>
      </c>
      <c r="E842" t="s">
        <v>80</v>
      </c>
      <c r="F842" t="s">
        <v>4564</v>
      </c>
      <c r="G842" t="s">
        <v>4565</v>
      </c>
      <c r="H842" t="s">
        <v>321</v>
      </c>
      <c r="I842" t="s">
        <v>917</v>
      </c>
      <c r="J842" t="s">
        <v>205</v>
      </c>
      <c r="K842" t="s">
        <v>224</v>
      </c>
      <c r="L842" t="s">
        <v>325</v>
      </c>
      <c r="M842" t="s">
        <v>344</v>
      </c>
      <c r="N842" t="s">
        <v>548</v>
      </c>
      <c r="O842" t="s">
        <v>339</v>
      </c>
      <c r="P842" t="s">
        <v>1215</v>
      </c>
      <c r="Q842" s="138">
        <v>2000</v>
      </c>
      <c r="R842" s="11" t="s">
        <v>1216</v>
      </c>
      <c r="S842" t="s">
        <v>4566</v>
      </c>
      <c r="T842" s="4"/>
      <c r="U842" s="138">
        <v>189.90470000000002</v>
      </c>
      <c r="V842" s="130">
        <v>3.4904377015858667E-5</v>
      </c>
      <c r="W842" s="130">
        <v>1.2861932746631726E-3</v>
      </c>
      <c r="X842" s="130">
        <v>2.8048876037928169E-4</v>
      </c>
      <c r="Y842" s="182"/>
      <c r="AA842" s="159"/>
    </row>
    <row r="843" spans="1:27" x14ac:dyDescent="0.25">
      <c r="A843" t="s">
        <v>1213</v>
      </c>
      <c r="B843">
        <v>9301</v>
      </c>
      <c r="C843" t="s">
        <v>4786</v>
      </c>
      <c r="D843" t="s">
        <v>4787</v>
      </c>
      <c r="E843" t="s">
        <v>311</v>
      </c>
      <c r="F843" t="s">
        <v>4788</v>
      </c>
      <c r="G843" t="s">
        <v>4789</v>
      </c>
      <c r="H843" t="s">
        <v>321</v>
      </c>
      <c r="I843" t="s">
        <v>917</v>
      </c>
      <c r="J843" t="s">
        <v>205</v>
      </c>
      <c r="K843" t="s">
        <v>204</v>
      </c>
      <c r="L843" t="s">
        <v>325</v>
      </c>
      <c r="M843" t="s">
        <v>344</v>
      </c>
      <c r="N843" t="s">
        <v>544</v>
      </c>
      <c r="O843" t="s">
        <v>339</v>
      </c>
      <c r="P843" t="s">
        <v>1215</v>
      </c>
      <c r="Q843" s="138">
        <v>4851</v>
      </c>
      <c r="R843" s="11" t="s">
        <v>1216</v>
      </c>
      <c r="S843" t="s">
        <v>4790</v>
      </c>
      <c r="T843" s="4"/>
      <c r="U843" s="138">
        <v>170.49639999999999</v>
      </c>
      <c r="V843" s="130">
        <v>3.1355202083986568E-4</v>
      </c>
      <c r="W843" s="130">
        <v>1.1547440533819441E-3</v>
      </c>
      <c r="X843" s="130">
        <v>2.5182275049079962E-4</v>
      </c>
      <c r="Y843" s="182"/>
      <c r="AA843" s="159"/>
    </row>
    <row r="844" spans="1:27" x14ac:dyDescent="0.25">
      <c r="A844" t="s">
        <v>1213</v>
      </c>
      <c r="B844">
        <v>9301</v>
      </c>
      <c r="C844" t="s">
        <v>4791</v>
      </c>
      <c r="D844" t="s">
        <v>4792</v>
      </c>
      <c r="E844" t="s">
        <v>309</v>
      </c>
      <c r="F844" t="s">
        <v>4793</v>
      </c>
      <c r="G844" t="s">
        <v>4794</v>
      </c>
      <c r="H844" t="s">
        <v>321</v>
      </c>
      <c r="I844" t="s">
        <v>917</v>
      </c>
      <c r="J844" t="s">
        <v>205</v>
      </c>
      <c r="K844" t="s">
        <v>204</v>
      </c>
      <c r="L844" t="s">
        <v>325</v>
      </c>
      <c r="M844" t="s">
        <v>344</v>
      </c>
      <c r="N844" t="s">
        <v>546</v>
      </c>
      <c r="O844" t="s">
        <v>339</v>
      </c>
      <c r="P844" t="s">
        <v>1215</v>
      </c>
      <c r="Q844" s="138">
        <v>1664</v>
      </c>
      <c r="R844" s="11" t="s">
        <v>1216</v>
      </c>
      <c r="S844" t="s">
        <v>4795</v>
      </c>
      <c r="T844" s="4"/>
      <c r="U844" s="138">
        <v>94.575199999999995</v>
      </c>
      <c r="V844" s="130">
        <v>2.6996968519490467E-4</v>
      </c>
      <c r="W844" s="130">
        <v>6.4054226246072082E-4</v>
      </c>
      <c r="X844" s="130">
        <v>1.396873305959391E-4</v>
      </c>
      <c r="Y844" s="182"/>
      <c r="AA844" s="159"/>
    </row>
    <row r="845" spans="1:27" x14ac:dyDescent="0.25">
      <c r="A845" t="s">
        <v>1213</v>
      </c>
      <c r="B845">
        <v>9301</v>
      </c>
      <c r="C845" t="s">
        <v>2036</v>
      </c>
      <c r="D845" t="s">
        <v>2037</v>
      </c>
      <c r="E845" t="s">
        <v>80</v>
      </c>
      <c r="F845" t="s">
        <v>4796</v>
      </c>
      <c r="G845" t="s">
        <v>4797</v>
      </c>
      <c r="H845" t="s">
        <v>321</v>
      </c>
      <c r="I845" t="s">
        <v>917</v>
      </c>
      <c r="J845" t="s">
        <v>205</v>
      </c>
      <c r="K845" t="s">
        <v>224</v>
      </c>
      <c r="L845" t="s">
        <v>325</v>
      </c>
      <c r="M845" t="s">
        <v>346</v>
      </c>
      <c r="N845" t="s">
        <v>534</v>
      </c>
      <c r="O845" t="s">
        <v>339</v>
      </c>
      <c r="P845" t="s">
        <v>1215</v>
      </c>
      <c r="Q845" s="138">
        <v>1150</v>
      </c>
      <c r="R845" s="11" t="s">
        <v>1216</v>
      </c>
      <c r="S845" t="s">
        <v>4798</v>
      </c>
      <c r="T845" s="4"/>
      <c r="U845" s="138">
        <v>45.951900000000002</v>
      </c>
      <c r="V845" s="130">
        <v>9.6583804058928321E-7</v>
      </c>
      <c r="W845" s="130">
        <v>3.1122465498744701E-4</v>
      </c>
      <c r="X845" s="130">
        <v>6.7870839784758943E-5</v>
      </c>
      <c r="Y845" s="182"/>
      <c r="AA845" s="159"/>
    </row>
    <row r="846" spans="1:27" x14ac:dyDescent="0.25">
      <c r="A846" t="s">
        <v>1213</v>
      </c>
      <c r="B846">
        <v>9301</v>
      </c>
      <c r="C846" t="s">
        <v>4799</v>
      </c>
      <c r="D846" t="s">
        <v>4800</v>
      </c>
      <c r="E846" t="s">
        <v>311</v>
      </c>
      <c r="F846" t="s">
        <v>4801</v>
      </c>
      <c r="G846" t="s">
        <v>4802</v>
      </c>
      <c r="H846" t="s">
        <v>321</v>
      </c>
      <c r="I846" t="s">
        <v>917</v>
      </c>
      <c r="J846" t="s">
        <v>205</v>
      </c>
      <c r="K846" t="s">
        <v>204</v>
      </c>
      <c r="L846" t="s">
        <v>325</v>
      </c>
      <c r="M846" t="s">
        <v>346</v>
      </c>
      <c r="N846" t="s">
        <v>540</v>
      </c>
      <c r="O846" t="s">
        <v>339</v>
      </c>
      <c r="P846" t="s">
        <v>1215</v>
      </c>
      <c r="Q846" s="138">
        <v>1705</v>
      </c>
      <c r="R846" s="11" t="s">
        <v>1216</v>
      </c>
      <c r="S846" t="s">
        <v>4803</v>
      </c>
      <c r="T846" s="4"/>
      <c r="U846" s="138">
        <v>32.045499999999997</v>
      </c>
      <c r="V846" s="130">
        <v>4.9385500990418254E-5</v>
      </c>
      <c r="W846" s="130">
        <v>2.1703889678990928E-4</v>
      </c>
      <c r="X846" s="130">
        <v>4.733112224570676E-5</v>
      </c>
      <c r="Y846" s="182"/>
      <c r="AA846" s="159"/>
    </row>
    <row r="847" spans="1:27" x14ac:dyDescent="0.25">
      <c r="A847" t="s">
        <v>1213</v>
      </c>
      <c r="B847">
        <v>9302</v>
      </c>
      <c r="C847" t="s">
        <v>2351</v>
      </c>
      <c r="D847" t="s">
        <v>2352</v>
      </c>
      <c r="E847" t="s">
        <v>309</v>
      </c>
      <c r="F847" t="s">
        <v>2351</v>
      </c>
      <c r="G847" t="s">
        <v>4247</v>
      </c>
      <c r="H847" t="s">
        <v>321</v>
      </c>
      <c r="I847" t="s">
        <v>917</v>
      </c>
      <c r="J847" t="s">
        <v>204</v>
      </c>
      <c r="K847" t="s">
        <v>204</v>
      </c>
      <c r="L847" t="s">
        <v>325</v>
      </c>
      <c r="M847" t="s">
        <v>340</v>
      </c>
      <c r="N847" t="s">
        <v>464</v>
      </c>
      <c r="O847" t="s">
        <v>339</v>
      </c>
      <c r="P847" t="s">
        <v>1212</v>
      </c>
      <c r="Q847" s="138">
        <v>201745</v>
      </c>
      <c r="R847" s="165">
        <v>1</v>
      </c>
      <c r="S847" t="s">
        <v>4248</v>
      </c>
      <c r="T847" s="4"/>
      <c r="U847" s="138">
        <v>4741.0074999999997</v>
      </c>
      <c r="V847" s="130">
        <v>1.1220035311925156E-3</v>
      </c>
      <c r="W847" s="130">
        <v>1.4069803802662564E-2</v>
      </c>
      <c r="X847" s="130">
        <v>1.5088375862771391E-3</v>
      </c>
      <c r="Y847" s="182"/>
      <c r="AA847" s="159"/>
    </row>
    <row r="848" spans="1:27" x14ac:dyDescent="0.25">
      <c r="A848" t="s">
        <v>1213</v>
      </c>
      <c r="B848">
        <v>9302</v>
      </c>
      <c r="C848" t="s">
        <v>2551</v>
      </c>
      <c r="D848" t="s">
        <v>2552</v>
      </c>
      <c r="E848" t="s">
        <v>309</v>
      </c>
      <c r="F848" t="s">
        <v>2551</v>
      </c>
      <c r="G848" t="s">
        <v>4221</v>
      </c>
      <c r="H848" t="s">
        <v>321</v>
      </c>
      <c r="I848" t="s">
        <v>917</v>
      </c>
      <c r="J848" t="s">
        <v>204</v>
      </c>
      <c r="K848" t="s">
        <v>204</v>
      </c>
      <c r="L848" t="s">
        <v>325</v>
      </c>
      <c r="M848" t="s">
        <v>340</v>
      </c>
      <c r="N848" t="s">
        <v>454</v>
      </c>
      <c r="O848" t="s">
        <v>339</v>
      </c>
      <c r="P848" t="s">
        <v>1212</v>
      </c>
      <c r="Q848" s="138">
        <v>1932000.54</v>
      </c>
      <c r="R848" s="165">
        <v>1</v>
      </c>
      <c r="S848" t="s">
        <v>4222</v>
      </c>
      <c r="T848" s="4"/>
      <c r="U848" s="138">
        <v>2843.9047999999998</v>
      </c>
      <c r="V848" s="130">
        <v>7.4429177429509886E-4</v>
      </c>
      <c r="W848" s="130">
        <v>8.4398057943275376E-3</v>
      </c>
      <c r="X848" s="130">
        <v>9.0507987047773496E-4</v>
      </c>
      <c r="Y848" s="182"/>
      <c r="AA848" s="159"/>
    </row>
    <row r="849" spans="1:27" x14ac:dyDescent="0.25">
      <c r="A849" t="s">
        <v>1213</v>
      </c>
      <c r="B849">
        <v>9302</v>
      </c>
      <c r="C849" t="s">
        <v>1873</v>
      </c>
      <c r="D849" t="s">
        <v>1874</v>
      </c>
      <c r="E849" t="s">
        <v>309</v>
      </c>
      <c r="F849" t="s">
        <v>1873</v>
      </c>
      <c r="G849" t="s">
        <v>3934</v>
      </c>
      <c r="H849" t="s">
        <v>312</v>
      </c>
      <c r="I849" t="s">
        <v>917</v>
      </c>
      <c r="J849" t="s">
        <v>204</v>
      </c>
      <c r="K849" t="s">
        <v>204</v>
      </c>
      <c r="L849" t="s">
        <v>325</v>
      </c>
      <c r="M849" t="s">
        <v>340</v>
      </c>
      <c r="N849" t="s">
        <v>448</v>
      </c>
      <c r="O849" t="s">
        <v>339</v>
      </c>
      <c r="P849" t="s">
        <v>1212</v>
      </c>
      <c r="Q849" s="138">
        <v>748899.48</v>
      </c>
      <c r="R849" s="165">
        <v>1</v>
      </c>
      <c r="S849" t="s">
        <v>3935</v>
      </c>
      <c r="T849" s="4"/>
      <c r="U849" s="138">
        <v>23290.773799999999</v>
      </c>
      <c r="V849" s="130">
        <v>4.6353421202847603E-4</v>
      </c>
      <c r="W849" s="130">
        <v>6.9119615984196109E-2</v>
      </c>
      <c r="X849" s="130">
        <v>7.4123474647358883E-3</v>
      </c>
      <c r="Y849" s="182"/>
      <c r="AA849" s="159"/>
    </row>
    <row r="850" spans="1:27" x14ac:dyDescent="0.25">
      <c r="A850" t="s">
        <v>1213</v>
      </c>
      <c r="B850">
        <v>9302</v>
      </c>
      <c r="C850" t="s">
        <v>1884</v>
      </c>
      <c r="D850" t="s">
        <v>1885</v>
      </c>
      <c r="E850" t="s">
        <v>309</v>
      </c>
      <c r="F850" t="s">
        <v>1884</v>
      </c>
      <c r="G850" t="s">
        <v>3949</v>
      </c>
      <c r="H850" t="s">
        <v>312</v>
      </c>
      <c r="I850" t="s">
        <v>917</v>
      </c>
      <c r="J850" t="s">
        <v>204</v>
      </c>
      <c r="K850" t="s">
        <v>204</v>
      </c>
      <c r="L850" t="s">
        <v>325</v>
      </c>
      <c r="M850" t="s">
        <v>340</v>
      </c>
      <c r="N850" t="s">
        <v>448</v>
      </c>
      <c r="O850" t="s">
        <v>339</v>
      </c>
      <c r="P850" t="s">
        <v>1212</v>
      </c>
      <c r="Q850" s="138">
        <v>665512.63</v>
      </c>
      <c r="R850" s="165">
        <v>1</v>
      </c>
      <c r="S850" t="s">
        <v>3950</v>
      </c>
      <c r="T850" s="4"/>
      <c r="U850" s="138">
        <v>22394.5</v>
      </c>
      <c r="V850" s="130">
        <v>4.9751172234609273E-4</v>
      </c>
      <c r="W850" s="130">
        <v>6.6459760137212776E-2</v>
      </c>
      <c r="X850" s="130">
        <v>7.1271060688858634E-3</v>
      </c>
      <c r="Y850" s="182"/>
      <c r="AA850" s="159"/>
    </row>
    <row r="851" spans="1:27" x14ac:dyDescent="0.25">
      <c r="A851" t="s">
        <v>1213</v>
      </c>
      <c r="B851">
        <v>9302</v>
      </c>
      <c r="C851" t="s">
        <v>1769</v>
      </c>
      <c r="D851" t="s">
        <v>1770</v>
      </c>
      <c r="E851" t="s">
        <v>309</v>
      </c>
      <c r="F851" t="s">
        <v>1769</v>
      </c>
      <c r="G851" t="s">
        <v>3977</v>
      </c>
      <c r="H851" t="s">
        <v>312</v>
      </c>
      <c r="I851" t="s">
        <v>917</v>
      </c>
      <c r="J851" t="s">
        <v>204</v>
      </c>
      <c r="K851" t="s">
        <v>204</v>
      </c>
      <c r="L851" t="s">
        <v>325</v>
      </c>
      <c r="M851" t="s">
        <v>340</v>
      </c>
      <c r="N851" t="s">
        <v>441</v>
      </c>
      <c r="O851" t="s">
        <v>339</v>
      </c>
      <c r="P851" t="s">
        <v>1212</v>
      </c>
      <c r="Q851" s="138">
        <v>256758.8</v>
      </c>
      <c r="R851" s="165">
        <v>1</v>
      </c>
      <c r="S851" t="s">
        <v>3978</v>
      </c>
      <c r="T851" s="4"/>
      <c r="U851" s="138">
        <v>15367.0142</v>
      </c>
      <c r="V851" s="130">
        <v>2.1673771494864547E-3</v>
      </c>
      <c r="W851" s="130">
        <v>4.5604415269693124E-2</v>
      </c>
      <c r="X851" s="130">
        <v>4.8905910007133553E-3</v>
      </c>
      <c r="Y851" s="182"/>
      <c r="AA851" s="159"/>
    </row>
    <row r="852" spans="1:27" x14ac:dyDescent="0.25">
      <c r="A852" t="s">
        <v>1213</v>
      </c>
      <c r="B852">
        <v>9302</v>
      </c>
      <c r="C852" t="s">
        <v>3262</v>
      </c>
      <c r="D852" t="s">
        <v>3263</v>
      </c>
      <c r="E852" t="s">
        <v>309</v>
      </c>
      <c r="F852" t="s">
        <v>4013</v>
      </c>
      <c r="G852" t="s">
        <v>4014</v>
      </c>
      <c r="H852" t="s">
        <v>312</v>
      </c>
      <c r="I852" t="s">
        <v>917</v>
      </c>
      <c r="J852" t="s">
        <v>204</v>
      </c>
      <c r="K852" t="s">
        <v>204</v>
      </c>
      <c r="L852" t="s">
        <v>325</v>
      </c>
      <c r="M852" t="s">
        <v>340</v>
      </c>
      <c r="N852" t="s">
        <v>476</v>
      </c>
      <c r="O852" t="s">
        <v>339</v>
      </c>
      <c r="P852" t="s">
        <v>1212</v>
      </c>
      <c r="Q852" s="138">
        <v>47109.760000000002</v>
      </c>
      <c r="R852" s="165">
        <v>1</v>
      </c>
      <c r="S852" t="s">
        <v>4015</v>
      </c>
      <c r="T852" s="4"/>
      <c r="U852" s="138">
        <v>12625.4157</v>
      </c>
      <c r="V852" s="130">
        <v>2.9626381814251892E-3</v>
      </c>
      <c r="W852" s="130">
        <v>3.7468222065891191E-2</v>
      </c>
      <c r="X852" s="130">
        <v>4.018070368067019E-3</v>
      </c>
      <c r="Y852" s="182"/>
      <c r="AA852" s="159"/>
    </row>
    <row r="853" spans="1:27" x14ac:dyDescent="0.25">
      <c r="A853" t="s">
        <v>1213</v>
      </c>
      <c r="B853">
        <v>9302</v>
      </c>
      <c r="C853" t="s">
        <v>3548</v>
      </c>
      <c r="D853" t="s">
        <v>3549</v>
      </c>
      <c r="E853" t="s">
        <v>309</v>
      </c>
      <c r="F853" t="s">
        <v>3548</v>
      </c>
      <c r="G853" t="s">
        <v>3951</v>
      </c>
      <c r="H853" t="s">
        <v>312</v>
      </c>
      <c r="I853" t="s">
        <v>917</v>
      </c>
      <c r="J853" t="s">
        <v>204</v>
      </c>
      <c r="K853" t="s">
        <v>204</v>
      </c>
      <c r="L853" t="s">
        <v>325</v>
      </c>
      <c r="M853" t="s">
        <v>340</v>
      </c>
      <c r="N853" t="s">
        <v>448</v>
      </c>
      <c r="O853" t="s">
        <v>339</v>
      </c>
      <c r="P853" t="s">
        <v>1212</v>
      </c>
      <c r="Q853" s="138">
        <v>610334</v>
      </c>
      <c r="R853" s="165">
        <v>1</v>
      </c>
      <c r="S853" t="s">
        <v>3952</v>
      </c>
      <c r="T853" s="4"/>
      <c r="U853" s="138">
        <v>11651.276099999999</v>
      </c>
      <c r="V853" s="130">
        <v>4.933940405021024E-4</v>
      </c>
      <c r="W853" s="130">
        <v>3.4577285266402011E-2</v>
      </c>
      <c r="X853" s="130">
        <v>3.7080479851112906E-3</v>
      </c>
      <c r="Y853" s="182"/>
      <c r="AA853" s="159"/>
    </row>
    <row r="854" spans="1:27" x14ac:dyDescent="0.25">
      <c r="A854" t="s">
        <v>1213</v>
      </c>
      <c r="B854">
        <v>9302</v>
      </c>
      <c r="C854" t="s">
        <v>3995</v>
      </c>
      <c r="D854" t="s">
        <v>3996</v>
      </c>
      <c r="E854" t="s">
        <v>309</v>
      </c>
      <c r="F854" t="s">
        <v>3995</v>
      </c>
      <c r="G854" t="s">
        <v>3997</v>
      </c>
      <c r="H854" t="s">
        <v>312</v>
      </c>
      <c r="I854" t="s">
        <v>917</v>
      </c>
      <c r="J854" t="s">
        <v>204</v>
      </c>
      <c r="K854" t="s">
        <v>204</v>
      </c>
      <c r="L854" t="s">
        <v>325</v>
      </c>
      <c r="M854" t="s">
        <v>340</v>
      </c>
      <c r="N854" t="s">
        <v>480</v>
      </c>
      <c r="O854" t="s">
        <v>339</v>
      </c>
      <c r="P854" t="s">
        <v>1212</v>
      </c>
      <c r="Q854" s="138">
        <v>16987</v>
      </c>
      <c r="R854" s="165">
        <v>1</v>
      </c>
      <c r="S854" t="s">
        <v>3998</v>
      </c>
      <c r="T854" s="4"/>
      <c r="U854" s="138">
        <v>10939.628000000001</v>
      </c>
      <c r="V854" s="130">
        <v>2.2717538350172311E-4</v>
      </c>
      <c r="W854" s="130">
        <v>3.246533983211667E-2</v>
      </c>
      <c r="X854" s="130">
        <v>3.4815641836233773E-3</v>
      </c>
      <c r="Y854" s="182"/>
      <c r="AA854" s="159"/>
    </row>
    <row r="855" spans="1:27" x14ac:dyDescent="0.25">
      <c r="A855" t="s">
        <v>1213</v>
      </c>
      <c r="B855">
        <v>9302</v>
      </c>
      <c r="C855" t="s">
        <v>1980</v>
      </c>
      <c r="D855" t="s">
        <v>1981</v>
      </c>
      <c r="E855" t="s">
        <v>309</v>
      </c>
      <c r="F855" t="s">
        <v>1980</v>
      </c>
      <c r="G855" t="s">
        <v>3973</v>
      </c>
      <c r="H855" t="s">
        <v>312</v>
      </c>
      <c r="I855" t="s">
        <v>917</v>
      </c>
      <c r="J855" t="s">
        <v>204</v>
      </c>
      <c r="K855" t="s">
        <v>204</v>
      </c>
      <c r="L855" t="s">
        <v>325</v>
      </c>
      <c r="M855" t="s">
        <v>340</v>
      </c>
      <c r="N855" t="s">
        <v>464</v>
      </c>
      <c r="O855" t="s">
        <v>339</v>
      </c>
      <c r="P855" t="s">
        <v>1212</v>
      </c>
      <c r="Q855" s="138">
        <v>43657</v>
      </c>
      <c r="R855" s="165">
        <v>1</v>
      </c>
      <c r="S855" t="s">
        <v>3974</v>
      </c>
      <c r="T855" s="4"/>
      <c r="U855" s="138">
        <v>9604.5400000000009</v>
      </c>
      <c r="V855" s="130">
        <v>3.5999015772379553E-4</v>
      </c>
      <c r="W855" s="130">
        <v>2.8503222872949412E-2</v>
      </c>
      <c r="X855" s="130">
        <v>3.0566690626206003E-3</v>
      </c>
      <c r="Y855" s="182"/>
      <c r="AA855" s="159"/>
    </row>
    <row r="856" spans="1:27" x14ac:dyDescent="0.25">
      <c r="A856" t="s">
        <v>1213</v>
      </c>
      <c r="B856">
        <v>9302</v>
      </c>
      <c r="C856" t="s">
        <v>4003</v>
      </c>
      <c r="D856" t="s">
        <v>4004</v>
      </c>
      <c r="E856" t="s">
        <v>309</v>
      </c>
      <c r="F856" t="s">
        <v>4003</v>
      </c>
      <c r="G856" t="s">
        <v>4005</v>
      </c>
      <c r="H856" t="s">
        <v>312</v>
      </c>
      <c r="I856" t="s">
        <v>917</v>
      </c>
      <c r="J856" t="s">
        <v>204</v>
      </c>
      <c r="K856" t="s">
        <v>204</v>
      </c>
      <c r="L856" t="s">
        <v>325</v>
      </c>
      <c r="M856" t="s">
        <v>340</v>
      </c>
      <c r="N856" t="s">
        <v>441</v>
      </c>
      <c r="O856" t="s">
        <v>339</v>
      </c>
      <c r="P856" t="s">
        <v>1212</v>
      </c>
      <c r="Q856" s="138">
        <v>34799</v>
      </c>
      <c r="R856" s="165">
        <v>1</v>
      </c>
      <c r="S856" t="s">
        <v>4006</v>
      </c>
      <c r="T856" s="4"/>
      <c r="U856" s="138">
        <v>9249.5741999999991</v>
      </c>
      <c r="V856" s="130">
        <v>6.175007765561578E-4</v>
      </c>
      <c r="W856" s="130">
        <v>2.7449797169097397E-2</v>
      </c>
      <c r="X856" s="130">
        <v>2.9437003021023063E-3</v>
      </c>
      <c r="Y856" s="182"/>
      <c r="AA856" s="159"/>
    </row>
    <row r="857" spans="1:27" x14ac:dyDescent="0.25">
      <c r="A857" t="s">
        <v>1213</v>
      </c>
      <c r="B857">
        <v>9302</v>
      </c>
      <c r="C857" t="s">
        <v>2572</v>
      </c>
      <c r="D857" t="s">
        <v>2573</v>
      </c>
      <c r="E857" t="s">
        <v>309</v>
      </c>
      <c r="F857" t="s">
        <v>2572</v>
      </c>
      <c r="G857" t="s">
        <v>4267</v>
      </c>
      <c r="H857" t="s">
        <v>312</v>
      </c>
      <c r="I857" t="s">
        <v>917</v>
      </c>
      <c r="J857" t="s">
        <v>204</v>
      </c>
      <c r="K857" t="s">
        <v>204</v>
      </c>
      <c r="L857" t="s">
        <v>325</v>
      </c>
      <c r="M857" t="s">
        <v>340</v>
      </c>
      <c r="N857" t="s">
        <v>451</v>
      </c>
      <c r="O857" t="s">
        <v>339</v>
      </c>
      <c r="P857" t="s">
        <v>1212</v>
      </c>
      <c r="Q857" s="138">
        <v>10989.33</v>
      </c>
      <c r="R857" s="165">
        <v>1</v>
      </c>
      <c r="S857" t="s">
        <v>4268</v>
      </c>
      <c r="T857" s="4"/>
      <c r="U857" s="138">
        <v>9202.4649000000009</v>
      </c>
      <c r="V857" s="130">
        <v>1.4267428681227516E-3</v>
      </c>
      <c r="W857" s="130">
        <v>2.7309991735699382E-2</v>
      </c>
      <c r="X857" s="130">
        <v>2.9287076486413694E-3</v>
      </c>
      <c r="Y857" s="182"/>
      <c r="AA857" s="159"/>
    </row>
    <row r="858" spans="1:27" x14ac:dyDescent="0.25">
      <c r="A858" t="s">
        <v>1213</v>
      </c>
      <c r="B858">
        <v>9302</v>
      </c>
      <c r="C858" t="s">
        <v>4536</v>
      </c>
      <c r="D858" t="s">
        <v>4537</v>
      </c>
      <c r="E858" t="s">
        <v>309</v>
      </c>
      <c r="F858" t="s">
        <v>4536</v>
      </c>
      <c r="G858" t="s">
        <v>4538</v>
      </c>
      <c r="H858" t="s">
        <v>312</v>
      </c>
      <c r="I858" t="s">
        <v>917</v>
      </c>
      <c r="J858" t="s">
        <v>204</v>
      </c>
      <c r="K858" t="s">
        <v>204</v>
      </c>
      <c r="L858" t="s">
        <v>325</v>
      </c>
      <c r="M858" t="s">
        <v>340</v>
      </c>
      <c r="N858" t="s">
        <v>448</v>
      </c>
      <c r="O858" t="s">
        <v>339</v>
      </c>
      <c r="P858" t="s">
        <v>1212</v>
      </c>
      <c r="Q858" s="138">
        <v>54986</v>
      </c>
      <c r="R858" s="165">
        <v>1</v>
      </c>
      <c r="S858" t="s">
        <v>4539</v>
      </c>
      <c r="T858" s="4"/>
      <c r="U858" s="138">
        <v>8357.8719999999994</v>
      </c>
      <c r="V858" s="130">
        <v>1.5509705342112744E-3</v>
      </c>
      <c r="W858" s="130">
        <v>2.4803508378286043E-2</v>
      </c>
      <c r="X858" s="130">
        <v>2.6599138294747023E-3</v>
      </c>
      <c r="Y858" s="182"/>
      <c r="AA858" s="159"/>
    </row>
    <row r="859" spans="1:27" x14ac:dyDescent="0.25">
      <c r="A859" t="s">
        <v>1213</v>
      </c>
      <c r="B859">
        <v>9302</v>
      </c>
      <c r="C859" t="s">
        <v>2191</v>
      </c>
      <c r="D859" t="s">
        <v>2192</v>
      </c>
      <c r="E859" t="s">
        <v>309</v>
      </c>
      <c r="F859" t="s">
        <v>2191</v>
      </c>
      <c r="G859" t="s">
        <v>3971</v>
      </c>
      <c r="H859" t="s">
        <v>312</v>
      </c>
      <c r="I859" t="s">
        <v>917</v>
      </c>
      <c r="J859" t="s">
        <v>204</v>
      </c>
      <c r="K859" t="s">
        <v>204</v>
      </c>
      <c r="L859" t="s">
        <v>325</v>
      </c>
      <c r="M859" t="s">
        <v>340</v>
      </c>
      <c r="N859" t="s">
        <v>484</v>
      </c>
      <c r="O859" t="s">
        <v>339</v>
      </c>
      <c r="P859" t="s">
        <v>1212</v>
      </c>
      <c r="Q859" s="138">
        <v>1918545</v>
      </c>
      <c r="R859" s="165">
        <v>1</v>
      </c>
      <c r="S859" t="s">
        <v>3972</v>
      </c>
      <c r="T859" s="4"/>
      <c r="U859" s="138">
        <v>8126.9565999999995</v>
      </c>
      <c r="V859" s="130">
        <v>6.9339050650975428E-4</v>
      </c>
      <c r="W859" s="130">
        <v>2.4118224844561754E-2</v>
      </c>
      <c r="X859" s="130">
        <v>2.5864244214174022E-3</v>
      </c>
      <c r="Y859" s="182"/>
      <c r="AA859" s="159"/>
    </row>
    <row r="860" spans="1:27" x14ac:dyDescent="0.25">
      <c r="A860" t="s">
        <v>1213</v>
      </c>
      <c r="B860">
        <v>9302</v>
      </c>
      <c r="C860" t="s">
        <v>3942</v>
      </c>
      <c r="D860" t="s">
        <v>3943</v>
      </c>
      <c r="E860" t="s">
        <v>309</v>
      </c>
      <c r="F860" t="s">
        <v>3942</v>
      </c>
      <c r="G860" t="s">
        <v>3944</v>
      </c>
      <c r="H860" t="s">
        <v>312</v>
      </c>
      <c r="I860" t="s">
        <v>917</v>
      </c>
      <c r="J860" t="s">
        <v>204</v>
      </c>
      <c r="K860" t="s">
        <v>204</v>
      </c>
      <c r="L860" t="s">
        <v>325</v>
      </c>
      <c r="M860" t="s">
        <v>340</v>
      </c>
      <c r="N860" t="s">
        <v>458</v>
      </c>
      <c r="O860" t="s">
        <v>339</v>
      </c>
      <c r="P860" t="s">
        <v>1212</v>
      </c>
      <c r="Q860" s="138">
        <v>9121.58</v>
      </c>
      <c r="R860" s="165">
        <v>1</v>
      </c>
      <c r="S860" t="s">
        <v>3945</v>
      </c>
      <c r="T860" s="4"/>
      <c r="U860" s="138">
        <v>8008.7471999999998</v>
      </c>
      <c r="V860" s="130">
        <v>3.1405403134900713E-4</v>
      </c>
      <c r="W860" s="130">
        <v>2.3767416906453568E-2</v>
      </c>
      <c r="X860" s="130">
        <v>2.548803981928271E-3</v>
      </c>
      <c r="Y860" s="182"/>
      <c r="AA860" s="159"/>
    </row>
    <row r="861" spans="1:27" x14ac:dyDescent="0.25">
      <c r="A861" t="s">
        <v>1213</v>
      </c>
      <c r="B861">
        <v>9302</v>
      </c>
      <c r="C861" t="s">
        <v>2591</v>
      </c>
      <c r="D861" t="s">
        <v>2592</v>
      </c>
      <c r="E861" t="s">
        <v>309</v>
      </c>
      <c r="F861" t="s">
        <v>2591</v>
      </c>
      <c r="G861" t="s">
        <v>3975</v>
      </c>
      <c r="H861" t="s">
        <v>312</v>
      </c>
      <c r="I861" t="s">
        <v>917</v>
      </c>
      <c r="J861" t="s">
        <v>204</v>
      </c>
      <c r="K861" t="s">
        <v>204</v>
      </c>
      <c r="L861" t="s">
        <v>325</v>
      </c>
      <c r="M861" t="s">
        <v>340</v>
      </c>
      <c r="N861" t="s">
        <v>475</v>
      </c>
      <c r="O861" t="s">
        <v>339</v>
      </c>
      <c r="P861" t="s">
        <v>1212</v>
      </c>
      <c r="Q861" s="138">
        <v>287850</v>
      </c>
      <c r="R861" s="165">
        <v>1</v>
      </c>
      <c r="S861" t="s">
        <v>3976</v>
      </c>
      <c r="T861" s="4"/>
      <c r="U861" s="138">
        <v>7115.652</v>
      </c>
      <c r="V861" s="130">
        <v>1.0484278646608672E-3</v>
      </c>
      <c r="W861" s="130">
        <v>2.111699413426861E-2</v>
      </c>
      <c r="X861" s="130">
        <v>2.2645741835397009E-3</v>
      </c>
      <c r="Y861" s="182"/>
      <c r="AA861" s="159"/>
    </row>
    <row r="862" spans="1:27" x14ac:dyDescent="0.25">
      <c r="A862" t="s">
        <v>1213</v>
      </c>
      <c r="B862">
        <v>9302</v>
      </c>
      <c r="C862" t="s">
        <v>2873</v>
      </c>
      <c r="D862" t="s">
        <v>2874</v>
      </c>
      <c r="E862" t="s">
        <v>309</v>
      </c>
      <c r="F862" t="s">
        <v>2873</v>
      </c>
      <c r="G862" t="s">
        <v>4233</v>
      </c>
      <c r="H862" t="s">
        <v>312</v>
      </c>
      <c r="I862" t="s">
        <v>917</v>
      </c>
      <c r="J862" t="s">
        <v>204</v>
      </c>
      <c r="K862" t="s">
        <v>204</v>
      </c>
      <c r="L862" t="s">
        <v>325</v>
      </c>
      <c r="M862" t="s">
        <v>340</v>
      </c>
      <c r="N862" t="s">
        <v>464</v>
      </c>
      <c r="O862" t="s">
        <v>339</v>
      </c>
      <c r="P862" t="s">
        <v>1212</v>
      </c>
      <c r="Q862" s="138">
        <v>77753</v>
      </c>
      <c r="R862" s="165">
        <v>1</v>
      </c>
      <c r="S862" t="s">
        <v>4234</v>
      </c>
      <c r="T862" s="4"/>
      <c r="U862" s="138">
        <v>7115.1769999999997</v>
      </c>
      <c r="V862" s="130">
        <v>2.1242354686590234E-3</v>
      </c>
      <c r="W862" s="130">
        <v>2.1115584485200078E-2</v>
      </c>
      <c r="X862" s="130">
        <v>2.2644230135924941E-3</v>
      </c>
      <c r="Y862" s="182"/>
      <c r="AA862" s="159"/>
    </row>
    <row r="863" spans="1:27" x14ac:dyDescent="0.25">
      <c r="A863" t="s">
        <v>1213</v>
      </c>
      <c r="B863">
        <v>9302</v>
      </c>
      <c r="C863" t="s">
        <v>2363</v>
      </c>
      <c r="D863" t="s">
        <v>2364</v>
      </c>
      <c r="E863" t="s">
        <v>309</v>
      </c>
      <c r="F863" t="s">
        <v>4249</v>
      </c>
      <c r="G863" t="s">
        <v>4250</v>
      </c>
      <c r="H863" t="s">
        <v>312</v>
      </c>
      <c r="I863" t="s">
        <v>917</v>
      </c>
      <c r="J863" t="s">
        <v>204</v>
      </c>
      <c r="K863" t="s">
        <v>204</v>
      </c>
      <c r="L863" t="s">
        <v>325</v>
      </c>
      <c r="M863" t="s">
        <v>340</v>
      </c>
      <c r="N863" t="s">
        <v>459</v>
      </c>
      <c r="O863" t="s">
        <v>339</v>
      </c>
      <c r="P863" t="s">
        <v>1212</v>
      </c>
      <c r="Q863" s="138">
        <v>123231.31</v>
      </c>
      <c r="R863" s="165">
        <v>1</v>
      </c>
      <c r="S863" t="s">
        <v>4251</v>
      </c>
      <c r="T863" s="4"/>
      <c r="U863" s="138">
        <v>6899.7209999999995</v>
      </c>
      <c r="V863" s="130">
        <v>1.0493763315262987E-3</v>
      </c>
      <c r="W863" s="130">
        <v>2.0476179538444255E-2</v>
      </c>
      <c r="X863" s="130">
        <v>2.1958535985496094E-3</v>
      </c>
      <c r="Y863" s="182"/>
      <c r="AA863" s="159"/>
    </row>
    <row r="864" spans="1:27" x14ac:dyDescent="0.25">
      <c r="A864" t="s">
        <v>1213</v>
      </c>
      <c r="B864">
        <v>9302</v>
      </c>
      <c r="C864" t="s">
        <v>2047</v>
      </c>
      <c r="D864" t="s">
        <v>2048</v>
      </c>
      <c r="E864" t="s">
        <v>309</v>
      </c>
      <c r="F864" t="s">
        <v>3946</v>
      </c>
      <c r="G864" t="s">
        <v>3947</v>
      </c>
      <c r="H864" t="s">
        <v>312</v>
      </c>
      <c r="I864" t="s">
        <v>917</v>
      </c>
      <c r="J864" t="s">
        <v>204</v>
      </c>
      <c r="K864" t="s">
        <v>204</v>
      </c>
      <c r="L864" t="s">
        <v>325</v>
      </c>
      <c r="M864" t="s">
        <v>340</v>
      </c>
      <c r="N864" t="s">
        <v>448</v>
      </c>
      <c r="O864" t="s">
        <v>339</v>
      </c>
      <c r="P864" t="s">
        <v>1212</v>
      </c>
      <c r="Q864" s="138">
        <v>52411.43</v>
      </c>
      <c r="R864" s="165">
        <v>1</v>
      </c>
      <c r="S864" t="s">
        <v>3948</v>
      </c>
      <c r="T864" s="4"/>
      <c r="U864" s="138">
        <v>6855.415</v>
      </c>
      <c r="V864" s="130">
        <v>2.0292025760420692E-4</v>
      </c>
      <c r="W864" s="130">
        <v>2.0344693408696355E-2</v>
      </c>
      <c r="X864" s="130">
        <v>2.1817531023792082E-3</v>
      </c>
      <c r="Y864" s="182"/>
      <c r="AA864" s="159"/>
    </row>
    <row r="865" spans="1:27" x14ac:dyDescent="0.25">
      <c r="A865" t="s">
        <v>1213</v>
      </c>
      <c r="B865">
        <v>9302</v>
      </c>
      <c r="C865" t="s">
        <v>2285</v>
      </c>
      <c r="D865" t="s">
        <v>2286</v>
      </c>
      <c r="E865" t="s">
        <v>309</v>
      </c>
      <c r="F865" t="s">
        <v>2285</v>
      </c>
      <c r="G865" t="s">
        <v>3936</v>
      </c>
      <c r="H865" t="s">
        <v>312</v>
      </c>
      <c r="I865" t="s">
        <v>917</v>
      </c>
      <c r="J865" t="s">
        <v>204</v>
      </c>
      <c r="K865" t="s">
        <v>204</v>
      </c>
      <c r="L865" t="s">
        <v>325</v>
      </c>
      <c r="M865" t="s">
        <v>340</v>
      </c>
      <c r="N865" t="s">
        <v>467</v>
      </c>
      <c r="O865" t="s">
        <v>339</v>
      </c>
      <c r="P865" t="s">
        <v>1212</v>
      </c>
      <c r="Q865" s="138">
        <v>107187</v>
      </c>
      <c r="R865" s="165">
        <v>1</v>
      </c>
      <c r="S865" t="s">
        <v>3937</v>
      </c>
      <c r="T865" s="4"/>
      <c r="U865" s="138">
        <v>6559.8444</v>
      </c>
      <c r="V865" s="130">
        <v>8.6553196156214125E-5</v>
      </c>
      <c r="W865" s="130">
        <v>1.946753378559193E-2</v>
      </c>
      <c r="X865" s="130">
        <v>2.0876870139626669E-3</v>
      </c>
      <c r="Y865" s="182"/>
      <c r="AA865" s="159"/>
    </row>
    <row r="866" spans="1:27" x14ac:dyDescent="0.25">
      <c r="A866" t="s">
        <v>1213</v>
      </c>
      <c r="B866">
        <v>9302</v>
      </c>
      <c r="C866" t="s">
        <v>3979</v>
      </c>
      <c r="D866" t="s">
        <v>3980</v>
      </c>
      <c r="E866" t="s">
        <v>309</v>
      </c>
      <c r="F866" t="s">
        <v>3979</v>
      </c>
      <c r="G866" t="s">
        <v>3981</v>
      </c>
      <c r="H866" t="s">
        <v>312</v>
      </c>
      <c r="I866" t="s">
        <v>917</v>
      </c>
      <c r="J866" t="s">
        <v>204</v>
      </c>
      <c r="K866" t="s">
        <v>204</v>
      </c>
      <c r="L866" t="s">
        <v>325</v>
      </c>
      <c r="M866" t="s">
        <v>340</v>
      </c>
      <c r="N866" t="s">
        <v>458</v>
      </c>
      <c r="O866" t="s">
        <v>339</v>
      </c>
      <c r="P866" t="s">
        <v>1212</v>
      </c>
      <c r="Q866" s="138">
        <v>41617</v>
      </c>
      <c r="R866" s="165">
        <v>1</v>
      </c>
      <c r="S866" t="s">
        <v>3982</v>
      </c>
      <c r="T866" s="4"/>
      <c r="U866" s="138">
        <v>6167.6394</v>
      </c>
      <c r="V866" s="130">
        <v>3.7462275550632077E-4</v>
      </c>
      <c r="W866" s="130">
        <v>1.8303593968913033E-2</v>
      </c>
      <c r="X866" s="130">
        <v>1.962866784185383E-3</v>
      </c>
      <c r="Y866" s="182"/>
      <c r="AA866" s="159"/>
    </row>
    <row r="867" spans="1:27" x14ac:dyDescent="0.25">
      <c r="A867" t="s">
        <v>1213</v>
      </c>
      <c r="B867">
        <v>9302</v>
      </c>
      <c r="C867" t="s">
        <v>2018</v>
      </c>
      <c r="D867" t="s">
        <v>2019</v>
      </c>
      <c r="E867" t="s">
        <v>309</v>
      </c>
      <c r="F867" t="s">
        <v>2018</v>
      </c>
      <c r="G867" t="s">
        <v>3964</v>
      </c>
      <c r="H867" t="s">
        <v>312</v>
      </c>
      <c r="I867" t="s">
        <v>917</v>
      </c>
      <c r="J867" t="s">
        <v>204</v>
      </c>
      <c r="K867" t="s">
        <v>204</v>
      </c>
      <c r="L867" t="s">
        <v>325</v>
      </c>
      <c r="M867" t="s">
        <v>340</v>
      </c>
      <c r="N867" t="s">
        <v>464</v>
      </c>
      <c r="O867" t="s">
        <v>339</v>
      </c>
      <c r="P867" t="s">
        <v>1212</v>
      </c>
      <c r="Q867" s="138">
        <v>23522.22</v>
      </c>
      <c r="R867" s="165">
        <v>1</v>
      </c>
      <c r="S867" t="s">
        <v>3965</v>
      </c>
      <c r="T867" s="4"/>
      <c r="U867" s="138">
        <v>5812.3405999999995</v>
      </c>
      <c r="V867" s="130">
        <v>4.9497754630128423E-4</v>
      </c>
      <c r="W867" s="130">
        <v>1.7249180026871928E-2</v>
      </c>
      <c r="X867" s="130">
        <v>1.8497920455777844E-3</v>
      </c>
      <c r="Y867" s="182"/>
      <c r="AA867" s="159"/>
    </row>
    <row r="868" spans="1:27" x14ac:dyDescent="0.25">
      <c r="A868" t="s">
        <v>1213</v>
      </c>
      <c r="B868">
        <v>9302</v>
      </c>
      <c r="C868" t="s">
        <v>3324</v>
      </c>
      <c r="D868" t="s">
        <v>3325</v>
      </c>
      <c r="E868" t="s">
        <v>309</v>
      </c>
      <c r="F868" t="s">
        <v>3324</v>
      </c>
      <c r="G868" t="s">
        <v>4544</v>
      </c>
      <c r="H868" t="s">
        <v>312</v>
      </c>
      <c r="I868" t="s">
        <v>917</v>
      </c>
      <c r="J868" t="s">
        <v>204</v>
      </c>
      <c r="K868" t="s">
        <v>204</v>
      </c>
      <c r="L868" t="s">
        <v>325</v>
      </c>
      <c r="M868" t="s">
        <v>340</v>
      </c>
      <c r="N868" t="s">
        <v>458</v>
      </c>
      <c r="O868" t="s">
        <v>339</v>
      </c>
      <c r="P868" t="s">
        <v>1212</v>
      </c>
      <c r="Q868" s="138">
        <v>24734</v>
      </c>
      <c r="R868" s="165">
        <v>1</v>
      </c>
      <c r="S868" t="s">
        <v>4545</v>
      </c>
      <c r="T868" s="4"/>
      <c r="U868" s="138">
        <v>5671.5061999999998</v>
      </c>
      <c r="V868" s="130">
        <v>1.9087810410365544E-3</v>
      </c>
      <c r="W868" s="130">
        <v>1.6831228277868007E-2</v>
      </c>
      <c r="X868" s="130">
        <v>1.8049711428138068E-3</v>
      </c>
      <c r="Y868" s="182"/>
      <c r="AA868" s="159"/>
    </row>
    <row r="869" spans="1:27" x14ac:dyDescent="0.25">
      <c r="A869" t="s">
        <v>1213</v>
      </c>
      <c r="B869">
        <v>9302</v>
      </c>
      <c r="C869" t="s">
        <v>2185</v>
      </c>
      <c r="D869" t="s">
        <v>2186</v>
      </c>
      <c r="E869" t="s">
        <v>309</v>
      </c>
      <c r="F869" t="s">
        <v>2185</v>
      </c>
      <c r="G869" t="s">
        <v>3991</v>
      </c>
      <c r="H869" t="s">
        <v>312</v>
      </c>
      <c r="I869" t="s">
        <v>917</v>
      </c>
      <c r="J869" t="s">
        <v>204</v>
      </c>
      <c r="K869" t="s">
        <v>204</v>
      </c>
      <c r="L869" t="s">
        <v>325</v>
      </c>
      <c r="M869" t="s">
        <v>340</v>
      </c>
      <c r="N869" t="s">
        <v>464</v>
      </c>
      <c r="O869" t="s">
        <v>339</v>
      </c>
      <c r="P869" t="s">
        <v>1212</v>
      </c>
      <c r="Q869" s="138">
        <v>15221.03</v>
      </c>
      <c r="R869" s="165">
        <v>1</v>
      </c>
      <c r="S869" t="s">
        <v>3992</v>
      </c>
      <c r="T869" s="4"/>
      <c r="U869" s="138">
        <v>5439.9960999999994</v>
      </c>
      <c r="V869" s="130">
        <v>6.1870126888587899E-4</v>
      </c>
      <c r="W869" s="130">
        <v>1.6144179863509921E-2</v>
      </c>
      <c r="X869" s="130">
        <v>1.7312924699826038E-3</v>
      </c>
      <c r="Y869" s="182"/>
      <c r="AA869" s="159"/>
    </row>
    <row r="870" spans="1:27" x14ac:dyDescent="0.25">
      <c r="A870" t="s">
        <v>1213</v>
      </c>
      <c r="B870">
        <v>9302</v>
      </c>
      <c r="C870" t="s">
        <v>2357</v>
      </c>
      <c r="D870" t="s">
        <v>2358</v>
      </c>
      <c r="E870" t="s">
        <v>309</v>
      </c>
      <c r="F870" t="s">
        <v>4254</v>
      </c>
      <c r="G870" t="s">
        <v>4255</v>
      </c>
      <c r="H870" t="s">
        <v>312</v>
      </c>
      <c r="I870" t="s">
        <v>917</v>
      </c>
      <c r="J870" t="s">
        <v>204</v>
      </c>
      <c r="K870" t="s">
        <v>204</v>
      </c>
      <c r="L870" t="s">
        <v>325</v>
      </c>
      <c r="M870" t="s">
        <v>340</v>
      </c>
      <c r="N870" t="s">
        <v>445</v>
      </c>
      <c r="O870" t="s">
        <v>339</v>
      </c>
      <c r="P870" t="s">
        <v>1212</v>
      </c>
      <c r="Q870" s="138">
        <v>172212</v>
      </c>
      <c r="R870" s="165">
        <v>1</v>
      </c>
      <c r="S870" t="s">
        <v>4256</v>
      </c>
      <c r="T870" s="4"/>
      <c r="U870" s="138">
        <v>5161.1935999999996</v>
      </c>
      <c r="V870" s="130">
        <v>7.7271847715069822E-4</v>
      </c>
      <c r="W870" s="130">
        <v>1.5316782633133925E-2</v>
      </c>
      <c r="X870" s="130">
        <v>1.6425628716539718E-3</v>
      </c>
      <c r="Y870" s="182"/>
      <c r="AA870" s="159"/>
    </row>
    <row r="871" spans="1:27" x14ac:dyDescent="0.25">
      <c r="A871" t="s">
        <v>1213</v>
      </c>
      <c r="B871">
        <v>9302</v>
      </c>
      <c r="C871" t="s">
        <v>4346</v>
      </c>
      <c r="D871" t="s">
        <v>4347</v>
      </c>
      <c r="E871" t="s">
        <v>309</v>
      </c>
      <c r="F871" t="s">
        <v>4348</v>
      </c>
      <c r="G871" t="s">
        <v>4349</v>
      </c>
      <c r="H871" t="s">
        <v>312</v>
      </c>
      <c r="I871" t="s">
        <v>917</v>
      </c>
      <c r="J871" t="s">
        <v>204</v>
      </c>
      <c r="K871" t="s">
        <v>204</v>
      </c>
      <c r="L871" t="s">
        <v>325</v>
      </c>
      <c r="M871" t="s">
        <v>340</v>
      </c>
      <c r="N871" t="s">
        <v>451</v>
      </c>
      <c r="O871" t="s">
        <v>339</v>
      </c>
      <c r="P871" t="s">
        <v>1212</v>
      </c>
      <c r="Q871" s="138">
        <v>54518.92</v>
      </c>
      <c r="R871" s="165">
        <v>1</v>
      </c>
      <c r="S871" t="s">
        <v>4350</v>
      </c>
      <c r="T871" s="4"/>
      <c r="U871" s="138">
        <v>5120.4170000000004</v>
      </c>
      <c r="V871" s="130">
        <v>1.0330117259574785E-3</v>
      </c>
      <c r="W871" s="130">
        <v>1.5195770641117535E-2</v>
      </c>
      <c r="X871" s="130">
        <v>1.6295856159291946E-3</v>
      </c>
      <c r="Y871" s="182"/>
      <c r="AA871" s="159"/>
    </row>
    <row r="872" spans="1:27" x14ac:dyDescent="0.25">
      <c r="A872" t="s">
        <v>1213</v>
      </c>
      <c r="B872">
        <v>9302</v>
      </c>
      <c r="C872" t="s">
        <v>2442</v>
      </c>
      <c r="D872" t="s">
        <v>2443</v>
      </c>
      <c r="E872" t="s">
        <v>309</v>
      </c>
      <c r="F872" t="s">
        <v>2442</v>
      </c>
      <c r="G872" t="s">
        <v>3957</v>
      </c>
      <c r="H872" t="s">
        <v>312</v>
      </c>
      <c r="I872" t="s">
        <v>917</v>
      </c>
      <c r="J872" t="s">
        <v>204</v>
      </c>
      <c r="K872" t="s">
        <v>204</v>
      </c>
      <c r="L872" t="s">
        <v>325</v>
      </c>
      <c r="M872" t="s">
        <v>340</v>
      </c>
      <c r="N872" t="s">
        <v>446</v>
      </c>
      <c r="O872" t="s">
        <v>339</v>
      </c>
      <c r="P872" t="s">
        <v>1212</v>
      </c>
      <c r="Q872" s="138">
        <v>7431</v>
      </c>
      <c r="R872" s="165">
        <v>1</v>
      </c>
      <c r="S872" t="s">
        <v>3958</v>
      </c>
      <c r="T872" s="4">
        <v>13.9666</v>
      </c>
      <c r="U872" s="138">
        <v>4948.8937000000005</v>
      </c>
      <c r="V872" s="130">
        <v>1.6707591384521742E-4</v>
      </c>
      <c r="W872" s="130">
        <v>1.4686743988325861E-2</v>
      </c>
      <c r="X872" s="130">
        <v>1.5749978933908334E-3</v>
      </c>
      <c r="Y872" s="182"/>
      <c r="AA872" s="159"/>
    </row>
    <row r="873" spans="1:27" x14ac:dyDescent="0.25">
      <c r="A873" t="s">
        <v>1213</v>
      </c>
      <c r="B873">
        <v>9302</v>
      </c>
      <c r="C873" t="s">
        <v>2482</v>
      </c>
      <c r="D873" t="s">
        <v>2483</v>
      </c>
      <c r="E873" t="s">
        <v>309</v>
      </c>
      <c r="F873" t="s">
        <v>2482</v>
      </c>
      <c r="G873" t="s">
        <v>4269</v>
      </c>
      <c r="H873" t="s">
        <v>312</v>
      </c>
      <c r="I873" t="s">
        <v>917</v>
      </c>
      <c r="J873" t="s">
        <v>204</v>
      </c>
      <c r="K873" t="s">
        <v>204</v>
      </c>
      <c r="L873" t="s">
        <v>325</v>
      </c>
      <c r="M873" t="s">
        <v>340</v>
      </c>
      <c r="N873" t="s">
        <v>478</v>
      </c>
      <c r="O873" t="s">
        <v>339</v>
      </c>
      <c r="P873" t="s">
        <v>1212</v>
      </c>
      <c r="Q873" s="138">
        <v>388757</v>
      </c>
      <c r="R873" s="165">
        <v>1</v>
      </c>
      <c r="S873" t="s">
        <v>4270</v>
      </c>
      <c r="T873" s="4"/>
      <c r="U873" s="138">
        <v>4886.6755000000003</v>
      </c>
      <c r="V873" s="130">
        <v>1.9394682189144102E-3</v>
      </c>
      <c r="W873" s="130">
        <v>1.4502100140587837E-2</v>
      </c>
      <c r="X873" s="130">
        <v>1.5551967944238926E-3</v>
      </c>
      <c r="Y873" s="182"/>
      <c r="AA873" s="159"/>
    </row>
    <row r="874" spans="1:27" x14ac:dyDescent="0.25">
      <c r="A874" t="s">
        <v>1213</v>
      </c>
      <c r="B874">
        <v>9302</v>
      </c>
      <c r="C874" t="s">
        <v>2577</v>
      </c>
      <c r="D874" t="s">
        <v>2578</v>
      </c>
      <c r="E874" t="s">
        <v>309</v>
      </c>
      <c r="F874" t="s">
        <v>2577</v>
      </c>
      <c r="G874" t="s">
        <v>4054</v>
      </c>
      <c r="H874" t="s">
        <v>312</v>
      </c>
      <c r="I874" t="s">
        <v>917</v>
      </c>
      <c r="J874" t="s">
        <v>204</v>
      </c>
      <c r="K874" t="s">
        <v>204</v>
      </c>
      <c r="L874" t="s">
        <v>325</v>
      </c>
      <c r="M874" t="s">
        <v>340</v>
      </c>
      <c r="N874" t="s">
        <v>440</v>
      </c>
      <c r="O874" t="s">
        <v>339</v>
      </c>
      <c r="P874" t="s">
        <v>1212</v>
      </c>
      <c r="Q874" s="138">
        <v>176518.2</v>
      </c>
      <c r="R874" s="165">
        <v>1</v>
      </c>
      <c r="S874" t="s">
        <v>4055</v>
      </c>
      <c r="T874" s="4"/>
      <c r="U874" s="138">
        <v>4647.7242000000006</v>
      </c>
      <c r="V874" s="130">
        <v>7.8646704006083497E-4</v>
      </c>
      <c r="W874" s="130">
        <v>1.3792968609074512E-2</v>
      </c>
      <c r="X874" s="130">
        <v>1.4791499409376274E-3</v>
      </c>
      <c r="Y874" s="182"/>
      <c r="AA874" s="159"/>
    </row>
    <row r="875" spans="1:27" x14ac:dyDescent="0.25">
      <c r="A875" t="s">
        <v>1213</v>
      </c>
      <c r="B875">
        <v>9302</v>
      </c>
      <c r="C875" t="s">
        <v>2375</v>
      </c>
      <c r="D875" t="s">
        <v>2376</v>
      </c>
      <c r="E875" t="s">
        <v>309</v>
      </c>
      <c r="F875" t="s">
        <v>3966</v>
      </c>
      <c r="G875" t="s">
        <v>3967</v>
      </c>
      <c r="H875" t="s">
        <v>312</v>
      </c>
      <c r="I875" t="s">
        <v>917</v>
      </c>
      <c r="J875" t="s">
        <v>204</v>
      </c>
      <c r="K875" t="s">
        <v>204</v>
      </c>
      <c r="L875" t="s">
        <v>325</v>
      </c>
      <c r="M875" t="s">
        <v>340</v>
      </c>
      <c r="N875" t="s">
        <v>445</v>
      </c>
      <c r="O875" t="s">
        <v>339</v>
      </c>
      <c r="P875" t="s">
        <v>1212</v>
      </c>
      <c r="Q875" s="138">
        <v>122089.81</v>
      </c>
      <c r="R875" s="165">
        <v>1</v>
      </c>
      <c r="S875" t="s">
        <v>3968</v>
      </c>
      <c r="T875" s="4"/>
      <c r="U875" s="138">
        <v>4174.2506000000003</v>
      </c>
      <c r="V875" s="130">
        <v>4.6790522715682472E-4</v>
      </c>
      <c r="W875" s="130">
        <v>1.2387849410731051E-2</v>
      </c>
      <c r="X875" s="130">
        <v>1.3284657743781044E-3</v>
      </c>
      <c r="Y875" s="182"/>
      <c r="AA875" s="159"/>
    </row>
    <row r="876" spans="1:27" x14ac:dyDescent="0.25">
      <c r="A876" t="s">
        <v>1213</v>
      </c>
      <c r="B876">
        <v>9302</v>
      </c>
      <c r="C876" t="s">
        <v>4574</v>
      </c>
      <c r="D876" t="s">
        <v>4575</v>
      </c>
      <c r="E876" t="s">
        <v>309</v>
      </c>
      <c r="F876" t="s">
        <v>4574</v>
      </c>
      <c r="G876" t="s">
        <v>4576</v>
      </c>
      <c r="H876" t="s">
        <v>312</v>
      </c>
      <c r="I876" t="s">
        <v>917</v>
      </c>
      <c r="J876" t="s">
        <v>204</v>
      </c>
      <c r="K876" t="s">
        <v>204</v>
      </c>
      <c r="L876" t="s">
        <v>325</v>
      </c>
      <c r="M876" t="s">
        <v>340</v>
      </c>
      <c r="N876" t="s">
        <v>439</v>
      </c>
      <c r="O876" t="s">
        <v>339</v>
      </c>
      <c r="P876" t="s">
        <v>1212</v>
      </c>
      <c r="Q876" s="138">
        <v>77003</v>
      </c>
      <c r="R876" s="165">
        <v>1</v>
      </c>
      <c r="S876" t="s">
        <v>4577</v>
      </c>
      <c r="T876" s="4"/>
      <c r="U876" s="138">
        <v>3539.0578999999998</v>
      </c>
      <c r="V876" s="130">
        <v>3.113656824012621E-3</v>
      </c>
      <c r="W876" s="130">
        <v>1.0502799309906805E-2</v>
      </c>
      <c r="X876" s="130">
        <v>1.1263140966410706E-3</v>
      </c>
      <c r="Y876" s="182"/>
      <c r="AA876" s="159"/>
    </row>
    <row r="877" spans="1:27" x14ac:dyDescent="0.25">
      <c r="A877" t="s">
        <v>1213</v>
      </c>
      <c r="B877">
        <v>9302</v>
      </c>
      <c r="C877" t="s">
        <v>2318</v>
      </c>
      <c r="D877" t="s">
        <v>2319</v>
      </c>
      <c r="E877" t="s">
        <v>309</v>
      </c>
      <c r="F877" t="s">
        <v>4260</v>
      </c>
      <c r="G877" t="s">
        <v>4261</v>
      </c>
      <c r="H877" t="s">
        <v>312</v>
      </c>
      <c r="I877" t="s">
        <v>917</v>
      </c>
      <c r="J877" t="s">
        <v>204</v>
      </c>
      <c r="K877" t="s">
        <v>204</v>
      </c>
      <c r="L877" t="s">
        <v>325</v>
      </c>
      <c r="M877" t="s">
        <v>340</v>
      </c>
      <c r="N877" t="s">
        <v>445</v>
      </c>
      <c r="O877" t="s">
        <v>339</v>
      </c>
      <c r="P877" t="s">
        <v>1212</v>
      </c>
      <c r="Q877" s="138">
        <v>65223.46</v>
      </c>
      <c r="R877" s="165">
        <v>1</v>
      </c>
      <c r="S877" t="s">
        <v>4262</v>
      </c>
      <c r="T877" s="4"/>
      <c r="U877" s="138">
        <v>3450.9732999999997</v>
      </c>
      <c r="V877" s="130">
        <v>8.2482549012104461E-4</v>
      </c>
      <c r="W877" s="130">
        <v>1.0241392206029409E-2</v>
      </c>
      <c r="X877" s="130">
        <v>1.0982809506795449E-3</v>
      </c>
      <c r="Y877" s="182"/>
      <c r="AA877" s="159"/>
    </row>
    <row r="878" spans="1:27" x14ac:dyDescent="0.25">
      <c r="A878" t="s">
        <v>1213</v>
      </c>
      <c r="B878">
        <v>9302</v>
      </c>
      <c r="C878" t="s">
        <v>1788</v>
      </c>
      <c r="D878" t="s">
        <v>1789</v>
      </c>
      <c r="E878" t="s">
        <v>309</v>
      </c>
      <c r="F878" t="s">
        <v>4571</v>
      </c>
      <c r="G878" t="s">
        <v>4572</v>
      </c>
      <c r="H878" t="s">
        <v>312</v>
      </c>
      <c r="I878" t="s">
        <v>917</v>
      </c>
      <c r="J878" t="s">
        <v>204</v>
      </c>
      <c r="K878" t="s">
        <v>204</v>
      </c>
      <c r="L878" t="s">
        <v>325</v>
      </c>
      <c r="M878" t="s">
        <v>340</v>
      </c>
      <c r="N878" t="s">
        <v>441</v>
      </c>
      <c r="O878" t="s">
        <v>339</v>
      </c>
      <c r="P878" t="s">
        <v>1212</v>
      </c>
      <c r="Q878" s="138">
        <v>67611</v>
      </c>
      <c r="R878" s="165">
        <v>1</v>
      </c>
      <c r="S878" t="s">
        <v>4573</v>
      </c>
      <c r="T878" s="4"/>
      <c r="U878" s="138">
        <v>2974.884</v>
      </c>
      <c r="V878" s="130">
        <v>5.1569600273243905E-3</v>
      </c>
      <c r="W878" s="130">
        <v>8.8285104412258401E-3</v>
      </c>
      <c r="X878" s="130">
        <v>9.4676433100231985E-4</v>
      </c>
      <c r="Y878" s="182"/>
      <c r="AA878" s="159"/>
    </row>
    <row r="879" spans="1:27" x14ac:dyDescent="0.25">
      <c r="A879" t="s">
        <v>1213</v>
      </c>
      <c r="B879">
        <v>9302</v>
      </c>
      <c r="C879" t="s">
        <v>4319</v>
      </c>
      <c r="D879" t="s">
        <v>4320</v>
      </c>
      <c r="E879" t="s">
        <v>309</v>
      </c>
      <c r="F879" t="s">
        <v>4319</v>
      </c>
      <c r="G879" t="s">
        <v>4321</v>
      </c>
      <c r="H879" t="s">
        <v>312</v>
      </c>
      <c r="I879" t="s">
        <v>917</v>
      </c>
      <c r="J879" t="s">
        <v>204</v>
      </c>
      <c r="K879" t="s">
        <v>204</v>
      </c>
      <c r="L879" t="s">
        <v>325</v>
      </c>
      <c r="M879" t="s">
        <v>340</v>
      </c>
      <c r="N879" t="s">
        <v>459</v>
      </c>
      <c r="O879" t="s">
        <v>339</v>
      </c>
      <c r="P879" t="s">
        <v>1212</v>
      </c>
      <c r="Q879" s="138">
        <v>170096</v>
      </c>
      <c r="R879" s="165">
        <v>1</v>
      </c>
      <c r="S879" t="s">
        <v>4322</v>
      </c>
      <c r="T879" s="4"/>
      <c r="U879" s="138">
        <v>2905.2397000000001</v>
      </c>
      <c r="V879" s="130">
        <v>1.6947088798785911E-3</v>
      </c>
      <c r="W879" s="130">
        <v>8.621828288334547E-3</v>
      </c>
      <c r="X879" s="130">
        <v>9.2459985699337537E-4</v>
      </c>
      <c r="Y879" s="182"/>
      <c r="AA879" s="159"/>
    </row>
    <row r="880" spans="1:27" x14ac:dyDescent="0.25">
      <c r="A880" t="s">
        <v>1213</v>
      </c>
      <c r="B880">
        <v>9302</v>
      </c>
      <c r="C880" t="s">
        <v>4578</v>
      </c>
      <c r="D880" t="s">
        <v>4579</v>
      </c>
      <c r="E880" t="s">
        <v>309</v>
      </c>
      <c r="F880" t="s">
        <v>4578</v>
      </c>
      <c r="G880" t="s">
        <v>4580</v>
      </c>
      <c r="H880" t="s">
        <v>312</v>
      </c>
      <c r="I880" t="s">
        <v>917</v>
      </c>
      <c r="J880" t="s">
        <v>204</v>
      </c>
      <c r="K880" t="s">
        <v>204</v>
      </c>
      <c r="L880" t="s">
        <v>325</v>
      </c>
      <c r="M880" t="s">
        <v>340</v>
      </c>
      <c r="N880" t="s">
        <v>451</v>
      </c>
      <c r="O880" t="s">
        <v>339</v>
      </c>
      <c r="P880" t="s">
        <v>1212</v>
      </c>
      <c r="Q880" s="138">
        <v>20304</v>
      </c>
      <c r="R880" s="165">
        <v>1</v>
      </c>
      <c r="S880" t="s">
        <v>4581</v>
      </c>
      <c r="T880" s="4"/>
      <c r="U880" s="138">
        <v>2840.5296000000003</v>
      </c>
      <c r="V880" s="130">
        <v>1.9197347770676788E-3</v>
      </c>
      <c r="W880" s="130">
        <v>8.4297892731989097E-3</v>
      </c>
      <c r="X880" s="130">
        <v>9.0400570457076224E-4</v>
      </c>
      <c r="Y880" s="182"/>
      <c r="AA880" s="159"/>
    </row>
    <row r="881" spans="1:27" x14ac:dyDescent="0.25">
      <c r="A881" t="s">
        <v>1213</v>
      </c>
      <c r="B881">
        <v>9302</v>
      </c>
      <c r="C881" t="s">
        <v>1901</v>
      </c>
      <c r="D881" t="s">
        <v>1902</v>
      </c>
      <c r="E881" t="s">
        <v>309</v>
      </c>
      <c r="F881" t="s">
        <v>1901</v>
      </c>
      <c r="G881" t="s">
        <v>4582</v>
      </c>
      <c r="H881" t="s">
        <v>312</v>
      </c>
      <c r="I881" t="s">
        <v>917</v>
      </c>
      <c r="J881" t="s">
        <v>204</v>
      </c>
      <c r="K881" t="s">
        <v>204</v>
      </c>
      <c r="L881" t="s">
        <v>325</v>
      </c>
      <c r="M881" t="s">
        <v>340</v>
      </c>
      <c r="N881" t="s">
        <v>451</v>
      </c>
      <c r="O881" t="s">
        <v>339</v>
      </c>
      <c r="P881" t="s">
        <v>1212</v>
      </c>
      <c r="Q881" s="138">
        <v>867608</v>
      </c>
      <c r="R881" s="165">
        <v>1</v>
      </c>
      <c r="S881" t="s">
        <v>4583</v>
      </c>
      <c r="T881" s="4"/>
      <c r="U881" s="138">
        <v>2748.5821000000001</v>
      </c>
      <c r="V881" s="130">
        <v>3.4862577975468077E-3</v>
      </c>
      <c r="W881" s="130">
        <v>8.1569183095597832E-3</v>
      </c>
      <c r="X881" s="130">
        <v>8.7474318094804754E-4</v>
      </c>
      <c r="Y881" s="182"/>
      <c r="AA881" s="159"/>
    </row>
    <row r="882" spans="1:27" x14ac:dyDescent="0.25">
      <c r="A882" t="s">
        <v>1213</v>
      </c>
      <c r="B882">
        <v>9302</v>
      </c>
      <c r="C882" t="s">
        <v>4303</v>
      </c>
      <c r="D882" t="s">
        <v>4304</v>
      </c>
      <c r="E882" t="s">
        <v>309</v>
      </c>
      <c r="F882" t="s">
        <v>4303</v>
      </c>
      <c r="G882" t="s">
        <v>4305</v>
      </c>
      <c r="H882" t="s">
        <v>312</v>
      </c>
      <c r="I882" t="s">
        <v>917</v>
      </c>
      <c r="J882" t="s">
        <v>204</v>
      </c>
      <c r="K882" t="s">
        <v>204</v>
      </c>
      <c r="L882" t="s">
        <v>325</v>
      </c>
      <c r="M882" t="s">
        <v>340</v>
      </c>
      <c r="N882" t="s">
        <v>445</v>
      </c>
      <c r="O882" t="s">
        <v>339</v>
      </c>
      <c r="P882" t="s">
        <v>1212</v>
      </c>
      <c r="Q882" s="138">
        <v>601833.6</v>
      </c>
      <c r="R882" s="165">
        <v>1</v>
      </c>
      <c r="S882" t="s">
        <v>4306</v>
      </c>
      <c r="T882" s="4"/>
      <c r="U882" s="138">
        <v>2540.9414999999999</v>
      </c>
      <c r="V882" s="130">
        <v>5.7104933862771204E-4</v>
      </c>
      <c r="W882" s="130">
        <v>7.5407069866569752E-3</v>
      </c>
      <c r="X882" s="130">
        <v>8.0866103665337241E-4</v>
      </c>
      <c r="Y882" s="182"/>
      <c r="AA882" s="159"/>
    </row>
    <row r="883" spans="1:27" x14ac:dyDescent="0.25">
      <c r="A883" t="s">
        <v>1213</v>
      </c>
      <c r="B883">
        <v>9302</v>
      </c>
      <c r="C883" t="s">
        <v>4018</v>
      </c>
      <c r="D883" t="s">
        <v>4019</v>
      </c>
      <c r="E883" t="s">
        <v>309</v>
      </c>
      <c r="F883" t="s">
        <v>4020</v>
      </c>
      <c r="G883" t="s">
        <v>4021</v>
      </c>
      <c r="H883" t="s">
        <v>312</v>
      </c>
      <c r="I883" t="s">
        <v>917</v>
      </c>
      <c r="J883" t="s">
        <v>204</v>
      </c>
      <c r="K883" t="s">
        <v>204</v>
      </c>
      <c r="L883" t="s">
        <v>325</v>
      </c>
      <c r="M883" t="s">
        <v>340</v>
      </c>
      <c r="N883" t="s">
        <v>476</v>
      </c>
      <c r="O883" t="s">
        <v>339</v>
      </c>
      <c r="P883" t="s">
        <v>1212</v>
      </c>
      <c r="Q883" s="138">
        <v>55245</v>
      </c>
      <c r="R883" s="165">
        <v>1</v>
      </c>
      <c r="S883" t="s">
        <v>4022</v>
      </c>
      <c r="T883" s="4"/>
      <c r="U883" s="138">
        <v>2510.8852999999999</v>
      </c>
      <c r="V883" s="130">
        <v>7.6917076151998727E-4</v>
      </c>
      <c r="W883" s="130">
        <v>7.4515097354284996E-3</v>
      </c>
      <c r="X883" s="130">
        <v>7.9909557524866824E-4</v>
      </c>
      <c r="Y883" s="182"/>
      <c r="AA883" s="159"/>
    </row>
    <row r="884" spans="1:27" x14ac:dyDescent="0.25">
      <c r="A884" t="s">
        <v>1213</v>
      </c>
      <c r="B884">
        <v>9302</v>
      </c>
      <c r="C884" t="s">
        <v>4364</v>
      </c>
      <c r="D884" t="s">
        <v>4365</v>
      </c>
      <c r="E884" t="s">
        <v>309</v>
      </c>
      <c r="F884" t="s">
        <v>4364</v>
      </c>
      <c r="G884" t="s">
        <v>4366</v>
      </c>
      <c r="H884" t="s">
        <v>312</v>
      </c>
      <c r="I884" t="s">
        <v>917</v>
      </c>
      <c r="J884" t="s">
        <v>204</v>
      </c>
      <c r="K884" t="s">
        <v>204</v>
      </c>
      <c r="L884" t="s">
        <v>325</v>
      </c>
      <c r="M884" t="s">
        <v>340</v>
      </c>
      <c r="N884" t="s">
        <v>451</v>
      </c>
      <c r="O884" t="s">
        <v>339</v>
      </c>
      <c r="P884" t="s">
        <v>1212</v>
      </c>
      <c r="Q884" s="138">
        <v>23984.68</v>
      </c>
      <c r="R884" s="165">
        <v>1</v>
      </c>
      <c r="S884" t="s">
        <v>4367</v>
      </c>
      <c r="T884" s="4"/>
      <c r="U884" s="138">
        <v>2398.4679999999998</v>
      </c>
      <c r="V884" s="130">
        <v>6.9275141861411074E-4</v>
      </c>
      <c r="W884" s="130">
        <v>7.1178909096778426E-3</v>
      </c>
      <c r="X884" s="130">
        <v>7.6331848618314932E-4</v>
      </c>
      <c r="Y884" s="182"/>
      <c r="AA884" s="159"/>
    </row>
    <row r="885" spans="1:27" x14ac:dyDescent="0.25">
      <c r="A885" t="s">
        <v>1213</v>
      </c>
      <c r="B885">
        <v>9302</v>
      </c>
      <c r="C885" t="s">
        <v>3131</v>
      </c>
      <c r="D885" t="s">
        <v>3132</v>
      </c>
      <c r="E885" t="s">
        <v>309</v>
      </c>
      <c r="F885" t="s">
        <v>3131</v>
      </c>
      <c r="G885" t="s">
        <v>4483</v>
      </c>
      <c r="H885" t="s">
        <v>312</v>
      </c>
      <c r="I885" t="s">
        <v>917</v>
      </c>
      <c r="J885" t="s">
        <v>204</v>
      </c>
      <c r="K885" t="s">
        <v>204</v>
      </c>
      <c r="L885" t="s">
        <v>325</v>
      </c>
      <c r="M885" t="s">
        <v>340</v>
      </c>
      <c r="N885" t="s">
        <v>447</v>
      </c>
      <c r="O885" t="s">
        <v>339</v>
      </c>
      <c r="P885" t="s">
        <v>1212</v>
      </c>
      <c r="Q885" s="138">
        <v>8562</v>
      </c>
      <c r="R885" s="165">
        <v>1</v>
      </c>
      <c r="S885" t="s">
        <v>4484</v>
      </c>
      <c r="T885" s="4"/>
      <c r="U885" s="138">
        <v>2382.8045999999999</v>
      </c>
      <c r="V885" s="130">
        <v>4.4243459323843983E-4</v>
      </c>
      <c r="W885" s="130">
        <v>7.0714069155304749E-3</v>
      </c>
      <c r="X885" s="130">
        <v>7.5833356965456476E-4</v>
      </c>
      <c r="Y885" s="182"/>
      <c r="AA885" s="159"/>
    </row>
    <row r="886" spans="1:27" x14ac:dyDescent="0.25">
      <c r="A886" t="s">
        <v>1213</v>
      </c>
      <c r="B886">
        <v>9302</v>
      </c>
      <c r="C886" t="s">
        <v>4143</v>
      </c>
      <c r="D886" t="s">
        <v>4144</v>
      </c>
      <c r="E886" t="s">
        <v>309</v>
      </c>
      <c r="F886" t="s">
        <v>4143</v>
      </c>
      <c r="G886" t="s">
        <v>4223</v>
      </c>
      <c r="H886" t="s">
        <v>312</v>
      </c>
      <c r="I886" t="s">
        <v>917</v>
      </c>
      <c r="J886" t="s">
        <v>204</v>
      </c>
      <c r="K886" t="s">
        <v>204</v>
      </c>
      <c r="L886" t="s">
        <v>325</v>
      </c>
      <c r="M886" t="s">
        <v>340</v>
      </c>
      <c r="N886" t="s">
        <v>458</v>
      </c>
      <c r="O886" t="s">
        <v>339</v>
      </c>
      <c r="P886" t="s">
        <v>1212</v>
      </c>
      <c r="Q886" s="138">
        <v>4437</v>
      </c>
      <c r="R886" s="165">
        <v>1</v>
      </c>
      <c r="S886" t="s">
        <v>4224</v>
      </c>
      <c r="T886" s="4"/>
      <c r="U886" s="138">
        <v>2094.2640000000001</v>
      </c>
      <c r="V886" s="130">
        <v>9.5716056086890764E-5</v>
      </c>
      <c r="W886" s="130">
        <v>6.2151100986402811E-3</v>
      </c>
      <c r="X886" s="130">
        <v>6.6650479645668289E-4</v>
      </c>
      <c r="Y886" s="182"/>
      <c r="AA886" s="159"/>
    </row>
    <row r="887" spans="1:27" x14ac:dyDescent="0.25">
      <c r="A887" t="s">
        <v>1213</v>
      </c>
      <c r="B887">
        <v>9302</v>
      </c>
      <c r="C887" t="s">
        <v>1958</v>
      </c>
      <c r="D887" t="s">
        <v>1959</v>
      </c>
      <c r="E887" t="s">
        <v>309</v>
      </c>
      <c r="F887" t="s">
        <v>1958</v>
      </c>
      <c r="G887" t="s">
        <v>4011</v>
      </c>
      <c r="H887" t="s">
        <v>312</v>
      </c>
      <c r="I887" t="s">
        <v>917</v>
      </c>
      <c r="J887" t="s">
        <v>204</v>
      </c>
      <c r="K887" t="s">
        <v>204</v>
      </c>
      <c r="L887" t="s">
        <v>325</v>
      </c>
      <c r="M887" t="s">
        <v>340</v>
      </c>
      <c r="N887" t="s">
        <v>464</v>
      </c>
      <c r="O887" t="s">
        <v>339</v>
      </c>
      <c r="P887" t="s">
        <v>1212</v>
      </c>
      <c r="Q887" s="138">
        <v>133948.96</v>
      </c>
      <c r="R887" s="165">
        <v>1</v>
      </c>
      <c r="S887" t="s">
        <v>4012</v>
      </c>
      <c r="T887" s="4"/>
      <c r="U887" s="138">
        <v>2022.6293000000001</v>
      </c>
      <c r="V887" s="130">
        <v>2.8409064349798106E-4</v>
      </c>
      <c r="W887" s="130">
        <v>6.0025210709995121E-3</v>
      </c>
      <c r="X887" s="130">
        <v>6.4370687263106416E-4</v>
      </c>
      <c r="Y887" s="182"/>
      <c r="AA887" s="159"/>
    </row>
    <row r="888" spans="1:27" x14ac:dyDescent="0.25">
      <c r="A888" t="s">
        <v>1213</v>
      </c>
      <c r="B888">
        <v>9302</v>
      </c>
      <c r="C888" t="s">
        <v>4584</v>
      </c>
      <c r="D888" t="s">
        <v>4585</v>
      </c>
      <c r="E888" t="s">
        <v>309</v>
      </c>
      <c r="F888" t="s">
        <v>4586</v>
      </c>
      <c r="G888" t="s">
        <v>4587</v>
      </c>
      <c r="H888" t="s">
        <v>312</v>
      </c>
      <c r="I888" t="s">
        <v>917</v>
      </c>
      <c r="J888" t="s">
        <v>204</v>
      </c>
      <c r="K888" t="s">
        <v>204</v>
      </c>
      <c r="L888" t="s">
        <v>325</v>
      </c>
      <c r="M888" t="s">
        <v>340</v>
      </c>
      <c r="N888" t="s">
        <v>455</v>
      </c>
      <c r="O888" t="s">
        <v>339</v>
      </c>
      <c r="P888" t="s">
        <v>1212</v>
      </c>
      <c r="Q888" s="138">
        <v>32829</v>
      </c>
      <c r="R888" s="165">
        <v>1</v>
      </c>
      <c r="S888" t="s">
        <v>4588</v>
      </c>
      <c r="T888" s="4"/>
      <c r="U888" s="138">
        <v>1844.9898000000001</v>
      </c>
      <c r="V888" s="130">
        <v>3.1632113576140083E-3</v>
      </c>
      <c r="W888" s="130">
        <v>5.4753434800332299E-3</v>
      </c>
      <c r="X888" s="130">
        <v>5.8717265402721721E-4</v>
      </c>
      <c r="Y888" s="182"/>
      <c r="AA888" s="159"/>
    </row>
    <row r="889" spans="1:27" x14ac:dyDescent="0.25">
      <c r="A889" t="s">
        <v>1213</v>
      </c>
      <c r="B889">
        <v>9302</v>
      </c>
      <c r="C889" t="s">
        <v>2430</v>
      </c>
      <c r="D889" t="s">
        <v>2431</v>
      </c>
      <c r="E889" t="s">
        <v>309</v>
      </c>
      <c r="F889" t="s">
        <v>2430</v>
      </c>
      <c r="G889" t="s">
        <v>4307</v>
      </c>
      <c r="H889" t="s">
        <v>312</v>
      </c>
      <c r="I889" t="s">
        <v>917</v>
      </c>
      <c r="J889" t="s">
        <v>204</v>
      </c>
      <c r="K889" t="s">
        <v>204</v>
      </c>
      <c r="L889" t="s">
        <v>325</v>
      </c>
      <c r="M889" t="s">
        <v>340</v>
      </c>
      <c r="N889" t="s">
        <v>465</v>
      </c>
      <c r="O889" t="s">
        <v>339</v>
      </c>
      <c r="P889" t="s">
        <v>1212</v>
      </c>
      <c r="Q889" s="138">
        <v>42616.2</v>
      </c>
      <c r="R889" s="165">
        <v>1</v>
      </c>
      <c r="S889" t="s">
        <v>4308</v>
      </c>
      <c r="T889" s="4"/>
      <c r="U889" s="138">
        <v>1794.1420000000001</v>
      </c>
      <c r="V889" s="130">
        <v>5.7649584080413162E-4</v>
      </c>
      <c r="W889" s="130">
        <v>5.3244433665453218E-3</v>
      </c>
      <c r="X889" s="130">
        <v>5.7099021351863274E-4</v>
      </c>
      <c r="Y889" s="182"/>
      <c r="AA889" s="159"/>
    </row>
    <row r="890" spans="1:27" x14ac:dyDescent="0.25">
      <c r="A890" t="s">
        <v>1213</v>
      </c>
      <c r="B890">
        <v>9302</v>
      </c>
      <c r="C890" t="s">
        <v>2142</v>
      </c>
      <c r="D890" t="s">
        <v>2143</v>
      </c>
      <c r="E890" t="s">
        <v>309</v>
      </c>
      <c r="F890" t="s">
        <v>4026</v>
      </c>
      <c r="G890" t="s">
        <v>4027</v>
      </c>
      <c r="H890" t="s">
        <v>312</v>
      </c>
      <c r="I890" t="s">
        <v>917</v>
      </c>
      <c r="J890" t="s">
        <v>204</v>
      </c>
      <c r="K890" t="s">
        <v>204</v>
      </c>
      <c r="L890" t="s">
        <v>325</v>
      </c>
      <c r="M890" t="s">
        <v>340</v>
      </c>
      <c r="N890" t="s">
        <v>464</v>
      </c>
      <c r="O890" t="s">
        <v>339</v>
      </c>
      <c r="P890" t="s">
        <v>1212</v>
      </c>
      <c r="Q890" s="138">
        <v>201285.72</v>
      </c>
      <c r="R890" s="165">
        <v>1</v>
      </c>
      <c r="S890" t="s">
        <v>4028</v>
      </c>
      <c r="T890" s="4"/>
      <c r="U890" s="138">
        <v>1773.3271999999999</v>
      </c>
      <c r="V890" s="130">
        <v>2.664497281074813E-4</v>
      </c>
      <c r="W890" s="130">
        <v>5.2626716540576995E-3</v>
      </c>
      <c r="X890" s="130">
        <v>5.6436585095627826E-4</v>
      </c>
      <c r="Y890" s="182"/>
      <c r="AA890" s="159"/>
    </row>
    <row r="891" spans="1:27" x14ac:dyDescent="0.25">
      <c r="A891" t="s">
        <v>1213</v>
      </c>
      <c r="B891">
        <v>9302</v>
      </c>
      <c r="C891" t="s">
        <v>4069</v>
      </c>
      <c r="D891" t="s">
        <v>4070</v>
      </c>
      <c r="E891" t="s">
        <v>309</v>
      </c>
      <c r="F891" t="s">
        <v>4071</v>
      </c>
      <c r="G891" t="s">
        <v>4072</v>
      </c>
      <c r="H891" t="s">
        <v>312</v>
      </c>
      <c r="I891" t="s">
        <v>917</v>
      </c>
      <c r="J891" t="s">
        <v>204</v>
      </c>
      <c r="K891" t="s">
        <v>204</v>
      </c>
      <c r="L891" t="s">
        <v>325</v>
      </c>
      <c r="M891" t="s">
        <v>340</v>
      </c>
      <c r="N891" t="s">
        <v>462</v>
      </c>
      <c r="O891" t="s">
        <v>339</v>
      </c>
      <c r="P891" t="s">
        <v>1212</v>
      </c>
      <c r="Q891" s="138">
        <v>52681</v>
      </c>
      <c r="R891" s="165">
        <v>1</v>
      </c>
      <c r="S891" t="s">
        <v>4073</v>
      </c>
      <c r="T891" s="4"/>
      <c r="U891" s="138">
        <v>1623.1016000000002</v>
      </c>
      <c r="V891" s="130">
        <v>1.9200634585692941E-3</v>
      </c>
      <c r="W891" s="130">
        <v>4.8168498075119469E-3</v>
      </c>
      <c r="X891" s="130">
        <v>5.1655617512238973E-4</v>
      </c>
      <c r="Y891" s="182"/>
      <c r="AA891" s="159"/>
    </row>
    <row r="892" spans="1:27" x14ac:dyDescent="0.25">
      <c r="A892" t="s">
        <v>1213</v>
      </c>
      <c r="B892">
        <v>9302</v>
      </c>
      <c r="C892" t="s">
        <v>3099</v>
      </c>
      <c r="D892" t="s">
        <v>3100</v>
      </c>
      <c r="E892" t="s">
        <v>309</v>
      </c>
      <c r="F892" t="s">
        <v>3099</v>
      </c>
      <c r="G892" t="s">
        <v>4100</v>
      </c>
      <c r="H892" t="s">
        <v>312</v>
      </c>
      <c r="I892" t="s">
        <v>917</v>
      </c>
      <c r="J892" t="s">
        <v>204</v>
      </c>
      <c r="K892" t="s">
        <v>204</v>
      </c>
      <c r="L892" t="s">
        <v>325</v>
      </c>
      <c r="M892" t="s">
        <v>340</v>
      </c>
      <c r="N892" t="s">
        <v>447</v>
      </c>
      <c r="O892" t="s">
        <v>339</v>
      </c>
      <c r="P892" t="s">
        <v>1212</v>
      </c>
      <c r="Q892" s="138">
        <v>101095</v>
      </c>
      <c r="R892" s="165">
        <v>1</v>
      </c>
      <c r="S892" t="s">
        <v>4101</v>
      </c>
      <c r="T892" s="4"/>
      <c r="U892" s="138">
        <v>1565.9616000000001</v>
      </c>
      <c r="V892" s="130">
        <v>4.7916433096075378E-4</v>
      </c>
      <c r="W892" s="130">
        <v>4.6472764437735133E-3</v>
      </c>
      <c r="X892" s="130">
        <v>4.9837122610472289E-4</v>
      </c>
      <c r="Y892" s="182"/>
      <c r="AA892" s="159"/>
    </row>
    <row r="893" spans="1:27" x14ac:dyDescent="0.25">
      <c r="A893" t="s">
        <v>1213</v>
      </c>
      <c r="B893">
        <v>9302</v>
      </c>
      <c r="C893" t="s">
        <v>4616</v>
      </c>
      <c r="D893" t="s">
        <v>4617</v>
      </c>
      <c r="E893" t="s">
        <v>309</v>
      </c>
      <c r="F893" t="s">
        <v>4618</v>
      </c>
      <c r="G893" t="s">
        <v>4619</v>
      </c>
      <c r="H893" t="s">
        <v>312</v>
      </c>
      <c r="I893" t="s">
        <v>917</v>
      </c>
      <c r="J893" t="s">
        <v>204</v>
      </c>
      <c r="K893" t="s">
        <v>204</v>
      </c>
      <c r="L893" t="s">
        <v>325</v>
      </c>
      <c r="M893" t="s">
        <v>340</v>
      </c>
      <c r="N893" t="s">
        <v>477</v>
      </c>
      <c r="O893" t="s">
        <v>339</v>
      </c>
      <c r="P893" t="s">
        <v>1212</v>
      </c>
      <c r="Q893" s="138">
        <v>417065.48</v>
      </c>
      <c r="R893" s="165">
        <v>1</v>
      </c>
      <c r="S893" t="s">
        <v>4620</v>
      </c>
      <c r="T893" s="4"/>
      <c r="U893" s="138">
        <v>1540.2228</v>
      </c>
      <c r="V893" s="130">
        <v>7.5605562122216217E-3</v>
      </c>
      <c r="W893" s="130">
        <v>4.5708918638891803E-3</v>
      </c>
      <c r="X893" s="130">
        <v>4.9017978813174561E-4</v>
      </c>
      <c r="Y893" s="182"/>
      <c r="AA893" s="159"/>
    </row>
    <row r="894" spans="1:27" x14ac:dyDescent="0.25">
      <c r="A894" t="s">
        <v>1213</v>
      </c>
      <c r="B894">
        <v>9302</v>
      </c>
      <c r="C894" t="s">
        <v>4112</v>
      </c>
      <c r="D894" t="s">
        <v>4113</v>
      </c>
      <c r="E894" t="s">
        <v>309</v>
      </c>
      <c r="F894" t="s">
        <v>4114</v>
      </c>
      <c r="G894" t="s">
        <v>4115</v>
      </c>
      <c r="H894" t="s">
        <v>312</v>
      </c>
      <c r="I894" t="s">
        <v>917</v>
      </c>
      <c r="J894" t="s">
        <v>204</v>
      </c>
      <c r="K894" t="s">
        <v>204</v>
      </c>
      <c r="L894" t="s">
        <v>325</v>
      </c>
      <c r="M894" t="s">
        <v>340</v>
      </c>
      <c r="N894" t="s">
        <v>477</v>
      </c>
      <c r="O894" t="s">
        <v>339</v>
      </c>
      <c r="P894" t="s">
        <v>1212</v>
      </c>
      <c r="Q894" s="138">
        <v>4736</v>
      </c>
      <c r="R894" s="165">
        <v>1</v>
      </c>
      <c r="S894" t="s">
        <v>4116</v>
      </c>
      <c r="T894" s="4"/>
      <c r="U894" s="138">
        <v>1425.0623999999998</v>
      </c>
      <c r="V894" s="130">
        <v>7.6675992125168377E-4</v>
      </c>
      <c r="W894" s="130">
        <v>4.2291323889598227E-3</v>
      </c>
      <c r="X894" s="130">
        <v>4.5352970057742088E-4</v>
      </c>
      <c r="Y894" s="182"/>
      <c r="AA894" s="159"/>
    </row>
    <row r="895" spans="1:27" x14ac:dyDescent="0.25">
      <c r="A895" t="s">
        <v>1213</v>
      </c>
      <c r="B895">
        <v>9302</v>
      </c>
      <c r="C895" t="s">
        <v>2307</v>
      </c>
      <c r="D895" t="s">
        <v>2308</v>
      </c>
      <c r="E895" t="s">
        <v>309</v>
      </c>
      <c r="F895" t="s">
        <v>2307</v>
      </c>
      <c r="G895" t="s">
        <v>4265</v>
      </c>
      <c r="H895" t="s">
        <v>312</v>
      </c>
      <c r="I895" t="s">
        <v>917</v>
      </c>
      <c r="J895" t="s">
        <v>204</v>
      </c>
      <c r="K895" t="s">
        <v>204</v>
      </c>
      <c r="L895" t="s">
        <v>325</v>
      </c>
      <c r="M895" t="s">
        <v>340</v>
      </c>
      <c r="N895" t="s">
        <v>440</v>
      </c>
      <c r="O895" t="s">
        <v>339</v>
      </c>
      <c r="P895" t="s">
        <v>1212</v>
      </c>
      <c r="Q895" s="138">
        <v>3669</v>
      </c>
      <c r="R895" s="165">
        <v>1</v>
      </c>
      <c r="S895" t="s">
        <v>4266</v>
      </c>
      <c r="T895" s="4">
        <v>60.173499999999997</v>
      </c>
      <c r="U895" s="138">
        <v>1323.7771</v>
      </c>
      <c r="V895" s="130">
        <v>2.6644206813074007E-4</v>
      </c>
      <c r="W895" s="130">
        <v>3.9285498020109905E-3</v>
      </c>
      <c r="X895" s="130">
        <v>4.2129539856938661E-4</v>
      </c>
      <c r="Y895" s="182"/>
      <c r="AA895" s="159"/>
    </row>
    <row r="896" spans="1:27" x14ac:dyDescent="0.25">
      <c r="A896" t="s">
        <v>1213</v>
      </c>
      <c r="B896">
        <v>9302</v>
      </c>
      <c r="C896" t="s">
        <v>4589</v>
      </c>
      <c r="D896" t="s">
        <v>4590</v>
      </c>
      <c r="E896" t="s">
        <v>309</v>
      </c>
      <c r="F896" t="s">
        <v>4591</v>
      </c>
      <c r="G896" t="s">
        <v>4592</v>
      </c>
      <c r="H896" t="s">
        <v>312</v>
      </c>
      <c r="I896" t="s">
        <v>917</v>
      </c>
      <c r="J896" t="s">
        <v>204</v>
      </c>
      <c r="K896" t="s">
        <v>204</v>
      </c>
      <c r="L896" t="s">
        <v>325</v>
      </c>
      <c r="M896" t="s">
        <v>340</v>
      </c>
      <c r="N896" t="s">
        <v>462</v>
      </c>
      <c r="O896" t="s">
        <v>339</v>
      </c>
      <c r="P896" t="s">
        <v>1212</v>
      </c>
      <c r="Q896" s="138">
        <v>22266</v>
      </c>
      <c r="R896" s="165">
        <v>1</v>
      </c>
      <c r="S896" t="s">
        <v>4593</v>
      </c>
      <c r="T896" s="4"/>
      <c r="U896" s="138">
        <v>1312.1353999999999</v>
      </c>
      <c r="V896" s="130">
        <v>1.066559164502788E-3</v>
      </c>
      <c r="W896" s="130">
        <v>3.8940009355665781E-3</v>
      </c>
      <c r="X896" s="130">
        <v>4.1759039820223618E-4</v>
      </c>
      <c r="Y896" s="182"/>
      <c r="AA896" s="159"/>
    </row>
    <row r="897" spans="1:27" x14ac:dyDescent="0.25">
      <c r="A897" t="s">
        <v>1213</v>
      </c>
      <c r="B897">
        <v>9302</v>
      </c>
      <c r="C897" t="s">
        <v>4594</v>
      </c>
      <c r="D897" t="s">
        <v>4595</v>
      </c>
      <c r="E897" t="s">
        <v>309</v>
      </c>
      <c r="F897" t="s">
        <v>4594</v>
      </c>
      <c r="G897" t="s">
        <v>4596</v>
      </c>
      <c r="H897" t="s">
        <v>312</v>
      </c>
      <c r="I897" t="s">
        <v>917</v>
      </c>
      <c r="J897" t="s">
        <v>204</v>
      </c>
      <c r="K897" t="s">
        <v>204</v>
      </c>
      <c r="L897" t="s">
        <v>325</v>
      </c>
      <c r="M897" t="s">
        <v>340</v>
      </c>
      <c r="N897" t="s">
        <v>459</v>
      </c>
      <c r="O897" t="s">
        <v>339</v>
      </c>
      <c r="P897" t="s">
        <v>1212</v>
      </c>
      <c r="Q897" s="138">
        <v>8304</v>
      </c>
      <c r="R897" s="165">
        <v>1</v>
      </c>
      <c r="S897" t="s">
        <v>4597</v>
      </c>
      <c r="T897" s="4"/>
      <c r="U897" s="138">
        <v>1203.2496000000001</v>
      </c>
      <c r="V897" s="130">
        <v>2.472699509539576E-3</v>
      </c>
      <c r="W897" s="130">
        <v>3.5708624796801547E-3</v>
      </c>
      <c r="X897" s="130">
        <v>3.8293721791263425E-4</v>
      </c>
      <c r="Y897" s="182"/>
      <c r="AA897" s="159"/>
    </row>
    <row r="898" spans="1:27" x14ac:dyDescent="0.25">
      <c r="A898" t="s">
        <v>1213</v>
      </c>
      <c r="B898">
        <v>9302</v>
      </c>
      <c r="C898" t="s">
        <v>4548</v>
      </c>
      <c r="D898" t="s">
        <v>4549</v>
      </c>
      <c r="E898" t="s">
        <v>309</v>
      </c>
      <c r="F898" t="s">
        <v>4550</v>
      </c>
      <c r="G898" t="s">
        <v>4551</v>
      </c>
      <c r="H898" t="s">
        <v>312</v>
      </c>
      <c r="I898" t="s">
        <v>917</v>
      </c>
      <c r="J898" t="s">
        <v>204</v>
      </c>
      <c r="K898" t="s">
        <v>204</v>
      </c>
      <c r="L898" t="s">
        <v>325</v>
      </c>
      <c r="M898" t="s">
        <v>340</v>
      </c>
      <c r="N898" t="s">
        <v>480</v>
      </c>
      <c r="O898" t="s">
        <v>339</v>
      </c>
      <c r="P898" t="s">
        <v>1212</v>
      </c>
      <c r="Q898" s="138">
        <v>30965.89</v>
      </c>
      <c r="R898" s="165">
        <v>1</v>
      </c>
      <c r="S898" t="s">
        <v>4552</v>
      </c>
      <c r="T898" s="4">
        <v>23.7837</v>
      </c>
      <c r="U898" s="138">
        <v>1159.3027999999999</v>
      </c>
      <c r="V898" s="130">
        <v>6.3075907580002917E-4</v>
      </c>
      <c r="W898" s="130">
        <v>3.4404423413962868E-3</v>
      </c>
      <c r="X898" s="130">
        <v>3.6895103804757297E-4</v>
      </c>
      <c r="Y898" s="182"/>
      <c r="AA898" s="159"/>
    </row>
    <row r="899" spans="1:27" x14ac:dyDescent="0.25">
      <c r="A899" t="s">
        <v>1213</v>
      </c>
      <c r="B899">
        <v>9302</v>
      </c>
      <c r="C899" t="s">
        <v>2386</v>
      </c>
      <c r="D899" t="s">
        <v>2387</v>
      </c>
      <c r="E899" t="s">
        <v>309</v>
      </c>
      <c r="F899" t="s">
        <v>2386</v>
      </c>
      <c r="G899" t="s">
        <v>4340</v>
      </c>
      <c r="H899" t="s">
        <v>312</v>
      </c>
      <c r="I899" t="s">
        <v>917</v>
      </c>
      <c r="J899" t="s">
        <v>204</v>
      </c>
      <c r="K899" t="s">
        <v>204</v>
      </c>
      <c r="L899" t="s">
        <v>325</v>
      </c>
      <c r="M899" t="s">
        <v>340</v>
      </c>
      <c r="N899" t="s">
        <v>464</v>
      </c>
      <c r="O899" t="s">
        <v>339</v>
      </c>
      <c r="P899" t="s">
        <v>1212</v>
      </c>
      <c r="Q899" s="138">
        <v>8025.7</v>
      </c>
      <c r="R899" s="165">
        <v>1</v>
      </c>
      <c r="S899" t="s">
        <v>4341</v>
      </c>
      <c r="T899" s="4"/>
      <c r="U899" s="138">
        <v>1098.7183</v>
      </c>
      <c r="V899" s="130">
        <v>4.529784985769532E-4</v>
      </c>
      <c r="W899" s="130">
        <v>3.2606467961493308E-3</v>
      </c>
      <c r="X899" s="130">
        <v>3.4966986822326725E-4</v>
      </c>
      <c r="Y899" s="182"/>
      <c r="AA899" s="159"/>
    </row>
    <row r="900" spans="1:27" x14ac:dyDescent="0.25">
      <c r="A900" t="s">
        <v>1213</v>
      </c>
      <c r="B900">
        <v>9302</v>
      </c>
      <c r="C900" t="s">
        <v>3107</v>
      </c>
      <c r="D900" t="s">
        <v>3108</v>
      </c>
      <c r="E900" t="s">
        <v>309</v>
      </c>
      <c r="F900" t="s">
        <v>4598</v>
      </c>
      <c r="G900" t="s">
        <v>4599</v>
      </c>
      <c r="H900" t="s">
        <v>312</v>
      </c>
      <c r="I900" t="s">
        <v>917</v>
      </c>
      <c r="J900" t="s">
        <v>204</v>
      </c>
      <c r="K900" t="s">
        <v>204</v>
      </c>
      <c r="L900" t="s">
        <v>325</v>
      </c>
      <c r="M900" t="s">
        <v>340</v>
      </c>
      <c r="N900" t="s">
        <v>440</v>
      </c>
      <c r="O900" t="s">
        <v>339</v>
      </c>
      <c r="P900" t="s">
        <v>1212</v>
      </c>
      <c r="Q900" s="138">
        <v>1243834</v>
      </c>
      <c r="R900" s="165">
        <v>1</v>
      </c>
      <c r="S900" t="s">
        <v>4600</v>
      </c>
      <c r="T900" s="4"/>
      <c r="U900" s="138">
        <v>1078.4041000000002</v>
      </c>
      <c r="V900" s="130">
        <v>3.8670231832347912E-4</v>
      </c>
      <c r="W900" s="130">
        <v>3.2003607053958261E-3</v>
      </c>
      <c r="X900" s="130">
        <v>3.4320482287264275E-4</v>
      </c>
      <c r="Y900" s="182"/>
      <c r="AA900" s="159"/>
    </row>
    <row r="901" spans="1:27" x14ac:dyDescent="0.25">
      <c r="A901" t="s">
        <v>1213</v>
      </c>
      <c r="B901">
        <v>9302</v>
      </c>
      <c r="C901" t="s">
        <v>4045</v>
      </c>
      <c r="D901" t="s">
        <v>4046</v>
      </c>
      <c r="E901" t="s">
        <v>309</v>
      </c>
      <c r="F901" t="s">
        <v>4047</v>
      </c>
      <c r="G901" t="s">
        <v>4048</v>
      </c>
      <c r="H901" t="s">
        <v>312</v>
      </c>
      <c r="I901" t="s">
        <v>917</v>
      </c>
      <c r="J901" t="s">
        <v>204</v>
      </c>
      <c r="K901" t="s">
        <v>204</v>
      </c>
      <c r="L901" t="s">
        <v>325</v>
      </c>
      <c r="M901" t="s">
        <v>340</v>
      </c>
      <c r="N901" t="s">
        <v>454</v>
      </c>
      <c r="O901" t="s">
        <v>339</v>
      </c>
      <c r="P901" t="s">
        <v>1212</v>
      </c>
      <c r="Q901" s="138">
        <v>117299</v>
      </c>
      <c r="R901" s="165">
        <v>1</v>
      </c>
      <c r="S901" t="s">
        <v>4049</v>
      </c>
      <c r="T901" s="4"/>
      <c r="U901" s="138">
        <v>1050.5298</v>
      </c>
      <c r="V901" s="130">
        <v>9.9929742658162043E-5</v>
      </c>
      <c r="W901" s="130">
        <v>3.1176386400676107E-3</v>
      </c>
      <c r="X901" s="130">
        <v>3.343337566422761E-4</v>
      </c>
      <c r="Y901" s="182"/>
      <c r="AA901" s="159"/>
    </row>
    <row r="902" spans="1:27" x14ac:dyDescent="0.25">
      <c r="A902" t="s">
        <v>1213</v>
      </c>
      <c r="B902">
        <v>9302</v>
      </c>
      <c r="C902" t="s">
        <v>2136</v>
      </c>
      <c r="D902" t="s">
        <v>2137</v>
      </c>
      <c r="E902" t="s">
        <v>309</v>
      </c>
      <c r="F902" t="s">
        <v>2136</v>
      </c>
      <c r="G902" t="s">
        <v>4605</v>
      </c>
      <c r="H902" t="s">
        <v>312</v>
      </c>
      <c r="I902" t="s">
        <v>917</v>
      </c>
      <c r="J902" t="s">
        <v>204</v>
      </c>
      <c r="K902" t="s">
        <v>204</v>
      </c>
      <c r="L902" t="s">
        <v>325</v>
      </c>
      <c r="M902" t="s">
        <v>340</v>
      </c>
      <c r="N902" t="s">
        <v>464</v>
      </c>
      <c r="O902" t="s">
        <v>339</v>
      </c>
      <c r="P902" t="s">
        <v>1212</v>
      </c>
      <c r="Q902" s="138">
        <v>645618</v>
      </c>
      <c r="R902" s="165">
        <v>1</v>
      </c>
      <c r="S902" t="s">
        <v>4606</v>
      </c>
      <c r="T902" s="4"/>
      <c r="U902" s="138">
        <v>1029.1151</v>
      </c>
      <c r="V902" s="130">
        <v>8.6459946029686971E-4</v>
      </c>
      <c r="W902" s="130">
        <v>3.0540866149984924E-3</v>
      </c>
      <c r="X902" s="130">
        <v>3.275184743929126E-4</v>
      </c>
      <c r="Y902" s="182"/>
      <c r="AA902" s="159"/>
    </row>
    <row r="903" spans="1:27" x14ac:dyDescent="0.25">
      <c r="A903" t="s">
        <v>1213</v>
      </c>
      <c r="B903">
        <v>9302</v>
      </c>
      <c r="C903" t="s">
        <v>4611</v>
      </c>
      <c r="D903" t="s">
        <v>4612</v>
      </c>
      <c r="E903" t="s">
        <v>309</v>
      </c>
      <c r="F903" t="s">
        <v>4613</v>
      </c>
      <c r="G903" t="s">
        <v>4614</v>
      </c>
      <c r="H903" t="s">
        <v>312</v>
      </c>
      <c r="I903" t="s">
        <v>917</v>
      </c>
      <c r="J903" t="s">
        <v>204</v>
      </c>
      <c r="K903" t="s">
        <v>204</v>
      </c>
      <c r="L903" t="s">
        <v>325</v>
      </c>
      <c r="M903" t="s">
        <v>340</v>
      </c>
      <c r="N903" t="s">
        <v>462</v>
      </c>
      <c r="O903" t="s">
        <v>339</v>
      </c>
      <c r="P903" t="s">
        <v>1212</v>
      </c>
      <c r="Q903" s="138">
        <v>2532.67</v>
      </c>
      <c r="R903" s="165">
        <v>1</v>
      </c>
      <c r="S903" t="s">
        <v>4615</v>
      </c>
      <c r="T903" s="4"/>
      <c r="U903" s="138">
        <v>999.39159999999993</v>
      </c>
      <c r="V903" s="130">
        <v>2.0607567127746136E-3</v>
      </c>
      <c r="W903" s="130">
        <v>2.9658767116544369E-3</v>
      </c>
      <c r="X903" s="130">
        <v>3.1805889560175722E-4</v>
      </c>
      <c r="Y903" s="182"/>
      <c r="AA903" s="159"/>
    </row>
    <row r="904" spans="1:27" x14ac:dyDescent="0.25">
      <c r="A904" t="s">
        <v>1213</v>
      </c>
      <c r="B904">
        <v>9302</v>
      </c>
      <c r="C904" t="s">
        <v>4601</v>
      </c>
      <c r="D904" t="s">
        <v>4602</v>
      </c>
      <c r="E904" t="s">
        <v>309</v>
      </c>
      <c r="F904" t="s">
        <v>4601</v>
      </c>
      <c r="G904" t="s">
        <v>4603</v>
      </c>
      <c r="H904" t="s">
        <v>312</v>
      </c>
      <c r="I904" t="s">
        <v>917</v>
      </c>
      <c r="J904" t="s">
        <v>204</v>
      </c>
      <c r="K904" t="s">
        <v>204</v>
      </c>
      <c r="L904" t="s">
        <v>325</v>
      </c>
      <c r="M904" t="s">
        <v>340</v>
      </c>
      <c r="N904" t="s">
        <v>477</v>
      </c>
      <c r="O904" t="s">
        <v>339</v>
      </c>
      <c r="P904" t="s">
        <v>1212</v>
      </c>
      <c r="Q904" s="138">
        <v>646792</v>
      </c>
      <c r="R904" s="165">
        <v>1</v>
      </c>
      <c r="S904" t="s">
        <v>4604</v>
      </c>
      <c r="T904" s="4"/>
      <c r="U904" s="138">
        <v>976.00909999999999</v>
      </c>
      <c r="V904" s="130">
        <v>1.2664374423093702E-3</v>
      </c>
      <c r="W904" s="130">
        <v>2.8964848814546839E-3</v>
      </c>
      <c r="X904" s="130">
        <v>3.1061735604268141E-4</v>
      </c>
      <c r="Y904" s="182"/>
      <c r="AA904" s="159"/>
    </row>
    <row r="905" spans="1:27" x14ac:dyDescent="0.25">
      <c r="A905" t="s">
        <v>1213</v>
      </c>
      <c r="B905">
        <v>9302</v>
      </c>
      <c r="C905" t="s">
        <v>4089</v>
      </c>
      <c r="D905" t="s">
        <v>4090</v>
      </c>
      <c r="E905" t="s">
        <v>309</v>
      </c>
      <c r="F905" t="s">
        <v>4089</v>
      </c>
      <c r="G905" t="s">
        <v>4091</v>
      </c>
      <c r="H905" t="s">
        <v>312</v>
      </c>
      <c r="I905" t="s">
        <v>917</v>
      </c>
      <c r="J905" t="s">
        <v>204</v>
      </c>
      <c r="K905" t="s">
        <v>204</v>
      </c>
      <c r="L905" t="s">
        <v>325</v>
      </c>
      <c r="M905" t="s">
        <v>340</v>
      </c>
      <c r="N905" t="s">
        <v>475</v>
      </c>
      <c r="O905" t="s">
        <v>339</v>
      </c>
      <c r="P905" t="s">
        <v>1212</v>
      </c>
      <c r="Q905" s="138">
        <v>15692</v>
      </c>
      <c r="R905" s="165">
        <v>1</v>
      </c>
      <c r="S905" t="s">
        <v>4092</v>
      </c>
      <c r="T905" s="4"/>
      <c r="U905" s="138">
        <v>936.81240000000003</v>
      </c>
      <c r="V905" s="130">
        <v>3.2358715706246705E-4</v>
      </c>
      <c r="W905" s="130">
        <v>2.7801615306243333E-3</v>
      </c>
      <c r="X905" s="130">
        <v>2.9814290747493942E-4</v>
      </c>
      <c r="Y905" s="182"/>
      <c r="AA905" s="159"/>
    </row>
    <row r="906" spans="1:27" x14ac:dyDescent="0.25">
      <c r="A906" t="s">
        <v>1213</v>
      </c>
      <c r="B906">
        <v>9302</v>
      </c>
      <c r="C906" t="s">
        <v>4285</v>
      </c>
      <c r="D906" t="s">
        <v>4286</v>
      </c>
      <c r="E906" t="s">
        <v>309</v>
      </c>
      <c r="F906" t="s">
        <v>4287</v>
      </c>
      <c r="G906" t="s">
        <v>4288</v>
      </c>
      <c r="H906" t="s">
        <v>312</v>
      </c>
      <c r="I906" t="s">
        <v>917</v>
      </c>
      <c r="J906" t="s">
        <v>204</v>
      </c>
      <c r="K906" t="s">
        <v>204</v>
      </c>
      <c r="L906" t="s">
        <v>325</v>
      </c>
      <c r="M906" t="s">
        <v>340</v>
      </c>
      <c r="N906" t="s">
        <v>478</v>
      </c>
      <c r="O906" t="s">
        <v>339</v>
      </c>
      <c r="P906" t="s">
        <v>1212</v>
      </c>
      <c r="Q906" s="138">
        <v>193647</v>
      </c>
      <c r="R906" s="165">
        <v>1</v>
      </c>
      <c r="S906" t="s">
        <v>4289</v>
      </c>
      <c r="T906" s="4"/>
      <c r="U906" s="138">
        <v>934.73410000000001</v>
      </c>
      <c r="V906" s="130">
        <v>9.7947088269432201E-4</v>
      </c>
      <c r="W906" s="130">
        <v>2.7739937966051245E-3</v>
      </c>
      <c r="X906" s="130">
        <v>2.9748148326171894E-4</v>
      </c>
      <c r="Y906" s="182"/>
      <c r="AA906" s="159"/>
    </row>
    <row r="907" spans="1:27" x14ac:dyDescent="0.25">
      <c r="A907" t="s">
        <v>1213</v>
      </c>
      <c r="B907">
        <v>9302</v>
      </c>
      <c r="C907" t="s">
        <v>3258</v>
      </c>
      <c r="D907" t="s">
        <v>3259</v>
      </c>
      <c r="E907" t="s">
        <v>309</v>
      </c>
      <c r="F907" t="s">
        <v>3258</v>
      </c>
      <c r="G907" t="s">
        <v>4546</v>
      </c>
      <c r="H907" t="s">
        <v>312</v>
      </c>
      <c r="I907" t="s">
        <v>917</v>
      </c>
      <c r="J907" t="s">
        <v>204</v>
      </c>
      <c r="K907" t="s">
        <v>204</v>
      </c>
      <c r="L907" t="s">
        <v>325</v>
      </c>
      <c r="M907" t="s">
        <v>340</v>
      </c>
      <c r="N907" t="s">
        <v>477</v>
      </c>
      <c r="O907" t="s">
        <v>339</v>
      </c>
      <c r="P907" t="s">
        <v>1212</v>
      </c>
      <c r="Q907" s="138">
        <v>52812</v>
      </c>
      <c r="R907" s="165">
        <v>1</v>
      </c>
      <c r="S907" t="s">
        <v>4547</v>
      </c>
      <c r="T907" s="4"/>
      <c r="U907" s="138">
        <v>903.08519999999999</v>
      </c>
      <c r="V907" s="130">
        <v>3.1254606861703571E-3</v>
      </c>
      <c r="W907" s="130">
        <v>2.6800699178578143E-3</v>
      </c>
      <c r="X907" s="130">
        <v>2.8740914106771765E-4</v>
      </c>
      <c r="Y907" s="182"/>
      <c r="AA907" s="159"/>
    </row>
    <row r="908" spans="1:27" x14ac:dyDescent="0.25">
      <c r="A908" t="s">
        <v>1213</v>
      </c>
      <c r="B908">
        <v>9302</v>
      </c>
      <c r="C908" t="s">
        <v>3953</v>
      </c>
      <c r="D908" t="s">
        <v>3954</v>
      </c>
      <c r="E908" t="s">
        <v>309</v>
      </c>
      <c r="F908" t="s">
        <v>3953</v>
      </c>
      <c r="G908" t="s">
        <v>3955</v>
      </c>
      <c r="H908" t="s">
        <v>312</v>
      </c>
      <c r="I908" t="s">
        <v>917</v>
      </c>
      <c r="J908" t="s">
        <v>204</v>
      </c>
      <c r="K908" t="s">
        <v>204</v>
      </c>
      <c r="L908" t="s">
        <v>325</v>
      </c>
      <c r="M908" t="s">
        <v>340</v>
      </c>
      <c r="N908" t="s">
        <v>463</v>
      </c>
      <c r="O908" t="s">
        <v>339</v>
      </c>
      <c r="P908" t="s">
        <v>1212</v>
      </c>
      <c r="Q908" s="138">
        <v>4198.16</v>
      </c>
      <c r="R908" s="165">
        <v>1</v>
      </c>
      <c r="S908" t="s">
        <v>3956</v>
      </c>
      <c r="T908" s="4"/>
      <c r="U908" s="138">
        <v>900.92509999999993</v>
      </c>
      <c r="V908" s="130">
        <v>4.6642190263997179E-4</v>
      </c>
      <c r="W908" s="130">
        <v>2.6736594274305936E-3</v>
      </c>
      <c r="X908" s="130">
        <v>2.8672168379832562E-4</v>
      </c>
      <c r="Y908" s="182"/>
      <c r="AA908" s="159"/>
    </row>
    <row r="909" spans="1:27" x14ac:dyDescent="0.25">
      <c r="A909" t="s">
        <v>1213</v>
      </c>
      <c r="B909">
        <v>9302</v>
      </c>
      <c r="C909" t="s">
        <v>4290</v>
      </c>
      <c r="D909" t="s">
        <v>4291</v>
      </c>
      <c r="E909" t="s">
        <v>309</v>
      </c>
      <c r="F909" t="s">
        <v>4290</v>
      </c>
      <c r="G909" t="s">
        <v>4292</v>
      </c>
      <c r="H909" t="s">
        <v>312</v>
      </c>
      <c r="I909" t="s">
        <v>917</v>
      </c>
      <c r="J909" t="s">
        <v>204</v>
      </c>
      <c r="K909" t="s">
        <v>204</v>
      </c>
      <c r="L909" t="s">
        <v>325</v>
      </c>
      <c r="M909" t="s">
        <v>340</v>
      </c>
      <c r="N909" t="s">
        <v>462</v>
      </c>
      <c r="O909" t="s">
        <v>339</v>
      </c>
      <c r="P909" t="s">
        <v>1212</v>
      </c>
      <c r="Q909" s="138">
        <v>44813</v>
      </c>
      <c r="R909" s="165">
        <v>1</v>
      </c>
      <c r="S909" t="s">
        <v>4293</v>
      </c>
      <c r="T909" s="4"/>
      <c r="U909" s="138">
        <v>850.10259999999994</v>
      </c>
      <c r="V909" s="130">
        <v>4.621042211090689E-4</v>
      </c>
      <c r="W909" s="130">
        <v>2.5228343963035983E-3</v>
      </c>
      <c r="X909" s="130">
        <v>2.7054729507850817E-4</v>
      </c>
      <c r="Y909" s="182"/>
      <c r="AA909" s="159"/>
    </row>
    <row r="910" spans="1:27" x14ac:dyDescent="0.25">
      <c r="A910" t="s">
        <v>1213</v>
      </c>
      <c r="B910">
        <v>9302</v>
      </c>
      <c r="C910" t="s">
        <v>4631</v>
      </c>
      <c r="D910" t="s">
        <v>4632</v>
      </c>
      <c r="E910" t="s">
        <v>309</v>
      </c>
      <c r="F910" t="s">
        <v>4633</v>
      </c>
      <c r="G910" t="s">
        <v>4634</v>
      </c>
      <c r="H910" t="s">
        <v>312</v>
      </c>
      <c r="I910" t="s">
        <v>917</v>
      </c>
      <c r="J910" t="s">
        <v>204</v>
      </c>
      <c r="K910" t="s">
        <v>204</v>
      </c>
      <c r="L910" t="s">
        <v>325</v>
      </c>
      <c r="M910" t="s">
        <v>340</v>
      </c>
      <c r="N910" t="s">
        <v>439</v>
      </c>
      <c r="O910" t="s">
        <v>339</v>
      </c>
      <c r="P910" t="s">
        <v>1212</v>
      </c>
      <c r="Q910" s="138">
        <v>223343</v>
      </c>
      <c r="R910" s="165">
        <v>1</v>
      </c>
      <c r="S910" t="s">
        <v>4635</v>
      </c>
      <c r="T910" s="4"/>
      <c r="U910" s="138">
        <v>846.69330000000002</v>
      </c>
      <c r="V910" s="130">
        <v>3.1074918961974183E-3</v>
      </c>
      <c r="W910" s="130">
        <v>2.5127166772102587E-3</v>
      </c>
      <c r="X910" s="130">
        <v>2.694622767605885E-4</v>
      </c>
      <c r="Y910" s="182"/>
      <c r="AA910" s="159"/>
    </row>
    <row r="911" spans="1:27" x14ac:dyDescent="0.25">
      <c r="A911" t="s">
        <v>1213</v>
      </c>
      <c r="B911">
        <v>9302</v>
      </c>
      <c r="C911" t="s">
        <v>4607</v>
      </c>
      <c r="D911" t="s">
        <v>4608</v>
      </c>
      <c r="E911" t="s">
        <v>309</v>
      </c>
      <c r="F911" t="s">
        <v>4607</v>
      </c>
      <c r="G911" t="s">
        <v>4609</v>
      </c>
      <c r="H911" t="s">
        <v>312</v>
      </c>
      <c r="I911" t="s">
        <v>917</v>
      </c>
      <c r="J911" t="s">
        <v>204</v>
      </c>
      <c r="K911" t="s">
        <v>204</v>
      </c>
      <c r="L911" t="s">
        <v>325</v>
      </c>
      <c r="M911" t="s">
        <v>340</v>
      </c>
      <c r="N911" t="s">
        <v>471</v>
      </c>
      <c r="O911" t="s">
        <v>339</v>
      </c>
      <c r="P911" t="s">
        <v>1212</v>
      </c>
      <c r="Q911" s="138">
        <v>171975</v>
      </c>
      <c r="R911" s="165">
        <v>1</v>
      </c>
      <c r="S911" t="s">
        <v>4610</v>
      </c>
      <c r="T911" s="4"/>
      <c r="U911" s="138">
        <v>807.59460000000001</v>
      </c>
      <c r="V911" s="130">
        <v>1.9690711730693854E-3</v>
      </c>
      <c r="W911" s="130">
        <v>2.3966841592403623E-3</v>
      </c>
      <c r="X911" s="130">
        <v>2.5701901693984914E-4</v>
      </c>
      <c r="Y911" s="182"/>
      <c r="AA911" s="159"/>
    </row>
    <row r="912" spans="1:27" x14ac:dyDescent="0.25">
      <c r="A912" t="s">
        <v>1213</v>
      </c>
      <c r="B912">
        <v>9302</v>
      </c>
      <c r="C912" t="s">
        <v>3316</v>
      </c>
      <c r="D912" t="s">
        <v>3317</v>
      </c>
      <c r="E912" t="s">
        <v>309</v>
      </c>
      <c r="F912" t="s">
        <v>3316</v>
      </c>
      <c r="G912" t="s">
        <v>4338</v>
      </c>
      <c r="H912" t="s">
        <v>312</v>
      </c>
      <c r="I912" t="s">
        <v>917</v>
      </c>
      <c r="J912" t="s">
        <v>204</v>
      </c>
      <c r="K912" t="s">
        <v>204</v>
      </c>
      <c r="L912" t="s">
        <v>325</v>
      </c>
      <c r="M912" t="s">
        <v>340</v>
      </c>
      <c r="N912" t="s">
        <v>447</v>
      </c>
      <c r="O912" t="s">
        <v>339</v>
      </c>
      <c r="P912" t="s">
        <v>1212</v>
      </c>
      <c r="Q912" s="138">
        <v>11012</v>
      </c>
      <c r="R912" s="165">
        <v>1</v>
      </c>
      <c r="S912" t="s">
        <v>4339</v>
      </c>
      <c r="T912" s="4"/>
      <c r="U912" s="138">
        <v>803.21530000000007</v>
      </c>
      <c r="V912" s="130">
        <v>4.8660802742397702E-4</v>
      </c>
      <c r="W912" s="130">
        <v>2.3836877883649738E-3</v>
      </c>
      <c r="X912" s="130">
        <v>2.5562529367710731E-4</v>
      </c>
      <c r="Y912" s="182"/>
      <c r="AA912" s="159"/>
    </row>
    <row r="913" spans="1:27" x14ac:dyDescent="0.25">
      <c r="A913" t="s">
        <v>1213</v>
      </c>
      <c r="B913">
        <v>9302</v>
      </c>
      <c r="C913" t="s">
        <v>4235</v>
      </c>
      <c r="D913" t="s">
        <v>4236</v>
      </c>
      <c r="E913" t="s">
        <v>309</v>
      </c>
      <c r="F913" t="s">
        <v>4235</v>
      </c>
      <c r="G913" t="s">
        <v>4237</v>
      </c>
      <c r="H913" t="s">
        <v>312</v>
      </c>
      <c r="I913" t="s">
        <v>917</v>
      </c>
      <c r="J913" t="s">
        <v>204</v>
      </c>
      <c r="K913" t="s">
        <v>204</v>
      </c>
      <c r="L913" t="s">
        <v>325</v>
      </c>
      <c r="M913" t="s">
        <v>340</v>
      </c>
      <c r="N913" t="s">
        <v>475</v>
      </c>
      <c r="O913" t="s">
        <v>339</v>
      </c>
      <c r="P913" t="s">
        <v>1212</v>
      </c>
      <c r="Q913" s="138">
        <v>21401</v>
      </c>
      <c r="R913" s="165">
        <v>1</v>
      </c>
      <c r="S913" t="s">
        <v>4238</v>
      </c>
      <c r="T913" s="4"/>
      <c r="U913" s="138">
        <v>801.25340000000006</v>
      </c>
      <c r="V913" s="130">
        <v>1.4758508296238797E-3</v>
      </c>
      <c r="W913" s="130">
        <v>2.377865492559611E-3</v>
      </c>
      <c r="X913" s="130">
        <v>2.550009140572655E-4</v>
      </c>
      <c r="Y913" s="182"/>
      <c r="AA913" s="159"/>
    </row>
    <row r="914" spans="1:27" x14ac:dyDescent="0.25">
      <c r="A914" t="s">
        <v>1213</v>
      </c>
      <c r="B914">
        <v>9302</v>
      </c>
      <c r="C914" t="s">
        <v>4621</v>
      </c>
      <c r="D914" t="s">
        <v>4622</v>
      </c>
      <c r="E914" t="s">
        <v>309</v>
      </c>
      <c r="F914" t="s">
        <v>4623</v>
      </c>
      <c r="G914" t="s">
        <v>4624</v>
      </c>
      <c r="H914" t="s">
        <v>312</v>
      </c>
      <c r="I914" t="s">
        <v>917</v>
      </c>
      <c r="J914" t="s">
        <v>204</v>
      </c>
      <c r="K914" t="s">
        <v>204</v>
      </c>
      <c r="L914" t="s">
        <v>325</v>
      </c>
      <c r="M914" t="s">
        <v>340</v>
      </c>
      <c r="N914" t="s">
        <v>460</v>
      </c>
      <c r="O914" t="s">
        <v>339</v>
      </c>
      <c r="P914" t="s">
        <v>1212</v>
      </c>
      <c r="Q914" s="138">
        <v>45149</v>
      </c>
      <c r="R914" s="165">
        <v>1</v>
      </c>
      <c r="S914" t="s">
        <v>4625</v>
      </c>
      <c r="T914" s="4"/>
      <c r="U914" s="138">
        <v>800.0403</v>
      </c>
      <c r="V914" s="130">
        <v>1.2945592355399619E-3</v>
      </c>
      <c r="W914" s="130">
        <v>2.3742653972226996E-3</v>
      </c>
      <c r="X914" s="130">
        <v>2.5461484192472553E-4</v>
      </c>
      <c r="Y914" s="182"/>
      <c r="AA914" s="159"/>
    </row>
    <row r="915" spans="1:27" x14ac:dyDescent="0.25">
      <c r="A915" t="s">
        <v>1213</v>
      </c>
      <c r="B915">
        <v>9302</v>
      </c>
      <c r="C915" t="s">
        <v>1707</v>
      </c>
      <c r="D915" t="s">
        <v>1708</v>
      </c>
      <c r="E915" t="s">
        <v>309</v>
      </c>
      <c r="F915" t="s">
        <v>4029</v>
      </c>
      <c r="G915" t="s">
        <v>4030</v>
      </c>
      <c r="H915" t="s">
        <v>312</v>
      </c>
      <c r="I915" t="s">
        <v>917</v>
      </c>
      <c r="J915" t="s">
        <v>204</v>
      </c>
      <c r="K915" t="s">
        <v>204</v>
      </c>
      <c r="L915" t="s">
        <v>325</v>
      </c>
      <c r="M915" t="s">
        <v>340</v>
      </c>
      <c r="N915" t="s">
        <v>440</v>
      </c>
      <c r="O915" t="s">
        <v>339</v>
      </c>
      <c r="P915" t="s">
        <v>1212</v>
      </c>
      <c r="Q915" s="138">
        <v>12923</v>
      </c>
      <c r="R915" s="165">
        <v>1</v>
      </c>
      <c r="S915" t="s">
        <v>4031</v>
      </c>
      <c r="T915" s="4"/>
      <c r="U915" s="138">
        <v>799.80449999999996</v>
      </c>
      <c r="V915" s="130">
        <v>1.0343519628475311E-3</v>
      </c>
      <c r="W915" s="130">
        <v>2.3735656177482595E-3</v>
      </c>
      <c r="X915" s="130">
        <v>2.5453979798040693E-4</v>
      </c>
      <c r="Y915" s="182"/>
      <c r="AA915" s="159"/>
    </row>
    <row r="916" spans="1:27" x14ac:dyDescent="0.25">
      <c r="A916" t="s">
        <v>1213</v>
      </c>
      <c r="B916">
        <v>9302</v>
      </c>
      <c r="C916" t="s">
        <v>3736</v>
      </c>
      <c r="D916" t="s">
        <v>3737</v>
      </c>
      <c r="E916" t="s">
        <v>311</v>
      </c>
      <c r="F916" t="s">
        <v>3736</v>
      </c>
      <c r="G916" t="s">
        <v>4098</v>
      </c>
      <c r="H916" t="s">
        <v>312</v>
      </c>
      <c r="I916" t="s">
        <v>917</v>
      </c>
      <c r="J916" t="s">
        <v>204</v>
      </c>
      <c r="K916" t="s">
        <v>233</v>
      </c>
      <c r="L916" t="s">
        <v>325</v>
      </c>
      <c r="M916" t="s">
        <v>340</v>
      </c>
      <c r="N916" t="s">
        <v>454</v>
      </c>
      <c r="O916" t="s">
        <v>339</v>
      </c>
      <c r="P916" t="s">
        <v>1212</v>
      </c>
      <c r="Q916" s="138">
        <v>16471</v>
      </c>
      <c r="R916" s="165">
        <v>1</v>
      </c>
      <c r="S916" t="s">
        <v>4099</v>
      </c>
      <c r="T916" s="4">
        <v>18.574300000000001</v>
      </c>
      <c r="U916" s="138">
        <v>778.05219999999997</v>
      </c>
      <c r="V916" s="130">
        <v>8.9769532979168694E-5</v>
      </c>
      <c r="W916" s="130">
        <v>2.309011703151698E-3</v>
      </c>
      <c r="X916" s="130">
        <v>2.4761707368014456E-4</v>
      </c>
      <c r="Y916" s="182"/>
      <c r="AA916" s="159"/>
    </row>
    <row r="917" spans="1:27" x14ac:dyDescent="0.25">
      <c r="A917" t="s">
        <v>1213</v>
      </c>
      <c r="B917">
        <v>9302</v>
      </c>
      <c r="C917" t="s">
        <v>3210</v>
      </c>
      <c r="D917" t="s">
        <v>3211</v>
      </c>
      <c r="E917" t="s">
        <v>309</v>
      </c>
      <c r="F917" t="s">
        <v>3210</v>
      </c>
      <c r="G917" t="s">
        <v>4640</v>
      </c>
      <c r="H917" t="s">
        <v>312</v>
      </c>
      <c r="I917" t="s">
        <v>917</v>
      </c>
      <c r="J917" t="s">
        <v>204</v>
      </c>
      <c r="K917" t="s">
        <v>204</v>
      </c>
      <c r="L917" t="s">
        <v>325</v>
      </c>
      <c r="M917" t="s">
        <v>340</v>
      </c>
      <c r="N917" t="s">
        <v>466</v>
      </c>
      <c r="O917" t="s">
        <v>339</v>
      </c>
      <c r="P917" t="s">
        <v>1212</v>
      </c>
      <c r="Q917" s="138">
        <v>606678</v>
      </c>
      <c r="R917" s="165">
        <v>1</v>
      </c>
      <c r="S917" t="s">
        <v>4641</v>
      </c>
      <c r="T917" s="4"/>
      <c r="U917" s="138">
        <v>777.15449999999998</v>
      </c>
      <c r="V917" s="130">
        <v>1.9941976375497492E-3</v>
      </c>
      <c r="W917" s="130">
        <v>2.3063476147962905E-3</v>
      </c>
      <c r="X917" s="130">
        <v>2.4733137839254987E-4</v>
      </c>
      <c r="Y917" s="182"/>
      <c r="AA917" s="159"/>
    </row>
    <row r="918" spans="1:27" x14ac:dyDescent="0.25">
      <c r="A918" t="s">
        <v>1213</v>
      </c>
      <c r="B918">
        <v>9302</v>
      </c>
      <c r="C918" t="s">
        <v>4677</v>
      </c>
      <c r="D918" t="s">
        <v>4678</v>
      </c>
      <c r="E918" t="s">
        <v>309</v>
      </c>
      <c r="F918" t="s">
        <v>4677</v>
      </c>
      <c r="G918" t="s">
        <v>4679</v>
      </c>
      <c r="H918" t="s">
        <v>312</v>
      </c>
      <c r="I918" t="s">
        <v>917</v>
      </c>
      <c r="J918" t="s">
        <v>204</v>
      </c>
      <c r="K918" t="s">
        <v>204</v>
      </c>
      <c r="L918" t="s">
        <v>325</v>
      </c>
      <c r="M918" t="s">
        <v>340</v>
      </c>
      <c r="N918" t="s">
        <v>456</v>
      </c>
      <c r="O918" t="s">
        <v>339</v>
      </c>
      <c r="P918" t="s">
        <v>1212</v>
      </c>
      <c r="Q918" s="138">
        <v>80660</v>
      </c>
      <c r="R918" s="165">
        <v>1</v>
      </c>
      <c r="S918" t="s">
        <v>4680</v>
      </c>
      <c r="T918" s="4"/>
      <c r="U918" s="138">
        <v>764.49549999999999</v>
      </c>
      <c r="V918" s="130">
        <v>5.3136520474919013E-3</v>
      </c>
      <c r="W918" s="130">
        <v>2.268779725199426E-3</v>
      </c>
      <c r="X918" s="130">
        <v>2.4330261973636082E-4</v>
      </c>
      <c r="Y918" s="182"/>
      <c r="AA918" s="159"/>
    </row>
    <row r="919" spans="1:27" x14ac:dyDescent="0.25">
      <c r="A919" t="s">
        <v>1213</v>
      </c>
      <c r="B919">
        <v>9302</v>
      </c>
      <c r="C919" t="s">
        <v>4626</v>
      </c>
      <c r="D919" t="s">
        <v>4627</v>
      </c>
      <c r="E919" t="s">
        <v>309</v>
      </c>
      <c r="F919" t="s">
        <v>4628</v>
      </c>
      <c r="G919" t="s">
        <v>4629</v>
      </c>
      <c r="H919" t="s">
        <v>312</v>
      </c>
      <c r="I919" t="s">
        <v>917</v>
      </c>
      <c r="J919" t="s">
        <v>204</v>
      </c>
      <c r="K919" t="s">
        <v>204</v>
      </c>
      <c r="L919" t="s">
        <v>325</v>
      </c>
      <c r="M919" t="s">
        <v>340</v>
      </c>
      <c r="N919" t="s">
        <v>476</v>
      </c>
      <c r="O919" t="s">
        <v>339</v>
      </c>
      <c r="P919" t="s">
        <v>1212</v>
      </c>
      <c r="Q919" s="138">
        <v>2965</v>
      </c>
      <c r="R919" s="165">
        <v>1</v>
      </c>
      <c r="S919" t="s">
        <v>4630</v>
      </c>
      <c r="T919" s="4"/>
      <c r="U919" s="138">
        <v>753.70299999999997</v>
      </c>
      <c r="V919" s="130">
        <v>6.3875091773319044E-4</v>
      </c>
      <c r="W919" s="130">
        <v>2.236751014521319E-3</v>
      </c>
      <c r="X919" s="130">
        <v>2.3986787940956402E-4</v>
      </c>
      <c r="Y919" s="182"/>
      <c r="AA919" s="159"/>
    </row>
    <row r="920" spans="1:27" x14ac:dyDescent="0.25">
      <c r="A920" t="s">
        <v>1213</v>
      </c>
      <c r="B920">
        <v>9302</v>
      </c>
      <c r="C920" t="s">
        <v>3291</v>
      </c>
      <c r="D920" t="s">
        <v>3292</v>
      </c>
      <c r="E920" t="s">
        <v>309</v>
      </c>
      <c r="F920" t="s">
        <v>4023</v>
      </c>
      <c r="G920" t="s">
        <v>4024</v>
      </c>
      <c r="H920" t="s">
        <v>312</v>
      </c>
      <c r="I920" t="s">
        <v>917</v>
      </c>
      <c r="J920" t="s">
        <v>204</v>
      </c>
      <c r="K920" t="s">
        <v>204</v>
      </c>
      <c r="L920" t="s">
        <v>325</v>
      </c>
      <c r="M920" t="s">
        <v>340</v>
      </c>
      <c r="N920" t="s">
        <v>465</v>
      </c>
      <c r="O920" t="s">
        <v>339</v>
      </c>
      <c r="P920" t="s">
        <v>1212</v>
      </c>
      <c r="Q920" s="138">
        <v>23022</v>
      </c>
      <c r="R920" s="165">
        <v>1</v>
      </c>
      <c r="S920" t="s">
        <v>4025</v>
      </c>
      <c r="T920" s="4"/>
      <c r="U920" s="138">
        <v>749.13589999999999</v>
      </c>
      <c r="V920" s="130">
        <v>3.7755630934525663E-4</v>
      </c>
      <c r="W920" s="130">
        <v>2.2231973129194674E-3</v>
      </c>
      <c r="X920" s="130">
        <v>2.3841438832348448E-4</v>
      </c>
      <c r="Y920" s="182"/>
      <c r="AA920" s="159"/>
    </row>
    <row r="921" spans="1:27" x14ac:dyDescent="0.25">
      <c r="A921" t="s">
        <v>1213</v>
      </c>
      <c r="B921">
        <v>9302</v>
      </c>
      <c r="C921" t="s">
        <v>4649</v>
      </c>
      <c r="D921" t="s">
        <v>4650</v>
      </c>
      <c r="E921" t="s">
        <v>309</v>
      </c>
      <c r="F921" t="s">
        <v>4651</v>
      </c>
      <c r="G921" t="s">
        <v>4652</v>
      </c>
      <c r="H921" t="s">
        <v>312</v>
      </c>
      <c r="I921" t="s">
        <v>917</v>
      </c>
      <c r="J921" t="s">
        <v>204</v>
      </c>
      <c r="K921" t="s">
        <v>204</v>
      </c>
      <c r="L921" t="s">
        <v>325</v>
      </c>
      <c r="M921" t="s">
        <v>340</v>
      </c>
      <c r="N921" t="s">
        <v>463</v>
      </c>
      <c r="O921" t="s">
        <v>339</v>
      </c>
      <c r="P921" t="s">
        <v>1212</v>
      </c>
      <c r="Q921" s="138">
        <v>3638</v>
      </c>
      <c r="R921" s="165">
        <v>1</v>
      </c>
      <c r="S921" t="s">
        <v>4653</v>
      </c>
      <c r="T921" s="4"/>
      <c r="U921" s="138">
        <v>703.95299999999997</v>
      </c>
      <c r="V921" s="130">
        <v>1.3062189378048772E-3</v>
      </c>
      <c r="W921" s="130">
        <v>2.0891088226069501E-3</v>
      </c>
      <c r="X921" s="130">
        <v>2.240348165179133E-4</v>
      </c>
      <c r="Y921" s="182"/>
      <c r="AA921" s="159"/>
    </row>
    <row r="922" spans="1:27" x14ac:dyDescent="0.25">
      <c r="A922" t="s">
        <v>1213</v>
      </c>
      <c r="B922">
        <v>9302</v>
      </c>
      <c r="C922" t="s">
        <v>3771</v>
      </c>
      <c r="D922" t="s">
        <v>3772</v>
      </c>
      <c r="E922" t="s">
        <v>309</v>
      </c>
      <c r="F922" t="s">
        <v>3771</v>
      </c>
      <c r="G922" t="s">
        <v>4636</v>
      </c>
      <c r="H922" t="s">
        <v>312</v>
      </c>
      <c r="I922" t="s">
        <v>917</v>
      </c>
      <c r="J922" t="s">
        <v>204</v>
      </c>
      <c r="K922" t="s">
        <v>204</v>
      </c>
      <c r="L922" t="s">
        <v>325</v>
      </c>
      <c r="M922" t="s">
        <v>340</v>
      </c>
      <c r="N922" t="s">
        <v>441</v>
      </c>
      <c r="O922" t="s">
        <v>339</v>
      </c>
      <c r="P922" t="s">
        <v>1212</v>
      </c>
      <c r="Q922" s="138">
        <v>45301</v>
      </c>
      <c r="R922" s="165">
        <v>1</v>
      </c>
      <c r="S922" t="s">
        <v>4637</v>
      </c>
      <c r="T922" s="4"/>
      <c r="U922" s="138">
        <v>691.29330000000004</v>
      </c>
      <c r="V922" s="130">
        <v>9.9293292848866396E-4</v>
      </c>
      <c r="W922" s="130">
        <v>2.0515388556325113E-3</v>
      </c>
      <c r="X922" s="130">
        <v>2.2000583508495996E-4</v>
      </c>
      <c r="Y922" s="182"/>
      <c r="AA922" s="159"/>
    </row>
    <row r="923" spans="1:27" x14ac:dyDescent="0.25">
      <c r="A923" t="s">
        <v>1213</v>
      </c>
      <c r="B923">
        <v>9302</v>
      </c>
      <c r="C923" t="s">
        <v>2600</v>
      </c>
      <c r="D923" t="s">
        <v>2601</v>
      </c>
      <c r="E923" t="s">
        <v>309</v>
      </c>
      <c r="F923" t="s">
        <v>2600</v>
      </c>
      <c r="G923" t="s">
        <v>4294</v>
      </c>
      <c r="H923" t="s">
        <v>312</v>
      </c>
      <c r="I923" t="s">
        <v>917</v>
      </c>
      <c r="J923" t="s">
        <v>204</v>
      </c>
      <c r="K923" t="s">
        <v>204</v>
      </c>
      <c r="L923" t="s">
        <v>325</v>
      </c>
      <c r="M923" t="s">
        <v>340</v>
      </c>
      <c r="N923" t="s">
        <v>484</v>
      </c>
      <c r="O923" t="s">
        <v>339</v>
      </c>
      <c r="P923" t="s">
        <v>1212</v>
      </c>
      <c r="Q923" s="138">
        <v>44893</v>
      </c>
      <c r="R923" s="165">
        <v>1</v>
      </c>
      <c r="S923" t="s">
        <v>4295</v>
      </c>
      <c r="T923" s="4"/>
      <c r="U923" s="138">
        <v>689.10759999999993</v>
      </c>
      <c r="V923" s="130">
        <v>2.3489406020455158E-4</v>
      </c>
      <c r="W923" s="130">
        <v>2.045052392539702E-3</v>
      </c>
      <c r="X923" s="130">
        <v>2.1931023055104474E-4</v>
      </c>
      <c r="Y923" s="182"/>
      <c r="AA923" s="159"/>
    </row>
    <row r="924" spans="1:27" x14ac:dyDescent="0.25">
      <c r="A924" t="s">
        <v>1213</v>
      </c>
      <c r="B924">
        <v>9302</v>
      </c>
      <c r="C924" t="s">
        <v>4689</v>
      </c>
      <c r="D924" t="s">
        <v>4690</v>
      </c>
      <c r="E924" t="s">
        <v>309</v>
      </c>
      <c r="F924" t="s">
        <v>4689</v>
      </c>
      <c r="G924" t="s">
        <v>4691</v>
      </c>
      <c r="H924" t="s">
        <v>312</v>
      </c>
      <c r="I924" t="s">
        <v>917</v>
      </c>
      <c r="J924" t="s">
        <v>204</v>
      </c>
      <c r="K924" t="s">
        <v>204</v>
      </c>
      <c r="L924" t="s">
        <v>325</v>
      </c>
      <c r="M924" t="s">
        <v>340</v>
      </c>
      <c r="N924" t="s">
        <v>464</v>
      </c>
      <c r="O924" t="s">
        <v>339</v>
      </c>
      <c r="P924" t="s">
        <v>1212</v>
      </c>
      <c r="Q924" s="138">
        <v>2402</v>
      </c>
      <c r="R924" s="165">
        <v>1</v>
      </c>
      <c r="S924" t="s">
        <v>4692</v>
      </c>
      <c r="T924" s="4"/>
      <c r="U924" s="138">
        <v>686.25139999999999</v>
      </c>
      <c r="V924" s="130">
        <v>3.7523264580256515E-4</v>
      </c>
      <c r="W924" s="130">
        <v>2.0365760984985804E-3</v>
      </c>
      <c r="X924" s="130">
        <v>2.1840123770217775E-4</v>
      </c>
      <c r="Y924" s="182"/>
      <c r="AA924" s="159"/>
    </row>
    <row r="925" spans="1:27" x14ac:dyDescent="0.25">
      <c r="A925" t="s">
        <v>1213</v>
      </c>
      <c r="B925">
        <v>9302</v>
      </c>
      <c r="C925" t="s">
        <v>2615</v>
      </c>
      <c r="D925" t="s">
        <v>2616</v>
      </c>
      <c r="E925" t="s">
        <v>309</v>
      </c>
      <c r="F925" t="s">
        <v>2615</v>
      </c>
      <c r="G925" t="s">
        <v>4638</v>
      </c>
      <c r="H925" t="s">
        <v>312</v>
      </c>
      <c r="I925" t="s">
        <v>917</v>
      </c>
      <c r="J925" t="s">
        <v>204</v>
      </c>
      <c r="K925" t="s">
        <v>204</v>
      </c>
      <c r="L925" t="s">
        <v>325</v>
      </c>
      <c r="M925" t="s">
        <v>340</v>
      </c>
      <c r="N925" t="s">
        <v>465</v>
      </c>
      <c r="O925" t="s">
        <v>339</v>
      </c>
      <c r="P925" t="s">
        <v>1212</v>
      </c>
      <c r="Q925" s="138">
        <v>76818.399999999994</v>
      </c>
      <c r="R925" s="165">
        <v>1</v>
      </c>
      <c r="S925" t="s">
        <v>4639</v>
      </c>
      <c r="T925" s="4"/>
      <c r="U925" s="138">
        <v>677.38469999999995</v>
      </c>
      <c r="V925" s="130">
        <v>4.1252026476855993E-4</v>
      </c>
      <c r="W925" s="130">
        <v>2.0102625502966278E-3</v>
      </c>
      <c r="X925" s="130">
        <v>2.1557938807923504E-4</v>
      </c>
      <c r="Y925" s="182"/>
      <c r="AA925" s="159"/>
    </row>
    <row r="926" spans="1:27" x14ac:dyDescent="0.25">
      <c r="A926" t="s">
        <v>1213</v>
      </c>
      <c r="B926">
        <v>9302</v>
      </c>
      <c r="C926" t="s">
        <v>3054</v>
      </c>
      <c r="D926" t="s">
        <v>3055</v>
      </c>
      <c r="E926" t="s">
        <v>309</v>
      </c>
      <c r="F926" t="s">
        <v>4642</v>
      </c>
      <c r="G926" t="s">
        <v>4643</v>
      </c>
      <c r="H926" t="s">
        <v>312</v>
      </c>
      <c r="I926" t="s">
        <v>917</v>
      </c>
      <c r="J926" t="s">
        <v>204</v>
      </c>
      <c r="K926" t="s">
        <v>204</v>
      </c>
      <c r="L926" t="s">
        <v>325</v>
      </c>
      <c r="M926" t="s">
        <v>340</v>
      </c>
      <c r="N926" t="s">
        <v>440</v>
      </c>
      <c r="O926" t="s">
        <v>339</v>
      </c>
      <c r="P926" t="s">
        <v>1212</v>
      </c>
      <c r="Q926" s="138">
        <v>39039</v>
      </c>
      <c r="R926" s="165">
        <v>1</v>
      </c>
      <c r="S926" t="s">
        <v>4644</v>
      </c>
      <c r="T926" s="4"/>
      <c r="U926" s="138">
        <v>675.76509999999996</v>
      </c>
      <c r="V926" s="130">
        <v>2.1819395166969599E-3</v>
      </c>
      <c r="W926" s="130">
        <v>2.005456092125281E-3</v>
      </c>
      <c r="X926" s="130">
        <v>2.1506394629713821E-4</v>
      </c>
      <c r="Y926" s="182"/>
      <c r="AA926" s="159"/>
    </row>
    <row r="927" spans="1:27" x14ac:dyDescent="0.25">
      <c r="A927" t="s">
        <v>1213</v>
      </c>
      <c r="B927">
        <v>9302</v>
      </c>
      <c r="C927" t="s">
        <v>4685</v>
      </c>
      <c r="D927" t="s">
        <v>4686</v>
      </c>
      <c r="E927" t="s">
        <v>309</v>
      </c>
      <c r="F927" t="s">
        <v>4685</v>
      </c>
      <c r="G927" t="s">
        <v>4687</v>
      </c>
      <c r="H927" t="s">
        <v>312</v>
      </c>
      <c r="I927" t="s">
        <v>917</v>
      </c>
      <c r="J927" t="s">
        <v>204</v>
      </c>
      <c r="K927" t="s">
        <v>204</v>
      </c>
      <c r="L927" t="s">
        <v>325</v>
      </c>
      <c r="M927" t="s">
        <v>340</v>
      </c>
      <c r="N927" t="s">
        <v>466</v>
      </c>
      <c r="O927" t="s">
        <v>339</v>
      </c>
      <c r="P927" t="s">
        <v>1212</v>
      </c>
      <c r="Q927" s="138">
        <v>126351</v>
      </c>
      <c r="R927" s="165">
        <v>1</v>
      </c>
      <c r="S927" t="s">
        <v>4688</v>
      </c>
      <c r="T927" s="4">
        <v>44.222900000000003</v>
      </c>
      <c r="U927" s="138">
        <v>643.25290000000007</v>
      </c>
      <c r="V927" s="130">
        <v>1.9026760373259469E-3</v>
      </c>
      <c r="W927" s="130">
        <v>1.9089702132919475E-3</v>
      </c>
      <c r="X927" s="130">
        <v>2.0471685670224527E-4</v>
      </c>
      <c r="Y927" s="182"/>
      <c r="AA927" s="159"/>
    </row>
    <row r="928" spans="1:27" x14ac:dyDescent="0.25">
      <c r="A928" t="s">
        <v>1213</v>
      </c>
      <c r="B928">
        <v>9302</v>
      </c>
      <c r="C928" t="s">
        <v>4645</v>
      </c>
      <c r="D928" t="s">
        <v>4646</v>
      </c>
      <c r="E928" t="s">
        <v>309</v>
      </c>
      <c r="F928" t="s">
        <v>4645</v>
      </c>
      <c r="G928" t="s">
        <v>4647</v>
      </c>
      <c r="H928" t="s">
        <v>312</v>
      </c>
      <c r="I928" t="s">
        <v>917</v>
      </c>
      <c r="J928" t="s">
        <v>204</v>
      </c>
      <c r="K928" t="s">
        <v>204</v>
      </c>
      <c r="L928" t="s">
        <v>325</v>
      </c>
      <c r="M928" t="s">
        <v>340</v>
      </c>
      <c r="N928" t="s">
        <v>469</v>
      </c>
      <c r="O928" t="s">
        <v>339</v>
      </c>
      <c r="P928" t="s">
        <v>1212</v>
      </c>
      <c r="Q928" s="138">
        <v>31970</v>
      </c>
      <c r="R928" s="165">
        <v>1</v>
      </c>
      <c r="S928" t="s">
        <v>4648</v>
      </c>
      <c r="T928" s="4"/>
      <c r="U928" s="138">
        <v>537.4156999999999</v>
      </c>
      <c r="V928" s="130">
        <v>5.6071895219184282E-4</v>
      </c>
      <c r="W928" s="130">
        <v>1.5948790335114555E-3</v>
      </c>
      <c r="X928" s="130">
        <v>1.7103390104644193E-4</v>
      </c>
      <c r="Y928" s="182"/>
      <c r="AA928" s="159"/>
    </row>
    <row r="929" spans="1:27" x14ac:dyDescent="0.25">
      <c r="A929" t="s">
        <v>1213</v>
      </c>
      <c r="B929">
        <v>9302</v>
      </c>
      <c r="C929" t="s">
        <v>4050</v>
      </c>
      <c r="D929" t="s">
        <v>4051</v>
      </c>
      <c r="E929" t="s">
        <v>309</v>
      </c>
      <c r="F929" t="s">
        <v>4050</v>
      </c>
      <c r="G929" t="s">
        <v>4052</v>
      </c>
      <c r="H929" t="s">
        <v>312</v>
      </c>
      <c r="I929" t="s">
        <v>917</v>
      </c>
      <c r="J929" t="s">
        <v>204</v>
      </c>
      <c r="K929" t="s">
        <v>204</v>
      </c>
      <c r="L929" t="s">
        <v>325</v>
      </c>
      <c r="M929" t="s">
        <v>340</v>
      </c>
      <c r="N929" t="s">
        <v>461</v>
      </c>
      <c r="O929" t="s">
        <v>339</v>
      </c>
      <c r="P929" t="s">
        <v>1212</v>
      </c>
      <c r="Q929" s="138">
        <v>6282</v>
      </c>
      <c r="R929" s="165">
        <v>1</v>
      </c>
      <c r="S929" t="s">
        <v>4053</v>
      </c>
      <c r="T929" s="4"/>
      <c r="U929" s="138">
        <v>512.04579999999999</v>
      </c>
      <c r="V929" s="130">
        <v>1.0565961293159963E-4</v>
      </c>
      <c r="W929" s="130">
        <v>1.5195892316089766E-3</v>
      </c>
      <c r="X929" s="130">
        <v>1.6295986642825321E-4</v>
      </c>
      <c r="Y929" s="182"/>
      <c r="AA929" s="159"/>
    </row>
    <row r="930" spans="1:27" x14ac:dyDescent="0.25">
      <c r="A930" t="s">
        <v>1213</v>
      </c>
      <c r="B930">
        <v>9302</v>
      </c>
      <c r="C930" t="s">
        <v>4681</v>
      </c>
      <c r="D930" t="s">
        <v>4682</v>
      </c>
      <c r="E930" t="s">
        <v>309</v>
      </c>
      <c r="F930" t="s">
        <v>4681</v>
      </c>
      <c r="G930" t="s">
        <v>4683</v>
      </c>
      <c r="H930" t="s">
        <v>312</v>
      </c>
      <c r="I930" t="s">
        <v>917</v>
      </c>
      <c r="J930" t="s">
        <v>204</v>
      </c>
      <c r="K930" t="s">
        <v>204</v>
      </c>
      <c r="L930" t="s">
        <v>325</v>
      </c>
      <c r="M930" t="s">
        <v>340</v>
      </c>
      <c r="N930" t="s">
        <v>456</v>
      </c>
      <c r="O930" t="s">
        <v>339</v>
      </c>
      <c r="P930" t="s">
        <v>1212</v>
      </c>
      <c r="Q930" s="138">
        <v>24515</v>
      </c>
      <c r="R930" s="165">
        <v>1</v>
      </c>
      <c r="S930" t="s">
        <v>4684</v>
      </c>
      <c r="T930" s="4"/>
      <c r="U930" s="138">
        <v>475.59100000000001</v>
      </c>
      <c r="V930" s="130">
        <v>1.0239015758060348E-3</v>
      </c>
      <c r="W930" s="130">
        <v>1.411402968738626E-3</v>
      </c>
      <c r="X930" s="130">
        <v>1.5135803444629245E-4</v>
      </c>
      <c r="Y930" s="182"/>
      <c r="AA930" s="159"/>
    </row>
    <row r="931" spans="1:27" x14ac:dyDescent="0.25">
      <c r="A931" t="s">
        <v>1213</v>
      </c>
      <c r="B931">
        <v>9302</v>
      </c>
      <c r="C931" t="s">
        <v>4664</v>
      </c>
      <c r="D931" t="s">
        <v>4665</v>
      </c>
      <c r="E931" t="s">
        <v>309</v>
      </c>
      <c r="F931" t="s">
        <v>4664</v>
      </c>
      <c r="G931" t="s">
        <v>4666</v>
      </c>
      <c r="H931" t="s">
        <v>312</v>
      </c>
      <c r="I931" t="s">
        <v>917</v>
      </c>
      <c r="J931" t="s">
        <v>204</v>
      </c>
      <c r="K931" t="s">
        <v>204</v>
      </c>
      <c r="L931" t="s">
        <v>325</v>
      </c>
      <c r="M931" t="s">
        <v>340</v>
      </c>
      <c r="N931" t="s">
        <v>456</v>
      </c>
      <c r="O931" t="s">
        <v>339</v>
      </c>
      <c r="P931" t="s">
        <v>1212</v>
      </c>
      <c r="Q931" s="138">
        <v>39851</v>
      </c>
      <c r="R931" s="165">
        <v>1</v>
      </c>
      <c r="S931" t="s">
        <v>4667</v>
      </c>
      <c r="T931" s="4"/>
      <c r="U931" s="138">
        <v>474.2269</v>
      </c>
      <c r="V931" s="130">
        <v>2.3217471638254184E-3</v>
      </c>
      <c r="W931" s="130">
        <v>1.4073547533820353E-3</v>
      </c>
      <c r="X931" s="130">
        <v>1.5092390618316683E-4</v>
      </c>
      <c r="Y931" s="182"/>
      <c r="AA931" s="159"/>
    </row>
    <row r="932" spans="1:27" x14ac:dyDescent="0.25">
      <c r="A932" t="s">
        <v>1213</v>
      </c>
      <c r="B932">
        <v>9302</v>
      </c>
      <c r="C932" t="s">
        <v>4656</v>
      </c>
      <c r="D932" t="s">
        <v>4657</v>
      </c>
      <c r="E932" t="s">
        <v>309</v>
      </c>
      <c r="F932" t="s">
        <v>4656</v>
      </c>
      <c r="G932" t="s">
        <v>4658</v>
      </c>
      <c r="H932" t="s">
        <v>312</v>
      </c>
      <c r="I932" t="s">
        <v>917</v>
      </c>
      <c r="J932" t="s">
        <v>204</v>
      </c>
      <c r="K932" t="s">
        <v>204</v>
      </c>
      <c r="L932" t="s">
        <v>325</v>
      </c>
      <c r="M932" t="s">
        <v>340</v>
      </c>
      <c r="N932" t="s">
        <v>480</v>
      </c>
      <c r="O932" t="s">
        <v>339</v>
      </c>
      <c r="P932" t="s">
        <v>1212</v>
      </c>
      <c r="Q932" s="138">
        <v>5915</v>
      </c>
      <c r="R932" s="165">
        <v>1</v>
      </c>
      <c r="S932" t="s">
        <v>4659</v>
      </c>
      <c r="T932" s="4"/>
      <c r="U932" s="138">
        <v>473.2</v>
      </c>
      <c r="V932" s="130">
        <v>1.6476014710810983E-4</v>
      </c>
      <c r="W932" s="130">
        <v>1.4043072404799877E-3</v>
      </c>
      <c r="X932" s="130">
        <v>1.505970926699319E-4</v>
      </c>
      <c r="Y932" s="182"/>
      <c r="AA932" s="159"/>
    </row>
    <row r="933" spans="1:27" x14ac:dyDescent="0.25">
      <c r="A933" t="s">
        <v>1213</v>
      </c>
      <c r="B933">
        <v>9302</v>
      </c>
      <c r="C933" t="s">
        <v>2313</v>
      </c>
      <c r="D933" t="s">
        <v>2314</v>
      </c>
      <c r="E933" t="s">
        <v>309</v>
      </c>
      <c r="F933" t="s">
        <v>2313</v>
      </c>
      <c r="G933" t="s">
        <v>4654</v>
      </c>
      <c r="H933" t="s">
        <v>312</v>
      </c>
      <c r="I933" t="s">
        <v>917</v>
      </c>
      <c r="J933" t="s">
        <v>204</v>
      </c>
      <c r="K933" t="s">
        <v>204</v>
      </c>
      <c r="L933" t="s">
        <v>325</v>
      </c>
      <c r="M933" t="s">
        <v>340</v>
      </c>
      <c r="N933" t="s">
        <v>475</v>
      </c>
      <c r="O933" t="s">
        <v>339</v>
      </c>
      <c r="P933" t="s">
        <v>1212</v>
      </c>
      <c r="Q933" s="138">
        <v>6225</v>
      </c>
      <c r="R933" s="165">
        <v>1</v>
      </c>
      <c r="S933" t="s">
        <v>4655</v>
      </c>
      <c r="T933" s="4"/>
      <c r="U933" s="138">
        <v>462.33080000000001</v>
      </c>
      <c r="V933" s="130">
        <v>2.4918629167165372E-4</v>
      </c>
      <c r="W933" s="130">
        <v>1.3720509085733414E-3</v>
      </c>
      <c r="X933" s="130">
        <v>1.4713794237481776E-4</v>
      </c>
      <c r="Y933" s="182"/>
      <c r="AA933" s="159"/>
    </row>
    <row r="934" spans="1:27" x14ac:dyDescent="0.25">
      <c r="A934" t="s">
        <v>1213</v>
      </c>
      <c r="B934">
        <v>9302</v>
      </c>
      <c r="C934" t="s">
        <v>4660</v>
      </c>
      <c r="D934" t="s">
        <v>4661</v>
      </c>
      <c r="E934" t="s">
        <v>309</v>
      </c>
      <c r="F934" t="s">
        <v>4660</v>
      </c>
      <c r="G934" t="s">
        <v>4662</v>
      </c>
      <c r="H934" t="s">
        <v>312</v>
      </c>
      <c r="I934" t="s">
        <v>917</v>
      </c>
      <c r="J934" t="s">
        <v>204</v>
      </c>
      <c r="K934" t="s">
        <v>204</v>
      </c>
      <c r="L934" t="s">
        <v>325</v>
      </c>
      <c r="M934" t="s">
        <v>340</v>
      </c>
      <c r="N934" t="s">
        <v>476</v>
      </c>
      <c r="O934" t="s">
        <v>339</v>
      </c>
      <c r="P934" t="s">
        <v>1212</v>
      </c>
      <c r="Q934" s="138">
        <v>5467</v>
      </c>
      <c r="R934" s="165">
        <v>1</v>
      </c>
      <c r="S934" t="s">
        <v>4663</v>
      </c>
      <c r="T934" s="4"/>
      <c r="U934" s="138">
        <v>450.3168</v>
      </c>
      <c r="V934" s="130">
        <v>7.0952167181838842E-4</v>
      </c>
      <c r="W934" s="130">
        <v>1.3363971740274273E-3</v>
      </c>
      <c r="X934" s="130">
        <v>1.4331445659430939E-4</v>
      </c>
      <c r="Y934" s="182"/>
      <c r="AA934" s="159"/>
    </row>
    <row r="935" spans="1:27" x14ac:dyDescent="0.25">
      <c r="A935" t="s">
        <v>1213</v>
      </c>
      <c r="B935">
        <v>9302</v>
      </c>
      <c r="C935" t="s">
        <v>4673</v>
      </c>
      <c r="D935" t="s">
        <v>4674</v>
      </c>
      <c r="E935" t="s">
        <v>309</v>
      </c>
      <c r="F935" t="s">
        <v>4673</v>
      </c>
      <c r="G935" t="s">
        <v>4675</v>
      </c>
      <c r="H935" t="s">
        <v>312</v>
      </c>
      <c r="I935" t="s">
        <v>917</v>
      </c>
      <c r="J935" t="s">
        <v>204</v>
      </c>
      <c r="K935" t="s">
        <v>204</v>
      </c>
      <c r="L935" t="s">
        <v>325</v>
      </c>
      <c r="M935" t="s">
        <v>340</v>
      </c>
      <c r="N935" t="s">
        <v>456</v>
      </c>
      <c r="O935" t="s">
        <v>339</v>
      </c>
      <c r="P935" t="s">
        <v>1212</v>
      </c>
      <c r="Q935" s="138">
        <v>216779</v>
      </c>
      <c r="R935" s="165">
        <v>1</v>
      </c>
      <c r="S935" t="s">
        <v>4676</v>
      </c>
      <c r="T935" s="4"/>
      <c r="U935" s="138">
        <v>450.03320000000002</v>
      </c>
      <c r="V935" s="130">
        <v>2.5384835911068868E-3</v>
      </c>
      <c r="W935" s="130">
        <v>1.3355555393414591E-3</v>
      </c>
      <c r="X935" s="130">
        <v>1.4322420017951395E-4</v>
      </c>
      <c r="Y935" s="182"/>
      <c r="AA935" s="159"/>
    </row>
    <row r="936" spans="1:27" x14ac:dyDescent="0.25">
      <c r="A936" t="s">
        <v>1213</v>
      </c>
      <c r="B936">
        <v>9302</v>
      </c>
      <c r="C936" t="s">
        <v>3790</v>
      </c>
      <c r="D936" t="s">
        <v>3791</v>
      </c>
      <c r="E936" t="s">
        <v>309</v>
      </c>
      <c r="F936" t="s">
        <v>3790</v>
      </c>
      <c r="G936" t="s">
        <v>4007</v>
      </c>
      <c r="H936" t="s">
        <v>312</v>
      </c>
      <c r="I936" t="s">
        <v>917</v>
      </c>
      <c r="J936" t="s">
        <v>204</v>
      </c>
      <c r="K936" t="s">
        <v>204</v>
      </c>
      <c r="L936" t="s">
        <v>325</v>
      </c>
      <c r="M936" t="s">
        <v>340</v>
      </c>
      <c r="N936" t="s">
        <v>441</v>
      </c>
      <c r="O936" t="s">
        <v>339</v>
      </c>
      <c r="P936" t="s">
        <v>1212</v>
      </c>
      <c r="Q936" s="138">
        <v>41771</v>
      </c>
      <c r="R936" s="165">
        <v>1</v>
      </c>
      <c r="S936" t="s">
        <v>4008</v>
      </c>
      <c r="T936" s="4"/>
      <c r="U936" s="138">
        <v>415.91379999999998</v>
      </c>
      <c r="V936" s="130">
        <v>2.3499216446190842E-4</v>
      </c>
      <c r="W936" s="130">
        <v>1.2343000015966727E-3</v>
      </c>
      <c r="X936" s="130">
        <v>1.3236561513377753E-4</v>
      </c>
      <c r="Y936" s="182"/>
      <c r="AA936" s="159"/>
    </row>
    <row r="937" spans="1:27" x14ac:dyDescent="0.25">
      <c r="A937" t="s">
        <v>1213</v>
      </c>
      <c r="B937">
        <v>9302</v>
      </c>
      <c r="C937" t="s">
        <v>2062</v>
      </c>
      <c r="D937" t="s">
        <v>2063</v>
      </c>
      <c r="E937" t="s">
        <v>309</v>
      </c>
      <c r="F937" t="s">
        <v>2062</v>
      </c>
      <c r="G937" t="s">
        <v>4080</v>
      </c>
      <c r="H937" t="s">
        <v>312</v>
      </c>
      <c r="I937" t="s">
        <v>917</v>
      </c>
      <c r="J937" t="s">
        <v>204</v>
      </c>
      <c r="K937" t="s">
        <v>204</v>
      </c>
      <c r="L937" t="s">
        <v>325</v>
      </c>
      <c r="M937" t="s">
        <v>340</v>
      </c>
      <c r="N937" t="s">
        <v>461</v>
      </c>
      <c r="O937" t="s">
        <v>339</v>
      </c>
      <c r="P937" t="s">
        <v>1212</v>
      </c>
      <c r="Q937" s="138">
        <v>5168</v>
      </c>
      <c r="R937" s="165">
        <v>1</v>
      </c>
      <c r="S937" t="s">
        <v>4081</v>
      </c>
      <c r="T937" s="4"/>
      <c r="U937" s="138">
        <v>360.31299999999999</v>
      </c>
      <c r="V937" s="130">
        <v>2.986144359509593E-4</v>
      </c>
      <c r="W937" s="130">
        <v>1.069294494376724E-3</v>
      </c>
      <c r="X937" s="130">
        <v>1.1467052039556462E-4</v>
      </c>
      <c r="Y937" s="182"/>
      <c r="AA937" s="159"/>
    </row>
    <row r="938" spans="1:27" x14ac:dyDescent="0.25">
      <c r="A938" t="s">
        <v>1213</v>
      </c>
      <c r="B938">
        <v>9302</v>
      </c>
      <c r="C938" t="s">
        <v>3389</v>
      </c>
      <c r="D938" t="s">
        <v>3390</v>
      </c>
      <c r="E938" t="s">
        <v>309</v>
      </c>
      <c r="F938" t="s">
        <v>4351</v>
      </c>
      <c r="G938" t="s">
        <v>4352</v>
      </c>
      <c r="H938" t="s">
        <v>312</v>
      </c>
      <c r="I938" t="s">
        <v>917</v>
      </c>
      <c r="J938" t="s">
        <v>204</v>
      </c>
      <c r="K938" t="s">
        <v>204</v>
      </c>
      <c r="L938" t="s">
        <v>325</v>
      </c>
      <c r="M938" t="s">
        <v>340</v>
      </c>
      <c r="N938" t="s">
        <v>451</v>
      </c>
      <c r="O938" t="s">
        <v>339</v>
      </c>
      <c r="P938" t="s">
        <v>1212</v>
      </c>
      <c r="Q938" s="138">
        <v>7012</v>
      </c>
      <c r="R938" s="165">
        <v>1</v>
      </c>
      <c r="S938" t="s">
        <v>4353</v>
      </c>
      <c r="T938" s="4"/>
      <c r="U938" s="138">
        <v>359.43509999999998</v>
      </c>
      <c r="V938" s="130">
        <v>1.0904446552450831E-4</v>
      </c>
      <c r="W938" s="130">
        <v>1.0666891661298571E-3</v>
      </c>
      <c r="X938" s="130">
        <v>1.1439112650787457E-4</v>
      </c>
      <c r="Y938" s="182"/>
      <c r="AA938" s="159"/>
    </row>
    <row r="939" spans="1:27" x14ac:dyDescent="0.25">
      <c r="A939" t="s">
        <v>1213</v>
      </c>
      <c r="B939">
        <v>9302</v>
      </c>
      <c r="C939" t="s">
        <v>4082</v>
      </c>
      <c r="D939" t="s">
        <v>4083</v>
      </c>
      <c r="E939" t="s">
        <v>309</v>
      </c>
      <c r="F939" t="s">
        <v>4084</v>
      </c>
      <c r="G939">
        <v>1132356</v>
      </c>
      <c r="H939" t="s">
        <v>312</v>
      </c>
      <c r="I939" t="s">
        <v>917</v>
      </c>
      <c r="J939" t="s">
        <v>204</v>
      </c>
      <c r="K939" t="s">
        <v>204</v>
      </c>
      <c r="L939" t="s">
        <v>327</v>
      </c>
      <c r="M939" t="s">
        <v>340</v>
      </c>
      <c r="N939" t="s">
        <v>463</v>
      </c>
      <c r="O939" t="s">
        <v>339</v>
      </c>
      <c r="P939" t="s">
        <v>1212</v>
      </c>
      <c r="Q939" s="138">
        <f>36046</f>
        <v>36046</v>
      </c>
      <c r="R939" s="165">
        <v>1</v>
      </c>
      <c r="S939" s="139">
        <f>U939*1000/Q939*100</f>
        <v>991.89258170115954</v>
      </c>
      <c r="T939" s="4"/>
      <c r="U939" s="138">
        <f>357.6124-0.0748</f>
        <v>357.5376</v>
      </c>
      <c r="V939" s="130">
        <v>2.4732709404778457E-4</v>
      </c>
      <c r="W939" s="130">
        <v>1.0610579890613645E-3</v>
      </c>
      <c r="X939" s="130">
        <v>1.137872423503488E-4</v>
      </c>
      <c r="Y939" s="182"/>
      <c r="AA939" s="159"/>
    </row>
    <row r="940" spans="1:27" x14ac:dyDescent="0.25">
      <c r="A940" t="s">
        <v>1213</v>
      </c>
      <c r="B940">
        <v>9302</v>
      </c>
      <c r="C940" t="s">
        <v>4713</v>
      </c>
      <c r="D940" t="s">
        <v>4714</v>
      </c>
      <c r="E940" t="s">
        <v>309</v>
      </c>
      <c r="F940" t="s">
        <v>4715</v>
      </c>
      <c r="G940" t="s">
        <v>4716</v>
      </c>
      <c r="H940" t="s">
        <v>312</v>
      </c>
      <c r="I940" t="s">
        <v>917</v>
      </c>
      <c r="J940" t="s">
        <v>204</v>
      </c>
      <c r="K940" t="s">
        <v>204</v>
      </c>
      <c r="L940" t="s">
        <v>325</v>
      </c>
      <c r="M940" t="s">
        <v>340</v>
      </c>
      <c r="N940" t="s">
        <v>459</v>
      </c>
      <c r="O940" t="s">
        <v>339</v>
      </c>
      <c r="P940" t="s">
        <v>1212</v>
      </c>
      <c r="Q940" s="138">
        <v>5538.86</v>
      </c>
      <c r="R940" s="165">
        <v>1</v>
      </c>
      <c r="S940" t="s">
        <v>4717</v>
      </c>
      <c r="T940" s="4"/>
      <c r="U940" s="138">
        <v>348.11740000000003</v>
      </c>
      <c r="V940" s="130">
        <v>4.4037726314236162E-4</v>
      </c>
      <c r="W940" s="130">
        <v>1.0331018287342943E-3</v>
      </c>
      <c r="X940" s="130">
        <v>1.1078923995734523E-4</v>
      </c>
      <c r="Y940" s="182"/>
      <c r="AA940" s="159"/>
    </row>
    <row r="941" spans="1:27" x14ac:dyDescent="0.25">
      <c r="A941" t="s">
        <v>1213</v>
      </c>
      <c r="B941">
        <v>9302</v>
      </c>
      <c r="C941" t="s">
        <v>4693</v>
      </c>
      <c r="D941" t="s">
        <v>4694</v>
      </c>
      <c r="E941" t="s">
        <v>309</v>
      </c>
      <c r="F941" t="s">
        <v>4693</v>
      </c>
      <c r="G941" t="s">
        <v>4695</v>
      </c>
      <c r="H941" t="s">
        <v>312</v>
      </c>
      <c r="I941" t="s">
        <v>917</v>
      </c>
      <c r="J941" t="s">
        <v>204</v>
      </c>
      <c r="K941" t="s">
        <v>204</v>
      </c>
      <c r="L941" t="s">
        <v>325</v>
      </c>
      <c r="M941" t="s">
        <v>340</v>
      </c>
      <c r="N941" t="s">
        <v>456</v>
      </c>
      <c r="O941" t="s">
        <v>339</v>
      </c>
      <c r="P941" t="s">
        <v>1212</v>
      </c>
      <c r="Q941" s="138">
        <v>6797</v>
      </c>
      <c r="R941" s="165">
        <v>1</v>
      </c>
      <c r="S941" t="s">
        <v>4696</v>
      </c>
      <c r="T941" s="4"/>
      <c r="U941" s="138">
        <v>343.24849999999998</v>
      </c>
      <c r="V941" s="130">
        <v>2.6421268526422844E-4</v>
      </c>
      <c r="W941" s="130">
        <v>1.018652480629533E-3</v>
      </c>
      <c r="X941" s="130">
        <v>1.0923970026059832E-4</v>
      </c>
      <c r="Y941" s="182"/>
      <c r="AA941" s="159"/>
    </row>
    <row r="942" spans="1:27" x14ac:dyDescent="0.25">
      <c r="A942" t="s">
        <v>1213</v>
      </c>
      <c r="B942">
        <v>9302</v>
      </c>
      <c r="C942" t="s">
        <v>3475</v>
      </c>
      <c r="D942" t="s">
        <v>3476</v>
      </c>
      <c r="E942" t="s">
        <v>309</v>
      </c>
      <c r="F942" t="s">
        <v>3475</v>
      </c>
      <c r="G942" t="s">
        <v>4699</v>
      </c>
      <c r="H942" t="s">
        <v>312</v>
      </c>
      <c r="I942" t="s">
        <v>917</v>
      </c>
      <c r="J942" t="s">
        <v>204</v>
      </c>
      <c r="K942" t="s">
        <v>204</v>
      </c>
      <c r="L942" t="s">
        <v>325</v>
      </c>
      <c r="M942" t="s">
        <v>340</v>
      </c>
      <c r="N942" t="s">
        <v>440</v>
      </c>
      <c r="O942" t="s">
        <v>339</v>
      </c>
      <c r="P942" t="s">
        <v>1212</v>
      </c>
      <c r="Q942" s="138">
        <v>132982</v>
      </c>
      <c r="R942" s="165">
        <v>1</v>
      </c>
      <c r="S942" t="s">
        <v>4700</v>
      </c>
      <c r="T942" s="4"/>
      <c r="U942" s="138">
        <v>333.65179999999998</v>
      </c>
      <c r="V942" s="130">
        <v>1.8714614467212095E-4</v>
      </c>
      <c r="W942" s="130">
        <v>9.9017252438541995E-4</v>
      </c>
      <c r="X942" s="130">
        <v>1.0618552629773792E-4</v>
      </c>
      <c r="Y942" s="182"/>
      <c r="AA942" s="159"/>
    </row>
    <row r="943" spans="1:27" x14ac:dyDescent="0.25">
      <c r="A943" t="s">
        <v>1213</v>
      </c>
      <c r="B943">
        <v>9302</v>
      </c>
      <c r="C943" t="s">
        <v>4718</v>
      </c>
      <c r="D943" t="s">
        <v>4719</v>
      </c>
      <c r="E943" t="s">
        <v>309</v>
      </c>
      <c r="F943" t="s">
        <v>4718</v>
      </c>
      <c r="G943" t="s">
        <v>4720</v>
      </c>
      <c r="H943" t="s">
        <v>312</v>
      </c>
      <c r="I943" t="s">
        <v>917</v>
      </c>
      <c r="J943" t="s">
        <v>204</v>
      </c>
      <c r="K943" t="s">
        <v>204</v>
      </c>
      <c r="L943" t="s">
        <v>325</v>
      </c>
      <c r="M943" t="s">
        <v>340</v>
      </c>
      <c r="N943" t="s">
        <v>480</v>
      </c>
      <c r="O943" t="s">
        <v>339</v>
      </c>
      <c r="P943" t="s">
        <v>1212</v>
      </c>
      <c r="Q943" s="138">
        <v>7963</v>
      </c>
      <c r="R943" s="165">
        <v>1</v>
      </c>
      <c r="S943" t="s">
        <v>4721</v>
      </c>
      <c r="T943" s="4"/>
      <c r="U943" s="138">
        <v>310.95519999999999</v>
      </c>
      <c r="V943" s="130">
        <v>6.6716199024902914E-4</v>
      </c>
      <c r="W943" s="130">
        <v>9.2281622744062267E-4</v>
      </c>
      <c r="X943" s="130">
        <v>9.8962276142428604E-5</v>
      </c>
      <c r="Y943" s="182"/>
      <c r="AA943" s="159"/>
    </row>
    <row r="944" spans="1:27" x14ac:dyDescent="0.25">
      <c r="A944" t="s">
        <v>1213</v>
      </c>
      <c r="B944">
        <v>9302</v>
      </c>
      <c r="C944" t="s">
        <v>4668</v>
      </c>
      <c r="D944" t="s">
        <v>4669</v>
      </c>
      <c r="E944" t="s">
        <v>309</v>
      </c>
      <c r="F944" t="s">
        <v>4670</v>
      </c>
      <c r="G944" t="s">
        <v>4671</v>
      </c>
      <c r="H944" t="s">
        <v>312</v>
      </c>
      <c r="I944" t="s">
        <v>917</v>
      </c>
      <c r="J944" t="s">
        <v>204</v>
      </c>
      <c r="K944" t="s">
        <v>204</v>
      </c>
      <c r="L944" t="s">
        <v>325</v>
      </c>
      <c r="M944" t="s">
        <v>340</v>
      </c>
      <c r="N944" t="s">
        <v>446</v>
      </c>
      <c r="O944" t="s">
        <v>339</v>
      </c>
      <c r="P944" t="s">
        <v>1212</v>
      </c>
      <c r="Q944" s="138">
        <v>14000</v>
      </c>
      <c r="R944" s="165">
        <v>1</v>
      </c>
      <c r="S944" t="s">
        <v>4672</v>
      </c>
      <c r="T944" s="4"/>
      <c r="U944" s="138">
        <v>310.66000000000003</v>
      </c>
      <c r="V944" s="130">
        <v>5.6037818803153874E-4</v>
      </c>
      <c r="W944" s="130">
        <v>9.2194016764056007E-4</v>
      </c>
      <c r="X944" s="130">
        <v>9.8868327998396146E-5</v>
      </c>
      <c r="Y944" s="182"/>
      <c r="AA944" s="159"/>
    </row>
    <row r="945" spans="1:27" x14ac:dyDescent="0.25">
      <c r="A945" t="s">
        <v>1213</v>
      </c>
      <c r="B945">
        <v>9302</v>
      </c>
      <c r="C945" t="s">
        <v>2158</v>
      </c>
      <c r="D945" t="s">
        <v>2159</v>
      </c>
      <c r="E945" t="s">
        <v>309</v>
      </c>
      <c r="F945" t="s">
        <v>2158</v>
      </c>
      <c r="G945" t="s">
        <v>4697</v>
      </c>
      <c r="H945" t="s">
        <v>312</v>
      </c>
      <c r="I945" t="s">
        <v>917</v>
      </c>
      <c r="J945" t="s">
        <v>204</v>
      </c>
      <c r="K945" t="s">
        <v>204</v>
      </c>
      <c r="L945" t="s">
        <v>325</v>
      </c>
      <c r="M945" t="s">
        <v>340</v>
      </c>
      <c r="N945" t="s">
        <v>464</v>
      </c>
      <c r="O945" t="s">
        <v>339</v>
      </c>
      <c r="P945" t="s">
        <v>1212</v>
      </c>
      <c r="Q945" s="138">
        <v>144319</v>
      </c>
      <c r="R945" s="165">
        <v>1</v>
      </c>
      <c r="S945" t="s">
        <v>4698</v>
      </c>
      <c r="T945" s="4"/>
      <c r="U945" s="138">
        <v>303.6472</v>
      </c>
      <c r="V945" s="130">
        <v>4.4770533280153065E-4</v>
      </c>
      <c r="W945" s="130">
        <v>9.0112840556102059E-4</v>
      </c>
      <c r="X945" s="130">
        <v>9.6636486723088226E-5</v>
      </c>
      <c r="Y945" s="182"/>
      <c r="AA945" s="159"/>
    </row>
    <row r="946" spans="1:27" x14ac:dyDescent="0.25">
      <c r="A946" t="s">
        <v>1213</v>
      </c>
      <c r="B946">
        <v>9302</v>
      </c>
      <c r="C946" t="s">
        <v>4299</v>
      </c>
      <c r="D946" t="s">
        <v>4300</v>
      </c>
      <c r="E946" t="s">
        <v>309</v>
      </c>
      <c r="F946" t="s">
        <v>4299</v>
      </c>
      <c r="G946" t="s">
        <v>4301</v>
      </c>
      <c r="H946" t="s">
        <v>312</v>
      </c>
      <c r="I946" t="s">
        <v>917</v>
      </c>
      <c r="J946" t="s">
        <v>204</v>
      </c>
      <c r="K946" t="s">
        <v>204</v>
      </c>
      <c r="L946" t="s">
        <v>325</v>
      </c>
      <c r="M946" t="s">
        <v>340</v>
      </c>
      <c r="N946" t="s">
        <v>473</v>
      </c>
      <c r="O946" t="s">
        <v>339</v>
      </c>
      <c r="P946" t="s">
        <v>1212</v>
      </c>
      <c r="Q946" s="138">
        <v>20915</v>
      </c>
      <c r="R946" s="165">
        <v>1</v>
      </c>
      <c r="S946" t="s">
        <v>4302</v>
      </c>
      <c r="T946" s="4"/>
      <c r="U946" s="138">
        <v>294.48320000000001</v>
      </c>
      <c r="V946" s="130">
        <v>1.9044430515254785E-4</v>
      </c>
      <c r="W946" s="130">
        <v>8.7393256542628132E-4</v>
      </c>
      <c r="X946" s="130">
        <v>9.3720020625820148E-5</v>
      </c>
      <c r="Y946" s="182"/>
      <c r="AA946" s="159"/>
    </row>
    <row r="947" spans="1:27" x14ac:dyDescent="0.25">
      <c r="A947" t="s">
        <v>1213</v>
      </c>
      <c r="B947">
        <v>9302</v>
      </c>
      <c r="C947" t="s">
        <v>4701</v>
      </c>
      <c r="D947" t="s">
        <v>4702</v>
      </c>
      <c r="E947" t="s">
        <v>309</v>
      </c>
      <c r="F947" t="s">
        <v>4701</v>
      </c>
      <c r="G947" t="s">
        <v>4703</v>
      </c>
      <c r="H947" t="s">
        <v>312</v>
      </c>
      <c r="I947" t="s">
        <v>917</v>
      </c>
      <c r="J947" t="s">
        <v>204</v>
      </c>
      <c r="K947" t="s">
        <v>204</v>
      </c>
      <c r="L947" t="s">
        <v>325</v>
      </c>
      <c r="M947" t="s">
        <v>340</v>
      </c>
      <c r="N947" t="s">
        <v>475</v>
      </c>
      <c r="O947" t="s">
        <v>339</v>
      </c>
      <c r="P947" t="s">
        <v>1212</v>
      </c>
      <c r="Q947" s="138">
        <v>1548</v>
      </c>
      <c r="R947" s="165">
        <v>1</v>
      </c>
      <c r="S947" t="s">
        <v>4704</v>
      </c>
      <c r="T947" s="4"/>
      <c r="U947" s="138">
        <v>278.48520000000002</v>
      </c>
      <c r="V947" s="130">
        <v>1.0676038039523548E-4</v>
      </c>
      <c r="W947" s="130">
        <v>8.2645558479821953E-4</v>
      </c>
      <c r="X947" s="130">
        <v>8.8628616803897988E-5</v>
      </c>
      <c r="Y947" s="182"/>
      <c r="AA947" s="159"/>
    </row>
    <row r="948" spans="1:27" x14ac:dyDescent="0.25">
      <c r="A948" t="s">
        <v>1213</v>
      </c>
      <c r="B948">
        <v>9302</v>
      </c>
      <c r="C948" t="s">
        <v>4709</v>
      </c>
      <c r="D948" t="s">
        <v>4710</v>
      </c>
      <c r="E948" t="s">
        <v>309</v>
      </c>
      <c r="F948" t="s">
        <v>4709</v>
      </c>
      <c r="G948" t="s">
        <v>4711</v>
      </c>
      <c r="H948" t="s">
        <v>312</v>
      </c>
      <c r="I948" t="s">
        <v>917</v>
      </c>
      <c r="J948" t="s">
        <v>204</v>
      </c>
      <c r="K948" t="s">
        <v>204</v>
      </c>
      <c r="L948" t="s">
        <v>325</v>
      </c>
      <c r="M948" t="s">
        <v>340</v>
      </c>
      <c r="N948" t="s">
        <v>466</v>
      </c>
      <c r="O948" t="s">
        <v>339</v>
      </c>
      <c r="P948" t="s">
        <v>1212</v>
      </c>
      <c r="Q948" s="138">
        <v>14354</v>
      </c>
      <c r="R948" s="165">
        <v>1</v>
      </c>
      <c r="S948" t="s">
        <v>4712</v>
      </c>
      <c r="T948" s="4"/>
      <c r="U948" s="138">
        <v>217.60660000000001</v>
      </c>
      <c r="V948" s="130">
        <v>1.5352186911217855E-3</v>
      </c>
      <c r="W948" s="130">
        <v>6.4578724420167482E-4</v>
      </c>
      <c r="X948" s="130">
        <v>6.9253848913332231E-5</v>
      </c>
      <c r="Y948" s="182"/>
      <c r="AA948" s="159"/>
    </row>
    <row r="949" spans="1:27" x14ac:dyDescent="0.25">
      <c r="A949" t="s">
        <v>1213</v>
      </c>
      <c r="B949">
        <v>9302</v>
      </c>
      <c r="C949" t="s">
        <v>4705</v>
      </c>
      <c r="D949" t="s">
        <v>4706</v>
      </c>
      <c r="E949" t="s">
        <v>309</v>
      </c>
      <c r="F949" t="s">
        <v>4705</v>
      </c>
      <c r="G949" t="s">
        <v>4707</v>
      </c>
      <c r="H949" t="s">
        <v>312</v>
      </c>
      <c r="I949" t="s">
        <v>917</v>
      </c>
      <c r="J949" t="s">
        <v>204</v>
      </c>
      <c r="K949" t="s">
        <v>204</v>
      </c>
      <c r="L949" t="s">
        <v>325</v>
      </c>
      <c r="M949" t="s">
        <v>340</v>
      </c>
      <c r="N949" t="s">
        <v>476</v>
      </c>
      <c r="O949" t="s">
        <v>339</v>
      </c>
      <c r="P949" t="s">
        <v>1212</v>
      </c>
      <c r="Q949" s="138">
        <v>3683</v>
      </c>
      <c r="R949" s="165">
        <v>1</v>
      </c>
      <c r="S949" t="s">
        <v>4708</v>
      </c>
      <c r="T949" s="4"/>
      <c r="U949" s="138">
        <v>211.441</v>
      </c>
      <c r="V949" s="130">
        <v>1.4088628682581246E-4</v>
      </c>
      <c r="W949" s="130">
        <v>6.2748970252394143E-4</v>
      </c>
      <c r="X949" s="130">
        <v>6.7291631173337015E-5</v>
      </c>
      <c r="Y949" s="182"/>
      <c r="AA949" s="159"/>
    </row>
    <row r="950" spans="1:27" x14ac:dyDescent="0.25">
      <c r="A950" t="s">
        <v>1213</v>
      </c>
      <c r="B950">
        <v>9302</v>
      </c>
      <c r="C950" t="s">
        <v>4726</v>
      </c>
      <c r="D950" t="s">
        <v>4727</v>
      </c>
      <c r="E950" t="s">
        <v>309</v>
      </c>
      <c r="F950" t="s">
        <v>4726</v>
      </c>
      <c r="G950" t="s">
        <v>4728</v>
      </c>
      <c r="H950" t="s">
        <v>312</v>
      </c>
      <c r="I950" t="s">
        <v>917</v>
      </c>
      <c r="J950" t="s">
        <v>204</v>
      </c>
      <c r="K950" t="s">
        <v>204</v>
      </c>
      <c r="L950" t="s">
        <v>325</v>
      </c>
      <c r="M950" t="s">
        <v>340</v>
      </c>
      <c r="N950" t="s">
        <v>460</v>
      </c>
      <c r="O950" t="s">
        <v>339</v>
      </c>
      <c r="P950" t="s">
        <v>1212</v>
      </c>
      <c r="Q950" s="138">
        <v>63286</v>
      </c>
      <c r="R950" s="165">
        <v>1</v>
      </c>
      <c r="S950" t="s">
        <v>4729</v>
      </c>
      <c r="T950" s="4"/>
      <c r="U950" s="138">
        <v>210.1728</v>
      </c>
      <c r="V950" s="130">
        <v>1.2633699802323702E-3</v>
      </c>
      <c r="W950" s="130">
        <v>6.2372608789508109E-4</v>
      </c>
      <c r="X950" s="130">
        <v>6.6888023326921097E-5</v>
      </c>
      <c r="Y950" s="182"/>
      <c r="AA950" s="159"/>
    </row>
    <row r="951" spans="1:27" x14ac:dyDescent="0.25">
      <c r="A951" t="s">
        <v>1213</v>
      </c>
      <c r="B951">
        <v>9302</v>
      </c>
      <c r="C951" t="s">
        <v>4722</v>
      </c>
      <c r="D951" t="s">
        <v>4723</v>
      </c>
      <c r="E951" t="s">
        <v>309</v>
      </c>
      <c r="F951" t="s">
        <v>4722</v>
      </c>
      <c r="G951" t="s">
        <v>4724</v>
      </c>
      <c r="H951" t="s">
        <v>312</v>
      </c>
      <c r="I951" t="s">
        <v>917</v>
      </c>
      <c r="J951" t="s">
        <v>204</v>
      </c>
      <c r="K951" t="s">
        <v>204</v>
      </c>
      <c r="L951" t="s">
        <v>325</v>
      </c>
      <c r="M951" t="s">
        <v>340</v>
      </c>
      <c r="N951" t="s">
        <v>451</v>
      </c>
      <c r="O951" t="s">
        <v>339</v>
      </c>
      <c r="P951" t="s">
        <v>1212</v>
      </c>
      <c r="Q951" s="138">
        <v>6994</v>
      </c>
      <c r="R951" s="165">
        <v>1</v>
      </c>
      <c r="S951" t="s">
        <v>4725</v>
      </c>
      <c r="T951" s="4"/>
      <c r="U951" s="138">
        <v>164.2191</v>
      </c>
      <c r="V951" s="130">
        <v>4.2299073805110134E-4</v>
      </c>
      <c r="W951" s="130">
        <v>4.8735010810462204E-4</v>
      </c>
      <c r="X951" s="130">
        <v>5.226314247859851E-5</v>
      </c>
      <c r="Y951" s="182"/>
      <c r="AA951" s="159"/>
    </row>
    <row r="952" spans="1:27" x14ac:dyDescent="0.25">
      <c r="A952" t="s">
        <v>1213</v>
      </c>
      <c r="B952">
        <v>9302</v>
      </c>
      <c r="C952" t="s">
        <v>4730</v>
      </c>
      <c r="D952" t="s">
        <v>4731</v>
      </c>
      <c r="E952" t="s">
        <v>309</v>
      </c>
      <c r="F952" t="s">
        <v>4730</v>
      </c>
      <c r="G952" t="s">
        <v>4732</v>
      </c>
      <c r="H952" t="s">
        <v>312</v>
      </c>
      <c r="I952" t="s">
        <v>917</v>
      </c>
      <c r="J952" t="s">
        <v>204</v>
      </c>
      <c r="K952" t="s">
        <v>204</v>
      </c>
      <c r="L952" t="s">
        <v>325</v>
      </c>
      <c r="M952" t="s">
        <v>340</v>
      </c>
      <c r="N952" t="s">
        <v>471</v>
      </c>
      <c r="O952" t="s">
        <v>339</v>
      </c>
      <c r="P952" t="s">
        <v>1212</v>
      </c>
      <c r="Q952" s="138">
        <v>199277</v>
      </c>
      <c r="R952" s="165">
        <v>1</v>
      </c>
      <c r="S952" t="s">
        <v>4733</v>
      </c>
      <c r="T952" s="4"/>
      <c r="U952" s="138">
        <v>145.27289999999999</v>
      </c>
      <c r="V952" s="130">
        <v>1.812470442771512E-3</v>
      </c>
      <c r="W952" s="130">
        <v>4.3112380666848098E-4</v>
      </c>
      <c r="X952" s="130">
        <v>4.6233466575929316E-5</v>
      </c>
      <c r="Y952" s="182"/>
      <c r="AA952" s="159"/>
    </row>
    <row r="953" spans="1:27" x14ac:dyDescent="0.25">
      <c r="A953" t="s">
        <v>1213</v>
      </c>
      <c r="B953">
        <v>9302</v>
      </c>
      <c r="C953" t="s">
        <v>4742</v>
      </c>
      <c r="D953" t="s">
        <v>4743</v>
      </c>
      <c r="E953" t="s">
        <v>309</v>
      </c>
      <c r="F953" t="s">
        <v>4742</v>
      </c>
      <c r="G953" t="s">
        <v>4744</v>
      </c>
      <c r="H953" t="s">
        <v>312</v>
      </c>
      <c r="I953" t="s">
        <v>917</v>
      </c>
      <c r="J953" t="s">
        <v>204</v>
      </c>
      <c r="K953" t="s">
        <v>204</v>
      </c>
      <c r="L953" t="s">
        <v>325</v>
      </c>
      <c r="M953" t="s">
        <v>340</v>
      </c>
      <c r="N953" t="s">
        <v>450</v>
      </c>
      <c r="O953" t="s">
        <v>339</v>
      </c>
      <c r="P953" t="s">
        <v>1212</v>
      </c>
      <c r="Q953" s="138">
        <v>231192.54</v>
      </c>
      <c r="R953" s="165">
        <v>1</v>
      </c>
      <c r="S953" t="s">
        <v>4745</v>
      </c>
      <c r="T953" s="4"/>
      <c r="U953" s="138">
        <v>124.61280000000001</v>
      </c>
      <c r="V953" s="130">
        <v>1.5580999861788299E-3</v>
      </c>
      <c r="W953" s="130">
        <v>3.6981119462486185E-4</v>
      </c>
      <c r="X953" s="130">
        <v>3.9658337678486253E-5</v>
      </c>
      <c r="Y953" s="182"/>
      <c r="AA953" s="159"/>
    </row>
    <row r="954" spans="1:27" x14ac:dyDescent="0.25">
      <c r="A954" t="s">
        <v>1213</v>
      </c>
      <c r="B954">
        <v>9302</v>
      </c>
      <c r="C954" t="s">
        <v>3999</v>
      </c>
      <c r="D954" t="s">
        <v>4000</v>
      </c>
      <c r="E954" t="s">
        <v>309</v>
      </c>
      <c r="F954" t="s">
        <v>3999</v>
      </c>
      <c r="G954" t="s">
        <v>4001</v>
      </c>
      <c r="H954" t="s">
        <v>312</v>
      </c>
      <c r="I954" t="s">
        <v>917</v>
      </c>
      <c r="J954" t="s">
        <v>204</v>
      </c>
      <c r="K954" t="s">
        <v>204</v>
      </c>
      <c r="L954" t="s">
        <v>325</v>
      </c>
      <c r="M954" t="s">
        <v>340</v>
      </c>
      <c r="N954" t="s">
        <v>475</v>
      </c>
      <c r="O954" t="s">
        <v>339</v>
      </c>
      <c r="P954" t="s">
        <v>1212</v>
      </c>
      <c r="Q954" s="138">
        <v>518</v>
      </c>
      <c r="R954" s="165">
        <v>1</v>
      </c>
      <c r="S954" t="s">
        <v>4002</v>
      </c>
      <c r="T954" s="4"/>
      <c r="U954" s="138">
        <v>123.02500000000001</v>
      </c>
      <c r="V954" s="130">
        <v>3.7511716074834859E-5</v>
      </c>
      <c r="W954" s="130">
        <v>3.650991087490501E-4</v>
      </c>
      <c r="X954" s="130">
        <v>3.9153016326539251E-5</v>
      </c>
      <c r="Y954" s="182"/>
      <c r="AA954" s="159"/>
    </row>
    <row r="955" spans="1:27" x14ac:dyDescent="0.25">
      <c r="A955" t="s">
        <v>1213</v>
      </c>
      <c r="B955">
        <v>9302</v>
      </c>
      <c r="C955" t="s">
        <v>4746</v>
      </c>
      <c r="D955" t="s">
        <v>4747</v>
      </c>
      <c r="E955" t="s">
        <v>309</v>
      </c>
      <c r="F955" t="s">
        <v>4746</v>
      </c>
      <c r="G955" t="s">
        <v>4748</v>
      </c>
      <c r="H955" t="s">
        <v>312</v>
      </c>
      <c r="I955" t="s">
        <v>917</v>
      </c>
      <c r="J955" t="s">
        <v>204</v>
      </c>
      <c r="K955" t="s">
        <v>204</v>
      </c>
      <c r="L955" t="s">
        <v>325</v>
      </c>
      <c r="M955" t="s">
        <v>340</v>
      </c>
      <c r="N955" t="s">
        <v>445</v>
      </c>
      <c r="O955" t="s">
        <v>339</v>
      </c>
      <c r="P955" t="s">
        <v>1212</v>
      </c>
      <c r="Q955" s="138">
        <v>23346</v>
      </c>
      <c r="R955" s="165">
        <v>1</v>
      </c>
      <c r="S955" t="s">
        <v>4749</v>
      </c>
      <c r="T955" s="4"/>
      <c r="U955" s="138">
        <v>105.99080000000001</v>
      </c>
      <c r="V955" s="130">
        <v>5.1567945174434441E-4</v>
      </c>
      <c r="W955" s="130">
        <v>3.1454701577402004E-4</v>
      </c>
      <c r="X955" s="130">
        <v>3.3731839242942142E-5</v>
      </c>
      <c r="Y955" s="182"/>
      <c r="AA955" s="159"/>
    </row>
    <row r="956" spans="1:27" x14ac:dyDescent="0.25">
      <c r="A956" t="s">
        <v>1213</v>
      </c>
      <c r="B956">
        <v>9302</v>
      </c>
      <c r="C956" t="s">
        <v>4738</v>
      </c>
      <c r="D956" t="s">
        <v>4739</v>
      </c>
      <c r="E956" t="s">
        <v>309</v>
      </c>
      <c r="F956" t="s">
        <v>4738</v>
      </c>
      <c r="G956" t="s">
        <v>4740</v>
      </c>
      <c r="H956" t="s">
        <v>312</v>
      </c>
      <c r="I956" t="s">
        <v>917</v>
      </c>
      <c r="J956" t="s">
        <v>204</v>
      </c>
      <c r="K956" t="s">
        <v>204</v>
      </c>
      <c r="L956" t="s">
        <v>325</v>
      </c>
      <c r="M956" t="s">
        <v>340</v>
      </c>
      <c r="N956" t="s">
        <v>445</v>
      </c>
      <c r="O956" t="s">
        <v>339</v>
      </c>
      <c r="P956" t="s">
        <v>1212</v>
      </c>
      <c r="Q956" s="138">
        <v>835</v>
      </c>
      <c r="R956" s="165">
        <v>1</v>
      </c>
      <c r="S956" t="s">
        <v>4741</v>
      </c>
      <c r="T956" s="4"/>
      <c r="U956" s="138">
        <v>82.356100000000012</v>
      </c>
      <c r="V956" s="130">
        <v>5.6860320205999155E-5</v>
      </c>
      <c r="W956" s="130">
        <v>2.4440673611093394E-4</v>
      </c>
      <c r="X956" s="130">
        <v>2.6210036398212557E-5</v>
      </c>
      <c r="Y956" s="182"/>
      <c r="AA956" s="159"/>
    </row>
    <row r="957" spans="1:27" x14ac:dyDescent="0.25">
      <c r="A957" t="s">
        <v>1213</v>
      </c>
      <c r="B957">
        <v>9302</v>
      </c>
      <c r="C957" t="s">
        <v>4734</v>
      </c>
      <c r="D957" t="s">
        <v>4735</v>
      </c>
      <c r="E957" t="s">
        <v>309</v>
      </c>
      <c r="F957" t="s">
        <v>4734</v>
      </c>
      <c r="G957" t="s">
        <v>4736</v>
      </c>
      <c r="H957" t="s">
        <v>312</v>
      </c>
      <c r="I957" t="s">
        <v>917</v>
      </c>
      <c r="J957" t="s">
        <v>204</v>
      </c>
      <c r="K957" t="s">
        <v>204</v>
      </c>
      <c r="L957" t="s">
        <v>325</v>
      </c>
      <c r="M957" t="s">
        <v>340</v>
      </c>
      <c r="N957" t="s">
        <v>456</v>
      </c>
      <c r="O957" t="s">
        <v>339</v>
      </c>
      <c r="P957" t="s">
        <v>1212</v>
      </c>
      <c r="Q957" s="138">
        <v>9840</v>
      </c>
      <c r="R957" s="165">
        <v>1</v>
      </c>
      <c r="S957" t="s">
        <v>4737</v>
      </c>
      <c r="T957" s="4"/>
      <c r="U957" s="138">
        <v>82.222999999999999</v>
      </c>
      <c r="V957" s="130">
        <v>2.8745169920469944E-4</v>
      </c>
      <c r="W957" s="130">
        <v>2.4401173760352077E-4</v>
      </c>
      <c r="X957" s="130">
        <v>2.6167676987742628E-5</v>
      </c>
      <c r="Y957" s="182"/>
      <c r="AA957" s="159"/>
    </row>
    <row r="958" spans="1:27" x14ac:dyDescent="0.25">
      <c r="A958" t="s">
        <v>1213</v>
      </c>
      <c r="B958">
        <v>9302</v>
      </c>
      <c r="C958" t="s">
        <v>1964</v>
      </c>
      <c r="D958" t="s">
        <v>1965</v>
      </c>
      <c r="E958" t="s">
        <v>309</v>
      </c>
      <c r="F958" t="s">
        <v>4060</v>
      </c>
      <c r="G958" t="s">
        <v>4061</v>
      </c>
      <c r="H958" t="s">
        <v>312</v>
      </c>
      <c r="I958" t="s">
        <v>917</v>
      </c>
      <c r="J958" t="s">
        <v>204</v>
      </c>
      <c r="K958" t="s">
        <v>204</v>
      </c>
      <c r="L958" t="s">
        <v>325</v>
      </c>
      <c r="M958" t="s">
        <v>340</v>
      </c>
      <c r="N958" t="s">
        <v>464</v>
      </c>
      <c r="O958" t="s">
        <v>339</v>
      </c>
      <c r="P958" t="s">
        <v>1212</v>
      </c>
      <c r="Q958" s="138">
        <v>350</v>
      </c>
      <c r="R958" s="165">
        <v>1</v>
      </c>
      <c r="S958" t="s">
        <v>4062</v>
      </c>
      <c r="T958" s="4"/>
      <c r="U958" s="138">
        <v>57.015000000000001</v>
      </c>
      <c r="V958" s="130">
        <v>4.7404071765972331E-5</v>
      </c>
      <c r="W958" s="130">
        <v>1.6920240345724114E-4</v>
      </c>
      <c r="X958" s="130">
        <v>1.814516745261236E-5</v>
      </c>
      <c r="Y958" s="182"/>
      <c r="AA958" s="159"/>
    </row>
    <row r="959" spans="1:27" x14ac:dyDescent="0.25">
      <c r="A959" t="s">
        <v>1213</v>
      </c>
      <c r="B959">
        <v>9302</v>
      </c>
      <c r="C959" t="s">
        <v>4750</v>
      </c>
      <c r="D959" t="s">
        <v>4751</v>
      </c>
      <c r="E959" t="s">
        <v>309</v>
      </c>
      <c r="F959" t="s">
        <v>4750</v>
      </c>
      <c r="G959" t="s">
        <v>4752</v>
      </c>
      <c r="H959" t="s">
        <v>312</v>
      </c>
      <c r="I959" t="s">
        <v>917</v>
      </c>
      <c r="J959" t="s">
        <v>204</v>
      </c>
      <c r="K959" t="s">
        <v>204</v>
      </c>
      <c r="L959" t="s">
        <v>325</v>
      </c>
      <c r="M959" t="s">
        <v>340</v>
      </c>
      <c r="N959" t="s">
        <v>473</v>
      </c>
      <c r="O959" t="s">
        <v>339</v>
      </c>
      <c r="P959" t="s">
        <v>1212</v>
      </c>
      <c r="Q959" s="138">
        <v>30146.5</v>
      </c>
      <c r="R959" s="165">
        <v>1</v>
      </c>
      <c r="S959" t="s">
        <v>4753</v>
      </c>
      <c r="T959" s="4"/>
      <c r="U959" s="138">
        <v>36.296399999999998</v>
      </c>
      <c r="V959" s="130">
        <v>1.3776958102125481E-3</v>
      </c>
      <c r="W959" s="130">
        <v>1.0771618200202414E-4</v>
      </c>
      <c r="X959" s="130">
        <v>1.1551420782723831E-5</v>
      </c>
      <c r="Y959" s="182"/>
      <c r="AA959" s="159"/>
    </row>
    <row r="960" spans="1:27" x14ac:dyDescent="0.25">
      <c r="A960" t="s">
        <v>1213</v>
      </c>
      <c r="B960">
        <v>9302</v>
      </c>
      <c r="C960" t="s">
        <v>4754</v>
      </c>
      <c r="D960" t="s">
        <v>4755</v>
      </c>
      <c r="E960" t="s">
        <v>309</v>
      </c>
      <c r="F960" t="s">
        <v>4756</v>
      </c>
      <c r="G960" t="s">
        <v>4757</v>
      </c>
      <c r="H960" t="s">
        <v>312</v>
      </c>
      <c r="I960" t="s">
        <v>917</v>
      </c>
      <c r="J960" t="s">
        <v>204</v>
      </c>
      <c r="K960" t="s">
        <v>204</v>
      </c>
      <c r="L960" t="s">
        <v>325</v>
      </c>
      <c r="M960" t="s">
        <v>340</v>
      </c>
      <c r="N960" t="s">
        <v>473</v>
      </c>
      <c r="O960" t="s">
        <v>339</v>
      </c>
      <c r="P960" t="s">
        <v>1212</v>
      </c>
      <c r="Q960" s="138">
        <v>69761</v>
      </c>
      <c r="R960" s="165">
        <v>1</v>
      </c>
      <c r="S960" t="s">
        <v>4758</v>
      </c>
      <c r="T960" s="4"/>
      <c r="U960" s="138">
        <v>27.206799999999998</v>
      </c>
      <c r="V960" s="130">
        <v>1.7396145552181553E-3</v>
      </c>
      <c r="W960" s="130">
        <v>8.0741137426650306E-5</v>
      </c>
      <c r="X960" s="130">
        <v>8.6586326729761279E-6</v>
      </c>
      <c r="Y960" s="182"/>
      <c r="AA960" s="159"/>
    </row>
    <row r="961" spans="1:27" x14ac:dyDescent="0.25">
      <c r="A961" t="s">
        <v>1213</v>
      </c>
      <c r="B961">
        <v>9302</v>
      </c>
      <c r="C961" t="s">
        <v>4359</v>
      </c>
      <c r="D961" t="s">
        <v>4360</v>
      </c>
      <c r="E961" t="s">
        <v>309</v>
      </c>
      <c r="F961" t="s">
        <v>4361</v>
      </c>
      <c r="G961" t="s">
        <v>4362</v>
      </c>
      <c r="H961" t="s">
        <v>312</v>
      </c>
      <c r="I961" t="s">
        <v>917</v>
      </c>
      <c r="J961" t="s">
        <v>204</v>
      </c>
      <c r="K961" t="s">
        <v>204</v>
      </c>
      <c r="L961" t="s">
        <v>325</v>
      </c>
      <c r="M961" t="s">
        <v>340</v>
      </c>
      <c r="N961" t="s">
        <v>446</v>
      </c>
      <c r="O961" t="s">
        <v>339</v>
      </c>
      <c r="P961" t="s">
        <v>1212</v>
      </c>
      <c r="Q961" s="138">
        <v>467</v>
      </c>
      <c r="R961" s="165">
        <v>1</v>
      </c>
      <c r="S961" t="s">
        <v>4363</v>
      </c>
      <c r="T961" s="4"/>
      <c r="U961" s="138">
        <v>4.9595000000000002</v>
      </c>
      <c r="V961" s="130">
        <v>7.634999669013772E-6</v>
      </c>
      <c r="W961" s="130">
        <v>1.4718220116569103E-5</v>
      </c>
      <c r="X961" s="130">
        <v>1.5783733750983249E-6</v>
      </c>
      <c r="Y961" s="182"/>
      <c r="AA961" s="159"/>
    </row>
    <row r="962" spans="1:27" x14ac:dyDescent="0.25">
      <c r="A962" t="s">
        <v>1213</v>
      </c>
      <c r="B962">
        <v>9302</v>
      </c>
      <c r="C962" t="s">
        <v>3814</v>
      </c>
      <c r="D962" t="s">
        <v>3815</v>
      </c>
      <c r="E962" t="s">
        <v>80</v>
      </c>
      <c r="F962" t="s">
        <v>4759</v>
      </c>
      <c r="G962" t="s">
        <v>4760</v>
      </c>
      <c r="H962" t="s">
        <v>321</v>
      </c>
      <c r="I962" t="s">
        <v>917</v>
      </c>
      <c r="J962" t="s">
        <v>205</v>
      </c>
      <c r="K962" t="s">
        <v>224</v>
      </c>
      <c r="L962" t="s">
        <v>325</v>
      </c>
      <c r="M962" t="s">
        <v>368</v>
      </c>
      <c r="N962" t="s">
        <v>568</v>
      </c>
      <c r="O962" t="s">
        <v>339</v>
      </c>
      <c r="P962" t="s">
        <v>1217</v>
      </c>
      <c r="Q962" s="138">
        <v>264734.3</v>
      </c>
      <c r="R962" s="11" t="s">
        <v>1218</v>
      </c>
      <c r="S962" t="s">
        <v>4761</v>
      </c>
      <c r="T962" s="4"/>
      <c r="U962" s="138">
        <v>2091.8517999999999</v>
      </c>
      <c r="V962" s="130">
        <v>1.7223805410258457E-4</v>
      </c>
      <c r="W962" s="130">
        <v>6.2079514555179521E-3</v>
      </c>
      <c r="X962" s="130">
        <v>6.6573710772688905E-4</v>
      </c>
      <c r="Y962" s="182"/>
      <c r="AA962" s="159"/>
    </row>
    <row r="963" spans="1:27" x14ac:dyDescent="0.25">
      <c r="A963" t="s">
        <v>1213</v>
      </c>
      <c r="B963">
        <v>9302</v>
      </c>
      <c r="C963" t="s">
        <v>4772</v>
      </c>
      <c r="D963" t="s">
        <v>4773</v>
      </c>
      <c r="E963" t="s">
        <v>80</v>
      </c>
      <c r="F963" t="s">
        <v>4774</v>
      </c>
      <c r="G963" t="s">
        <v>4775</v>
      </c>
      <c r="H963" t="s">
        <v>321</v>
      </c>
      <c r="I963" t="s">
        <v>917</v>
      </c>
      <c r="J963" t="s">
        <v>205</v>
      </c>
      <c r="K963" t="s">
        <v>224</v>
      </c>
      <c r="L963" t="s">
        <v>325</v>
      </c>
      <c r="M963" t="s">
        <v>344</v>
      </c>
      <c r="N963" t="s">
        <v>488</v>
      </c>
      <c r="O963" t="s">
        <v>339</v>
      </c>
      <c r="P963" t="s">
        <v>1215</v>
      </c>
      <c r="Q963" s="138">
        <v>5236.3500000000004</v>
      </c>
      <c r="R963" s="11" t="s">
        <v>1216</v>
      </c>
      <c r="S963" t="s">
        <v>4776</v>
      </c>
      <c r="T963" s="4">
        <v>1.5734000000000001</v>
      </c>
      <c r="U963" s="138">
        <v>1879.9747</v>
      </c>
      <c r="V963" s="130">
        <v>2.0506515936774352E-5</v>
      </c>
      <c r="W963" s="130">
        <v>5.5791675467649886E-3</v>
      </c>
      <c r="X963" s="130">
        <v>5.9830668662939023E-4</v>
      </c>
      <c r="Y963" s="182"/>
      <c r="AA963" s="159"/>
    </row>
    <row r="964" spans="1:27" x14ac:dyDescent="0.25">
      <c r="A964" t="s">
        <v>1213</v>
      </c>
      <c r="B964">
        <v>9302</v>
      </c>
      <c r="C964" t="s">
        <v>4777</v>
      </c>
      <c r="D964" t="s">
        <v>4778</v>
      </c>
      <c r="E964" t="s">
        <v>311</v>
      </c>
      <c r="F964" t="s">
        <v>4779</v>
      </c>
      <c r="G964" t="s">
        <v>4780</v>
      </c>
      <c r="H964" t="s">
        <v>321</v>
      </c>
      <c r="I964" t="s">
        <v>917</v>
      </c>
      <c r="J964" t="s">
        <v>205</v>
      </c>
      <c r="K964" t="s">
        <v>204</v>
      </c>
      <c r="L964" t="s">
        <v>325</v>
      </c>
      <c r="M964" t="s">
        <v>346</v>
      </c>
      <c r="N964" t="s">
        <v>546</v>
      </c>
      <c r="O964" t="s">
        <v>339</v>
      </c>
      <c r="P964" t="s">
        <v>1215</v>
      </c>
      <c r="Q964" s="138">
        <v>19550</v>
      </c>
      <c r="R964" s="11" t="s">
        <v>1216</v>
      </c>
      <c r="S964" t="s">
        <v>4766</v>
      </c>
      <c r="T964" s="4"/>
      <c r="U964" s="138">
        <v>1340.4293</v>
      </c>
      <c r="V964" s="130">
        <v>4.678494347086559E-4</v>
      </c>
      <c r="W964" s="130">
        <v>3.977968240366698E-3</v>
      </c>
      <c r="X964" s="130">
        <v>4.2659500319017744E-4</v>
      </c>
      <c r="Y964" s="182"/>
      <c r="AA964" s="159"/>
    </row>
    <row r="965" spans="1:27" x14ac:dyDescent="0.25">
      <c r="A965" t="s">
        <v>1213</v>
      </c>
      <c r="B965">
        <v>9302</v>
      </c>
      <c r="C965" t="s">
        <v>4767</v>
      </c>
      <c r="D965" t="s">
        <v>4768</v>
      </c>
      <c r="E965" t="s">
        <v>311</v>
      </c>
      <c r="F965" t="s">
        <v>4769</v>
      </c>
      <c r="G965" t="s">
        <v>4770</v>
      </c>
      <c r="H965" t="s">
        <v>321</v>
      </c>
      <c r="I965" t="s">
        <v>917</v>
      </c>
      <c r="J965" t="s">
        <v>205</v>
      </c>
      <c r="K965" t="s">
        <v>204</v>
      </c>
      <c r="L965" t="s">
        <v>325</v>
      </c>
      <c r="M965" t="s">
        <v>344</v>
      </c>
      <c r="N965" t="s">
        <v>540</v>
      </c>
      <c r="O965" t="s">
        <v>339</v>
      </c>
      <c r="P965" t="s">
        <v>1215</v>
      </c>
      <c r="Q965" s="138">
        <v>23283</v>
      </c>
      <c r="R965" s="11" t="s">
        <v>1216</v>
      </c>
      <c r="S965" t="s">
        <v>4771</v>
      </c>
      <c r="T965" s="4"/>
      <c r="U965" s="138">
        <v>1281.3045</v>
      </c>
      <c r="V965" s="130">
        <v>4.8775270001694343E-4</v>
      </c>
      <c r="W965" s="130">
        <v>3.8025046208993878E-3</v>
      </c>
      <c r="X965" s="130">
        <v>4.0777838656995093E-4</v>
      </c>
      <c r="Y965" s="182"/>
      <c r="AA965" s="159"/>
    </row>
    <row r="966" spans="1:27" x14ac:dyDescent="0.25">
      <c r="A966" t="s">
        <v>1213</v>
      </c>
      <c r="B966">
        <v>9302</v>
      </c>
      <c r="C966" t="s">
        <v>4762</v>
      </c>
      <c r="D966" t="s">
        <v>4763</v>
      </c>
      <c r="E966" t="s">
        <v>80</v>
      </c>
      <c r="F966" t="s">
        <v>4764</v>
      </c>
      <c r="G966" t="s">
        <v>4765</v>
      </c>
      <c r="H966" t="s">
        <v>321</v>
      </c>
      <c r="I966" t="s">
        <v>917</v>
      </c>
      <c r="J966" t="s">
        <v>205</v>
      </c>
      <c r="K966" t="s">
        <v>224</v>
      </c>
      <c r="L966" t="s">
        <v>325</v>
      </c>
      <c r="M966" t="s">
        <v>346</v>
      </c>
      <c r="N966" t="s">
        <v>530</v>
      </c>
      <c r="O966" t="s">
        <v>339</v>
      </c>
      <c r="P966" t="s">
        <v>1215</v>
      </c>
      <c r="Q966" s="138">
        <v>17220</v>
      </c>
      <c r="R966" s="11" t="s">
        <v>1216</v>
      </c>
      <c r="S966" t="s">
        <v>4766</v>
      </c>
      <c r="T966" s="4"/>
      <c r="U966" s="138">
        <v>1180.6748</v>
      </c>
      <c r="V966" s="130">
        <v>2.0350011932883014E-4</v>
      </c>
      <c r="W966" s="130">
        <v>3.5038676464333503E-3</v>
      </c>
      <c r="X966" s="130">
        <v>3.7575273091431391E-4</v>
      </c>
      <c r="Y966" s="182"/>
      <c r="AA966" s="159"/>
    </row>
    <row r="967" spans="1:27" x14ac:dyDescent="0.25">
      <c r="A967" t="s">
        <v>1213</v>
      </c>
      <c r="B967">
        <v>9302</v>
      </c>
      <c r="C967" t="s">
        <v>4511</v>
      </c>
      <c r="D967" t="s">
        <v>4512</v>
      </c>
      <c r="E967" t="s">
        <v>311</v>
      </c>
      <c r="F967" t="s">
        <v>4513</v>
      </c>
      <c r="G967" t="s">
        <v>4514</v>
      </c>
      <c r="H967" t="s">
        <v>321</v>
      </c>
      <c r="I967" t="s">
        <v>917</v>
      </c>
      <c r="J967" t="s">
        <v>205</v>
      </c>
      <c r="K967" t="s">
        <v>204</v>
      </c>
      <c r="L967" t="s">
        <v>325</v>
      </c>
      <c r="M967" t="s">
        <v>346</v>
      </c>
      <c r="N967" t="s">
        <v>544</v>
      </c>
      <c r="O967" t="s">
        <v>339</v>
      </c>
      <c r="P967" t="s">
        <v>1215</v>
      </c>
      <c r="Q967" s="138">
        <v>1325</v>
      </c>
      <c r="R967" s="11" t="s">
        <v>1216</v>
      </c>
      <c r="S967" t="s">
        <v>4515</v>
      </c>
      <c r="T967" s="4"/>
      <c r="U967" s="138">
        <v>792.27599999999995</v>
      </c>
      <c r="V967" s="130">
        <v>2.381132260198057E-5</v>
      </c>
      <c r="W967" s="130">
        <v>2.3512234219326346E-3</v>
      </c>
      <c r="X967" s="130">
        <v>2.5214383388031059E-4</v>
      </c>
      <c r="Y967" s="182"/>
      <c r="AA967" s="159"/>
    </row>
    <row r="968" spans="1:27" x14ac:dyDescent="0.25">
      <c r="A968" t="s">
        <v>1213</v>
      </c>
      <c r="B968">
        <v>9302</v>
      </c>
      <c r="C968" t="s">
        <v>4786</v>
      </c>
      <c r="D968" t="s">
        <v>4787</v>
      </c>
      <c r="E968" t="s">
        <v>311</v>
      </c>
      <c r="F968" t="s">
        <v>4788</v>
      </c>
      <c r="G968" t="s">
        <v>4789</v>
      </c>
      <c r="H968" t="s">
        <v>321</v>
      </c>
      <c r="I968" t="s">
        <v>917</v>
      </c>
      <c r="J968" t="s">
        <v>205</v>
      </c>
      <c r="K968" t="s">
        <v>204</v>
      </c>
      <c r="L968" t="s">
        <v>325</v>
      </c>
      <c r="M968" t="s">
        <v>344</v>
      </c>
      <c r="N968" t="s">
        <v>544</v>
      </c>
      <c r="O968" t="s">
        <v>339</v>
      </c>
      <c r="P968" t="s">
        <v>1215</v>
      </c>
      <c r="Q968" s="138">
        <v>20423</v>
      </c>
      <c r="R968" s="11" t="s">
        <v>1216</v>
      </c>
      <c r="S968" t="s">
        <v>4790</v>
      </c>
      <c r="T968" s="4"/>
      <c r="U968" s="138">
        <v>717.8</v>
      </c>
      <c r="V968" s="130">
        <v>1.3200727523423163E-3</v>
      </c>
      <c r="W968" s="130">
        <v>2.130202318716262E-3</v>
      </c>
      <c r="X968" s="130">
        <v>2.2844165916837938E-4</v>
      </c>
      <c r="Y968" s="182"/>
      <c r="AA968" s="159"/>
    </row>
    <row r="969" spans="1:27" x14ac:dyDescent="0.25">
      <c r="A969" t="s">
        <v>1213</v>
      </c>
      <c r="B969">
        <v>9302</v>
      </c>
      <c r="C969" t="s">
        <v>4791</v>
      </c>
      <c r="D969" t="s">
        <v>4792</v>
      </c>
      <c r="E969" t="s">
        <v>309</v>
      </c>
      <c r="F969" t="s">
        <v>4793</v>
      </c>
      <c r="G969" t="s">
        <v>4794</v>
      </c>
      <c r="H969" t="s">
        <v>321</v>
      </c>
      <c r="I969" t="s">
        <v>917</v>
      </c>
      <c r="J969" t="s">
        <v>205</v>
      </c>
      <c r="K969" t="s">
        <v>204</v>
      </c>
      <c r="L969" t="s">
        <v>325</v>
      </c>
      <c r="M969" t="s">
        <v>344</v>
      </c>
      <c r="N969" t="s">
        <v>546</v>
      </c>
      <c r="O969" t="s">
        <v>339</v>
      </c>
      <c r="P969" t="s">
        <v>1215</v>
      </c>
      <c r="Q969" s="138">
        <v>12387</v>
      </c>
      <c r="R969" s="11" t="s">
        <v>1216</v>
      </c>
      <c r="S969" t="s">
        <v>4795</v>
      </c>
      <c r="T969" s="4"/>
      <c r="U969" s="138">
        <v>704.02850000000001</v>
      </c>
      <c r="V969" s="130">
        <v>2.0096841890079832E-3</v>
      </c>
      <c r="W969" s="130">
        <v>2.0893328826167902E-3</v>
      </c>
      <c r="X969" s="130">
        <v>2.2405884458320618E-4</v>
      </c>
      <c r="Y969" s="182"/>
      <c r="AA969" s="159"/>
    </row>
    <row r="970" spans="1:27" x14ac:dyDescent="0.25">
      <c r="A970" t="s">
        <v>1213</v>
      </c>
      <c r="B970">
        <v>9302</v>
      </c>
      <c r="C970" t="s">
        <v>4562</v>
      </c>
      <c r="D970" t="s">
        <v>4563</v>
      </c>
      <c r="E970" t="s">
        <v>80</v>
      </c>
      <c r="F970" t="s">
        <v>4564</v>
      </c>
      <c r="G970" t="s">
        <v>4565</v>
      </c>
      <c r="H970" t="s">
        <v>321</v>
      </c>
      <c r="I970" t="s">
        <v>917</v>
      </c>
      <c r="J970" t="s">
        <v>205</v>
      </c>
      <c r="K970" t="s">
        <v>224</v>
      </c>
      <c r="L970" t="s">
        <v>325</v>
      </c>
      <c r="M970" t="s">
        <v>344</v>
      </c>
      <c r="N970" t="s">
        <v>548</v>
      </c>
      <c r="O970" t="s">
        <v>339</v>
      </c>
      <c r="P970" t="s">
        <v>1215</v>
      </c>
      <c r="Q970" s="138">
        <v>5608</v>
      </c>
      <c r="R970" s="11" t="s">
        <v>1216</v>
      </c>
      <c r="S970" t="s">
        <v>4566</v>
      </c>
      <c r="T970" s="4"/>
      <c r="U970" s="138">
        <v>532.4926999999999</v>
      </c>
      <c r="V970" s="130">
        <v>9.7871873152467699E-5</v>
      </c>
      <c r="W970" s="130">
        <v>1.5802691337969946E-3</v>
      </c>
      <c r="X970" s="130">
        <v>1.6946714388833947E-4</v>
      </c>
      <c r="Y970" s="182"/>
      <c r="AA970" s="159"/>
    </row>
    <row r="971" spans="1:27" x14ac:dyDescent="0.25">
      <c r="A971" t="s">
        <v>1213</v>
      </c>
      <c r="B971">
        <v>9302</v>
      </c>
      <c r="C971" t="s">
        <v>4781</v>
      </c>
      <c r="D971" t="s">
        <v>4782</v>
      </c>
      <c r="E971" t="s">
        <v>311</v>
      </c>
      <c r="F971" t="s">
        <v>4783</v>
      </c>
      <c r="G971" t="s">
        <v>4784</v>
      </c>
      <c r="H971" t="s">
        <v>321</v>
      </c>
      <c r="I971" t="s">
        <v>917</v>
      </c>
      <c r="J971" t="s">
        <v>205</v>
      </c>
      <c r="K971" t="s">
        <v>224</v>
      </c>
      <c r="L971" t="s">
        <v>325</v>
      </c>
      <c r="M971" t="s">
        <v>344</v>
      </c>
      <c r="N971" t="s">
        <v>534</v>
      </c>
      <c r="O971" t="s">
        <v>339</v>
      </c>
      <c r="P971" t="s">
        <v>1215</v>
      </c>
      <c r="Q971" s="138">
        <v>4394</v>
      </c>
      <c r="R971" s="11" t="s">
        <v>1216</v>
      </c>
      <c r="S971" t="s">
        <v>4785</v>
      </c>
      <c r="T971" s="4"/>
      <c r="U971" s="138">
        <v>424.15770000000003</v>
      </c>
      <c r="V971" s="130">
        <v>3.2232878837760146E-5</v>
      </c>
      <c r="W971" s="130">
        <v>1.2587652772936147E-3</v>
      </c>
      <c r="X971" s="130">
        <v>1.3498925708699321E-4</v>
      </c>
      <c r="Y971" s="182"/>
      <c r="AA971" s="159"/>
    </row>
    <row r="972" spans="1:27" x14ac:dyDescent="0.25">
      <c r="A972" t="s">
        <v>1213</v>
      </c>
      <c r="B972">
        <v>9302</v>
      </c>
      <c r="C972" t="s">
        <v>2036</v>
      </c>
      <c r="D972" t="s">
        <v>2037</v>
      </c>
      <c r="E972" t="s">
        <v>80</v>
      </c>
      <c r="F972" t="s">
        <v>4796</v>
      </c>
      <c r="G972" t="s">
        <v>4797</v>
      </c>
      <c r="H972" t="s">
        <v>321</v>
      </c>
      <c r="I972" t="s">
        <v>917</v>
      </c>
      <c r="J972" t="s">
        <v>205</v>
      </c>
      <c r="K972" t="s">
        <v>224</v>
      </c>
      <c r="L972" t="s">
        <v>325</v>
      </c>
      <c r="M972" t="s">
        <v>346</v>
      </c>
      <c r="N972" t="s">
        <v>534</v>
      </c>
      <c r="O972" t="s">
        <v>339</v>
      </c>
      <c r="P972" t="s">
        <v>1215</v>
      </c>
      <c r="Q972" s="138">
        <v>6672</v>
      </c>
      <c r="R972" s="11" t="s">
        <v>1216</v>
      </c>
      <c r="S972" t="s">
        <v>4798</v>
      </c>
      <c r="T972" s="4"/>
      <c r="U972" s="138">
        <v>266.60090000000002</v>
      </c>
      <c r="V972" s="130">
        <v>5.6035403537493022E-6</v>
      </c>
      <c r="W972" s="130">
        <v>7.9118675864007018E-4</v>
      </c>
      <c r="X972" s="130">
        <v>8.4846408375290053E-5</v>
      </c>
      <c r="Y972" s="182"/>
      <c r="AA972" s="159"/>
    </row>
    <row r="973" spans="1:27" x14ac:dyDescent="0.25">
      <c r="A973" t="s">
        <v>1213</v>
      </c>
      <c r="B973">
        <v>9302</v>
      </c>
      <c r="C973" t="s">
        <v>4799</v>
      </c>
      <c r="D973" t="s">
        <v>4800</v>
      </c>
      <c r="E973" t="s">
        <v>311</v>
      </c>
      <c r="F973" t="s">
        <v>4801</v>
      </c>
      <c r="G973" t="s">
        <v>4802</v>
      </c>
      <c r="H973" t="s">
        <v>321</v>
      </c>
      <c r="I973" t="s">
        <v>917</v>
      </c>
      <c r="J973" t="s">
        <v>205</v>
      </c>
      <c r="K973" t="s">
        <v>204</v>
      </c>
      <c r="L973" t="s">
        <v>325</v>
      </c>
      <c r="M973" t="s">
        <v>346</v>
      </c>
      <c r="N973" t="s">
        <v>540</v>
      </c>
      <c r="O973" t="s">
        <v>339</v>
      </c>
      <c r="P973" t="s">
        <v>1215</v>
      </c>
      <c r="Q973" s="138">
        <v>7825</v>
      </c>
      <c r="R973" s="11" t="s">
        <v>1216</v>
      </c>
      <c r="S973" t="s">
        <v>4803</v>
      </c>
      <c r="T973" s="4"/>
      <c r="U973" s="138">
        <v>147.07089999999999</v>
      </c>
      <c r="V973" s="130">
        <v>2.2665193269796064E-4</v>
      </c>
      <c r="W973" s="130">
        <v>4.3645969935314499E-4</v>
      </c>
      <c r="X973" s="130">
        <v>4.6805684607671785E-5</v>
      </c>
      <c r="Y973" s="182"/>
      <c r="AA973" s="159"/>
    </row>
    <row r="974" spans="1:27" x14ac:dyDescent="0.25">
      <c r="A974" t="s">
        <v>1213</v>
      </c>
      <c r="B974">
        <v>9629</v>
      </c>
      <c r="C974" t="s">
        <v>1855</v>
      </c>
      <c r="D974" t="s">
        <v>1856</v>
      </c>
      <c r="E974" t="s">
        <v>309</v>
      </c>
      <c r="F974" t="s">
        <v>3928</v>
      </c>
      <c r="G974" t="s">
        <v>3929</v>
      </c>
      <c r="H974" t="s">
        <v>321</v>
      </c>
      <c r="I974" t="s">
        <v>917</v>
      </c>
      <c r="J974" t="s">
        <v>204</v>
      </c>
      <c r="K974" t="s">
        <v>204</v>
      </c>
      <c r="L974" t="s">
        <v>325</v>
      </c>
      <c r="M974" t="s">
        <v>340</v>
      </c>
      <c r="N974" t="s">
        <v>464</v>
      </c>
      <c r="O974" t="s">
        <v>339</v>
      </c>
      <c r="P974" t="s">
        <v>1212</v>
      </c>
      <c r="Q974" s="138">
        <v>17941</v>
      </c>
      <c r="R974" s="165">
        <v>1</v>
      </c>
      <c r="S974" t="s">
        <v>3930</v>
      </c>
      <c r="T974" s="4"/>
      <c r="U974" s="138">
        <v>249.55929999999998</v>
      </c>
      <c r="V974" s="130">
        <v>9.2229548710603566E-5</v>
      </c>
      <c r="W974" s="130">
        <v>7.1347039690064099E-3</v>
      </c>
      <c r="X974" s="130">
        <v>8.9847344511450493E-4</v>
      </c>
      <c r="Y974" s="182"/>
      <c r="AA974" s="159"/>
    </row>
    <row r="975" spans="1:27" x14ac:dyDescent="0.25">
      <c r="A975" t="s">
        <v>1213</v>
      </c>
      <c r="B975">
        <v>9629</v>
      </c>
      <c r="C975" t="s">
        <v>2351</v>
      </c>
      <c r="D975" t="s">
        <v>2352</v>
      </c>
      <c r="E975" t="s">
        <v>309</v>
      </c>
      <c r="F975" t="s">
        <v>2351</v>
      </c>
      <c r="G975" t="s">
        <v>4247</v>
      </c>
      <c r="H975" t="s">
        <v>321</v>
      </c>
      <c r="I975" t="s">
        <v>917</v>
      </c>
      <c r="J975" t="s">
        <v>204</v>
      </c>
      <c r="K975" t="s">
        <v>204</v>
      </c>
      <c r="L975" t="s">
        <v>325</v>
      </c>
      <c r="M975" t="s">
        <v>340</v>
      </c>
      <c r="N975" t="s">
        <v>464</v>
      </c>
      <c r="O975" t="s">
        <v>339</v>
      </c>
      <c r="P975" t="s">
        <v>1212</v>
      </c>
      <c r="Q975" s="138">
        <v>8614</v>
      </c>
      <c r="R975" s="165">
        <v>1</v>
      </c>
      <c r="S975" t="s">
        <v>4248</v>
      </c>
      <c r="T975" s="4"/>
      <c r="U975" s="138">
        <v>202.429</v>
      </c>
      <c r="V975" s="130">
        <v>4.7906706077931696E-5</v>
      </c>
      <c r="W975" s="130">
        <v>5.7872857863521766E-3</v>
      </c>
      <c r="X975" s="130">
        <v>7.287930404560525E-4</v>
      </c>
      <c r="Y975" s="182"/>
      <c r="AA975" s="159"/>
    </row>
    <row r="976" spans="1:27" x14ac:dyDescent="0.25">
      <c r="A976" t="s">
        <v>1213</v>
      </c>
      <c r="B976">
        <v>9629</v>
      </c>
      <c r="C976" t="s">
        <v>2551</v>
      </c>
      <c r="D976" t="s">
        <v>2552</v>
      </c>
      <c r="E976" t="s">
        <v>309</v>
      </c>
      <c r="F976" t="s">
        <v>2551</v>
      </c>
      <c r="G976" t="s">
        <v>4221</v>
      </c>
      <c r="H976" t="s">
        <v>321</v>
      </c>
      <c r="I976" t="s">
        <v>917</v>
      </c>
      <c r="J976" t="s">
        <v>204</v>
      </c>
      <c r="K976" t="s">
        <v>204</v>
      </c>
      <c r="L976" t="s">
        <v>325</v>
      </c>
      <c r="M976" t="s">
        <v>340</v>
      </c>
      <c r="N976" t="s">
        <v>454</v>
      </c>
      <c r="O976" t="s">
        <v>339</v>
      </c>
      <c r="P976" t="s">
        <v>1212</v>
      </c>
      <c r="Q976" s="138">
        <v>101104.4</v>
      </c>
      <c r="R976" s="165">
        <v>1</v>
      </c>
      <c r="S976" t="s">
        <v>4222</v>
      </c>
      <c r="T976" s="4"/>
      <c r="U976" s="138">
        <v>148.82570000000001</v>
      </c>
      <c r="V976" s="130">
        <v>3.8949871755750848E-5</v>
      </c>
      <c r="W976" s="130">
        <v>4.2548096283334565E-3</v>
      </c>
      <c r="X976" s="130">
        <v>5.3580828043906913E-4</v>
      </c>
      <c r="Y976" s="182"/>
      <c r="AA976" s="159"/>
    </row>
    <row r="977" spans="1:27" x14ac:dyDescent="0.25">
      <c r="A977" t="s">
        <v>1213</v>
      </c>
      <c r="B977">
        <v>9629</v>
      </c>
      <c r="C977" t="s">
        <v>1884</v>
      </c>
      <c r="D977" t="s">
        <v>1885</v>
      </c>
      <c r="E977" t="s">
        <v>309</v>
      </c>
      <c r="F977" t="s">
        <v>1884</v>
      </c>
      <c r="G977" t="s">
        <v>3949</v>
      </c>
      <c r="H977" t="s">
        <v>312</v>
      </c>
      <c r="I977" t="s">
        <v>917</v>
      </c>
      <c r="J977" t="s">
        <v>204</v>
      </c>
      <c r="K977" t="s">
        <v>204</v>
      </c>
      <c r="L977" t="s">
        <v>325</v>
      </c>
      <c r="M977" t="s">
        <v>340</v>
      </c>
      <c r="N977" t="s">
        <v>448</v>
      </c>
      <c r="O977" t="s">
        <v>339</v>
      </c>
      <c r="P977" t="s">
        <v>1212</v>
      </c>
      <c r="Q977" s="138">
        <v>48070</v>
      </c>
      <c r="R977" s="165">
        <v>1</v>
      </c>
      <c r="S977" t="s">
        <v>3950</v>
      </c>
      <c r="T977" s="4"/>
      <c r="U977" s="138">
        <v>1617.5554999999999</v>
      </c>
      <c r="V977" s="130">
        <v>3.5935288700947237E-5</v>
      </c>
      <c r="W977" s="130">
        <v>4.6244638632734376E-2</v>
      </c>
      <c r="X977" s="130">
        <v>5.8235884727554357E-3</v>
      </c>
      <c r="Y977" s="182"/>
      <c r="AA977" s="159"/>
    </row>
    <row r="978" spans="1:27" x14ac:dyDescent="0.25">
      <c r="A978" t="s">
        <v>1213</v>
      </c>
      <c r="B978">
        <v>9629</v>
      </c>
      <c r="C978" t="s">
        <v>1873</v>
      </c>
      <c r="D978" t="s">
        <v>1874</v>
      </c>
      <c r="E978" t="s">
        <v>309</v>
      </c>
      <c r="F978" t="s">
        <v>1873</v>
      </c>
      <c r="G978" t="s">
        <v>3934</v>
      </c>
      <c r="H978" t="s">
        <v>312</v>
      </c>
      <c r="I978" t="s">
        <v>917</v>
      </c>
      <c r="J978" t="s">
        <v>204</v>
      </c>
      <c r="K978" t="s">
        <v>204</v>
      </c>
      <c r="L978" t="s">
        <v>325</v>
      </c>
      <c r="M978" t="s">
        <v>340</v>
      </c>
      <c r="N978" t="s">
        <v>448</v>
      </c>
      <c r="O978" t="s">
        <v>339</v>
      </c>
      <c r="P978" t="s">
        <v>1212</v>
      </c>
      <c r="Q978" s="138">
        <v>51935</v>
      </c>
      <c r="R978" s="165">
        <v>1</v>
      </c>
      <c r="S978" t="s">
        <v>3935</v>
      </c>
      <c r="T978" s="4"/>
      <c r="U978" s="138">
        <v>1615.1785</v>
      </c>
      <c r="V978" s="130">
        <v>3.2145367895967696E-5</v>
      </c>
      <c r="W978" s="130">
        <v>4.6176682073574581E-2</v>
      </c>
      <c r="X978" s="130">
        <v>5.8150307016002949E-3</v>
      </c>
      <c r="Y978" s="182"/>
      <c r="AA978" s="159"/>
    </row>
    <row r="979" spans="1:27" x14ac:dyDescent="0.25">
      <c r="A979" t="s">
        <v>1213</v>
      </c>
      <c r="B979">
        <v>9629</v>
      </c>
      <c r="C979" t="s">
        <v>3548</v>
      </c>
      <c r="D979" t="s">
        <v>3549</v>
      </c>
      <c r="E979" t="s">
        <v>309</v>
      </c>
      <c r="F979" t="s">
        <v>3548</v>
      </c>
      <c r="G979" t="s">
        <v>3951</v>
      </c>
      <c r="H979" t="s">
        <v>312</v>
      </c>
      <c r="I979" t="s">
        <v>917</v>
      </c>
      <c r="J979" t="s">
        <v>204</v>
      </c>
      <c r="K979" t="s">
        <v>204</v>
      </c>
      <c r="L979" t="s">
        <v>325</v>
      </c>
      <c r="M979" t="s">
        <v>340</v>
      </c>
      <c r="N979" t="s">
        <v>448</v>
      </c>
      <c r="O979" t="s">
        <v>339</v>
      </c>
      <c r="P979" t="s">
        <v>1212</v>
      </c>
      <c r="Q979" s="138">
        <v>72488</v>
      </c>
      <c r="R979" s="165">
        <v>1</v>
      </c>
      <c r="S979" t="s">
        <v>3952</v>
      </c>
      <c r="T979" s="4"/>
      <c r="U979" s="138">
        <v>1383.7958999999998</v>
      </c>
      <c r="V979" s="130">
        <v>5.8599303345244397E-5</v>
      </c>
      <c r="W979" s="130">
        <v>3.9561635651425522E-2</v>
      </c>
      <c r="X979" s="130">
        <v>4.9819977440565301E-3</v>
      </c>
      <c r="Y979" s="182"/>
      <c r="AA979" s="159"/>
    </row>
    <row r="980" spans="1:27" x14ac:dyDescent="0.25">
      <c r="A980" t="s">
        <v>1213</v>
      </c>
      <c r="B980">
        <v>9629</v>
      </c>
      <c r="C980" t="s">
        <v>2285</v>
      </c>
      <c r="D980" t="s">
        <v>2286</v>
      </c>
      <c r="E980" t="s">
        <v>309</v>
      </c>
      <c r="F980" t="s">
        <v>2285</v>
      </c>
      <c r="G980" t="s">
        <v>3936</v>
      </c>
      <c r="H980" t="s">
        <v>312</v>
      </c>
      <c r="I980" t="s">
        <v>917</v>
      </c>
      <c r="J980" t="s">
        <v>204</v>
      </c>
      <c r="K980" t="s">
        <v>204</v>
      </c>
      <c r="L980" t="s">
        <v>325</v>
      </c>
      <c r="M980" t="s">
        <v>340</v>
      </c>
      <c r="N980" t="s">
        <v>467</v>
      </c>
      <c r="O980" t="s">
        <v>339</v>
      </c>
      <c r="P980" t="s">
        <v>1212</v>
      </c>
      <c r="Q980" s="138">
        <v>20930</v>
      </c>
      <c r="R980" s="165">
        <v>1</v>
      </c>
      <c r="S980" t="s">
        <v>3937</v>
      </c>
      <c r="T980" s="4"/>
      <c r="U980" s="138">
        <v>1280.9159999999999</v>
      </c>
      <c r="V980" s="130">
        <v>1.6900915181407834E-5</v>
      </c>
      <c r="W980" s="130">
        <v>3.6620380283018165E-2</v>
      </c>
      <c r="X980" s="130">
        <v>4.6116053836594796E-3</v>
      </c>
      <c r="Y980" s="182"/>
      <c r="AA980" s="159"/>
    </row>
    <row r="981" spans="1:27" x14ac:dyDescent="0.25">
      <c r="A981" t="s">
        <v>1213</v>
      </c>
      <c r="B981">
        <v>9629</v>
      </c>
      <c r="C981" t="s">
        <v>4342</v>
      </c>
      <c r="D981" t="s">
        <v>4343</v>
      </c>
      <c r="E981" t="s">
        <v>309</v>
      </c>
      <c r="F981" t="s">
        <v>4342</v>
      </c>
      <c r="G981" t="s">
        <v>4344</v>
      </c>
      <c r="H981" t="s">
        <v>312</v>
      </c>
      <c r="I981" t="s">
        <v>917</v>
      </c>
      <c r="J981" t="s">
        <v>204</v>
      </c>
      <c r="K981" t="s">
        <v>204</v>
      </c>
      <c r="L981" t="s">
        <v>325</v>
      </c>
      <c r="M981" t="s">
        <v>340</v>
      </c>
      <c r="N981" t="s">
        <v>451</v>
      </c>
      <c r="O981" t="s">
        <v>339</v>
      </c>
      <c r="P981" t="s">
        <v>1212</v>
      </c>
      <c r="Q981" s="138">
        <v>233308</v>
      </c>
      <c r="R981" s="165">
        <v>1</v>
      </c>
      <c r="S981" t="s">
        <v>4345</v>
      </c>
      <c r="T981" s="4"/>
      <c r="U981" s="138">
        <v>1253.7972</v>
      </c>
      <c r="V981" s="130">
        <v>1.2472769677815243E-3</v>
      </c>
      <c r="W981" s="130">
        <v>3.5845075135124693E-2</v>
      </c>
      <c r="X981" s="130">
        <v>4.513971187444908E-3</v>
      </c>
      <c r="Y981" s="182"/>
      <c r="AA981" s="159"/>
    </row>
    <row r="982" spans="1:27" x14ac:dyDescent="0.25">
      <c r="A982" t="s">
        <v>1213</v>
      </c>
      <c r="B982">
        <v>9629</v>
      </c>
      <c r="C982" t="s">
        <v>3942</v>
      </c>
      <c r="D982" t="s">
        <v>3943</v>
      </c>
      <c r="E982" t="s">
        <v>309</v>
      </c>
      <c r="F982" t="s">
        <v>3942</v>
      </c>
      <c r="G982" t="s">
        <v>3944</v>
      </c>
      <c r="H982" t="s">
        <v>312</v>
      </c>
      <c r="I982" t="s">
        <v>917</v>
      </c>
      <c r="J982" t="s">
        <v>204</v>
      </c>
      <c r="K982" t="s">
        <v>204</v>
      </c>
      <c r="L982" t="s">
        <v>325</v>
      </c>
      <c r="M982" t="s">
        <v>340</v>
      </c>
      <c r="N982" t="s">
        <v>458</v>
      </c>
      <c r="O982" t="s">
        <v>339</v>
      </c>
      <c r="P982" t="s">
        <v>1212</v>
      </c>
      <c r="Q982" s="138">
        <v>1123</v>
      </c>
      <c r="R982" s="165">
        <v>1</v>
      </c>
      <c r="S982" t="s">
        <v>3945</v>
      </c>
      <c r="T982" s="4"/>
      <c r="U982" s="138">
        <v>985.99400000000003</v>
      </c>
      <c r="V982" s="130">
        <v>3.86646477041187E-5</v>
      </c>
      <c r="W982" s="130">
        <v>2.8188792424151322E-2</v>
      </c>
      <c r="X982" s="130">
        <v>3.5498153186125751E-3</v>
      </c>
      <c r="Y982" s="182"/>
      <c r="AA982" s="159"/>
    </row>
    <row r="983" spans="1:27" x14ac:dyDescent="0.25">
      <c r="A983" t="s">
        <v>1213</v>
      </c>
      <c r="B983">
        <v>9629</v>
      </c>
      <c r="C983" t="s">
        <v>2442</v>
      </c>
      <c r="D983" t="s">
        <v>2443</v>
      </c>
      <c r="E983" t="s">
        <v>309</v>
      </c>
      <c r="F983" t="s">
        <v>2442</v>
      </c>
      <c r="G983" t="s">
        <v>3957</v>
      </c>
      <c r="H983" t="s">
        <v>312</v>
      </c>
      <c r="I983" t="s">
        <v>917</v>
      </c>
      <c r="J983" t="s">
        <v>204</v>
      </c>
      <c r="K983" t="s">
        <v>204</v>
      </c>
      <c r="L983" t="s">
        <v>325</v>
      </c>
      <c r="M983" t="s">
        <v>340</v>
      </c>
      <c r="N983" t="s">
        <v>446</v>
      </c>
      <c r="O983" t="s">
        <v>339</v>
      </c>
      <c r="P983" t="s">
        <v>1212</v>
      </c>
      <c r="Q983" s="138">
        <v>1448</v>
      </c>
      <c r="R983" s="165">
        <v>1</v>
      </c>
      <c r="S983" t="s">
        <v>3958</v>
      </c>
      <c r="T983" s="4">
        <v>2.7214999999999998</v>
      </c>
      <c r="U983" s="138">
        <v>964.3383</v>
      </c>
      <c r="V983" s="130">
        <v>3.2556307798126069E-5</v>
      </c>
      <c r="W983" s="130">
        <v>2.7569673005473628E-2</v>
      </c>
      <c r="X983" s="130">
        <v>3.4718495950936913E-3</v>
      </c>
      <c r="Y983" s="182"/>
      <c r="AA983" s="159"/>
    </row>
    <row r="984" spans="1:27" x14ac:dyDescent="0.25">
      <c r="A984" t="s">
        <v>1213</v>
      </c>
      <c r="B984">
        <v>9629</v>
      </c>
      <c r="C984" t="s">
        <v>2047</v>
      </c>
      <c r="D984" t="s">
        <v>2048</v>
      </c>
      <c r="E984" t="s">
        <v>309</v>
      </c>
      <c r="F984" t="s">
        <v>3946</v>
      </c>
      <c r="G984" t="s">
        <v>3947</v>
      </c>
      <c r="H984" t="s">
        <v>312</v>
      </c>
      <c r="I984" t="s">
        <v>917</v>
      </c>
      <c r="J984" t="s">
        <v>204</v>
      </c>
      <c r="K984" t="s">
        <v>204</v>
      </c>
      <c r="L984" t="s">
        <v>325</v>
      </c>
      <c r="M984" t="s">
        <v>340</v>
      </c>
      <c r="N984" t="s">
        <v>448</v>
      </c>
      <c r="O984" t="s">
        <v>339</v>
      </c>
      <c r="P984" t="s">
        <v>1212</v>
      </c>
      <c r="Q984" s="138">
        <v>7286</v>
      </c>
      <c r="R984" s="165">
        <v>1</v>
      </c>
      <c r="S984" t="s">
        <v>3948</v>
      </c>
      <c r="T984" s="4"/>
      <c r="U984" s="138">
        <v>953.00880000000006</v>
      </c>
      <c r="V984" s="130">
        <v>2.8209056629522446E-5</v>
      </c>
      <c r="W984" s="130">
        <v>2.7245771517463133E-2</v>
      </c>
      <c r="X984" s="130">
        <v>3.4310606727957658E-3</v>
      </c>
      <c r="Y984" s="182"/>
      <c r="AA984" s="159"/>
    </row>
    <row r="985" spans="1:27" x14ac:dyDescent="0.25">
      <c r="A985" t="s">
        <v>1213</v>
      </c>
      <c r="B985">
        <v>9629</v>
      </c>
      <c r="C985" t="s">
        <v>3431</v>
      </c>
      <c r="D985" t="s">
        <v>3432</v>
      </c>
      <c r="E985" t="s">
        <v>309</v>
      </c>
      <c r="F985" t="s">
        <v>3431</v>
      </c>
      <c r="G985" t="s">
        <v>4325</v>
      </c>
      <c r="H985" t="s">
        <v>312</v>
      </c>
      <c r="I985" t="s">
        <v>917</v>
      </c>
      <c r="J985" t="s">
        <v>204</v>
      </c>
      <c r="K985" t="s">
        <v>204</v>
      </c>
      <c r="L985" t="s">
        <v>325</v>
      </c>
      <c r="M985" t="s">
        <v>340</v>
      </c>
      <c r="N985" t="s">
        <v>464</v>
      </c>
      <c r="O985" t="s">
        <v>339</v>
      </c>
      <c r="P985" t="s">
        <v>1212</v>
      </c>
      <c r="Q985" s="138">
        <v>218554.8</v>
      </c>
      <c r="R985" s="165">
        <v>1</v>
      </c>
      <c r="S985" t="s">
        <v>4326</v>
      </c>
      <c r="T985" s="4"/>
      <c r="U985" s="138">
        <v>769.75</v>
      </c>
      <c r="V985" s="130">
        <v>1.4947090820065017E-3</v>
      </c>
      <c r="W985" s="130">
        <v>2.2006546661024792E-2</v>
      </c>
      <c r="X985" s="130">
        <v>2.7712849586326383E-3</v>
      </c>
      <c r="Y985" s="182"/>
      <c r="AA985" s="159"/>
    </row>
    <row r="986" spans="1:27" x14ac:dyDescent="0.25">
      <c r="A986" t="s">
        <v>1213</v>
      </c>
      <c r="B986">
        <v>9629</v>
      </c>
      <c r="C986" t="s">
        <v>3995</v>
      </c>
      <c r="D986" t="s">
        <v>3996</v>
      </c>
      <c r="E986" t="s">
        <v>309</v>
      </c>
      <c r="F986" t="s">
        <v>3995</v>
      </c>
      <c r="G986" t="s">
        <v>3997</v>
      </c>
      <c r="H986" t="s">
        <v>312</v>
      </c>
      <c r="I986" t="s">
        <v>917</v>
      </c>
      <c r="J986" t="s">
        <v>204</v>
      </c>
      <c r="K986" t="s">
        <v>204</v>
      </c>
      <c r="L986" t="s">
        <v>325</v>
      </c>
      <c r="M986" t="s">
        <v>340</v>
      </c>
      <c r="N986" t="s">
        <v>480</v>
      </c>
      <c r="O986" t="s">
        <v>339</v>
      </c>
      <c r="P986" t="s">
        <v>1212</v>
      </c>
      <c r="Q986" s="138">
        <v>1186</v>
      </c>
      <c r="R986" s="165">
        <v>1</v>
      </c>
      <c r="S986" t="s">
        <v>3998</v>
      </c>
      <c r="T986" s="4"/>
      <c r="U986" s="138">
        <v>763.78399999999999</v>
      </c>
      <c r="V986" s="130">
        <v>1.5860952777597199E-5</v>
      </c>
      <c r="W986" s="130">
        <v>2.1835983416621189E-2</v>
      </c>
      <c r="X986" s="130">
        <v>2.7498059250981111E-3</v>
      </c>
      <c r="Y986" s="182"/>
      <c r="AA986" s="159"/>
    </row>
    <row r="987" spans="1:27" x14ac:dyDescent="0.25">
      <c r="A987" t="s">
        <v>1213</v>
      </c>
      <c r="B987">
        <v>9629</v>
      </c>
      <c r="C987" t="s">
        <v>1769</v>
      </c>
      <c r="D987" t="s">
        <v>1770</v>
      </c>
      <c r="E987" t="s">
        <v>309</v>
      </c>
      <c r="F987" t="s">
        <v>1769</v>
      </c>
      <c r="G987" t="s">
        <v>3977</v>
      </c>
      <c r="H987" t="s">
        <v>312</v>
      </c>
      <c r="I987" t="s">
        <v>917</v>
      </c>
      <c r="J987" t="s">
        <v>204</v>
      </c>
      <c r="K987" t="s">
        <v>204</v>
      </c>
      <c r="L987" t="s">
        <v>325</v>
      </c>
      <c r="M987" t="s">
        <v>340</v>
      </c>
      <c r="N987" t="s">
        <v>441</v>
      </c>
      <c r="O987" t="s">
        <v>339</v>
      </c>
      <c r="P987" t="s">
        <v>1212</v>
      </c>
      <c r="Q987" s="138">
        <v>12187</v>
      </c>
      <c r="R987" s="165">
        <v>1</v>
      </c>
      <c r="S987" t="s">
        <v>3978</v>
      </c>
      <c r="T987" s="4"/>
      <c r="U987" s="138">
        <v>729.39200000000005</v>
      </c>
      <c r="V987" s="130">
        <v>1.0287407995671978E-4</v>
      </c>
      <c r="W987" s="130">
        <v>2.0852743205168167E-2</v>
      </c>
      <c r="X987" s="130">
        <v>2.6259864612497271E-3</v>
      </c>
      <c r="Y987" s="182"/>
      <c r="AA987" s="159"/>
    </row>
    <row r="988" spans="1:27" x14ac:dyDescent="0.25">
      <c r="A988" t="s">
        <v>1213</v>
      </c>
      <c r="B988">
        <v>9629</v>
      </c>
      <c r="C988" t="s">
        <v>2436</v>
      </c>
      <c r="D988" t="s">
        <v>2437</v>
      </c>
      <c r="E988" t="s">
        <v>309</v>
      </c>
      <c r="F988" t="s">
        <v>2436</v>
      </c>
      <c r="G988" t="s">
        <v>3993</v>
      </c>
      <c r="H988" t="s">
        <v>312</v>
      </c>
      <c r="I988" t="s">
        <v>917</v>
      </c>
      <c r="J988" t="s">
        <v>204</v>
      </c>
      <c r="K988" t="s">
        <v>204</v>
      </c>
      <c r="L988" t="s">
        <v>325</v>
      </c>
      <c r="M988" t="s">
        <v>340</v>
      </c>
      <c r="N988" t="s">
        <v>456</v>
      </c>
      <c r="O988" t="s">
        <v>339</v>
      </c>
      <c r="P988" t="s">
        <v>1212</v>
      </c>
      <c r="Q988" s="138">
        <v>37499</v>
      </c>
      <c r="R988" s="165">
        <v>1</v>
      </c>
      <c r="S988" t="s">
        <v>3994</v>
      </c>
      <c r="T988" s="4"/>
      <c r="U988" s="138">
        <v>604.48390000000006</v>
      </c>
      <c r="V988" s="130">
        <v>2.852671418340835E-5</v>
      </c>
      <c r="W988" s="130">
        <v>1.7281718936262742E-2</v>
      </c>
      <c r="X988" s="130">
        <v>2.1762872878279909E-3</v>
      </c>
      <c r="Y988" s="182"/>
      <c r="AA988" s="159"/>
    </row>
    <row r="989" spans="1:27" x14ac:dyDescent="0.25">
      <c r="A989" t="s">
        <v>1213</v>
      </c>
      <c r="B989">
        <v>9629</v>
      </c>
      <c r="C989" t="s">
        <v>1980</v>
      </c>
      <c r="D989" t="s">
        <v>1981</v>
      </c>
      <c r="E989" t="s">
        <v>309</v>
      </c>
      <c r="F989" t="s">
        <v>1980</v>
      </c>
      <c r="G989" t="s">
        <v>3973</v>
      </c>
      <c r="H989" t="s">
        <v>312</v>
      </c>
      <c r="I989" t="s">
        <v>917</v>
      </c>
      <c r="J989" t="s">
        <v>204</v>
      </c>
      <c r="K989" t="s">
        <v>204</v>
      </c>
      <c r="L989" t="s">
        <v>325</v>
      </c>
      <c r="M989" t="s">
        <v>340</v>
      </c>
      <c r="N989" t="s">
        <v>464</v>
      </c>
      <c r="O989" t="s">
        <v>339</v>
      </c>
      <c r="P989" t="s">
        <v>1212</v>
      </c>
      <c r="Q989" s="138">
        <v>2462</v>
      </c>
      <c r="R989" s="165">
        <v>1</v>
      </c>
      <c r="S989" t="s">
        <v>3974</v>
      </c>
      <c r="T989" s="4"/>
      <c r="U989" s="138">
        <v>541.64</v>
      </c>
      <c r="V989" s="130">
        <v>2.0301343846713805E-5</v>
      </c>
      <c r="W989" s="130">
        <v>1.5485061297145136E-2</v>
      </c>
      <c r="X989" s="130">
        <v>1.9500341474423934E-3</v>
      </c>
      <c r="Y989" s="182"/>
      <c r="AA989" s="159"/>
    </row>
    <row r="990" spans="1:27" x14ac:dyDescent="0.25">
      <c r="A990" t="s">
        <v>1213</v>
      </c>
      <c r="B990">
        <v>9629</v>
      </c>
      <c r="C990" t="s">
        <v>2191</v>
      </c>
      <c r="D990" t="s">
        <v>2192</v>
      </c>
      <c r="E990" t="s">
        <v>309</v>
      </c>
      <c r="F990" t="s">
        <v>2191</v>
      </c>
      <c r="G990" t="s">
        <v>3971</v>
      </c>
      <c r="H990" t="s">
        <v>312</v>
      </c>
      <c r="I990" t="s">
        <v>917</v>
      </c>
      <c r="J990" t="s">
        <v>204</v>
      </c>
      <c r="K990" t="s">
        <v>204</v>
      </c>
      <c r="L990" t="s">
        <v>325</v>
      </c>
      <c r="M990" t="s">
        <v>340</v>
      </c>
      <c r="N990" t="s">
        <v>484</v>
      </c>
      <c r="O990" t="s">
        <v>339</v>
      </c>
      <c r="P990" t="s">
        <v>1212</v>
      </c>
      <c r="Q990" s="138">
        <v>126953</v>
      </c>
      <c r="R990" s="165">
        <v>1</v>
      </c>
      <c r="S990" t="s">
        <v>3972</v>
      </c>
      <c r="T990" s="4"/>
      <c r="U990" s="138">
        <v>537.77290000000005</v>
      </c>
      <c r="V990" s="130">
        <v>4.5882689732548798E-5</v>
      </c>
      <c r="W990" s="130">
        <v>1.5374503951782555E-2</v>
      </c>
      <c r="X990" s="130">
        <v>1.9361116582400184E-3</v>
      </c>
      <c r="Y990" s="182"/>
      <c r="AA990" s="159"/>
    </row>
    <row r="991" spans="1:27" x14ac:dyDescent="0.25">
      <c r="A991" t="s">
        <v>1213</v>
      </c>
      <c r="B991">
        <v>9629</v>
      </c>
      <c r="C991" t="s">
        <v>3979</v>
      </c>
      <c r="D991" t="s">
        <v>3980</v>
      </c>
      <c r="E991" t="s">
        <v>309</v>
      </c>
      <c r="F991" t="s">
        <v>3979</v>
      </c>
      <c r="G991" t="s">
        <v>3981</v>
      </c>
      <c r="H991" t="s">
        <v>312</v>
      </c>
      <c r="I991" t="s">
        <v>917</v>
      </c>
      <c r="J991" t="s">
        <v>204</v>
      </c>
      <c r="K991" t="s">
        <v>204</v>
      </c>
      <c r="L991" t="s">
        <v>325</v>
      </c>
      <c r="M991" t="s">
        <v>340</v>
      </c>
      <c r="N991" t="s">
        <v>458</v>
      </c>
      <c r="O991" t="s">
        <v>339</v>
      </c>
      <c r="P991" t="s">
        <v>1212</v>
      </c>
      <c r="Q991" s="138">
        <v>3569</v>
      </c>
      <c r="R991" s="165">
        <v>1</v>
      </c>
      <c r="S991" t="s">
        <v>3982</v>
      </c>
      <c r="T991" s="4"/>
      <c r="U991" s="138">
        <v>528.92580000000009</v>
      </c>
      <c r="V991" s="130">
        <v>3.2126982108322534E-5</v>
      </c>
      <c r="W991" s="130">
        <v>1.5121572325975796E-2</v>
      </c>
      <c r="X991" s="130">
        <v>1.9042599724231704E-3</v>
      </c>
      <c r="Y991" s="182"/>
      <c r="AA991" s="159"/>
    </row>
    <row r="992" spans="1:27" x14ac:dyDescent="0.25">
      <c r="A992" t="s">
        <v>1213</v>
      </c>
      <c r="B992">
        <v>9629</v>
      </c>
      <c r="C992" t="s">
        <v>2185</v>
      </c>
      <c r="D992" t="s">
        <v>2186</v>
      </c>
      <c r="E992" t="s">
        <v>309</v>
      </c>
      <c r="F992" t="s">
        <v>2185</v>
      </c>
      <c r="G992" t="s">
        <v>3991</v>
      </c>
      <c r="H992" t="s">
        <v>312</v>
      </c>
      <c r="I992" t="s">
        <v>917</v>
      </c>
      <c r="J992" t="s">
        <v>204</v>
      </c>
      <c r="K992" t="s">
        <v>204</v>
      </c>
      <c r="L992" t="s">
        <v>325</v>
      </c>
      <c r="M992" t="s">
        <v>340</v>
      </c>
      <c r="N992" t="s">
        <v>464</v>
      </c>
      <c r="O992" t="s">
        <v>339</v>
      </c>
      <c r="P992" t="s">
        <v>1212</v>
      </c>
      <c r="Q992" s="138">
        <v>1445</v>
      </c>
      <c r="R992" s="165">
        <v>1</v>
      </c>
      <c r="S992" t="s">
        <v>3992</v>
      </c>
      <c r="T992" s="4"/>
      <c r="U992" s="138">
        <v>516.44299999999998</v>
      </c>
      <c r="V992" s="130">
        <v>5.8736060144424856E-5</v>
      </c>
      <c r="W992" s="130">
        <v>1.4764698898680905E-2</v>
      </c>
      <c r="X992" s="130">
        <v>1.8593188930056716E-3</v>
      </c>
      <c r="Y992" s="182"/>
      <c r="AA992" s="159"/>
    </row>
    <row r="993" spans="1:27" x14ac:dyDescent="0.25">
      <c r="A993" t="s">
        <v>1213</v>
      </c>
      <c r="B993">
        <v>9629</v>
      </c>
      <c r="C993" t="s">
        <v>2591</v>
      </c>
      <c r="D993" t="s">
        <v>2592</v>
      </c>
      <c r="E993" t="s">
        <v>309</v>
      </c>
      <c r="F993" t="s">
        <v>2591</v>
      </c>
      <c r="G993" t="s">
        <v>3975</v>
      </c>
      <c r="H993" t="s">
        <v>312</v>
      </c>
      <c r="I993" t="s">
        <v>917</v>
      </c>
      <c r="J993" t="s">
        <v>204</v>
      </c>
      <c r="K993" t="s">
        <v>204</v>
      </c>
      <c r="L993" t="s">
        <v>325</v>
      </c>
      <c r="M993" t="s">
        <v>340</v>
      </c>
      <c r="N993" t="s">
        <v>475</v>
      </c>
      <c r="O993" t="s">
        <v>339</v>
      </c>
      <c r="P993" t="s">
        <v>1212</v>
      </c>
      <c r="Q993" s="138">
        <v>20232</v>
      </c>
      <c r="R993" s="165">
        <v>1</v>
      </c>
      <c r="S993" t="s">
        <v>3976</v>
      </c>
      <c r="T993" s="4"/>
      <c r="U993" s="138">
        <v>500.13499999999999</v>
      </c>
      <c r="V993" s="130">
        <v>7.3690437928847192E-5</v>
      </c>
      <c r="W993" s="130">
        <v>1.4298466014045644E-2</v>
      </c>
      <c r="X993" s="130">
        <v>1.8006061744536988E-3</v>
      </c>
      <c r="Y993" s="182"/>
      <c r="AA993" s="159"/>
    </row>
    <row r="994" spans="1:27" x14ac:dyDescent="0.25">
      <c r="A994" t="s">
        <v>1213</v>
      </c>
      <c r="B994">
        <v>9629</v>
      </c>
      <c r="C994" t="s">
        <v>3959</v>
      </c>
      <c r="D994" t="s">
        <v>3960</v>
      </c>
      <c r="E994" t="s">
        <v>309</v>
      </c>
      <c r="F994" t="s">
        <v>3961</v>
      </c>
      <c r="G994" t="s">
        <v>3962</v>
      </c>
      <c r="H994" t="s">
        <v>312</v>
      </c>
      <c r="I994" t="s">
        <v>917</v>
      </c>
      <c r="J994" t="s">
        <v>204</v>
      </c>
      <c r="K994" t="s">
        <v>204</v>
      </c>
      <c r="L994" t="s">
        <v>325</v>
      </c>
      <c r="M994" t="s">
        <v>340</v>
      </c>
      <c r="N994" t="s">
        <v>448</v>
      </c>
      <c r="O994" t="s">
        <v>339</v>
      </c>
      <c r="P994" t="s">
        <v>1212</v>
      </c>
      <c r="Q994" s="138">
        <v>3313</v>
      </c>
      <c r="R994" s="165">
        <v>1</v>
      </c>
      <c r="S994" t="s">
        <v>3963</v>
      </c>
      <c r="T994" s="4"/>
      <c r="U994" s="138">
        <v>477.4033</v>
      </c>
      <c r="V994" s="130">
        <v>3.3021017434060625E-5</v>
      </c>
      <c r="W994" s="130">
        <v>1.3648584602243868E-2</v>
      </c>
      <c r="X994" s="130">
        <v>1.7187665923891979E-3</v>
      </c>
      <c r="Y994" s="182"/>
      <c r="AA994" s="159"/>
    </row>
    <row r="995" spans="1:27" x14ac:dyDescent="0.25">
      <c r="A995" t="s">
        <v>1213</v>
      </c>
      <c r="B995">
        <v>9629</v>
      </c>
      <c r="C995" t="s">
        <v>2375</v>
      </c>
      <c r="D995" t="s">
        <v>2376</v>
      </c>
      <c r="E995" t="s">
        <v>309</v>
      </c>
      <c r="F995" t="s">
        <v>3966</v>
      </c>
      <c r="G995" t="s">
        <v>3967</v>
      </c>
      <c r="H995" t="s">
        <v>312</v>
      </c>
      <c r="I995" t="s">
        <v>917</v>
      </c>
      <c r="J995" t="s">
        <v>204</v>
      </c>
      <c r="K995" t="s">
        <v>204</v>
      </c>
      <c r="L995" t="s">
        <v>325</v>
      </c>
      <c r="M995" t="s">
        <v>340</v>
      </c>
      <c r="N995" t="s">
        <v>445</v>
      </c>
      <c r="O995" t="s">
        <v>339</v>
      </c>
      <c r="P995" t="s">
        <v>1212</v>
      </c>
      <c r="Q995" s="138">
        <v>13788</v>
      </c>
      <c r="R995" s="165">
        <v>1</v>
      </c>
      <c r="S995" t="s">
        <v>3968</v>
      </c>
      <c r="T995" s="4"/>
      <c r="U995" s="138">
        <v>471.4117</v>
      </c>
      <c r="V995" s="130">
        <v>5.2842061692440178E-5</v>
      </c>
      <c r="W995" s="130">
        <v>1.3477289473988985E-2</v>
      </c>
      <c r="X995" s="130">
        <v>1.6971953927033994E-3</v>
      </c>
      <c r="Y995" s="182"/>
      <c r="AA995" s="159"/>
    </row>
    <row r="996" spans="1:27" x14ac:dyDescent="0.25">
      <c r="A996" t="s">
        <v>1213</v>
      </c>
      <c r="B996">
        <v>9629</v>
      </c>
      <c r="C996" t="s">
        <v>2018</v>
      </c>
      <c r="D996" t="s">
        <v>2019</v>
      </c>
      <c r="E996" t="s">
        <v>309</v>
      </c>
      <c r="F996" t="s">
        <v>2018</v>
      </c>
      <c r="G996" t="s">
        <v>3964</v>
      </c>
      <c r="H996" t="s">
        <v>312</v>
      </c>
      <c r="I996" t="s">
        <v>917</v>
      </c>
      <c r="J996" t="s">
        <v>204</v>
      </c>
      <c r="K996" t="s">
        <v>204</v>
      </c>
      <c r="L996" t="s">
        <v>325</v>
      </c>
      <c r="M996" t="s">
        <v>340</v>
      </c>
      <c r="N996" t="s">
        <v>464</v>
      </c>
      <c r="O996" t="s">
        <v>339</v>
      </c>
      <c r="P996" t="s">
        <v>1212</v>
      </c>
      <c r="Q996" s="138">
        <v>1880</v>
      </c>
      <c r="R996" s="165">
        <v>1</v>
      </c>
      <c r="S996" t="s">
        <v>3965</v>
      </c>
      <c r="T996" s="4"/>
      <c r="U996" s="138">
        <v>464.548</v>
      </c>
      <c r="V996" s="130">
        <v>3.9560797707291845E-5</v>
      </c>
      <c r="W996" s="130">
        <v>1.3281061693128607E-2</v>
      </c>
      <c r="X996" s="130">
        <v>1.6724844234658979E-3</v>
      </c>
      <c r="Y996" s="182"/>
      <c r="AA996" s="159"/>
    </row>
    <row r="997" spans="1:27" x14ac:dyDescent="0.25">
      <c r="A997" t="s">
        <v>1213</v>
      </c>
      <c r="B997">
        <v>9629</v>
      </c>
      <c r="C997" t="s">
        <v>2577</v>
      </c>
      <c r="D997" t="s">
        <v>2578</v>
      </c>
      <c r="E997" t="s">
        <v>309</v>
      </c>
      <c r="F997" t="s">
        <v>2577</v>
      </c>
      <c r="G997" t="s">
        <v>4054</v>
      </c>
      <c r="H997" t="s">
        <v>312</v>
      </c>
      <c r="I997" t="s">
        <v>917</v>
      </c>
      <c r="J997" t="s">
        <v>204</v>
      </c>
      <c r="K997" t="s">
        <v>204</v>
      </c>
      <c r="L997" t="s">
        <v>325</v>
      </c>
      <c r="M997" t="s">
        <v>340</v>
      </c>
      <c r="N997" t="s">
        <v>440</v>
      </c>
      <c r="O997" t="s">
        <v>339</v>
      </c>
      <c r="P997" t="s">
        <v>1212</v>
      </c>
      <c r="Q997" s="138">
        <v>17233</v>
      </c>
      <c r="R997" s="165">
        <v>1</v>
      </c>
      <c r="S997" t="s">
        <v>4055</v>
      </c>
      <c r="T997" s="4"/>
      <c r="U997" s="138">
        <v>453.74490000000003</v>
      </c>
      <c r="V997" s="130">
        <v>7.678067474837365E-5</v>
      </c>
      <c r="W997" s="130">
        <v>1.2972209566810042E-2</v>
      </c>
      <c r="X997" s="130">
        <v>1.633590667653486E-3</v>
      </c>
      <c r="Y997" s="182"/>
      <c r="AA997" s="159"/>
    </row>
    <row r="998" spans="1:27" x14ac:dyDescent="0.25">
      <c r="A998" t="s">
        <v>1213</v>
      </c>
      <c r="B998">
        <v>9629</v>
      </c>
      <c r="C998" t="s">
        <v>3131</v>
      </c>
      <c r="D998" t="s">
        <v>3132</v>
      </c>
      <c r="E998" t="s">
        <v>309</v>
      </c>
      <c r="F998" t="s">
        <v>3131</v>
      </c>
      <c r="G998" t="s">
        <v>4483</v>
      </c>
      <c r="H998" t="s">
        <v>312</v>
      </c>
      <c r="I998" t="s">
        <v>917</v>
      </c>
      <c r="J998" t="s">
        <v>204</v>
      </c>
      <c r="K998" t="s">
        <v>204</v>
      </c>
      <c r="L998" t="s">
        <v>325</v>
      </c>
      <c r="M998" t="s">
        <v>340</v>
      </c>
      <c r="N998" t="s">
        <v>447</v>
      </c>
      <c r="O998" t="s">
        <v>339</v>
      </c>
      <c r="P998" t="s">
        <v>1212</v>
      </c>
      <c r="Q998" s="138">
        <v>1532</v>
      </c>
      <c r="R998" s="165">
        <v>1</v>
      </c>
      <c r="S998" t="s">
        <v>4484</v>
      </c>
      <c r="T998" s="4"/>
      <c r="U998" s="138">
        <v>426.35559999999998</v>
      </c>
      <c r="V998" s="130">
        <v>7.9164891011596566E-5</v>
      </c>
      <c r="W998" s="130">
        <v>1.2189171036816137E-2</v>
      </c>
      <c r="X998" s="130">
        <v>1.5349826064420835E-3</v>
      </c>
      <c r="Y998" s="182"/>
      <c r="AA998" s="159"/>
    </row>
    <row r="999" spans="1:27" x14ac:dyDescent="0.25">
      <c r="A999" t="s">
        <v>1213</v>
      </c>
      <c r="B999">
        <v>9629</v>
      </c>
      <c r="C999" t="s">
        <v>2873</v>
      </c>
      <c r="D999" t="s">
        <v>2874</v>
      </c>
      <c r="E999" t="s">
        <v>309</v>
      </c>
      <c r="F999" t="s">
        <v>2873</v>
      </c>
      <c r="G999" t="s">
        <v>4233</v>
      </c>
      <c r="H999" t="s">
        <v>312</v>
      </c>
      <c r="I999" t="s">
        <v>917</v>
      </c>
      <c r="J999" t="s">
        <v>204</v>
      </c>
      <c r="K999" t="s">
        <v>204</v>
      </c>
      <c r="L999" t="s">
        <v>325</v>
      </c>
      <c r="M999" t="s">
        <v>340</v>
      </c>
      <c r="N999" t="s">
        <v>464</v>
      </c>
      <c r="O999" t="s">
        <v>339</v>
      </c>
      <c r="P999" t="s">
        <v>1212</v>
      </c>
      <c r="Q999" s="138">
        <v>4030</v>
      </c>
      <c r="R999" s="165">
        <v>1</v>
      </c>
      <c r="S999" t="s">
        <v>4234</v>
      </c>
      <c r="T999" s="4"/>
      <c r="U999" s="138">
        <v>368.78530000000001</v>
      </c>
      <c r="V999" s="130">
        <v>1.1010081847254594E-4</v>
      </c>
      <c r="W999" s="130">
        <v>1.0543281471062068E-2</v>
      </c>
      <c r="X999" s="130">
        <v>1.3277156932183503E-3</v>
      </c>
      <c r="Y999" s="182"/>
      <c r="AA999" s="159"/>
    </row>
    <row r="1000" spans="1:27" x14ac:dyDescent="0.25">
      <c r="A1000" t="s">
        <v>1213</v>
      </c>
      <c r="B1000">
        <v>9629</v>
      </c>
      <c r="C1000" t="s">
        <v>2369</v>
      </c>
      <c r="D1000" t="s">
        <v>2370</v>
      </c>
      <c r="E1000" t="s">
        <v>309</v>
      </c>
      <c r="F1000" t="s">
        <v>2369</v>
      </c>
      <c r="G1000" t="s">
        <v>4263</v>
      </c>
      <c r="H1000" t="s">
        <v>312</v>
      </c>
      <c r="I1000" t="s">
        <v>917</v>
      </c>
      <c r="J1000" t="s">
        <v>204</v>
      </c>
      <c r="K1000" t="s">
        <v>204</v>
      </c>
      <c r="L1000" t="s">
        <v>325</v>
      </c>
      <c r="M1000" t="s">
        <v>340</v>
      </c>
      <c r="N1000" t="s">
        <v>454</v>
      </c>
      <c r="O1000" t="s">
        <v>339</v>
      </c>
      <c r="P1000" t="s">
        <v>1212</v>
      </c>
      <c r="Q1000" s="138">
        <v>871</v>
      </c>
      <c r="R1000" s="165">
        <v>1</v>
      </c>
      <c r="S1000" t="s">
        <v>4264</v>
      </c>
      <c r="T1000" s="4"/>
      <c r="U1000" s="138">
        <v>344.2192</v>
      </c>
      <c r="V1000" s="130">
        <v>4.6855735386780108E-5</v>
      </c>
      <c r="W1000" s="130">
        <v>9.8409560070420593E-3</v>
      </c>
      <c r="X1000" s="130">
        <v>1.2392718303768234E-3</v>
      </c>
      <c r="Y1000" s="182"/>
      <c r="AA1000" s="159"/>
    </row>
    <row r="1001" spans="1:27" x14ac:dyDescent="0.25">
      <c r="A1001" t="s">
        <v>1213</v>
      </c>
      <c r="B1001">
        <v>9629</v>
      </c>
      <c r="C1001" t="s">
        <v>3262</v>
      </c>
      <c r="D1001" t="s">
        <v>3263</v>
      </c>
      <c r="E1001" t="s">
        <v>309</v>
      </c>
      <c r="F1001" t="s">
        <v>4013</v>
      </c>
      <c r="G1001" t="s">
        <v>4014</v>
      </c>
      <c r="H1001" t="s">
        <v>312</v>
      </c>
      <c r="I1001" t="s">
        <v>917</v>
      </c>
      <c r="J1001" t="s">
        <v>204</v>
      </c>
      <c r="K1001" t="s">
        <v>204</v>
      </c>
      <c r="L1001" t="s">
        <v>325</v>
      </c>
      <c r="M1001" t="s">
        <v>340</v>
      </c>
      <c r="N1001" t="s">
        <v>476</v>
      </c>
      <c r="O1001" t="s">
        <v>339</v>
      </c>
      <c r="P1001" t="s">
        <v>1212</v>
      </c>
      <c r="Q1001" s="138">
        <v>1252</v>
      </c>
      <c r="R1001" s="165">
        <v>1</v>
      </c>
      <c r="S1001" t="s">
        <v>4015</v>
      </c>
      <c r="T1001" s="4"/>
      <c r="U1001" s="138">
        <v>335.536</v>
      </c>
      <c r="V1001" s="130">
        <v>7.8735765224538111E-5</v>
      </c>
      <c r="W1001" s="130">
        <v>9.5927101532362648E-3</v>
      </c>
      <c r="X1001" s="130">
        <v>1.208010223942528E-3</v>
      </c>
      <c r="Y1001" s="182"/>
      <c r="AA1001" s="159"/>
    </row>
    <row r="1002" spans="1:27" x14ac:dyDescent="0.25">
      <c r="A1002" t="s">
        <v>1213</v>
      </c>
      <c r="B1002">
        <v>9629</v>
      </c>
      <c r="C1002" t="s">
        <v>3999</v>
      </c>
      <c r="D1002" t="s">
        <v>4000</v>
      </c>
      <c r="E1002" t="s">
        <v>309</v>
      </c>
      <c r="F1002" t="s">
        <v>3999</v>
      </c>
      <c r="G1002" t="s">
        <v>4001</v>
      </c>
      <c r="H1002" t="s">
        <v>312</v>
      </c>
      <c r="I1002" t="s">
        <v>917</v>
      </c>
      <c r="J1002" t="s">
        <v>204</v>
      </c>
      <c r="K1002" t="s">
        <v>204</v>
      </c>
      <c r="L1002" t="s">
        <v>325</v>
      </c>
      <c r="M1002" t="s">
        <v>340</v>
      </c>
      <c r="N1002" t="s">
        <v>475</v>
      </c>
      <c r="O1002" t="s">
        <v>339</v>
      </c>
      <c r="P1002" t="s">
        <v>1212</v>
      </c>
      <c r="Q1002" s="138">
        <v>1180</v>
      </c>
      <c r="R1002" s="165">
        <v>1</v>
      </c>
      <c r="S1002" t="s">
        <v>4002</v>
      </c>
      <c r="T1002" s="4"/>
      <c r="U1002" s="138">
        <v>280.25</v>
      </c>
      <c r="V1002" s="130">
        <v>8.5451399552712617E-5</v>
      </c>
      <c r="W1002" s="130">
        <v>8.0121269266024003E-3</v>
      </c>
      <c r="X1002" s="130">
        <v>1.0089673395996062E-3</v>
      </c>
      <c r="Y1002" s="182"/>
      <c r="AA1002" s="159"/>
    </row>
    <row r="1003" spans="1:27" x14ac:dyDescent="0.25">
      <c r="A1003" t="s">
        <v>1213</v>
      </c>
      <c r="B1003">
        <v>9629</v>
      </c>
      <c r="C1003" t="s">
        <v>2318</v>
      </c>
      <c r="D1003" t="s">
        <v>2319</v>
      </c>
      <c r="E1003" t="s">
        <v>309</v>
      </c>
      <c r="F1003" t="s">
        <v>4260</v>
      </c>
      <c r="G1003" t="s">
        <v>4261</v>
      </c>
      <c r="H1003" t="s">
        <v>312</v>
      </c>
      <c r="I1003" t="s">
        <v>917</v>
      </c>
      <c r="J1003" t="s">
        <v>204</v>
      </c>
      <c r="K1003" t="s">
        <v>204</v>
      </c>
      <c r="L1003" t="s">
        <v>325</v>
      </c>
      <c r="M1003" t="s">
        <v>340</v>
      </c>
      <c r="N1003" t="s">
        <v>445</v>
      </c>
      <c r="O1003" t="s">
        <v>339</v>
      </c>
      <c r="P1003" t="s">
        <v>1212</v>
      </c>
      <c r="Q1003" s="138">
        <v>5249</v>
      </c>
      <c r="R1003" s="165">
        <v>1</v>
      </c>
      <c r="S1003" t="s">
        <v>4262</v>
      </c>
      <c r="T1003" s="4"/>
      <c r="U1003" s="138">
        <v>277.72459999999995</v>
      </c>
      <c r="V1003" s="130">
        <v>6.6379627784931417E-5</v>
      </c>
      <c r="W1003" s="130">
        <v>7.9399277282422159E-3</v>
      </c>
      <c r="X1003" s="130">
        <v>9.9987529278631484E-4</v>
      </c>
      <c r="Y1003" s="182"/>
      <c r="AA1003" s="159"/>
    </row>
    <row r="1004" spans="1:27" x14ac:dyDescent="0.25">
      <c r="A1004" t="s">
        <v>1213</v>
      </c>
      <c r="B1004">
        <v>9629</v>
      </c>
      <c r="C1004" t="s">
        <v>3167</v>
      </c>
      <c r="D1004" t="s">
        <v>3168</v>
      </c>
      <c r="E1004" t="s">
        <v>309</v>
      </c>
      <c r="F1004" t="s">
        <v>3167</v>
      </c>
      <c r="G1004" t="s">
        <v>4110</v>
      </c>
      <c r="H1004" t="s">
        <v>312</v>
      </c>
      <c r="I1004" t="s">
        <v>917</v>
      </c>
      <c r="J1004" t="s">
        <v>204</v>
      </c>
      <c r="K1004" t="s">
        <v>204</v>
      </c>
      <c r="L1004" t="s">
        <v>325</v>
      </c>
      <c r="M1004" t="s">
        <v>340</v>
      </c>
      <c r="N1004" t="s">
        <v>447</v>
      </c>
      <c r="O1004" t="s">
        <v>339</v>
      </c>
      <c r="P1004" t="s">
        <v>1212</v>
      </c>
      <c r="Q1004" s="138">
        <v>1347</v>
      </c>
      <c r="R1004" s="165">
        <v>1</v>
      </c>
      <c r="S1004" t="s">
        <v>4111</v>
      </c>
      <c r="T1004" s="4"/>
      <c r="U1004" s="138">
        <v>276.13499999999999</v>
      </c>
      <c r="V1004" s="130">
        <v>1.0653665240483359E-4</v>
      </c>
      <c r="W1004" s="130">
        <v>7.8944823153518431E-3</v>
      </c>
      <c r="X1004" s="130">
        <v>9.9415235083081979E-4</v>
      </c>
      <c r="Y1004" s="182"/>
      <c r="AA1004" s="159"/>
    </row>
    <row r="1005" spans="1:27" x14ac:dyDescent="0.25">
      <c r="A1005" t="s">
        <v>1213</v>
      </c>
      <c r="B1005">
        <v>9629</v>
      </c>
      <c r="C1005" t="s">
        <v>4003</v>
      </c>
      <c r="D1005" t="s">
        <v>4004</v>
      </c>
      <c r="E1005" t="s">
        <v>309</v>
      </c>
      <c r="F1005" t="s">
        <v>4003</v>
      </c>
      <c r="G1005" t="s">
        <v>4005</v>
      </c>
      <c r="H1005" t="s">
        <v>312</v>
      </c>
      <c r="I1005" t="s">
        <v>917</v>
      </c>
      <c r="J1005" t="s">
        <v>204</v>
      </c>
      <c r="K1005" t="s">
        <v>204</v>
      </c>
      <c r="L1005" t="s">
        <v>325</v>
      </c>
      <c r="M1005" t="s">
        <v>340</v>
      </c>
      <c r="N1005" t="s">
        <v>441</v>
      </c>
      <c r="O1005" t="s">
        <v>339</v>
      </c>
      <c r="P1005" t="s">
        <v>1212</v>
      </c>
      <c r="Q1005" s="138">
        <v>968</v>
      </c>
      <c r="R1005" s="165">
        <v>1</v>
      </c>
      <c r="S1005" t="s">
        <v>4006</v>
      </c>
      <c r="T1005" s="4"/>
      <c r="U1005" s="138">
        <v>257.2944</v>
      </c>
      <c r="V1005" s="130">
        <v>1.7176951972940621E-5</v>
      </c>
      <c r="W1005" s="130">
        <v>7.3558443900232249E-3</v>
      </c>
      <c r="X1005" s="130">
        <v>9.2632166373551091E-4</v>
      </c>
      <c r="Y1005" s="182"/>
      <c r="AA1005" s="159"/>
    </row>
    <row r="1006" spans="1:27" x14ac:dyDescent="0.25">
      <c r="A1006" t="s">
        <v>1213</v>
      </c>
      <c r="B1006">
        <v>9629</v>
      </c>
      <c r="C1006" t="s">
        <v>4018</v>
      </c>
      <c r="D1006" t="s">
        <v>4019</v>
      </c>
      <c r="E1006" t="s">
        <v>309</v>
      </c>
      <c r="F1006" t="s">
        <v>4020</v>
      </c>
      <c r="G1006" t="s">
        <v>4021</v>
      </c>
      <c r="H1006" t="s">
        <v>312</v>
      </c>
      <c r="I1006" t="s">
        <v>917</v>
      </c>
      <c r="J1006" t="s">
        <v>204</v>
      </c>
      <c r="K1006" t="s">
        <v>204</v>
      </c>
      <c r="L1006" t="s">
        <v>325</v>
      </c>
      <c r="M1006" t="s">
        <v>340</v>
      </c>
      <c r="N1006" t="s">
        <v>476</v>
      </c>
      <c r="O1006" t="s">
        <v>339</v>
      </c>
      <c r="P1006" t="s">
        <v>1212</v>
      </c>
      <c r="Q1006" s="138">
        <v>5454</v>
      </c>
      <c r="R1006" s="165">
        <v>1</v>
      </c>
      <c r="S1006" t="s">
        <v>4022</v>
      </c>
      <c r="T1006" s="4"/>
      <c r="U1006" s="138">
        <v>247.8843</v>
      </c>
      <c r="V1006" s="130">
        <v>7.5935511509277043E-5</v>
      </c>
      <c r="W1006" s="130">
        <v>7.0868170373309105E-3</v>
      </c>
      <c r="X1006" s="130">
        <v>8.9244304263875356E-4</v>
      </c>
      <c r="Y1006" s="182"/>
      <c r="AA1006" s="159"/>
    </row>
    <row r="1007" spans="1:27" x14ac:dyDescent="0.25">
      <c r="A1007" t="s">
        <v>1213</v>
      </c>
      <c r="B1007">
        <v>9629</v>
      </c>
      <c r="C1007" t="s">
        <v>2272</v>
      </c>
      <c r="D1007" t="s">
        <v>2273</v>
      </c>
      <c r="E1007" t="s">
        <v>309</v>
      </c>
      <c r="F1007" t="s">
        <v>2272</v>
      </c>
      <c r="G1007" t="s">
        <v>4009</v>
      </c>
      <c r="H1007" t="s">
        <v>312</v>
      </c>
      <c r="I1007" t="s">
        <v>917</v>
      </c>
      <c r="J1007" t="s">
        <v>204</v>
      </c>
      <c r="K1007" t="s">
        <v>204</v>
      </c>
      <c r="L1007" t="s">
        <v>325</v>
      </c>
      <c r="M1007" t="s">
        <v>340</v>
      </c>
      <c r="N1007" t="s">
        <v>441</v>
      </c>
      <c r="O1007" t="s">
        <v>339</v>
      </c>
      <c r="P1007" t="s">
        <v>1212</v>
      </c>
      <c r="Q1007" s="138">
        <v>16889</v>
      </c>
      <c r="R1007" s="165">
        <v>1</v>
      </c>
      <c r="S1007" t="s">
        <v>4010</v>
      </c>
      <c r="T1007" s="4"/>
      <c r="U1007" s="138">
        <v>235.60160000000002</v>
      </c>
      <c r="V1007" s="130">
        <v>3.073811400957041E-5</v>
      </c>
      <c r="W1007" s="130">
        <v>6.7356643115454359E-3</v>
      </c>
      <c r="X1007" s="130">
        <v>8.4822237130208959E-4</v>
      </c>
      <c r="Y1007" s="182"/>
      <c r="AA1007" s="159"/>
    </row>
    <row r="1008" spans="1:27" x14ac:dyDescent="0.25">
      <c r="A1008" t="s">
        <v>1213</v>
      </c>
      <c r="B1008">
        <v>9629</v>
      </c>
      <c r="C1008" t="s">
        <v>1734</v>
      </c>
      <c r="D1008" t="s">
        <v>1735</v>
      </c>
      <c r="E1008" t="s">
        <v>309</v>
      </c>
      <c r="F1008" t="s">
        <v>4032</v>
      </c>
      <c r="G1008" t="s">
        <v>4033</v>
      </c>
      <c r="H1008" t="s">
        <v>312</v>
      </c>
      <c r="I1008" t="s">
        <v>917</v>
      </c>
      <c r="J1008" t="s">
        <v>204</v>
      </c>
      <c r="K1008" t="s">
        <v>204</v>
      </c>
      <c r="L1008" t="s">
        <v>325</v>
      </c>
      <c r="M1008" t="s">
        <v>340</v>
      </c>
      <c r="N1008" t="s">
        <v>447</v>
      </c>
      <c r="O1008" t="s">
        <v>339</v>
      </c>
      <c r="P1008" t="s">
        <v>1212</v>
      </c>
      <c r="Q1008" s="138">
        <v>14340</v>
      </c>
      <c r="R1008" s="165">
        <v>1</v>
      </c>
      <c r="S1008" t="s">
        <v>4034</v>
      </c>
      <c r="T1008" s="4"/>
      <c r="U1008" s="138">
        <v>233.02500000000001</v>
      </c>
      <c r="V1008" s="130">
        <v>2.3123021391358635E-4</v>
      </c>
      <c r="W1008" s="130">
        <v>6.6620013454826927E-3</v>
      </c>
      <c r="X1008" s="130">
        <v>8.3894599218625602E-4</v>
      </c>
      <c r="Y1008" s="182"/>
      <c r="AA1008" s="159"/>
    </row>
    <row r="1009" spans="1:27" x14ac:dyDescent="0.25">
      <c r="A1009" t="s">
        <v>1213</v>
      </c>
      <c r="B1009">
        <v>9629</v>
      </c>
      <c r="C1009" t="s">
        <v>2363</v>
      </c>
      <c r="D1009" t="s">
        <v>2364</v>
      </c>
      <c r="E1009" t="s">
        <v>309</v>
      </c>
      <c r="F1009" t="s">
        <v>4249</v>
      </c>
      <c r="G1009" t="s">
        <v>4250</v>
      </c>
      <c r="H1009" t="s">
        <v>312</v>
      </c>
      <c r="I1009" t="s">
        <v>917</v>
      </c>
      <c r="J1009" t="s">
        <v>204</v>
      </c>
      <c r="K1009" t="s">
        <v>204</v>
      </c>
      <c r="L1009" t="s">
        <v>325</v>
      </c>
      <c r="M1009" t="s">
        <v>340</v>
      </c>
      <c r="N1009" t="s">
        <v>459</v>
      </c>
      <c r="O1009" t="s">
        <v>339</v>
      </c>
      <c r="P1009" t="s">
        <v>1212</v>
      </c>
      <c r="Q1009" s="138">
        <v>4042</v>
      </c>
      <c r="R1009" s="165">
        <v>1</v>
      </c>
      <c r="S1009" t="s">
        <v>4251</v>
      </c>
      <c r="T1009" s="4"/>
      <c r="U1009" s="138">
        <v>226.3116</v>
      </c>
      <c r="V1009" s="130">
        <v>3.4419654648070355E-5</v>
      </c>
      <c r="W1009" s="130">
        <v>6.4700705233272865E-3</v>
      </c>
      <c r="X1009" s="130">
        <v>8.1477613906344427E-4</v>
      </c>
      <c r="Y1009" s="182"/>
      <c r="AA1009" s="159"/>
    </row>
    <row r="1010" spans="1:27" x14ac:dyDescent="0.25">
      <c r="A1010" t="s">
        <v>1213</v>
      </c>
      <c r="B1010">
        <v>9629</v>
      </c>
      <c r="C1010" t="s">
        <v>3736</v>
      </c>
      <c r="D1010" t="s">
        <v>3737</v>
      </c>
      <c r="E1010" t="s">
        <v>311</v>
      </c>
      <c r="F1010" t="s">
        <v>3736</v>
      </c>
      <c r="G1010" t="s">
        <v>4098</v>
      </c>
      <c r="H1010" t="s">
        <v>312</v>
      </c>
      <c r="I1010" t="s">
        <v>917</v>
      </c>
      <c r="J1010" t="s">
        <v>204</v>
      </c>
      <c r="K1010" t="s">
        <v>233</v>
      </c>
      <c r="L1010" t="s">
        <v>325</v>
      </c>
      <c r="M1010" t="s">
        <v>340</v>
      </c>
      <c r="N1010" t="s">
        <v>454</v>
      </c>
      <c r="O1010" t="s">
        <v>339</v>
      </c>
      <c r="P1010" t="s">
        <v>1212</v>
      </c>
      <c r="Q1010" s="138">
        <v>4510</v>
      </c>
      <c r="R1010" s="165">
        <v>1</v>
      </c>
      <c r="S1010" t="s">
        <v>4099</v>
      </c>
      <c r="T1010" s="4">
        <v>10.3354</v>
      </c>
      <c r="U1010" s="138">
        <v>218.29150000000001</v>
      </c>
      <c r="V1010" s="130">
        <v>2.4580207257364508E-5</v>
      </c>
      <c r="W1010" s="130">
        <v>6.2407821766224019E-3</v>
      </c>
      <c r="X1010" s="130">
        <v>7.8590185196148962E-4</v>
      </c>
      <c r="Y1010" s="182"/>
      <c r="AA1010" s="159"/>
    </row>
    <row r="1011" spans="1:27" x14ac:dyDescent="0.25">
      <c r="A1011" t="s">
        <v>1213</v>
      </c>
      <c r="B1011">
        <v>9629</v>
      </c>
      <c r="C1011" t="s">
        <v>2482</v>
      </c>
      <c r="D1011" t="s">
        <v>2483</v>
      </c>
      <c r="E1011" t="s">
        <v>309</v>
      </c>
      <c r="F1011" t="s">
        <v>2482</v>
      </c>
      <c r="G1011" t="s">
        <v>4269</v>
      </c>
      <c r="H1011" t="s">
        <v>312</v>
      </c>
      <c r="I1011" t="s">
        <v>917</v>
      </c>
      <c r="J1011" t="s">
        <v>204</v>
      </c>
      <c r="K1011" t="s">
        <v>204</v>
      </c>
      <c r="L1011" t="s">
        <v>325</v>
      </c>
      <c r="M1011" t="s">
        <v>340</v>
      </c>
      <c r="N1011" t="s">
        <v>478</v>
      </c>
      <c r="O1011" t="s">
        <v>339</v>
      </c>
      <c r="P1011" t="s">
        <v>1212</v>
      </c>
      <c r="Q1011" s="138">
        <v>16558.2</v>
      </c>
      <c r="R1011" s="165">
        <v>1</v>
      </c>
      <c r="S1011" t="s">
        <v>4270</v>
      </c>
      <c r="T1011" s="4"/>
      <c r="U1011" s="138">
        <v>208.13660000000002</v>
      </c>
      <c r="V1011" s="130">
        <v>8.2607136752337797E-5</v>
      </c>
      <c r="W1011" s="130">
        <v>5.9504615781319301E-3</v>
      </c>
      <c r="X1011" s="130">
        <v>7.4934177190118614E-4</v>
      </c>
      <c r="Y1011" s="182"/>
      <c r="AA1011" s="159"/>
    </row>
    <row r="1012" spans="1:27" x14ac:dyDescent="0.25">
      <c r="A1012" t="s">
        <v>1213</v>
      </c>
      <c r="B1012">
        <v>9629</v>
      </c>
      <c r="C1012" t="s">
        <v>2142</v>
      </c>
      <c r="D1012" t="s">
        <v>2143</v>
      </c>
      <c r="E1012" t="s">
        <v>309</v>
      </c>
      <c r="F1012" t="s">
        <v>4026</v>
      </c>
      <c r="G1012" t="s">
        <v>4027</v>
      </c>
      <c r="H1012" t="s">
        <v>312</v>
      </c>
      <c r="I1012" t="s">
        <v>917</v>
      </c>
      <c r="J1012" t="s">
        <v>204</v>
      </c>
      <c r="K1012" t="s">
        <v>204</v>
      </c>
      <c r="L1012" t="s">
        <v>325</v>
      </c>
      <c r="M1012" t="s">
        <v>340</v>
      </c>
      <c r="N1012" t="s">
        <v>464</v>
      </c>
      <c r="O1012" t="s">
        <v>339</v>
      </c>
      <c r="P1012" t="s">
        <v>1212</v>
      </c>
      <c r="Q1012" s="138">
        <v>21207</v>
      </c>
      <c r="R1012" s="165">
        <v>1</v>
      </c>
      <c r="S1012" t="s">
        <v>4028</v>
      </c>
      <c r="T1012" s="4"/>
      <c r="U1012" s="138">
        <v>186.83370000000002</v>
      </c>
      <c r="V1012" s="130">
        <v>2.8072529854454435E-5</v>
      </c>
      <c r="W1012" s="130">
        <v>5.3414284337796793E-3</v>
      </c>
      <c r="X1012" s="130">
        <v>6.7264621315450842E-4</v>
      </c>
      <c r="Y1012" s="182"/>
      <c r="AA1012" s="159"/>
    </row>
    <row r="1013" spans="1:27" x14ac:dyDescent="0.25">
      <c r="A1013" t="s">
        <v>1213</v>
      </c>
      <c r="B1013">
        <v>9629</v>
      </c>
      <c r="C1013" t="s">
        <v>1878</v>
      </c>
      <c r="D1013" t="s">
        <v>1879</v>
      </c>
      <c r="E1013" t="s">
        <v>309</v>
      </c>
      <c r="F1013" t="s">
        <v>1878</v>
      </c>
      <c r="G1013" t="s">
        <v>4485</v>
      </c>
      <c r="H1013" t="s">
        <v>312</v>
      </c>
      <c r="I1013" t="s">
        <v>917</v>
      </c>
      <c r="J1013" t="s">
        <v>204</v>
      </c>
      <c r="K1013" t="s">
        <v>204</v>
      </c>
      <c r="L1013" t="s">
        <v>325</v>
      </c>
      <c r="M1013" t="s">
        <v>340</v>
      </c>
      <c r="N1013" t="s">
        <v>447</v>
      </c>
      <c r="O1013" t="s">
        <v>339</v>
      </c>
      <c r="P1013" t="s">
        <v>1212</v>
      </c>
      <c r="Q1013" s="138">
        <v>15448</v>
      </c>
      <c r="R1013" s="165">
        <v>1</v>
      </c>
      <c r="S1013" t="s">
        <v>4486</v>
      </c>
      <c r="T1013" s="4"/>
      <c r="U1013" s="138">
        <v>186.7663</v>
      </c>
      <c r="V1013" s="130">
        <v>5.4993119665840049E-5</v>
      </c>
      <c r="W1013" s="130">
        <v>5.3395015208274827E-3</v>
      </c>
      <c r="X1013" s="130">
        <v>6.7240355695936461E-4</v>
      </c>
      <c r="Y1013" s="182"/>
      <c r="AA1013" s="159"/>
    </row>
    <row r="1014" spans="1:27" x14ac:dyDescent="0.25">
      <c r="A1014" t="s">
        <v>1213</v>
      </c>
      <c r="B1014">
        <v>9629</v>
      </c>
      <c r="C1014" t="s">
        <v>4143</v>
      </c>
      <c r="D1014" t="s">
        <v>4144</v>
      </c>
      <c r="E1014" t="s">
        <v>309</v>
      </c>
      <c r="F1014" t="s">
        <v>4143</v>
      </c>
      <c r="G1014" t="s">
        <v>4223</v>
      </c>
      <c r="H1014" t="s">
        <v>312</v>
      </c>
      <c r="I1014" t="s">
        <v>917</v>
      </c>
      <c r="J1014" t="s">
        <v>204</v>
      </c>
      <c r="K1014" t="s">
        <v>204</v>
      </c>
      <c r="L1014" t="s">
        <v>325</v>
      </c>
      <c r="M1014" t="s">
        <v>340</v>
      </c>
      <c r="N1014" t="s">
        <v>458</v>
      </c>
      <c r="O1014" t="s">
        <v>339</v>
      </c>
      <c r="P1014" t="s">
        <v>1212</v>
      </c>
      <c r="Q1014" s="138">
        <v>389</v>
      </c>
      <c r="R1014" s="165">
        <v>1</v>
      </c>
      <c r="S1014" t="s">
        <v>4224</v>
      </c>
      <c r="T1014" s="4"/>
      <c r="U1014" s="138">
        <v>183.608</v>
      </c>
      <c r="V1014" s="130">
        <v>8.3916037452784551E-6</v>
      </c>
      <c r="W1014" s="130">
        <v>5.2492082095971946E-3</v>
      </c>
      <c r="X1014" s="130">
        <v>6.6103291807031051E-4</v>
      </c>
      <c r="Y1014" s="182"/>
      <c r="AA1014" s="159"/>
    </row>
    <row r="1015" spans="1:27" x14ac:dyDescent="0.25">
      <c r="A1015" t="s">
        <v>1213</v>
      </c>
      <c r="B1015">
        <v>9629</v>
      </c>
      <c r="C1015" t="s">
        <v>2572</v>
      </c>
      <c r="D1015" t="s">
        <v>2573</v>
      </c>
      <c r="E1015" t="s">
        <v>309</v>
      </c>
      <c r="F1015" t="s">
        <v>2572</v>
      </c>
      <c r="G1015" t="s">
        <v>4267</v>
      </c>
      <c r="H1015" t="s">
        <v>312</v>
      </c>
      <c r="I1015" t="s">
        <v>917</v>
      </c>
      <c r="J1015" t="s">
        <v>204</v>
      </c>
      <c r="K1015" t="s">
        <v>204</v>
      </c>
      <c r="L1015" t="s">
        <v>325</v>
      </c>
      <c r="M1015" t="s">
        <v>340</v>
      </c>
      <c r="N1015" t="s">
        <v>451</v>
      </c>
      <c r="O1015" t="s">
        <v>339</v>
      </c>
      <c r="P1015" t="s">
        <v>1212</v>
      </c>
      <c r="Q1015" s="138">
        <v>211</v>
      </c>
      <c r="R1015" s="165">
        <v>1</v>
      </c>
      <c r="S1015" t="s">
        <v>4268</v>
      </c>
      <c r="T1015" s="4"/>
      <c r="U1015" s="138">
        <v>176.69139999999999</v>
      </c>
      <c r="V1015" s="130">
        <v>2.7394094560259866E-5</v>
      </c>
      <c r="W1015" s="130">
        <v>5.0514680593722588E-3</v>
      </c>
      <c r="X1015" s="130">
        <v>6.3613149612178359E-4</v>
      </c>
      <c r="Y1015" s="182"/>
      <c r="AA1015" s="159"/>
    </row>
    <row r="1016" spans="1:27" x14ac:dyDescent="0.25">
      <c r="A1016" t="s">
        <v>1213</v>
      </c>
      <c r="B1016">
        <v>9629</v>
      </c>
      <c r="C1016" t="s">
        <v>1703</v>
      </c>
      <c r="D1016" t="s">
        <v>1704</v>
      </c>
      <c r="E1016" t="s">
        <v>309</v>
      </c>
      <c r="F1016" t="s">
        <v>3983</v>
      </c>
      <c r="G1016" t="s">
        <v>3984</v>
      </c>
      <c r="H1016" t="s">
        <v>312</v>
      </c>
      <c r="I1016" t="s">
        <v>917</v>
      </c>
      <c r="J1016" t="s">
        <v>204</v>
      </c>
      <c r="K1016" t="s">
        <v>204</v>
      </c>
      <c r="L1016" t="s">
        <v>325</v>
      </c>
      <c r="M1016" t="s">
        <v>340</v>
      </c>
      <c r="N1016" t="s">
        <v>454</v>
      </c>
      <c r="O1016" t="s">
        <v>339</v>
      </c>
      <c r="P1016" t="s">
        <v>1212</v>
      </c>
      <c r="Q1016" s="138">
        <v>3256</v>
      </c>
      <c r="R1016" s="165">
        <v>1</v>
      </c>
      <c r="S1016" t="s">
        <v>3985</v>
      </c>
      <c r="T1016" s="4"/>
      <c r="U1016" s="138">
        <v>152.18539999999999</v>
      </c>
      <c r="V1016" s="130">
        <v>3.2574455240257414E-5</v>
      </c>
      <c r="W1016" s="130">
        <v>4.3508608070499805E-3</v>
      </c>
      <c r="X1016" s="130">
        <v>5.4790400772132704E-4</v>
      </c>
      <c r="Y1016" s="182"/>
      <c r="AA1016" s="159"/>
    </row>
    <row r="1017" spans="1:27" x14ac:dyDescent="0.25">
      <c r="A1017" t="s">
        <v>1213</v>
      </c>
      <c r="B1017">
        <v>9629</v>
      </c>
      <c r="C1017" t="s">
        <v>4364</v>
      </c>
      <c r="D1017" t="s">
        <v>4365</v>
      </c>
      <c r="E1017" t="s">
        <v>309</v>
      </c>
      <c r="F1017" t="s">
        <v>4364</v>
      </c>
      <c r="G1017" t="s">
        <v>4366</v>
      </c>
      <c r="H1017" t="s">
        <v>312</v>
      </c>
      <c r="I1017" t="s">
        <v>917</v>
      </c>
      <c r="J1017" t="s">
        <v>204</v>
      </c>
      <c r="K1017" t="s">
        <v>204</v>
      </c>
      <c r="L1017" t="s">
        <v>325</v>
      </c>
      <c r="M1017" t="s">
        <v>340</v>
      </c>
      <c r="N1017" t="s">
        <v>451</v>
      </c>
      <c r="O1017" t="s">
        <v>339</v>
      </c>
      <c r="P1017" t="s">
        <v>1212</v>
      </c>
      <c r="Q1017" s="138">
        <v>1495</v>
      </c>
      <c r="R1017" s="165">
        <v>1</v>
      </c>
      <c r="S1017" t="s">
        <v>4367</v>
      </c>
      <c r="T1017" s="4"/>
      <c r="U1017" s="138">
        <v>149.5</v>
      </c>
      <c r="V1017" s="130">
        <v>4.3180203814605638E-5</v>
      </c>
      <c r="W1017" s="130">
        <v>4.2740873346193003E-3</v>
      </c>
      <c r="X1017" s="130">
        <v>5.3823592246259099E-4</v>
      </c>
      <c r="Y1017" s="182"/>
      <c r="AA1017" s="159"/>
    </row>
    <row r="1018" spans="1:27" x14ac:dyDescent="0.25">
      <c r="A1018" t="s">
        <v>1213</v>
      </c>
      <c r="B1018">
        <v>9629</v>
      </c>
      <c r="C1018" t="s">
        <v>2357</v>
      </c>
      <c r="D1018" t="s">
        <v>2358</v>
      </c>
      <c r="E1018" t="s">
        <v>309</v>
      </c>
      <c r="F1018" t="s">
        <v>4254</v>
      </c>
      <c r="G1018" t="s">
        <v>4255</v>
      </c>
      <c r="H1018" t="s">
        <v>312</v>
      </c>
      <c r="I1018" t="s">
        <v>917</v>
      </c>
      <c r="J1018" t="s">
        <v>204</v>
      </c>
      <c r="K1018" t="s">
        <v>204</v>
      </c>
      <c r="L1018" t="s">
        <v>325</v>
      </c>
      <c r="M1018" t="s">
        <v>340</v>
      </c>
      <c r="N1018" t="s">
        <v>445</v>
      </c>
      <c r="O1018" t="s">
        <v>339</v>
      </c>
      <c r="P1018" t="s">
        <v>1212</v>
      </c>
      <c r="Q1018" s="138">
        <v>4861</v>
      </c>
      <c r="R1018" s="165">
        <v>1</v>
      </c>
      <c r="S1018" t="s">
        <v>4256</v>
      </c>
      <c r="T1018" s="4"/>
      <c r="U1018" s="138">
        <v>145.6842</v>
      </c>
      <c r="V1018" s="130">
        <v>2.1811398261616751E-5</v>
      </c>
      <c r="W1018" s="130">
        <v>4.1649966158805694E-3</v>
      </c>
      <c r="X1018" s="130">
        <v>5.2449812558678672E-4</v>
      </c>
      <c r="Y1018" s="182"/>
      <c r="AA1018" s="159"/>
    </row>
    <row r="1019" spans="1:27" x14ac:dyDescent="0.25">
      <c r="A1019" t="s">
        <v>1213</v>
      </c>
      <c r="B1019">
        <v>9629</v>
      </c>
      <c r="C1019" t="s">
        <v>2782</v>
      </c>
      <c r="D1019" t="s">
        <v>2783</v>
      </c>
      <c r="E1019" t="s">
        <v>309</v>
      </c>
      <c r="F1019" t="s">
        <v>2782</v>
      </c>
      <c r="G1019" t="s">
        <v>4323</v>
      </c>
      <c r="H1019" t="s">
        <v>312</v>
      </c>
      <c r="I1019" t="s">
        <v>917</v>
      </c>
      <c r="J1019" t="s">
        <v>204</v>
      </c>
      <c r="K1019" t="s">
        <v>204</v>
      </c>
      <c r="L1019" t="s">
        <v>325</v>
      </c>
      <c r="M1019" t="s">
        <v>340</v>
      </c>
      <c r="N1019" t="s">
        <v>440</v>
      </c>
      <c r="O1019" t="s">
        <v>339</v>
      </c>
      <c r="P1019" t="s">
        <v>1212</v>
      </c>
      <c r="Q1019" s="138">
        <v>272790</v>
      </c>
      <c r="R1019" s="165">
        <v>1</v>
      </c>
      <c r="S1019" t="s">
        <v>4324</v>
      </c>
      <c r="T1019" s="4"/>
      <c r="U1019" s="138">
        <v>141.85079999999999</v>
      </c>
      <c r="V1019" s="130">
        <v>2.1565183619368271E-4</v>
      </c>
      <c r="W1019" s="130">
        <v>4.0554027269940835E-3</v>
      </c>
      <c r="X1019" s="130">
        <v>5.1069696448198326E-4</v>
      </c>
      <c r="Y1019" s="182"/>
      <c r="AA1019" s="159"/>
    </row>
    <row r="1020" spans="1:27" x14ac:dyDescent="0.25">
      <c r="A1020" t="s">
        <v>1213</v>
      </c>
      <c r="B1020">
        <v>9629</v>
      </c>
      <c r="C1020" t="s">
        <v>1994</v>
      </c>
      <c r="D1020" t="s">
        <v>1995</v>
      </c>
      <c r="E1020" t="s">
        <v>309</v>
      </c>
      <c r="F1020" t="s">
        <v>4282</v>
      </c>
      <c r="G1020" t="s">
        <v>4283</v>
      </c>
      <c r="H1020" t="s">
        <v>312</v>
      </c>
      <c r="I1020" t="s">
        <v>917</v>
      </c>
      <c r="J1020" t="s">
        <v>204</v>
      </c>
      <c r="K1020" t="s">
        <v>204</v>
      </c>
      <c r="L1020" t="s">
        <v>325</v>
      </c>
      <c r="M1020" t="s">
        <v>340</v>
      </c>
      <c r="N1020" t="s">
        <v>464</v>
      </c>
      <c r="O1020" t="s">
        <v>339</v>
      </c>
      <c r="P1020" t="s">
        <v>1212</v>
      </c>
      <c r="Q1020" s="138">
        <v>2579</v>
      </c>
      <c r="R1020" s="165">
        <v>1</v>
      </c>
      <c r="S1020" t="s">
        <v>4284</v>
      </c>
      <c r="T1020" s="4"/>
      <c r="U1020" s="138">
        <v>137.12539999999998</v>
      </c>
      <c r="V1020" s="130">
        <v>1.9610713124991011E-5</v>
      </c>
      <c r="W1020" s="130">
        <v>3.9203072601645848E-3</v>
      </c>
      <c r="X1020" s="130">
        <v>4.9368438904382459E-4</v>
      </c>
      <c r="Y1020" s="182"/>
      <c r="AA1020" s="159"/>
    </row>
    <row r="1021" spans="1:27" x14ac:dyDescent="0.25">
      <c r="A1021" t="s">
        <v>1213</v>
      </c>
      <c r="B1021">
        <v>9629</v>
      </c>
      <c r="C1021" t="s">
        <v>2600</v>
      </c>
      <c r="D1021" t="s">
        <v>2601</v>
      </c>
      <c r="E1021" t="s">
        <v>309</v>
      </c>
      <c r="F1021" t="s">
        <v>2600</v>
      </c>
      <c r="G1021" t="s">
        <v>4294</v>
      </c>
      <c r="H1021" t="s">
        <v>312</v>
      </c>
      <c r="I1021" t="s">
        <v>917</v>
      </c>
      <c r="J1021" t="s">
        <v>204</v>
      </c>
      <c r="K1021" t="s">
        <v>204</v>
      </c>
      <c r="L1021" t="s">
        <v>325</v>
      </c>
      <c r="M1021" t="s">
        <v>340</v>
      </c>
      <c r="N1021" t="s">
        <v>484</v>
      </c>
      <c r="O1021" t="s">
        <v>339</v>
      </c>
      <c r="P1021" t="s">
        <v>1212</v>
      </c>
      <c r="Q1021" s="138">
        <v>8726</v>
      </c>
      <c r="R1021" s="165">
        <v>1</v>
      </c>
      <c r="S1021" t="s">
        <v>4295</v>
      </c>
      <c r="T1021" s="4"/>
      <c r="U1021" s="138">
        <v>133.94409999999999</v>
      </c>
      <c r="V1021" s="130">
        <v>4.5657130718484329E-5</v>
      </c>
      <c r="W1021" s="130">
        <v>3.8293563970366621E-3</v>
      </c>
      <c r="X1021" s="130">
        <v>4.8223094462823771E-4</v>
      </c>
      <c r="Y1021" s="182"/>
      <c r="AA1021" s="159"/>
    </row>
    <row r="1022" spans="1:27" x14ac:dyDescent="0.25">
      <c r="A1022" t="s">
        <v>1213</v>
      </c>
      <c r="B1022">
        <v>9629</v>
      </c>
      <c r="C1022" t="s">
        <v>1958</v>
      </c>
      <c r="D1022" t="s">
        <v>1959</v>
      </c>
      <c r="E1022" t="s">
        <v>309</v>
      </c>
      <c r="F1022" t="s">
        <v>1958</v>
      </c>
      <c r="G1022" t="s">
        <v>4011</v>
      </c>
      <c r="H1022" t="s">
        <v>312</v>
      </c>
      <c r="I1022" t="s">
        <v>917</v>
      </c>
      <c r="J1022" t="s">
        <v>204</v>
      </c>
      <c r="K1022" t="s">
        <v>204</v>
      </c>
      <c r="L1022" t="s">
        <v>325</v>
      </c>
      <c r="M1022" t="s">
        <v>340</v>
      </c>
      <c r="N1022" t="s">
        <v>464</v>
      </c>
      <c r="O1022" t="s">
        <v>339</v>
      </c>
      <c r="P1022" t="s">
        <v>1212</v>
      </c>
      <c r="Q1022" s="138">
        <v>8291</v>
      </c>
      <c r="R1022" s="165">
        <v>1</v>
      </c>
      <c r="S1022" t="s">
        <v>4012</v>
      </c>
      <c r="T1022" s="4"/>
      <c r="U1022" s="138">
        <v>125.19410000000001</v>
      </c>
      <c r="V1022" s="130">
        <v>1.7584276318694532E-5</v>
      </c>
      <c r="W1022" s="130">
        <v>3.5792007838064363E-3</v>
      </c>
      <c r="X1022" s="130">
        <v>4.5072884214296903E-4</v>
      </c>
      <c r="Y1022" s="182"/>
      <c r="AA1022" s="159"/>
    </row>
    <row r="1023" spans="1:27" x14ac:dyDescent="0.25">
      <c r="A1023" t="s">
        <v>1213</v>
      </c>
      <c r="B1023">
        <v>9629</v>
      </c>
      <c r="C1023" t="s">
        <v>2763</v>
      </c>
      <c r="D1023" t="s">
        <v>2764</v>
      </c>
      <c r="E1023" t="s">
        <v>309</v>
      </c>
      <c r="F1023" t="s">
        <v>2763</v>
      </c>
      <c r="G1023" t="s">
        <v>4309</v>
      </c>
      <c r="H1023" t="s">
        <v>312</v>
      </c>
      <c r="I1023" t="s">
        <v>917</v>
      </c>
      <c r="J1023" t="s">
        <v>204</v>
      </c>
      <c r="K1023" t="s">
        <v>204</v>
      </c>
      <c r="L1023" t="s">
        <v>325</v>
      </c>
      <c r="M1023" t="s">
        <v>340</v>
      </c>
      <c r="N1023" t="s">
        <v>447</v>
      </c>
      <c r="O1023" t="s">
        <v>339</v>
      </c>
      <c r="P1023" t="s">
        <v>1212</v>
      </c>
      <c r="Q1023" s="138">
        <v>16455</v>
      </c>
      <c r="R1023" s="165">
        <v>1</v>
      </c>
      <c r="S1023" t="s">
        <v>4310</v>
      </c>
      <c r="T1023" s="4"/>
      <c r="U1023" s="138">
        <v>115.72799999999999</v>
      </c>
      <c r="V1023" s="130">
        <v>2.9685901138314405E-5</v>
      </c>
      <c r="W1023" s="130">
        <v>3.3085724351894475E-3</v>
      </c>
      <c r="X1023" s="130">
        <v>4.1664860759030591E-4</v>
      </c>
      <c r="Y1023" s="182"/>
      <c r="AA1023" s="159"/>
    </row>
    <row r="1024" spans="1:27" x14ac:dyDescent="0.25">
      <c r="A1024" t="s">
        <v>1213</v>
      </c>
      <c r="B1024">
        <v>9629</v>
      </c>
      <c r="C1024" t="s">
        <v>4553</v>
      </c>
      <c r="D1024" t="s">
        <v>4554</v>
      </c>
      <c r="E1024" t="s">
        <v>309</v>
      </c>
      <c r="F1024" t="s">
        <v>4555</v>
      </c>
      <c r="G1024" t="s">
        <v>4556</v>
      </c>
      <c r="H1024" t="s">
        <v>312</v>
      </c>
      <c r="I1024" t="s">
        <v>917</v>
      </c>
      <c r="J1024" t="s">
        <v>204</v>
      </c>
      <c r="K1024" t="s">
        <v>204</v>
      </c>
      <c r="L1024" t="s">
        <v>325</v>
      </c>
      <c r="M1024" t="s">
        <v>340</v>
      </c>
      <c r="N1024" t="s">
        <v>450</v>
      </c>
      <c r="O1024" t="s">
        <v>339</v>
      </c>
      <c r="P1024" t="s">
        <v>1212</v>
      </c>
      <c r="Q1024" s="138">
        <v>60823</v>
      </c>
      <c r="R1024" s="165">
        <v>1</v>
      </c>
      <c r="S1024" t="s">
        <v>4557</v>
      </c>
      <c r="T1024" s="4"/>
      <c r="U1024" s="138">
        <v>109.968</v>
      </c>
      <c r="V1024" s="130">
        <v>4.9170516833280638E-3</v>
      </c>
      <c r="W1024" s="130">
        <v>3.1438985686516071E-3</v>
      </c>
      <c r="X1024" s="130">
        <v>3.9591122355428905E-4</v>
      </c>
      <c r="Y1024" s="182"/>
      <c r="AA1024" s="159"/>
    </row>
    <row r="1025" spans="1:27" x14ac:dyDescent="0.25">
      <c r="A1025" t="s">
        <v>1213</v>
      </c>
      <c r="B1025">
        <v>9629</v>
      </c>
      <c r="C1025" t="s">
        <v>4487</v>
      </c>
      <c r="D1025" t="s">
        <v>4488</v>
      </c>
      <c r="E1025" t="s">
        <v>309</v>
      </c>
      <c r="F1025" t="s">
        <v>4489</v>
      </c>
      <c r="G1025" t="s">
        <v>4490</v>
      </c>
      <c r="H1025" t="s">
        <v>312</v>
      </c>
      <c r="I1025" t="s">
        <v>917</v>
      </c>
      <c r="J1025" t="s">
        <v>204</v>
      </c>
      <c r="K1025" t="s">
        <v>204</v>
      </c>
      <c r="L1025" t="s">
        <v>325</v>
      </c>
      <c r="M1025" t="s">
        <v>340</v>
      </c>
      <c r="N1025" t="s">
        <v>450</v>
      </c>
      <c r="O1025" t="s">
        <v>339</v>
      </c>
      <c r="P1025" t="s">
        <v>1212</v>
      </c>
      <c r="Q1025" s="138">
        <v>34500</v>
      </c>
      <c r="R1025" s="165">
        <v>1</v>
      </c>
      <c r="S1025" t="s">
        <v>4491</v>
      </c>
      <c r="T1025" s="4"/>
      <c r="U1025" s="138">
        <v>32.844000000000001</v>
      </c>
      <c r="V1025" s="130">
        <v>8.5501858736059481E-3</v>
      </c>
      <c r="W1025" s="130">
        <v>9.3898410982097872E-4</v>
      </c>
      <c r="X1025" s="130">
        <v>1.1824629188870462E-4</v>
      </c>
      <c r="Y1025" s="182"/>
      <c r="AA1025" s="159"/>
    </row>
    <row r="1026" spans="1:27" x14ac:dyDescent="0.25">
      <c r="A1026" t="s">
        <v>1213</v>
      </c>
      <c r="B1026">
        <v>9629</v>
      </c>
      <c r="C1026" t="s">
        <v>4153</v>
      </c>
      <c r="D1026" t="s">
        <v>4154</v>
      </c>
      <c r="E1026" t="s">
        <v>80</v>
      </c>
      <c r="F1026" t="s">
        <v>4155</v>
      </c>
      <c r="G1026" t="s">
        <v>4156</v>
      </c>
      <c r="H1026" t="s">
        <v>321</v>
      </c>
      <c r="I1026" t="s">
        <v>917</v>
      </c>
      <c r="J1026" t="s">
        <v>205</v>
      </c>
      <c r="K1026" t="s">
        <v>224</v>
      </c>
      <c r="L1026" t="s">
        <v>325</v>
      </c>
      <c r="M1026" t="s">
        <v>344</v>
      </c>
      <c r="N1026" t="s">
        <v>544</v>
      </c>
      <c r="O1026" t="s">
        <v>339</v>
      </c>
      <c r="P1026" t="s">
        <v>1215</v>
      </c>
      <c r="Q1026" s="138">
        <v>1334</v>
      </c>
      <c r="R1026" s="11" t="s">
        <v>1216</v>
      </c>
      <c r="S1026" t="s">
        <v>4157</v>
      </c>
      <c r="T1026" s="4"/>
      <c r="U1026" s="138">
        <v>2241.2334999999998</v>
      </c>
      <c r="V1026" s="130">
        <v>1.7948669457019921E-7</v>
      </c>
      <c r="W1026" s="130">
        <v>6.4075101781100235E-2</v>
      </c>
      <c r="X1026" s="130">
        <v>8.0689791326191401E-3</v>
      </c>
      <c r="Y1026" s="182"/>
      <c r="AA1026" s="159"/>
    </row>
    <row r="1027" spans="1:27" x14ac:dyDescent="0.25">
      <c r="A1027" t="s">
        <v>1213</v>
      </c>
      <c r="B1027">
        <v>9629</v>
      </c>
      <c r="C1027" t="s">
        <v>3685</v>
      </c>
      <c r="D1027" t="s">
        <v>3686</v>
      </c>
      <c r="E1027" t="s">
        <v>80</v>
      </c>
      <c r="F1027" t="s">
        <v>4135</v>
      </c>
      <c r="G1027" t="s">
        <v>4136</v>
      </c>
      <c r="H1027" t="s">
        <v>321</v>
      </c>
      <c r="I1027" t="s">
        <v>917</v>
      </c>
      <c r="J1027" t="s">
        <v>205</v>
      </c>
      <c r="K1027" t="s">
        <v>301</v>
      </c>
      <c r="L1027" t="s">
        <v>325</v>
      </c>
      <c r="M1027" t="s">
        <v>344</v>
      </c>
      <c r="N1027" t="s">
        <v>548</v>
      </c>
      <c r="O1027" t="s">
        <v>339</v>
      </c>
      <c r="P1027" t="s">
        <v>1215</v>
      </c>
      <c r="Q1027" s="138">
        <v>2331</v>
      </c>
      <c r="R1027" s="11" t="s">
        <v>1216</v>
      </c>
      <c r="S1027" t="s">
        <v>4137</v>
      </c>
      <c r="T1027" s="4">
        <v>0.79310000000000003</v>
      </c>
      <c r="U1027" s="138">
        <v>1525.9441999999999</v>
      </c>
      <c r="V1027" s="130">
        <v>4.4939217556724423E-7</v>
      </c>
      <c r="W1027" s="130">
        <v>4.3625543669269434E-2</v>
      </c>
      <c r="X1027" s="130">
        <v>5.4937657800230135E-3</v>
      </c>
      <c r="Y1027" s="182"/>
      <c r="AA1027" s="159"/>
    </row>
    <row r="1028" spans="1:27" x14ac:dyDescent="0.25">
      <c r="A1028" t="s">
        <v>1213</v>
      </c>
      <c r="B1028">
        <v>9629</v>
      </c>
      <c r="C1028" t="s">
        <v>4138</v>
      </c>
      <c r="D1028" t="s">
        <v>4139</v>
      </c>
      <c r="E1028" t="s">
        <v>80</v>
      </c>
      <c r="F1028" t="s">
        <v>4140</v>
      </c>
      <c r="G1028" t="s">
        <v>4141</v>
      </c>
      <c r="H1028" t="s">
        <v>321</v>
      </c>
      <c r="I1028" t="s">
        <v>917</v>
      </c>
      <c r="J1028" t="s">
        <v>205</v>
      </c>
      <c r="K1028" t="s">
        <v>224</v>
      </c>
      <c r="L1028" t="s">
        <v>325</v>
      </c>
      <c r="M1028" t="s">
        <v>344</v>
      </c>
      <c r="N1028" t="s">
        <v>545</v>
      </c>
      <c r="O1028" t="s">
        <v>339</v>
      </c>
      <c r="P1028" t="s">
        <v>1215</v>
      </c>
      <c r="Q1028" s="138">
        <v>2099</v>
      </c>
      <c r="R1028" s="11" t="s">
        <v>1216</v>
      </c>
      <c r="S1028" t="s">
        <v>4142</v>
      </c>
      <c r="T1028" s="4"/>
      <c r="U1028" s="138">
        <v>1447.2096999999999</v>
      </c>
      <c r="V1028" s="130">
        <v>3.7368702154174824E-7</v>
      </c>
      <c r="W1028" s="130">
        <v>4.137458628299797E-2</v>
      </c>
      <c r="X1028" s="130">
        <v>5.2103026613799968E-3</v>
      </c>
      <c r="Y1028" s="182"/>
      <c r="AA1028" s="159"/>
    </row>
    <row r="1029" spans="1:27" x14ac:dyDescent="0.25">
      <c r="A1029" t="s">
        <v>1213</v>
      </c>
      <c r="B1029">
        <v>9629</v>
      </c>
      <c r="C1029" t="s">
        <v>4175</v>
      </c>
      <c r="D1029" t="s">
        <v>4176</v>
      </c>
      <c r="E1029" t="s">
        <v>80</v>
      </c>
      <c r="F1029" t="s">
        <v>4177</v>
      </c>
      <c r="G1029" t="s">
        <v>4178</v>
      </c>
      <c r="H1029" t="s">
        <v>321</v>
      </c>
      <c r="I1029" t="s">
        <v>917</v>
      </c>
      <c r="J1029" t="s">
        <v>205</v>
      </c>
      <c r="K1029" t="s">
        <v>224</v>
      </c>
      <c r="L1029" t="s">
        <v>325</v>
      </c>
      <c r="M1029" t="s">
        <v>344</v>
      </c>
      <c r="N1029" t="s">
        <v>546</v>
      </c>
      <c r="O1029" t="s">
        <v>339</v>
      </c>
      <c r="P1029" t="s">
        <v>1215</v>
      </c>
      <c r="Q1029" s="138">
        <v>1269</v>
      </c>
      <c r="R1029" s="11" t="s">
        <v>1216</v>
      </c>
      <c r="S1029" t="s">
        <v>4179</v>
      </c>
      <c r="T1029" s="4"/>
      <c r="U1029" s="138">
        <v>1004.6934</v>
      </c>
      <c r="V1029" s="130">
        <v>8.2756828873094592E-8</v>
      </c>
      <c r="W1029" s="130">
        <v>2.8723393552612726E-2</v>
      </c>
      <c r="X1029" s="130">
        <v>3.6171376517797789E-3</v>
      </c>
      <c r="Y1029" s="182"/>
      <c r="AA1029" s="159"/>
    </row>
    <row r="1030" spans="1:27" x14ac:dyDescent="0.25">
      <c r="A1030" t="s">
        <v>1213</v>
      </c>
      <c r="B1030">
        <v>9629</v>
      </c>
      <c r="C1030" t="s">
        <v>3679</v>
      </c>
      <c r="D1030" t="s">
        <v>3680</v>
      </c>
      <c r="E1030" t="s">
        <v>80</v>
      </c>
      <c r="F1030" t="s">
        <v>3679</v>
      </c>
      <c r="G1030" t="s">
        <v>4173</v>
      </c>
      <c r="H1030" t="s">
        <v>321</v>
      </c>
      <c r="I1030" t="s">
        <v>917</v>
      </c>
      <c r="J1030" t="s">
        <v>205</v>
      </c>
      <c r="K1030" t="s">
        <v>224</v>
      </c>
      <c r="L1030" t="s">
        <v>325</v>
      </c>
      <c r="M1030" t="s">
        <v>340</v>
      </c>
      <c r="N1030" t="s">
        <v>545</v>
      </c>
      <c r="O1030" t="s">
        <v>339</v>
      </c>
      <c r="P1030" t="s">
        <v>1215</v>
      </c>
      <c r="Q1030" s="138">
        <v>515</v>
      </c>
      <c r="R1030" s="11" t="s">
        <v>1216</v>
      </c>
      <c r="S1030" t="s">
        <v>4174</v>
      </c>
      <c r="T1030" s="4"/>
      <c r="U1030" s="138">
        <v>976.11189999999999</v>
      </c>
      <c r="V1030" s="130">
        <v>2.3500462491155266E-7</v>
      </c>
      <c r="W1030" s="130">
        <v>2.7906270962951046E-2</v>
      </c>
      <c r="X1030" s="130">
        <v>3.5142373841017551E-3</v>
      </c>
      <c r="Y1030" s="182"/>
      <c r="AA1030" s="159"/>
    </row>
    <row r="1031" spans="1:27" x14ac:dyDescent="0.25">
      <c r="A1031" t="s">
        <v>1213</v>
      </c>
      <c r="B1031">
        <v>9629</v>
      </c>
      <c r="C1031" t="s">
        <v>3555</v>
      </c>
      <c r="D1031" t="s">
        <v>3556</v>
      </c>
      <c r="E1031" t="s">
        <v>80</v>
      </c>
      <c r="F1031" t="s">
        <v>4396</v>
      </c>
      <c r="G1031" t="s">
        <v>4397</v>
      </c>
      <c r="H1031" t="s">
        <v>321</v>
      </c>
      <c r="I1031" t="s">
        <v>917</v>
      </c>
      <c r="J1031" t="s">
        <v>205</v>
      </c>
      <c r="K1031" t="s">
        <v>224</v>
      </c>
      <c r="L1031" t="s">
        <v>325</v>
      </c>
      <c r="M1031" t="s">
        <v>344</v>
      </c>
      <c r="N1031" t="s">
        <v>544</v>
      </c>
      <c r="O1031" t="s">
        <v>339</v>
      </c>
      <c r="P1031" t="s">
        <v>1215</v>
      </c>
      <c r="Q1031" s="138">
        <v>1311</v>
      </c>
      <c r="R1031" s="11" t="s">
        <v>1216</v>
      </c>
      <c r="S1031" t="s">
        <v>4398</v>
      </c>
      <c r="T1031" s="4"/>
      <c r="U1031" s="138">
        <v>952.34550000000002</v>
      </c>
      <c r="V1031" s="130">
        <v>1.2597741301954741E-7</v>
      </c>
      <c r="W1031" s="130">
        <v>2.7226808292519632E-2</v>
      </c>
      <c r="X1031" s="130">
        <v>3.4286726334153677E-3</v>
      </c>
      <c r="Y1031" s="182"/>
      <c r="AA1031" s="159"/>
    </row>
    <row r="1032" spans="1:27" x14ac:dyDescent="0.25">
      <c r="A1032" t="s">
        <v>1213</v>
      </c>
      <c r="B1032">
        <v>9629</v>
      </c>
      <c r="C1032" t="s">
        <v>4492</v>
      </c>
      <c r="D1032" t="s">
        <v>4493</v>
      </c>
      <c r="E1032" t="s">
        <v>311</v>
      </c>
      <c r="F1032" t="s">
        <v>4494</v>
      </c>
      <c r="G1032" t="s">
        <v>4495</v>
      </c>
      <c r="H1032" t="s">
        <v>321</v>
      </c>
      <c r="I1032" t="s">
        <v>917</v>
      </c>
      <c r="J1032" t="s">
        <v>205</v>
      </c>
      <c r="K1032" t="s">
        <v>224</v>
      </c>
      <c r="L1032" t="s">
        <v>325</v>
      </c>
      <c r="M1032" t="s">
        <v>344</v>
      </c>
      <c r="N1032" t="s">
        <v>516</v>
      </c>
      <c r="O1032" t="s">
        <v>339</v>
      </c>
      <c r="P1032" t="s">
        <v>1215</v>
      </c>
      <c r="Q1032" s="138">
        <v>13095</v>
      </c>
      <c r="R1032" s="11" t="s">
        <v>1216</v>
      </c>
      <c r="S1032" t="s">
        <v>4496</v>
      </c>
      <c r="T1032" s="4"/>
      <c r="U1032" s="138">
        <v>921.47519999999997</v>
      </c>
      <c r="V1032" s="130">
        <v>1.1667790977203058E-5</v>
      </c>
      <c r="W1032" s="130">
        <v>2.6344250712279509E-2</v>
      </c>
      <c r="X1032" s="130">
        <v>3.3175321357752545E-3</v>
      </c>
      <c r="Y1032" s="182"/>
      <c r="AA1032" s="159"/>
    </row>
    <row r="1033" spans="1:27" x14ac:dyDescent="0.25">
      <c r="A1033" t="s">
        <v>1213</v>
      </c>
      <c r="B1033">
        <v>9629</v>
      </c>
      <c r="C1033" t="s">
        <v>4497</v>
      </c>
      <c r="D1033" t="s">
        <v>4498</v>
      </c>
      <c r="E1033" t="s">
        <v>80</v>
      </c>
      <c r="F1033" t="s">
        <v>4497</v>
      </c>
      <c r="G1033" t="s">
        <v>4499</v>
      </c>
      <c r="H1033" t="s">
        <v>321</v>
      </c>
      <c r="I1033" t="s">
        <v>917</v>
      </c>
      <c r="J1033" t="s">
        <v>205</v>
      </c>
      <c r="K1033" t="s">
        <v>224</v>
      </c>
      <c r="L1033" t="s">
        <v>325</v>
      </c>
      <c r="M1033" t="s">
        <v>344</v>
      </c>
      <c r="N1033" t="s">
        <v>516</v>
      </c>
      <c r="O1033" t="s">
        <v>339</v>
      </c>
      <c r="P1033" t="s">
        <v>1215</v>
      </c>
      <c r="Q1033" s="138">
        <v>1344</v>
      </c>
      <c r="R1033" s="11" t="s">
        <v>1216</v>
      </c>
      <c r="S1033" t="s">
        <v>4500</v>
      </c>
      <c r="T1033" s="4"/>
      <c r="U1033" s="138">
        <v>805.45569999999998</v>
      </c>
      <c r="V1033" s="130">
        <v>5.2224760010518935E-6</v>
      </c>
      <c r="W1033" s="130">
        <v>2.3027344521517879E-2</v>
      </c>
      <c r="X1033" s="130">
        <v>2.8998340581421539E-3</v>
      </c>
      <c r="Y1033" s="182"/>
      <c r="AA1033" s="159"/>
    </row>
    <row r="1034" spans="1:27" x14ac:dyDescent="0.25">
      <c r="A1034" t="s">
        <v>1213</v>
      </c>
      <c r="B1034">
        <v>9629</v>
      </c>
      <c r="C1034" t="s">
        <v>4501</v>
      </c>
      <c r="D1034" t="s">
        <v>4502</v>
      </c>
      <c r="E1034" t="s">
        <v>80</v>
      </c>
      <c r="F1034" t="s">
        <v>4503</v>
      </c>
      <c r="G1034" t="s">
        <v>4504</v>
      </c>
      <c r="H1034" t="s">
        <v>321</v>
      </c>
      <c r="I1034" t="s">
        <v>917</v>
      </c>
      <c r="J1034" t="s">
        <v>205</v>
      </c>
      <c r="K1034" t="s">
        <v>224</v>
      </c>
      <c r="L1034" t="s">
        <v>325</v>
      </c>
      <c r="M1034" t="s">
        <v>344</v>
      </c>
      <c r="N1034" t="s">
        <v>548</v>
      </c>
      <c r="O1034" t="s">
        <v>339</v>
      </c>
      <c r="P1034" t="s">
        <v>1215</v>
      </c>
      <c r="Q1034" s="138">
        <v>1313</v>
      </c>
      <c r="R1034" s="11" t="s">
        <v>1216</v>
      </c>
      <c r="S1034" t="s">
        <v>4505</v>
      </c>
      <c r="T1034" s="4"/>
      <c r="U1034" s="138">
        <v>609.73990000000003</v>
      </c>
      <c r="V1034" s="130">
        <v>5.3373983739837397E-8</v>
      </c>
      <c r="W1034" s="130">
        <v>1.7431983839478523E-2</v>
      </c>
      <c r="X1034" s="130">
        <v>2.1952101507608564E-3</v>
      </c>
      <c r="Y1034" s="182"/>
      <c r="AA1034" s="159"/>
    </row>
    <row r="1035" spans="1:27" x14ac:dyDescent="0.25">
      <c r="A1035" t="s">
        <v>1213</v>
      </c>
      <c r="B1035">
        <v>9629</v>
      </c>
      <c r="C1035" t="s">
        <v>4506</v>
      </c>
      <c r="D1035" t="s">
        <v>4507</v>
      </c>
      <c r="E1035" t="s">
        <v>309</v>
      </c>
      <c r="F1035" t="s">
        <v>4508</v>
      </c>
      <c r="G1035" t="s">
        <v>4509</v>
      </c>
      <c r="H1035" t="s">
        <v>321</v>
      </c>
      <c r="I1035" t="s">
        <v>917</v>
      </c>
      <c r="J1035" t="s">
        <v>205</v>
      </c>
      <c r="K1035" t="s">
        <v>204</v>
      </c>
      <c r="L1035" t="s">
        <v>325</v>
      </c>
      <c r="M1035" t="s">
        <v>346</v>
      </c>
      <c r="N1035" t="s">
        <v>544</v>
      </c>
      <c r="O1035" t="s">
        <v>339</v>
      </c>
      <c r="P1035" t="s">
        <v>1215</v>
      </c>
      <c r="Q1035" s="138">
        <v>16825.48</v>
      </c>
      <c r="R1035" s="11" t="s">
        <v>1216</v>
      </c>
      <c r="S1035" t="s">
        <v>4510</v>
      </c>
      <c r="T1035" s="4"/>
      <c r="U1035" s="138">
        <v>247.73839999999998</v>
      </c>
      <c r="V1035" s="130">
        <v>1.556776350035872E-3</v>
      </c>
      <c r="W1035" s="130">
        <v>7.0826458711628765E-3</v>
      </c>
      <c r="X1035" s="130">
        <v>8.9191776758131339E-4</v>
      </c>
      <c r="Y1035" s="182"/>
      <c r="AA1035" s="159"/>
    </row>
    <row r="1036" spans="1:27" x14ac:dyDescent="0.25">
      <c r="A1036" t="s">
        <v>1213</v>
      </c>
      <c r="B1036">
        <v>9629</v>
      </c>
      <c r="C1036" t="s">
        <v>4511</v>
      </c>
      <c r="D1036" t="s">
        <v>4512</v>
      </c>
      <c r="E1036" t="s">
        <v>311</v>
      </c>
      <c r="F1036" t="s">
        <v>4513</v>
      </c>
      <c r="G1036" t="s">
        <v>4514</v>
      </c>
      <c r="H1036" t="s">
        <v>321</v>
      </c>
      <c r="I1036" t="s">
        <v>917</v>
      </c>
      <c r="J1036" t="s">
        <v>205</v>
      </c>
      <c r="K1036" t="s">
        <v>204</v>
      </c>
      <c r="L1036" t="s">
        <v>325</v>
      </c>
      <c r="M1036" t="s">
        <v>346</v>
      </c>
      <c r="N1036" t="s">
        <v>544</v>
      </c>
      <c r="O1036" t="s">
        <v>339</v>
      </c>
      <c r="P1036" t="s">
        <v>1215</v>
      </c>
      <c r="Q1036" s="138">
        <v>285</v>
      </c>
      <c r="R1036" s="11" t="s">
        <v>1216</v>
      </c>
      <c r="S1036" t="s">
        <v>4515</v>
      </c>
      <c r="T1036" s="4"/>
      <c r="U1036" s="138">
        <v>170.41410000000002</v>
      </c>
      <c r="V1036" s="130">
        <v>5.1216807106146886E-6</v>
      </c>
      <c r="W1036" s="130">
        <v>4.8720049929802476E-3</v>
      </c>
      <c r="X1036" s="130">
        <v>6.1353170778683777E-4</v>
      </c>
      <c r="Y1036" s="182"/>
      <c r="AA1036" s="159"/>
    </row>
    <row r="1037" spans="1:27" x14ac:dyDescent="0.25">
      <c r="A1037" t="s">
        <v>1213</v>
      </c>
      <c r="B1037">
        <v>9629</v>
      </c>
      <c r="C1037" t="s">
        <v>4516</v>
      </c>
      <c r="D1037" t="s">
        <v>4517</v>
      </c>
      <c r="E1037" t="s">
        <v>309</v>
      </c>
      <c r="F1037" t="s">
        <v>4518</v>
      </c>
      <c r="G1037" t="s">
        <v>4519</v>
      </c>
      <c r="H1037" t="s">
        <v>321</v>
      </c>
      <c r="I1037" t="s">
        <v>917</v>
      </c>
      <c r="J1037" t="s">
        <v>205</v>
      </c>
      <c r="K1037" t="s">
        <v>204</v>
      </c>
      <c r="L1037" t="s">
        <v>325</v>
      </c>
      <c r="M1037" t="s">
        <v>346</v>
      </c>
      <c r="N1037" t="s">
        <v>546</v>
      </c>
      <c r="O1037" t="s">
        <v>339</v>
      </c>
      <c r="P1037" t="s">
        <v>1215</v>
      </c>
      <c r="Q1037" s="138">
        <v>13964</v>
      </c>
      <c r="R1037" s="11" t="s">
        <v>1216</v>
      </c>
      <c r="S1037" t="s">
        <v>4520</v>
      </c>
      <c r="T1037" s="4"/>
      <c r="U1037" s="138">
        <v>100.2572</v>
      </c>
      <c r="V1037" s="130">
        <v>1.8017153196896364E-4</v>
      </c>
      <c r="W1037" s="130">
        <v>2.8662744396280543E-3</v>
      </c>
      <c r="X1037" s="130">
        <v>3.6095001020412359E-4</v>
      </c>
      <c r="Y1037" s="182"/>
      <c r="AA1037" s="159"/>
    </row>
    <row r="1038" spans="1:27" x14ac:dyDescent="0.25">
      <c r="A1038" t="s">
        <v>1213</v>
      </c>
      <c r="B1038">
        <v>9629</v>
      </c>
      <c r="C1038" t="s">
        <v>4521</v>
      </c>
      <c r="D1038" t="s">
        <v>4522</v>
      </c>
      <c r="E1038" t="s">
        <v>311</v>
      </c>
      <c r="F1038" t="s">
        <v>4523</v>
      </c>
      <c r="G1038" t="s">
        <v>4524</v>
      </c>
      <c r="H1038" t="s">
        <v>321</v>
      </c>
      <c r="I1038" t="s">
        <v>917</v>
      </c>
      <c r="J1038" t="s">
        <v>205</v>
      </c>
      <c r="K1038" t="s">
        <v>224</v>
      </c>
      <c r="L1038" t="s">
        <v>325</v>
      </c>
      <c r="M1038" t="s">
        <v>346</v>
      </c>
      <c r="N1038" t="s">
        <v>486</v>
      </c>
      <c r="O1038" t="s">
        <v>339</v>
      </c>
      <c r="P1038" t="s">
        <v>1215</v>
      </c>
      <c r="Q1038" s="138">
        <v>1574</v>
      </c>
      <c r="R1038" s="11" t="s">
        <v>1216</v>
      </c>
      <c r="S1038" t="s">
        <v>4525</v>
      </c>
      <c r="T1038" s="4"/>
      <c r="U1038" s="138">
        <v>37.097499999999997</v>
      </c>
      <c r="V1038" s="130">
        <v>1.3599005133417083E-5</v>
      </c>
      <c r="W1038" s="130">
        <v>1.0605883270638093E-3</v>
      </c>
      <c r="X1038" s="130">
        <v>1.3355991393682921E-4</v>
      </c>
      <c r="Y1038" s="182"/>
      <c r="AA1038" s="159"/>
    </row>
    <row r="1039" spans="1:27" x14ac:dyDescent="0.25">
      <c r="A1039" t="s">
        <v>1213</v>
      </c>
      <c r="B1039">
        <v>9629</v>
      </c>
      <c r="C1039" t="s">
        <v>4531</v>
      </c>
      <c r="D1039" t="s">
        <v>4532</v>
      </c>
      <c r="E1039" t="s">
        <v>80</v>
      </c>
      <c r="F1039" t="s">
        <v>4533</v>
      </c>
      <c r="G1039" t="s">
        <v>4534</v>
      </c>
      <c r="H1039" t="s">
        <v>321</v>
      </c>
      <c r="I1039" t="s">
        <v>917</v>
      </c>
      <c r="J1039" t="s">
        <v>205</v>
      </c>
      <c r="K1039" t="s">
        <v>272</v>
      </c>
      <c r="L1039" t="s">
        <v>325</v>
      </c>
      <c r="M1039" t="s">
        <v>314</v>
      </c>
      <c r="N1039" t="s">
        <v>568</v>
      </c>
      <c r="O1039" t="s">
        <v>339</v>
      </c>
      <c r="P1039" t="s">
        <v>1217</v>
      </c>
      <c r="Q1039" s="138">
        <v>2564</v>
      </c>
      <c r="R1039" s="11" t="s">
        <v>1218</v>
      </c>
      <c r="S1039" t="s">
        <v>4535</v>
      </c>
      <c r="T1039" s="4"/>
      <c r="U1039" s="138">
        <v>10.204700000000001</v>
      </c>
      <c r="V1039" s="130">
        <v>4.1872174148789243E-5</v>
      </c>
      <c r="W1039" s="130">
        <v>2.9174434129491359E-4</v>
      </c>
      <c r="X1039" s="130">
        <v>3.6739372026448183E-5</v>
      </c>
      <c r="Y1039" s="182"/>
      <c r="AA1039" s="159"/>
    </row>
    <row r="1040" spans="1:27" x14ac:dyDescent="0.25">
      <c r="A1040" t="s">
        <v>1213</v>
      </c>
      <c r="B1040">
        <v>9630</v>
      </c>
      <c r="C1040" t="s">
        <v>2551</v>
      </c>
      <c r="D1040" t="s">
        <v>2552</v>
      </c>
      <c r="E1040" t="s">
        <v>309</v>
      </c>
      <c r="F1040" t="s">
        <v>2551</v>
      </c>
      <c r="G1040" t="s">
        <v>4221</v>
      </c>
      <c r="H1040" t="s">
        <v>321</v>
      </c>
      <c r="I1040" t="s">
        <v>917</v>
      </c>
      <c r="J1040" t="s">
        <v>204</v>
      </c>
      <c r="K1040" t="s">
        <v>204</v>
      </c>
      <c r="L1040" t="s">
        <v>325</v>
      </c>
      <c r="M1040" t="s">
        <v>340</v>
      </c>
      <c r="N1040" t="s">
        <v>454</v>
      </c>
      <c r="O1040" t="s">
        <v>339</v>
      </c>
      <c r="P1040" t="s">
        <v>1212</v>
      </c>
      <c r="Q1040" s="138">
        <v>85947.8</v>
      </c>
      <c r="R1040" s="165">
        <v>1</v>
      </c>
      <c r="S1040" t="s">
        <v>4222</v>
      </c>
      <c r="T1040" s="4"/>
      <c r="U1040" s="138">
        <v>126.51519999999999</v>
      </c>
      <c r="V1040" s="130">
        <v>3.3110881303770392E-5</v>
      </c>
      <c r="W1040" s="130">
        <v>7.7918465812684308E-3</v>
      </c>
      <c r="X1040" s="130">
        <v>7.4797784753713253E-4</v>
      </c>
      <c r="Y1040" s="182"/>
      <c r="AA1040" s="159"/>
    </row>
    <row r="1041" spans="1:27" x14ac:dyDescent="0.25">
      <c r="A1041" t="s">
        <v>1213</v>
      </c>
      <c r="B1041">
        <v>9630</v>
      </c>
      <c r="C1041" t="s">
        <v>1855</v>
      </c>
      <c r="D1041" t="s">
        <v>1856</v>
      </c>
      <c r="E1041" t="s">
        <v>309</v>
      </c>
      <c r="F1041" t="s">
        <v>3928</v>
      </c>
      <c r="G1041" t="s">
        <v>3929</v>
      </c>
      <c r="H1041" t="s">
        <v>321</v>
      </c>
      <c r="I1041" t="s">
        <v>917</v>
      </c>
      <c r="J1041" t="s">
        <v>204</v>
      </c>
      <c r="K1041" t="s">
        <v>204</v>
      </c>
      <c r="L1041" t="s">
        <v>325</v>
      </c>
      <c r="M1041" t="s">
        <v>340</v>
      </c>
      <c r="N1041" t="s">
        <v>464</v>
      </c>
      <c r="O1041" t="s">
        <v>339</v>
      </c>
      <c r="P1041" t="s">
        <v>1212</v>
      </c>
      <c r="Q1041" s="138">
        <v>8795</v>
      </c>
      <c r="R1041" s="165">
        <v>1</v>
      </c>
      <c r="S1041" t="s">
        <v>3930</v>
      </c>
      <c r="T1041" s="4"/>
      <c r="U1041" s="138">
        <v>122.3385</v>
      </c>
      <c r="V1041" s="130">
        <v>4.5212579059682196E-5</v>
      </c>
      <c r="W1041" s="130">
        <v>7.5346110426455313E-3</v>
      </c>
      <c r="X1041" s="130">
        <v>7.2328453735931724E-4</v>
      </c>
      <c r="Y1041" s="182"/>
      <c r="AA1041" s="159"/>
    </row>
    <row r="1042" spans="1:27" x14ac:dyDescent="0.25">
      <c r="A1042" t="s">
        <v>1213</v>
      </c>
      <c r="B1042">
        <v>9630</v>
      </c>
      <c r="C1042" t="s">
        <v>2351</v>
      </c>
      <c r="D1042" t="s">
        <v>2352</v>
      </c>
      <c r="E1042" t="s">
        <v>309</v>
      </c>
      <c r="F1042" t="s">
        <v>2351</v>
      </c>
      <c r="G1042" t="s">
        <v>4247</v>
      </c>
      <c r="H1042" t="s">
        <v>321</v>
      </c>
      <c r="I1042" t="s">
        <v>917</v>
      </c>
      <c r="J1042" t="s">
        <v>204</v>
      </c>
      <c r="K1042" t="s">
        <v>204</v>
      </c>
      <c r="L1042" t="s">
        <v>325</v>
      </c>
      <c r="M1042" t="s">
        <v>340</v>
      </c>
      <c r="N1042" t="s">
        <v>464</v>
      </c>
      <c r="O1042" t="s">
        <v>339</v>
      </c>
      <c r="P1042" t="s">
        <v>1212</v>
      </c>
      <c r="Q1042" s="138">
        <v>4557</v>
      </c>
      <c r="R1042" s="165">
        <v>1</v>
      </c>
      <c r="S1042" t="s">
        <v>4248</v>
      </c>
      <c r="T1042" s="4"/>
      <c r="U1042" s="138">
        <v>107.0895</v>
      </c>
      <c r="V1042" s="130">
        <v>2.5343726444988942E-5</v>
      </c>
      <c r="W1042" s="130">
        <v>6.5954522023025349E-3</v>
      </c>
      <c r="X1042" s="130">
        <v>6.3313004053131765E-4</v>
      </c>
      <c r="Y1042" s="182"/>
      <c r="AA1042" s="159"/>
    </row>
    <row r="1043" spans="1:27" x14ac:dyDescent="0.25">
      <c r="A1043" t="s">
        <v>1213</v>
      </c>
      <c r="B1043">
        <v>9630</v>
      </c>
      <c r="C1043" t="s">
        <v>1873</v>
      </c>
      <c r="D1043" t="s">
        <v>1874</v>
      </c>
      <c r="E1043" t="s">
        <v>309</v>
      </c>
      <c r="F1043" t="s">
        <v>1873</v>
      </c>
      <c r="G1043" t="s">
        <v>3934</v>
      </c>
      <c r="H1043" t="s">
        <v>312</v>
      </c>
      <c r="I1043" t="s">
        <v>917</v>
      </c>
      <c r="J1043" t="s">
        <v>204</v>
      </c>
      <c r="K1043" t="s">
        <v>204</v>
      </c>
      <c r="L1043" t="s">
        <v>325</v>
      </c>
      <c r="M1043" t="s">
        <v>340</v>
      </c>
      <c r="N1043" t="s">
        <v>448</v>
      </c>
      <c r="O1043" t="s">
        <v>339</v>
      </c>
      <c r="P1043" t="s">
        <v>1212</v>
      </c>
      <c r="Q1043" s="138">
        <v>35143</v>
      </c>
      <c r="R1043" s="165">
        <v>1</v>
      </c>
      <c r="S1043" t="s">
        <v>3935</v>
      </c>
      <c r="T1043" s="4"/>
      <c r="U1043" s="138">
        <v>1092.9473</v>
      </c>
      <c r="V1043" s="130">
        <v>2.1751894944988792E-5</v>
      </c>
      <c r="W1043" s="130">
        <v>6.731268403331428E-2</v>
      </c>
      <c r="X1043" s="130">
        <v>6.4616770864332563E-3</v>
      </c>
      <c r="Y1043" s="182"/>
      <c r="AA1043" s="159"/>
    </row>
    <row r="1044" spans="1:27" x14ac:dyDescent="0.25">
      <c r="A1044" t="s">
        <v>1213</v>
      </c>
      <c r="B1044">
        <v>9630</v>
      </c>
      <c r="C1044" t="s">
        <v>1884</v>
      </c>
      <c r="D1044" t="s">
        <v>1885</v>
      </c>
      <c r="E1044" t="s">
        <v>309</v>
      </c>
      <c r="F1044" t="s">
        <v>1884</v>
      </c>
      <c r="G1044" t="s">
        <v>3949</v>
      </c>
      <c r="H1044" t="s">
        <v>312</v>
      </c>
      <c r="I1044" t="s">
        <v>917</v>
      </c>
      <c r="J1044" t="s">
        <v>204</v>
      </c>
      <c r="K1044" t="s">
        <v>204</v>
      </c>
      <c r="L1044" t="s">
        <v>325</v>
      </c>
      <c r="M1044" t="s">
        <v>340</v>
      </c>
      <c r="N1044" t="s">
        <v>448</v>
      </c>
      <c r="O1044" t="s">
        <v>339</v>
      </c>
      <c r="P1044" t="s">
        <v>1212</v>
      </c>
      <c r="Q1044" s="138">
        <v>32433</v>
      </c>
      <c r="R1044" s="165">
        <v>1</v>
      </c>
      <c r="S1044" t="s">
        <v>3950</v>
      </c>
      <c r="T1044" s="4"/>
      <c r="U1044" s="138">
        <v>1091.3705</v>
      </c>
      <c r="V1044" s="130">
        <v>2.4245667119571911E-5</v>
      </c>
      <c r="W1044" s="130">
        <v>6.7215571720411607E-2</v>
      </c>
      <c r="X1044" s="130">
        <v>6.4523547957520055E-3</v>
      </c>
      <c r="Y1044" s="182"/>
      <c r="AA1044" s="159"/>
    </row>
    <row r="1045" spans="1:27" x14ac:dyDescent="0.25">
      <c r="A1045" t="s">
        <v>1213</v>
      </c>
      <c r="B1045">
        <v>9630</v>
      </c>
      <c r="C1045" t="s">
        <v>4342</v>
      </c>
      <c r="D1045" t="s">
        <v>4343</v>
      </c>
      <c r="E1045" t="s">
        <v>309</v>
      </c>
      <c r="F1045" t="s">
        <v>4342</v>
      </c>
      <c r="G1045" t="s">
        <v>4344</v>
      </c>
      <c r="H1045" t="s">
        <v>312</v>
      </c>
      <c r="I1045" t="s">
        <v>917</v>
      </c>
      <c r="J1045" t="s">
        <v>204</v>
      </c>
      <c r="K1045" t="s">
        <v>204</v>
      </c>
      <c r="L1045" t="s">
        <v>325</v>
      </c>
      <c r="M1045" t="s">
        <v>340</v>
      </c>
      <c r="N1045" t="s">
        <v>451</v>
      </c>
      <c r="O1045" t="s">
        <v>339</v>
      </c>
      <c r="P1045" t="s">
        <v>1212</v>
      </c>
      <c r="Q1045" s="138">
        <v>123309</v>
      </c>
      <c r="R1045" s="165">
        <v>1</v>
      </c>
      <c r="S1045" t="s">
        <v>4345</v>
      </c>
      <c r="T1045" s="4"/>
      <c r="U1045" s="138">
        <v>662.6626</v>
      </c>
      <c r="V1045" s="130">
        <v>6.5921646758864663E-4</v>
      </c>
      <c r="W1045" s="130">
        <v>4.0812213191335503E-2</v>
      </c>
      <c r="X1045" s="130">
        <v>3.9177659695543293E-3</v>
      </c>
      <c r="Y1045" s="182"/>
      <c r="AA1045" s="159"/>
    </row>
    <row r="1046" spans="1:27" x14ac:dyDescent="0.25">
      <c r="A1046" t="s">
        <v>1213</v>
      </c>
      <c r="B1046">
        <v>9630</v>
      </c>
      <c r="C1046" t="s">
        <v>2285</v>
      </c>
      <c r="D1046" t="s">
        <v>2286</v>
      </c>
      <c r="E1046" t="s">
        <v>309</v>
      </c>
      <c r="F1046" t="s">
        <v>2285</v>
      </c>
      <c r="G1046" t="s">
        <v>3936</v>
      </c>
      <c r="H1046" t="s">
        <v>312</v>
      </c>
      <c r="I1046" t="s">
        <v>917</v>
      </c>
      <c r="J1046" t="s">
        <v>204</v>
      </c>
      <c r="K1046" t="s">
        <v>204</v>
      </c>
      <c r="L1046" t="s">
        <v>325</v>
      </c>
      <c r="M1046" t="s">
        <v>340</v>
      </c>
      <c r="N1046" t="s">
        <v>467</v>
      </c>
      <c r="O1046" t="s">
        <v>339</v>
      </c>
      <c r="P1046" t="s">
        <v>1212</v>
      </c>
      <c r="Q1046" s="138">
        <v>9384</v>
      </c>
      <c r="R1046" s="165">
        <v>1</v>
      </c>
      <c r="S1046" t="s">
        <v>3937</v>
      </c>
      <c r="T1046" s="4"/>
      <c r="U1046" s="138">
        <v>574.30080000000009</v>
      </c>
      <c r="V1046" s="130">
        <v>7.5775531802356006E-6</v>
      </c>
      <c r="W1046" s="130">
        <v>3.5370166787071639E-2</v>
      </c>
      <c r="X1046" s="130">
        <v>3.3953570497683543E-3</v>
      </c>
      <c r="Y1046" s="182"/>
      <c r="AA1046" s="159"/>
    </row>
    <row r="1047" spans="1:27" x14ac:dyDescent="0.25">
      <c r="A1047" t="s">
        <v>1213</v>
      </c>
      <c r="B1047">
        <v>9630</v>
      </c>
      <c r="C1047" t="s">
        <v>3548</v>
      </c>
      <c r="D1047" t="s">
        <v>3549</v>
      </c>
      <c r="E1047" t="s">
        <v>309</v>
      </c>
      <c r="F1047" t="s">
        <v>3548</v>
      </c>
      <c r="G1047" t="s">
        <v>3951</v>
      </c>
      <c r="H1047" t="s">
        <v>312</v>
      </c>
      <c r="I1047" t="s">
        <v>917</v>
      </c>
      <c r="J1047" t="s">
        <v>204</v>
      </c>
      <c r="K1047" t="s">
        <v>204</v>
      </c>
      <c r="L1047" t="s">
        <v>325</v>
      </c>
      <c r="M1047" t="s">
        <v>340</v>
      </c>
      <c r="N1047" t="s">
        <v>448</v>
      </c>
      <c r="O1047" t="s">
        <v>339</v>
      </c>
      <c r="P1047" t="s">
        <v>1212</v>
      </c>
      <c r="Q1047" s="138">
        <v>28542</v>
      </c>
      <c r="R1047" s="165">
        <v>1</v>
      </c>
      <c r="S1047" t="s">
        <v>3952</v>
      </c>
      <c r="T1047" s="4"/>
      <c r="U1047" s="138">
        <v>544.86680000000001</v>
      </c>
      <c r="V1047" s="130">
        <v>2.3073354432181403E-5</v>
      </c>
      <c r="W1047" s="130">
        <v>3.3557378977598501E-2</v>
      </c>
      <c r="X1047" s="130">
        <v>3.2213385921884903E-3</v>
      </c>
      <c r="Y1047" s="182"/>
      <c r="AA1047" s="159"/>
    </row>
    <row r="1048" spans="1:27" x14ac:dyDescent="0.25">
      <c r="A1048" t="s">
        <v>1213</v>
      </c>
      <c r="B1048">
        <v>9630</v>
      </c>
      <c r="C1048" t="s">
        <v>3942</v>
      </c>
      <c r="D1048" t="s">
        <v>3943</v>
      </c>
      <c r="E1048" t="s">
        <v>309</v>
      </c>
      <c r="F1048" t="s">
        <v>3942</v>
      </c>
      <c r="G1048" t="s">
        <v>3944</v>
      </c>
      <c r="H1048" t="s">
        <v>312</v>
      </c>
      <c r="I1048" t="s">
        <v>917</v>
      </c>
      <c r="J1048" t="s">
        <v>204</v>
      </c>
      <c r="K1048" t="s">
        <v>204</v>
      </c>
      <c r="L1048" t="s">
        <v>325</v>
      </c>
      <c r="M1048" t="s">
        <v>340</v>
      </c>
      <c r="N1048" t="s">
        <v>458</v>
      </c>
      <c r="O1048" t="s">
        <v>339</v>
      </c>
      <c r="P1048" t="s">
        <v>1212</v>
      </c>
      <c r="Q1048" s="138">
        <v>515</v>
      </c>
      <c r="R1048" s="165">
        <v>1</v>
      </c>
      <c r="S1048" t="s">
        <v>3945</v>
      </c>
      <c r="T1048" s="4"/>
      <c r="U1048" s="138">
        <v>452.17</v>
      </c>
      <c r="V1048" s="130">
        <v>1.7731338884791746E-5</v>
      </c>
      <c r="W1048" s="130">
        <v>2.7848347618722073E-2</v>
      </c>
      <c r="X1048" s="130">
        <v>2.6733004676186356E-3</v>
      </c>
      <c r="Y1048" s="182"/>
      <c r="AA1048" s="159"/>
    </row>
    <row r="1049" spans="1:27" x14ac:dyDescent="0.25">
      <c r="A1049" t="s">
        <v>1213</v>
      </c>
      <c r="B1049">
        <v>9630</v>
      </c>
      <c r="C1049" t="s">
        <v>2442</v>
      </c>
      <c r="D1049" t="s">
        <v>2443</v>
      </c>
      <c r="E1049" t="s">
        <v>309</v>
      </c>
      <c r="F1049" t="s">
        <v>2442</v>
      </c>
      <c r="G1049" t="s">
        <v>3957</v>
      </c>
      <c r="H1049" t="s">
        <v>312</v>
      </c>
      <c r="I1049" t="s">
        <v>917</v>
      </c>
      <c r="J1049" t="s">
        <v>204</v>
      </c>
      <c r="K1049" t="s">
        <v>204</v>
      </c>
      <c r="L1049" t="s">
        <v>325</v>
      </c>
      <c r="M1049" t="s">
        <v>340</v>
      </c>
      <c r="N1049" t="s">
        <v>446</v>
      </c>
      <c r="O1049" t="s">
        <v>339</v>
      </c>
      <c r="P1049" t="s">
        <v>1212</v>
      </c>
      <c r="Q1049" s="138">
        <v>651</v>
      </c>
      <c r="R1049" s="165">
        <v>1</v>
      </c>
      <c r="S1049" t="s">
        <v>3958</v>
      </c>
      <c r="T1049" s="4">
        <v>1.2235999999999998</v>
      </c>
      <c r="U1049" s="138">
        <v>433.55270000000002</v>
      </c>
      <c r="V1049" s="130">
        <v>1.4636848326367453E-5</v>
      </c>
      <c r="W1049" s="130">
        <v>2.6701741160703993E-2</v>
      </c>
      <c r="X1049" s="130">
        <v>2.5632320491127719E-3</v>
      </c>
      <c r="Y1049" s="182"/>
      <c r="AA1049" s="159"/>
    </row>
    <row r="1050" spans="1:27" x14ac:dyDescent="0.25">
      <c r="A1050" t="s">
        <v>1213</v>
      </c>
      <c r="B1050">
        <v>9630</v>
      </c>
      <c r="C1050" t="s">
        <v>2047</v>
      </c>
      <c r="D1050" t="s">
        <v>2048</v>
      </c>
      <c r="E1050" t="s">
        <v>309</v>
      </c>
      <c r="F1050" t="s">
        <v>3946</v>
      </c>
      <c r="G1050" t="s">
        <v>3947</v>
      </c>
      <c r="H1050" t="s">
        <v>312</v>
      </c>
      <c r="I1050" t="s">
        <v>917</v>
      </c>
      <c r="J1050" t="s">
        <v>204</v>
      </c>
      <c r="K1050" t="s">
        <v>204</v>
      </c>
      <c r="L1050" t="s">
        <v>325</v>
      </c>
      <c r="M1050" t="s">
        <v>340</v>
      </c>
      <c r="N1050" t="s">
        <v>448</v>
      </c>
      <c r="O1050" t="s">
        <v>339</v>
      </c>
      <c r="P1050" t="s">
        <v>1212</v>
      </c>
      <c r="Q1050" s="138">
        <v>2936</v>
      </c>
      <c r="R1050" s="165">
        <v>1</v>
      </c>
      <c r="S1050" t="s">
        <v>3948</v>
      </c>
      <c r="T1050" s="4"/>
      <c r="U1050" s="138">
        <v>384.02879999999999</v>
      </c>
      <c r="V1050" s="130">
        <v>1.1367250928393893E-5</v>
      </c>
      <c r="W1050" s="130">
        <v>2.3651652073336783E-2</v>
      </c>
      <c r="X1050" s="130">
        <v>2.2704389292058816E-3</v>
      </c>
      <c r="Y1050" s="182"/>
      <c r="AA1050" s="159"/>
    </row>
    <row r="1051" spans="1:27" x14ac:dyDescent="0.25">
      <c r="A1051" t="s">
        <v>1213</v>
      </c>
      <c r="B1051">
        <v>9630</v>
      </c>
      <c r="C1051" t="s">
        <v>3995</v>
      </c>
      <c r="D1051" t="s">
        <v>3996</v>
      </c>
      <c r="E1051" t="s">
        <v>309</v>
      </c>
      <c r="F1051" t="s">
        <v>3995</v>
      </c>
      <c r="G1051" t="s">
        <v>3997</v>
      </c>
      <c r="H1051" t="s">
        <v>312</v>
      </c>
      <c r="I1051" t="s">
        <v>917</v>
      </c>
      <c r="J1051" t="s">
        <v>204</v>
      </c>
      <c r="K1051" t="s">
        <v>204</v>
      </c>
      <c r="L1051" t="s">
        <v>325</v>
      </c>
      <c r="M1051" t="s">
        <v>340</v>
      </c>
      <c r="N1051" t="s">
        <v>480</v>
      </c>
      <c r="O1051" t="s">
        <v>339</v>
      </c>
      <c r="P1051" t="s">
        <v>1212</v>
      </c>
      <c r="Q1051" s="138">
        <v>571</v>
      </c>
      <c r="R1051" s="165">
        <v>1</v>
      </c>
      <c r="S1051" t="s">
        <v>3998</v>
      </c>
      <c r="T1051" s="4"/>
      <c r="U1051" s="138">
        <v>367.72399999999999</v>
      </c>
      <c r="V1051" s="130">
        <v>7.6362597268195627E-6</v>
      </c>
      <c r="W1051" s="130">
        <v>2.2647468385224481E-2</v>
      </c>
      <c r="X1051" s="130">
        <v>2.17404237599707E-3</v>
      </c>
      <c r="Y1051" s="182"/>
      <c r="AA1051" s="159"/>
    </row>
    <row r="1052" spans="1:27" x14ac:dyDescent="0.25">
      <c r="A1052" t="s">
        <v>1213</v>
      </c>
      <c r="B1052">
        <v>9630</v>
      </c>
      <c r="C1052" t="s">
        <v>1769</v>
      </c>
      <c r="D1052" t="s">
        <v>1770</v>
      </c>
      <c r="E1052" t="s">
        <v>309</v>
      </c>
      <c r="F1052" t="s">
        <v>1769</v>
      </c>
      <c r="G1052" t="s">
        <v>3977</v>
      </c>
      <c r="H1052" t="s">
        <v>312</v>
      </c>
      <c r="I1052" t="s">
        <v>917</v>
      </c>
      <c r="J1052" t="s">
        <v>204</v>
      </c>
      <c r="K1052" t="s">
        <v>204</v>
      </c>
      <c r="L1052" t="s">
        <v>325</v>
      </c>
      <c r="M1052" t="s">
        <v>340</v>
      </c>
      <c r="N1052" t="s">
        <v>441</v>
      </c>
      <c r="O1052" t="s">
        <v>339</v>
      </c>
      <c r="P1052" t="s">
        <v>1212</v>
      </c>
      <c r="Q1052" s="138">
        <v>6079</v>
      </c>
      <c r="R1052" s="165">
        <v>1</v>
      </c>
      <c r="S1052" t="s">
        <v>3978</v>
      </c>
      <c r="T1052" s="4"/>
      <c r="U1052" s="138">
        <v>363.82820000000004</v>
      </c>
      <c r="V1052" s="130">
        <v>5.1314641179691437E-5</v>
      </c>
      <c r="W1052" s="130">
        <v>2.2407532978954682E-2</v>
      </c>
      <c r="X1052" s="130">
        <v>2.1510097909919865E-3</v>
      </c>
      <c r="Y1052" s="182"/>
      <c r="AA1052" s="159"/>
    </row>
    <row r="1053" spans="1:27" x14ac:dyDescent="0.25">
      <c r="A1053" t="s">
        <v>1213</v>
      </c>
      <c r="B1053">
        <v>9630</v>
      </c>
      <c r="C1053" t="s">
        <v>2591</v>
      </c>
      <c r="D1053" t="s">
        <v>2592</v>
      </c>
      <c r="E1053" t="s">
        <v>309</v>
      </c>
      <c r="F1053" t="s">
        <v>2591</v>
      </c>
      <c r="G1053" t="s">
        <v>3975</v>
      </c>
      <c r="H1053" t="s">
        <v>312</v>
      </c>
      <c r="I1053" t="s">
        <v>917</v>
      </c>
      <c r="J1053" t="s">
        <v>204</v>
      </c>
      <c r="K1053" t="s">
        <v>204</v>
      </c>
      <c r="L1053" t="s">
        <v>325</v>
      </c>
      <c r="M1053" t="s">
        <v>340</v>
      </c>
      <c r="N1053" t="s">
        <v>475</v>
      </c>
      <c r="O1053" t="s">
        <v>339</v>
      </c>
      <c r="P1053" t="s">
        <v>1212</v>
      </c>
      <c r="Q1053" s="138">
        <v>13449</v>
      </c>
      <c r="R1053" s="165">
        <v>1</v>
      </c>
      <c r="S1053" t="s">
        <v>3976</v>
      </c>
      <c r="T1053" s="4"/>
      <c r="U1053" s="138">
        <v>332.45929999999998</v>
      </c>
      <c r="V1053" s="130">
        <v>4.8984910028917854E-5</v>
      </c>
      <c r="W1053" s="130">
        <v>2.047557811326936E-2</v>
      </c>
      <c r="X1053" s="130">
        <v>1.9655518989631429E-3</v>
      </c>
      <c r="Y1053" s="182"/>
      <c r="AA1053" s="159"/>
    </row>
    <row r="1054" spans="1:27" x14ac:dyDescent="0.25">
      <c r="A1054" t="s">
        <v>1213</v>
      </c>
      <c r="B1054">
        <v>9630</v>
      </c>
      <c r="C1054" t="s">
        <v>1980</v>
      </c>
      <c r="D1054" t="s">
        <v>1981</v>
      </c>
      <c r="E1054" t="s">
        <v>309</v>
      </c>
      <c r="F1054" t="s">
        <v>1980</v>
      </c>
      <c r="G1054" t="s">
        <v>3973</v>
      </c>
      <c r="H1054" t="s">
        <v>312</v>
      </c>
      <c r="I1054" t="s">
        <v>917</v>
      </c>
      <c r="J1054" t="s">
        <v>204</v>
      </c>
      <c r="K1054" t="s">
        <v>204</v>
      </c>
      <c r="L1054" t="s">
        <v>325</v>
      </c>
      <c r="M1054" t="s">
        <v>340</v>
      </c>
      <c r="N1054" t="s">
        <v>464</v>
      </c>
      <c r="O1054" t="s">
        <v>339</v>
      </c>
      <c r="P1054" t="s">
        <v>1212</v>
      </c>
      <c r="Q1054" s="138">
        <v>1456</v>
      </c>
      <c r="R1054" s="165">
        <v>1</v>
      </c>
      <c r="S1054" t="s">
        <v>3974</v>
      </c>
      <c r="T1054" s="4"/>
      <c r="U1054" s="138">
        <v>320.32</v>
      </c>
      <c r="V1054" s="130">
        <v>1.2005993761500933E-5</v>
      </c>
      <c r="W1054" s="130">
        <v>1.9727940175661925E-2</v>
      </c>
      <c r="X1054" s="130">
        <v>1.8937824397629241E-3</v>
      </c>
      <c r="Y1054" s="182"/>
      <c r="AA1054" s="159"/>
    </row>
    <row r="1055" spans="1:27" x14ac:dyDescent="0.25">
      <c r="A1055" t="s">
        <v>1213</v>
      </c>
      <c r="B1055">
        <v>9630</v>
      </c>
      <c r="C1055" t="s">
        <v>2873</v>
      </c>
      <c r="D1055" t="s">
        <v>2874</v>
      </c>
      <c r="E1055" t="s">
        <v>309</v>
      </c>
      <c r="F1055" t="s">
        <v>2873</v>
      </c>
      <c r="G1055" t="s">
        <v>4233</v>
      </c>
      <c r="H1055" t="s">
        <v>312</v>
      </c>
      <c r="I1055" t="s">
        <v>917</v>
      </c>
      <c r="J1055" t="s">
        <v>204</v>
      </c>
      <c r="K1055" t="s">
        <v>204</v>
      </c>
      <c r="L1055" t="s">
        <v>325</v>
      </c>
      <c r="M1055" t="s">
        <v>340</v>
      </c>
      <c r="N1055" t="s">
        <v>464</v>
      </c>
      <c r="O1055" t="s">
        <v>339</v>
      </c>
      <c r="P1055" t="s">
        <v>1212</v>
      </c>
      <c r="Q1055" s="138">
        <v>3135</v>
      </c>
      <c r="R1055" s="165">
        <v>1</v>
      </c>
      <c r="S1055" t="s">
        <v>4234</v>
      </c>
      <c r="T1055" s="4"/>
      <c r="U1055" s="138">
        <v>286.88390000000004</v>
      </c>
      <c r="V1055" s="130">
        <v>8.5649147868841567E-5</v>
      </c>
      <c r="W1055" s="130">
        <v>1.7668670131620191E-2</v>
      </c>
      <c r="X1055" s="130">
        <v>1.69610293478616E-3</v>
      </c>
      <c r="Y1055" s="182"/>
      <c r="AA1055" s="159"/>
    </row>
    <row r="1056" spans="1:27" x14ac:dyDescent="0.25">
      <c r="A1056" t="s">
        <v>1213</v>
      </c>
      <c r="B1056">
        <v>9630</v>
      </c>
      <c r="C1056" t="s">
        <v>2436</v>
      </c>
      <c r="D1056" t="s">
        <v>2437</v>
      </c>
      <c r="E1056" t="s">
        <v>309</v>
      </c>
      <c r="F1056" t="s">
        <v>2436</v>
      </c>
      <c r="G1056" t="s">
        <v>3993</v>
      </c>
      <c r="H1056" t="s">
        <v>312</v>
      </c>
      <c r="I1056" t="s">
        <v>917</v>
      </c>
      <c r="J1056" t="s">
        <v>204</v>
      </c>
      <c r="K1056" t="s">
        <v>204</v>
      </c>
      <c r="L1056" t="s">
        <v>325</v>
      </c>
      <c r="M1056" t="s">
        <v>340</v>
      </c>
      <c r="N1056" t="s">
        <v>456</v>
      </c>
      <c r="O1056" t="s">
        <v>339</v>
      </c>
      <c r="P1056" t="s">
        <v>1212</v>
      </c>
      <c r="Q1056" s="138">
        <v>16964</v>
      </c>
      <c r="R1056" s="165">
        <v>1</v>
      </c>
      <c r="S1056" t="s">
        <v>3994</v>
      </c>
      <c r="T1056" s="4"/>
      <c r="U1056" s="138">
        <v>273.4597</v>
      </c>
      <c r="V1056" s="130">
        <v>1.2905068919366896E-5</v>
      </c>
      <c r="W1056" s="130">
        <v>1.6841897483936243E-2</v>
      </c>
      <c r="X1056" s="130">
        <v>1.6167369438150514E-3</v>
      </c>
      <c r="Y1056" s="182"/>
      <c r="AA1056" s="159"/>
    </row>
    <row r="1057" spans="1:27" x14ac:dyDescent="0.25">
      <c r="A1057" t="s">
        <v>1213</v>
      </c>
      <c r="B1057">
        <v>9630</v>
      </c>
      <c r="C1057" t="s">
        <v>3979</v>
      </c>
      <c r="D1057" t="s">
        <v>3980</v>
      </c>
      <c r="E1057" t="s">
        <v>309</v>
      </c>
      <c r="F1057" t="s">
        <v>3979</v>
      </c>
      <c r="G1057" t="s">
        <v>3981</v>
      </c>
      <c r="H1057" t="s">
        <v>312</v>
      </c>
      <c r="I1057" t="s">
        <v>917</v>
      </c>
      <c r="J1057" t="s">
        <v>204</v>
      </c>
      <c r="K1057" t="s">
        <v>204</v>
      </c>
      <c r="L1057" t="s">
        <v>325</v>
      </c>
      <c r="M1057" t="s">
        <v>340</v>
      </c>
      <c r="N1057" t="s">
        <v>458</v>
      </c>
      <c r="O1057" t="s">
        <v>339</v>
      </c>
      <c r="P1057" t="s">
        <v>1212</v>
      </c>
      <c r="Q1057" s="138">
        <v>1839</v>
      </c>
      <c r="R1057" s="165">
        <v>1</v>
      </c>
      <c r="S1057" t="s">
        <v>3982</v>
      </c>
      <c r="T1057" s="4"/>
      <c r="U1057" s="138">
        <v>272.53980000000001</v>
      </c>
      <c r="V1057" s="130">
        <v>1.655408240325165E-5</v>
      </c>
      <c r="W1057" s="130">
        <v>1.6785242475920538E-2</v>
      </c>
      <c r="X1057" s="130">
        <v>1.6112983497018588E-3</v>
      </c>
      <c r="Y1057" s="182"/>
      <c r="AA1057" s="159"/>
    </row>
    <row r="1058" spans="1:27" x14ac:dyDescent="0.25">
      <c r="A1058" t="s">
        <v>1213</v>
      </c>
      <c r="B1058">
        <v>9630</v>
      </c>
      <c r="C1058" t="s">
        <v>3431</v>
      </c>
      <c r="D1058" t="s">
        <v>3432</v>
      </c>
      <c r="E1058" t="s">
        <v>309</v>
      </c>
      <c r="F1058" t="s">
        <v>3431</v>
      </c>
      <c r="G1058" t="s">
        <v>4325</v>
      </c>
      <c r="H1058" t="s">
        <v>312</v>
      </c>
      <c r="I1058" t="s">
        <v>917</v>
      </c>
      <c r="J1058" t="s">
        <v>204</v>
      </c>
      <c r="K1058" t="s">
        <v>204</v>
      </c>
      <c r="L1058" t="s">
        <v>325</v>
      </c>
      <c r="M1058" t="s">
        <v>340</v>
      </c>
      <c r="N1058" t="s">
        <v>464</v>
      </c>
      <c r="O1058" t="s">
        <v>339</v>
      </c>
      <c r="P1058" t="s">
        <v>1212</v>
      </c>
      <c r="Q1058" s="138">
        <v>70125.600000000006</v>
      </c>
      <c r="R1058" s="165">
        <v>1</v>
      </c>
      <c r="S1058" t="s">
        <v>4326</v>
      </c>
      <c r="T1058" s="4"/>
      <c r="U1058" s="138">
        <v>246.98239999999998</v>
      </c>
      <c r="V1058" s="130">
        <v>4.7959308695647566E-4</v>
      </c>
      <c r="W1058" s="130">
        <v>1.5211207578800586E-2</v>
      </c>
      <c r="X1058" s="130">
        <v>1.4601989636941258E-3</v>
      </c>
      <c r="Y1058" s="182"/>
      <c r="AA1058" s="159"/>
    </row>
    <row r="1059" spans="1:27" x14ac:dyDescent="0.25">
      <c r="A1059" t="s">
        <v>1213</v>
      </c>
      <c r="B1059">
        <v>9630</v>
      </c>
      <c r="C1059" t="s">
        <v>2191</v>
      </c>
      <c r="D1059" t="s">
        <v>2192</v>
      </c>
      <c r="E1059" t="s">
        <v>309</v>
      </c>
      <c r="F1059" t="s">
        <v>2191</v>
      </c>
      <c r="G1059" t="s">
        <v>3971</v>
      </c>
      <c r="H1059" t="s">
        <v>312</v>
      </c>
      <c r="I1059" t="s">
        <v>917</v>
      </c>
      <c r="J1059" t="s">
        <v>204</v>
      </c>
      <c r="K1059" t="s">
        <v>204</v>
      </c>
      <c r="L1059" t="s">
        <v>325</v>
      </c>
      <c r="M1059" t="s">
        <v>340</v>
      </c>
      <c r="N1059" t="s">
        <v>484</v>
      </c>
      <c r="O1059" t="s">
        <v>339</v>
      </c>
      <c r="P1059" t="s">
        <v>1212</v>
      </c>
      <c r="Q1059" s="138">
        <v>57319</v>
      </c>
      <c r="R1059" s="165">
        <v>1</v>
      </c>
      <c r="S1059" t="s">
        <v>3972</v>
      </c>
      <c r="T1059" s="4"/>
      <c r="U1059" s="138">
        <v>242.80329999999998</v>
      </c>
      <c r="V1059" s="130">
        <v>2.0715933398816606E-5</v>
      </c>
      <c r="W1059" s="130">
        <v>1.495382422843811E-2</v>
      </c>
      <c r="X1059" s="130">
        <v>1.4354914643371914E-3</v>
      </c>
      <c r="Y1059" s="182"/>
      <c r="AA1059" s="159"/>
    </row>
    <row r="1060" spans="1:27" x14ac:dyDescent="0.25">
      <c r="A1060" t="s">
        <v>1213</v>
      </c>
      <c r="B1060">
        <v>9630</v>
      </c>
      <c r="C1060" t="s">
        <v>2018</v>
      </c>
      <c r="D1060" t="s">
        <v>2019</v>
      </c>
      <c r="E1060" t="s">
        <v>309</v>
      </c>
      <c r="F1060" t="s">
        <v>2018</v>
      </c>
      <c r="G1060" t="s">
        <v>3964</v>
      </c>
      <c r="H1060" t="s">
        <v>312</v>
      </c>
      <c r="I1060" t="s">
        <v>917</v>
      </c>
      <c r="J1060" t="s">
        <v>204</v>
      </c>
      <c r="K1060" t="s">
        <v>204</v>
      </c>
      <c r="L1060" t="s">
        <v>325</v>
      </c>
      <c r="M1060" t="s">
        <v>340</v>
      </c>
      <c r="N1060" t="s">
        <v>464</v>
      </c>
      <c r="O1060" t="s">
        <v>339</v>
      </c>
      <c r="P1060" t="s">
        <v>1212</v>
      </c>
      <c r="Q1060" s="138">
        <v>957</v>
      </c>
      <c r="R1060" s="165">
        <v>1</v>
      </c>
      <c r="S1060" t="s">
        <v>3965</v>
      </c>
      <c r="T1060" s="4"/>
      <c r="U1060" s="138">
        <v>236.47470000000001</v>
      </c>
      <c r="V1060" s="130">
        <v>2.0138129471211861E-5</v>
      </c>
      <c r="W1060" s="130">
        <v>1.4564056988816189E-2</v>
      </c>
      <c r="X1060" s="130">
        <v>1.3980757814317107E-3</v>
      </c>
      <c r="Y1060" s="182"/>
      <c r="AA1060" s="159"/>
    </row>
    <row r="1061" spans="1:27" x14ac:dyDescent="0.25">
      <c r="A1061" t="s">
        <v>1213</v>
      </c>
      <c r="B1061">
        <v>9630</v>
      </c>
      <c r="C1061" t="s">
        <v>2375</v>
      </c>
      <c r="D1061" t="s">
        <v>2376</v>
      </c>
      <c r="E1061" t="s">
        <v>309</v>
      </c>
      <c r="F1061" t="s">
        <v>3966</v>
      </c>
      <c r="G1061" t="s">
        <v>3967</v>
      </c>
      <c r="H1061" t="s">
        <v>312</v>
      </c>
      <c r="I1061" t="s">
        <v>917</v>
      </c>
      <c r="J1061" t="s">
        <v>204</v>
      </c>
      <c r="K1061" t="s">
        <v>204</v>
      </c>
      <c r="L1061" t="s">
        <v>325</v>
      </c>
      <c r="M1061" t="s">
        <v>340</v>
      </c>
      <c r="N1061" t="s">
        <v>445</v>
      </c>
      <c r="O1061" t="s">
        <v>339</v>
      </c>
      <c r="P1061" t="s">
        <v>1212</v>
      </c>
      <c r="Q1061" s="138">
        <v>6496</v>
      </c>
      <c r="R1061" s="165">
        <v>1</v>
      </c>
      <c r="S1061" t="s">
        <v>3968</v>
      </c>
      <c r="T1061" s="4"/>
      <c r="U1061" s="138">
        <v>222.09820000000002</v>
      </c>
      <c r="V1061" s="130">
        <v>2.4895708786922788E-5</v>
      </c>
      <c r="W1061" s="130">
        <v>1.3678633874632237E-2</v>
      </c>
      <c r="X1061" s="130">
        <v>1.3130796424293016E-3</v>
      </c>
      <c r="Y1061" s="182"/>
      <c r="AA1061" s="159"/>
    </row>
    <row r="1062" spans="1:27" x14ac:dyDescent="0.25">
      <c r="A1062" t="s">
        <v>1213</v>
      </c>
      <c r="B1062">
        <v>9630</v>
      </c>
      <c r="C1062" t="s">
        <v>3262</v>
      </c>
      <c r="D1062" t="s">
        <v>3263</v>
      </c>
      <c r="E1062" t="s">
        <v>309</v>
      </c>
      <c r="F1062" t="s">
        <v>4013</v>
      </c>
      <c r="G1062" t="s">
        <v>4014</v>
      </c>
      <c r="H1062" t="s">
        <v>312</v>
      </c>
      <c r="I1062" t="s">
        <v>917</v>
      </c>
      <c r="J1062" t="s">
        <v>204</v>
      </c>
      <c r="K1062" t="s">
        <v>204</v>
      </c>
      <c r="L1062" t="s">
        <v>325</v>
      </c>
      <c r="M1062" t="s">
        <v>340</v>
      </c>
      <c r="N1062" t="s">
        <v>476</v>
      </c>
      <c r="O1062" t="s">
        <v>339</v>
      </c>
      <c r="P1062" t="s">
        <v>1212</v>
      </c>
      <c r="Q1062" s="138">
        <v>751</v>
      </c>
      <c r="R1062" s="165">
        <v>1</v>
      </c>
      <c r="S1062" t="s">
        <v>4015</v>
      </c>
      <c r="T1062" s="4"/>
      <c r="U1062" s="138">
        <v>201.268</v>
      </c>
      <c r="V1062" s="130">
        <v>4.7228881536444186E-5</v>
      </c>
      <c r="W1062" s="130">
        <v>1.2395738833900865E-2</v>
      </c>
      <c r="X1062" s="130">
        <v>1.1899282095598283E-3</v>
      </c>
      <c r="Y1062" s="182"/>
      <c r="AA1062" s="159"/>
    </row>
    <row r="1063" spans="1:27" x14ac:dyDescent="0.25">
      <c r="A1063" t="s">
        <v>1213</v>
      </c>
      <c r="B1063">
        <v>9630</v>
      </c>
      <c r="C1063" t="s">
        <v>2577</v>
      </c>
      <c r="D1063" t="s">
        <v>2578</v>
      </c>
      <c r="E1063" t="s">
        <v>309</v>
      </c>
      <c r="F1063" t="s">
        <v>2577</v>
      </c>
      <c r="G1063" t="s">
        <v>4054</v>
      </c>
      <c r="H1063" t="s">
        <v>312</v>
      </c>
      <c r="I1063" t="s">
        <v>917</v>
      </c>
      <c r="J1063" t="s">
        <v>204</v>
      </c>
      <c r="K1063" t="s">
        <v>204</v>
      </c>
      <c r="L1063" t="s">
        <v>325</v>
      </c>
      <c r="M1063" t="s">
        <v>340</v>
      </c>
      <c r="N1063" t="s">
        <v>440</v>
      </c>
      <c r="O1063" t="s">
        <v>339</v>
      </c>
      <c r="P1063" t="s">
        <v>1212</v>
      </c>
      <c r="Q1063" s="138">
        <v>5686</v>
      </c>
      <c r="R1063" s="165">
        <v>1</v>
      </c>
      <c r="S1063" t="s">
        <v>4055</v>
      </c>
      <c r="T1063" s="4"/>
      <c r="U1063" s="138">
        <v>149.7124</v>
      </c>
      <c r="V1063" s="130">
        <v>2.5333657321374837E-5</v>
      </c>
      <c r="W1063" s="130">
        <v>9.2205209501584947E-3</v>
      </c>
      <c r="X1063" s="130">
        <v>8.8512335831282096E-4</v>
      </c>
      <c r="Y1063" s="182"/>
      <c r="AA1063" s="159"/>
    </row>
    <row r="1064" spans="1:27" x14ac:dyDescent="0.25">
      <c r="A1064" t="s">
        <v>1213</v>
      </c>
      <c r="B1064">
        <v>9630</v>
      </c>
      <c r="C1064" t="s">
        <v>2272</v>
      </c>
      <c r="D1064" t="s">
        <v>2273</v>
      </c>
      <c r="E1064" t="s">
        <v>309</v>
      </c>
      <c r="F1064" t="s">
        <v>2272</v>
      </c>
      <c r="G1064" t="s">
        <v>4009</v>
      </c>
      <c r="H1064" t="s">
        <v>312</v>
      </c>
      <c r="I1064" t="s">
        <v>917</v>
      </c>
      <c r="J1064" t="s">
        <v>204</v>
      </c>
      <c r="K1064" t="s">
        <v>204</v>
      </c>
      <c r="L1064" t="s">
        <v>325</v>
      </c>
      <c r="M1064" t="s">
        <v>340</v>
      </c>
      <c r="N1064" t="s">
        <v>441</v>
      </c>
      <c r="O1064" t="s">
        <v>339</v>
      </c>
      <c r="P1064" t="s">
        <v>1212</v>
      </c>
      <c r="Q1064" s="138">
        <v>9529</v>
      </c>
      <c r="R1064" s="165">
        <v>1</v>
      </c>
      <c r="S1064" t="s">
        <v>4010</v>
      </c>
      <c r="T1064" s="4"/>
      <c r="U1064" s="138">
        <v>132.92959999999999</v>
      </c>
      <c r="V1064" s="130">
        <v>1.734285560999446E-5</v>
      </c>
      <c r="W1064" s="130">
        <v>8.1868980905802618E-3</v>
      </c>
      <c r="X1064" s="130">
        <v>7.8590079359612129E-4</v>
      </c>
      <c r="Y1064" s="182"/>
      <c r="AA1064" s="159"/>
    </row>
    <row r="1065" spans="1:27" x14ac:dyDescent="0.25">
      <c r="A1065" t="s">
        <v>1213</v>
      </c>
      <c r="B1065">
        <v>9630</v>
      </c>
      <c r="C1065" t="s">
        <v>4003</v>
      </c>
      <c r="D1065" t="s">
        <v>4004</v>
      </c>
      <c r="E1065" t="s">
        <v>309</v>
      </c>
      <c r="F1065" t="s">
        <v>4003</v>
      </c>
      <c r="G1065" t="s">
        <v>4005</v>
      </c>
      <c r="H1065" t="s">
        <v>312</v>
      </c>
      <c r="I1065" t="s">
        <v>917</v>
      </c>
      <c r="J1065" t="s">
        <v>204</v>
      </c>
      <c r="K1065" t="s">
        <v>204</v>
      </c>
      <c r="L1065" t="s">
        <v>325</v>
      </c>
      <c r="M1065" t="s">
        <v>340</v>
      </c>
      <c r="N1065" t="s">
        <v>441</v>
      </c>
      <c r="O1065" t="s">
        <v>339</v>
      </c>
      <c r="P1065" t="s">
        <v>1212</v>
      </c>
      <c r="Q1065" s="138">
        <v>494</v>
      </c>
      <c r="R1065" s="165">
        <v>1</v>
      </c>
      <c r="S1065" t="s">
        <v>4006</v>
      </c>
      <c r="T1065" s="4"/>
      <c r="U1065" s="138">
        <v>131.30520000000001</v>
      </c>
      <c r="V1065" s="130">
        <v>8.7659238374304411E-6</v>
      </c>
      <c r="W1065" s="130">
        <v>8.0868541781759645E-3</v>
      </c>
      <c r="X1065" s="130">
        <v>7.7629708419567529E-4</v>
      </c>
      <c r="Y1065" s="182"/>
      <c r="AA1065" s="159"/>
    </row>
    <row r="1066" spans="1:27" x14ac:dyDescent="0.25">
      <c r="A1066" t="s">
        <v>1213</v>
      </c>
      <c r="B1066">
        <v>9630</v>
      </c>
      <c r="C1066" t="s">
        <v>3131</v>
      </c>
      <c r="D1066" t="s">
        <v>3132</v>
      </c>
      <c r="E1066" t="s">
        <v>309</v>
      </c>
      <c r="F1066" t="s">
        <v>3131</v>
      </c>
      <c r="G1066" t="s">
        <v>4483</v>
      </c>
      <c r="H1066" t="s">
        <v>312</v>
      </c>
      <c r="I1066" t="s">
        <v>917</v>
      </c>
      <c r="J1066" t="s">
        <v>204</v>
      </c>
      <c r="K1066" t="s">
        <v>204</v>
      </c>
      <c r="L1066" t="s">
        <v>325</v>
      </c>
      <c r="M1066" t="s">
        <v>340</v>
      </c>
      <c r="N1066" t="s">
        <v>447</v>
      </c>
      <c r="O1066" t="s">
        <v>339</v>
      </c>
      <c r="P1066" t="s">
        <v>1212</v>
      </c>
      <c r="Q1066" s="138">
        <v>455</v>
      </c>
      <c r="R1066" s="165">
        <v>1</v>
      </c>
      <c r="S1066" t="s">
        <v>4484</v>
      </c>
      <c r="T1066" s="4"/>
      <c r="U1066" s="138">
        <v>126.62649999999999</v>
      </c>
      <c r="V1066" s="130">
        <v>2.3511765933600811E-5</v>
      </c>
      <c r="W1066" s="130">
        <v>7.7987013506913552E-3</v>
      </c>
      <c r="X1066" s="130">
        <v>7.4863587071878092E-4</v>
      </c>
      <c r="Y1066" s="182"/>
      <c r="AA1066" s="159"/>
    </row>
    <row r="1067" spans="1:27" x14ac:dyDescent="0.25">
      <c r="A1067" t="s">
        <v>1213</v>
      </c>
      <c r="B1067">
        <v>9630</v>
      </c>
      <c r="C1067" t="s">
        <v>3736</v>
      </c>
      <c r="D1067" t="s">
        <v>3737</v>
      </c>
      <c r="E1067" t="s">
        <v>311</v>
      </c>
      <c r="F1067" t="s">
        <v>3736</v>
      </c>
      <c r="G1067" t="s">
        <v>4098</v>
      </c>
      <c r="H1067" t="s">
        <v>312</v>
      </c>
      <c r="I1067" t="s">
        <v>917</v>
      </c>
      <c r="J1067" t="s">
        <v>204</v>
      </c>
      <c r="K1067" t="s">
        <v>233</v>
      </c>
      <c r="L1067" t="s">
        <v>325</v>
      </c>
      <c r="M1067" t="s">
        <v>340</v>
      </c>
      <c r="N1067" t="s">
        <v>454</v>
      </c>
      <c r="O1067" t="s">
        <v>339</v>
      </c>
      <c r="P1067" t="s">
        <v>1212</v>
      </c>
      <c r="Q1067" s="138">
        <v>2537</v>
      </c>
      <c r="R1067" s="165">
        <v>1</v>
      </c>
      <c r="S1067" t="s">
        <v>4099</v>
      </c>
      <c r="T1067" s="4">
        <v>5.8155000000000001</v>
      </c>
      <c r="U1067" s="138">
        <v>122.79660000000001</v>
      </c>
      <c r="V1067" s="130">
        <v>1.3827047851870014E-5</v>
      </c>
      <c r="W1067" s="130">
        <v>7.5628246084374611E-3</v>
      </c>
      <c r="X1067" s="130">
        <v>7.2599289692367602E-4</v>
      </c>
      <c r="Y1067" s="182"/>
      <c r="AA1067" s="159"/>
    </row>
    <row r="1068" spans="1:27" x14ac:dyDescent="0.25">
      <c r="A1068" t="s">
        <v>1213</v>
      </c>
      <c r="B1068">
        <v>9630</v>
      </c>
      <c r="C1068" t="s">
        <v>4143</v>
      </c>
      <c r="D1068" t="s">
        <v>4144</v>
      </c>
      <c r="E1068" t="s">
        <v>309</v>
      </c>
      <c r="F1068" t="s">
        <v>4143</v>
      </c>
      <c r="G1068" t="s">
        <v>4223</v>
      </c>
      <c r="H1068" t="s">
        <v>312</v>
      </c>
      <c r="I1068" t="s">
        <v>917</v>
      </c>
      <c r="J1068" t="s">
        <v>204</v>
      </c>
      <c r="K1068" t="s">
        <v>204</v>
      </c>
      <c r="L1068" t="s">
        <v>325</v>
      </c>
      <c r="M1068" t="s">
        <v>340</v>
      </c>
      <c r="N1068" t="s">
        <v>458</v>
      </c>
      <c r="O1068" t="s">
        <v>339</v>
      </c>
      <c r="P1068" t="s">
        <v>1212</v>
      </c>
      <c r="Q1068" s="138">
        <v>219</v>
      </c>
      <c r="R1068" s="165">
        <v>1</v>
      </c>
      <c r="S1068" t="s">
        <v>4224</v>
      </c>
      <c r="T1068" s="4"/>
      <c r="U1068" s="138">
        <v>103.36799999999999</v>
      </c>
      <c r="V1068" s="130">
        <v>4.7243219028688481E-6</v>
      </c>
      <c r="W1068" s="130">
        <v>6.3662516236195742E-3</v>
      </c>
      <c r="X1068" s="130">
        <v>6.1112794465975877E-4</v>
      </c>
      <c r="Y1068" s="182"/>
      <c r="AA1068" s="159"/>
    </row>
    <row r="1069" spans="1:27" x14ac:dyDescent="0.25">
      <c r="A1069" t="s">
        <v>1213</v>
      </c>
      <c r="B1069">
        <v>9630</v>
      </c>
      <c r="C1069" t="s">
        <v>1878</v>
      </c>
      <c r="D1069" t="s">
        <v>1879</v>
      </c>
      <c r="E1069" t="s">
        <v>309</v>
      </c>
      <c r="F1069" t="s">
        <v>1878</v>
      </c>
      <c r="G1069" t="s">
        <v>4485</v>
      </c>
      <c r="H1069" t="s">
        <v>312</v>
      </c>
      <c r="I1069" t="s">
        <v>917</v>
      </c>
      <c r="J1069" t="s">
        <v>204</v>
      </c>
      <c r="K1069" t="s">
        <v>204</v>
      </c>
      <c r="L1069" t="s">
        <v>325</v>
      </c>
      <c r="M1069" t="s">
        <v>340</v>
      </c>
      <c r="N1069" t="s">
        <v>447</v>
      </c>
      <c r="O1069" t="s">
        <v>339</v>
      </c>
      <c r="P1069" t="s">
        <v>1212</v>
      </c>
      <c r="Q1069" s="138">
        <v>8255</v>
      </c>
      <c r="R1069" s="165">
        <v>1</v>
      </c>
      <c r="S1069" t="s">
        <v>4486</v>
      </c>
      <c r="T1069" s="4"/>
      <c r="U1069" s="138">
        <v>99.802999999999997</v>
      </c>
      <c r="V1069" s="130">
        <v>2.9386859324282081E-5</v>
      </c>
      <c r="W1069" s="130">
        <v>6.146689602121589E-3</v>
      </c>
      <c r="X1069" s="130">
        <v>5.9005110150992478E-4</v>
      </c>
      <c r="Y1069" s="182"/>
      <c r="AA1069" s="159"/>
    </row>
    <row r="1070" spans="1:27" x14ac:dyDescent="0.25">
      <c r="A1070" t="s">
        <v>1213</v>
      </c>
      <c r="B1070">
        <v>9630</v>
      </c>
      <c r="C1070" t="s">
        <v>2185</v>
      </c>
      <c r="D1070" t="s">
        <v>2186</v>
      </c>
      <c r="E1070" t="s">
        <v>309</v>
      </c>
      <c r="F1070" t="s">
        <v>2185</v>
      </c>
      <c r="G1070" t="s">
        <v>3991</v>
      </c>
      <c r="H1070" t="s">
        <v>312</v>
      </c>
      <c r="I1070" t="s">
        <v>917</v>
      </c>
      <c r="J1070" t="s">
        <v>204</v>
      </c>
      <c r="K1070" t="s">
        <v>204</v>
      </c>
      <c r="L1070" t="s">
        <v>325</v>
      </c>
      <c r="M1070" t="s">
        <v>340</v>
      </c>
      <c r="N1070" t="s">
        <v>464</v>
      </c>
      <c r="O1070" t="s">
        <v>339</v>
      </c>
      <c r="P1070" t="s">
        <v>1212</v>
      </c>
      <c r="Q1070" s="138">
        <v>278</v>
      </c>
      <c r="R1070" s="165">
        <v>1</v>
      </c>
      <c r="S1070" t="s">
        <v>3992</v>
      </c>
      <c r="T1070" s="4"/>
      <c r="U1070" s="138">
        <v>99.357199999999992</v>
      </c>
      <c r="V1070" s="130">
        <v>1.1300086311522567E-5</v>
      </c>
      <c r="W1070" s="130">
        <v>6.1192335714949963E-3</v>
      </c>
      <c r="X1070" s="130">
        <v>5.8741546148855135E-4</v>
      </c>
      <c r="Y1070" s="182"/>
      <c r="AA1070" s="159"/>
    </row>
    <row r="1071" spans="1:27" x14ac:dyDescent="0.25">
      <c r="A1071" t="s">
        <v>1213</v>
      </c>
      <c r="B1071">
        <v>9630</v>
      </c>
      <c r="C1071" t="s">
        <v>3999</v>
      </c>
      <c r="D1071" t="s">
        <v>4000</v>
      </c>
      <c r="E1071" t="s">
        <v>309</v>
      </c>
      <c r="F1071" t="s">
        <v>3999</v>
      </c>
      <c r="G1071" t="s">
        <v>4001</v>
      </c>
      <c r="H1071" t="s">
        <v>312</v>
      </c>
      <c r="I1071" t="s">
        <v>917</v>
      </c>
      <c r="J1071" t="s">
        <v>204</v>
      </c>
      <c r="K1071" t="s">
        <v>204</v>
      </c>
      <c r="L1071" t="s">
        <v>325</v>
      </c>
      <c r="M1071" t="s">
        <v>340</v>
      </c>
      <c r="N1071" t="s">
        <v>475</v>
      </c>
      <c r="O1071" t="s">
        <v>339</v>
      </c>
      <c r="P1071" t="s">
        <v>1212</v>
      </c>
      <c r="Q1071" s="138">
        <v>415</v>
      </c>
      <c r="R1071" s="165">
        <v>1</v>
      </c>
      <c r="S1071" t="s">
        <v>4002</v>
      </c>
      <c r="T1071" s="4"/>
      <c r="U1071" s="138">
        <v>98.5625</v>
      </c>
      <c r="V1071" s="130">
        <v>3.0052822724047234E-5</v>
      </c>
      <c r="W1071" s="130">
        <v>6.0702894092272688E-3</v>
      </c>
      <c r="X1071" s="130">
        <v>5.8271706955273853E-4</v>
      </c>
      <c r="Y1071" s="182"/>
      <c r="AA1071" s="159"/>
    </row>
    <row r="1072" spans="1:27" x14ac:dyDescent="0.25">
      <c r="A1072" t="s">
        <v>1213</v>
      </c>
      <c r="B1072">
        <v>9630</v>
      </c>
      <c r="C1072" t="s">
        <v>2363</v>
      </c>
      <c r="D1072" t="s">
        <v>2364</v>
      </c>
      <c r="E1072" t="s">
        <v>309</v>
      </c>
      <c r="F1072" t="s">
        <v>4249</v>
      </c>
      <c r="G1072" t="s">
        <v>4250</v>
      </c>
      <c r="H1072" t="s">
        <v>312</v>
      </c>
      <c r="I1072" t="s">
        <v>917</v>
      </c>
      <c r="J1072" t="s">
        <v>204</v>
      </c>
      <c r="K1072" t="s">
        <v>204</v>
      </c>
      <c r="L1072" t="s">
        <v>325</v>
      </c>
      <c r="M1072" t="s">
        <v>340</v>
      </c>
      <c r="N1072" t="s">
        <v>459</v>
      </c>
      <c r="O1072" t="s">
        <v>339</v>
      </c>
      <c r="P1072" t="s">
        <v>1212</v>
      </c>
      <c r="Q1072" s="138">
        <v>1654</v>
      </c>
      <c r="R1072" s="165">
        <v>1</v>
      </c>
      <c r="S1072" t="s">
        <v>4251</v>
      </c>
      <c r="T1072" s="4"/>
      <c r="U1072" s="138">
        <v>92.607500000000002</v>
      </c>
      <c r="V1072" s="130">
        <v>1.4084638492802664E-5</v>
      </c>
      <c r="W1072" s="130">
        <v>5.7035315303996378E-3</v>
      </c>
      <c r="X1072" s="130">
        <v>5.4751016886346463E-4</v>
      </c>
      <c r="Y1072" s="182"/>
      <c r="AA1072" s="159"/>
    </row>
    <row r="1073" spans="1:27" x14ac:dyDescent="0.25">
      <c r="A1073" t="s">
        <v>1213</v>
      </c>
      <c r="B1073">
        <v>9630</v>
      </c>
      <c r="C1073" t="s">
        <v>1703</v>
      </c>
      <c r="D1073" t="s">
        <v>1704</v>
      </c>
      <c r="E1073" t="s">
        <v>309</v>
      </c>
      <c r="F1073" t="s">
        <v>3983</v>
      </c>
      <c r="G1073" t="s">
        <v>3984</v>
      </c>
      <c r="H1073" t="s">
        <v>312</v>
      </c>
      <c r="I1073" t="s">
        <v>917</v>
      </c>
      <c r="J1073" t="s">
        <v>204</v>
      </c>
      <c r="K1073" t="s">
        <v>204</v>
      </c>
      <c r="L1073" t="s">
        <v>325</v>
      </c>
      <c r="M1073" t="s">
        <v>340</v>
      </c>
      <c r="N1073" t="s">
        <v>454</v>
      </c>
      <c r="O1073" t="s">
        <v>339</v>
      </c>
      <c r="P1073" t="s">
        <v>1212</v>
      </c>
      <c r="Q1073" s="138">
        <v>1790</v>
      </c>
      <c r="R1073" s="165">
        <v>1</v>
      </c>
      <c r="S1073" t="s">
        <v>3985</v>
      </c>
      <c r="T1073" s="4"/>
      <c r="U1073" s="138">
        <v>83.664600000000007</v>
      </c>
      <c r="V1073" s="130">
        <v>1.7907946830485496E-5</v>
      </c>
      <c r="W1073" s="130">
        <v>5.1527541946200205E-3</v>
      </c>
      <c r="X1073" s="130">
        <v>4.9463833138670436E-4</v>
      </c>
      <c r="Y1073" s="182"/>
      <c r="AA1073" s="159"/>
    </row>
    <row r="1074" spans="1:27" x14ac:dyDescent="0.25">
      <c r="A1074" t="s">
        <v>1213</v>
      </c>
      <c r="B1074">
        <v>9630</v>
      </c>
      <c r="C1074" t="s">
        <v>2357</v>
      </c>
      <c r="D1074" t="s">
        <v>2358</v>
      </c>
      <c r="E1074" t="s">
        <v>309</v>
      </c>
      <c r="F1074" t="s">
        <v>4254</v>
      </c>
      <c r="G1074" t="s">
        <v>4255</v>
      </c>
      <c r="H1074" t="s">
        <v>312</v>
      </c>
      <c r="I1074" t="s">
        <v>917</v>
      </c>
      <c r="J1074" t="s">
        <v>204</v>
      </c>
      <c r="K1074" t="s">
        <v>204</v>
      </c>
      <c r="L1074" t="s">
        <v>325</v>
      </c>
      <c r="M1074" t="s">
        <v>340</v>
      </c>
      <c r="N1074" t="s">
        <v>445</v>
      </c>
      <c r="O1074" t="s">
        <v>339</v>
      </c>
      <c r="P1074" t="s">
        <v>1212</v>
      </c>
      <c r="Q1074" s="138">
        <v>2678</v>
      </c>
      <c r="R1074" s="165">
        <v>1</v>
      </c>
      <c r="S1074" t="s">
        <v>4256</v>
      </c>
      <c r="T1074" s="4"/>
      <c r="U1074" s="138">
        <v>80.259699999999995</v>
      </c>
      <c r="V1074" s="130">
        <v>1.2016236277434614E-5</v>
      </c>
      <c r="W1074" s="130">
        <v>4.9430524479163757E-3</v>
      </c>
      <c r="X1074" s="130">
        <v>4.7450802472727384E-4</v>
      </c>
      <c r="Y1074" s="182"/>
      <c r="AA1074" s="159"/>
    </row>
    <row r="1075" spans="1:27" x14ac:dyDescent="0.25">
      <c r="A1075" t="s">
        <v>1213</v>
      </c>
      <c r="B1075">
        <v>9630</v>
      </c>
      <c r="C1075" t="s">
        <v>2369</v>
      </c>
      <c r="D1075" t="s">
        <v>2370</v>
      </c>
      <c r="E1075" t="s">
        <v>309</v>
      </c>
      <c r="F1075" t="s">
        <v>2369</v>
      </c>
      <c r="G1075" t="s">
        <v>4263</v>
      </c>
      <c r="H1075" t="s">
        <v>312</v>
      </c>
      <c r="I1075" t="s">
        <v>917</v>
      </c>
      <c r="J1075" t="s">
        <v>204</v>
      </c>
      <c r="K1075" t="s">
        <v>204</v>
      </c>
      <c r="L1075" t="s">
        <v>325</v>
      </c>
      <c r="M1075" t="s">
        <v>340</v>
      </c>
      <c r="N1075" t="s">
        <v>454</v>
      </c>
      <c r="O1075" t="s">
        <v>339</v>
      </c>
      <c r="P1075" t="s">
        <v>1212</v>
      </c>
      <c r="Q1075" s="138">
        <v>201</v>
      </c>
      <c r="R1075" s="165">
        <v>1</v>
      </c>
      <c r="S1075" t="s">
        <v>4264</v>
      </c>
      <c r="T1075" s="4"/>
      <c r="U1075" s="138">
        <v>79.435199999999995</v>
      </c>
      <c r="V1075" s="130">
        <v>1.0812862012333871E-5</v>
      </c>
      <c r="W1075" s="130">
        <v>4.8922729565488892E-3</v>
      </c>
      <c r="X1075" s="130">
        <v>4.6963345048406537E-4</v>
      </c>
      <c r="Y1075" s="182"/>
      <c r="AA1075" s="159"/>
    </row>
    <row r="1076" spans="1:27" x14ac:dyDescent="0.25">
      <c r="A1076" t="s">
        <v>1213</v>
      </c>
      <c r="B1076">
        <v>9630</v>
      </c>
      <c r="C1076" t="s">
        <v>2782</v>
      </c>
      <c r="D1076" t="s">
        <v>2783</v>
      </c>
      <c r="E1076" t="s">
        <v>309</v>
      </c>
      <c r="F1076" t="s">
        <v>2782</v>
      </c>
      <c r="G1076" t="s">
        <v>4323</v>
      </c>
      <c r="H1076" t="s">
        <v>312</v>
      </c>
      <c r="I1076" t="s">
        <v>917</v>
      </c>
      <c r="J1076" t="s">
        <v>204</v>
      </c>
      <c r="K1076" t="s">
        <v>204</v>
      </c>
      <c r="L1076" t="s">
        <v>325</v>
      </c>
      <c r="M1076" t="s">
        <v>340</v>
      </c>
      <c r="N1076" t="s">
        <v>440</v>
      </c>
      <c r="O1076" t="s">
        <v>339</v>
      </c>
      <c r="P1076" t="s">
        <v>1212</v>
      </c>
      <c r="Q1076" s="138">
        <v>152376</v>
      </c>
      <c r="R1076" s="165">
        <v>1</v>
      </c>
      <c r="S1076" t="s">
        <v>4324</v>
      </c>
      <c r="T1076" s="4"/>
      <c r="U1076" s="138">
        <v>79.235500000000002</v>
      </c>
      <c r="V1076" s="130">
        <v>1.2045956300395394E-4</v>
      </c>
      <c r="W1076" s="130">
        <v>4.8799737880515131E-3</v>
      </c>
      <c r="X1076" s="130">
        <v>4.684527925381967E-4</v>
      </c>
      <c r="Y1076" s="182"/>
      <c r="AA1076" s="159"/>
    </row>
    <row r="1077" spans="1:27" x14ac:dyDescent="0.25">
      <c r="A1077" t="s">
        <v>1213</v>
      </c>
      <c r="B1077">
        <v>9630</v>
      </c>
      <c r="C1077" t="s">
        <v>4018</v>
      </c>
      <c r="D1077" t="s">
        <v>4019</v>
      </c>
      <c r="E1077" t="s">
        <v>309</v>
      </c>
      <c r="F1077" t="s">
        <v>4020</v>
      </c>
      <c r="G1077" t="s">
        <v>4021</v>
      </c>
      <c r="H1077" t="s">
        <v>312</v>
      </c>
      <c r="I1077" t="s">
        <v>917</v>
      </c>
      <c r="J1077" t="s">
        <v>204</v>
      </c>
      <c r="K1077" t="s">
        <v>204</v>
      </c>
      <c r="L1077" t="s">
        <v>325</v>
      </c>
      <c r="M1077" t="s">
        <v>340</v>
      </c>
      <c r="N1077" t="s">
        <v>476</v>
      </c>
      <c r="O1077" t="s">
        <v>339</v>
      </c>
      <c r="P1077" t="s">
        <v>1212</v>
      </c>
      <c r="Q1077" s="138">
        <v>1704</v>
      </c>
      <c r="R1077" s="165">
        <v>1</v>
      </c>
      <c r="S1077" t="s">
        <v>4022</v>
      </c>
      <c r="T1077" s="4"/>
      <c r="U1077" s="138">
        <v>77.446799999999996</v>
      </c>
      <c r="V1077" s="130">
        <v>2.3724626258123961E-5</v>
      </c>
      <c r="W1077" s="130">
        <v>4.7698109303086107E-3</v>
      </c>
      <c r="X1077" s="130">
        <v>4.5787771558388867E-4</v>
      </c>
      <c r="Y1077" s="182"/>
      <c r="AA1077" s="159"/>
    </row>
    <row r="1078" spans="1:27" x14ac:dyDescent="0.25">
      <c r="A1078" t="s">
        <v>1213</v>
      </c>
      <c r="B1078">
        <v>9630</v>
      </c>
      <c r="C1078" t="s">
        <v>1994</v>
      </c>
      <c r="D1078" t="s">
        <v>1995</v>
      </c>
      <c r="E1078" t="s">
        <v>309</v>
      </c>
      <c r="F1078" t="s">
        <v>4282</v>
      </c>
      <c r="G1078" t="s">
        <v>4283</v>
      </c>
      <c r="H1078" t="s">
        <v>312</v>
      </c>
      <c r="I1078" t="s">
        <v>917</v>
      </c>
      <c r="J1078" t="s">
        <v>204</v>
      </c>
      <c r="K1078" t="s">
        <v>204</v>
      </c>
      <c r="L1078" t="s">
        <v>325</v>
      </c>
      <c r="M1078" t="s">
        <v>340</v>
      </c>
      <c r="N1078" t="s">
        <v>464</v>
      </c>
      <c r="O1078" t="s">
        <v>339</v>
      </c>
      <c r="P1078" t="s">
        <v>1212</v>
      </c>
      <c r="Q1078" s="138">
        <v>1455</v>
      </c>
      <c r="R1078" s="165">
        <v>1</v>
      </c>
      <c r="S1078" t="s">
        <v>4284</v>
      </c>
      <c r="T1078" s="4"/>
      <c r="U1078" s="138">
        <v>77.362399999999994</v>
      </c>
      <c r="V1078" s="130">
        <v>1.1063818377999971E-5</v>
      </c>
      <c r="W1078" s="130">
        <v>4.7646128841334545E-3</v>
      </c>
      <c r="X1078" s="130">
        <v>4.5737872945153356E-4</v>
      </c>
      <c r="Y1078" s="182"/>
      <c r="AA1078" s="159"/>
    </row>
    <row r="1079" spans="1:27" x14ac:dyDescent="0.25">
      <c r="A1079" t="s">
        <v>1213</v>
      </c>
      <c r="B1079">
        <v>9630</v>
      </c>
      <c r="C1079" t="s">
        <v>1958</v>
      </c>
      <c r="D1079" t="s">
        <v>1959</v>
      </c>
      <c r="E1079" t="s">
        <v>309</v>
      </c>
      <c r="F1079" t="s">
        <v>1958</v>
      </c>
      <c r="G1079" t="s">
        <v>4011</v>
      </c>
      <c r="H1079" t="s">
        <v>312</v>
      </c>
      <c r="I1079" t="s">
        <v>917</v>
      </c>
      <c r="J1079" t="s">
        <v>204</v>
      </c>
      <c r="K1079" t="s">
        <v>204</v>
      </c>
      <c r="L1079" t="s">
        <v>325</v>
      </c>
      <c r="M1079" t="s">
        <v>340</v>
      </c>
      <c r="N1079" t="s">
        <v>464</v>
      </c>
      <c r="O1079" t="s">
        <v>339</v>
      </c>
      <c r="P1079" t="s">
        <v>1212</v>
      </c>
      <c r="Q1079" s="138">
        <v>4876</v>
      </c>
      <c r="R1079" s="165">
        <v>1</v>
      </c>
      <c r="S1079" t="s">
        <v>4012</v>
      </c>
      <c r="T1079" s="4"/>
      <c r="U1079" s="138">
        <v>73.627600000000001</v>
      </c>
      <c r="V1079" s="130">
        <v>1.0341446306833257E-5</v>
      </c>
      <c r="W1079" s="130">
        <v>4.5345931820603338E-3</v>
      </c>
      <c r="X1079" s="130">
        <v>4.3529800187902307E-4</v>
      </c>
      <c r="Y1079" s="182"/>
      <c r="AA1079" s="159"/>
    </row>
    <row r="1080" spans="1:27" x14ac:dyDescent="0.25">
      <c r="A1080" t="s">
        <v>1213</v>
      </c>
      <c r="B1080">
        <v>9630</v>
      </c>
      <c r="C1080" t="s">
        <v>3167</v>
      </c>
      <c r="D1080" t="s">
        <v>3168</v>
      </c>
      <c r="E1080" t="s">
        <v>309</v>
      </c>
      <c r="F1080" t="s">
        <v>3167</v>
      </c>
      <c r="G1080" t="s">
        <v>4110</v>
      </c>
      <c r="H1080" t="s">
        <v>312</v>
      </c>
      <c r="I1080" t="s">
        <v>917</v>
      </c>
      <c r="J1080" t="s">
        <v>204</v>
      </c>
      <c r="K1080" t="s">
        <v>204</v>
      </c>
      <c r="L1080" t="s">
        <v>325</v>
      </c>
      <c r="M1080" t="s">
        <v>340</v>
      </c>
      <c r="N1080" t="s">
        <v>447</v>
      </c>
      <c r="O1080" t="s">
        <v>339</v>
      </c>
      <c r="P1080" t="s">
        <v>1212</v>
      </c>
      <c r="Q1080" s="138">
        <v>358</v>
      </c>
      <c r="R1080" s="165">
        <v>1</v>
      </c>
      <c r="S1080" t="s">
        <v>4111</v>
      </c>
      <c r="T1080" s="4"/>
      <c r="U1080" s="138">
        <v>73.39</v>
      </c>
      <c r="V1080" s="130">
        <v>2.8314863816577896E-5</v>
      </c>
      <c r="W1080" s="130">
        <v>4.5199598198421226E-3</v>
      </c>
      <c r="X1080" s="130">
        <v>4.338932731462319E-4</v>
      </c>
      <c r="Y1080" s="182"/>
      <c r="AA1080" s="159"/>
    </row>
    <row r="1081" spans="1:27" x14ac:dyDescent="0.25">
      <c r="A1081" t="s">
        <v>1213</v>
      </c>
      <c r="B1081">
        <v>9630</v>
      </c>
      <c r="C1081" t="s">
        <v>2142</v>
      </c>
      <c r="D1081" t="s">
        <v>2143</v>
      </c>
      <c r="E1081" t="s">
        <v>309</v>
      </c>
      <c r="F1081" t="s">
        <v>4026</v>
      </c>
      <c r="G1081" t="s">
        <v>4027</v>
      </c>
      <c r="H1081" t="s">
        <v>312</v>
      </c>
      <c r="I1081" t="s">
        <v>917</v>
      </c>
      <c r="J1081" t="s">
        <v>204</v>
      </c>
      <c r="K1081" t="s">
        <v>204</v>
      </c>
      <c r="L1081" t="s">
        <v>325</v>
      </c>
      <c r="M1081" t="s">
        <v>340</v>
      </c>
      <c r="N1081" t="s">
        <v>464</v>
      </c>
      <c r="O1081" t="s">
        <v>339</v>
      </c>
      <c r="P1081" t="s">
        <v>1212</v>
      </c>
      <c r="Q1081" s="138">
        <v>8275</v>
      </c>
      <c r="R1081" s="165">
        <v>1</v>
      </c>
      <c r="S1081" t="s">
        <v>4028</v>
      </c>
      <c r="T1081" s="4"/>
      <c r="U1081" s="138">
        <v>72.902799999999999</v>
      </c>
      <c r="V1081" s="130">
        <v>1.0953939008139316E-5</v>
      </c>
      <c r="W1081" s="130">
        <v>4.4899540367078121E-3</v>
      </c>
      <c r="X1081" s="130">
        <v>4.3101286978505403E-4</v>
      </c>
      <c r="Y1081" s="182"/>
      <c r="AA1081" s="159"/>
    </row>
    <row r="1082" spans="1:27" x14ac:dyDescent="0.25">
      <c r="A1082" t="s">
        <v>1213</v>
      </c>
      <c r="B1082">
        <v>9630</v>
      </c>
      <c r="C1082" t="s">
        <v>2572</v>
      </c>
      <c r="D1082" t="s">
        <v>2573</v>
      </c>
      <c r="E1082" t="s">
        <v>309</v>
      </c>
      <c r="F1082" t="s">
        <v>2572</v>
      </c>
      <c r="G1082" t="s">
        <v>4267</v>
      </c>
      <c r="H1082" t="s">
        <v>312</v>
      </c>
      <c r="I1082" t="s">
        <v>917</v>
      </c>
      <c r="J1082" t="s">
        <v>204</v>
      </c>
      <c r="K1082" t="s">
        <v>204</v>
      </c>
      <c r="L1082" t="s">
        <v>325</v>
      </c>
      <c r="M1082" t="s">
        <v>340</v>
      </c>
      <c r="N1082" t="s">
        <v>451</v>
      </c>
      <c r="O1082" t="s">
        <v>339</v>
      </c>
      <c r="P1082" t="s">
        <v>1212</v>
      </c>
      <c r="Q1082" s="138">
        <v>82</v>
      </c>
      <c r="R1082" s="165">
        <v>1</v>
      </c>
      <c r="S1082" t="s">
        <v>4268</v>
      </c>
      <c r="T1082" s="4"/>
      <c r="U1082" s="138">
        <v>68.666800000000009</v>
      </c>
      <c r="V1082" s="130">
        <v>1.0646046227209995E-5</v>
      </c>
      <c r="W1082" s="130">
        <v>4.2290663163528424E-3</v>
      </c>
      <c r="X1082" s="130">
        <v>4.059689686398376E-4</v>
      </c>
      <c r="Y1082" s="182"/>
      <c r="AA1082" s="159"/>
    </row>
    <row r="1083" spans="1:27" x14ac:dyDescent="0.25">
      <c r="A1083" t="s">
        <v>1213</v>
      </c>
      <c r="B1083">
        <v>9630</v>
      </c>
      <c r="C1083" t="s">
        <v>2318</v>
      </c>
      <c r="D1083" t="s">
        <v>2319</v>
      </c>
      <c r="E1083" t="s">
        <v>309</v>
      </c>
      <c r="F1083" t="s">
        <v>4260</v>
      </c>
      <c r="G1083" t="s">
        <v>4261</v>
      </c>
      <c r="H1083" t="s">
        <v>312</v>
      </c>
      <c r="I1083" t="s">
        <v>917</v>
      </c>
      <c r="J1083" t="s">
        <v>204</v>
      </c>
      <c r="K1083" t="s">
        <v>204</v>
      </c>
      <c r="L1083" t="s">
        <v>325</v>
      </c>
      <c r="M1083" t="s">
        <v>340</v>
      </c>
      <c r="N1083" t="s">
        <v>445</v>
      </c>
      <c r="O1083" t="s">
        <v>339</v>
      </c>
      <c r="P1083" t="s">
        <v>1212</v>
      </c>
      <c r="Q1083" s="138">
        <v>1280</v>
      </c>
      <c r="R1083" s="165">
        <v>1</v>
      </c>
      <c r="S1083" t="s">
        <v>4262</v>
      </c>
      <c r="T1083" s="4"/>
      <c r="U1083" s="138">
        <v>67.724800000000002</v>
      </c>
      <c r="V1083" s="130">
        <v>1.618706869207701E-5</v>
      </c>
      <c r="W1083" s="130">
        <v>4.1710502085685218E-3</v>
      </c>
      <c r="X1083" s="130">
        <v>4.0039971583558966E-4</v>
      </c>
      <c r="Y1083" s="182"/>
      <c r="AA1083" s="159"/>
    </row>
    <row r="1084" spans="1:27" x14ac:dyDescent="0.25">
      <c r="A1084" t="s">
        <v>1213</v>
      </c>
      <c r="B1084">
        <v>9630</v>
      </c>
      <c r="C1084" t="s">
        <v>1734</v>
      </c>
      <c r="D1084" t="s">
        <v>1735</v>
      </c>
      <c r="E1084" t="s">
        <v>309</v>
      </c>
      <c r="F1084" t="s">
        <v>4032</v>
      </c>
      <c r="G1084" t="s">
        <v>4033</v>
      </c>
      <c r="H1084" t="s">
        <v>312</v>
      </c>
      <c r="I1084" t="s">
        <v>917</v>
      </c>
      <c r="J1084" t="s">
        <v>204</v>
      </c>
      <c r="K1084" t="s">
        <v>204</v>
      </c>
      <c r="L1084" t="s">
        <v>325</v>
      </c>
      <c r="M1084" t="s">
        <v>340</v>
      </c>
      <c r="N1084" t="s">
        <v>447</v>
      </c>
      <c r="O1084" t="s">
        <v>339</v>
      </c>
      <c r="P1084" t="s">
        <v>1212</v>
      </c>
      <c r="Q1084" s="138">
        <v>4092</v>
      </c>
      <c r="R1084" s="165">
        <v>1</v>
      </c>
      <c r="S1084" t="s">
        <v>4034</v>
      </c>
      <c r="T1084" s="4"/>
      <c r="U1084" s="138">
        <v>66.495000000000005</v>
      </c>
      <c r="V1084" s="130">
        <v>6.5982847652328828E-5</v>
      </c>
      <c r="W1084" s="130">
        <v>4.0953090096798204E-3</v>
      </c>
      <c r="X1084" s="130">
        <v>3.9312894396864275E-4</v>
      </c>
      <c r="Y1084" s="182"/>
      <c r="AA1084" s="159"/>
    </row>
    <row r="1085" spans="1:27" x14ac:dyDescent="0.25">
      <c r="A1085" t="s">
        <v>1213</v>
      </c>
      <c r="B1085">
        <v>9630</v>
      </c>
      <c r="C1085" t="s">
        <v>2763</v>
      </c>
      <c r="D1085" t="s">
        <v>2764</v>
      </c>
      <c r="E1085" t="s">
        <v>309</v>
      </c>
      <c r="F1085" t="s">
        <v>2763</v>
      </c>
      <c r="G1085" t="s">
        <v>4309</v>
      </c>
      <c r="H1085" t="s">
        <v>312</v>
      </c>
      <c r="I1085" t="s">
        <v>917</v>
      </c>
      <c r="J1085" t="s">
        <v>204</v>
      </c>
      <c r="K1085" t="s">
        <v>204</v>
      </c>
      <c r="L1085" t="s">
        <v>325</v>
      </c>
      <c r="M1085" t="s">
        <v>340</v>
      </c>
      <c r="N1085" t="s">
        <v>447</v>
      </c>
      <c r="O1085" t="s">
        <v>339</v>
      </c>
      <c r="P1085" t="s">
        <v>1212</v>
      </c>
      <c r="Q1085" s="138">
        <v>9218</v>
      </c>
      <c r="R1085" s="165">
        <v>1</v>
      </c>
      <c r="S1085" t="s">
        <v>4310</v>
      </c>
      <c r="T1085" s="4"/>
      <c r="U1085" s="138">
        <v>64.830199999999991</v>
      </c>
      <c r="V1085" s="130">
        <v>1.6629877647704782E-5</v>
      </c>
      <c r="W1085" s="130">
        <v>3.992776932992625E-3</v>
      </c>
      <c r="X1085" s="130">
        <v>3.8328638338635835E-4</v>
      </c>
      <c r="Y1085" s="182"/>
      <c r="AA1085" s="159"/>
    </row>
    <row r="1086" spans="1:27" x14ac:dyDescent="0.25">
      <c r="A1086" t="s">
        <v>1213</v>
      </c>
      <c r="B1086">
        <v>9630</v>
      </c>
      <c r="C1086" t="s">
        <v>2482</v>
      </c>
      <c r="D1086" t="s">
        <v>2483</v>
      </c>
      <c r="E1086" t="s">
        <v>309</v>
      </c>
      <c r="F1086" t="s">
        <v>2482</v>
      </c>
      <c r="G1086" t="s">
        <v>4269</v>
      </c>
      <c r="H1086" t="s">
        <v>312</v>
      </c>
      <c r="I1086" t="s">
        <v>917</v>
      </c>
      <c r="J1086" t="s">
        <v>204</v>
      </c>
      <c r="K1086" t="s">
        <v>204</v>
      </c>
      <c r="L1086" t="s">
        <v>325</v>
      </c>
      <c r="M1086" t="s">
        <v>340</v>
      </c>
      <c r="N1086" t="s">
        <v>478</v>
      </c>
      <c r="O1086" t="s">
        <v>339</v>
      </c>
      <c r="P1086" t="s">
        <v>1212</v>
      </c>
      <c r="Q1086" s="138">
        <v>4653.92</v>
      </c>
      <c r="R1086" s="165">
        <v>1</v>
      </c>
      <c r="S1086" t="s">
        <v>4270</v>
      </c>
      <c r="T1086" s="4"/>
      <c r="U1086" s="138">
        <v>58.4998</v>
      </c>
      <c r="V1086" s="130">
        <v>2.3217922592699687E-5</v>
      </c>
      <c r="W1086" s="130">
        <v>3.6028988345660202E-3</v>
      </c>
      <c r="X1086" s="130">
        <v>3.4586005859653818E-4</v>
      </c>
      <c r="Y1086" s="182"/>
      <c r="AA1086" s="159"/>
    </row>
    <row r="1087" spans="1:27" x14ac:dyDescent="0.25">
      <c r="A1087" t="s">
        <v>1213</v>
      </c>
      <c r="B1087">
        <v>9630</v>
      </c>
      <c r="C1087" t="s">
        <v>4364</v>
      </c>
      <c r="D1087" t="s">
        <v>4365</v>
      </c>
      <c r="E1087" t="s">
        <v>309</v>
      </c>
      <c r="F1087" t="s">
        <v>4364</v>
      </c>
      <c r="G1087" t="s">
        <v>4366</v>
      </c>
      <c r="H1087" t="s">
        <v>312</v>
      </c>
      <c r="I1087" t="s">
        <v>917</v>
      </c>
      <c r="J1087" t="s">
        <v>204</v>
      </c>
      <c r="K1087" t="s">
        <v>204</v>
      </c>
      <c r="L1087" t="s">
        <v>325</v>
      </c>
      <c r="M1087" t="s">
        <v>340</v>
      </c>
      <c r="N1087" t="s">
        <v>451</v>
      </c>
      <c r="O1087" t="s">
        <v>339</v>
      </c>
      <c r="P1087" t="s">
        <v>1212</v>
      </c>
      <c r="Q1087" s="138">
        <v>554</v>
      </c>
      <c r="R1087" s="165">
        <v>1</v>
      </c>
      <c r="S1087" t="s">
        <v>4367</v>
      </c>
      <c r="T1087" s="4"/>
      <c r="U1087" s="138">
        <v>55.4</v>
      </c>
      <c r="V1087" s="130">
        <v>1.6001226028957539E-5</v>
      </c>
      <c r="W1087" s="130">
        <v>3.4119876552562147E-3</v>
      </c>
      <c r="X1087" s="130">
        <v>3.2753355133262362E-4</v>
      </c>
      <c r="Y1087" s="182"/>
      <c r="AA1087" s="159"/>
    </row>
    <row r="1088" spans="1:27" x14ac:dyDescent="0.25">
      <c r="A1088" t="s">
        <v>1213</v>
      </c>
      <c r="B1088">
        <v>9630</v>
      </c>
      <c r="C1088" t="s">
        <v>2600</v>
      </c>
      <c r="D1088" t="s">
        <v>2601</v>
      </c>
      <c r="E1088" t="s">
        <v>309</v>
      </c>
      <c r="F1088" t="s">
        <v>2600</v>
      </c>
      <c r="G1088" t="s">
        <v>4294</v>
      </c>
      <c r="H1088" t="s">
        <v>312</v>
      </c>
      <c r="I1088" t="s">
        <v>917</v>
      </c>
      <c r="J1088" t="s">
        <v>204</v>
      </c>
      <c r="K1088" t="s">
        <v>204</v>
      </c>
      <c r="L1088" t="s">
        <v>325</v>
      </c>
      <c r="M1088" t="s">
        <v>340</v>
      </c>
      <c r="N1088" t="s">
        <v>484</v>
      </c>
      <c r="O1088" t="s">
        <v>339</v>
      </c>
      <c r="P1088" t="s">
        <v>1212</v>
      </c>
      <c r="Q1088" s="138">
        <v>2650</v>
      </c>
      <c r="R1088" s="165">
        <v>1</v>
      </c>
      <c r="S1088" t="s">
        <v>4295</v>
      </c>
      <c r="T1088" s="4"/>
      <c r="U1088" s="138">
        <v>40.677500000000002</v>
      </c>
      <c r="V1088" s="130">
        <v>1.3865619574144336E-5</v>
      </c>
      <c r="W1088" s="130">
        <v>2.5052550152831173E-3</v>
      </c>
      <c r="X1088" s="130">
        <v>2.4049180567387721E-4</v>
      </c>
      <c r="Y1088" s="182"/>
      <c r="AA1088" s="159"/>
    </row>
    <row r="1089" spans="1:27" x14ac:dyDescent="0.25">
      <c r="A1089" t="s">
        <v>1213</v>
      </c>
      <c r="B1089">
        <v>9630</v>
      </c>
      <c r="C1089" t="s">
        <v>3959</v>
      </c>
      <c r="D1089" t="s">
        <v>3960</v>
      </c>
      <c r="E1089" t="s">
        <v>309</v>
      </c>
      <c r="F1089" t="s">
        <v>3961</v>
      </c>
      <c r="G1089" t="s">
        <v>3962</v>
      </c>
      <c r="H1089" t="s">
        <v>312</v>
      </c>
      <c r="I1089" t="s">
        <v>917</v>
      </c>
      <c r="J1089" t="s">
        <v>204</v>
      </c>
      <c r="K1089" t="s">
        <v>204</v>
      </c>
      <c r="L1089" t="s">
        <v>325</v>
      </c>
      <c r="M1089" t="s">
        <v>340</v>
      </c>
      <c r="N1089" t="s">
        <v>448</v>
      </c>
      <c r="O1089" t="s">
        <v>339</v>
      </c>
      <c r="P1089" t="s">
        <v>1212</v>
      </c>
      <c r="Q1089" s="138">
        <v>271</v>
      </c>
      <c r="R1089" s="165">
        <v>1</v>
      </c>
      <c r="S1089" t="s">
        <v>3963</v>
      </c>
      <c r="T1089" s="4"/>
      <c r="U1089" s="138">
        <v>39.051099999999998</v>
      </c>
      <c r="V1089" s="130">
        <v>2.7010853379506275E-6</v>
      </c>
      <c r="W1089" s="130">
        <v>2.4050879264291693E-3</v>
      </c>
      <c r="X1089" s="130">
        <v>2.3087627195749852E-4</v>
      </c>
      <c r="Y1089" s="182"/>
      <c r="AA1089" s="159"/>
    </row>
    <row r="1090" spans="1:27" x14ac:dyDescent="0.25">
      <c r="A1090" t="s">
        <v>1213</v>
      </c>
      <c r="B1090">
        <v>9630</v>
      </c>
      <c r="C1090" t="s">
        <v>4553</v>
      </c>
      <c r="D1090" t="s">
        <v>4554</v>
      </c>
      <c r="E1090" t="s">
        <v>309</v>
      </c>
      <c r="F1090" t="s">
        <v>4555</v>
      </c>
      <c r="G1090" t="s">
        <v>4556</v>
      </c>
      <c r="H1090" t="s">
        <v>312</v>
      </c>
      <c r="I1090" t="s">
        <v>917</v>
      </c>
      <c r="J1090" t="s">
        <v>204</v>
      </c>
      <c r="K1090" t="s">
        <v>204</v>
      </c>
      <c r="L1090" t="s">
        <v>325</v>
      </c>
      <c r="M1090" t="s">
        <v>340</v>
      </c>
      <c r="N1090" t="s">
        <v>450</v>
      </c>
      <c r="O1090" t="s">
        <v>339</v>
      </c>
      <c r="P1090" t="s">
        <v>1212</v>
      </c>
      <c r="Q1090" s="138">
        <v>20915</v>
      </c>
      <c r="R1090" s="165">
        <v>1</v>
      </c>
      <c r="S1090" t="s">
        <v>4557</v>
      </c>
      <c r="T1090" s="4"/>
      <c r="U1090" s="138">
        <v>37.814300000000003</v>
      </c>
      <c r="V1090" s="130">
        <v>1.6908099889319246E-3</v>
      </c>
      <c r="W1090" s="130">
        <v>2.3289156099666987E-3</v>
      </c>
      <c r="X1090" s="130">
        <v>2.2356411498478755E-4</v>
      </c>
      <c r="Y1090" s="182"/>
      <c r="AA1090" s="159"/>
    </row>
    <row r="1091" spans="1:27" x14ac:dyDescent="0.25">
      <c r="A1091" t="s">
        <v>1213</v>
      </c>
      <c r="B1091">
        <v>9630</v>
      </c>
      <c r="C1091" t="s">
        <v>4487</v>
      </c>
      <c r="D1091" t="s">
        <v>4488</v>
      </c>
      <c r="E1091" t="s">
        <v>309</v>
      </c>
      <c r="F1091" t="s">
        <v>4489</v>
      </c>
      <c r="G1091" t="s">
        <v>4490</v>
      </c>
      <c r="H1091" t="s">
        <v>312</v>
      </c>
      <c r="I1091" t="s">
        <v>917</v>
      </c>
      <c r="J1091" t="s">
        <v>204</v>
      </c>
      <c r="K1091" t="s">
        <v>204</v>
      </c>
      <c r="L1091" t="s">
        <v>325</v>
      </c>
      <c r="M1091" t="s">
        <v>340</v>
      </c>
      <c r="N1091" t="s">
        <v>450</v>
      </c>
      <c r="O1091" t="s">
        <v>339</v>
      </c>
      <c r="P1091" t="s">
        <v>1212</v>
      </c>
      <c r="Q1091" s="138">
        <v>11600</v>
      </c>
      <c r="R1091" s="165">
        <v>1</v>
      </c>
      <c r="S1091" t="s">
        <v>4491</v>
      </c>
      <c r="T1091" s="4"/>
      <c r="U1091" s="138">
        <v>11.043200000000001</v>
      </c>
      <c r="V1091" s="130">
        <v>2.8748451053283767E-3</v>
      </c>
      <c r="W1091" s="130">
        <v>6.8013108437771548E-4</v>
      </c>
      <c r="X1091" s="130">
        <v>6.5289142853365155E-5</v>
      </c>
      <c r="Y1091" s="182"/>
      <c r="AA1091" s="159"/>
    </row>
    <row r="1092" spans="1:27" x14ac:dyDescent="0.25">
      <c r="A1092" t="s">
        <v>1213</v>
      </c>
      <c r="B1092">
        <v>9630</v>
      </c>
      <c r="C1092" t="s">
        <v>4153</v>
      </c>
      <c r="D1092" t="s">
        <v>4154</v>
      </c>
      <c r="E1092" t="s">
        <v>80</v>
      </c>
      <c r="F1092" t="s">
        <v>4155</v>
      </c>
      <c r="G1092" t="s">
        <v>4156</v>
      </c>
      <c r="H1092" t="s">
        <v>321</v>
      </c>
      <c r="I1092" t="s">
        <v>917</v>
      </c>
      <c r="J1092" t="s">
        <v>205</v>
      </c>
      <c r="K1092" t="s">
        <v>224</v>
      </c>
      <c r="L1092" t="s">
        <v>325</v>
      </c>
      <c r="M1092" t="s">
        <v>344</v>
      </c>
      <c r="N1092" t="s">
        <v>544</v>
      </c>
      <c r="O1092" t="s">
        <v>339</v>
      </c>
      <c r="P1092" t="s">
        <v>1215</v>
      </c>
      <c r="Q1092" s="138">
        <v>491</v>
      </c>
      <c r="R1092" s="11" t="s">
        <v>1216</v>
      </c>
      <c r="S1092" t="s">
        <v>4157</v>
      </c>
      <c r="T1092" s="4"/>
      <c r="U1092" s="138">
        <v>824.92180000000008</v>
      </c>
      <c r="V1092" s="130">
        <v>6.6062943803574075E-8</v>
      </c>
      <c r="W1092" s="130">
        <v>5.0805469280717268E-2</v>
      </c>
      <c r="X1092" s="130">
        <v>4.8770679914386331E-3</v>
      </c>
      <c r="Y1092" s="182"/>
      <c r="AA1092" s="159"/>
    </row>
    <row r="1093" spans="1:27" x14ac:dyDescent="0.25">
      <c r="A1093" t="s">
        <v>1213</v>
      </c>
      <c r="B1093">
        <v>9630</v>
      </c>
      <c r="C1093" t="s">
        <v>4138</v>
      </c>
      <c r="D1093" t="s">
        <v>4139</v>
      </c>
      <c r="E1093" t="s">
        <v>80</v>
      </c>
      <c r="F1093" t="s">
        <v>4140</v>
      </c>
      <c r="G1093" t="s">
        <v>4141</v>
      </c>
      <c r="H1093" t="s">
        <v>321</v>
      </c>
      <c r="I1093" t="s">
        <v>917</v>
      </c>
      <c r="J1093" t="s">
        <v>205</v>
      </c>
      <c r="K1093" t="s">
        <v>224</v>
      </c>
      <c r="L1093" t="s">
        <v>325</v>
      </c>
      <c r="M1093" t="s">
        <v>344</v>
      </c>
      <c r="N1093" t="s">
        <v>545</v>
      </c>
      <c r="O1093" t="s">
        <v>339</v>
      </c>
      <c r="P1093" t="s">
        <v>1215</v>
      </c>
      <c r="Q1093" s="138">
        <v>831</v>
      </c>
      <c r="R1093" s="11" t="s">
        <v>1216</v>
      </c>
      <c r="S1093" t="s">
        <v>4142</v>
      </c>
      <c r="T1093" s="4"/>
      <c r="U1093" s="138">
        <v>572.95440000000008</v>
      </c>
      <c r="V1093" s="130">
        <v>1.4794374221114473E-7</v>
      </c>
      <c r="W1093" s="130">
        <v>3.5287244401168441E-2</v>
      </c>
      <c r="X1093" s="130">
        <v>3.3873969202825377E-3</v>
      </c>
      <c r="Y1093" s="182"/>
      <c r="AA1093" s="159"/>
    </row>
    <row r="1094" spans="1:27" x14ac:dyDescent="0.25">
      <c r="A1094" t="s">
        <v>1213</v>
      </c>
      <c r="B1094">
        <v>9630</v>
      </c>
      <c r="C1094" t="s">
        <v>3555</v>
      </c>
      <c r="D1094" t="s">
        <v>3556</v>
      </c>
      <c r="E1094" t="s">
        <v>80</v>
      </c>
      <c r="F1094" t="s">
        <v>4396</v>
      </c>
      <c r="G1094" t="s">
        <v>4397</v>
      </c>
      <c r="H1094" t="s">
        <v>321</v>
      </c>
      <c r="I1094" t="s">
        <v>917</v>
      </c>
      <c r="J1094" t="s">
        <v>205</v>
      </c>
      <c r="K1094" t="s">
        <v>224</v>
      </c>
      <c r="L1094" t="s">
        <v>325</v>
      </c>
      <c r="M1094" t="s">
        <v>344</v>
      </c>
      <c r="N1094" t="s">
        <v>544</v>
      </c>
      <c r="O1094" t="s">
        <v>339</v>
      </c>
      <c r="P1094" t="s">
        <v>1215</v>
      </c>
      <c r="Q1094" s="138">
        <v>725</v>
      </c>
      <c r="R1094" s="11" t="s">
        <v>1216</v>
      </c>
      <c r="S1094" t="s">
        <v>4398</v>
      </c>
      <c r="T1094" s="4"/>
      <c r="U1094" s="138">
        <v>526.65940000000001</v>
      </c>
      <c r="V1094" s="130">
        <v>6.9667142974196703E-8</v>
      </c>
      <c r="W1094" s="130">
        <v>3.2436017532935832E-2</v>
      </c>
      <c r="X1094" s="130">
        <v>3.11369356723301E-3</v>
      </c>
      <c r="Y1094" s="182"/>
      <c r="AA1094" s="159"/>
    </row>
    <row r="1095" spans="1:27" x14ac:dyDescent="0.25">
      <c r="A1095" t="s">
        <v>1213</v>
      </c>
      <c r="B1095">
        <v>9630</v>
      </c>
      <c r="C1095" t="s">
        <v>3685</v>
      </c>
      <c r="D1095" t="s">
        <v>3686</v>
      </c>
      <c r="E1095" t="s">
        <v>80</v>
      </c>
      <c r="F1095" t="s">
        <v>4135</v>
      </c>
      <c r="G1095" t="s">
        <v>4136</v>
      </c>
      <c r="H1095" t="s">
        <v>321</v>
      </c>
      <c r="I1095" t="s">
        <v>917</v>
      </c>
      <c r="J1095" t="s">
        <v>205</v>
      </c>
      <c r="K1095" t="s">
        <v>301</v>
      </c>
      <c r="L1095" t="s">
        <v>325</v>
      </c>
      <c r="M1095" t="s">
        <v>344</v>
      </c>
      <c r="N1095" t="s">
        <v>548</v>
      </c>
      <c r="O1095" t="s">
        <v>339</v>
      </c>
      <c r="P1095" t="s">
        <v>1215</v>
      </c>
      <c r="Q1095" s="138">
        <v>800</v>
      </c>
      <c r="R1095" s="11" t="s">
        <v>1216</v>
      </c>
      <c r="S1095" t="s">
        <v>4137</v>
      </c>
      <c r="T1095" s="4">
        <v>0.2722</v>
      </c>
      <c r="U1095" s="138">
        <v>523.70460000000003</v>
      </c>
      <c r="V1095" s="130">
        <v>1.542315488862271E-7</v>
      </c>
      <c r="W1095" s="130">
        <v>3.2254036646225524E-2</v>
      </c>
      <c r="X1095" s="130">
        <v>3.0962243228742081E-3</v>
      </c>
      <c r="Y1095" s="182"/>
      <c r="AA1095" s="159"/>
    </row>
    <row r="1096" spans="1:27" x14ac:dyDescent="0.25">
      <c r="A1096" t="s">
        <v>1213</v>
      </c>
      <c r="B1096">
        <v>9630</v>
      </c>
      <c r="C1096" t="s">
        <v>4492</v>
      </c>
      <c r="D1096" t="s">
        <v>4493</v>
      </c>
      <c r="E1096" t="s">
        <v>311</v>
      </c>
      <c r="F1096" t="s">
        <v>4494</v>
      </c>
      <c r="G1096" t="s">
        <v>4495</v>
      </c>
      <c r="H1096" t="s">
        <v>321</v>
      </c>
      <c r="I1096" t="s">
        <v>917</v>
      </c>
      <c r="J1096" t="s">
        <v>205</v>
      </c>
      <c r="K1096" t="s">
        <v>224</v>
      </c>
      <c r="L1096" t="s">
        <v>325</v>
      </c>
      <c r="M1096" t="s">
        <v>344</v>
      </c>
      <c r="N1096" t="s">
        <v>516</v>
      </c>
      <c r="O1096" t="s">
        <v>339</v>
      </c>
      <c r="P1096" t="s">
        <v>1215</v>
      </c>
      <c r="Q1096" s="138">
        <v>7365</v>
      </c>
      <c r="R1096" s="11" t="s">
        <v>1216</v>
      </c>
      <c r="S1096" t="s">
        <v>4496</v>
      </c>
      <c r="T1096" s="4"/>
      <c r="U1096" s="138">
        <v>518.26390000000004</v>
      </c>
      <c r="V1096" s="130">
        <v>6.5622971017258888E-6</v>
      </c>
      <c r="W1096" s="130">
        <v>3.1918953591424937E-2</v>
      </c>
      <c r="X1096" s="130">
        <v>3.0640580450269988E-3</v>
      </c>
      <c r="Y1096" s="182"/>
      <c r="AA1096" s="159"/>
    </row>
    <row r="1097" spans="1:27" x14ac:dyDescent="0.25">
      <c r="A1097" t="s">
        <v>1213</v>
      </c>
      <c r="B1097">
        <v>9630</v>
      </c>
      <c r="C1097" t="s">
        <v>3679</v>
      </c>
      <c r="D1097" t="s">
        <v>3680</v>
      </c>
      <c r="E1097" t="s">
        <v>80</v>
      </c>
      <c r="F1097" t="s">
        <v>3679</v>
      </c>
      <c r="G1097" t="s">
        <v>4173</v>
      </c>
      <c r="H1097" t="s">
        <v>321</v>
      </c>
      <c r="I1097" t="s">
        <v>917</v>
      </c>
      <c r="J1097" t="s">
        <v>205</v>
      </c>
      <c r="K1097" t="s">
        <v>224</v>
      </c>
      <c r="L1097" t="s">
        <v>325</v>
      </c>
      <c r="M1097" t="s">
        <v>340</v>
      </c>
      <c r="N1097" t="s">
        <v>545</v>
      </c>
      <c r="O1097" t="s">
        <v>339</v>
      </c>
      <c r="P1097" t="s">
        <v>1215</v>
      </c>
      <c r="Q1097" s="138">
        <v>262</v>
      </c>
      <c r="R1097" s="11" t="s">
        <v>1216</v>
      </c>
      <c r="S1097" t="s">
        <v>4174</v>
      </c>
      <c r="T1097" s="4"/>
      <c r="U1097" s="138">
        <v>496.58509999999995</v>
      </c>
      <c r="V1097" s="130">
        <v>1.1955575092587727E-7</v>
      </c>
      <c r="W1097" s="130">
        <v>3.0583794783107812E-2</v>
      </c>
      <c r="X1097" s="130">
        <v>2.9358895549073285E-3</v>
      </c>
      <c r="Y1097" s="182"/>
      <c r="AA1097" s="159"/>
    </row>
    <row r="1098" spans="1:27" x14ac:dyDescent="0.25">
      <c r="A1098" t="s">
        <v>1213</v>
      </c>
      <c r="B1098">
        <v>9630</v>
      </c>
      <c r="C1098" t="s">
        <v>4497</v>
      </c>
      <c r="D1098" t="s">
        <v>4498</v>
      </c>
      <c r="E1098" t="s">
        <v>80</v>
      </c>
      <c r="F1098" t="s">
        <v>4497</v>
      </c>
      <c r="G1098" t="s">
        <v>4499</v>
      </c>
      <c r="H1098" t="s">
        <v>321</v>
      </c>
      <c r="I1098" t="s">
        <v>917</v>
      </c>
      <c r="J1098" t="s">
        <v>205</v>
      </c>
      <c r="K1098" t="s">
        <v>224</v>
      </c>
      <c r="L1098" t="s">
        <v>325</v>
      </c>
      <c r="M1098" t="s">
        <v>344</v>
      </c>
      <c r="N1098" t="s">
        <v>516</v>
      </c>
      <c r="O1098" t="s">
        <v>339</v>
      </c>
      <c r="P1098" t="s">
        <v>1215</v>
      </c>
      <c r="Q1098" s="138">
        <v>756</v>
      </c>
      <c r="R1098" s="11" t="s">
        <v>1216</v>
      </c>
      <c r="S1098" t="s">
        <v>4500</v>
      </c>
      <c r="T1098" s="4"/>
      <c r="U1098" s="138">
        <v>453.06880000000001</v>
      </c>
      <c r="V1098" s="130">
        <v>2.9376427505916901E-6</v>
      </c>
      <c r="W1098" s="130">
        <v>2.7903703115193988E-2</v>
      </c>
      <c r="X1098" s="130">
        <v>2.6786143151987397E-3</v>
      </c>
      <c r="Y1098" s="182"/>
      <c r="AA1098" s="159"/>
    </row>
    <row r="1099" spans="1:27" x14ac:dyDescent="0.25">
      <c r="A1099" t="s">
        <v>1213</v>
      </c>
      <c r="B1099">
        <v>9630</v>
      </c>
      <c r="C1099" t="s">
        <v>4175</v>
      </c>
      <c r="D1099" t="s">
        <v>4176</v>
      </c>
      <c r="E1099" t="s">
        <v>80</v>
      </c>
      <c r="F1099" t="s">
        <v>4177</v>
      </c>
      <c r="G1099" t="s">
        <v>4178</v>
      </c>
      <c r="H1099" t="s">
        <v>321</v>
      </c>
      <c r="I1099" t="s">
        <v>917</v>
      </c>
      <c r="J1099" t="s">
        <v>205</v>
      </c>
      <c r="K1099" t="s">
        <v>224</v>
      </c>
      <c r="L1099" t="s">
        <v>325</v>
      </c>
      <c r="M1099" t="s">
        <v>344</v>
      </c>
      <c r="N1099" t="s">
        <v>546</v>
      </c>
      <c r="O1099" t="s">
        <v>339</v>
      </c>
      <c r="P1099" t="s">
        <v>1215</v>
      </c>
      <c r="Q1099" s="138">
        <v>523</v>
      </c>
      <c r="R1099" s="11" t="s">
        <v>1216</v>
      </c>
      <c r="S1099" t="s">
        <v>4179</v>
      </c>
      <c r="T1099" s="4"/>
      <c r="U1099" s="138">
        <v>414.06990000000002</v>
      </c>
      <c r="V1099" s="130">
        <v>3.4107030339344737E-8</v>
      </c>
      <c r="W1099" s="130">
        <v>2.550183009410064E-2</v>
      </c>
      <c r="X1099" s="130">
        <v>2.4480466578870818E-3</v>
      </c>
      <c r="Y1099" s="182"/>
      <c r="AA1099" s="159"/>
    </row>
    <row r="1100" spans="1:27" x14ac:dyDescent="0.25">
      <c r="A1100" t="s">
        <v>1213</v>
      </c>
      <c r="B1100">
        <v>9630</v>
      </c>
      <c r="C1100" t="s">
        <v>4501</v>
      </c>
      <c r="D1100" t="s">
        <v>4502</v>
      </c>
      <c r="E1100" t="s">
        <v>80</v>
      </c>
      <c r="F1100" t="s">
        <v>4503</v>
      </c>
      <c r="G1100" t="s">
        <v>4504</v>
      </c>
      <c r="H1100" t="s">
        <v>321</v>
      </c>
      <c r="I1100" t="s">
        <v>917</v>
      </c>
      <c r="J1100" t="s">
        <v>205</v>
      </c>
      <c r="K1100" t="s">
        <v>224</v>
      </c>
      <c r="L1100" t="s">
        <v>325</v>
      </c>
      <c r="M1100" t="s">
        <v>344</v>
      </c>
      <c r="N1100" t="s">
        <v>548</v>
      </c>
      <c r="O1100" t="s">
        <v>339</v>
      </c>
      <c r="P1100" t="s">
        <v>1215</v>
      </c>
      <c r="Q1100" s="138">
        <v>725</v>
      </c>
      <c r="R1100" s="11" t="s">
        <v>1216</v>
      </c>
      <c r="S1100" t="s">
        <v>4505</v>
      </c>
      <c r="T1100" s="4"/>
      <c r="U1100" s="138">
        <v>336.68049999999999</v>
      </c>
      <c r="V1100" s="130">
        <v>2.9471544715447154E-8</v>
      </c>
      <c r="W1100" s="130">
        <v>2.0735554327896932E-2</v>
      </c>
      <c r="X1100" s="130">
        <v>1.9905083001704581E-3</v>
      </c>
      <c r="Y1100" s="182"/>
      <c r="AA1100" s="159"/>
    </row>
    <row r="1101" spans="1:27" x14ac:dyDescent="0.25">
      <c r="A1101" t="s">
        <v>1213</v>
      </c>
      <c r="B1101">
        <v>9630</v>
      </c>
      <c r="C1101" t="s">
        <v>4511</v>
      </c>
      <c r="D1101" t="s">
        <v>4512</v>
      </c>
      <c r="E1101" t="s">
        <v>311</v>
      </c>
      <c r="F1101" t="s">
        <v>4513</v>
      </c>
      <c r="G1101" t="s">
        <v>4514</v>
      </c>
      <c r="H1101" t="s">
        <v>321</v>
      </c>
      <c r="I1101" t="s">
        <v>917</v>
      </c>
      <c r="J1101" t="s">
        <v>205</v>
      </c>
      <c r="K1101" t="s">
        <v>204</v>
      </c>
      <c r="L1101" t="s">
        <v>325</v>
      </c>
      <c r="M1101" t="s">
        <v>346</v>
      </c>
      <c r="N1101" t="s">
        <v>544</v>
      </c>
      <c r="O1101" t="s">
        <v>339</v>
      </c>
      <c r="P1101" t="s">
        <v>1215</v>
      </c>
      <c r="Q1101" s="138">
        <v>181</v>
      </c>
      <c r="R1101" s="11" t="s">
        <v>1216</v>
      </c>
      <c r="S1101" t="s">
        <v>4515</v>
      </c>
      <c r="T1101" s="4"/>
      <c r="U1101" s="138">
        <v>108.22789999999999</v>
      </c>
      <c r="V1101" s="130">
        <v>3.2527165214781004E-6</v>
      </c>
      <c r="W1101" s="130">
        <v>6.665564237442312E-3</v>
      </c>
      <c r="X1101" s="130">
        <v>6.3986044116014532E-4</v>
      </c>
      <c r="Y1101" s="182"/>
      <c r="AA1101" s="159"/>
    </row>
    <row r="1102" spans="1:27" x14ac:dyDescent="0.25">
      <c r="A1102" t="s">
        <v>1213</v>
      </c>
      <c r="B1102">
        <v>9630</v>
      </c>
      <c r="C1102" t="s">
        <v>4506</v>
      </c>
      <c r="D1102" t="s">
        <v>4507</v>
      </c>
      <c r="E1102" t="s">
        <v>309</v>
      </c>
      <c r="F1102" t="s">
        <v>4508</v>
      </c>
      <c r="G1102" t="s">
        <v>4509</v>
      </c>
      <c r="H1102" t="s">
        <v>321</v>
      </c>
      <c r="I1102" t="s">
        <v>917</v>
      </c>
      <c r="J1102" t="s">
        <v>205</v>
      </c>
      <c r="K1102" t="s">
        <v>204</v>
      </c>
      <c r="L1102" t="s">
        <v>325</v>
      </c>
      <c r="M1102" t="s">
        <v>346</v>
      </c>
      <c r="N1102" t="s">
        <v>544</v>
      </c>
      <c r="O1102" t="s">
        <v>339</v>
      </c>
      <c r="P1102" t="s">
        <v>1215</v>
      </c>
      <c r="Q1102" s="138">
        <v>5391.33</v>
      </c>
      <c r="R1102" s="11" t="s">
        <v>1216</v>
      </c>
      <c r="S1102" t="s">
        <v>4510</v>
      </c>
      <c r="T1102" s="4"/>
      <c r="U1102" s="138">
        <v>79.382000000000005</v>
      </c>
      <c r="V1102" s="130">
        <v>4.9883242791521536E-4</v>
      </c>
      <c r="W1102" s="130">
        <v>4.8889964629882472E-3</v>
      </c>
      <c r="X1102" s="130">
        <v>4.6931892368025867E-4</v>
      </c>
      <c r="Y1102" s="182"/>
      <c r="AA1102" s="159"/>
    </row>
    <row r="1103" spans="1:27" x14ac:dyDescent="0.25">
      <c r="A1103" t="s">
        <v>1213</v>
      </c>
      <c r="B1103">
        <v>9630</v>
      </c>
      <c r="C1103" t="s">
        <v>4516</v>
      </c>
      <c r="D1103" t="s">
        <v>4517</v>
      </c>
      <c r="E1103" t="s">
        <v>309</v>
      </c>
      <c r="F1103" t="s">
        <v>4518</v>
      </c>
      <c r="G1103" t="s">
        <v>4519</v>
      </c>
      <c r="H1103" t="s">
        <v>321</v>
      </c>
      <c r="I1103" t="s">
        <v>917</v>
      </c>
      <c r="J1103" t="s">
        <v>205</v>
      </c>
      <c r="K1103" t="s">
        <v>204</v>
      </c>
      <c r="L1103" t="s">
        <v>325</v>
      </c>
      <c r="M1103" t="s">
        <v>346</v>
      </c>
      <c r="N1103" t="s">
        <v>546</v>
      </c>
      <c r="O1103" t="s">
        <v>339</v>
      </c>
      <c r="P1103" t="s">
        <v>1215</v>
      </c>
      <c r="Q1103" s="138">
        <v>4995</v>
      </c>
      <c r="R1103" s="11" t="s">
        <v>1216</v>
      </c>
      <c r="S1103" t="s">
        <v>4520</v>
      </c>
      <c r="T1103" s="4"/>
      <c r="U1103" s="138">
        <v>35.8626</v>
      </c>
      <c r="V1103" s="130">
        <v>6.4448353063948253E-5</v>
      </c>
      <c r="W1103" s="130">
        <v>2.2087138715774644E-3</v>
      </c>
      <c r="X1103" s="130">
        <v>2.1202535628197378E-4</v>
      </c>
      <c r="Y1103" s="182"/>
      <c r="AA1103" s="159"/>
    </row>
    <row r="1104" spans="1:27" x14ac:dyDescent="0.25">
      <c r="A1104" t="s">
        <v>1213</v>
      </c>
      <c r="B1104">
        <v>9630</v>
      </c>
      <c r="C1104" t="s">
        <v>4521</v>
      </c>
      <c r="D1104" t="s">
        <v>4522</v>
      </c>
      <c r="E1104" t="s">
        <v>311</v>
      </c>
      <c r="F1104" t="s">
        <v>4523</v>
      </c>
      <c r="G1104" t="s">
        <v>4524</v>
      </c>
      <c r="H1104" t="s">
        <v>321</v>
      </c>
      <c r="I1104" t="s">
        <v>917</v>
      </c>
      <c r="J1104" t="s">
        <v>205</v>
      </c>
      <c r="K1104" t="s">
        <v>224</v>
      </c>
      <c r="L1104" t="s">
        <v>325</v>
      </c>
      <c r="M1104" t="s">
        <v>346</v>
      </c>
      <c r="N1104" t="s">
        <v>486</v>
      </c>
      <c r="O1104" t="s">
        <v>339</v>
      </c>
      <c r="P1104" t="s">
        <v>1215</v>
      </c>
      <c r="Q1104" s="138">
        <v>596</v>
      </c>
      <c r="R1104" s="11" t="s">
        <v>1216</v>
      </c>
      <c r="S1104" t="s">
        <v>4525</v>
      </c>
      <c r="T1104" s="4"/>
      <c r="U1104" s="138">
        <v>14.0471</v>
      </c>
      <c r="V1104" s="130">
        <v>5.1493056286636474E-6</v>
      </c>
      <c r="W1104" s="130">
        <v>8.6513595292688774E-4</v>
      </c>
      <c r="X1104" s="130">
        <v>8.3048674168312222E-5</v>
      </c>
      <c r="Y1104" s="182"/>
      <c r="AA1104" s="159"/>
    </row>
    <row r="1105" spans="1:27" x14ac:dyDescent="0.25">
      <c r="A1105" t="s">
        <v>1213</v>
      </c>
      <c r="B1105">
        <v>9630</v>
      </c>
      <c r="C1105" t="s">
        <v>4531</v>
      </c>
      <c r="D1105" t="s">
        <v>4532</v>
      </c>
      <c r="E1105" t="s">
        <v>80</v>
      </c>
      <c r="F1105" t="s">
        <v>4533</v>
      </c>
      <c r="G1105" t="s">
        <v>4534</v>
      </c>
      <c r="H1105" t="s">
        <v>321</v>
      </c>
      <c r="I1105" t="s">
        <v>917</v>
      </c>
      <c r="J1105" t="s">
        <v>205</v>
      </c>
      <c r="K1105" t="s">
        <v>272</v>
      </c>
      <c r="L1105" t="s">
        <v>325</v>
      </c>
      <c r="M1105" t="s">
        <v>314</v>
      </c>
      <c r="N1105" t="s">
        <v>568</v>
      </c>
      <c r="O1105" t="s">
        <v>339</v>
      </c>
      <c r="P1105" t="s">
        <v>1217</v>
      </c>
      <c r="Q1105" s="138">
        <v>2302</v>
      </c>
      <c r="R1105" s="11" t="s">
        <v>1218</v>
      </c>
      <c r="S1105" t="s">
        <v>4535</v>
      </c>
      <c r="T1105" s="4"/>
      <c r="U1105" s="138">
        <v>9.1620000000000008</v>
      </c>
      <c r="V1105" s="130">
        <v>3.7593504247469908E-5</v>
      </c>
      <c r="W1105" s="130">
        <v>5.6427131583858205E-4</v>
      </c>
      <c r="X1105" s="130">
        <v>5.4167191287175049E-5</v>
      </c>
      <c r="Y1105" s="182"/>
      <c r="AA1105" s="159"/>
    </row>
    <row r="1106" spans="1:27" x14ac:dyDescent="0.25">
      <c r="A1106" t="s">
        <v>1213</v>
      </c>
      <c r="B1106">
        <v>9631</v>
      </c>
      <c r="C1106" t="s">
        <v>2551</v>
      </c>
      <c r="D1106" t="s">
        <v>2552</v>
      </c>
      <c r="E1106" t="s">
        <v>309</v>
      </c>
      <c r="F1106" t="s">
        <v>2551</v>
      </c>
      <c r="G1106" t="s">
        <v>4221</v>
      </c>
      <c r="H1106" t="s">
        <v>321</v>
      </c>
      <c r="I1106" t="s">
        <v>917</v>
      </c>
      <c r="J1106" t="s">
        <v>204</v>
      </c>
      <c r="K1106" t="s">
        <v>204</v>
      </c>
      <c r="L1106" t="s">
        <v>325</v>
      </c>
      <c r="M1106" t="s">
        <v>340</v>
      </c>
      <c r="N1106" t="s">
        <v>454</v>
      </c>
      <c r="O1106" t="s">
        <v>339</v>
      </c>
      <c r="P1106" t="s">
        <v>1212</v>
      </c>
      <c r="Q1106" s="138">
        <v>70266.8</v>
      </c>
      <c r="R1106" s="165">
        <v>1</v>
      </c>
      <c r="S1106" t="s">
        <v>4222</v>
      </c>
      <c r="T1106" s="4"/>
      <c r="U1106" s="138">
        <v>103.4327</v>
      </c>
      <c r="V1106" s="130">
        <v>2.7069868855232747E-5</v>
      </c>
      <c r="W1106" s="130">
        <v>1.2445327957175423E-2</v>
      </c>
      <c r="X1106" s="130">
        <v>8.7006857466749847E-4</v>
      </c>
      <c r="Y1106" s="182"/>
      <c r="AA1106" s="159"/>
    </row>
    <row r="1107" spans="1:27" x14ac:dyDescent="0.25">
      <c r="A1107" t="s">
        <v>1213</v>
      </c>
      <c r="B1107">
        <v>9631</v>
      </c>
      <c r="C1107" t="s">
        <v>1855</v>
      </c>
      <c r="D1107" t="s">
        <v>1856</v>
      </c>
      <c r="E1107" t="s">
        <v>309</v>
      </c>
      <c r="F1107" t="s">
        <v>3928</v>
      </c>
      <c r="G1107" t="s">
        <v>3929</v>
      </c>
      <c r="H1107" t="s">
        <v>321</v>
      </c>
      <c r="I1107" t="s">
        <v>917</v>
      </c>
      <c r="J1107" t="s">
        <v>204</v>
      </c>
      <c r="K1107" t="s">
        <v>204</v>
      </c>
      <c r="L1107" t="s">
        <v>325</v>
      </c>
      <c r="M1107" t="s">
        <v>340</v>
      </c>
      <c r="N1107" t="s">
        <v>464</v>
      </c>
      <c r="O1107" t="s">
        <v>339</v>
      </c>
      <c r="P1107" t="s">
        <v>1212</v>
      </c>
      <c r="Q1107" s="138">
        <v>4692</v>
      </c>
      <c r="R1107" s="165">
        <v>1</v>
      </c>
      <c r="S1107" t="s">
        <v>3930</v>
      </c>
      <c r="T1107" s="4"/>
      <c r="U1107" s="138">
        <v>65.265699999999995</v>
      </c>
      <c r="V1107" s="130">
        <v>2.4120229783744044E-5</v>
      </c>
      <c r="W1107" s="130">
        <v>7.8529617892080933E-3</v>
      </c>
      <c r="X1107" s="130">
        <v>5.4901046355433582E-4</v>
      </c>
      <c r="Y1107" s="182"/>
      <c r="AA1107" s="159"/>
    </row>
    <row r="1108" spans="1:27" x14ac:dyDescent="0.25">
      <c r="A1108" t="s">
        <v>1213</v>
      </c>
      <c r="B1108">
        <v>9631</v>
      </c>
      <c r="C1108" t="s">
        <v>2351</v>
      </c>
      <c r="D1108" t="s">
        <v>2352</v>
      </c>
      <c r="E1108" t="s">
        <v>309</v>
      </c>
      <c r="F1108" t="s">
        <v>2351</v>
      </c>
      <c r="G1108" t="s">
        <v>4247</v>
      </c>
      <c r="H1108" t="s">
        <v>321</v>
      </c>
      <c r="I1108" t="s">
        <v>917</v>
      </c>
      <c r="J1108" t="s">
        <v>204</v>
      </c>
      <c r="K1108" t="s">
        <v>204</v>
      </c>
      <c r="L1108" t="s">
        <v>325</v>
      </c>
      <c r="M1108" t="s">
        <v>340</v>
      </c>
      <c r="N1108" t="s">
        <v>464</v>
      </c>
      <c r="O1108" t="s">
        <v>339</v>
      </c>
      <c r="P1108" t="s">
        <v>1212</v>
      </c>
      <c r="Q1108" s="138">
        <v>2287</v>
      </c>
      <c r="R1108" s="165">
        <v>1</v>
      </c>
      <c r="S1108" t="s">
        <v>4248</v>
      </c>
      <c r="T1108" s="4"/>
      <c r="U1108" s="138">
        <v>53.744500000000002</v>
      </c>
      <c r="V1108" s="130">
        <v>1.2719135918299256E-5</v>
      </c>
      <c r="W1108" s="130">
        <v>6.466696976820817E-3</v>
      </c>
      <c r="X1108" s="130">
        <v>4.5209494203687396E-4</v>
      </c>
      <c r="Y1108" s="182"/>
      <c r="AA1108" s="159"/>
    </row>
    <row r="1109" spans="1:27" x14ac:dyDescent="0.25">
      <c r="A1109" t="s">
        <v>1213</v>
      </c>
      <c r="B1109">
        <v>9631</v>
      </c>
      <c r="C1109" t="s">
        <v>1873</v>
      </c>
      <c r="D1109" t="s">
        <v>1874</v>
      </c>
      <c r="E1109" t="s">
        <v>309</v>
      </c>
      <c r="F1109" t="s">
        <v>1873</v>
      </c>
      <c r="G1109" t="s">
        <v>3934</v>
      </c>
      <c r="H1109" t="s">
        <v>312</v>
      </c>
      <c r="I1109" t="s">
        <v>917</v>
      </c>
      <c r="J1109" t="s">
        <v>204</v>
      </c>
      <c r="K1109" t="s">
        <v>204</v>
      </c>
      <c r="L1109" t="s">
        <v>325</v>
      </c>
      <c r="M1109" t="s">
        <v>340</v>
      </c>
      <c r="N1109" t="s">
        <v>448</v>
      </c>
      <c r="O1109" t="s">
        <v>339</v>
      </c>
      <c r="P1109" t="s">
        <v>1212</v>
      </c>
      <c r="Q1109" s="138">
        <v>18100</v>
      </c>
      <c r="R1109" s="165">
        <v>1</v>
      </c>
      <c r="S1109" t="s">
        <v>3935</v>
      </c>
      <c r="T1109" s="4"/>
      <c r="U1109" s="138">
        <v>562.91</v>
      </c>
      <c r="V1109" s="130">
        <v>1.1203064579128052E-5</v>
      </c>
      <c r="W1109" s="130">
        <v>6.7730993780241805E-2</v>
      </c>
      <c r="X1109" s="130">
        <v>4.7351592036762218E-3</v>
      </c>
      <c r="Y1109" s="182"/>
      <c r="AA1109" s="159"/>
    </row>
    <row r="1110" spans="1:27" x14ac:dyDescent="0.25">
      <c r="A1110" t="s">
        <v>1213</v>
      </c>
      <c r="B1110">
        <v>9631</v>
      </c>
      <c r="C1110" t="s">
        <v>1884</v>
      </c>
      <c r="D1110" t="s">
        <v>1885</v>
      </c>
      <c r="E1110" t="s">
        <v>309</v>
      </c>
      <c r="F1110" t="s">
        <v>1884</v>
      </c>
      <c r="G1110" t="s">
        <v>3949</v>
      </c>
      <c r="H1110" t="s">
        <v>312</v>
      </c>
      <c r="I1110" t="s">
        <v>917</v>
      </c>
      <c r="J1110" t="s">
        <v>204</v>
      </c>
      <c r="K1110" t="s">
        <v>204</v>
      </c>
      <c r="L1110" t="s">
        <v>325</v>
      </c>
      <c r="M1110" t="s">
        <v>340</v>
      </c>
      <c r="N1110" t="s">
        <v>448</v>
      </c>
      <c r="O1110" t="s">
        <v>339</v>
      </c>
      <c r="P1110" t="s">
        <v>1212</v>
      </c>
      <c r="Q1110" s="138">
        <v>16651</v>
      </c>
      <c r="R1110" s="165">
        <v>1</v>
      </c>
      <c r="S1110" t="s">
        <v>3950</v>
      </c>
      <c r="T1110" s="4"/>
      <c r="U1110" s="138">
        <v>560.30619999999999</v>
      </c>
      <c r="V1110" s="130">
        <v>1.2447649098387195E-5</v>
      </c>
      <c r="W1110" s="130">
        <v>6.7417696873800295E-2</v>
      </c>
      <c r="X1110" s="130">
        <v>4.7132562217882968E-3</v>
      </c>
      <c r="Y1110" s="182"/>
      <c r="AA1110" s="159"/>
    </row>
    <row r="1111" spans="1:27" x14ac:dyDescent="0.25">
      <c r="A1111" t="s">
        <v>1213</v>
      </c>
      <c r="B1111">
        <v>9631</v>
      </c>
      <c r="C1111" t="s">
        <v>3548</v>
      </c>
      <c r="D1111" t="s">
        <v>3549</v>
      </c>
      <c r="E1111" t="s">
        <v>309</v>
      </c>
      <c r="F1111" t="s">
        <v>3548</v>
      </c>
      <c r="G1111" t="s">
        <v>3951</v>
      </c>
      <c r="H1111" t="s">
        <v>312</v>
      </c>
      <c r="I1111" t="s">
        <v>917</v>
      </c>
      <c r="J1111" t="s">
        <v>204</v>
      </c>
      <c r="K1111" t="s">
        <v>204</v>
      </c>
      <c r="L1111" t="s">
        <v>325</v>
      </c>
      <c r="M1111" t="s">
        <v>340</v>
      </c>
      <c r="N1111" t="s">
        <v>448</v>
      </c>
      <c r="O1111" t="s">
        <v>339</v>
      </c>
      <c r="P1111" t="s">
        <v>1212</v>
      </c>
      <c r="Q1111" s="138">
        <v>16141</v>
      </c>
      <c r="R1111" s="165">
        <v>1</v>
      </c>
      <c r="S1111" t="s">
        <v>3952</v>
      </c>
      <c r="T1111" s="4"/>
      <c r="U1111" s="138">
        <v>308.13170000000002</v>
      </c>
      <c r="V1111" s="130">
        <v>1.304838532302712E-5</v>
      </c>
      <c r="W1111" s="130">
        <v>3.7075316224965515E-2</v>
      </c>
      <c r="X1111" s="130">
        <v>2.5919821200536511E-3</v>
      </c>
      <c r="Y1111" s="182"/>
      <c r="AA1111" s="159"/>
    </row>
    <row r="1112" spans="1:27" x14ac:dyDescent="0.25">
      <c r="A1112" t="s">
        <v>1213</v>
      </c>
      <c r="B1112">
        <v>9631</v>
      </c>
      <c r="C1112" t="s">
        <v>4342</v>
      </c>
      <c r="D1112" t="s">
        <v>4343</v>
      </c>
      <c r="E1112" t="s">
        <v>309</v>
      </c>
      <c r="F1112" t="s">
        <v>4342</v>
      </c>
      <c r="G1112" t="s">
        <v>4344</v>
      </c>
      <c r="H1112" t="s">
        <v>312</v>
      </c>
      <c r="I1112" t="s">
        <v>917</v>
      </c>
      <c r="J1112" t="s">
        <v>204</v>
      </c>
      <c r="K1112" t="s">
        <v>204</v>
      </c>
      <c r="L1112" t="s">
        <v>325</v>
      </c>
      <c r="M1112" t="s">
        <v>340</v>
      </c>
      <c r="N1112" t="s">
        <v>451</v>
      </c>
      <c r="O1112" t="s">
        <v>339</v>
      </c>
      <c r="P1112" t="s">
        <v>1212</v>
      </c>
      <c r="Q1112" s="138">
        <v>57238</v>
      </c>
      <c r="R1112" s="165">
        <v>1</v>
      </c>
      <c r="S1112" t="s">
        <v>4345</v>
      </c>
      <c r="T1112" s="4"/>
      <c r="U1112" s="138">
        <v>307.59699999999998</v>
      </c>
      <c r="V1112" s="130">
        <v>3.0599739006754539E-4</v>
      </c>
      <c r="W1112" s="130">
        <v>3.7010979541704785E-2</v>
      </c>
      <c r="X1112" s="130">
        <v>2.5874842613796073E-3</v>
      </c>
      <c r="Y1112" s="182"/>
      <c r="AA1112" s="159"/>
    </row>
    <row r="1113" spans="1:27" x14ac:dyDescent="0.25">
      <c r="A1113" t="s">
        <v>1213</v>
      </c>
      <c r="B1113">
        <v>9631</v>
      </c>
      <c r="C1113" t="s">
        <v>2285</v>
      </c>
      <c r="D1113" t="s">
        <v>2286</v>
      </c>
      <c r="E1113" t="s">
        <v>309</v>
      </c>
      <c r="F1113" t="s">
        <v>2285</v>
      </c>
      <c r="G1113" t="s">
        <v>3936</v>
      </c>
      <c r="H1113" t="s">
        <v>312</v>
      </c>
      <c r="I1113" t="s">
        <v>917</v>
      </c>
      <c r="J1113" t="s">
        <v>204</v>
      </c>
      <c r="K1113" t="s">
        <v>204</v>
      </c>
      <c r="L1113" t="s">
        <v>325</v>
      </c>
      <c r="M1113" t="s">
        <v>340</v>
      </c>
      <c r="N1113" t="s">
        <v>467</v>
      </c>
      <c r="O1113" t="s">
        <v>339</v>
      </c>
      <c r="P1113" t="s">
        <v>1212</v>
      </c>
      <c r="Q1113" s="138">
        <v>4955</v>
      </c>
      <c r="R1113" s="165">
        <v>1</v>
      </c>
      <c r="S1113" t="s">
        <v>3937</v>
      </c>
      <c r="T1113" s="4"/>
      <c r="U1113" s="138">
        <v>303.24599999999998</v>
      </c>
      <c r="V1113" s="130">
        <v>4.001148338455605E-6</v>
      </c>
      <c r="W1113" s="130">
        <v>3.6487454370828745E-2</v>
      </c>
      <c r="X1113" s="130">
        <v>2.5508839563660258E-3</v>
      </c>
      <c r="Y1113" s="182"/>
      <c r="AA1113" s="159"/>
    </row>
    <row r="1114" spans="1:27" x14ac:dyDescent="0.25">
      <c r="A1114" t="s">
        <v>1213</v>
      </c>
      <c r="B1114">
        <v>9631</v>
      </c>
      <c r="C1114" t="s">
        <v>2442</v>
      </c>
      <c r="D1114" t="s">
        <v>2443</v>
      </c>
      <c r="E1114" t="s">
        <v>309</v>
      </c>
      <c r="F1114" t="s">
        <v>2442</v>
      </c>
      <c r="G1114" t="s">
        <v>3957</v>
      </c>
      <c r="H1114" t="s">
        <v>312</v>
      </c>
      <c r="I1114" t="s">
        <v>917</v>
      </c>
      <c r="J1114" t="s">
        <v>204</v>
      </c>
      <c r="K1114" t="s">
        <v>204</v>
      </c>
      <c r="L1114" t="s">
        <v>325</v>
      </c>
      <c r="M1114" t="s">
        <v>340</v>
      </c>
      <c r="N1114" t="s">
        <v>446</v>
      </c>
      <c r="O1114" t="s">
        <v>339</v>
      </c>
      <c r="P1114" t="s">
        <v>1212</v>
      </c>
      <c r="Q1114" s="138">
        <v>339</v>
      </c>
      <c r="R1114" s="165">
        <v>1</v>
      </c>
      <c r="S1114" t="s">
        <v>3958</v>
      </c>
      <c r="T1114" s="4">
        <v>0.6372000000000001</v>
      </c>
      <c r="U1114" s="138">
        <v>225.7671</v>
      </c>
      <c r="V1114" s="130">
        <v>7.6219532759424987E-6</v>
      </c>
      <c r="W1114" s="130">
        <v>2.7164964285379956E-2</v>
      </c>
      <c r="X1114" s="130">
        <v>1.8991369161185448E-3</v>
      </c>
      <c r="Y1114" s="182"/>
      <c r="AA1114" s="159"/>
    </row>
    <row r="1115" spans="1:27" x14ac:dyDescent="0.25">
      <c r="A1115" t="s">
        <v>1213</v>
      </c>
      <c r="B1115">
        <v>9631</v>
      </c>
      <c r="C1115" t="s">
        <v>3942</v>
      </c>
      <c r="D1115" t="s">
        <v>3943</v>
      </c>
      <c r="E1115" t="s">
        <v>309</v>
      </c>
      <c r="F1115" t="s">
        <v>3942</v>
      </c>
      <c r="G1115" t="s">
        <v>3944</v>
      </c>
      <c r="H1115" t="s">
        <v>312</v>
      </c>
      <c r="I1115" t="s">
        <v>917</v>
      </c>
      <c r="J1115" t="s">
        <v>204</v>
      </c>
      <c r="K1115" t="s">
        <v>204</v>
      </c>
      <c r="L1115" t="s">
        <v>325</v>
      </c>
      <c r="M1115" t="s">
        <v>340</v>
      </c>
      <c r="N1115" t="s">
        <v>458</v>
      </c>
      <c r="O1115" t="s">
        <v>339</v>
      </c>
      <c r="P1115" t="s">
        <v>1212</v>
      </c>
      <c r="Q1115" s="138">
        <v>251</v>
      </c>
      <c r="R1115" s="165">
        <v>1</v>
      </c>
      <c r="S1115" t="s">
        <v>3945</v>
      </c>
      <c r="T1115" s="4"/>
      <c r="U1115" s="138">
        <v>220.37799999999999</v>
      </c>
      <c r="V1115" s="130">
        <v>8.6418758448208302E-6</v>
      </c>
      <c r="W1115" s="130">
        <v>2.6516531856428435E-2</v>
      </c>
      <c r="X1115" s="130">
        <v>1.8538041871484934E-3</v>
      </c>
      <c r="Y1115" s="182"/>
      <c r="AA1115" s="159"/>
    </row>
    <row r="1116" spans="1:27" x14ac:dyDescent="0.25">
      <c r="A1116" t="s">
        <v>1213</v>
      </c>
      <c r="B1116">
        <v>9631</v>
      </c>
      <c r="C1116" t="s">
        <v>2047</v>
      </c>
      <c r="D1116" t="s">
        <v>2048</v>
      </c>
      <c r="E1116" t="s">
        <v>309</v>
      </c>
      <c r="F1116" t="s">
        <v>3946</v>
      </c>
      <c r="G1116" t="s">
        <v>3947</v>
      </c>
      <c r="H1116" t="s">
        <v>312</v>
      </c>
      <c r="I1116" t="s">
        <v>917</v>
      </c>
      <c r="J1116" t="s">
        <v>204</v>
      </c>
      <c r="K1116" t="s">
        <v>204</v>
      </c>
      <c r="L1116" t="s">
        <v>325</v>
      </c>
      <c r="M1116" t="s">
        <v>340</v>
      </c>
      <c r="N1116" t="s">
        <v>448</v>
      </c>
      <c r="O1116" t="s">
        <v>339</v>
      </c>
      <c r="P1116" t="s">
        <v>1212</v>
      </c>
      <c r="Q1116" s="138">
        <v>1683</v>
      </c>
      <c r="R1116" s="165">
        <v>1</v>
      </c>
      <c r="S1116" t="s">
        <v>3948</v>
      </c>
      <c r="T1116" s="4"/>
      <c r="U1116" s="138">
        <v>220.13639999999998</v>
      </c>
      <c r="V1116" s="130">
        <v>6.5160365505745642E-6</v>
      </c>
      <c r="W1116" s="130">
        <v>2.6487461830851863E-2</v>
      </c>
      <c r="X1116" s="130">
        <v>1.851771864994671E-3</v>
      </c>
      <c r="Y1116" s="182"/>
      <c r="AA1116" s="159"/>
    </row>
    <row r="1117" spans="1:27" x14ac:dyDescent="0.25">
      <c r="A1117" t="s">
        <v>1213</v>
      </c>
      <c r="B1117">
        <v>9631</v>
      </c>
      <c r="C1117" t="s">
        <v>1769</v>
      </c>
      <c r="D1117" t="s">
        <v>1770</v>
      </c>
      <c r="E1117" t="s">
        <v>309</v>
      </c>
      <c r="F1117" t="s">
        <v>1769</v>
      </c>
      <c r="G1117" t="s">
        <v>3977</v>
      </c>
      <c r="H1117" t="s">
        <v>312</v>
      </c>
      <c r="I1117" t="s">
        <v>917</v>
      </c>
      <c r="J1117" t="s">
        <v>204</v>
      </c>
      <c r="K1117" t="s">
        <v>204</v>
      </c>
      <c r="L1117" t="s">
        <v>325</v>
      </c>
      <c r="M1117" t="s">
        <v>340</v>
      </c>
      <c r="N1117" t="s">
        <v>441</v>
      </c>
      <c r="O1117" t="s">
        <v>339</v>
      </c>
      <c r="P1117" t="s">
        <v>1212</v>
      </c>
      <c r="Q1117" s="138">
        <v>3356.9</v>
      </c>
      <c r="R1117" s="165">
        <v>1</v>
      </c>
      <c r="S1117" t="s">
        <v>3978</v>
      </c>
      <c r="T1117" s="4"/>
      <c r="U1117" s="138">
        <v>200.91050000000001</v>
      </c>
      <c r="V1117" s="130">
        <v>2.8336588086215858E-5</v>
      </c>
      <c r="W1117" s="130">
        <v>2.4174144758283337E-2</v>
      </c>
      <c r="X1117" s="130">
        <v>1.6900449506851748E-3</v>
      </c>
      <c r="Y1117" s="182"/>
      <c r="AA1117" s="159"/>
    </row>
    <row r="1118" spans="1:27" x14ac:dyDescent="0.25">
      <c r="A1118" t="s">
        <v>1213</v>
      </c>
      <c r="B1118">
        <v>9631</v>
      </c>
      <c r="C1118" t="s">
        <v>2873</v>
      </c>
      <c r="D1118" t="s">
        <v>2874</v>
      </c>
      <c r="E1118" t="s">
        <v>309</v>
      </c>
      <c r="F1118" t="s">
        <v>2873</v>
      </c>
      <c r="G1118" t="s">
        <v>4233</v>
      </c>
      <c r="H1118" t="s">
        <v>312</v>
      </c>
      <c r="I1118" t="s">
        <v>917</v>
      </c>
      <c r="J1118" t="s">
        <v>204</v>
      </c>
      <c r="K1118" t="s">
        <v>204</v>
      </c>
      <c r="L1118" t="s">
        <v>325</v>
      </c>
      <c r="M1118" t="s">
        <v>340</v>
      </c>
      <c r="N1118" t="s">
        <v>464</v>
      </c>
      <c r="O1118" t="s">
        <v>339</v>
      </c>
      <c r="P1118" t="s">
        <v>1212</v>
      </c>
      <c r="Q1118" s="138">
        <v>2169</v>
      </c>
      <c r="R1118" s="165">
        <v>1</v>
      </c>
      <c r="S1118" t="s">
        <v>4234</v>
      </c>
      <c r="T1118" s="4"/>
      <c r="U1118" s="138">
        <v>198.48520000000002</v>
      </c>
      <c r="V1118" s="130">
        <v>5.925773579825115E-5</v>
      </c>
      <c r="W1118" s="130">
        <v>2.3882325499049676E-2</v>
      </c>
      <c r="X1118" s="130">
        <v>1.6696434982031156E-3</v>
      </c>
      <c r="Y1118" s="182"/>
      <c r="AA1118" s="159"/>
    </row>
    <row r="1119" spans="1:27" x14ac:dyDescent="0.25">
      <c r="A1119" t="s">
        <v>1213</v>
      </c>
      <c r="B1119">
        <v>9631</v>
      </c>
      <c r="C1119" t="s">
        <v>3995</v>
      </c>
      <c r="D1119" t="s">
        <v>3996</v>
      </c>
      <c r="E1119" t="s">
        <v>309</v>
      </c>
      <c r="F1119" t="s">
        <v>3995</v>
      </c>
      <c r="G1119" t="s">
        <v>3997</v>
      </c>
      <c r="H1119" t="s">
        <v>312</v>
      </c>
      <c r="I1119" t="s">
        <v>917</v>
      </c>
      <c r="J1119" t="s">
        <v>204</v>
      </c>
      <c r="K1119" t="s">
        <v>204</v>
      </c>
      <c r="L1119" t="s">
        <v>325</v>
      </c>
      <c r="M1119" t="s">
        <v>340</v>
      </c>
      <c r="N1119" t="s">
        <v>480</v>
      </c>
      <c r="O1119" t="s">
        <v>339</v>
      </c>
      <c r="P1119" t="s">
        <v>1212</v>
      </c>
      <c r="Q1119" s="138">
        <v>289</v>
      </c>
      <c r="R1119" s="165">
        <v>1</v>
      </c>
      <c r="S1119" t="s">
        <v>3998</v>
      </c>
      <c r="T1119" s="4"/>
      <c r="U1119" s="138">
        <v>186.11600000000001</v>
      </c>
      <c r="V1119" s="130">
        <v>3.8649370596337186E-6</v>
      </c>
      <c r="W1119" s="130">
        <v>2.23940268220559E-2</v>
      </c>
      <c r="X1119" s="130">
        <v>1.565594660516608E-3</v>
      </c>
      <c r="Y1119" s="182"/>
      <c r="AA1119" s="159"/>
    </row>
    <row r="1120" spans="1:27" x14ac:dyDescent="0.25">
      <c r="A1120" t="s">
        <v>1213</v>
      </c>
      <c r="B1120">
        <v>9631</v>
      </c>
      <c r="C1120" t="s">
        <v>2375</v>
      </c>
      <c r="D1120" t="s">
        <v>2376</v>
      </c>
      <c r="E1120" t="s">
        <v>309</v>
      </c>
      <c r="F1120" t="s">
        <v>3966</v>
      </c>
      <c r="G1120" t="s">
        <v>3967</v>
      </c>
      <c r="H1120" t="s">
        <v>312</v>
      </c>
      <c r="I1120" t="s">
        <v>917</v>
      </c>
      <c r="J1120" t="s">
        <v>204</v>
      </c>
      <c r="K1120" t="s">
        <v>204</v>
      </c>
      <c r="L1120" t="s">
        <v>325</v>
      </c>
      <c r="M1120" t="s">
        <v>340</v>
      </c>
      <c r="N1120" t="s">
        <v>445</v>
      </c>
      <c r="O1120" t="s">
        <v>339</v>
      </c>
      <c r="P1120" t="s">
        <v>1212</v>
      </c>
      <c r="Q1120" s="138">
        <v>5259</v>
      </c>
      <c r="R1120" s="165">
        <v>1</v>
      </c>
      <c r="S1120" t="s">
        <v>3968</v>
      </c>
      <c r="T1120" s="4"/>
      <c r="U1120" s="138">
        <v>179.80520000000001</v>
      </c>
      <c r="V1120" s="130">
        <v>2.0154946507147003E-5</v>
      </c>
      <c r="W1120" s="130">
        <v>2.1634692726821583E-2</v>
      </c>
      <c r="X1120" s="130">
        <v>1.5125086561774421E-3</v>
      </c>
      <c r="Y1120" s="182"/>
      <c r="AA1120" s="159"/>
    </row>
    <row r="1121" spans="1:27" x14ac:dyDescent="0.25">
      <c r="A1121" t="s">
        <v>1213</v>
      </c>
      <c r="B1121">
        <v>9631</v>
      </c>
      <c r="C1121" t="s">
        <v>3959</v>
      </c>
      <c r="D1121" t="s">
        <v>3960</v>
      </c>
      <c r="E1121" t="s">
        <v>309</v>
      </c>
      <c r="F1121" t="s">
        <v>3961</v>
      </c>
      <c r="G1121" t="s">
        <v>3962</v>
      </c>
      <c r="H1121" t="s">
        <v>312</v>
      </c>
      <c r="I1121" t="s">
        <v>917</v>
      </c>
      <c r="J1121" t="s">
        <v>204</v>
      </c>
      <c r="K1121" t="s">
        <v>204</v>
      </c>
      <c r="L1121" t="s">
        <v>325</v>
      </c>
      <c r="M1121" t="s">
        <v>340</v>
      </c>
      <c r="N1121" t="s">
        <v>448</v>
      </c>
      <c r="O1121" t="s">
        <v>339</v>
      </c>
      <c r="P1121" t="s">
        <v>1212</v>
      </c>
      <c r="Q1121" s="138">
        <v>1097</v>
      </c>
      <c r="R1121" s="165">
        <v>1</v>
      </c>
      <c r="S1121" t="s">
        <v>3963</v>
      </c>
      <c r="T1121" s="4"/>
      <c r="U1121" s="138">
        <v>158.07770000000002</v>
      </c>
      <c r="V1121" s="130">
        <v>1.0933913711187597E-5</v>
      </c>
      <c r="W1121" s="130">
        <v>1.9020375753663877E-2</v>
      </c>
      <c r="X1121" s="130">
        <v>1.3297384591692612E-3</v>
      </c>
      <c r="Y1121" s="182"/>
      <c r="AA1121" s="159"/>
    </row>
    <row r="1122" spans="1:27" x14ac:dyDescent="0.25">
      <c r="A1122" t="s">
        <v>1213</v>
      </c>
      <c r="B1122">
        <v>9631</v>
      </c>
      <c r="C1122" t="s">
        <v>2436</v>
      </c>
      <c r="D1122" t="s">
        <v>2437</v>
      </c>
      <c r="E1122" t="s">
        <v>309</v>
      </c>
      <c r="F1122" t="s">
        <v>2436</v>
      </c>
      <c r="G1122" t="s">
        <v>3993</v>
      </c>
      <c r="H1122" t="s">
        <v>312</v>
      </c>
      <c r="I1122" t="s">
        <v>917</v>
      </c>
      <c r="J1122" t="s">
        <v>204</v>
      </c>
      <c r="K1122" t="s">
        <v>204</v>
      </c>
      <c r="L1122" t="s">
        <v>325</v>
      </c>
      <c r="M1122" t="s">
        <v>340</v>
      </c>
      <c r="N1122" t="s">
        <v>456</v>
      </c>
      <c r="O1122" t="s">
        <v>339</v>
      </c>
      <c r="P1122" t="s">
        <v>1212</v>
      </c>
      <c r="Q1122" s="138">
        <v>9544</v>
      </c>
      <c r="R1122" s="165">
        <v>1</v>
      </c>
      <c r="S1122" t="s">
        <v>3994</v>
      </c>
      <c r="T1122" s="4"/>
      <c r="U1122" s="138">
        <v>153.8493</v>
      </c>
      <c r="V1122" s="130">
        <v>7.2604325493066287E-6</v>
      </c>
      <c r="W1122" s="130">
        <v>1.8511602176892499E-2</v>
      </c>
      <c r="X1122" s="130">
        <v>1.2941694567055911E-3</v>
      </c>
      <c r="Y1122" s="182"/>
      <c r="AA1122" s="159"/>
    </row>
    <row r="1123" spans="1:27" x14ac:dyDescent="0.25">
      <c r="A1123" t="s">
        <v>1213</v>
      </c>
      <c r="B1123">
        <v>9631</v>
      </c>
      <c r="C1123" t="s">
        <v>1980</v>
      </c>
      <c r="D1123" t="s">
        <v>1981</v>
      </c>
      <c r="E1123" t="s">
        <v>309</v>
      </c>
      <c r="F1123" t="s">
        <v>1980</v>
      </c>
      <c r="G1123" t="s">
        <v>3973</v>
      </c>
      <c r="H1123" t="s">
        <v>312</v>
      </c>
      <c r="I1123" t="s">
        <v>917</v>
      </c>
      <c r="J1123" t="s">
        <v>204</v>
      </c>
      <c r="K1123" t="s">
        <v>204</v>
      </c>
      <c r="L1123" t="s">
        <v>325</v>
      </c>
      <c r="M1123" t="s">
        <v>340</v>
      </c>
      <c r="N1123" t="s">
        <v>464</v>
      </c>
      <c r="O1123" t="s">
        <v>339</v>
      </c>
      <c r="P1123" t="s">
        <v>1212</v>
      </c>
      <c r="Q1123" s="138">
        <v>678</v>
      </c>
      <c r="R1123" s="165">
        <v>1</v>
      </c>
      <c r="S1123" t="s">
        <v>3974</v>
      </c>
      <c r="T1123" s="4"/>
      <c r="U1123" s="138">
        <v>149.16</v>
      </c>
      <c r="V1123" s="130">
        <v>5.5907031389406824E-6</v>
      </c>
      <c r="W1123" s="130">
        <v>1.7947371750832049E-2</v>
      </c>
      <c r="X1123" s="130">
        <v>1.2547233959608912E-3</v>
      </c>
      <c r="Y1123" s="182"/>
      <c r="AA1123" s="159"/>
    </row>
    <row r="1124" spans="1:27" x14ac:dyDescent="0.25">
      <c r="A1124" t="s">
        <v>1213</v>
      </c>
      <c r="B1124">
        <v>9631</v>
      </c>
      <c r="C1124" t="s">
        <v>2185</v>
      </c>
      <c r="D1124" t="s">
        <v>2186</v>
      </c>
      <c r="E1124" t="s">
        <v>309</v>
      </c>
      <c r="F1124" t="s">
        <v>2185</v>
      </c>
      <c r="G1124" t="s">
        <v>3991</v>
      </c>
      <c r="H1124" t="s">
        <v>312</v>
      </c>
      <c r="I1124" t="s">
        <v>917</v>
      </c>
      <c r="J1124" t="s">
        <v>204</v>
      </c>
      <c r="K1124" t="s">
        <v>204</v>
      </c>
      <c r="L1124" t="s">
        <v>325</v>
      </c>
      <c r="M1124" t="s">
        <v>340</v>
      </c>
      <c r="N1124" t="s">
        <v>464</v>
      </c>
      <c r="O1124" t="s">
        <v>339</v>
      </c>
      <c r="P1124" t="s">
        <v>1212</v>
      </c>
      <c r="Q1124" s="138">
        <v>416</v>
      </c>
      <c r="R1124" s="165">
        <v>1</v>
      </c>
      <c r="S1124" t="s">
        <v>3992</v>
      </c>
      <c r="T1124" s="4"/>
      <c r="U1124" s="138">
        <v>148.67839999999998</v>
      </c>
      <c r="V1124" s="130">
        <v>1.6909481674796359E-5</v>
      </c>
      <c r="W1124" s="130">
        <v>1.7889424216404583E-2</v>
      </c>
      <c r="X1124" s="130">
        <v>1.2506722107403577E-3</v>
      </c>
      <c r="Y1124" s="182"/>
      <c r="AA1124" s="159"/>
    </row>
    <row r="1125" spans="1:27" x14ac:dyDescent="0.25">
      <c r="A1125" t="s">
        <v>1213</v>
      </c>
      <c r="B1125">
        <v>9631</v>
      </c>
      <c r="C1125" t="s">
        <v>3979</v>
      </c>
      <c r="D1125" t="s">
        <v>3980</v>
      </c>
      <c r="E1125" t="s">
        <v>309</v>
      </c>
      <c r="F1125" t="s">
        <v>3979</v>
      </c>
      <c r="G1125" t="s">
        <v>3981</v>
      </c>
      <c r="H1125" t="s">
        <v>312</v>
      </c>
      <c r="I1125" t="s">
        <v>917</v>
      </c>
      <c r="J1125" t="s">
        <v>204</v>
      </c>
      <c r="K1125" t="s">
        <v>204</v>
      </c>
      <c r="L1125" t="s">
        <v>325</v>
      </c>
      <c r="M1125" t="s">
        <v>340</v>
      </c>
      <c r="N1125" t="s">
        <v>458</v>
      </c>
      <c r="O1125" t="s">
        <v>339</v>
      </c>
      <c r="P1125" t="s">
        <v>1212</v>
      </c>
      <c r="Q1125" s="138">
        <v>962</v>
      </c>
      <c r="R1125" s="165">
        <v>1</v>
      </c>
      <c r="S1125" t="s">
        <v>3982</v>
      </c>
      <c r="T1125" s="4"/>
      <c r="U1125" s="138">
        <v>142.5684</v>
      </c>
      <c r="V1125" s="130">
        <v>8.6596124371550225E-6</v>
      </c>
      <c r="W1125" s="130">
        <v>1.7154250970242181E-2</v>
      </c>
      <c r="X1125" s="130">
        <v>1.1992753218336735E-3</v>
      </c>
      <c r="Y1125" s="182"/>
      <c r="AA1125" s="159"/>
    </row>
    <row r="1126" spans="1:27" x14ac:dyDescent="0.25">
      <c r="A1126" t="s">
        <v>1213</v>
      </c>
      <c r="B1126">
        <v>9631</v>
      </c>
      <c r="C1126" t="s">
        <v>2018</v>
      </c>
      <c r="D1126" t="s">
        <v>2019</v>
      </c>
      <c r="E1126" t="s">
        <v>309</v>
      </c>
      <c r="F1126" t="s">
        <v>2018</v>
      </c>
      <c r="G1126" t="s">
        <v>3964</v>
      </c>
      <c r="H1126" t="s">
        <v>312</v>
      </c>
      <c r="I1126" t="s">
        <v>917</v>
      </c>
      <c r="J1126" t="s">
        <v>204</v>
      </c>
      <c r="K1126" t="s">
        <v>204</v>
      </c>
      <c r="L1126" t="s">
        <v>325</v>
      </c>
      <c r="M1126" t="s">
        <v>340</v>
      </c>
      <c r="N1126" t="s">
        <v>464</v>
      </c>
      <c r="O1126" t="s">
        <v>339</v>
      </c>
      <c r="P1126" t="s">
        <v>1212</v>
      </c>
      <c r="Q1126" s="138">
        <v>480</v>
      </c>
      <c r="R1126" s="165">
        <v>1</v>
      </c>
      <c r="S1126" t="s">
        <v>3965</v>
      </c>
      <c r="T1126" s="4"/>
      <c r="U1126" s="138">
        <v>118.608</v>
      </c>
      <c r="V1126" s="130">
        <v>1.0100629201861748E-5</v>
      </c>
      <c r="W1126" s="130">
        <v>1.4271264874112951E-2</v>
      </c>
      <c r="X1126" s="130">
        <v>9.9772212756857998E-4</v>
      </c>
      <c r="Y1126" s="182"/>
      <c r="AA1126" s="159"/>
    </row>
    <row r="1127" spans="1:27" x14ac:dyDescent="0.25">
      <c r="A1127" t="s">
        <v>1213</v>
      </c>
      <c r="B1127">
        <v>9631</v>
      </c>
      <c r="C1127" t="s">
        <v>2191</v>
      </c>
      <c r="D1127" t="s">
        <v>2192</v>
      </c>
      <c r="E1127" t="s">
        <v>309</v>
      </c>
      <c r="F1127" t="s">
        <v>2191</v>
      </c>
      <c r="G1127" t="s">
        <v>3971</v>
      </c>
      <c r="H1127" t="s">
        <v>312</v>
      </c>
      <c r="I1127" t="s">
        <v>917</v>
      </c>
      <c r="J1127" t="s">
        <v>204</v>
      </c>
      <c r="K1127" t="s">
        <v>204</v>
      </c>
      <c r="L1127" t="s">
        <v>325</v>
      </c>
      <c r="M1127" t="s">
        <v>340</v>
      </c>
      <c r="N1127" t="s">
        <v>484</v>
      </c>
      <c r="O1127" t="s">
        <v>339</v>
      </c>
      <c r="P1127" t="s">
        <v>1212</v>
      </c>
      <c r="Q1127" s="138">
        <v>27428</v>
      </c>
      <c r="R1127" s="165">
        <v>1</v>
      </c>
      <c r="S1127" t="s">
        <v>3972</v>
      </c>
      <c r="T1127" s="4"/>
      <c r="U1127" s="138">
        <v>116.185</v>
      </c>
      <c r="V1127" s="130">
        <v>9.9128844059167442E-6</v>
      </c>
      <c r="W1127" s="130">
        <v>1.3979722357672444E-2</v>
      </c>
      <c r="X1127" s="130">
        <v>9.7734002252424347E-4</v>
      </c>
      <c r="Y1127" s="182"/>
      <c r="AA1127" s="159"/>
    </row>
    <row r="1128" spans="1:27" x14ac:dyDescent="0.25">
      <c r="A1128" t="s">
        <v>1213</v>
      </c>
      <c r="B1128">
        <v>9631</v>
      </c>
      <c r="C1128" t="s">
        <v>2591</v>
      </c>
      <c r="D1128" t="s">
        <v>2592</v>
      </c>
      <c r="E1128" t="s">
        <v>309</v>
      </c>
      <c r="F1128" t="s">
        <v>2591</v>
      </c>
      <c r="G1128" t="s">
        <v>3975</v>
      </c>
      <c r="H1128" t="s">
        <v>312</v>
      </c>
      <c r="I1128" t="s">
        <v>917</v>
      </c>
      <c r="J1128" t="s">
        <v>204</v>
      </c>
      <c r="K1128" t="s">
        <v>204</v>
      </c>
      <c r="L1128" t="s">
        <v>325</v>
      </c>
      <c r="M1128" t="s">
        <v>340</v>
      </c>
      <c r="N1128" t="s">
        <v>475</v>
      </c>
      <c r="O1128" t="s">
        <v>339</v>
      </c>
      <c r="P1128" t="s">
        <v>1212</v>
      </c>
      <c r="Q1128" s="138">
        <v>4298</v>
      </c>
      <c r="R1128" s="165">
        <v>1</v>
      </c>
      <c r="S1128" t="s">
        <v>3976</v>
      </c>
      <c r="T1128" s="4"/>
      <c r="U1128" s="138">
        <v>106.2466</v>
      </c>
      <c r="V1128" s="130">
        <v>1.5654483106869575E-5</v>
      </c>
      <c r="W1128" s="130">
        <v>1.2783904716156829E-2</v>
      </c>
      <c r="X1128" s="130">
        <v>8.9373890293174059E-4</v>
      </c>
      <c r="Y1128" s="182"/>
      <c r="AA1128" s="159"/>
    </row>
    <row r="1129" spans="1:27" x14ac:dyDescent="0.25">
      <c r="A1129" t="s">
        <v>1213</v>
      </c>
      <c r="B1129">
        <v>9631</v>
      </c>
      <c r="C1129" t="s">
        <v>3431</v>
      </c>
      <c r="D1129" t="s">
        <v>3432</v>
      </c>
      <c r="E1129" t="s">
        <v>309</v>
      </c>
      <c r="F1129" t="s">
        <v>3431</v>
      </c>
      <c r="G1129" t="s">
        <v>4325</v>
      </c>
      <c r="H1129" t="s">
        <v>312</v>
      </c>
      <c r="I1129" t="s">
        <v>917</v>
      </c>
      <c r="J1129" t="s">
        <v>204</v>
      </c>
      <c r="K1129" t="s">
        <v>204</v>
      </c>
      <c r="L1129" t="s">
        <v>325</v>
      </c>
      <c r="M1129" t="s">
        <v>340</v>
      </c>
      <c r="N1129" t="s">
        <v>464</v>
      </c>
      <c r="O1129" t="s">
        <v>339</v>
      </c>
      <c r="P1129" t="s">
        <v>1212</v>
      </c>
      <c r="Q1129" s="138">
        <v>27694.6</v>
      </c>
      <c r="R1129" s="165">
        <v>1</v>
      </c>
      <c r="S1129" t="s">
        <v>4326</v>
      </c>
      <c r="T1129" s="4"/>
      <c r="U1129" s="138">
        <v>97.540399999999991</v>
      </c>
      <c r="V1129" s="130">
        <v>1.8940499198616211E-4</v>
      </c>
      <c r="W1129" s="130">
        <v>1.1736349017999855E-2</v>
      </c>
      <c r="X1129" s="130">
        <v>8.2050296280090983E-4</v>
      </c>
      <c r="Y1129" s="182"/>
      <c r="AA1129" s="159"/>
    </row>
    <row r="1130" spans="1:27" x14ac:dyDescent="0.25">
      <c r="A1130" t="s">
        <v>1213</v>
      </c>
      <c r="B1130">
        <v>9631</v>
      </c>
      <c r="C1130" t="s">
        <v>3262</v>
      </c>
      <c r="D1130" t="s">
        <v>3263</v>
      </c>
      <c r="E1130" t="s">
        <v>309</v>
      </c>
      <c r="F1130" t="s">
        <v>4013</v>
      </c>
      <c r="G1130" t="s">
        <v>4014</v>
      </c>
      <c r="H1130" t="s">
        <v>312</v>
      </c>
      <c r="I1130" t="s">
        <v>917</v>
      </c>
      <c r="J1130" t="s">
        <v>204</v>
      </c>
      <c r="K1130" t="s">
        <v>204</v>
      </c>
      <c r="L1130" t="s">
        <v>325</v>
      </c>
      <c r="M1130" t="s">
        <v>340</v>
      </c>
      <c r="N1130" t="s">
        <v>476</v>
      </c>
      <c r="O1130" t="s">
        <v>339</v>
      </c>
      <c r="P1130" t="s">
        <v>1212</v>
      </c>
      <c r="Q1130" s="138">
        <v>265</v>
      </c>
      <c r="R1130" s="165">
        <v>1</v>
      </c>
      <c r="S1130" t="s">
        <v>4015</v>
      </c>
      <c r="T1130" s="4"/>
      <c r="U1130" s="138">
        <v>71.02</v>
      </c>
      <c r="V1130" s="130">
        <v>1.6665317719251279E-5</v>
      </c>
      <c r="W1130" s="130">
        <v>8.5453361607943958E-3</v>
      </c>
      <c r="X1130" s="130">
        <v>5.9741522915756566E-4</v>
      </c>
      <c r="Y1130" s="182"/>
      <c r="AA1130" s="159"/>
    </row>
    <row r="1131" spans="1:27" x14ac:dyDescent="0.25">
      <c r="A1131" t="s">
        <v>1213</v>
      </c>
      <c r="B1131">
        <v>9631</v>
      </c>
      <c r="C1131" t="s">
        <v>2577</v>
      </c>
      <c r="D1131" t="s">
        <v>2578</v>
      </c>
      <c r="E1131" t="s">
        <v>309</v>
      </c>
      <c r="F1131" t="s">
        <v>2577</v>
      </c>
      <c r="G1131" t="s">
        <v>4054</v>
      </c>
      <c r="H1131" t="s">
        <v>312</v>
      </c>
      <c r="I1131" t="s">
        <v>917</v>
      </c>
      <c r="J1131" t="s">
        <v>204</v>
      </c>
      <c r="K1131" t="s">
        <v>204</v>
      </c>
      <c r="L1131" t="s">
        <v>325</v>
      </c>
      <c r="M1131" t="s">
        <v>340</v>
      </c>
      <c r="N1131" t="s">
        <v>440</v>
      </c>
      <c r="O1131" t="s">
        <v>339</v>
      </c>
      <c r="P1131" t="s">
        <v>1212</v>
      </c>
      <c r="Q1131" s="138">
        <v>2578</v>
      </c>
      <c r="R1131" s="165">
        <v>1</v>
      </c>
      <c r="S1131" t="s">
        <v>4055</v>
      </c>
      <c r="T1131" s="4"/>
      <c r="U1131" s="138">
        <v>67.878699999999995</v>
      </c>
      <c r="V1131" s="130">
        <v>1.1486135873110153E-5</v>
      </c>
      <c r="W1131" s="130">
        <v>8.167365666822227E-3</v>
      </c>
      <c r="X1131" s="130">
        <v>5.709908351931519E-4</v>
      </c>
      <c r="Y1131" s="182"/>
      <c r="AA1131" s="159"/>
    </row>
    <row r="1132" spans="1:27" x14ac:dyDescent="0.25">
      <c r="A1132" t="s">
        <v>1213</v>
      </c>
      <c r="B1132">
        <v>9631</v>
      </c>
      <c r="C1132" t="s">
        <v>4003</v>
      </c>
      <c r="D1132" t="s">
        <v>4004</v>
      </c>
      <c r="E1132" t="s">
        <v>309</v>
      </c>
      <c r="F1132" t="s">
        <v>4003</v>
      </c>
      <c r="G1132" t="s">
        <v>4005</v>
      </c>
      <c r="H1132" t="s">
        <v>312</v>
      </c>
      <c r="I1132" t="s">
        <v>917</v>
      </c>
      <c r="J1132" t="s">
        <v>204</v>
      </c>
      <c r="K1132" t="s">
        <v>204</v>
      </c>
      <c r="L1132" t="s">
        <v>325</v>
      </c>
      <c r="M1132" t="s">
        <v>340</v>
      </c>
      <c r="N1132" t="s">
        <v>441</v>
      </c>
      <c r="O1132" t="s">
        <v>339</v>
      </c>
      <c r="P1132" t="s">
        <v>1212</v>
      </c>
      <c r="Q1132" s="138">
        <v>237</v>
      </c>
      <c r="R1132" s="165">
        <v>1</v>
      </c>
      <c r="S1132" t="s">
        <v>4006</v>
      </c>
      <c r="T1132" s="4"/>
      <c r="U1132" s="138">
        <v>62.994599999999998</v>
      </c>
      <c r="V1132" s="130">
        <v>4.2055140677550902E-6</v>
      </c>
      <c r="W1132" s="130">
        <v>7.5796963294111333E-3</v>
      </c>
      <c r="X1132" s="130">
        <v>5.299061305926385E-4</v>
      </c>
      <c r="Y1132" s="182"/>
      <c r="AA1132" s="159"/>
    </row>
    <row r="1133" spans="1:27" x14ac:dyDescent="0.25">
      <c r="A1133" t="s">
        <v>1213</v>
      </c>
      <c r="B1133">
        <v>9631</v>
      </c>
      <c r="C1133" t="s">
        <v>3167</v>
      </c>
      <c r="D1133" t="s">
        <v>3168</v>
      </c>
      <c r="E1133" t="s">
        <v>309</v>
      </c>
      <c r="F1133" t="s">
        <v>3167</v>
      </c>
      <c r="G1133" t="s">
        <v>4110</v>
      </c>
      <c r="H1133" t="s">
        <v>312</v>
      </c>
      <c r="I1133" t="s">
        <v>917</v>
      </c>
      <c r="J1133" t="s">
        <v>204</v>
      </c>
      <c r="K1133" t="s">
        <v>204</v>
      </c>
      <c r="L1133" t="s">
        <v>325</v>
      </c>
      <c r="M1133" t="s">
        <v>340</v>
      </c>
      <c r="N1133" t="s">
        <v>447</v>
      </c>
      <c r="O1133" t="s">
        <v>339</v>
      </c>
      <c r="P1133" t="s">
        <v>1212</v>
      </c>
      <c r="Q1133" s="138">
        <v>302</v>
      </c>
      <c r="R1133" s="165">
        <v>1</v>
      </c>
      <c r="S1133" t="s">
        <v>4111</v>
      </c>
      <c r="T1133" s="4"/>
      <c r="U1133" s="138">
        <v>61.91</v>
      </c>
      <c r="V1133" s="130">
        <v>2.3885723107839451E-5</v>
      </c>
      <c r="W1133" s="130">
        <v>7.4491940539957906E-3</v>
      </c>
      <c r="X1133" s="130">
        <v>5.2078255191699368E-4</v>
      </c>
      <c r="Y1133" s="182"/>
      <c r="AA1133" s="159"/>
    </row>
    <row r="1134" spans="1:27" x14ac:dyDescent="0.25">
      <c r="A1134" t="s">
        <v>1213</v>
      </c>
      <c r="B1134">
        <v>9631</v>
      </c>
      <c r="C1134" t="s">
        <v>1734</v>
      </c>
      <c r="D1134" t="s">
        <v>1735</v>
      </c>
      <c r="E1134" t="s">
        <v>309</v>
      </c>
      <c r="F1134" t="s">
        <v>4032</v>
      </c>
      <c r="G1134" t="s">
        <v>4033</v>
      </c>
      <c r="H1134" t="s">
        <v>312</v>
      </c>
      <c r="I1134" t="s">
        <v>917</v>
      </c>
      <c r="J1134" t="s">
        <v>204</v>
      </c>
      <c r="K1134" t="s">
        <v>204</v>
      </c>
      <c r="L1134" t="s">
        <v>325</v>
      </c>
      <c r="M1134" t="s">
        <v>340</v>
      </c>
      <c r="N1134" t="s">
        <v>447</v>
      </c>
      <c r="O1134" t="s">
        <v>339</v>
      </c>
      <c r="P1134" t="s">
        <v>1212</v>
      </c>
      <c r="Q1134" s="138">
        <v>3775</v>
      </c>
      <c r="R1134" s="165">
        <v>1</v>
      </c>
      <c r="S1134" t="s">
        <v>4034</v>
      </c>
      <c r="T1134" s="4"/>
      <c r="U1134" s="138">
        <v>61.343800000000002</v>
      </c>
      <c r="V1134" s="130">
        <v>6.0871273188548715E-5</v>
      </c>
      <c r="W1134" s="130">
        <v>7.3810671976983853E-3</v>
      </c>
      <c r="X1134" s="130">
        <v>5.1601971746544463E-4</v>
      </c>
      <c r="Y1134" s="182"/>
      <c r="AA1134" s="159"/>
    </row>
    <row r="1135" spans="1:27" x14ac:dyDescent="0.25">
      <c r="A1135" t="s">
        <v>1213</v>
      </c>
      <c r="B1135">
        <v>9631</v>
      </c>
      <c r="C1135" t="s">
        <v>3131</v>
      </c>
      <c r="D1135" t="s">
        <v>3132</v>
      </c>
      <c r="E1135" t="s">
        <v>309</v>
      </c>
      <c r="F1135" t="s">
        <v>3131</v>
      </c>
      <c r="G1135" t="s">
        <v>4483</v>
      </c>
      <c r="H1135" t="s">
        <v>312</v>
      </c>
      <c r="I1135" t="s">
        <v>917</v>
      </c>
      <c r="J1135" t="s">
        <v>204</v>
      </c>
      <c r="K1135" t="s">
        <v>204</v>
      </c>
      <c r="L1135" t="s">
        <v>325</v>
      </c>
      <c r="M1135" t="s">
        <v>340</v>
      </c>
      <c r="N1135" t="s">
        <v>447</v>
      </c>
      <c r="O1135" t="s">
        <v>339</v>
      </c>
      <c r="P1135" t="s">
        <v>1212</v>
      </c>
      <c r="Q1135" s="138">
        <v>209</v>
      </c>
      <c r="R1135" s="165">
        <v>1</v>
      </c>
      <c r="S1135" t="s">
        <v>4484</v>
      </c>
      <c r="T1135" s="4"/>
      <c r="U1135" s="138">
        <v>58.164699999999996</v>
      </c>
      <c r="V1135" s="130">
        <v>1.0799910066203448E-5</v>
      </c>
      <c r="W1135" s="130">
        <v>6.998548496082199E-3</v>
      </c>
      <c r="X1135" s="130">
        <v>4.8927735256802391E-4</v>
      </c>
      <c r="Y1135" s="182"/>
      <c r="AA1135" s="159"/>
    </row>
    <row r="1136" spans="1:27" x14ac:dyDescent="0.25">
      <c r="A1136" t="s">
        <v>1213</v>
      </c>
      <c r="B1136">
        <v>9631</v>
      </c>
      <c r="C1136" t="s">
        <v>3736</v>
      </c>
      <c r="D1136" t="s">
        <v>3737</v>
      </c>
      <c r="E1136" t="s">
        <v>311</v>
      </c>
      <c r="F1136" t="s">
        <v>3736</v>
      </c>
      <c r="G1136" t="s">
        <v>4098</v>
      </c>
      <c r="H1136" t="s">
        <v>312</v>
      </c>
      <c r="I1136" t="s">
        <v>917</v>
      </c>
      <c r="J1136" t="s">
        <v>204</v>
      </c>
      <c r="K1136" t="s">
        <v>233</v>
      </c>
      <c r="L1136" t="s">
        <v>325</v>
      </c>
      <c r="M1136" t="s">
        <v>340</v>
      </c>
      <c r="N1136" t="s">
        <v>454</v>
      </c>
      <c r="O1136" t="s">
        <v>339</v>
      </c>
      <c r="P1136" t="s">
        <v>1212</v>
      </c>
      <c r="Q1136" s="138">
        <v>1181</v>
      </c>
      <c r="R1136" s="165">
        <v>1</v>
      </c>
      <c r="S1136" t="s">
        <v>4099</v>
      </c>
      <c r="T1136" s="4">
        <v>2.7086999999999999</v>
      </c>
      <c r="U1136" s="138">
        <v>57.1646</v>
      </c>
      <c r="V1136" s="130">
        <v>6.4366352042012166E-6</v>
      </c>
      <c r="W1136" s="130">
        <v>6.8782135102414439E-3</v>
      </c>
      <c r="X1136" s="130">
        <v>4.8086458193045029E-4</v>
      </c>
      <c r="Y1136" s="182"/>
      <c r="AA1136" s="159"/>
    </row>
    <row r="1137" spans="1:27" x14ac:dyDescent="0.25">
      <c r="A1137" t="s">
        <v>1213</v>
      </c>
      <c r="B1137">
        <v>9631</v>
      </c>
      <c r="C1137" t="s">
        <v>2318</v>
      </c>
      <c r="D1137" t="s">
        <v>2319</v>
      </c>
      <c r="E1137" t="s">
        <v>309</v>
      </c>
      <c r="F1137" t="s">
        <v>4260</v>
      </c>
      <c r="G1137" t="s">
        <v>4261</v>
      </c>
      <c r="H1137" t="s">
        <v>312</v>
      </c>
      <c r="I1137" t="s">
        <v>917</v>
      </c>
      <c r="J1137" t="s">
        <v>204</v>
      </c>
      <c r="K1137" t="s">
        <v>204</v>
      </c>
      <c r="L1137" t="s">
        <v>325</v>
      </c>
      <c r="M1137" t="s">
        <v>340</v>
      </c>
      <c r="N1137" t="s">
        <v>445</v>
      </c>
      <c r="O1137" t="s">
        <v>339</v>
      </c>
      <c r="P1137" t="s">
        <v>1212</v>
      </c>
      <c r="Q1137" s="138">
        <v>1046</v>
      </c>
      <c r="R1137" s="165">
        <v>1</v>
      </c>
      <c r="S1137" t="s">
        <v>4262</v>
      </c>
      <c r="T1137" s="4"/>
      <c r="U1137" s="138">
        <v>55.343900000000005</v>
      </c>
      <c r="V1137" s="130">
        <v>1.3227870196806681E-5</v>
      </c>
      <c r="W1137" s="130">
        <v>6.6591415087213328E-3</v>
      </c>
      <c r="X1137" s="130">
        <v>4.6554898199061397E-4</v>
      </c>
      <c r="Y1137" s="182"/>
      <c r="AA1137" s="159"/>
    </row>
    <row r="1138" spans="1:27" x14ac:dyDescent="0.25">
      <c r="A1138" t="s">
        <v>1213</v>
      </c>
      <c r="B1138">
        <v>9631</v>
      </c>
      <c r="C1138" t="s">
        <v>1878</v>
      </c>
      <c r="D1138" t="s">
        <v>1879</v>
      </c>
      <c r="E1138" t="s">
        <v>309</v>
      </c>
      <c r="F1138" t="s">
        <v>1878</v>
      </c>
      <c r="G1138" t="s">
        <v>4485</v>
      </c>
      <c r="H1138" t="s">
        <v>312</v>
      </c>
      <c r="I1138" t="s">
        <v>917</v>
      </c>
      <c r="J1138" t="s">
        <v>204</v>
      </c>
      <c r="K1138" t="s">
        <v>204</v>
      </c>
      <c r="L1138" t="s">
        <v>325</v>
      </c>
      <c r="M1138" t="s">
        <v>340</v>
      </c>
      <c r="N1138" t="s">
        <v>447</v>
      </c>
      <c r="O1138" t="s">
        <v>339</v>
      </c>
      <c r="P1138" t="s">
        <v>1212</v>
      </c>
      <c r="Q1138" s="138">
        <v>4099</v>
      </c>
      <c r="R1138" s="165">
        <v>1</v>
      </c>
      <c r="S1138" t="s">
        <v>4486</v>
      </c>
      <c r="T1138" s="4"/>
      <c r="U1138" s="138">
        <v>49.556899999999999</v>
      </c>
      <c r="V1138" s="130">
        <v>1.45919729097798E-5</v>
      </c>
      <c r="W1138" s="130">
        <v>5.9628325765540948E-3</v>
      </c>
      <c r="X1138" s="130">
        <v>4.1686914629454473E-4</v>
      </c>
      <c r="Y1138" s="182"/>
      <c r="AA1138" s="159"/>
    </row>
    <row r="1139" spans="1:27" x14ac:dyDescent="0.25">
      <c r="A1139" t="s">
        <v>1213</v>
      </c>
      <c r="B1139">
        <v>9631</v>
      </c>
      <c r="C1139" t="s">
        <v>4143</v>
      </c>
      <c r="D1139" t="s">
        <v>4144</v>
      </c>
      <c r="E1139" t="s">
        <v>309</v>
      </c>
      <c r="F1139" t="s">
        <v>4143</v>
      </c>
      <c r="G1139" t="s">
        <v>4223</v>
      </c>
      <c r="H1139" t="s">
        <v>312</v>
      </c>
      <c r="I1139" t="s">
        <v>917</v>
      </c>
      <c r="J1139" t="s">
        <v>204</v>
      </c>
      <c r="K1139" t="s">
        <v>204</v>
      </c>
      <c r="L1139" t="s">
        <v>325</v>
      </c>
      <c r="M1139" t="s">
        <v>340</v>
      </c>
      <c r="N1139" t="s">
        <v>458</v>
      </c>
      <c r="O1139" t="s">
        <v>339</v>
      </c>
      <c r="P1139" t="s">
        <v>1212</v>
      </c>
      <c r="Q1139" s="138">
        <v>102</v>
      </c>
      <c r="R1139" s="165">
        <v>1</v>
      </c>
      <c r="S1139" t="s">
        <v>4224</v>
      </c>
      <c r="T1139" s="4"/>
      <c r="U1139" s="138">
        <v>48.143999999999998</v>
      </c>
      <c r="V1139" s="130">
        <v>2.2003691054457648E-6</v>
      </c>
      <c r="W1139" s="130">
        <v>5.7928282754897975E-3</v>
      </c>
      <c r="X1139" s="130">
        <v>4.0498393118222815E-4</v>
      </c>
      <c r="Y1139" s="182"/>
      <c r="AA1139" s="159"/>
    </row>
    <row r="1140" spans="1:27" x14ac:dyDescent="0.25">
      <c r="A1140" t="s">
        <v>1213</v>
      </c>
      <c r="B1140">
        <v>9631</v>
      </c>
      <c r="C1140" t="s">
        <v>2272</v>
      </c>
      <c r="D1140" t="s">
        <v>2273</v>
      </c>
      <c r="E1140" t="s">
        <v>309</v>
      </c>
      <c r="F1140" t="s">
        <v>2272</v>
      </c>
      <c r="G1140" t="s">
        <v>4009</v>
      </c>
      <c r="H1140" t="s">
        <v>312</v>
      </c>
      <c r="I1140" t="s">
        <v>917</v>
      </c>
      <c r="J1140" t="s">
        <v>204</v>
      </c>
      <c r="K1140" t="s">
        <v>204</v>
      </c>
      <c r="L1140" t="s">
        <v>325</v>
      </c>
      <c r="M1140" t="s">
        <v>340</v>
      </c>
      <c r="N1140" t="s">
        <v>441</v>
      </c>
      <c r="O1140" t="s">
        <v>339</v>
      </c>
      <c r="P1140" t="s">
        <v>1212</v>
      </c>
      <c r="Q1140" s="138">
        <v>3291</v>
      </c>
      <c r="R1140" s="165">
        <v>1</v>
      </c>
      <c r="S1140" t="s">
        <v>4010</v>
      </c>
      <c r="T1140" s="4"/>
      <c r="U1140" s="138">
        <v>45.909500000000001</v>
      </c>
      <c r="V1140" s="130">
        <v>5.9896461131799522E-6</v>
      </c>
      <c r="W1140" s="130">
        <v>5.5239666357925982E-3</v>
      </c>
      <c r="X1140" s="130">
        <v>3.8618747483820421E-4</v>
      </c>
      <c r="Y1140" s="182"/>
      <c r="AA1140" s="159"/>
    </row>
    <row r="1141" spans="1:27" x14ac:dyDescent="0.25">
      <c r="A1141" t="s">
        <v>1213</v>
      </c>
      <c r="B1141">
        <v>9631</v>
      </c>
      <c r="C1141" t="s">
        <v>2142</v>
      </c>
      <c r="D1141" t="s">
        <v>2143</v>
      </c>
      <c r="E1141" t="s">
        <v>309</v>
      </c>
      <c r="F1141" t="s">
        <v>4026</v>
      </c>
      <c r="G1141" t="s">
        <v>4027</v>
      </c>
      <c r="H1141" t="s">
        <v>312</v>
      </c>
      <c r="I1141" t="s">
        <v>917</v>
      </c>
      <c r="J1141" t="s">
        <v>204</v>
      </c>
      <c r="K1141" t="s">
        <v>204</v>
      </c>
      <c r="L1141" t="s">
        <v>325</v>
      </c>
      <c r="M1141" t="s">
        <v>340</v>
      </c>
      <c r="N1141" t="s">
        <v>464</v>
      </c>
      <c r="O1141" t="s">
        <v>339</v>
      </c>
      <c r="P1141" t="s">
        <v>1212</v>
      </c>
      <c r="Q1141" s="138">
        <v>5063</v>
      </c>
      <c r="R1141" s="165">
        <v>1</v>
      </c>
      <c r="S1141" t="s">
        <v>4028</v>
      </c>
      <c r="T1141" s="4"/>
      <c r="U1141" s="138">
        <v>44.604999999999997</v>
      </c>
      <c r="V1141" s="130">
        <v>6.7020898124724297E-6</v>
      </c>
      <c r="W1141" s="130">
        <v>5.3670053428926225E-3</v>
      </c>
      <c r="X1141" s="130">
        <v>3.7521411287768541E-4</v>
      </c>
      <c r="Y1141" s="182"/>
      <c r="AA1141" s="159"/>
    </row>
    <row r="1142" spans="1:27" x14ac:dyDescent="0.25">
      <c r="A1142" t="s">
        <v>1213</v>
      </c>
      <c r="B1142">
        <v>9631</v>
      </c>
      <c r="C1142" t="s">
        <v>2363</v>
      </c>
      <c r="D1142" t="s">
        <v>2364</v>
      </c>
      <c r="E1142" t="s">
        <v>309</v>
      </c>
      <c r="F1142" t="s">
        <v>4249</v>
      </c>
      <c r="G1142" t="s">
        <v>4250</v>
      </c>
      <c r="H1142" t="s">
        <v>312</v>
      </c>
      <c r="I1142" t="s">
        <v>917</v>
      </c>
      <c r="J1142" t="s">
        <v>204</v>
      </c>
      <c r="K1142" t="s">
        <v>204</v>
      </c>
      <c r="L1142" t="s">
        <v>325</v>
      </c>
      <c r="M1142" t="s">
        <v>340</v>
      </c>
      <c r="N1142" t="s">
        <v>459</v>
      </c>
      <c r="O1142" t="s">
        <v>339</v>
      </c>
      <c r="P1142" t="s">
        <v>1212</v>
      </c>
      <c r="Q1142" s="138">
        <v>703</v>
      </c>
      <c r="R1142" s="165">
        <v>1</v>
      </c>
      <c r="S1142" t="s">
        <v>4251</v>
      </c>
      <c r="T1142" s="4"/>
      <c r="U1142" s="138">
        <v>39.360999999999997</v>
      </c>
      <c r="V1142" s="130">
        <v>5.9863971344862595E-6</v>
      </c>
      <c r="W1142" s="130">
        <v>4.7360317745005383E-3</v>
      </c>
      <c r="X1142" s="130">
        <v>3.3110195487004988E-4</v>
      </c>
      <c r="Y1142" s="182"/>
      <c r="AA1142" s="159"/>
    </row>
    <row r="1143" spans="1:27" x14ac:dyDescent="0.25">
      <c r="A1143" t="s">
        <v>1213</v>
      </c>
      <c r="B1143">
        <v>9631</v>
      </c>
      <c r="C1143" t="s">
        <v>3999</v>
      </c>
      <c r="D1143" t="s">
        <v>4000</v>
      </c>
      <c r="E1143" t="s">
        <v>309</v>
      </c>
      <c r="F1143" t="s">
        <v>3999</v>
      </c>
      <c r="G1143" t="s">
        <v>4001</v>
      </c>
      <c r="H1143" t="s">
        <v>312</v>
      </c>
      <c r="I1143" t="s">
        <v>917</v>
      </c>
      <c r="J1143" t="s">
        <v>204</v>
      </c>
      <c r="K1143" t="s">
        <v>204</v>
      </c>
      <c r="L1143" t="s">
        <v>325</v>
      </c>
      <c r="M1143" t="s">
        <v>340</v>
      </c>
      <c r="N1143" t="s">
        <v>475</v>
      </c>
      <c r="O1143" t="s">
        <v>339</v>
      </c>
      <c r="P1143" t="s">
        <v>1212</v>
      </c>
      <c r="Q1143" s="138">
        <v>164</v>
      </c>
      <c r="R1143" s="165">
        <v>1</v>
      </c>
      <c r="S1143" t="s">
        <v>4002</v>
      </c>
      <c r="T1143" s="4"/>
      <c r="U1143" s="138">
        <v>38.950000000000003</v>
      </c>
      <c r="V1143" s="130">
        <v>1.1876296209021076E-5</v>
      </c>
      <c r="W1143" s="130">
        <v>4.6865790405933791E-3</v>
      </c>
      <c r="X1143" s="130">
        <v>3.2764465186830731E-4</v>
      </c>
      <c r="Y1143" s="182"/>
      <c r="AA1143" s="159"/>
    </row>
    <row r="1144" spans="1:27" x14ac:dyDescent="0.25">
      <c r="A1144" t="s">
        <v>1213</v>
      </c>
      <c r="B1144">
        <v>9631</v>
      </c>
      <c r="C1144" t="s">
        <v>2782</v>
      </c>
      <c r="D1144" t="s">
        <v>2783</v>
      </c>
      <c r="E1144" t="s">
        <v>309</v>
      </c>
      <c r="F1144" t="s">
        <v>2782</v>
      </c>
      <c r="G1144" t="s">
        <v>4323</v>
      </c>
      <c r="H1144" t="s">
        <v>312</v>
      </c>
      <c r="I1144" t="s">
        <v>917</v>
      </c>
      <c r="J1144" t="s">
        <v>204</v>
      </c>
      <c r="K1144" t="s">
        <v>204</v>
      </c>
      <c r="L1144" t="s">
        <v>325</v>
      </c>
      <c r="M1144" t="s">
        <v>340</v>
      </c>
      <c r="N1144" t="s">
        <v>440</v>
      </c>
      <c r="O1144" t="s">
        <v>339</v>
      </c>
      <c r="P1144" t="s">
        <v>1212</v>
      </c>
      <c r="Q1144" s="138">
        <v>74392</v>
      </c>
      <c r="R1144" s="165">
        <v>1</v>
      </c>
      <c r="S1144" t="s">
        <v>4324</v>
      </c>
      <c r="T1144" s="4"/>
      <c r="U1144" s="138">
        <v>38.683800000000005</v>
      </c>
      <c r="V1144" s="130">
        <v>5.8809968833609901E-5</v>
      </c>
      <c r="W1144" s="130">
        <v>4.6545490703595932E-3</v>
      </c>
      <c r="X1144" s="130">
        <v>3.2540539625014703E-4</v>
      </c>
      <c r="Y1144" s="182"/>
      <c r="AA1144" s="159"/>
    </row>
    <row r="1145" spans="1:27" x14ac:dyDescent="0.25">
      <c r="A1145" t="s">
        <v>1213</v>
      </c>
      <c r="B1145">
        <v>9631</v>
      </c>
      <c r="C1145" t="s">
        <v>1703</v>
      </c>
      <c r="D1145" t="s">
        <v>1704</v>
      </c>
      <c r="E1145" t="s">
        <v>309</v>
      </c>
      <c r="F1145" t="s">
        <v>3983</v>
      </c>
      <c r="G1145" t="s">
        <v>3984</v>
      </c>
      <c r="H1145" t="s">
        <v>312</v>
      </c>
      <c r="I1145" t="s">
        <v>917</v>
      </c>
      <c r="J1145" t="s">
        <v>204</v>
      </c>
      <c r="K1145" t="s">
        <v>204</v>
      </c>
      <c r="L1145" t="s">
        <v>325</v>
      </c>
      <c r="M1145" t="s">
        <v>340</v>
      </c>
      <c r="N1145" t="s">
        <v>454</v>
      </c>
      <c r="O1145" t="s">
        <v>339</v>
      </c>
      <c r="P1145" t="s">
        <v>1212</v>
      </c>
      <c r="Q1145" s="138">
        <v>827</v>
      </c>
      <c r="R1145" s="165">
        <v>1</v>
      </c>
      <c r="S1145" t="s">
        <v>3985</v>
      </c>
      <c r="T1145" s="4"/>
      <c r="U1145" s="138">
        <v>38.654000000000003</v>
      </c>
      <c r="V1145" s="130">
        <v>8.2736715244757019E-6</v>
      </c>
      <c r="W1145" s="130">
        <v>4.6509634463439403E-3</v>
      </c>
      <c r="X1145" s="130">
        <v>3.2515472075269708E-4</v>
      </c>
      <c r="Y1145" s="182"/>
      <c r="AA1145" s="159"/>
    </row>
    <row r="1146" spans="1:27" x14ac:dyDescent="0.25">
      <c r="A1146" t="s">
        <v>1213</v>
      </c>
      <c r="B1146">
        <v>9631</v>
      </c>
      <c r="C1146" t="s">
        <v>2572</v>
      </c>
      <c r="D1146" t="s">
        <v>2573</v>
      </c>
      <c r="E1146" t="s">
        <v>309</v>
      </c>
      <c r="F1146" t="s">
        <v>2572</v>
      </c>
      <c r="G1146" t="s">
        <v>4267</v>
      </c>
      <c r="H1146" t="s">
        <v>312</v>
      </c>
      <c r="I1146" t="s">
        <v>917</v>
      </c>
      <c r="J1146" t="s">
        <v>204</v>
      </c>
      <c r="K1146" t="s">
        <v>204</v>
      </c>
      <c r="L1146" t="s">
        <v>325</v>
      </c>
      <c r="M1146" t="s">
        <v>340</v>
      </c>
      <c r="N1146" t="s">
        <v>451</v>
      </c>
      <c r="O1146" t="s">
        <v>339</v>
      </c>
      <c r="P1146" t="s">
        <v>1212</v>
      </c>
      <c r="Q1146" s="138">
        <v>46</v>
      </c>
      <c r="R1146" s="165">
        <v>1</v>
      </c>
      <c r="S1146" t="s">
        <v>4268</v>
      </c>
      <c r="T1146" s="4"/>
      <c r="U1146" s="138">
        <v>38.520400000000002</v>
      </c>
      <c r="V1146" s="130">
        <v>5.9721722738007298E-6</v>
      </c>
      <c r="W1146" s="130">
        <v>4.6348882997502743E-3</v>
      </c>
      <c r="X1146" s="130">
        <v>3.2403088697889463E-4</v>
      </c>
      <c r="Y1146" s="182"/>
      <c r="AA1146" s="159"/>
    </row>
    <row r="1147" spans="1:27" x14ac:dyDescent="0.25">
      <c r="A1147" t="s">
        <v>1213</v>
      </c>
      <c r="B1147">
        <v>9631</v>
      </c>
      <c r="C1147" t="s">
        <v>2357</v>
      </c>
      <c r="D1147" t="s">
        <v>2358</v>
      </c>
      <c r="E1147" t="s">
        <v>309</v>
      </c>
      <c r="F1147" t="s">
        <v>4254</v>
      </c>
      <c r="G1147" t="s">
        <v>4255</v>
      </c>
      <c r="H1147" t="s">
        <v>312</v>
      </c>
      <c r="I1147" t="s">
        <v>917</v>
      </c>
      <c r="J1147" t="s">
        <v>204</v>
      </c>
      <c r="K1147" t="s">
        <v>204</v>
      </c>
      <c r="L1147" t="s">
        <v>325</v>
      </c>
      <c r="M1147" t="s">
        <v>340</v>
      </c>
      <c r="N1147" t="s">
        <v>445</v>
      </c>
      <c r="O1147" t="s">
        <v>339</v>
      </c>
      <c r="P1147" t="s">
        <v>1212</v>
      </c>
      <c r="Q1147" s="138">
        <v>1259</v>
      </c>
      <c r="R1147" s="165">
        <v>1</v>
      </c>
      <c r="S1147" t="s">
        <v>4256</v>
      </c>
      <c r="T1147" s="4"/>
      <c r="U1147" s="138">
        <v>37.732199999999999</v>
      </c>
      <c r="V1147" s="130">
        <v>5.6491566367775126E-6</v>
      </c>
      <c r="W1147" s="130">
        <v>4.5400497477657885E-3</v>
      </c>
      <c r="X1147" s="130">
        <v>3.1740060419063786E-4</v>
      </c>
      <c r="Y1147" s="182"/>
      <c r="AA1147" s="159"/>
    </row>
    <row r="1148" spans="1:27" x14ac:dyDescent="0.25">
      <c r="A1148" t="s">
        <v>1213</v>
      </c>
      <c r="B1148">
        <v>9631</v>
      </c>
      <c r="C1148" t="s">
        <v>2369</v>
      </c>
      <c r="D1148" t="s">
        <v>2370</v>
      </c>
      <c r="E1148" t="s">
        <v>309</v>
      </c>
      <c r="F1148" t="s">
        <v>2369</v>
      </c>
      <c r="G1148" t="s">
        <v>4263</v>
      </c>
      <c r="H1148" t="s">
        <v>312</v>
      </c>
      <c r="I1148" t="s">
        <v>917</v>
      </c>
      <c r="J1148" t="s">
        <v>204</v>
      </c>
      <c r="K1148" t="s">
        <v>204</v>
      </c>
      <c r="L1148" t="s">
        <v>325</v>
      </c>
      <c r="M1148" t="s">
        <v>340</v>
      </c>
      <c r="N1148" t="s">
        <v>454</v>
      </c>
      <c r="O1148" t="s">
        <v>339</v>
      </c>
      <c r="P1148" t="s">
        <v>1212</v>
      </c>
      <c r="Q1148" s="138">
        <v>94</v>
      </c>
      <c r="R1148" s="165">
        <v>1</v>
      </c>
      <c r="S1148" t="s">
        <v>4264</v>
      </c>
      <c r="T1148" s="4"/>
      <c r="U1148" s="138">
        <v>37.148800000000001</v>
      </c>
      <c r="V1148" s="130">
        <v>5.0567613391014128E-6</v>
      </c>
      <c r="W1148" s="130">
        <v>4.4698533366674016E-3</v>
      </c>
      <c r="X1148" s="130">
        <v>3.1249308455264121E-4</v>
      </c>
      <c r="Y1148" s="182"/>
      <c r="AA1148" s="159"/>
    </row>
    <row r="1149" spans="1:27" x14ac:dyDescent="0.25">
      <c r="A1149" t="s">
        <v>1213</v>
      </c>
      <c r="B1149">
        <v>9631</v>
      </c>
      <c r="C1149" t="s">
        <v>1994</v>
      </c>
      <c r="D1149" t="s">
        <v>1995</v>
      </c>
      <c r="E1149" t="s">
        <v>309</v>
      </c>
      <c r="F1149" t="s">
        <v>4282</v>
      </c>
      <c r="G1149" t="s">
        <v>4283</v>
      </c>
      <c r="H1149" t="s">
        <v>312</v>
      </c>
      <c r="I1149" t="s">
        <v>917</v>
      </c>
      <c r="J1149" t="s">
        <v>204</v>
      </c>
      <c r="K1149" t="s">
        <v>204</v>
      </c>
      <c r="L1149" t="s">
        <v>325</v>
      </c>
      <c r="M1149" t="s">
        <v>340</v>
      </c>
      <c r="N1149" t="s">
        <v>464</v>
      </c>
      <c r="O1149" t="s">
        <v>339</v>
      </c>
      <c r="P1149" t="s">
        <v>1212</v>
      </c>
      <c r="Q1149" s="138">
        <v>680</v>
      </c>
      <c r="R1149" s="165">
        <v>1</v>
      </c>
      <c r="S1149" t="s">
        <v>4284</v>
      </c>
      <c r="T1149" s="4"/>
      <c r="U1149" s="138">
        <v>36.1556</v>
      </c>
      <c r="V1149" s="130">
        <v>5.1707192419518763E-6</v>
      </c>
      <c r="W1149" s="130">
        <v>4.3503485792061088E-3</v>
      </c>
      <c r="X1149" s="130">
        <v>3.0413835622823546E-4</v>
      </c>
      <c r="Y1149" s="182"/>
      <c r="AA1149" s="159"/>
    </row>
    <row r="1150" spans="1:27" x14ac:dyDescent="0.25">
      <c r="A1150" t="s">
        <v>1213</v>
      </c>
      <c r="B1150">
        <v>9631</v>
      </c>
      <c r="C1150" t="s">
        <v>1958</v>
      </c>
      <c r="D1150" t="s">
        <v>1959</v>
      </c>
      <c r="E1150" t="s">
        <v>309</v>
      </c>
      <c r="F1150" t="s">
        <v>1958</v>
      </c>
      <c r="G1150" t="s">
        <v>4011</v>
      </c>
      <c r="H1150" t="s">
        <v>312</v>
      </c>
      <c r="I1150" t="s">
        <v>917</v>
      </c>
      <c r="J1150" t="s">
        <v>204</v>
      </c>
      <c r="K1150" t="s">
        <v>204</v>
      </c>
      <c r="L1150" t="s">
        <v>325</v>
      </c>
      <c r="M1150" t="s">
        <v>340</v>
      </c>
      <c r="N1150" t="s">
        <v>464</v>
      </c>
      <c r="O1150" t="s">
        <v>339</v>
      </c>
      <c r="P1150" t="s">
        <v>1212</v>
      </c>
      <c r="Q1150" s="138">
        <v>2276</v>
      </c>
      <c r="R1150" s="165">
        <v>1</v>
      </c>
      <c r="S1150" t="s">
        <v>4012</v>
      </c>
      <c r="T1150" s="4"/>
      <c r="U1150" s="138">
        <v>34.367599999999996</v>
      </c>
      <c r="V1150" s="130">
        <v>4.8271394163971481E-6</v>
      </c>
      <c r="W1150" s="130">
        <v>4.1352111382669315E-3</v>
      </c>
      <c r="X1150" s="130">
        <v>2.8909782638123844E-4</v>
      </c>
      <c r="Y1150" s="182"/>
      <c r="AA1150" s="159"/>
    </row>
    <row r="1151" spans="1:27" x14ac:dyDescent="0.25">
      <c r="A1151" t="s">
        <v>1213</v>
      </c>
      <c r="B1151">
        <v>9631</v>
      </c>
      <c r="C1151" t="s">
        <v>2763</v>
      </c>
      <c r="D1151" t="s">
        <v>2764</v>
      </c>
      <c r="E1151" t="s">
        <v>309</v>
      </c>
      <c r="F1151" t="s">
        <v>2763</v>
      </c>
      <c r="G1151" t="s">
        <v>4309</v>
      </c>
      <c r="H1151" t="s">
        <v>312</v>
      </c>
      <c r="I1151" t="s">
        <v>917</v>
      </c>
      <c r="J1151" t="s">
        <v>204</v>
      </c>
      <c r="K1151" t="s">
        <v>204</v>
      </c>
      <c r="L1151" t="s">
        <v>325</v>
      </c>
      <c r="M1151" t="s">
        <v>340</v>
      </c>
      <c r="N1151" t="s">
        <v>447</v>
      </c>
      <c r="O1151" t="s">
        <v>339</v>
      </c>
      <c r="P1151" t="s">
        <v>1212</v>
      </c>
      <c r="Q1151" s="138">
        <v>4276</v>
      </c>
      <c r="R1151" s="165">
        <v>1</v>
      </c>
      <c r="S1151" t="s">
        <v>4310</v>
      </c>
      <c r="T1151" s="4"/>
      <c r="U1151" s="138">
        <v>30.0731</v>
      </c>
      <c r="V1151" s="130">
        <v>7.7141849448454805E-6</v>
      </c>
      <c r="W1151" s="130">
        <v>3.6184842142662063E-3</v>
      </c>
      <c r="X1151" s="130">
        <v>2.5297279538127838E-4</v>
      </c>
      <c r="Y1151" s="182"/>
      <c r="AA1151" s="159"/>
    </row>
    <row r="1152" spans="1:27" x14ac:dyDescent="0.25">
      <c r="A1152" t="s">
        <v>1213</v>
      </c>
      <c r="B1152">
        <v>9631</v>
      </c>
      <c r="C1152" t="s">
        <v>4018</v>
      </c>
      <c r="D1152" t="s">
        <v>4019</v>
      </c>
      <c r="E1152" t="s">
        <v>309</v>
      </c>
      <c r="F1152" t="s">
        <v>4020</v>
      </c>
      <c r="G1152" t="s">
        <v>4021</v>
      </c>
      <c r="H1152" t="s">
        <v>312</v>
      </c>
      <c r="I1152" t="s">
        <v>917</v>
      </c>
      <c r="J1152" t="s">
        <v>204</v>
      </c>
      <c r="K1152" t="s">
        <v>204</v>
      </c>
      <c r="L1152" t="s">
        <v>325</v>
      </c>
      <c r="M1152" t="s">
        <v>340</v>
      </c>
      <c r="N1152" t="s">
        <v>476</v>
      </c>
      <c r="O1152" t="s">
        <v>339</v>
      </c>
      <c r="P1152" t="s">
        <v>1212</v>
      </c>
      <c r="Q1152" s="138">
        <v>601</v>
      </c>
      <c r="R1152" s="165">
        <v>1</v>
      </c>
      <c r="S1152" t="s">
        <v>4022</v>
      </c>
      <c r="T1152" s="4"/>
      <c r="U1152" s="138">
        <v>27.3155</v>
      </c>
      <c r="V1152" s="130">
        <v>8.3676645429181336E-6</v>
      </c>
      <c r="W1152" s="130">
        <v>3.2866816375694079E-3</v>
      </c>
      <c r="X1152" s="130">
        <v>2.2977605874476887E-4</v>
      </c>
      <c r="Y1152" s="182"/>
      <c r="AA1152" s="159"/>
    </row>
    <row r="1153" spans="1:27" x14ac:dyDescent="0.25">
      <c r="A1153" t="s">
        <v>1213</v>
      </c>
      <c r="B1153">
        <v>9631</v>
      </c>
      <c r="C1153" t="s">
        <v>4364</v>
      </c>
      <c r="D1153" t="s">
        <v>4365</v>
      </c>
      <c r="E1153" t="s">
        <v>309</v>
      </c>
      <c r="F1153" t="s">
        <v>4364</v>
      </c>
      <c r="G1153" t="s">
        <v>4366</v>
      </c>
      <c r="H1153" t="s">
        <v>312</v>
      </c>
      <c r="I1153" t="s">
        <v>917</v>
      </c>
      <c r="J1153" t="s">
        <v>204</v>
      </c>
      <c r="K1153" t="s">
        <v>204</v>
      </c>
      <c r="L1153" t="s">
        <v>325</v>
      </c>
      <c r="M1153" t="s">
        <v>340</v>
      </c>
      <c r="N1153" t="s">
        <v>451</v>
      </c>
      <c r="O1153" t="s">
        <v>339</v>
      </c>
      <c r="P1153" t="s">
        <v>1212</v>
      </c>
      <c r="Q1153" s="138">
        <v>258</v>
      </c>
      <c r="R1153" s="165">
        <v>1</v>
      </c>
      <c r="S1153" t="s">
        <v>4367</v>
      </c>
      <c r="T1153" s="4"/>
      <c r="U1153" s="138">
        <v>25.8</v>
      </c>
      <c r="V1153" s="130">
        <v>7.4518345044603711E-6</v>
      </c>
      <c r="W1153" s="130">
        <v>3.1043322014713522E-3</v>
      </c>
      <c r="X1153" s="130">
        <v>2.1702777967143333E-4</v>
      </c>
      <c r="Y1153" s="182"/>
      <c r="AA1153" s="159"/>
    </row>
    <row r="1154" spans="1:27" x14ac:dyDescent="0.25">
      <c r="A1154" t="s">
        <v>1213</v>
      </c>
      <c r="B1154">
        <v>9631</v>
      </c>
      <c r="C1154" t="s">
        <v>2482</v>
      </c>
      <c r="D1154" t="s">
        <v>2483</v>
      </c>
      <c r="E1154" t="s">
        <v>309</v>
      </c>
      <c r="F1154" t="s">
        <v>2482</v>
      </c>
      <c r="G1154" t="s">
        <v>4269</v>
      </c>
      <c r="H1154" t="s">
        <v>312</v>
      </c>
      <c r="I1154" t="s">
        <v>917</v>
      </c>
      <c r="J1154" t="s">
        <v>204</v>
      </c>
      <c r="K1154" t="s">
        <v>204</v>
      </c>
      <c r="L1154" t="s">
        <v>325</v>
      </c>
      <c r="M1154" t="s">
        <v>340</v>
      </c>
      <c r="N1154" t="s">
        <v>478</v>
      </c>
      <c r="O1154" t="s">
        <v>339</v>
      </c>
      <c r="P1154" t="s">
        <v>1212</v>
      </c>
      <c r="Q1154" s="138">
        <v>1860.56</v>
      </c>
      <c r="R1154" s="165">
        <v>1</v>
      </c>
      <c r="S1154" t="s">
        <v>4270</v>
      </c>
      <c r="T1154" s="4"/>
      <c r="U1154" s="138">
        <v>23.3872</v>
      </c>
      <c r="V1154" s="130">
        <v>9.2821402299724385E-6</v>
      </c>
      <c r="W1154" s="130">
        <v>2.814016979157008E-3</v>
      </c>
      <c r="X1154" s="130">
        <v>1.9673147630743198E-4</v>
      </c>
      <c r="Y1154" s="182"/>
      <c r="AA1154" s="159"/>
    </row>
    <row r="1155" spans="1:27" x14ac:dyDescent="0.25">
      <c r="A1155" t="s">
        <v>1213</v>
      </c>
      <c r="B1155">
        <v>9631</v>
      </c>
      <c r="C1155" t="s">
        <v>2600</v>
      </c>
      <c r="D1155" t="s">
        <v>2601</v>
      </c>
      <c r="E1155" t="s">
        <v>309</v>
      </c>
      <c r="F1155" t="s">
        <v>2600</v>
      </c>
      <c r="G1155" t="s">
        <v>4294</v>
      </c>
      <c r="H1155" t="s">
        <v>312</v>
      </c>
      <c r="I1155" t="s">
        <v>917</v>
      </c>
      <c r="J1155" t="s">
        <v>204</v>
      </c>
      <c r="K1155" t="s">
        <v>204</v>
      </c>
      <c r="L1155" t="s">
        <v>325</v>
      </c>
      <c r="M1155" t="s">
        <v>340</v>
      </c>
      <c r="N1155" t="s">
        <v>484</v>
      </c>
      <c r="O1155" t="s">
        <v>339</v>
      </c>
      <c r="P1155" t="s">
        <v>1212</v>
      </c>
      <c r="Q1155" s="138">
        <v>984</v>
      </c>
      <c r="R1155" s="165">
        <v>1</v>
      </c>
      <c r="S1155" t="s">
        <v>4295</v>
      </c>
      <c r="T1155" s="4"/>
      <c r="U1155" s="138">
        <v>15.1044</v>
      </c>
      <c r="V1155" s="130">
        <v>5.1485923248898215E-6</v>
      </c>
      <c r="W1155" s="130">
        <v>1.8174060195311585E-3</v>
      </c>
      <c r="X1155" s="130">
        <v>1.2705714710345726E-4</v>
      </c>
      <c r="Y1155" s="182"/>
      <c r="AA1155" s="159"/>
    </row>
    <row r="1156" spans="1:27" x14ac:dyDescent="0.25">
      <c r="A1156" t="s">
        <v>1213</v>
      </c>
      <c r="B1156">
        <v>9631</v>
      </c>
      <c r="C1156" t="s">
        <v>4553</v>
      </c>
      <c r="D1156" t="s">
        <v>4554</v>
      </c>
      <c r="E1156" t="s">
        <v>309</v>
      </c>
      <c r="F1156" t="s">
        <v>4555</v>
      </c>
      <c r="G1156" t="s">
        <v>4556</v>
      </c>
      <c r="H1156" t="s">
        <v>312</v>
      </c>
      <c r="I1156" t="s">
        <v>917</v>
      </c>
      <c r="J1156" t="s">
        <v>204</v>
      </c>
      <c r="K1156" t="s">
        <v>204</v>
      </c>
      <c r="L1156" t="s">
        <v>325</v>
      </c>
      <c r="M1156" t="s">
        <v>340</v>
      </c>
      <c r="N1156" t="s">
        <v>450</v>
      </c>
      <c r="O1156" t="s">
        <v>339</v>
      </c>
      <c r="P1156" t="s">
        <v>1212</v>
      </c>
      <c r="Q1156" s="138">
        <v>6776</v>
      </c>
      <c r="R1156" s="165">
        <v>1</v>
      </c>
      <c r="S1156" t="s">
        <v>4557</v>
      </c>
      <c r="T1156" s="4"/>
      <c r="U1156" s="138">
        <v>12.250999999999999</v>
      </c>
      <c r="V1156" s="130">
        <v>5.4778524910364436E-4</v>
      </c>
      <c r="W1156" s="130">
        <v>1.4740765038847106E-3</v>
      </c>
      <c r="X1156" s="130">
        <v>1.030545476261523E-4</v>
      </c>
      <c r="Y1156" s="182"/>
      <c r="AA1156" s="159"/>
    </row>
    <row r="1157" spans="1:27" x14ac:dyDescent="0.25">
      <c r="A1157" t="s">
        <v>1213</v>
      </c>
      <c r="B1157">
        <v>9631</v>
      </c>
      <c r="C1157" t="s">
        <v>4487</v>
      </c>
      <c r="D1157" t="s">
        <v>4488</v>
      </c>
      <c r="E1157" t="s">
        <v>309</v>
      </c>
      <c r="F1157" t="s">
        <v>4489</v>
      </c>
      <c r="G1157" t="s">
        <v>4490</v>
      </c>
      <c r="H1157" t="s">
        <v>312</v>
      </c>
      <c r="I1157" t="s">
        <v>917</v>
      </c>
      <c r="J1157" t="s">
        <v>204</v>
      </c>
      <c r="K1157" t="s">
        <v>204</v>
      </c>
      <c r="L1157" t="s">
        <v>325</v>
      </c>
      <c r="M1157" t="s">
        <v>340</v>
      </c>
      <c r="N1157" t="s">
        <v>450</v>
      </c>
      <c r="O1157" t="s">
        <v>339</v>
      </c>
      <c r="P1157" t="s">
        <v>1212</v>
      </c>
      <c r="Q1157" s="138">
        <v>3900</v>
      </c>
      <c r="R1157" s="165">
        <v>1</v>
      </c>
      <c r="S1157" t="s">
        <v>4491</v>
      </c>
      <c r="T1157" s="4"/>
      <c r="U1157" s="138">
        <v>3.7128000000000001</v>
      </c>
      <c r="V1157" s="130">
        <v>9.6654275092936798E-4</v>
      </c>
      <c r="W1157" s="130">
        <v>4.4673506192336577E-4</v>
      </c>
      <c r="X1157" s="130">
        <v>3.1231811642019286E-5</v>
      </c>
      <c r="Y1157" s="182"/>
      <c r="AA1157" s="159"/>
    </row>
    <row r="1158" spans="1:27" x14ac:dyDescent="0.25">
      <c r="A1158" t="s">
        <v>1213</v>
      </c>
      <c r="B1158">
        <v>9631</v>
      </c>
      <c r="C1158" t="s">
        <v>4153</v>
      </c>
      <c r="D1158" t="s">
        <v>4154</v>
      </c>
      <c r="E1158" t="s">
        <v>80</v>
      </c>
      <c r="F1158" t="s">
        <v>4155</v>
      </c>
      <c r="G1158" t="s">
        <v>4156</v>
      </c>
      <c r="H1158" t="s">
        <v>321</v>
      </c>
      <c r="I1158" t="s">
        <v>917</v>
      </c>
      <c r="J1158" t="s">
        <v>205</v>
      </c>
      <c r="K1158" t="s">
        <v>224</v>
      </c>
      <c r="L1158" t="s">
        <v>325</v>
      </c>
      <c r="M1158" t="s">
        <v>344</v>
      </c>
      <c r="N1158" t="s">
        <v>544</v>
      </c>
      <c r="O1158" t="s">
        <v>339</v>
      </c>
      <c r="P1158" t="s">
        <v>1215</v>
      </c>
      <c r="Q1158" s="138">
        <v>217</v>
      </c>
      <c r="R1158" s="11" t="s">
        <v>1216</v>
      </c>
      <c r="S1158" t="s">
        <v>4157</v>
      </c>
      <c r="T1158" s="4"/>
      <c r="U1158" s="138">
        <v>364.57850000000002</v>
      </c>
      <c r="V1158" s="130">
        <v>2.919686111074455E-8</v>
      </c>
      <c r="W1158" s="130">
        <v>4.3867161919152069E-2</v>
      </c>
      <c r="X1158" s="130">
        <v>3.0668086190287465E-3</v>
      </c>
      <c r="Y1158" s="182"/>
      <c r="AA1158" s="159"/>
    </row>
    <row r="1159" spans="1:27" x14ac:dyDescent="0.25">
      <c r="A1159" t="s">
        <v>1213</v>
      </c>
      <c r="B1159">
        <v>9631</v>
      </c>
      <c r="C1159" t="s">
        <v>3555</v>
      </c>
      <c r="D1159" t="s">
        <v>3556</v>
      </c>
      <c r="E1159" t="s">
        <v>80</v>
      </c>
      <c r="F1159" t="s">
        <v>4396</v>
      </c>
      <c r="G1159" t="s">
        <v>4397</v>
      </c>
      <c r="H1159" t="s">
        <v>321</v>
      </c>
      <c r="I1159" t="s">
        <v>917</v>
      </c>
      <c r="J1159" t="s">
        <v>205</v>
      </c>
      <c r="K1159" t="s">
        <v>224</v>
      </c>
      <c r="L1159" t="s">
        <v>325</v>
      </c>
      <c r="M1159" t="s">
        <v>344</v>
      </c>
      <c r="N1159" t="s">
        <v>544</v>
      </c>
      <c r="O1159" t="s">
        <v>339</v>
      </c>
      <c r="P1159" t="s">
        <v>1215</v>
      </c>
      <c r="Q1159" s="138">
        <v>346</v>
      </c>
      <c r="R1159" s="11" t="s">
        <v>1216</v>
      </c>
      <c r="S1159" t="s">
        <v>4398</v>
      </c>
      <c r="T1159" s="4"/>
      <c r="U1159" s="138">
        <v>251.34370000000001</v>
      </c>
      <c r="V1159" s="130">
        <v>3.3248043405616634E-8</v>
      </c>
      <c r="W1159" s="130">
        <v>3.0242416339029268E-2</v>
      </c>
      <c r="X1159" s="130">
        <v>2.1142854707520481E-3</v>
      </c>
      <c r="Y1159" s="182"/>
      <c r="AA1159" s="159"/>
    </row>
    <row r="1160" spans="1:27" x14ac:dyDescent="0.25">
      <c r="A1160" t="s">
        <v>1213</v>
      </c>
      <c r="B1160">
        <v>9631</v>
      </c>
      <c r="C1160" t="s">
        <v>4138</v>
      </c>
      <c r="D1160" t="s">
        <v>4139</v>
      </c>
      <c r="E1160" t="s">
        <v>80</v>
      </c>
      <c r="F1160" t="s">
        <v>4140</v>
      </c>
      <c r="G1160" t="s">
        <v>4141</v>
      </c>
      <c r="H1160" t="s">
        <v>321</v>
      </c>
      <c r="I1160" t="s">
        <v>917</v>
      </c>
      <c r="J1160" t="s">
        <v>205</v>
      </c>
      <c r="K1160" t="s">
        <v>224</v>
      </c>
      <c r="L1160" t="s">
        <v>325</v>
      </c>
      <c r="M1160" t="s">
        <v>344</v>
      </c>
      <c r="N1160" t="s">
        <v>545</v>
      </c>
      <c r="O1160" t="s">
        <v>339</v>
      </c>
      <c r="P1160" t="s">
        <v>1215</v>
      </c>
      <c r="Q1160" s="138">
        <v>363</v>
      </c>
      <c r="R1160" s="11" t="s">
        <v>1216</v>
      </c>
      <c r="S1160" t="s">
        <v>4142</v>
      </c>
      <c r="T1160" s="4"/>
      <c r="U1160" s="138">
        <v>250.27970000000002</v>
      </c>
      <c r="V1160" s="130">
        <v>6.4625244792593911E-8</v>
      </c>
      <c r="W1160" s="130">
        <v>3.0114392716456963E-2</v>
      </c>
      <c r="X1160" s="130">
        <v>2.1053351778229628E-3</v>
      </c>
      <c r="Y1160" s="182"/>
      <c r="AA1160" s="159"/>
    </row>
    <row r="1161" spans="1:27" x14ac:dyDescent="0.25">
      <c r="A1161" t="s">
        <v>1213</v>
      </c>
      <c r="B1161">
        <v>9631</v>
      </c>
      <c r="C1161" t="s">
        <v>4492</v>
      </c>
      <c r="D1161" t="s">
        <v>4493</v>
      </c>
      <c r="E1161" t="s">
        <v>311</v>
      </c>
      <c r="F1161" t="s">
        <v>4494</v>
      </c>
      <c r="G1161" t="s">
        <v>4495</v>
      </c>
      <c r="H1161" t="s">
        <v>321</v>
      </c>
      <c r="I1161" t="s">
        <v>917</v>
      </c>
      <c r="J1161" t="s">
        <v>205</v>
      </c>
      <c r="K1161" t="s">
        <v>224</v>
      </c>
      <c r="L1161" t="s">
        <v>325</v>
      </c>
      <c r="M1161" t="s">
        <v>344</v>
      </c>
      <c r="N1161" t="s">
        <v>516</v>
      </c>
      <c r="O1161" t="s">
        <v>339</v>
      </c>
      <c r="P1161" t="s">
        <v>1215</v>
      </c>
      <c r="Q1161" s="138">
        <v>3425</v>
      </c>
      <c r="R1161" s="11" t="s">
        <v>1216</v>
      </c>
      <c r="S1161" t="s">
        <v>4496</v>
      </c>
      <c r="T1161" s="4"/>
      <c r="U1161" s="138">
        <v>241.012</v>
      </c>
      <c r="V1161" s="130">
        <v>3.0517131803681153E-6</v>
      </c>
      <c r="W1161" s="130">
        <v>2.8999275679884244E-2</v>
      </c>
      <c r="X1161" s="130">
        <v>2.0273759393089723E-3</v>
      </c>
      <c r="Y1161" s="182"/>
      <c r="AA1161" s="159"/>
    </row>
    <row r="1162" spans="1:27" x14ac:dyDescent="0.25">
      <c r="A1162" t="s">
        <v>1213</v>
      </c>
      <c r="B1162">
        <v>9631</v>
      </c>
      <c r="C1162" t="s">
        <v>3679</v>
      </c>
      <c r="D1162" t="s">
        <v>3680</v>
      </c>
      <c r="E1162" t="s">
        <v>80</v>
      </c>
      <c r="F1162" t="s">
        <v>3679</v>
      </c>
      <c r="G1162" t="s">
        <v>4173</v>
      </c>
      <c r="H1162" t="s">
        <v>321</v>
      </c>
      <c r="I1162" t="s">
        <v>917</v>
      </c>
      <c r="J1162" t="s">
        <v>205</v>
      </c>
      <c r="K1162" t="s">
        <v>224</v>
      </c>
      <c r="L1162" t="s">
        <v>325</v>
      </c>
      <c r="M1162" t="s">
        <v>340</v>
      </c>
      <c r="N1162" t="s">
        <v>545</v>
      </c>
      <c r="O1162" t="s">
        <v>339</v>
      </c>
      <c r="P1162" t="s">
        <v>1215</v>
      </c>
      <c r="Q1162" s="138">
        <v>126</v>
      </c>
      <c r="R1162" s="11" t="s">
        <v>1216</v>
      </c>
      <c r="S1162" t="s">
        <v>4174</v>
      </c>
      <c r="T1162" s="4"/>
      <c r="U1162" s="138">
        <v>238.81570000000002</v>
      </c>
      <c r="V1162" s="130">
        <v>5.7496277162826473E-8</v>
      </c>
      <c r="W1162" s="130">
        <v>2.8735010377012482E-2</v>
      </c>
      <c r="X1162" s="130">
        <v>2.0089008186697337E-3</v>
      </c>
      <c r="Y1162" s="182"/>
      <c r="AA1162" s="159"/>
    </row>
    <row r="1163" spans="1:27" x14ac:dyDescent="0.25">
      <c r="A1163" t="s">
        <v>1213</v>
      </c>
      <c r="B1163">
        <v>9631</v>
      </c>
      <c r="C1163" t="s">
        <v>3685</v>
      </c>
      <c r="D1163" t="s">
        <v>3686</v>
      </c>
      <c r="E1163" t="s">
        <v>80</v>
      </c>
      <c r="F1163" t="s">
        <v>4135</v>
      </c>
      <c r="G1163" t="s">
        <v>4136</v>
      </c>
      <c r="H1163" t="s">
        <v>321</v>
      </c>
      <c r="I1163" t="s">
        <v>917</v>
      </c>
      <c r="J1163" t="s">
        <v>205</v>
      </c>
      <c r="K1163" t="s">
        <v>301</v>
      </c>
      <c r="L1163" t="s">
        <v>325</v>
      </c>
      <c r="M1163" t="s">
        <v>344</v>
      </c>
      <c r="N1163" t="s">
        <v>548</v>
      </c>
      <c r="O1163" t="s">
        <v>339</v>
      </c>
      <c r="P1163" t="s">
        <v>1215</v>
      </c>
      <c r="Q1163" s="138">
        <v>332</v>
      </c>
      <c r="R1163" s="11" t="s">
        <v>1216</v>
      </c>
      <c r="S1163" t="s">
        <v>4137</v>
      </c>
      <c r="T1163" s="4">
        <v>0.113</v>
      </c>
      <c r="U1163" s="138">
        <v>217.3374</v>
      </c>
      <c r="V1163" s="130">
        <v>6.400609278778425E-8</v>
      </c>
      <c r="W1163" s="130">
        <v>2.6150677883878287E-2</v>
      </c>
      <c r="X1163" s="130">
        <v>1.8282268744791541E-3</v>
      </c>
      <c r="Y1163" s="182"/>
      <c r="AA1163" s="159"/>
    </row>
    <row r="1164" spans="1:27" x14ac:dyDescent="0.25">
      <c r="A1164" t="s">
        <v>1213</v>
      </c>
      <c r="B1164">
        <v>9631</v>
      </c>
      <c r="C1164" t="s">
        <v>4497</v>
      </c>
      <c r="D1164" t="s">
        <v>4498</v>
      </c>
      <c r="E1164" t="s">
        <v>80</v>
      </c>
      <c r="F1164" t="s">
        <v>4497</v>
      </c>
      <c r="G1164" t="s">
        <v>4499</v>
      </c>
      <c r="H1164" t="s">
        <v>321</v>
      </c>
      <c r="I1164" t="s">
        <v>917</v>
      </c>
      <c r="J1164" t="s">
        <v>205</v>
      </c>
      <c r="K1164" t="s">
        <v>224</v>
      </c>
      <c r="L1164" t="s">
        <v>325</v>
      </c>
      <c r="M1164" t="s">
        <v>344</v>
      </c>
      <c r="N1164" t="s">
        <v>516</v>
      </c>
      <c r="O1164" t="s">
        <v>339</v>
      </c>
      <c r="P1164" t="s">
        <v>1215</v>
      </c>
      <c r="Q1164" s="138">
        <v>352</v>
      </c>
      <c r="R1164" s="11" t="s">
        <v>1216</v>
      </c>
      <c r="S1164" t="s">
        <v>4500</v>
      </c>
      <c r="T1164" s="4"/>
      <c r="U1164" s="138">
        <v>210.95270000000002</v>
      </c>
      <c r="V1164" s="130">
        <v>1.3677913336088293E-6</v>
      </c>
      <c r="W1164" s="130">
        <v>2.5382451922376967E-2</v>
      </c>
      <c r="X1164" s="130">
        <v>1.7745192285540301E-3</v>
      </c>
      <c r="Y1164" s="182"/>
      <c r="AA1164" s="159"/>
    </row>
    <row r="1165" spans="1:27" x14ac:dyDescent="0.25">
      <c r="A1165" t="s">
        <v>1213</v>
      </c>
      <c r="B1165">
        <v>9631</v>
      </c>
      <c r="C1165" t="s">
        <v>4175</v>
      </c>
      <c r="D1165" t="s">
        <v>4176</v>
      </c>
      <c r="E1165" t="s">
        <v>80</v>
      </c>
      <c r="F1165" t="s">
        <v>4177</v>
      </c>
      <c r="G1165" t="s">
        <v>4178</v>
      </c>
      <c r="H1165" t="s">
        <v>321</v>
      </c>
      <c r="I1165" t="s">
        <v>917</v>
      </c>
      <c r="J1165" t="s">
        <v>205</v>
      </c>
      <c r="K1165" t="s">
        <v>224</v>
      </c>
      <c r="L1165" t="s">
        <v>325</v>
      </c>
      <c r="M1165" t="s">
        <v>344</v>
      </c>
      <c r="N1165" t="s">
        <v>546</v>
      </c>
      <c r="O1165" t="s">
        <v>339</v>
      </c>
      <c r="P1165" t="s">
        <v>1215</v>
      </c>
      <c r="Q1165" s="138">
        <v>244</v>
      </c>
      <c r="R1165" s="11" t="s">
        <v>1216</v>
      </c>
      <c r="S1165" t="s">
        <v>4179</v>
      </c>
      <c r="T1165" s="4"/>
      <c r="U1165" s="138">
        <v>193.1798</v>
      </c>
      <c r="V1165" s="130">
        <v>1.591226654455089E-8</v>
      </c>
      <c r="W1165" s="130">
        <v>2.3243964101309904E-2</v>
      </c>
      <c r="X1165" s="130">
        <v>1.6250148477275797E-3</v>
      </c>
      <c r="Y1165" s="182"/>
      <c r="AA1165" s="159"/>
    </row>
    <row r="1166" spans="1:27" x14ac:dyDescent="0.25">
      <c r="A1166" t="s">
        <v>1213</v>
      </c>
      <c r="B1166">
        <v>9631</v>
      </c>
      <c r="C1166" t="s">
        <v>4501</v>
      </c>
      <c r="D1166" t="s">
        <v>4502</v>
      </c>
      <c r="E1166" t="s">
        <v>80</v>
      </c>
      <c r="F1166" t="s">
        <v>4503</v>
      </c>
      <c r="G1166" t="s">
        <v>4504</v>
      </c>
      <c r="H1166" t="s">
        <v>321</v>
      </c>
      <c r="I1166" t="s">
        <v>917</v>
      </c>
      <c r="J1166" t="s">
        <v>205</v>
      </c>
      <c r="K1166" t="s">
        <v>224</v>
      </c>
      <c r="L1166" t="s">
        <v>325</v>
      </c>
      <c r="M1166" t="s">
        <v>344</v>
      </c>
      <c r="N1166" t="s">
        <v>548</v>
      </c>
      <c r="O1166" t="s">
        <v>339</v>
      </c>
      <c r="P1166" t="s">
        <v>1215</v>
      </c>
      <c r="Q1166" s="138">
        <v>345</v>
      </c>
      <c r="R1166" s="11" t="s">
        <v>1216</v>
      </c>
      <c r="S1166" t="s">
        <v>4505</v>
      </c>
      <c r="T1166" s="4"/>
      <c r="U1166" s="138">
        <v>160.21350000000001</v>
      </c>
      <c r="V1166" s="130">
        <v>1.402439024390244E-8</v>
      </c>
      <c r="W1166" s="130">
        <v>1.9277361517846144E-2</v>
      </c>
      <c r="X1166" s="130">
        <v>1.3477046580771001E-3</v>
      </c>
      <c r="Y1166" s="182"/>
      <c r="AA1166" s="159"/>
    </row>
    <row r="1167" spans="1:27" x14ac:dyDescent="0.25">
      <c r="A1167" t="s">
        <v>1213</v>
      </c>
      <c r="B1167">
        <v>9631</v>
      </c>
      <c r="C1167" t="s">
        <v>4506</v>
      </c>
      <c r="D1167" t="s">
        <v>4507</v>
      </c>
      <c r="E1167" t="s">
        <v>309</v>
      </c>
      <c r="F1167" t="s">
        <v>4508</v>
      </c>
      <c r="G1167" t="s">
        <v>4509</v>
      </c>
      <c r="H1167" t="s">
        <v>321</v>
      </c>
      <c r="I1167" t="s">
        <v>917</v>
      </c>
      <c r="J1167" t="s">
        <v>205</v>
      </c>
      <c r="K1167" t="s">
        <v>204</v>
      </c>
      <c r="L1167" t="s">
        <v>325</v>
      </c>
      <c r="M1167" t="s">
        <v>346</v>
      </c>
      <c r="N1167" t="s">
        <v>544</v>
      </c>
      <c r="O1167" t="s">
        <v>339</v>
      </c>
      <c r="P1167" t="s">
        <v>1215</v>
      </c>
      <c r="Q1167" s="138">
        <v>4006.46</v>
      </c>
      <c r="R1167" s="11" t="s">
        <v>1216</v>
      </c>
      <c r="S1167" t="s">
        <v>4510</v>
      </c>
      <c r="T1167" s="4"/>
      <c r="U1167" s="138">
        <v>58.991099999999996</v>
      </c>
      <c r="V1167" s="130">
        <v>3.7069742886174534E-4</v>
      </c>
      <c r="W1167" s="130">
        <v>7.0979833848921186E-3</v>
      </c>
      <c r="X1167" s="130">
        <v>4.9622897106106547E-4</v>
      </c>
      <c r="Y1167" s="182"/>
      <c r="AA1167" s="159"/>
    </row>
    <row r="1168" spans="1:27" x14ac:dyDescent="0.25">
      <c r="A1168" t="s">
        <v>1213</v>
      </c>
      <c r="B1168">
        <v>9631</v>
      </c>
      <c r="C1168" t="s">
        <v>4511</v>
      </c>
      <c r="D1168" t="s">
        <v>4512</v>
      </c>
      <c r="E1168" t="s">
        <v>311</v>
      </c>
      <c r="F1168" t="s">
        <v>4513</v>
      </c>
      <c r="G1168" t="s">
        <v>4514</v>
      </c>
      <c r="H1168" t="s">
        <v>321</v>
      </c>
      <c r="I1168" t="s">
        <v>917</v>
      </c>
      <c r="J1168" t="s">
        <v>205</v>
      </c>
      <c r="K1168" t="s">
        <v>204</v>
      </c>
      <c r="L1168" t="s">
        <v>325</v>
      </c>
      <c r="M1168" t="s">
        <v>346</v>
      </c>
      <c r="N1168" t="s">
        <v>544</v>
      </c>
      <c r="O1168" t="s">
        <v>339</v>
      </c>
      <c r="P1168" t="s">
        <v>1215</v>
      </c>
      <c r="Q1168" s="138">
        <v>72</v>
      </c>
      <c r="R1168" s="11" t="s">
        <v>1216</v>
      </c>
      <c r="S1168" t="s">
        <v>4515</v>
      </c>
      <c r="T1168" s="4"/>
      <c r="U1168" s="138">
        <v>43.052</v>
      </c>
      <c r="V1168" s="130">
        <v>1.2938982847868688E-6</v>
      </c>
      <c r="W1168" s="130">
        <v>5.1801437960366141E-3</v>
      </c>
      <c r="X1168" s="130">
        <v>3.6215038645017627E-4</v>
      </c>
      <c r="Y1168" s="182"/>
      <c r="AA1168" s="159"/>
    </row>
    <row r="1169" spans="1:27" x14ac:dyDescent="0.25">
      <c r="A1169" t="s">
        <v>1213</v>
      </c>
      <c r="B1169">
        <v>9631</v>
      </c>
      <c r="C1169" t="s">
        <v>4516</v>
      </c>
      <c r="D1169" t="s">
        <v>4517</v>
      </c>
      <c r="E1169" t="s">
        <v>309</v>
      </c>
      <c r="F1169" t="s">
        <v>4518</v>
      </c>
      <c r="G1169" t="s">
        <v>4519</v>
      </c>
      <c r="H1169" t="s">
        <v>321</v>
      </c>
      <c r="I1169" t="s">
        <v>917</v>
      </c>
      <c r="J1169" t="s">
        <v>205</v>
      </c>
      <c r="K1169" t="s">
        <v>204</v>
      </c>
      <c r="L1169" t="s">
        <v>325</v>
      </c>
      <c r="M1169" t="s">
        <v>346</v>
      </c>
      <c r="N1169" t="s">
        <v>546</v>
      </c>
      <c r="O1169" t="s">
        <v>339</v>
      </c>
      <c r="P1169" t="s">
        <v>1215</v>
      </c>
      <c r="Q1169" s="138">
        <v>2232</v>
      </c>
      <c r="R1169" s="11" t="s">
        <v>1216</v>
      </c>
      <c r="S1169" t="s">
        <v>4520</v>
      </c>
      <c r="T1169" s="4"/>
      <c r="U1169" s="138">
        <v>16.025100000000002</v>
      </c>
      <c r="V1169" s="130">
        <v>2.8798543351097596E-5</v>
      </c>
      <c r="W1169" s="130">
        <v>1.9281873628604097E-3</v>
      </c>
      <c r="X1169" s="130">
        <v>1.3480201054312738E-4</v>
      </c>
      <c r="Y1169" s="182"/>
      <c r="AA1169" s="159"/>
    </row>
    <row r="1170" spans="1:27" x14ac:dyDescent="0.25">
      <c r="A1170" t="s">
        <v>1213</v>
      </c>
      <c r="B1170">
        <v>9631</v>
      </c>
      <c r="C1170" t="s">
        <v>4521</v>
      </c>
      <c r="D1170" t="s">
        <v>4522</v>
      </c>
      <c r="E1170" t="s">
        <v>311</v>
      </c>
      <c r="F1170" t="s">
        <v>4523</v>
      </c>
      <c r="G1170" t="s">
        <v>4524</v>
      </c>
      <c r="H1170" t="s">
        <v>321</v>
      </c>
      <c r="I1170" t="s">
        <v>917</v>
      </c>
      <c r="J1170" t="s">
        <v>205</v>
      </c>
      <c r="K1170" t="s">
        <v>224</v>
      </c>
      <c r="L1170" t="s">
        <v>325</v>
      </c>
      <c r="M1170" t="s">
        <v>346</v>
      </c>
      <c r="N1170" t="s">
        <v>486</v>
      </c>
      <c r="O1170" t="s">
        <v>339</v>
      </c>
      <c r="P1170" t="s">
        <v>1215</v>
      </c>
      <c r="Q1170" s="138">
        <v>415</v>
      </c>
      <c r="R1170" s="11" t="s">
        <v>1216</v>
      </c>
      <c r="S1170" t="s">
        <v>4525</v>
      </c>
      <c r="T1170" s="4"/>
      <c r="U1170" s="138">
        <v>9.7811000000000003</v>
      </c>
      <c r="V1170" s="130">
        <v>3.5855064360661307E-6</v>
      </c>
      <c r="W1170" s="130">
        <v>1.1768908409229241E-3</v>
      </c>
      <c r="X1170" s="130">
        <v>8.2277923090862657E-5</v>
      </c>
      <c r="Y1170" s="182"/>
      <c r="AA1170" s="159"/>
    </row>
    <row r="1171" spans="1:27" x14ac:dyDescent="0.25">
      <c r="A1171" t="s">
        <v>1213</v>
      </c>
      <c r="B1171">
        <v>9631</v>
      </c>
      <c r="C1171" t="s">
        <v>4531</v>
      </c>
      <c r="D1171" t="s">
        <v>4532</v>
      </c>
      <c r="E1171" t="s">
        <v>80</v>
      </c>
      <c r="F1171" t="s">
        <v>4533</v>
      </c>
      <c r="G1171" t="s">
        <v>4534</v>
      </c>
      <c r="H1171" t="s">
        <v>321</v>
      </c>
      <c r="I1171" t="s">
        <v>917</v>
      </c>
      <c r="J1171" t="s">
        <v>205</v>
      </c>
      <c r="K1171" t="s">
        <v>272</v>
      </c>
      <c r="L1171" t="s">
        <v>325</v>
      </c>
      <c r="M1171" t="s">
        <v>314</v>
      </c>
      <c r="N1171" t="s">
        <v>568</v>
      </c>
      <c r="O1171" t="s">
        <v>339</v>
      </c>
      <c r="P1171" t="s">
        <v>1217</v>
      </c>
      <c r="Q1171" s="138">
        <v>1760</v>
      </c>
      <c r="R1171" s="11" t="s">
        <v>1218</v>
      </c>
      <c r="S1171" t="s">
        <v>4535</v>
      </c>
      <c r="T1171" s="4"/>
      <c r="U1171" s="138">
        <v>7.0048000000000004</v>
      </c>
      <c r="V1171" s="130">
        <v>2.8742210024129903E-5</v>
      </c>
      <c r="W1171" s="130">
        <v>8.4283822499482664E-4</v>
      </c>
      <c r="X1171" s="130">
        <v>5.8923883373738611E-5</v>
      </c>
      <c r="Y1171" s="182"/>
      <c r="AA1171" s="159"/>
    </row>
    <row r="1172" spans="1:27" x14ac:dyDescent="0.25">
      <c r="A1172" t="s">
        <v>1213</v>
      </c>
      <c r="B1172">
        <v>9719</v>
      </c>
      <c r="C1172" t="s">
        <v>1884</v>
      </c>
      <c r="D1172" t="s">
        <v>1885</v>
      </c>
      <c r="E1172" t="s">
        <v>309</v>
      </c>
      <c r="F1172" t="s">
        <v>1884</v>
      </c>
      <c r="G1172" t="s">
        <v>3949</v>
      </c>
      <c r="H1172" t="s">
        <v>312</v>
      </c>
      <c r="I1172" t="s">
        <v>917</v>
      </c>
      <c r="J1172" t="s">
        <v>204</v>
      </c>
      <c r="K1172" t="s">
        <v>204</v>
      </c>
      <c r="L1172" t="s">
        <v>325</v>
      </c>
      <c r="M1172" t="s">
        <v>340</v>
      </c>
      <c r="N1172" t="s">
        <v>448</v>
      </c>
      <c r="O1172" t="s">
        <v>339</v>
      </c>
      <c r="P1172" t="s">
        <v>1212</v>
      </c>
      <c r="Q1172" s="138">
        <v>1352767</v>
      </c>
      <c r="R1172" s="165">
        <v>1</v>
      </c>
      <c r="S1172" t="s">
        <v>3950</v>
      </c>
      <c r="T1172" s="4"/>
      <c r="U1172" s="138">
        <v>45520.609600000003</v>
      </c>
      <c r="V1172" s="130">
        <v>1.011276735804333E-3</v>
      </c>
      <c r="W1172" s="130">
        <v>8.9417602170773852E-2</v>
      </c>
      <c r="X1172" s="130">
        <v>1.5458625965816963E-2</v>
      </c>
      <c r="Y1172" s="182"/>
      <c r="AA1172" s="159"/>
    </row>
    <row r="1173" spans="1:27" x14ac:dyDescent="0.25">
      <c r="A1173" t="s">
        <v>1213</v>
      </c>
      <c r="B1173">
        <v>9719</v>
      </c>
      <c r="C1173" t="s">
        <v>1873</v>
      </c>
      <c r="D1173" t="s">
        <v>1874</v>
      </c>
      <c r="E1173" t="s">
        <v>309</v>
      </c>
      <c r="F1173" t="s">
        <v>1873</v>
      </c>
      <c r="G1173" t="s">
        <v>3934</v>
      </c>
      <c r="H1173" t="s">
        <v>312</v>
      </c>
      <c r="I1173" t="s">
        <v>917</v>
      </c>
      <c r="J1173" t="s">
        <v>204</v>
      </c>
      <c r="K1173" t="s">
        <v>204</v>
      </c>
      <c r="L1173" t="s">
        <v>325</v>
      </c>
      <c r="M1173" t="s">
        <v>340</v>
      </c>
      <c r="N1173" t="s">
        <v>448</v>
      </c>
      <c r="O1173" t="s">
        <v>339</v>
      </c>
      <c r="P1173" t="s">
        <v>1212</v>
      </c>
      <c r="Q1173" s="138">
        <v>870374</v>
      </c>
      <c r="R1173" s="165">
        <v>1</v>
      </c>
      <c r="S1173" t="s">
        <v>3935</v>
      </c>
      <c r="T1173" s="4"/>
      <c r="U1173" s="138">
        <v>27068.631399999998</v>
      </c>
      <c r="V1173" s="130">
        <v>5.3872133314883971E-4</v>
      </c>
      <c r="W1173" s="130">
        <v>5.3171786034968152E-2</v>
      </c>
      <c r="X1173" s="130">
        <v>9.1924043174318199E-3</v>
      </c>
      <c r="Y1173" s="182"/>
      <c r="AA1173" s="159"/>
    </row>
    <row r="1174" spans="1:27" x14ac:dyDescent="0.25">
      <c r="A1174" t="s">
        <v>1213</v>
      </c>
      <c r="B1174">
        <v>9719</v>
      </c>
      <c r="C1174" t="s">
        <v>3959</v>
      </c>
      <c r="D1174" t="s">
        <v>3960</v>
      </c>
      <c r="E1174" t="s">
        <v>309</v>
      </c>
      <c r="F1174" t="s">
        <v>3961</v>
      </c>
      <c r="G1174" t="s">
        <v>3962</v>
      </c>
      <c r="H1174" t="s">
        <v>312</v>
      </c>
      <c r="I1174" t="s">
        <v>917</v>
      </c>
      <c r="J1174" t="s">
        <v>204</v>
      </c>
      <c r="K1174" t="s">
        <v>204</v>
      </c>
      <c r="L1174" t="s">
        <v>325</v>
      </c>
      <c r="M1174" t="s">
        <v>340</v>
      </c>
      <c r="N1174" t="s">
        <v>448</v>
      </c>
      <c r="O1174" t="s">
        <v>339</v>
      </c>
      <c r="P1174" t="s">
        <v>1212</v>
      </c>
      <c r="Q1174" s="138">
        <v>125964</v>
      </c>
      <c r="R1174" s="165">
        <v>1</v>
      </c>
      <c r="S1174" t="s">
        <v>3963</v>
      </c>
      <c r="T1174" s="4"/>
      <c r="U1174" s="138">
        <v>18151.412399999997</v>
      </c>
      <c r="V1174" s="130">
        <v>1.2554963598140696E-3</v>
      </c>
      <c r="W1174" s="130">
        <v>3.565540503703736E-2</v>
      </c>
      <c r="X1174" s="130">
        <v>6.1641506453571733E-3</v>
      </c>
      <c r="Y1174" s="182"/>
      <c r="AA1174" s="159"/>
    </row>
    <row r="1175" spans="1:27" x14ac:dyDescent="0.25">
      <c r="A1175" t="s">
        <v>1213</v>
      </c>
      <c r="B1175">
        <v>9719</v>
      </c>
      <c r="C1175" t="s">
        <v>2285</v>
      </c>
      <c r="D1175" t="s">
        <v>2286</v>
      </c>
      <c r="E1175" t="s">
        <v>309</v>
      </c>
      <c r="F1175" t="s">
        <v>2285</v>
      </c>
      <c r="G1175" t="s">
        <v>3936</v>
      </c>
      <c r="H1175" t="s">
        <v>312</v>
      </c>
      <c r="I1175" t="s">
        <v>917</v>
      </c>
      <c r="J1175" t="s">
        <v>204</v>
      </c>
      <c r="K1175" t="s">
        <v>204</v>
      </c>
      <c r="L1175" t="s">
        <v>325</v>
      </c>
      <c r="M1175" t="s">
        <v>340</v>
      </c>
      <c r="N1175" t="s">
        <v>467</v>
      </c>
      <c r="O1175" t="s">
        <v>339</v>
      </c>
      <c r="P1175" t="s">
        <v>1212</v>
      </c>
      <c r="Q1175" s="138">
        <v>287079</v>
      </c>
      <c r="R1175" s="165">
        <v>1</v>
      </c>
      <c r="S1175" t="s">
        <v>3937</v>
      </c>
      <c r="T1175" s="4"/>
      <c r="U1175" s="138">
        <v>17569.234800000002</v>
      </c>
      <c r="V1175" s="130">
        <v>2.318154720192728E-4</v>
      </c>
      <c r="W1175" s="130">
        <v>3.4511814793256101E-2</v>
      </c>
      <c r="X1175" s="130">
        <v>5.9664453456443828E-3</v>
      </c>
      <c r="Y1175" s="182"/>
      <c r="AA1175" s="159"/>
    </row>
    <row r="1176" spans="1:27" x14ac:dyDescent="0.25">
      <c r="A1176" t="s">
        <v>1213</v>
      </c>
      <c r="B1176">
        <v>9719</v>
      </c>
      <c r="C1176" t="s">
        <v>4804</v>
      </c>
      <c r="D1176" t="s">
        <v>4805</v>
      </c>
      <c r="E1176" t="s">
        <v>309</v>
      </c>
      <c r="F1176" t="s">
        <v>4804</v>
      </c>
      <c r="G1176" t="s">
        <v>4806</v>
      </c>
      <c r="H1176" t="s">
        <v>312</v>
      </c>
      <c r="I1176" t="s">
        <v>917</v>
      </c>
      <c r="J1176" t="s">
        <v>204</v>
      </c>
      <c r="K1176" t="s">
        <v>204</v>
      </c>
      <c r="L1176" t="s">
        <v>325</v>
      </c>
      <c r="M1176" t="s">
        <v>340</v>
      </c>
      <c r="N1176" t="s">
        <v>478</v>
      </c>
      <c r="O1176" t="s">
        <v>339</v>
      </c>
      <c r="P1176" t="s">
        <v>1212</v>
      </c>
      <c r="Q1176" s="138">
        <v>591260</v>
      </c>
      <c r="R1176" s="165">
        <v>1</v>
      </c>
      <c r="S1176" t="s">
        <v>4807</v>
      </c>
      <c r="T1176" s="4"/>
      <c r="U1176" s="138">
        <v>16324.688599999999</v>
      </c>
      <c r="V1176" s="130">
        <v>5.760325394961417E-3</v>
      </c>
      <c r="W1176" s="130">
        <v>3.206711253701152E-2</v>
      </c>
      <c r="X1176" s="130">
        <v>5.5438021874785297E-3</v>
      </c>
      <c r="Y1176" s="182"/>
      <c r="AA1176" s="159"/>
    </row>
    <row r="1177" spans="1:27" x14ac:dyDescent="0.25">
      <c r="A1177" t="s">
        <v>1213</v>
      </c>
      <c r="B1177">
        <v>9719</v>
      </c>
      <c r="C1177" t="s">
        <v>4122</v>
      </c>
      <c r="D1177" t="s">
        <v>4123</v>
      </c>
      <c r="E1177" t="s">
        <v>309</v>
      </c>
      <c r="F1177" t="s">
        <v>4122</v>
      </c>
      <c r="G1177" t="s">
        <v>4124</v>
      </c>
      <c r="H1177" t="s">
        <v>312</v>
      </c>
      <c r="I1177" t="s">
        <v>917</v>
      </c>
      <c r="J1177" t="s">
        <v>204</v>
      </c>
      <c r="K1177" t="s">
        <v>204</v>
      </c>
      <c r="L1177" t="s">
        <v>325</v>
      </c>
      <c r="M1177" t="s">
        <v>340</v>
      </c>
      <c r="N1177" t="s">
        <v>475</v>
      </c>
      <c r="O1177" t="s">
        <v>339</v>
      </c>
      <c r="P1177" t="s">
        <v>1212</v>
      </c>
      <c r="Q1177" s="138">
        <v>1855156</v>
      </c>
      <c r="R1177" s="165">
        <v>1</v>
      </c>
      <c r="S1177" t="s">
        <v>4125</v>
      </c>
      <c r="T1177" s="4"/>
      <c r="U1177" s="138">
        <v>16167.684499999999</v>
      </c>
      <c r="V1177" s="130">
        <v>1.2965234386624268E-2</v>
      </c>
      <c r="W1177" s="130">
        <v>3.1758704317606211E-2</v>
      </c>
      <c r="X1177" s="130">
        <v>5.4904841919963306E-3</v>
      </c>
      <c r="Y1177" s="182"/>
      <c r="AA1177" s="159"/>
    </row>
    <row r="1178" spans="1:27" x14ac:dyDescent="0.25">
      <c r="A1178" t="s">
        <v>1213</v>
      </c>
      <c r="B1178">
        <v>9719</v>
      </c>
      <c r="C1178" t="s">
        <v>3938</v>
      </c>
      <c r="D1178" t="s">
        <v>3939</v>
      </c>
      <c r="E1178" t="s">
        <v>309</v>
      </c>
      <c r="F1178" t="s">
        <v>3938</v>
      </c>
      <c r="G1178" t="s">
        <v>3940</v>
      </c>
      <c r="H1178" t="s">
        <v>312</v>
      </c>
      <c r="I1178" t="s">
        <v>917</v>
      </c>
      <c r="J1178" t="s">
        <v>204</v>
      </c>
      <c r="K1178" t="s">
        <v>204</v>
      </c>
      <c r="L1178" t="s">
        <v>325</v>
      </c>
      <c r="M1178" t="s">
        <v>340</v>
      </c>
      <c r="N1178" t="s">
        <v>439</v>
      </c>
      <c r="O1178" t="s">
        <v>339</v>
      </c>
      <c r="P1178" t="s">
        <v>1212</v>
      </c>
      <c r="Q1178" s="138">
        <v>294254</v>
      </c>
      <c r="R1178" s="165">
        <v>1</v>
      </c>
      <c r="S1178" t="s">
        <v>3941</v>
      </c>
      <c r="T1178" s="4"/>
      <c r="U1178" s="138">
        <v>15795.554699999999</v>
      </c>
      <c r="V1178" s="130">
        <v>3.6785622146551203E-3</v>
      </c>
      <c r="W1178" s="130">
        <v>3.1027717744608083E-2</v>
      </c>
      <c r="X1178" s="130">
        <v>5.364110326631086E-3</v>
      </c>
      <c r="Y1178" s="182"/>
      <c r="AA1178" s="159"/>
    </row>
    <row r="1179" spans="1:27" x14ac:dyDescent="0.25">
      <c r="A1179" t="s">
        <v>1213</v>
      </c>
      <c r="B1179">
        <v>9719</v>
      </c>
      <c r="C1179" t="s">
        <v>3995</v>
      </c>
      <c r="D1179" t="s">
        <v>3996</v>
      </c>
      <c r="E1179" t="s">
        <v>309</v>
      </c>
      <c r="F1179" t="s">
        <v>3995</v>
      </c>
      <c r="G1179" t="s">
        <v>3997</v>
      </c>
      <c r="H1179" t="s">
        <v>312</v>
      </c>
      <c r="I1179" t="s">
        <v>917</v>
      </c>
      <c r="J1179" t="s">
        <v>204</v>
      </c>
      <c r="K1179" t="s">
        <v>204</v>
      </c>
      <c r="L1179" t="s">
        <v>325</v>
      </c>
      <c r="M1179" t="s">
        <v>340</v>
      </c>
      <c r="N1179" t="s">
        <v>480</v>
      </c>
      <c r="O1179" t="s">
        <v>339</v>
      </c>
      <c r="P1179" t="s">
        <v>1212</v>
      </c>
      <c r="Q1179" s="138">
        <v>19317</v>
      </c>
      <c r="R1179" s="165">
        <v>1</v>
      </c>
      <c r="S1179" t="s">
        <v>3998</v>
      </c>
      <c r="T1179" s="4"/>
      <c r="U1179" s="138">
        <v>12440.147999999999</v>
      </c>
      <c r="V1179" s="130">
        <v>2.5833560270223024E-4</v>
      </c>
      <c r="W1179" s="130">
        <v>2.4436584100788226E-2</v>
      </c>
      <c r="X1179" s="130">
        <v>4.2246269674606016E-3</v>
      </c>
      <c r="Y1179" s="182"/>
      <c r="AA1179" s="159"/>
    </row>
    <row r="1180" spans="1:27" x14ac:dyDescent="0.25">
      <c r="A1180" t="s">
        <v>1213</v>
      </c>
      <c r="B1180">
        <v>9719</v>
      </c>
      <c r="C1180" t="s">
        <v>3942</v>
      </c>
      <c r="D1180" t="s">
        <v>3943</v>
      </c>
      <c r="E1180" t="s">
        <v>309</v>
      </c>
      <c r="F1180" t="s">
        <v>3942</v>
      </c>
      <c r="G1180" t="s">
        <v>3944</v>
      </c>
      <c r="H1180" t="s">
        <v>312</v>
      </c>
      <c r="I1180" t="s">
        <v>917</v>
      </c>
      <c r="J1180" t="s">
        <v>204</v>
      </c>
      <c r="K1180" t="s">
        <v>204</v>
      </c>
      <c r="L1180" t="s">
        <v>325</v>
      </c>
      <c r="M1180" t="s">
        <v>340</v>
      </c>
      <c r="N1180" t="s">
        <v>458</v>
      </c>
      <c r="O1180" t="s">
        <v>339</v>
      </c>
      <c r="P1180" t="s">
        <v>1212</v>
      </c>
      <c r="Q1180" s="138">
        <v>13750</v>
      </c>
      <c r="R1180" s="165">
        <v>1</v>
      </c>
      <c r="S1180" t="s">
        <v>3945</v>
      </c>
      <c r="T1180" s="4"/>
      <c r="U1180" s="138">
        <v>12072.5</v>
      </c>
      <c r="V1180" s="130">
        <v>4.7340953333181843E-4</v>
      </c>
      <c r="W1180" s="130">
        <v>2.3714401272136462E-2</v>
      </c>
      <c r="X1180" s="130">
        <v>4.099775104337032E-3</v>
      </c>
      <c r="Y1180" s="182"/>
      <c r="AA1180" s="159"/>
    </row>
    <row r="1181" spans="1:27" x14ac:dyDescent="0.25">
      <c r="A1181" t="s">
        <v>1213</v>
      </c>
      <c r="B1181">
        <v>9719</v>
      </c>
      <c r="C1181" t="s">
        <v>2185</v>
      </c>
      <c r="D1181" t="s">
        <v>2186</v>
      </c>
      <c r="E1181" t="s">
        <v>309</v>
      </c>
      <c r="F1181" t="s">
        <v>2185</v>
      </c>
      <c r="G1181" t="s">
        <v>3991</v>
      </c>
      <c r="H1181" t="s">
        <v>312</v>
      </c>
      <c r="I1181" t="s">
        <v>917</v>
      </c>
      <c r="J1181" t="s">
        <v>204</v>
      </c>
      <c r="K1181" t="s">
        <v>204</v>
      </c>
      <c r="L1181" t="s">
        <v>325</v>
      </c>
      <c r="M1181" t="s">
        <v>340</v>
      </c>
      <c r="N1181" t="s">
        <v>464</v>
      </c>
      <c r="O1181" t="s">
        <v>339</v>
      </c>
      <c r="P1181" t="s">
        <v>1212</v>
      </c>
      <c r="Q1181" s="138">
        <v>30395</v>
      </c>
      <c r="R1181" s="165">
        <v>1</v>
      </c>
      <c r="S1181" t="s">
        <v>3992</v>
      </c>
      <c r="T1181" s="4"/>
      <c r="U1181" s="138">
        <v>10863.173000000001</v>
      </c>
      <c r="V1181" s="130">
        <v>1.2354896526572967E-3</v>
      </c>
      <c r="W1181" s="130">
        <v>2.133888122680791E-2</v>
      </c>
      <c r="X1181" s="130">
        <v>3.6890922525993977E-3</v>
      </c>
      <c r="Y1181" s="182"/>
      <c r="AA1181" s="159"/>
    </row>
    <row r="1182" spans="1:27" x14ac:dyDescent="0.25">
      <c r="A1182" t="s">
        <v>1213</v>
      </c>
      <c r="B1182">
        <v>9719</v>
      </c>
      <c r="C1182" t="s">
        <v>3548</v>
      </c>
      <c r="D1182" t="s">
        <v>3549</v>
      </c>
      <c r="E1182" t="s">
        <v>309</v>
      </c>
      <c r="F1182" t="s">
        <v>3548</v>
      </c>
      <c r="G1182" t="s">
        <v>3951</v>
      </c>
      <c r="H1182" t="s">
        <v>312</v>
      </c>
      <c r="I1182" t="s">
        <v>917</v>
      </c>
      <c r="J1182" t="s">
        <v>204</v>
      </c>
      <c r="K1182" t="s">
        <v>204</v>
      </c>
      <c r="L1182" t="s">
        <v>325</v>
      </c>
      <c r="M1182" t="s">
        <v>340</v>
      </c>
      <c r="N1182" t="s">
        <v>448</v>
      </c>
      <c r="O1182" t="s">
        <v>339</v>
      </c>
      <c r="P1182" t="s">
        <v>1212</v>
      </c>
      <c r="Q1182" s="138">
        <v>512885</v>
      </c>
      <c r="R1182" s="165">
        <v>1</v>
      </c>
      <c r="S1182" t="s">
        <v>3952</v>
      </c>
      <c r="T1182" s="4"/>
      <c r="U1182" s="138">
        <v>9790.9746999999988</v>
      </c>
      <c r="V1182" s="130">
        <v>4.146162633294569E-4</v>
      </c>
      <c r="W1182" s="130">
        <v>1.9232727511380072E-2</v>
      </c>
      <c r="X1182" s="130">
        <v>3.3249777860636762E-3</v>
      </c>
      <c r="Y1182" s="182"/>
      <c r="AA1182" s="159"/>
    </row>
    <row r="1183" spans="1:27" x14ac:dyDescent="0.25">
      <c r="A1183" t="s">
        <v>1213</v>
      </c>
      <c r="B1183">
        <v>9719</v>
      </c>
      <c r="C1183" t="s">
        <v>3953</v>
      </c>
      <c r="D1183" t="s">
        <v>3954</v>
      </c>
      <c r="E1183" t="s">
        <v>309</v>
      </c>
      <c r="F1183" t="s">
        <v>3953</v>
      </c>
      <c r="G1183" t="s">
        <v>3955</v>
      </c>
      <c r="H1183" t="s">
        <v>312</v>
      </c>
      <c r="I1183" t="s">
        <v>917</v>
      </c>
      <c r="J1183" t="s">
        <v>204</v>
      </c>
      <c r="K1183" t="s">
        <v>204</v>
      </c>
      <c r="L1183" t="s">
        <v>325</v>
      </c>
      <c r="M1183" t="s">
        <v>340</v>
      </c>
      <c r="N1183" t="s">
        <v>463</v>
      </c>
      <c r="O1183" t="s">
        <v>339</v>
      </c>
      <c r="P1183" t="s">
        <v>1212</v>
      </c>
      <c r="Q1183" s="138">
        <v>42286</v>
      </c>
      <c r="R1183" s="165">
        <v>1</v>
      </c>
      <c r="S1183" t="s">
        <v>3956</v>
      </c>
      <c r="T1183" s="4"/>
      <c r="U1183" s="138">
        <v>9074.5756000000001</v>
      </c>
      <c r="V1183" s="130">
        <v>4.6980383251314494E-3</v>
      </c>
      <c r="W1183" s="130">
        <v>1.7825481644459601E-2</v>
      </c>
      <c r="X1183" s="130">
        <v>3.0816913752167554E-3</v>
      </c>
      <c r="Y1183" s="182"/>
      <c r="AA1183" s="159"/>
    </row>
    <row r="1184" spans="1:27" x14ac:dyDescent="0.25">
      <c r="A1184" t="s">
        <v>1213</v>
      </c>
      <c r="B1184">
        <v>9719</v>
      </c>
      <c r="C1184" t="s">
        <v>2442</v>
      </c>
      <c r="D1184" t="s">
        <v>2443</v>
      </c>
      <c r="E1184" t="s">
        <v>309</v>
      </c>
      <c r="F1184" t="s">
        <v>2442</v>
      </c>
      <c r="G1184" t="s">
        <v>3957</v>
      </c>
      <c r="H1184" t="s">
        <v>312</v>
      </c>
      <c r="I1184" t="s">
        <v>917</v>
      </c>
      <c r="J1184" t="s">
        <v>204</v>
      </c>
      <c r="K1184" t="s">
        <v>204</v>
      </c>
      <c r="L1184" t="s">
        <v>325</v>
      </c>
      <c r="M1184" t="s">
        <v>340</v>
      </c>
      <c r="N1184" t="s">
        <v>446</v>
      </c>
      <c r="O1184" t="s">
        <v>339</v>
      </c>
      <c r="P1184" t="s">
        <v>1212</v>
      </c>
      <c r="Q1184" s="138">
        <v>12809</v>
      </c>
      <c r="R1184" s="165">
        <v>1</v>
      </c>
      <c r="S1184" t="s">
        <v>3958</v>
      </c>
      <c r="T1184" s="4">
        <v>24.0745</v>
      </c>
      <c r="U1184" s="138">
        <v>8530.5313999999998</v>
      </c>
      <c r="V1184" s="130">
        <v>2.8799291891311936E-4</v>
      </c>
      <c r="W1184" s="130">
        <v>1.675679806868172E-2</v>
      </c>
      <c r="X1184" s="130">
        <v>2.8969360331733548E-3</v>
      </c>
      <c r="Y1184" s="182"/>
      <c r="AA1184" s="159"/>
    </row>
    <row r="1185" spans="1:27" x14ac:dyDescent="0.25">
      <c r="A1185" t="s">
        <v>1213</v>
      </c>
      <c r="B1185">
        <v>9719</v>
      </c>
      <c r="C1185" t="s">
        <v>1769</v>
      </c>
      <c r="D1185" t="s">
        <v>1770</v>
      </c>
      <c r="E1185" t="s">
        <v>309</v>
      </c>
      <c r="F1185" t="s">
        <v>1769</v>
      </c>
      <c r="G1185" t="s">
        <v>3977</v>
      </c>
      <c r="H1185" t="s">
        <v>312</v>
      </c>
      <c r="I1185" t="s">
        <v>917</v>
      </c>
      <c r="J1185" t="s">
        <v>204</v>
      </c>
      <c r="K1185" t="s">
        <v>204</v>
      </c>
      <c r="L1185" t="s">
        <v>325</v>
      </c>
      <c r="M1185" t="s">
        <v>340</v>
      </c>
      <c r="N1185" t="s">
        <v>441</v>
      </c>
      <c r="O1185" t="s">
        <v>339</v>
      </c>
      <c r="P1185" t="s">
        <v>1212</v>
      </c>
      <c r="Q1185" s="138">
        <v>141656.79999999999</v>
      </c>
      <c r="R1185" s="165">
        <v>1</v>
      </c>
      <c r="S1185" t="s">
        <v>3978</v>
      </c>
      <c r="T1185" s="4"/>
      <c r="U1185" s="138">
        <v>8478.1594999999998</v>
      </c>
      <c r="V1185" s="130">
        <v>1.1957670443598148E-3</v>
      </c>
      <c r="W1185" s="130">
        <v>1.665392225571968E-2</v>
      </c>
      <c r="X1185" s="130">
        <v>2.8791507350340441E-3</v>
      </c>
      <c r="Y1185" s="182"/>
      <c r="AA1185" s="159"/>
    </row>
    <row r="1186" spans="1:27" x14ac:dyDescent="0.25">
      <c r="A1186" t="s">
        <v>1213</v>
      </c>
      <c r="B1186">
        <v>9719</v>
      </c>
      <c r="C1186" t="s">
        <v>1703</v>
      </c>
      <c r="D1186" t="s">
        <v>1704</v>
      </c>
      <c r="E1186" t="s">
        <v>309</v>
      </c>
      <c r="F1186" t="s">
        <v>3983</v>
      </c>
      <c r="G1186" t="s">
        <v>3984</v>
      </c>
      <c r="H1186" t="s">
        <v>312</v>
      </c>
      <c r="I1186" t="s">
        <v>917</v>
      </c>
      <c r="J1186" t="s">
        <v>204</v>
      </c>
      <c r="K1186" t="s">
        <v>204</v>
      </c>
      <c r="L1186" t="s">
        <v>325</v>
      </c>
      <c r="M1186" t="s">
        <v>340</v>
      </c>
      <c r="N1186" t="s">
        <v>454</v>
      </c>
      <c r="O1186" t="s">
        <v>339</v>
      </c>
      <c r="P1186" t="s">
        <v>1212</v>
      </c>
      <c r="Q1186" s="138">
        <v>166408</v>
      </c>
      <c r="R1186" s="165">
        <v>1</v>
      </c>
      <c r="S1186" t="s">
        <v>3985</v>
      </c>
      <c r="T1186" s="4"/>
      <c r="U1186" s="138">
        <v>7777.9099000000006</v>
      </c>
      <c r="V1186" s="130">
        <v>1.6648187799818048E-3</v>
      </c>
      <c r="W1186" s="130">
        <v>1.5278399372716737E-2</v>
      </c>
      <c r="X1186" s="130">
        <v>2.6413486329920507E-3</v>
      </c>
      <c r="Y1186" s="182"/>
      <c r="AA1186" s="159"/>
    </row>
    <row r="1187" spans="1:27" x14ac:dyDescent="0.25">
      <c r="A1187" t="s">
        <v>1213</v>
      </c>
      <c r="B1187">
        <v>9719</v>
      </c>
      <c r="C1187" t="s">
        <v>2018</v>
      </c>
      <c r="D1187" t="s">
        <v>2019</v>
      </c>
      <c r="E1187" t="s">
        <v>309</v>
      </c>
      <c r="F1187" t="s">
        <v>2018</v>
      </c>
      <c r="G1187" t="s">
        <v>3964</v>
      </c>
      <c r="H1187" t="s">
        <v>312</v>
      </c>
      <c r="I1187" t="s">
        <v>917</v>
      </c>
      <c r="J1187" t="s">
        <v>204</v>
      </c>
      <c r="K1187" t="s">
        <v>204</v>
      </c>
      <c r="L1187" t="s">
        <v>325</v>
      </c>
      <c r="M1187" t="s">
        <v>340</v>
      </c>
      <c r="N1187" t="s">
        <v>464</v>
      </c>
      <c r="O1187" t="s">
        <v>339</v>
      </c>
      <c r="P1187" t="s">
        <v>1212</v>
      </c>
      <c r="Q1187" s="138">
        <v>30757</v>
      </c>
      <c r="R1187" s="165">
        <v>1</v>
      </c>
      <c r="S1187" t="s">
        <v>3965</v>
      </c>
      <c r="T1187" s="4"/>
      <c r="U1187" s="138">
        <v>7600.0547000000006</v>
      </c>
      <c r="V1187" s="130">
        <v>6.4721885908679538E-4</v>
      </c>
      <c r="W1187" s="130">
        <v>1.4929032664815633E-2</v>
      </c>
      <c r="X1187" s="130">
        <v>2.5809496832188568E-3</v>
      </c>
      <c r="Y1187" s="182"/>
      <c r="AA1187" s="159"/>
    </row>
    <row r="1188" spans="1:27" x14ac:dyDescent="0.25">
      <c r="A1188" t="s">
        <v>1213</v>
      </c>
      <c r="B1188">
        <v>9719</v>
      </c>
      <c r="C1188" t="s">
        <v>4089</v>
      </c>
      <c r="D1188" t="s">
        <v>4090</v>
      </c>
      <c r="E1188" t="s">
        <v>309</v>
      </c>
      <c r="F1188" t="s">
        <v>4089</v>
      </c>
      <c r="G1188" t="s">
        <v>4091</v>
      </c>
      <c r="H1188" t="s">
        <v>312</v>
      </c>
      <c r="I1188" t="s">
        <v>917</v>
      </c>
      <c r="J1188" t="s">
        <v>204</v>
      </c>
      <c r="K1188" t="s">
        <v>204</v>
      </c>
      <c r="L1188" t="s">
        <v>325</v>
      </c>
      <c r="M1188" t="s">
        <v>340</v>
      </c>
      <c r="N1188" t="s">
        <v>475</v>
      </c>
      <c r="O1188" t="s">
        <v>339</v>
      </c>
      <c r="P1188" t="s">
        <v>1212</v>
      </c>
      <c r="Q1188" s="138">
        <v>118500</v>
      </c>
      <c r="R1188" s="165">
        <v>1</v>
      </c>
      <c r="S1188" t="s">
        <v>4092</v>
      </c>
      <c r="T1188" s="4"/>
      <c r="U1188" s="138">
        <v>7074.45</v>
      </c>
      <c r="V1188" s="130">
        <v>2.443606813146976E-3</v>
      </c>
      <c r="W1188" s="130">
        <v>1.3896570393842685E-2</v>
      </c>
      <c r="X1188" s="130">
        <v>2.4024563252745589E-3</v>
      </c>
      <c r="Y1188" s="182"/>
      <c r="AA1188" s="159"/>
    </row>
    <row r="1189" spans="1:27" x14ac:dyDescent="0.25">
      <c r="A1189" t="s">
        <v>1213</v>
      </c>
      <c r="B1189">
        <v>9719</v>
      </c>
      <c r="C1189" t="s">
        <v>3986</v>
      </c>
      <c r="D1189" t="s">
        <v>3987</v>
      </c>
      <c r="E1189" t="s">
        <v>309</v>
      </c>
      <c r="F1189" t="s">
        <v>3988</v>
      </c>
      <c r="G1189" t="s">
        <v>3989</v>
      </c>
      <c r="H1189" t="s">
        <v>312</v>
      </c>
      <c r="I1189" t="s">
        <v>917</v>
      </c>
      <c r="J1189" t="s">
        <v>204</v>
      </c>
      <c r="K1189" t="s">
        <v>204</v>
      </c>
      <c r="L1189" t="s">
        <v>325</v>
      </c>
      <c r="M1189" t="s">
        <v>340</v>
      </c>
      <c r="N1189" t="s">
        <v>445</v>
      </c>
      <c r="O1189" t="s">
        <v>339</v>
      </c>
      <c r="P1189" t="s">
        <v>1212</v>
      </c>
      <c r="Q1189" s="138">
        <v>78364</v>
      </c>
      <c r="R1189" s="165">
        <v>1</v>
      </c>
      <c r="S1189" t="s">
        <v>3990</v>
      </c>
      <c r="T1189" s="4"/>
      <c r="U1189" s="138">
        <v>7021.4144000000006</v>
      </c>
      <c r="V1189" s="130">
        <v>1.2385270808314669E-3</v>
      </c>
      <c r="W1189" s="130">
        <v>1.3792390853556206E-2</v>
      </c>
      <c r="X1189" s="130">
        <v>2.3844456371384169E-3</v>
      </c>
      <c r="Y1189" s="182"/>
      <c r="AA1189" s="159"/>
    </row>
    <row r="1190" spans="1:27" x14ac:dyDescent="0.25">
      <c r="A1190" t="s">
        <v>1213</v>
      </c>
      <c r="B1190">
        <v>9719</v>
      </c>
      <c r="C1190" t="s">
        <v>2375</v>
      </c>
      <c r="D1190" t="s">
        <v>2376</v>
      </c>
      <c r="E1190" t="s">
        <v>309</v>
      </c>
      <c r="F1190" t="s">
        <v>3966</v>
      </c>
      <c r="G1190" t="s">
        <v>3967</v>
      </c>
      <c r="H1190" t="s">
        <v>312</v>
      </c>
      <c r="I1190" t="s">
        <v>917</v>
      </c>
      <c r="J1190" t="s">
        <v>204</v>
      </c>
      <c r="K1190" t="s">
        <v>204</v>
      </c>
      <c r="L1190" t="s">
        <v>325</v>
      </c>
      <c r="M1190" t="s">
        <v>340</v>
      </c>
      <c r="N1190" t="s">
        <v>445</v>
      </c>
      <c r="O1190" t="s">
        <v>339</v>
      </c>
      <c r="P1190" t="s">
        <v>1212</v>
      </c>
      <c r="Q1190" s="138">
        <v>199895</v>
      </c>
      <c r="R1190" s="165">
        <v>1</v>
      </c>
      <c r="S1190" t="s">
        <v>3968</v>
      </c>
      <c r="T1190" s="4"/>
      <c r="U1190" s="138">
        <v>6834.4101000000001</v>
      </c>
      <c r="V1190" s="130">
        <v>7.6609108804832676E-4</v>
      </c>
      <c r="W1190" s="130">
        <v>1.3425052273327173E-2</v>
      </c>
      <c r="X1190" s="130">
        <v>2.3209396877870831E-3</v>
      </c>
      <c r="Y1190" s="182"/>
      <c r="AA1190" s="159"/>
    </row>
    <row r="1191" spans="1:27" x14ac:dyDescent="0.25">
      <c r="A1191" t="s">
        <v>1213</v>
      </c>
      <c r="B1191">
        <v>9719</v>
      </c>
      <c r="C1191" t="s">
        <v>2191</v>
      </c>
      <c r="D1191" t="s">
        <v>2192</v>
      </c>
      <c r="E1191" t="s">
        <v>309</v>
      </c>
      <c r="F1191" t="s">
        <v>2191</v>
      </c>
      <c r="G1191" t="s">
        <v>3971</v>
      </c>
      <c r="H1191" t="s">
        <v>312</v>
      </c>
      <c r="I1191" t="s">
        <v>917</v>
      </c>
      <c r="J1191" t="s">
        <v>204</v>
      </c>
      <c r="K1191" t="s">
        <v>204</v>
      </c>
      <c r="L1191" t="s">
        <v>325</v>
      </c>
      <c r="M1191" t="s">
        <v>340</v>
      </c>
      <c r="N1191" t="s">
        <v>484</v>
      </c>
      <c r="O1191" t="s">
        <v>339</v>
      </c>
      <c r="P1191" t="s">
        <v>1212</v>
      </c>
      <c r="Q1191" s="138">
        <v>1410549</v>
      </c>
      <c r="R1191" s="165">
        <v>1</v>
      </c>
      <c r="S1191" t="s">
        <v>3972</v>
      </c>
      <c r="T1191" s="4"/>
      <c r="U1191" s="138">
        <v>5975.0855999999994</v>
      </c>
      <c r="V1191" s="130">
        <v>5.0979324726124612E-4</v>
      </c>
      <c r="W1191" s="130">
        <v>1.1737053431664051E-2</v>
      </c>
      <c r="X1191" s="130">
        <v>2.0291163544553896E-3</v>
      </c>
      <c r="Y1191" s="182"/>
      <c r="AA1191" s="159"/>
    </row>
    <row r="1192" spans="1:27" x14ac:dyDescent="0.25">
      <c r="A1192" t="s">
        <v>1213</v>
      </c>
      <c r="B1192">
        <v>9719</v>
      </c>
      <c r="C1192" t="s">
        <v>2318</v>
      </c>
      <c r="D1192" t="s">
        <v>2319</v>
      </c>
      <c r="E1192" t="s">
        <v>309</v>
      </c>
      <c r="F1192" t="s">
        <v>4260</v>
      </c>
      <c r="G1192" t="s">
        <v>4261</v>
      </c>
      <c r="H1192" t="s">
        <v>312</v>
      </c>
      <c r="I1192" t="s">
        <v>917</v>
      </c>
      <c r="J1192" t="s">
        <v>204</v>
      </c>
      <c r="K1192" t="s">
        <v>204</v>
      </c>
      <c r="L1192" t="s">
        <v>325</v>
      </c>
      <c r="M1192" t="s">
        <v>340</v>
      </c>
      <c r="N1192" t="s">
        <v>445</v>
      </c>
      <c r="O1192" t="s">
        <v>339</v>
      </c>
      <c r="P1192" t="s">
        <v>1212</v>
      </c>
      <c r="Q1192" s="138">
        <v>105320</v>
      </c>
      <c r="R1192" s="165">
        <v>1</v>
      </c>
      <c r="S1192" t="s">
        <v>4262</v>
      </c>
      <c r="T1192" s="4"/>
      <c r="U1192" s="138">
        <v>5572.4812000000002</v>
      </c>
      <c r="V1192" s="130">
        <v>1.3318922458199615E-3</v>
      </c>
      <c r="W1192" s="130">
        <v>1.0946204618615575E-2</v>
      </c>
      <c r="X1192" s="130">
        <v>1.8923934307845224E-3</v>
      </c>
      <c r="Y1192" s="182"/>
      <c r="AA1192" s="159"/>
    </row>
    <row r="1193" spans="1:27" x14ac:dyDescent="0.25">
      <c r="A1193" t="s">
        <v>1213</v>
      </c>
      <c r="B1193">
        <v>9719</v>
      </c>
      <c r="C1193" t="s">
        <v>2307</v>
      </c>
      <c r="D1193" t="s">
        <v>2308</v>
      </c>
      <c r="E1193" t="s">
        <v>309</v>
      </c>
      <c r="F1193" t="s">
        <v>2307</v>
      </c>
      <c r="G1193" t="s">
        <v>4265</v>
      </c>
      <c r="H1193" t="s">
        <v>312</v>
      </c>
      <c r="I1193" t="s">
        <v>917</v>
      </c>
      <c r="J1193" t="s">
        <v>204</v>
      </c>
      <c r="K1193" t="s">
        <v>204</v>
      </c>
      <c r="L1193" t="s">
        <v>325</v>
      </c>
      <c r="M1193" t="s">
        <v>340</v>
      </c>
      <c r="N1193" t="s">
        <v>440</v>
      </c>
      <c r="O1193" t="s">
        <v>339</v>
      </c>
      <c r="P1193" t="s">
        <v>1212</v>
      </c>
      <c r="Q1193" s="138">
        <v>15397</v>
      </c>
      <c r="R1193" s="165">
        <v>1</v>
      </c>
      <c r="S1193" t="s">
        <v>4266</v>
      </c>
      <c r="T1193" s="4">
        <v>252.51870000000002</v>
      </c>
      <c r="U1193" s="138">
        <v>5555.2455</v>
      </c>
      <c r="V1193" s="130">
        <v>1.1181271526325986E-3</v>
      </c>
      <c r="W1193" s="130">
        <v>1.0912347976991539E-2</v>
      </c>
      <c r="X1193" s="130">
        <v>1.8865402525889688E-3</v>
      </c>
      <c r="Y1193" s="182"/>
      <c r="AA1193" s="159"/>
    </row>
    <row r="1194" spans="1:27" x14ac:dyDescent="0.25">
      <c r="A1194" t="s">
        <v>1213</v>
      </c>
      <c r="B1194">
        <v>9719</v>
      </c>
      <c r="C1194" t="s">
        <v>2369</v>
      </c>
      <c r="D1194" t="s">
        <v>2370</v>
      </c>
      <c r="E1194" t="s">
        <v>309</v>
      </c>
      <c r="F1194" t="s">
        <v>2369</v>
      </c>
      <c r="G1194" t="s">
        <v>4263</v>
      </c>
      <c r="H1194" t="s">
        <v>312</v>
      </c>
      <c r="I1194" t="s">
        <v>917</v>
      </c>
      <c r="J1194" t="s">
        <v>204</v>
      </c>
      <c r="K1194" t="s">
        <v>204</v>
      </c>
      <c r="L1194" t="s">
        <v>325</v>
      </c>
      <c r="M1194" t="s">
        <v>340</v>
      </c>
      <c r="N1194" t="s">
        <v>454</v>
      </c>
      <c r="O1194" t="s">
        <v>339</v>
      </c>
      <c r="P1194" t="s">
        <v>1212</v>
      </c>
      <c r="Q1194" s="138">
        <v>13179</v>
      </c>
      <c r="R1194" s="165">
        <v>1</v>
      </c>
      <c r="S1194" t="s">
        <v>4264</v>
      </c>
      <c r="T1194" s="4"/>
      <c r="U1194" s="138">
        <v>5208.3407999999999</v>
      </c>
      <c r="V1194" s="130">
        <v>7.0896869880869692E-4</v>
      </c>
      <c r="W1194" s="130">
        <v>1.0230911881817373E-2</v>
      </c>
      <c r="X1194" s="130">
        <v>1.7687327352862139E-3</v>
      </c>
      <c r="Y1194" s="182"/>
      <c r="AA1194" s="159"/>
    </row>
    <row r="1195" spans="1:27" x14ac:dyDescent="0.25">
      <c r="A1195" t="s">
        <v>1213</v>
      </c>
      <c r="B1195">
        <v>9719</v>
      </c>
      <c r="C1195" t="s">
        <v>4738</v>
      </c>
      <c r="D1195" t="s">
        <v>4739</v>
      </c>
      <c r="E1195" t="s">
        <v>309</v>
      </c>
      <c r="F1195" t="s">
        <v>4738</v>
      </c>
      <c r="G1195" t="s">
        <v>4740</v>
      </c>
      <c r="H1195" t="s">
        <v>312</v>
      </c>
      <c r="I1195" t="s">
        <v>917</v>
      </c>
      <c r="J1195" t="s">
        <v>204</v>
      </c>
      <c r="K1195" t="s">
        <v>204</v>
      </c>
      <c r="L1195" t="s">
        <v>325</v>
      </c>
      <c r="M1195" t="s">
        <v>340</v>
      </c>
      <c r="N1195" t="s">
        <v>445</v>
      </c>
      <c r="O1195" t="s">
        <v>339</v>
      </c>
      <c r="P1195" t="s">
        <v>1212</v>
      </c>
      <c r="Q1195" s="138">
        <v>46343</v>
      </c>
      <c r="R1195" s="165">
        <v>1</v>
      </c>
      <c r="S1195" t="s">
        <v>4741</v>
      </c>
      <c r="T1195" s="4"/>
      <c r="U1195" s="138">
        <v>4570.8100999999997</v>
      </c>
      <c r="V1195" s="130">
        <v>3.1557818195288847E-3</v>
      </c>
      <c r="W1195" s="130">
        <v>8.9785897577249283E-3</v>
      </c>
      <c r="X1195" s="130">
        <v>1.5522297332476501E-3</v>
      </c>
      <c r="Y1195" s="182"/>
      <c r="AA1195" s="159"/>
    </row>
    <row r="1196" spans="1:27" x14ac:dyDescent="0.25">
      <c r="A1196" t="s">
        <v>1213</v>
      </c>
      <c r="B1196">
        <v>9719</v>
      </c>
      <c r="C1196" t="s">
        <v>4056</v>
      </c>
      <c r="D1196" t="s">
        <v>4057</v>
      </c>
      <c r="E1196" t="s">
        <v>309</v>
      </c>
      <c r="F1196" t="s">
        <v>4056</v>
      </c>
      <c r="G1196" t="s">
        <v>4058</v>
      </c>
      <c r="H1196" t="s">
        <v>312</v>
      </c>
      <c r="I1196" t="s">
        <v>917</v>
      </c>
      <c r="J1196" t="s">
        <v>204</v>
      </c>
      <c r="K1196" t="s">
        <v>204</v>
      </c>
      <c r="L1196" t="s">
        <v>325</v>
      </c>
      <c r="M1196" t="s">
        <v>340</v>
      </c>
      <c r="N1196" t="s">
        <v>476</v>
      </c>
      <c r="O1196" t="s">
        <v>339</v>
      </c>
      <c r="P1196" t="s">
        <v>1212</v>
      </c>
      <c r="Q1196" s="138">
        <v>21616</v>
      </c>
      <c r="R1196" s="165">
        <v>1</v>
      </c>
      <c r="S1196" t="s">
        <v>4059</v>
      </c>
      <c r="T1196" s="4"/>
      <c r="U1196" s="138">
        <v>4236.7359999999999</v>
      </c>
      <c r="V1196" s="130">
        <v>9.4258511555367038E-4</v>
      </c>
      <c r="W1196" s="130">
        <v>8.3223572241131784E-3</v>
      </c>
      <c r="X1196" s="130">
        <v>1.4387794389271863E-3</v>
      </c>
      <c r="Y1196" s="182"/>
      <c r="AA1196" s="159"/>
    </row>
    <row r="1197" spans="1:27" x14ac:dyDescent="0.25">
      <c r="A1197" t="s">
        <v>1213</v>
      </c>
      <c r="B1197">
        <v>9719</v>
      </c>
      <c r="C1197" t="s">
        <v>2324</v>
      </c>
      <c r="D1197" t="s">
        <v>2325</v>
      </c>
      <c r="E1197" t="s">
        <v>309</v>
      </c>
      <c r="F1197" t="s">
        <v>2324</v>
      </c>
      <c r="G1197" t="s">
        <v>4280</v>
      </c>
      <c r="H1197" t="s">
        <v>312</v>
      </c>
      <c r="I1197" t="s">
        <v>917</v>
      </c>
      <c r="J1197" t="s">
        <v>204</v>
      </c>
      <c r="K1197" t="s">
        <v>204</v>
      </c>
      <c r="L1197" t="s">
        <v>325</v>
      </c>
      <c r="M1197" t="s">
        <v>340</v>
      </c>
      <c r="N1197" t="s">
        <v>451</v>
      </c>
      <c r="O1197" t="s">
        <v>339</v>
      </c>
      <c r="P1197" t="s">
        <v>1212</v>
      </c>
      <c r="Q1197" s="138">
        <v>3167</v>
      </c>
      <c r="R1197" s="165">
        <v>1</v>
      </c>
      <c r="S1197" t="s">
        <v>4281</v>
      </c>
      <c r="T1197" s="4"/>
      <c r="U1197" s="138">
        <v>4107.2822999999999</v>
      </c>
      <c r="V1197" s="130">
        <v>7.8045371295863664E-4</v>
      </c>
      <c r="W1197" s="130">
        <v>8.0680671443481948E-3</v>
      </c>
      <c r="X1197" s="130">
        <v>1.3948174545474544E-3</v>
      </c>
      <c r="Y1197" s="182"/>
      <c r="AA1197" s="159"/>
    </row>
    <row r="1198" spans="1:27" x14ac:dyDescent="0.25">
      <c r="A1198" t="s">
        <v>1213</v>
      </c>
      <c r="B1198">
        <v>9719</v>
      </c>
      <c r="C1198" t="s">
        <v>2436</v>
      </c>
      <c r="D1198" t="s">
        <v>2437</v>
      </c>
      <c r="E1198" t="s">
        <v>309</v>
      </c>
      <c r="F1198" t="s">
        <v>2436</v>
      </c>
      <c r="G1198" t="s">
        <v>3993</v>
      </c>
      <c r="H1198" t="s">
        <v>312</v>
      </c>
      <c r="I1198" t="s">
        <v>917</v>
      </c>
      <c r="J1198" t="s">
        <v>204</v>
      </c>
      <c r="K1198" t="s">
        <v>204</v>
      </c>
      <c r="L1198" t="s">
        <v>325</v>
      </c>
      <c r="M1198" t="s">
        <v>340</v>
      </c>
      <c r="N1198" t="s">
        <v>456</v>
      </c>
      <c r="O1198" t="s">
        <v>339</v>
      </c>
      <c r="P1198" t="s">
        <v>1212</v>
      </c>
      <c r="Q1198" s="138">
        <v>247437</v>
      </c>
      <c r="R1198" s="165">
        <v>1</v>
      </c>
      <c r="S1198" t="s">
        <v>3994</v>
      </c>
      <c r="T1198" s="4"/>
      <c r="U1198" s="138">
        <v>3988.6844000000001</v>
      </c>
      <c r="V1198" s="130">
        <v>1.8823340828822132E-4</v>
      </c>
      <c r="W1198" s="130">
        <v>7.8351014627882267E-3</v>
      </c>
      <c r="X1198" s="130">
        <v>1.3545420585775515E-3</v>
      </c>
      <c r="Y1198" s="182"/>
      <c r="AA1198" s="159"/>
    </row>
    <row r="1199" spans="1:27" x14ac:dyDescent="0.25">
      <c r="A1199" t="s">
        <v>1213</v>
      </c>
      <c r="B1199">
        <v>9719</v>
      </c>
      <c r="C1199" t="s">
        <v>2572</v>
      </c>
      <c r="D1199" t="s">
        <v>2573</v>
      </c>
      <c r="E1199" t="s">
        <v>309</v>
      </c>
      <c r="F1199" t="s">
        <v>2572</v>
      </c>
      <c r="G1199" t="s">
        <v>4267</v>
      </c>
      <c r="H1199" t="s">
        <v>312</v>
      </c>
      <c r="I1199" t="s">
        <v>917</v>
      </c>
      <c r="J1199" t="s">
        <v>204</v>
      </c>
      <c r="K1199" t="s">
        <v>204</v>
      </c>
      <c r="L1199" t="s">
        <v>325</v>
      </c>
      <c r="M1199" t="s">
        <v>340</v>
      </c>
      <c r="N1199" t="s">
        <v>451</v>
      </c>
      <c r="O1199" t="s">
        <v>339</v>
      </c>
      <c r="P1199" t="s">
        <v>1212</v>
      </c>
      <c r="Q1199" s="138">
        <v>4718</v>
      </c>
      <c r="R1199" s="165">
        <v>1</v>
      </c>
      <c r="S1199" t="s">
        <v>4268</v>
      </c>
      <c r="T1199" s="4"/>
      <c r="U1199" s="138">
        <v>3950.8532</v>
      </c>
      <c r="V1199" s="130">
        <v>6.125371475606922E-4</v>
      </c>
      <c r="W1199" s="130">
        <v>7.7607884159953964E-3</v>
      </c>
      <c r="X1199" s="130">
        <v>1.3416947268792955E-3</v>
      </c>
      <c r="Y1199" s="182"/>
      <c r="AA1199" s="159"/>
    </row>
    <row r="1200" spans="1:27" x14ac:dyDescent="0.25">
      <c r="A1200" t="s">
        <v>1213</v>
      </c>
      <c r="B1200">
        <v>9719</v>
      </c>
      <c r="C1200" t="s">
        <v>2047</v>
      </c>
      <c r="D1200" t="s">
        <v>2048</v>
      </c>
      <c r="E1200" t="s">
        <v>309</v>
      </c>
      <c r="F1200" t="s">
        <v>3946</v>
      </c>
      <c r="G1200" t="s">
        <v>3947</v>
      </c>
      <c r="H1200" t="s">
        <v>312</v>
      </c>
      <c r="I1200" t="s">
        <v>917</v>
      </c>
      <c r="J1200" t="s">
        <v>204</v>
      </c>
      <c r="K1200" t="s">
        <v>204</v>
      </c>
      <c r="L1200" t="s">
        <v>325</v>
      </c>
      <c r="M1200" t="s">
        <v>340</v>
      </c>
      <c r="N1200" t="s">
        <v>448</v>
      </c>
      <c r="O1200" t="s">
        <v>339</v>
      </c>
      <c r="P1200" t="s">
        <v>1212</v>
      </c>
      <c r="Q1200" s="138">
        <v>29500</v>
      </c>
      <c r="R1200" s="165">
        <v>1</v>
      </c>
      <c r="S1200" t="s">
        <v>3948</v>
      </c>
      <c r="T1200" s="4"/>
      <c r="U1200" s="138">
        <v>3858.6</v>
      </c>
      <c r="V1200" s="130">
        <v>1.1421454440995226E-4</v>
      </c>
      <c r="W1200" s="130">
        <v>7.5795724786635538E-3</v>
      </c>
      <c r="X1200" s="130">
        <v>1.3103658908755328E-3</v>
      </c>
      <c r="Y1200" s="182"/>
      <c r="AA1200" s="159"/>
    </row>
    <row r="1201" spans="1:27" x14ac:dyDescent="0.25">
      <c r="A1201" t="s">
        <v>1213</v>
      </c>
      <c r="B1201">
        <v>9719</v>
      </c>
      <c r="C1201" t="s">
        <v>3131</v>
      </c>
      <c r="D1201" t="s">
        <v>3132</v>
      </c>
      <c r="E1201" t="s">
        <v>309</v>
      </c>
      <c r="F1201" t="s">
        <v>3131</v>
      </c>
      <c r="G1201" t="s">
        <v>4483</v>
      </c>
      <c r="H1201" t="s">
        <v>312</v>
      </c>
      <c r="I1201" t="s">
        <v>917</v>
      </c>
      <c r="J1201" t="s">
        <v>204</v>
      </c>
      <c r="K1201" t="s">
        <v>204</v>
      </c>
      <c r="L1201" t="s">
        <v>325</v>
      </c>
      <c r="M1201" t="s">
        <v>340</v>
      </c>
      <c r="N1201" t="s">
        <v>447</v>
      </c>
      <c r="O1201" t="s">
        <v>339</v>
      </c>
      <c r="P1201" t="s">
        <v>1212</v>
      </c>
      <c r="Q1201" s="138">
        <v>13735</v>
      </c>
      <c r="R1201" s="165">
        <v>1</v>
      </c>
      <c r="S1201" t="s">
        <v>4484</v>
      </c>
      <c r="T1201" s="4"/>
      <c r="U1201" s="138">
        <v>3822.4504999999999</v>
      </c>
      <c r="V1201" s="130">
        <v>7.0974528592968598E-4</v>
      </c>
      <c r="W1201" s="130">
        <v>7.5085628494411813E-3</v>
      </c>
      <c r="X1201" s="130">
        <v>1.2980896581040082E-3</v>
      </c>
      <c r="Y1201" s="182"/>
      <c r="AA1201" s="159"/>
    </row>
    <row r="1202" spans="1:27" x14ac:dyDescent="0.25">
      <c r="A1202" t="s">
        <v>1213</v>
      </c>
      <c r="B1202">
        <v>9719</v>
      </c>
      <c r="C1202" t="s">
        <v>1980</v>
      </c>
      <c r="D1202" t="s">
        <v>1981</v>
      </c>
      <c r="E1202" t="s">
        <v>309</v>
      </c>
      <c r="F1202" t="s">
        <v>1980</v>
      </c>
      <c r="G1202" t="s">
        <v>3973</v>
      </c>
      <c r="H1202" t="s">
        <v>312</v>
      </c>
      <c r="I1202" t="s">
        <v>917</v>
      </c>
      <c r="J1202" t="s">
        <v>204</v>
      </c>
      <c r="K1202" t="s">
        <v>204</v>
      </c>
      <c r="L1202" t="s">
        <v>325</v>
      </c>
      <c r="M1202" t="s">
        <v>340</v>
      </c>
      <c r="N1202" t="s">
        <v>464</v>
      </c>
      <c r="O1202" t="s">
        <v>339</v>
      </c>
      <c r="P1202" t="s">
        <v>1212</v>
      </c>
      <c r="Q1202" s="138">
        <v>12413</v>
      </c>
      <c r="R1202" s="165">
        <v>1</v>
      </c>
      <c r="S1202" t="s">
        <v>3974</v>
      </c>
      <c r="T1202" s="4"/>
      <c r="U1202" s="138">
        <v>2730.86</v>
      </c>
      <c r="V1202" s="130">
        <v>1.0235604434169718E-4</v>
      </c>
      <c r="W1202" s="130">
        <v>5.3643164098593158E-3</v>
      </c>
      <c r="X1202" s="130">
        <v>9.2738967417103555E-4</v>
      </c>
      <c r="Y1202" s="182"/>
      <c r="AA1202" s="159"/>
    </row>
    <row r="1203" spans="1:27" x14ac:dyDescent="0.25">
      <c r="A1203" t="s">
        <v>1213</v>
      </c>
      <c r="B1203">
        <v>9719</v>
      </c>
      <c r="C1203" t="s">
        <v>2591</v>
      </c>
      <c r="D1203" t="s">
        <v>2592</v>
      </c>
      <c r="E1203" t="s">
        <v>309</v>
      </c>
      <c r="F1203" t="s">
        <v>2591</v>
      </c>
      <c r="G1203" t="s">
        <v>3975</v>
      </c>
      <c r="H1203" t="s">
        <v>312</v>
      </c>
      <c r="I1203" t="s">
        <v>917</v>
      </c>
      <c r="J1203" t="s">
        <v>204</v>
      </c>
      <c r="K1203" t="s">
        <v>204</v>
      </c>
      <c r="L1203" t="s">
        <v>325</v>
      </c>
      <c r="M1203" t="s">
        <v>340</v>
      </c>
      <c r="N1203" t="s">
        <v>475</v>
      </c>
      <c r="O1203" t="s">
        <v>339</v>
      </c>
      <c r="P1203" t="s">
        <v>1212</v>
      </c>
      <c r="Q1203" s="138">
        <v>99903</v>
      </c>
      <c r="R1203" s="165">
        <v>1</v>
      </c>
      <c r="S1203" t="s">
        <v>3976</v>
      </c>
      <c r="T1203" s="4"/>
      <c r="U1203" s="138">
        <v>2469.6022000000003</v>
      </c>
      <c r="V1203" s="130">
        <v>3.6387385431028182E-4</v>
      </c>
      <c r="W1203" s="130">
        <v>4.8511192837731223E-3</v>
      </c>
      <c r="X1203" s="130">
        <v>8.3866751850701713E-4</v>
      </c>
      <c r="Y1203" s="182"/>
      <c r="AA1203" s="159"/>
    </row>
    <row r="1204" spans="1:27" x14ac:dyDescent="0.25">
      <c r="A1204" t="s">
        <v>1213</v>
      </c>
      <c r="B1204">
        <v>9719</v>
      </c>
      <c r="C1204" t="s">
        <v>2883</v>
      </c>
      <c r="D1204" t="s">
        <v>2884</v>
      </c>
      <c r="E1204" t="s">
        <v>309</v>
      </c>
      <c r="F1204" t="s">
        <v>2883</v>
      </c>
      <c r="G1204" t="s">
        <v>4808</v>
      </c>
      <c r="H1204" t="s">
        <v>312</v>
      </c>
      <c r="I1204" t="s">
        <v>917</v>
      </c>
      <c r="J1204" t="s">
        <v>204</v>
      </c>
      <c r="K1204" t="s">
        <v>204</v>
      </c>
      <c r="L1204" t="s">
        <v>325</v>
      </c>
      <c r="M1204" t="s">
        <v>340</v>
      </c>
      <c r="N1204" t="s">
        <v>454</v>
      </c>
      <c r="O1204" t="s">
        <v>339</v>
      </c>
      <c r="P1204" t="s">
        <v>1212</v>
      </c>
      <c r="Q1204" s="138">
        <v>118521</v>
      </c>
      <c r="R1204" s="165">
        <v>1</v>
      </c>
      <c r="S1204" t="s">
        <v>4809</v>
      </c>
      <c r="T1204" s="4"/>
      <c r="U1204" s="138">
        <v>2402.4207000000001</v>
      </c>
      <c r="V1204" s="130">
        <v>1.3392872882142719E-3</v>
      </c>
      <c r="W1204" s="130">
        <v>4.7191524956957526E-3</v>
      </c>
      <c r="X1204" s="130">
        <v>8.158529365089207E-4</v>
      </c>
      <c r="Y1204" s="182"/>
      <c r="AA1204" s="159"/>
    </row>
    <row r="1205" spans="1:27" x14ac:dyDescent="0.25">
      <c r="A1205" t="s">
        <v>1213</v>
      </c>
      <c r="B1205">
        <v>9719</v>
      </c>
      <c r="C1205" t="s">
        <v>3999</v>
      </c>
      <c r="D1205" t="s">
        <v>4000</v>
      </c>
      <c r="E1205" t="s">
        <v>309</v>
      </c>
      <c r="F1205" t="s">
        <v>3999</v>
      </c>
      <c r="G1205" t="s">
        <v>4001</v>
      </c>
      <c r="H1205" t="s">
        <v>312</v>
      </c>
      <c r="I1205" t="s">
        <v>917</v>
      </c>
      <c r="J1205" t="s">
        <v>204</v>
      </c>
      <c r="K1205" t="s">
        <v>204</v>
      </c>
      <c r="L1205" t="s">
        <v>325</v>
      </c>
      <c r="M1205" t="s">
        <v>340</v>
      </c>
      <c r="N1205" t="s">
        <v>475</v>
      </c>
      <c r="O1205" t="s">
        <v>339</v>
      </c>
      <c r="P1205" t="s">
        <v>1212</v>
      </c>
      <c r="Q1205" s="138">
        <v>9600</v>
      </c>
      <c r="R1205" s="165">
        <v>1</v>
      </c>
      <c r="S1205" t="s">
        <v>4002</v>
      </c>
      <c r="T1205" s="4"/>
      <c r="U1205" s="138">
        <v>2280</v>
      </c>
      <c r="V1205" s="130">
        <v>6.9519782686952635E-4</v>
      </c>
      <c r="W1205" s="130">
        <v>4.4786775647522167E-3</v>
      </c>
      <c r="X1205" s="130">
        <v>7.7427933219204243E-4</v>
      </c>
      <c r="Y1205" s="182"/>
      <c r="AA1205" s="159"/>
    </row>
    <row r="1206" spans="1:27" x14ac:dyDescent="0.25">
      <c r="A1206" t="s">
        <v>1213</v>
      </c>
      <c r="B1206">
        <v>9719</v>
      </c>
      <c r="C1206" t="s">
        <v>3979</v>
      </c>
      <c r="D1206" t="s">
        <v>3980</v>
      </c>
      <c r="E1206" t="s">
        <v>309</v>
      </c>
      <c r="F1206" t="s">
        <v>3979</v>
      </c>
      <c r="G1206" t="s">
        <v>3981</v>
      </c>
      <c r="H1206" t="s">
        <v>312</v>
      </c>
      <c r="I1206" t="s">
        <v>917</v>
      </c>
      <c r="J1206" t="s">
        <v>204</v>
      </c>
      <c r="K1206" t="s">
        <v>204</v>
      </c>
      <c r="L1206" t="s">
        <v>325</v>
      </c>
      <c r="M1206" t="s">
        <v>340</v>
      </c>
      <c r="N1206" t="s">
        <v>458</v>
      </c>
      <c r="O1206" t="s">
        <v>339</v>
      </c>
      <c r="P1206" t="s">
        <v>1212</v>
      </c>
      <c r="Q1206" s="138">
        <v>14217</v>
      </c>
      <c r="R1206" s="165">
        <v>1</v>
      </c>
      <c r="S1206" t="s">
        <v>3982</v>
      </c>
      <c r="T1206" s="4"/>
      <c r="U1206" s="138">
        <v>2106.9593999999997</v>
      </c>
      <c r="V1206" s="130">
        <v>1.279768295416143E-4</v>
      </c>
      <c r="W1206" s="130">
        <v>4.1387683309753471E-3</v>
      </c>
      <c r="X1206" s="130">
        <v>7.1551540227532732E-4</v>
      </c>
      <c r="Y1206" s="182"/>
      <c r="AA1206" s="159"/>
    </row>
    <row r="1207" spans="1:27" x14ac:dyDescent="0.25">
      <c r="A1207" t="s">
        <v>1213</v>
      </c>
      <c r="B1207">
        <v>9719</v>
      </c>
      <c r="C1207" t="s">
        <v>4607</v>
      </c>
      <c r="D1207" t="s">
        <v>4608</v>
      </c>
      <c r="E1207" t="s">
        <v>309</v>
      </c>
      <c r="F1207" t="s">
        <v>4607</v>
      </c>
      <c r="G1207" t="s">
        <v>4609</v>
      </c>
      <c r="H1207" t="s">
        <v>312</v>
      </c>
      <c r="I1207" t="s">
        <v>917</v>
      </c>
      <c r="J1207" t="s">
        <v>204</v>
      </c>
      <c r="K1207" t="s">
        <v>204</v>
      </c>
      <c r="L1207" t="s">
        <v>325</v>
      </c>
      <c r="M1207" t="s">
        <v>340</v>
      </c>
      <c r="N1207" t="s">
        <v>471</v>
      </c>
      <c r="O1207" t="s">
        <v>339</v>
      </c>
      <c r="P1207" t="s">
        <v>1212</v>
      </c>
      <c r="Q1207" s="138">
        <v>353390</v>
      </c>
      <c r="R1207" s="165">
        <v>1</v>
      </c>
      <c r="S1207" t="s">
        <v>4610</v>
      </c>
      <c r="T1207" s="4"/>
      <c r="U1207" s="138">
        <v>1659.5193999999999</v>
      </c>
      <c r="V1207" s="130">
        <v>4.0462280090186953E-3</v>
      </c>
      <c r="W1207" s="130">
        <v>3.2598475022153771E-3</v>
      </c>
      <c r="X1207" s="130">
        <v>5.6356647929462227E-4</v>
      </c>
      <c r="Y1207" s="182"/>
      <c r="AA1207" s="159"/>
    </row>
    <row r="1208" spans="1:27" x14ac:dyDescent="0.25">
      <c r="A1208" t="s">
        <v>1213</v>
      </c>
      <c r="B1208">
        <v>9719</v>
      </c>
      <c r="C1208" t="s">
        <v>4810</v>
      </c>
      <c r="D1208" t="s">
        <v>4811</v>
      </c>
      <c r="E1208" t="s">
        <v>309</v>
      </c>
      <c r="F1208" t="s">
        <v>4812</v>
      </c>
      <c r="G1208" t="s">
        <v>4813</v>
      </c>
      <c r="H1208" t="s">
        <v>312</v>
      </c>
      <c r="I1208" t="s">
        <v>917</v>
      </c>
      <c r="J1208" t="s">
        <v>204</v>
      </c>
      <c r="K1208" t="s">
        <v>204</v>
      </c>
      <c r="L1208" t="s">
        <v>325</v>
      </c>
      <c r="M1208" t="s">
        <v>340</v>
      </c>
      <c r="N1208" t="s">
        <v>478</v>
      </c>
      <c r="O1208" t="s">
        <v>339</v>
      </c>
      <c r="P1208" t="s">
        <v>1212</v>
      </c>
      <c r="Q1208" s="138">
        <v>112781</v>
      </c>
      <c r="R1208" s="165">
        <v>1</v>
      </c>
      <c r="S1208" t="s">
        <v>4814</v>
      </c>
      <c r="T1208" s="4"/>
      <c r="U1208" s="138">
        <v>1528.1826000000001</v>
      </c>
      <c r="V1208" s="130">
        <v>2.8195249999999998E-3</v>
      </c>
      <c r="W1208" s="130">
        <v>3.0018583883617157E-3</v>
      </c>
      <c r="X1208" s="130">
        <v>5.1896500131381541E-4</v>
      </c>
      <c r="Y1208" s="182"/>
      <c r="AA1208" s="159"/>
    </row>
    <row r="1209" spans="1:27" x14ac:dyDescent="0.25">
      <c r="A1209" t="s">
        <v>1213</v>
      </c>
      <c r="B1209">
        <v>9719</v>
      </c>
      <c r="C1209" t="s">
        <v>2430</v>
      </c>
      <c r="D1209" t="s">
        <v>2431</v>
      </c>
      <c r="E1209" t="s">
        <v>309</v>
      </c>
      <c r="F1209" t="s">
        <v>2430</v>
      </c>
      <c r="G1209" t="s">
        <v>4307</v>
      </c>
      <c r="H1209" t="s">
        <v>312</v>
      </c>
      <c r="I1209" t="s">
        <v>917</v>
      </c>
      <c r="J1209" t="s">
        <v>204</v>
      </c>
      <c r="K1209" t="s">
        <v>204</v>
      </c>
      <c r="L1209" t="s">
        <v>325</v>
      </c>
      <c r="M1209" t="s">
        <v>340</v>
      </c>
      <c r="N1209" t="s">
        <v>465</v>
      </c>
      <c r="O1209" t="s">
        <v>339</v>
      </c>
      <c r="P1209" t="s">
        <v>1212</v>
      </c>
      <c r="Q1209" s="138">
        <v>33017</v>
      </c>
      <c r="R1209" s="165">
        <v>1</v>
      </c>
      <c r="S1209" t="s">
        <v>4308</v>
      </c>
      <c r="T1209" s="4"/>
      <c r="U1209" s="138">
        <v>1390.0156999999999</v>
      </c>
      <c r="V1209" s="130">
        <v>4.4664149257395109E-4</v>
      </c>
      <c r="W1209" s="130">
        <v>2.7304526887032225E-3</v>
      </c>
      <c r="X1209" s="130">
        <v>4.7204404733879577E-4</v>
      </c>
      <c r="Y1209" s="182"/>
      <c r="AA1209" s="159"/>
    </row>
    <row r="1210" spans="1:27" x14ac:dyDescent="0.25">
      <c r="A1210" t="s">
        <v>1213</v>
      </c>
      <c r="B1210">
        <v>9719</v>
      </c>
      <c r="C1210" t="s">
        <v>3107</v>
      </c>
      <c r="D1210" t="s">
        <v>3108</v>
      </c>
      <c r="E1210" t="s">
        <v>309</v>
      </c>
      <c r="F1210" t="s">
        <v>4598</v>
      </c>
      <c r="G1210" t="s">
        <v>4599</v>
      </c>
      <c r="H1210" t="s">
        <v>312</v>
      </c>
      <c r="I1210" t="s">
        <v>917</v>
      </c>
      <c r="J1210" t="s">
        <v>204</v>
      </c>
      <c r="K1210" t="s">
        <v>204</v>
      </c>
      <c r="L1210" t="s">
        <v>325</v>
      </c>
      <c r="M1210" t="s">
        <v>340</v>
      </c>
      <c r="N1210" t="s">
        <v>440</v>
      </c>
      <c r="O1210" t="s">
        <v>339</v>
      </c>
      <c r="P1210" t="s">
        <v>1212</v>
      </c>
      <c r="Q1210" s="138">
        <v>1578525</v>
      </c>
      <c r="R1210" s="165">
        <v>1</v>
      </c>
      <c r="S1210" t="s">
        <v>4600</v>
      </c>
      <c r="T1210" s="4"/>
      <c r="U1210" s="138">
        <v>1368.5811999999999</v>
      </c>
      <c r="V1210" s="130">
        <v>4.907562239266413E-4</v>
      </c>
      <c r="W1210" s="130">
        <v>2.6883482087638887E-3</v>
      </c>
      <c r="X1210" s="130">
        <v>4.6476497262569472E-4</v>
      </c>
      <c r="Y1210" s="182"/>
      <c r="AA1210" s="159"/>
    </row>
    <row r="1211" spans="1:27" x14ac:dyDescent="0.25">
      <c r="A1211" t="s">
        <v>1213</v>
      </c>
      <c r="B1211">
        <v>9719</v>
      </c>
      <c r="C1211" t="s">
        <v>1897</v>
      </c>
      <c r="D1211" t="s">
        <v>1898</v>
      </c>
      <c r="E1211" t="s">
        <v>309</v>
      </c>
      <c r="F1211" t="s">
        <v>1897</v>
      </c>
      <c r="G1211" t="s">
        <v>4016</v>
      </c>
      <c r="H1211" t="s">
        <v>312</v>
      </c>
      <c r="I1211" t="s">
        <v>917</v>
      </c>
      <c r="J1211" t="s">
        <v>204</v>
      </c>
      <c r="K1211" t="s">
        <v>204</v>
      </c>
      <c r="L1211" t="s">
        <v>325</v>
      </c>
      <c r="M1211" t="s">
        <v>340</v>
      </c>
      <c r="N1211" t="s">
        <v>441</v>
      </c>
      <c r="O1211" t="s">
        <v>339</v>
      </c>
      <c r="P1211" t="s">
        <v>1212</v>
      </c>
      <c r="Q1211" s="138">
        <v>37439</v>
      </c>
      <c r="R1211" s="165">
        <v>1</v>
      </c>
      <c r="S1211" t="s">
        <v>4017</v>
      </c>
      <c r="T1211" s="4"/>
      <c r="U1211" s="138">
        <v>1265.0638000000001</v>
      </c>
      <c r="V1211" s="130">
        <v>2.2630914025617622E-3</v>
      </c>
      <c r="W1211" s="130">
        <v>2.4850056399299061E-3</v>
      </c>
      <c r="X1211" s="130">
        <v>4.2961085712470512E-4</v>
      </c>
      <c r="Y1211" s="182"/>
      <c r="AA1211" s="159"/>
    </row>
    <row r="1212" spans="1:27" x14ac:dyDescent="0.25">
      <c r="A1212" t="s">
        <v>1213</v>
      </c>
      <c r="B1212">
        <v>9719</v>
      </c>
      <c r="C1212" t="s">
        <v>4235</v>
      </c>
      <c r="D1212" t="s">
        <v>4236</v>
      </c>
      <c r="E1212" t="s">
        <v>309</v>
      </c>
      <c r="F1212" t="s">
        <v>4235</v>
      </c>
      <c r="G1212" t="s">
        <v>4237</v>
      </c>
      <c r="H1212" t="s">
        <v>312</v>
      </c>
      <c r="I1212" t="s">
        <v>917</v>
      </c>
      <c r="J1212" t="s">
        <v>204</v>
      </c>
      <c r="K1212" t="s">
        <v>204</v>
      </c>
      <c r="L1212" t="s">
        <v>325</v>
      </c>
      <c r="M1212" t="s">
        <v>340</v>
      </c>
      <c r="N1212" t="s">
        <v>475</v>
      </c>
      <c r="O1212" t="s">
        <v>339</v>
      </c>
      <c r="P1212" t="s">
        <v>1212</v>
      </c>
      <c r="Q1212" s="138">
        <v>33204</v>
      </c>
      <c r="R1212" s="165">
        <v>1</v>
      </c>
      <c r="S1212" t="s">
        <v>4238</v>
      </c>
      <c r="T1212" s="4"/>
      <c r="U1212" s="138">
        <v>1243.1578</v>
      </c>
      <c r="V1212" s="130">
        <v>2.2898065953381292E-3</v>
      </c>
      <c r="W1212" s="130">
        <v>2.4419749773275101E-3</v>
      </c>
      <c r="X1212" s="130">
        <v>4.221716628040915E-4</v>
      </c>
      <c r="Y1212" s="182"/>
      <c r="AA1212" s="159"/>
    </row>
    <row r="1213" spans="1:27" x14ac:dyDescent="0.25">
      <c r="A1213" t="s">
        <v>1213</v>
      </c>
      <c r="B1213">
        <v>9719</v>
      </c>
      <c r="C1213" t="s">
        <v>1923</v>
      </c>
      <c r="D1213" t="s">
        <v>1924</v>
      </c>
      <c r="E1213" t="s">
        <v>309</v>
      </c>
      <c r="F1213" t="s">
        <v>1923</v>
      </c>
      <c r="G1213" t="s">
        <v>3969</v>
      </c>
      <c r="H1213" t="s">
        <v>312</v>
      </c>
      <c r="I1213" t="s">
        <v>917</v>
      </c>
      <c r="J1213" t="s">
        <v>204</v>
      </c>
      <c r="K1213" t="s">
        <v>204</v>
      </c>
      <c r="L1213" t="s">
        <v>325</v>
      </c>
      <c r="M1213" t="s">
        <v>340</v>
      </c>
      <c r="N1213" t="s">
        <v>441</v>
      </c>
      <c r="O1213" t="s">
        <v>339</v>
      </c>
      <c r="P1213" t="s">
        <v>1212</v>
      </c>
      <c r="Q1213" s="138">
        <v>14303</v>
      </c>
      <c r="R1213" s="165">
        <v>1</v>
      </c>
      <c r="S1213" t="s">
        <v>3970</v>
      </c>
      <c r="T1213" s="4"/>
      <c r="U1213" s="138">
        <v>1179.9974999999999</v>
      </c>
      <c r="V1213" s="130">
        <v>4.0244214827293427E-4</v>
      </c>
      <c r="W1213" s="130">
        <v>2.3179071621551332E-3</v>
      </c>
      <c r="X1213" s="130">
        <v>4.0072266503871908E-4</v>
      </c>
      <c r="Y1213" s="182"/>
      <c r="AA1213" s="159"/>
    </row>
    <row r="1214" spans="1:27" x14ac:dyDescent="0.25">
      <c r="A1214" t="s">
        <v>1213</v>
      </c>
      <c r="B1214">
        <v>9719</v>
      </c>
      <c r="C1214" t="s">
        <v>4656</v>
      </c>
      <c r="D1214" t="s">
        <v>4657</v>
      </c>
      <c r="E1214" t="s">
        <v>309</v>
      </c>
      <c r="F1214" t="s">
        <v>4656</v>
      </c>
      <c r="G1214" t="s">
        <v>4658</v>
      </c>
      <c r="H1214" t="s">
        <v>312</v>
      </c>
      <c r="I1214" t="s">
        <v>917</v>
      </c>
      <c r="J1214" t="s">
        <v>204</v>
      </c>
      <c r="K1214" t="s">
        <v>204</v>
      </c>
      <c r="L1214" t="s">
        <v>325</v>
      </c>
      <c r="M1214" t="s">
        <v>340</v>
      </c>
      <c r="N1214" t="s">
        <v>480</v>
      </c>
      <c r="O1214" t="s">
        <v>339</v>
      </c>
      <c r="P1214" t="s">
        <v>1212</v>
      </c>
      <c r="Q1214" s="138">
        <v>14542</v>
      </c>
      <c r="R1214" s="165">
        <v>1</v>
      </c>
      <c r="S1214" t="s">
        <v>4659</v>
      </c>
      <c r="T1214" s="4"/>
      <c r="U1214" s="138">
        <v>1163.3599999999999</v>
      </c>
      <c r="V1214" s="130">
        <v>4.0506205566291349E-4</v>
      </c>
      <c r="W1214" s="130">
        <v>2.2852255840921658E-3</v>
      </c>
      <c r="X1214" s="130">
        <v>3.9507263328900631E-4</v>
      </c>
      <c r="Y1214" s="182"/>
      <c r="AA1214" s="159"/>
    </row>
    <row r="1215" spans="1:27" x14ac:dyDescent="0.25">
      <c r="A1215" t="s">
        <v>1213</v>
      </c>
      <c r="B1215">
        <v>9719</v>
      </c>
      <c r="C1215" t="s">
        <v>4815</v>
      </c>
      <c r="D1215" t="s">
        <v>4816</v>
      </c>
      <c r="E1215" t="s">
        <v>309</v>
      </c>
      <c r="F1215" t="s">
        <v>4815</v>
      </c>
      <c r="G1215" t="s">
        <v>4817</v>
      </c>
      <c r="H1215" t="s">
        <v>312</v>
      </c>
      <c r="I1215" t="s">
        <v>917</v>
      </c>
      <c r="J1215" t="s">
        <v>204</v>
      </c>
      <c r="K1215" t="s">
        <v>204</v>
      </c>
      <c r="L1215" t="s">
        <v>325</v>
      </c>
      <c r="M1215" t="s">
        <v>340</v>
      </c>
      <c r="N1215" t="s">
        <v>469</v>
      </c>
      <c r="O1215" t="s">
        <v>339</v>
      </c>
      <c r="P1215" t="s">
        <v>1212</v>
      </c>
      <c r="Q1215" s="138">
        <v>27066</v>
      </c>
      <c r="R1215" s="165">
        <v>1</v>
      </c>
      <c r="S1215" t="s">
        <v>4818</v>
      </c>
      <c r="T1215" s="4"/>
      <c r="U1215" s="138">
        <v>1060.7165</v>
      </c>
      <c r="V1215" s="130">
        <v>4.1890321739988942E-4</v>
      </c>
      <c r="W1215" s="130">
        <v>2.0835996452247783E-3</v>
      </c>
      <c r="X1215" s="130">
        <v>3.602152909057371E-4</v>
      </c>
      <c r="Y1215" s="182"/>
      <c r="AA1215" s="159"/>
    </row>
    <row r="1216" spans="1:27" x14ac:dyDescent="0.25">
      <c r="A1216" t="s">
        <v>1213</v>
      </c>
      <c r="B1216">
        <v>9719</v>
      </c>
      <c r="C1216" t="s">
        <v>4730</v>
      </c>
      <c r="D1216" t="s">
        <v>4731</v>
      </c>
      <c r="E1216" t="s">
        <v>309</v>
      </c>
      <c r="F1216" t="s">
        <v>4730</v>
      </c>
      <c r="G1216" t="s">
        <v>4732</v>
      </c>
      <c r="H1216" t="s">
        <v>312</v>
      </c>
      <c r="I1216" t="s">
        <v>917</v>
      </c>
      <c r="J1216" t="s">
        <v>204</v>
      </c>
      <c r="K1216" t="s">
        <v>204</v>
      </c>
      <c r="L1216" t="s">
        <v>325</v>
      </c>
      <c r="M1216" t="s">
        <v>340</v>
      </c>
      <c r="N1216" t="s">
        <v>471</v>
      </c>
      <c r="O1216" t="s">
        <v>339</v>
      </c>
      <c r="P1216" t="s">
        <v>1212</v>
      </c>
      <c r="Q1216" s="138">
        <v>1388839</v>
      </c>
      <c r="R1216" s="165">
        <v>1</v>
      </c>
      <c r="S1216" t="s">
        <v>4733</v>
      </c>
      <c r="T1216" s="4"/>
      <c r="U1216" s="138">
        <v>1012.4635999999999</v>
      </c>
      <c r="V1216" s="130">
        <v>1.2631812187399168E-2</v>
      </c>
      <c r="W1216" s="130">
        <v>1.988814916863273E-3</v>
      </c>
      <c r="X1216" s="130">
        <v>3.4382878950734699E-4</v>
      </c>
      <c r="Y1216" s="182"/>
      <c r="AA1216" s="159"/>
    </row>
    <row r="1217" spans="1:27" x14ac:dyDescent="0.25">
      <c r="A1217" t="s">
        <v>1213</v>
      </c>
      <c r="B1217">
        <v>9719</v>
      </c>
      <c r="C1217" t="s">
        <v>2482</v>
      </c>
      <c r="D1217" t="s">
        <v>2483</v>
      </c>
      <c r="E1217" t="s">
        <v>309</v>
      </c>
      <c r="F1217" t="s">
        <v>2482</v>
      </c>
      <c r="G1217" t="s">
        <v>4269</v>
      </c>
      <c r="H1217" t="s">
        <v>312</v>
      </c>
      <c r="I1217" t="s">
        <v>917</v>
      </c>
      <c r="J1217" t="s">
        <v>204</v>
      </c>
      <c r="K1217" t="s">
        <v>204</v>
      </c>
      <c r="L1217" t="s">
        <v>325</v>
      </c>
      <c r="M1217" t="s">
        <v>340</v>
      </c>
      <c r="N1217" t="s">
        <v>478</v>
      </c>
      <c r="O1217" t="s">
        <v>339</v>
      </c>
      <c r="P1217" t="s">
        <v>1212</v>
      </c>
      <c r="Q1217" s="138">
        <v>58161</v>
      </c>
      <c r="R1217" s="165">
        <v>1</v>
      </c>
      <c r="S1217" t="s">
        <v>4270</v>
      </c>
      <c r="T1217" s="4"/>
      <c r="U1217" s="138">
        <v>731.0838</v>
      </c>
      <c r="V1217" s="130">
        <v>2.9015917676152714E-4</v>
      </c>
      <c r="W1217" s="130">
        <v>1.4360914969358757E-3</v>
      </c>
      <c r="X1217" s="130">
        <v>2.4827327914053537E-4</v>
      </c>
      <c r="Y1217" s="182"/>
      <c r="AA1217" s="159"/>
    </row>
    <row r="1218" spans="1:27" x14ac:dyDescent="0.25">
      <c r="A1218" t="s">
        <v>1213</v>
      </c>
      <c r="B1218">
        <v>9719</v>
      </c>
      <c r="C1218" t="s">
        <v>2272</v>
      </c>
      <c r="D1218" t="s">
        <v>2273</v>
      </c>
      <c r="E1218" t="s">
        <v>309</v>
      </c>
      <c r="F1218" t="s">
        <v>2272</v>
      </c>
      <c r="G1218" t="s">
        <v>4009</v>
      </c>
      <c r="H1218" t="s">
        <v>312</v>
      </c>
      <c r="I1218" t="s">
        <v>917</v>
      </c>
      <c r="J1218" t="s">
        <v>204</v>
      </c>
      <c r="K1218" t="s">
        <v>204</v>
      </c>
      <c r="L1218" t="s">
        <v>325</v>
      </c>
      <c r="M1218" t="s">
        <v>340</v>
      </c>
      <c r="N1218" t="s">
        <v>441</v>
      </c>
      <c r="O1218" t="s">
        <v>339</v>
      </c>
      <c r="P1218" t="s">
        <v>1212</v>
      </c>
      <c r="Q1218" s="138">
        <v>34955</v>
      </c>
      <c r="R1218" s="165">
        <v>1</v>
      </c>
      <c r="S1218" t="s">
        <v>4010</v>
      </c>
      <c r="T1218" s="4"/>
      <c r="U1218" s="138">
        <v>487.6223</v>
      </c>
      <c r="V1218" s="130">
        <v>6.3618377358312133E-5</v>
      </c>
      <c r="W1218" s="130">
        <v>9.578522171416118E-4</v>
      </c>
      <c r="X1218" s="130">
        <v>1.6559467930085428E-4</v>
      </c>
      <c r="Y1218" s="182"/>
      <c r="AA1218" s="159"/>
    </row>
    <row r="1219" spans="1:27" x14ac:dyDescent="0.25">
      <c r="A1219" t="s">
        <v>1213</v>
      </c>
      <c r="B1219">
        <v>9719</v>
      </c>
      <c r="C1219" t="s">
        <v>4299</v>
      </c>
      <c r="D1219" t="s">
        <v>4300</v>
      </c>
      <c r="E1219" t="s">
        <v>309</v>
      </c>
      <c r="F1219" t="s">
        <v>4299</v>
      </c>
      <c r="G1219" t="s">
        <v>4301</v>
      </c>
      <c r="H1219" t="s">
        <v>312</v>
      </c>
      <c r="I1219" t="s">
        <v>917</v>
      </c>
      <c r="J1219" t="s">
        <v>204</v>
      </c>
      <c r="K1219" t="s">
        <v>204</v>
      </c>
      <c r="L1219" t="s">
        <v>325</v>
      </c>
      <c r="M1219" t="s">
        <v>340</v>
      </c>
      <c r="N1219" t="s">
        <v>473</v>
      </c>
      <c r="O1219" t="s">
        <v>339</v>
      </c>
      <c r="P1219" t="s">
        <v>1212</v>
      </c>
      <c r="Q1219" s="138">
        <v>34243</v>
      </c>
      <c r="R1219" s="165">
        <v>1</v>
      </c>
      <c r="S1219" t="s">
        <v>4302</v>
      </c>
      <c r="T1219" s="4"/>
      <c r="U1219" s="138">
        <v>482.14140000000003</v>
      </c>
      <c r="V1219" s="130">
        <v>3.1180417601428144E-4</v>
      </c>
      <c r="W1219" s="130">
        <v>9.4708590842904593E-4</v>
      </c>
      <c r="X1219" s="130">
        <v>1.6373338649742825E-4</v>
      </c>
      <c r="Y1219" s="182"/>
      <c r="AA1219" s="159"/>
    </row>
    <row r="1220" spans="1:27" x14ac:dyDescent="0.25">
      <c r="A1220" t="s">
        <v>1213</v>
      </c>
      <c r="B1220">
        <v>9719</v>
      </c>
      <c r="C1220" t="s">
        <v>4540</v>
      </c>
      <c r="D1220" t="s">
        <v>4541</v>
      </c>
      <c r="E1220" t="s">
        <v>309</v>
      </c>
      <c r="F1220" t="s">
        <v>4540</v>
      </c>
      <c r="G1220" t="s">
        <v>4542</v>
      </c>
      <c r="H1220" t="s">
        <v>312</v>
      </c>
      <c r="I1220" t="s">
        <v>917</v>
      </c>
      <c r="J1220" t="s">
        <v>204</v>
      </c>
      <c r="K1220" t="s">
        <v>204</v>
      </c>
      <c r="L1220" t="s">
        <v>325</v>
      </c>
      <c r="M1220" t="s">
        <v>340</v>
      </c>
      <c r="N1220" t="s">
        <v>480</v>
      </c>
      <c r="O1220" t="s">
        <v>339</v>
      </c>
      <c r="P1220" t="s">
        <v>1212</v>
      </c>
      <c r="Q1220" s="138">
        <v>10394</v>
      </c>
      <c r="R1220" s="165">
        <v>1</v>
      </c>
      <c r="S1220" t="s">
        <v>4543</v>
      </c>
      <c r="T1220" s="4"/>
      <c r="U1220" s="138">
        <v>323.7731</v>
      </c>
      <c r="V1220" s="130">
        <v>2.160614565755864E-4</v>
      </c>
      <c r="W1220" s="130">
        <v>6.3599794694748941E-4</v>
      </c>
      <c r="X1220" s="130">
        <v>1.0995211388146815E-4</v>
      </c>
      <c r="Y1220" s="182"/>
      <c r="AA1220" s="159"/>
    </row>
    <row r="1221" spans="1:27" x14ac:dyDescent="0.25">
      <c r="A1221" t="s">
        <v>1213</v>
      </c>
      <c r="B1221">
        <v>9719</v>
      </c>
      <c r="C1221" t="s">
        <v>4819</v>
      </c>
      <c r="D1221" t="s">
        <v>4820</v>
      </c>
      <c r="E1221" t="s">
        <v>309</v>
      </c>
      <c r="F1221" t="s">
        <v>4819</v>
      </c>
      <c r="G1221" t="s">
        <v>4821</v>
      </c>
      <c r="H1221" t="s">
        <v>312</v>
      </c>
      <c r="I1221" t="s">
        <v>917</v>
      </c>
      <c r="J1221" t="s">
        <v>204</v>
      </c>
      <c r="K1221" t="s">
        <v>204</v>
      </c>
      <c r="L1221" t="s">
        <v>325</v>
      </c>
      <c r="M1221" t="s">
        <v>340</v>
      </c>
      <c r="N1221" t="s">
        <v>447</v>
      </c>
      <c r="O1221" t="s">
        <v>339</v>
      </c>
      <c r="P1221" t="s">
        <v>1212</v>
      </c>
      <c r="Q1221" s="138">
        <v>9577</v>
      </c>
      <c r="R1221" s="165">
        <v>1</v>
      </c>
      <c r="S1221" t="s">
        <v>4822</v>
      </c>
      <c r="T1221" s="4">
        <v>8.7477999999999998</v>
      </c>
      <c r="U1221" s="138">
        <v>287.05549999999999</v>
      </c>
      <c r="V1221" s="130">
        <v>2.683384701597086E-4</v>
      </c>
      <c r="W1221" s="130">
        <v>5.6387238056523241E-4</v>
      </c>
      <c r="X1221" s="130">
        <v>9.7482956509672289E-5</v>
      </c>
      <c r="Y1221" s="182"/>
      <c r="AA1221" s="159"/>
    </row>
    <row r="1222" spans="1:27" x14ac:dyDescent="0.25">
      <c r="A1222" t="s">
        <v>1213</v>
      </c>
      <c r="B1222">
        <v>9719</v>
      </c>
      <c r="C1222" t="s">
        <v>3054</v>
      </c>
      <c r="D1222" t="s">
        <v>3055</v>
      </c>
      <c r="E1222" t="s">
        <v>309</v>
      </c>
      <c r="F1222" t="s">
        <v>4642</v>
      </c>
      <c r="G1222" t="s">
        <v>4643</v>
      </c>
      <c r="H1222" t="s">
        <v>312</v>
      </c>
      <c r="I1222" t="s">
        <v>917</v>
      </c>
      <c r="J1222" t="s">
        <v>204</v>
      </c>
      <c r="K1222" t="s">
        <v>204</v>
      </c>
      <c r="L1222" t="s">
        <v>325</v>
      </c>
      <c r="M1222" t="s">
        <v>340</v>
      </c>
      <c r="N1222" t="s">
        <v>440</v>
      </c>
      <c r="O1222" t="s">
        <v>339</v>
      </c>
      <c r="P1222" t="s">
        <v>1212</v>
      </c>
      <c r="Q1222" s="138">
        <v>2702</v>
      </c>
      <c r="R1222" s="165">
        <v>1</v>
      </c>
      <c r="S1222" t="s">
        <v>4644</v>
      </c>
      <c r="T1222" s="4"/>
      <c r="U1222" s="138">
        <v>46.771599999999999</v>
      </c>
      <c r="V1222" s="130">
        <v>1.5101822726287009E-4</v>
      </c>
      <c r="W1222" s="130">
        <v>9.1874962977002103E-5</v>
      </c>
      <c r="X1222" s="130">
        <v>1.5883457549804092E-5</v>
      </c>
      <c r="Y1222" s="182"/>
      <c r="AA1222" s="159"/>
    </row>
    <row r="1223" spans="1:27" x14ac:dyDescent="0.25">
      <c r="A1223" t="s">
        <v>1213</v>
      </c>
      <c r="B1223">
        <v>9719</v>
      </c>
      <c r="C1223" t="s">
        <v>3685</v>
      </c>
      <c r="D1223" t="s">
        <v>3686</v>
      </c>
      <c r="E1223" t="s">
        <v>80</v>
      </c>
      <c r="F1223" t="s">
        <v>4135</v>
      </c>
      <c r="G1223" t="s">
        <v>4136</v>
      </c>
      <c r="H1223" t="s">
        <v>321</v>
      </c>
      <c r="I1223" t="s">
        <v>917</v>
      </c>
      <c r="J1223" t="s">
        <v>205</v>
      </c>
      <c r="K1223" t="s">
        <v>301</v>
      </c>
      <c r="L1223" t="s">
        <v>325</v>
      </c>
      <c r="M1223" t="s">
        <v>344</v>
      </c>
      <c r="N1223" t="s">
        <v>548</v>
      </c>
      <c r="O1223" t="s">
        <v>339</v>
      </c>
      <c r="P1223" t="s">
        <v>1215</v>
      </c>
      <c r="Q1223" s="138">
        <v>31000</v>
      </c>
      <c r="R1223" s="11" t="s">
        <v>1216</v>
      </c>
      <c r="S1223" t="s">
        <v>4137</v>
      </c>
      <c r="T1223" s="4">
        <v>10.5472</v>
      </c>
      <c r="U1223" s="138">
        <v>20293.552600000003</v>
      </c>
      <c r="V1223" s="130">
        <v>5.9764725193413003E-6</v>
      </c>
      <c r="W1223" s="130">
        <v>3.9863280148569748E-2</v>
      </c>
      <c r="X1223" s="130">
        <v>6.8916133135667051E-3</v>
      </c>
      <c r="Y1223" s="182"/>
      <c r="AA1223" s="159"/>
    </row>
    <row r="1224" spans="1:27" x14ac:dyDescent="0.25">
      <c r="A1224" t="s">
        <v>1213</v>
      </c>
      <c r="B1224">
        <v>9719</v>
      </c>
      <c r="C1224" t="s">
        <v>3555</v>
      </c>
      <c r="D1224" t="s">
        <v>3556</v>
      </c>
      <c r="E1224" t="s">
        <v>80</v>
      </c>
      <c r="F1224" t="s">
        <v>4396</v>
      </c>
      <c r="G1224" t="s">
        <v>4397</v>
      </c>
      <c r="H1224" t="s">
        <v>321</v>
      </c>
      <c r="I1224" t="s">
        <v>917</v>
      </c>
      <c r="J1224" t="s">
        <v>205</v>
      </c>
      <c r="K1224" t="s">
        <v>224</v>
      </c>
      <c r="L1224" t="s">
        <v>325</v>
      </c>
      <c r="M1224" t="s">
        <v>344</v>
      </c>
      <c r="N1224" t="s">
        <v>544</v>
      </c>
      <c r="O1224" t="s">
        <v>339</v>
      </c>
      <c r="P1224" t="s">
        <v>1215</v>
      </c>
      <c r="Q1224" s="138">
        <v>23670</v>
      </c>
      <c r="R1224" s="11" t="s">
        <v>1216</v>
      </c>
      <c r="S1224" t="s">
        <v>4398</v>
      </c>
      <c r="T1224" s="4"/>
      <c r="U1224" s="138">
        <v>17194.521199999999</v>
      </c>
      <c r="V1224" s="130">
        <v>2.2745121023437735E-6</v>
      </c>
      <c r="W1224" s="130">
        <v>3.3775752778551035E-2</v>
      </c>
      <c r="X1224" s="130">
        <v>5.8391940316218924E-3</v>
      </c>
      <c r="Y1224" s="182"/>
      <c r="AA1224" s="159"/>
    </row>
    <row r="1225" spans="1:27" x14ac:dyDescent="0.25">
      <c r="A1225" t="s">
        <v>1213</v>
      </c>
      <c r="B1225">
        <v>9719</v>
      </c>
      <c r="C1225" t="s">
        <v>4823</v>
      </c>
      <c r="D1225" t="s">
        <v>4824</v>
      </c>
      <c r="E1225" t="s">
        <v>80</v>
      </c>
      <c r="F1225" t="s">
        <v>4823</v>
      </c>
      <c r="G1225" t="s">
        <v>4825</v>
      </c>
      <c r="H1225" t="s">
        <v>321</v>
      </c>
      <c r="I1225" t="s">
        <v>917</v>
      </c>
      <c r="J1225" t="s">
        <v>205</v>
      </c>
      <c r="K1225" t="s">
        <v>224</v>
      </c>
      <c r="L1225" t="s">
        <v>325</v>
      </c>
      <c r="M1225" t="s">
        <v>346</v>
      </c>
      <c r="N1225" t="s">
        <v>545</v>
      </c>
      <c r="O1225" t="s">
        <v>339</v>
      </c>
      <c r="P1225" t="s">
        <v>1215</v>
      </c>
      <c r="Q1225" s="138">
        <v>6342</v>
      </c>
      <c r="R1225" s="11" t="s">
        <v>1216</v>
      </c>
      <c r="S1225" t="s">
        <v>4826</v>
      </c>
      <c r="T1225" s="4"/>
      <c r="U1225" s="138">
        <v>16088.8544</v>
      </c>
      <c r="V1225" s="130">
        <v>1.471799237041276E-5</v>
      </c>
      <c r="W1225" s="130">
        <v>3.1603855808703944E-2</v>
      </c>
      <c r="X1225" s="130">
        <v>5.4637137897223702E-3</v>
      </c>
      <c r="Y1225" s="182"/>
      <c r="AA1225" s="159"/>
    </row>
    <row r="1226" spans="1:27" x14ac:dyDescent="0.25">
      <c r="A1226" t="s">
        <v>1213</v>
      </c>
      <c r="B1226">
        <v>9719</v>
      </c>
      <c r="C1226" t="s">
        <v>3753</v>
      </c>
      <c r="D1226" t="s">
        <v>3754</v>
      </c>
      <c r="E1226" t="s">
        <v>80</v>
      </c>
      <c r="F1226" t="s">
        <v>4827</v>
      </c>
      <c r="G1226" t="s">
        <v>4828</v>
      </c>
      <c r="H1226" t="s">
        <v>321</v>
      </c>
      <c r="I1226" t="s">
        <v>917</v>
      </c>
      <c r="J1226" t="s">
        <v>205</v>
      </c>
      <c r="K1226" t="s">
        <v>224</v>
      </c>
      <c r="L1226" t="s">
        <v>325</v>
      </c>
      <c r="M1226" t="s">
        <v>346</v>
      </c>
      <c r="N1226" t="s">
        <v>544</v>
      </c>
      <c r="O1226" t="s">
        <v>339</v>
      </c>
      <c r="P1226" t="s">
        <v>1215</v>
      </c>
      <c r="Q1226" s="138">
        <v>955</v>
      </c>
      <c r="R1226" s="11" t="s">
        <v>1216</v>
      </c>
      <c r="S1226" t="s">
        <v>4829</v>
      </c>
      <c r="T1226" s="4"/>
      <c r="U1226" s="138">
        <v>14221.171</v>
      </c>
      <c r="V1226" s="130">
        <v>2.8148226616037586E-5</v>
      </c>
      <c r="W1226" s="130">
        <v>2.7935105044826689E-2</v>
      </c>
      <c r="X1226" s="130">
        <v>4.8294556073986139E-3</v>
      </c>
      <c r="Y1226" s="182"/>
      <c r="AA1226" s="159"/>
    </row>
    <row r="1227" spans="1:27" x14ac:dyDescent="0.25">
      <c r="A1227" t="s">
        <v>1213</v>
      </c>
      <c r="B1227">
        <v>9719</v>
      </c>
      <c r="C1227" t="s">
        <v>4138</v>
      </c>
      <c r="D1227" t="s">
        <v>4139</v>
      </c>
      <c r="E1227" t="s">
        <v>80</v>
      </c>
      <c r="F1227" t="s">
        <v>4140</v>
      </c>
      <c r="G1227" t="s">
        <v>4141</v>
      </c>
      <c r="H1227" t="s">
        <v>321</v>
      </c>
      <c r="I1227" t="s">
        <v>917</v>
      </c>
      <c r="J1227" t="s">
        <v>205</v>
      </c>
      <c r="K1227" t="s">
        <v>224</v>
      </c>
      <c r="L1227" t="s">
        <v>325</v>
      </c>
      <c r="M1227" t="s">
        <v>344</v>
      </c>
      <c r="N1227" t="s">
        <v>545</v>
      </c>
      <c r="O1227" t="s">
        <v>339</v>
      </c>
      <c r="P1227" t="s">
        <v>1215</v>
      </c>
      <c r="Q1227" s="138">
        <v>19252</v>
      </c>
      <c r="R1227" s="11" t="s">
        <v>1216</v>
      </c>
      <c r="S1227" t="s">
        <v>4142</v>
      </c>
      <c r="T1227" s="4"/>
      <c r="U1227" s="138">
        <v>13273.787699999999</v>
      </c>
      <c r="V1227" s="130">
        <v>3.427452376713548E-6</v>
      </c>
      <c r="W1227" s="130">
        <v>2.6074129461085054E-2</v>
      </c>
      <c r="X1227" s="130">
        <v>4.5077278403574325E-3</v>
      </c>
      <c r="Y1227" s="182"/>
      <c r="AA1227" s="159"/>
    </row>
    <row r="1228" spans="1:27" x14ac:dyDescent="0.25">
      <c r="A1228" t="s">
        <v>1213</v>
      </c>
      <c r="B1228">
        <v>9719</v>
      </c>
      <c r="C1228" t="s">
        <v>4830</v>
      </c>
      <c r="D1228" t="s">
        <v>4831</v>
      </c>
      <c r="E1228" t="s">
        <v>80</v>
      </c>
      <c r="F1228" t="s">
        <v>4832</v>
      </c>
      <c r="G1228" t="s">
        <v>4833</v>
      </c>
      <c r="H1228" t="s">
        <v>321</v>
      </c>
      <c r="I1228" t="s">
        <v>917</v>
      </c>
      <c r="J1228" t="s">
        <v>205</v>
      </c>
      <c r="K1228" t="s">
        <v>224</v>
      </c>
      <c r="L1228" t="s">
        <v>325</v>
      </c>
      <c r="M1228" t="s">
        <v>344</v>
      </c>
      <c r="N1228" t="s">
        <v>568</v>
      </c>
      <c r="O1228" t="s">
        <v>339</v>
      </c>
      <c r="P1228" t="s">
        <v>1215</v>
      </c>
      <c r="Q1228" s="138">
        <v>11200</v>
      </c>
      <c r="R1228" s="11" t="s">
        <v>1216</v>
      </c>
      <c r="S1228" t="s">
        <v>4834</v>
      </c>
      <c r="T1228" s="4">
        <v>3.92</v>
      </c>
      <c r="U1228" s="138">
        <v>8674.0277999999998</v>
      </c>
      <c r="V1228" s="130">
        <v>3.9373381077307737E-4</v>
      </c>
      <c r="W1228" s="130">
        <v>1.7038672677147818E-2</v>
      </c>
      <c r="X1228" s="130">
        <v>2.9456668650873733E-3</v>
      </c>
      <c r="Y1228" s="182"/>
      <c r="AA1228" s="159"/>
    </row>
    <row r="1229" spans="1:27" x14ac:dyDescent="0.25">
      <c r="A1229" t="s">
        <v>1213</v>
      </c>
      <c r="B1229">
        <v>9719</v>
      </c>
      <c r="C1229" t="s">
        <v>3679</v>
      </c>
      <c r="D1229" t="s">
        <v>3680</v>
      </c>
      <c r="E1229" t="s">
        <v>80</v>
      </c>
      <c r="F1229" t="s">
        <v>3679</v>
      </c>
      <c r="G1229" t="s">
        <v>4173</v>
      </c>
      <c r="H1229" t="s">
        <v>321</v>
      </c>
      <c r="I1229" t="s">
        <v>917</v>
      </c>
      <c r="J1229" t="s">
        <v>205</v>
      </c>
      <c r="K1229" t="s">
        <v>224</v>
      </c>
      <c r="L1229" t="s">
        <v>325</v>
      </c>
      <c r="M1229" t="s">
        <v>340</v>
      </c>
      <c r="N1229" t="s">
        <v>545</v>
      </c>
      <c r="O1229" t="s">
        <v>339</v>
      </c>
      <c r="P1229" t="s">
        <v>1215</v>
      </c>
      <c r="Q1229" s="138">
        <v>4523</v>
      </c>
      <c r="R1229" s="11" t="s">
        <v>1216</v>
      </c>
      <c r="S1229" t="s">
        <v>4174</v>
      </c>
      <c r="T1229" s="4"/>
      <c r="U1229" s="138">
        <v>8572.7268000000004</v>
      </c>
      <c r="V1229" s="130">
        <v>2.0639338222814613E-6</v>
      </c>
      <c r="W1229" s="130">
        <v>1.6839683854346522E-2</v>
      </c>
      <c r="X1229" s="130">
        <v>2.9112654306003619E-3</v>
      </c>
      <c r="Y1229" s="182"/>
      <c r="AA1229" s="159"/>
    </row>
    <row r="1230" spans="1:27" x14ac:dyDescent="0.25">
      <c r="A1230" t="s">
        <v>1213</v>
      </c>
      <c r="B1230">
        <v>9719</v>
      </c>
      <c r="C1230" t="s">
        <v>4835</v>
      </c>
      <c r="D1230" t="s">
        <v>4836</v>
      </c>
      <c r="E1230" t="s">
        <v>80</v>
      </c>
      <c r="F1230" t="s">
        <v>4837</v>
      </c>
      <c r="G1230" t="s">
        <v>4838</v>
      </c>
      <c r="H1230" t="s">
        <v>321</v>
      </c>
      <c r="I1230" t="s">
        <v>917</v>
      </c>
      <c r="J1230" t="s">
        <v>205</v>
      </c>
      <c r="K1230" t="s">
        <v>224</v>
      </c>
      <c r="L1230" t="s">
        <v>325</v>
      </c>
      <c r="M1230" t="s">
        <v>344</v>
      </c>
      <c r="N1230" t="s">
        <v>489</v>
      </c>
      <c r="O1230" t="s">
        <v>339</v>
      </c>
      <c r="P1230" t="s">
        <v>1215</v>
      </c>
      <c r="Q1230" s="138">
        <v>7370</v>
      </c>
      <c r="R1230" s="11" t="s">
        <v>1216</v>
      </c>
      <c r="S1230" t="s">
        <v>4839</v>
      </c>
      <c r="T1230" s="4"/>
      <c r="U1230" s="138">
        <v>8425.2888000000003</v>
      </c>
      <c r="V1230" s="130">
        <v>2.0631596144539754E-4</v>
      </c>
      <c r="W1230" s="130">
        <v>1.6550066633823739E-2</v>
      </c>
      <c r="X1230" s="130">
        <v>2.8611960463110066E-3</v>
      </c>
      <c r="Y1230" s="182"/>
      <c r="AA1230" s="159"/>
    </row>
    <row r="1231" spans="1:27" x14ac:dyDescent="0.25">
      <c r="A1231" t="s">
        <v>1213</v>
      </c>
      <c r="B1231">
        <v>9719</v>
      </c>
      <c r="C1231" t="s">
        <v>4153</v>
      </c>
      <c r="D1231" t="s">
        <v>4154</v>
      </c>
      <c r="E1231" t="s">
        <v>80</v>
      </c>
      <c r="F1231" t="s">
        <v>4155</v>
      </c>
      <c r="G1231" t="s">
        <v>4156</v>
      </c>
      <c r="H1231" t="s">
        <v>321</v>
      </c>
      <c r="I1231" t="s">
        <v>917</v>
      </c>
      <c r="J1231" t="s">
        <v>205</v>
      </c>
      <c r="K1231" t="s">
        <v>224</v>
      </c>
      <c r="L1231" t="s">
        <v>325</v>
      </c>
      <c r="M1231" t="s">
        <v>344</v>
      </c>
      <c r="N1231" t="s">
        <v>544</v>
      </c>
      <c r="O1231" t="s">
        <v>339</v>
      </c>
      <c r="P1231" t="s">
        <v>1215</v>
      </c>
      <c r="Q1231" s="138">
        <v>4631</v>
      </c>
      <c r="R1231" s="11" t="s">
        <v>1216</v>
      </c>
      <c r="S1231" t="s">
        <v>4157</v>
      </c>
      <c r="T1231" s="4"/>
      <c r="U1231" s="138">
        <v>7780.4739</v>
      </c>
      <c r="V1231" s="130">
        <v>6.2309061660764065E-7</v>
      </c>
      <c r="W1231" s="130">
        <v>1.5283435920644817E-2</v>
      </c>
      <c r="X1231" s="130">
        <v>2.6422193576445684E-3</v>
      </c>
      <c r="Y1231" s="182"/>
      <c r="AA1231" s="159"/>
    </row>
    <row r="1232" spans="1:27" x14ac:dyDescent="0.25">
      <c r="A1232" t="s">
        <v>1213</v>
      </c>
      <c r="B1232">
        <v>9719</v>
      </c>
      <c r="C1232" t="s">
        <v>4840</v>
      </c>
      <c r="D1232" t="s">
        <v>4841</v>
      </c>
      <c r="E1232" t="s">
        <v>80</v>
      </c>
      <c r="F1232" t="s">
        <v>4842</v>
      </c>
      <c r="G1232" t="s">
        <v>4843</v>
      </c>
      <c r="H1232" t="s">
        <v>321</v>
      </c>
      <c r="I1232" t="s">
        <v>917</v>
      </c>
      <c r="J1232" t="s">
        <v>205</v>
      </c>
      <c r="K1232" t="s">
        <v>224</v>
      </c>
      <c r="L1232" t="s">
        <v>325</v>
      </c>
      <c r="M1232" t="s">
        <v>344</v>
      </c>
      <c r="N1232" t="s">
        <v>534</v>
      </c>
      <c r="O1232" t="s">
        <v>339</v>
      </c>
      <c r="P1232" t="s">
        <v>1215</v>
      </c>
      <c r="Q1232" s="138">
        <v>24660</v>
      </c>
      <c r="R1232" s="11" t="s">
        <v>1216</v>
      </c>
      <c r="S1232" t="s">
        <v>4844</v>
      </c>
      <c r="T1232" s="4"/>
      <c r="U1232" s="138">
        <v>7229.4344000000001</v>
      </c>
      <c r="V1232" s="130">
        <v>7.9535235458117163E-6</v>
      </c>
      <c r="W1232" s="130">
        <v>1.4201011251371888E-2</v>
      </c>
      <c r="X1232" s="130">
        <v>2.4550884383149909E-3</v>
      </c>
      <c r="Y1232" s="182"/>
      <c r="AA1232" s="159"/>
    </row>
    <row r="1233" spans="1:27" x14ac:dyDescent="0.25">
      <c r="A1233" t="s">
        <v>1213</v>
      </c>
      <c r="B1233">
        <v>9719</v>
      </c>
      <c r="C1233" t="s">
        <v>4511</v>
      </c>
      <c r="D1233" t="s">
        <v>4512</v>
      </c>
      <c r="E1233" t="s">
        <v>311</v>
      </c>
      <c r="F1233" t="s">
        <v>4513</v>
      </c>
      <c r="G1233" t="s">
        <v>4514</v>
      </c>
      <c r="H1233" t="s">
        <v>321</v>
      </c>
      <c r="I1233" t="s">
        <v>917</v>
      </c>
      <c r="J1233" t="s">
        <v>205</v>
      </c>
      <c r="K1233" t="s">
        <v>204</v>
      </c>
      <c r="L1233" t="s">
        <v>325</v>
      </c>
      <c r="M1233" t="s">
        <v>346</v>
      </c>
      <c r="N1233" t="s">
        <v>544</v>
      </c>
      <c r="O1233" t="s">
        <v>339</v>
      </c>
      <c r="P1233" t="s">
        <v>1215</v>
      </c>
      <c r="Q1233" s="138">
        <v>10037</v>
      </c>
      <c r="R1233" s="11" t="s">
        <v>1216</v>
      </c>
      <c r="S1233" t="s">
        <v>4515</v>
      </c>
      <c r="T1233" s="4"/>
      <c r="U1233" s="138">
        <v>6001.5652</v>
      </c>
      <c r="V1233" s="130">
        <v>1.8037301506119169E-4</v>
      </c>
      <c r="W1233" s="130">
        <v>1.1789068164314759E-2</v>
      </c>
      <c r="X1233" s="130">
        <v>2.0381087259486847E-3</v>
      </c>
      <c r="Y1233" s="182"/>
      <c r="AA1233" s="159"/>
    </row>
    <row r="1234" spans="1:27" x14ac:dyDescent="0.25">
      <c r="A1234" t="s">
        <v>1213</v>
      </c>
      <c r="B1234">
        <v>9719</v>
      </c>
      <c r="C1234" t="s">
        <v>4438</v>
      </c>
      <c r="D1234" t="s">
        <v>4439</v>
      </c>
      <c r="E1234" t="s">
        <v>80</v>
      </c>
      <c r="F1234" t="s">
        <v>4438</v>
      </c>
      <c r="G1234" t="s">
        <v>4440</v>
      </c>
      <c r="H1234" t="s">
        <v>321</v>
      </c>
      <c r="I1234" t="s">
        <v>917</v>
      </c>
      <c r="J1234" t="s">
        <v>205</v>
      </c>
      <c r="K1234" t="s">
        <v>224</v>
      </c>
      <c r="L1234" t="s">
        <v>325</v>
      </c>
      <c r="M1234" t="s">
        <v>346</v>
      </c>
      <c r="N1234" t="s">
        <v>548</v>
      </c>
      <c r="O1234" t="s">
        <v>339</v>
      </c>
      <c r="P1234" t="s">
        <v>1215</v>
      </c>
      <c r="Q1234" s="138">
        <v>7294</v>
      </c>
      <c r="R1234" s="11" t="s">
        <v>1216</v>
      </c>
      <c r="S1234" t="s">
        <v>4441</v>
      </c>
      <c r="T1234" s="4"/>
      <c r="U1234" s="138">
        <v>5461.1462999999994</v>
      </c>
      <c r="V1234" s="130">
        <v>6.5358422939068099E-6</v>
      </c>
      <c r="W1234" s="130">
        <v>1.0727505882298059E-2</v>
      </c>
      <c r="X1234" s="130">
        <v>1.854584522003089E-3</v>
      </c>
      <c r="Y1234" s="182"/>
      <c r="AA1234" s="159"/>
    </row>
    <row r="1235" spans="1:27" x14ac:dyDescent="0.25">
      <c r="A1235" t="s">
        <v>1213</v>
      </c>
      <c r="B1235">
        <v>9719</v>
      </c>
      <c r="C1235" t="s">
        <v>2899</v>
      </c>
      <c r="D1235" t="s">
        <v>2900</v>
      </c>
      <c r="E1235" t="s">
        <v>80</v>
      </c>
      <c r="F1235" t="s">
        <v>4845</v>
      </c>
      <c r="G1235" t="s">
        <v>4846</v>
      </c>
      <c r="H1235" t="s">
        <v>321</v>
      </c>
      <c r="I1235" t="s">
        <v>917</v>
      </c>
      <c r="J1235" t="s">
        <v>205</v>
      </c>
      <c r="K1235" t="s">
        <v>224</v>
      </c>
      <c r="L1235" t="s">
        <v>325</v>
      </c>
      <c r="M1235" t="s">
        <v>344</v>
      </c>
      <c r="N1235" t="s">
        <v>539</v>
      </c>
      <c r="O1235" t="s">
        <v>339</v>
      </c>
      <c r="P1235" t="s">
        <v>1215</v>
      </c>
      <c r="Q1235" s="138">
        <v>5385</v>
      </c>
      <c r="R1235" s="11" t="s">
        <v>1216</v>
      </c>
      <c r="S1235" t="s">
        <v>4847</v>
      </c>
      <c r="T1235" s="4"/>
      <c r="U1235" s="138">
        <v>5312.9742000000006</v>
      </c>
      <c r="V1235" s="130">
        <v>3.4208895258800471E-6</v>
      </c>
      <c r="W1235" s="130">
        <v>1.0436446645459369E-2</v>
      </c>
      <c r="X1235" s="130">
        <v>1.8042658401445401E-3</v>
      </c>
      <c r="Y1235" s="182"/>
      <c r="AA1235" s="159"/>
    </row>
    <row r="1236" spans="1:27" x14ac:dyDescent="0.25">
      <c r="A1236" t="s">
        <v>1213</v>
      </c>
      <c r="B1236">
        <v>9719</v>
      </c>
      <c r="C1236" t="s">
        <v>4848</v>
      </c>
      <c r="D1236" t="s">
        <v>4849</v>
      </c>
      <c r="E1236" t="s">
        <v>80</v>
      </c>
      <c r="F1236" t="s">
        <v>4850</v>
      </c>
      <c r="G1236" t="s">
        <v>4851</v>
      </c>
      <c r="H1236" t="s">
        <v>321</v>
      </c>
      <c r="I1236" t="s">
        <v>917</v>
      </c>
      <c r="J1236" t="s">
        <v>205</v>
      </c>
      <c r="K1236" t="s">
        <v>224</v>
      </c>
      <c r="L1236" t="s">
        <v>325</v>
      </c>
      <c r="M1236" t="s">
        <v>344</v>
      </c>
      <c r="N1236" t="s">
        <v>458</v>
      </c>
      <c r="O1236" t="s">
        <v>339</v>
      </c>
      <c r="P1236" t="s">
        <v>1215</v>
      </c>
      <c r="Q1236" s="138">
        <v>730</v>
      </c>
      <c r="R1236" s="11" t="s">
        <v>1216</v>
      </c>
      <c r="S1236" t="s">
        <v>4852</v>
      </c>
      <c r="T1236" s="4"/>
      <c r="U1236" s="138">
        <v>4405.6867000000002</v>
      </c>
      <c r="V1236" s="130">
        <v>1.568245397252392E-6</v>
      </c>
      <c r="W1236" s="130">
        <v>8.6542325353584342E-3</v>
      </c>
      <c r="X1236" s="130">
        <v>1.4961544543523524E-3</v>
      </c>
      <c r="Y1236" s="182"/>
      <c r="AA1236" s="159"/>
    </row>
    <row r="1237" spans="1:27" x14ac:dyDescent="0.25">
      <c r="A1237" t="s">
        <v>1213</v>
      </c>
      <c r="B1237">
        <v>9719</v>
      </c>
      <c r="C1237" t="s">
        <v>4853</v>
      </c>
      <c r="D1237" t="s">
        <v>4854</v>
      </c>
      <c r="E1237" t="s">
        <v>80</v>
      </c>
      <c r="F1237" t="s">
        <v>4855</v>
      </c>
      <c r="G1237" t="s">
        <v>4856</v>
      </c>
      <c r="H1237" t="s">
        <v>321</v>
      </c>
      <c r="I1237" t="s">
        <v>917</v>
      </c>
      <c r="J1237" t="s">
        <v>205</v>
      </c>
      <c r="K1237" t="s">
        <v>233</v>
      </c>
      <c r="L1237" t="s">
        <v>325</v>
      </c>
      <c r="M1237" t="s">
        <v>344</v>
      </c>
      <c r="N1237" t="s">
        <v>486</v>
      </c>
      <c r="O1237" t="s">
        <v>339</v>
      </c>
      <c r="P1237" t="s">
        <v>1215</v>
      </c>
      <c r="Q1237" s="138">
        <v>15757</v>
      </c>
      <c r="R1237" s="11" t="s">
        <v>1216</v>
      </c>
      <c r="S1237" t="s">
        <v>4857</v>
      </c>
      <c r="T1237" s="4"/>
      <c r="U1237" s="138">
        <v>4275.2619999999997</v>
      </c>
      <c r="V1237" s="130">
        <v>4.983147456709806E-6</v>
      </c>
      <c r="W1237" s="130">
        <v>8.3980350889638986E-3</v>
      </c>
      <c r="X1237" s="130">
        <v>1.4518627220640417E-3</v>
      </c>
      <c r="Y1237" s="182"/>
      <c r="AA1237" s="159"/>
    </row>
    <row r="1238" spans="1:27" x14ac:dyDescent="0.25">
      <c r="A1238" t="s">
        <v>1213</v>
      </c>
      <c r="B1238">
        <v>9719</v>
      </c>
      <c r="C1238" t="s">
        <v>4501</v>
      </c>
      <c r="D1238" t="s">
        <v>4502</v>
      </c>
      <c r="E1238" t="s">
        <v>80</v>
      </c>
      <c r="F1238" t="s">
        <v>4503</v>
      </c>
      <c r="G1238" t="s">
        <v>4504</v>
      </c>
      <c r="H1238" t="s">
        <v>321</v>
      </c>
      <c r="I1238" t="s">
        <v>917</v>
      </c>
      <c r="J1238" t="s">
        <v>205</v>
      </c>
      <c r="K1238" t="s">
        <v>224</v>
      </c>
      <c r="L1238" t="s">
        <v>325</v>
      </c>
      <c r="M1238" t="s">
        <v>344</v>
      </c>
      <c r="N1238" t="s">
        <v>548</v>
      </c>
      <c r="O1238" t="s">
        <v>339</v>
      </c>
      <c r="P1238" t="s">
        <v>1215</v>
      </c>
      <c r="Q1238" s="138">
        <v>8820</v>
      </c>
      <c r="R1238" s="11" t="s">
        <v>1216</v>
      </c>
      <c r="S1238" t="s">
        <v>4505</v>
      </c>
      <c r="T1238" s="4"/>
      <c r="U1238" s="138">
        <v>4095.8921</v>
      </c>
      <c r="V1238" s="130">
        <v>3.5853658536585368E-7</v>
      </c>
      <c r="W1238" s="130">
        <v>8.0456930069806327E-3</v>
      </c>
      <c r="X1238" s="130">
        <v>1.3909493859292378E-3</v>
      </c>
      <c r="Y1238" s="182"/>
      <c r="AA1238" s="159"/>
    </row>
    <row r="1239" spans="1:27" x14ac:dyDescent="0.25">
      <c r="A1239" t="s">
        <v>1213</v>
      </c>
      <c r="B1239">
        <v>9719</v>
      </c>
      <c r="C1239" t="s">
        <v>4858</v>
      </c>
      <c r="D1239" t="s">
        <v>4859</v>
      </c>
      <c r="E1239" t="s">
        <v>80</v>
      </c>
      <c r="F1239" t="s">
        <v>4858</v>
      </c>
      <c r="G1239" t="s">
        <v>4860</v>
      </c>
      <c r="H1239" t="s">
        <v>321</v>
      </c>
      <c r="I1239" t="s">
        <v>917</v>
      </c>
      <c r="J1239" t="s">
        <v>205</v>
      </c>
      <c r="K1239" t="s">
        <v>224</v>
      </c>
      <c r="L1239" t="s">
        <v>325</v>
      </c>
      <c r="M1239" t="s">
        <v>344</v>
      </c>
      <c r="N1239" t="s">
        <v>516</v>
      </c>
      <c r="O1239" t="s">
        <v>339</v>
      </c>
      <c r="P1239" t="s">
        <v>1215</v>
      </c>
      <c r="Q1239" s="138">
        <v>4950</v>
      </c>
      <c r="R1239" s="11" t="s">
        <v>1216</v>
      </c>
      <c r="S1239" t="s">
        <v>4861</v>
      </c>
      <c r="T1239" s="4"/>
      <c r="U1239" s="138">
        <v>4060.0582999999997</v>
      </c>
      <c r="V1239" s="130">
        <v>1.9796353353341489E-5</v>
      </c>
      <c r="W1239" s="130">
        <v>7.9753035174543966E-3</v>
      </c>
      <c r="X1239" s="130">
        <v>1.3787803636775258E-3</v>
      </c>
      <c r="Y1239" s="182"/>
      <c r="AA1239" s="159"/>
    </row>
    <row r="1240" spans="1:27" x14ac:dyDescent="0.25">
      <c r="A1240" t="s">
        <v>1213</v>
      </c>
      <c r="B1240">
        <v>9719</v>
      </c>
      <c r="C1240" t="s">
        <v>4862</v>
      </c>
      <c r="D1240" t="s">
        <v>4863</v>
      </c>
      <c r="E1240" t="s">
        <v>80</v>
      </c>
      <c r="F1240" t="s">
        <v>4864</v>
      </c>
      <c r="G1240" t="s">
        <v>4865</v>
      </c>
      <c r="H1240" t="s">
        <v>321</v>
      </c>
      <c r="I1240" t="s">
        <v>917</v>
      </c>
      <c r="J1240" t="s">
        <v>205</v>
      </c>
      <c r="K1240" t="s">
        <v>281</v>
      </c>
      <c r="L1240" t="s">
        <v>325</v>
      </c>
      <c r="M1240" t="s">
        <v>346</v>
      </c>
      <c r="N1240" t="s">
        <v>534</v>
      </c>
      <c r="O1240" t="s">
        <v>339</v>
      </c>
      <c r="P1240" t="s">
        <v>1215</v>
      </c>
      <c r="Q1240" s="138">
        <v>17500</v>
      </c>
      <c r="R1240" s="11" t="s">
        <v>1216</v>
      </c>
      <c r="S1240" t="s">
        <v>4866</v>
      </c>
      <c r="T1240" s="4"/>
      <c r="U1240" s="138">
        <v>3191.7669000000001</v>
      </c>
      <c r="V1240" s="130">
        <v>6.9095536333909105E-6</v>
      </c>
      <c r="W1240" s="130">
        <v>6.2696907048020757E-3</v>
      </c>
      <c r="X1240" s="130">
        <v>1.0839119051950286E-3</v>
      </c>
      <c r="Y1240" s="182"/>
      <c r="AA1240" s="159"/>
    </row>
    <row r="1241" spans="1:27" x14ac:dyDescent="0.25">
      <c r="A1241" t="s">
        <v>1213</v>
      </c>
      <c r="B1241">
        <v>9719</v>
      </c>
      <c r="C1241" t="s">
        <v>4867</v>
      </c>
      <c r="D1241" t="s">
        <v>4868</v>
      </c>
      <c r="E1241" t="s">
        <v>80</v>
      </c>
      <c r="F1241" t="s">
        <v>4867</v>
      </c>
      <c r="G1241" t="s">
        <v>4869</v>
      </c>
      <c r="H1241" t="s">
        <v>321</v>
      </c>
      <c r="I1241" t="s">
        <v>917</v>
      </c>
      <c r="J1241" t="s">
        <v>205</v>
      </c>
      <c r="K1241" t="s">
        <v>224</v>
      </c>
      <c r="L1241" t="s">
        <v>325</v>
      </c>
      <c r="M1241" t="s">
        <v>344</v>
      </c>
      <c r="N1241" t="s">
        <v>548</v>
      </c>
      <c r="O1241" t="s">
        <v>339</v>
      </c>
      <c r="P1241" t="s">
        <v>1215</v>
      </c>
      <c r="Q1241" s="138">
        <v>3500</v>
      </c>
      <c r="R1241" s="11" t="s">
        <v>1216</v>
      </c>
      <c r="S1241" t="s">
        <v>4870</v>
      </c>
      <c r="T1241" s="4"/>
      <c r="U1241" s="138">
        <v>2888.6411000000003</v>
      </c>
      <c r="V1241" s="130">
        <v>7.1028705906495541E-5</v>
      </c>
      <c r="W1241" s="130">
        <v>5.6742509154347216E-3</v>
      </c>
      <c r="X1241" s="130">
        <v>9.8097153589933638E-4</v>
      </c>
      <c r="Y1241" s="182"/>
      <c r="AA1241" s="159"/>
    </row>
    <row r="1242" spans="1:27" x14ac:dyDescent="0.25">
      <c r="A1242" t="s">
        <v>1213</v>
      </c>
      <c r="B1242">
        <v>9719</v>
      </c>
      <c r="C1242" t="s">
        <v>4762</v>
      </c>
      <c r="D1242" t="s">
        <v>4763</v>
      </c>
      <c r="E1242" t="s">
        <v>80</v>
      </c>
      <c r="F1242" t="s">
        <v>4764</v>
      </c>
      <c r="G1242" t="s">
        <v>4765</v>
      </c>
      <c r="H1242" t="s">
        <v>321</v>
      </c>
      <c r="I1242" t="s">
        <v>917</v>
      </c>
      <c r="J1242" t="s">
        <v>205</v>
      </c>
      <c r="K1242" t="s">
        <v>224</v>
      </c>
      <c r="L1242" t="s">
        <v>325</v>
      </c>
      <c r="M1242" t="s">
        <v>346</v>
      </c>
      <c r="N1242" t="s">
        <v>530</v>
      </c>
      <c r="O1242" t="s">
        <v>339</v>
      </c>
      <c r="P1242" t="s">
        <v>1215</v>
      </c>
      <c r="Q1242" s="138">
        <v>28917</v>
      </c>
      <c r="R1242" s="11" t="s">
        <v>1216</v>
      </c>
      <c r="S1242" t="s">
        <v>4766</v>
      </c>
      <c r="T1242" s="4"/>
      <c r="U1242" s="138">
        <v>1982.6698000000001</v>
      </c>
      <c r="V1242" s="130">
        <v>3.4173129794609646E-4</v>
      </c>
      <c r="W1242" s="130">
        <v>3.8946222594613005E-3</v>
      </c>
      <c r="X1242" s="130">
        <v>6.7330712662339053E-4</v>
      </c>
      <c r="Y1242" s="182"/>
      <c r="AA1242" s="159"/>
    </row>
    <row r="1243" spans="1:27" x14ac:dyDescent="0.25">
      <c r="A1243" t="s">
        <v>1213</v>
      </c>
      <c r="B1243">
        <v>9719</v>
      </c>
      <c r="C1243" t="s">
        <v>4188</v>
      </c>
      <c r="D1243" t="s">
        <v>4189</v>
      </c>
      <c r="E1243" t="s">
        <v>80</v>
      </c>
      <c r="F1243" t="s">
        <v>4190</v>
      </c>
      <c r="G1243" t="s">
        <v>4191</v>
      </c>
      <c r="H1243" t="s">
        <v>321</v>
      </c>
      <c r="I1243" t="s">
        <v>917</v>
      </c>
      <c r="J1243" t="s">
        <v>205</v>
      </c>
      <c r="K1243" t="s">
        <v>224</v>
      </c>
      <c r="L1243" t="s">
        <v>325</v>
      </c>
      <c r="M1243" t="s">
        <v>344</v>
      </c>
      <c r="N1243" t="s">
        <v>544</v>
      </c>
      <c r="O1243" t="s">
        <v>339</v>
      </c>
      <c r="P1243" t="s">
        <v>1215</v>
      </c>
      <c r="Q1243" s="138">
        <v>1170</v>
      </c>
      <c r="R1243" s="11" t="s">
        <v>1216</v>
      </c>
      <c r="S1243" t="s">
        <v>4192</v>
      </c>
      <c r="T1243" s="4"/>
      <c r="U1243" s="138">
        <v>1490.9762000000001</v>
      </c>
      <c r="V1243" s="130">
        <v>3.6133415688696727E-6</v>
      </c>
      <c r="W1243" s="130">
        <v>2.9287726563682081E-3</v>
      </c>
      <c r="X1243" s="130">
        <v>5.0632984932027592E-4</v>
      </c>
      <c r="Y1243" s="182"/>
      <c r="AA1243" s="159"/>
    </row>
    <row r="1244" spans="1:27" x14ac:dyDescent="0.25">
      <c r="A1244" t="s">
        <v>1213</v>
      </c>
      <c r="B1244">
        <v>9719</v>
      </c>
      <c r="C1244" t="s">
        <v>4521</v>
      </c>
      <c r="D1244" t="s">
        <v>4522</v>
      </c>
      <c r="E1244" t="s">
        <v>311</v>
      </c>
      <c r="F1244" t="s">
        <v>4523</v>
      </c>
      <c r="G1244" t="s">
        <v>4524</v>
      </c>
      <c r="H1244" t="s">
        <v>321</v>
      </c>
      <c r="I1244" t="s">
        <v>917</v>
      </c>
      <c r="J1244" t="s">
        <v>205</v>
      </c>
      <c r="K1244" t="s">
        <v>224</v>
      </c>
      <c r="L1244" t="s">
        <v>325</v>
      </c>
      <c r="M1244" t="s">
        <v>346</v>
      </c>
      <c r="N1244" t="s">
        <v>486</v>
      </c>
      <c r="O1244" t="s">
        <v>339</v>
      </c>
      <c r="P1244" t="s">
        <v>1215</v>
      </c>
      <c r="Q1244" s="138">
        <v>60459.88</v>
      </c>
      <c r="R1244" s="11" t="s">
        <v>1216</v>
      </c>
      <c r="S1244" t="s">
        <v>4525</v>
      </c>
      <c r="T1244" s="4"/>
      <c r="U1244" s="138">
        <v>1424.9747</v>
      </c>
      <c r="V1244" s="130">
        <v>5.2235973220189375E-4</v>
      </c>
      <c r="W1244" s="130">
        <v>2.7991237803638249E-3</v>
      </c>
      <c r="X1244" s="130">
        <v>4.8391599083620878E-4</v>
      </c>
      <c r="Y1244" s="182"/>
      <c r="AA1244" s="159"/>
    </row>
    <row r="1245" spans="1:27" x14ac:dyDescent="0.25">
      <c r="A1245" t="s">
        <v>1213</v>
      </c>
      <c r="B1245">
        <v>9719</v>
      </c>
      <c r="C1245" t="s">
        <v>4645</v>
      </c>
      <c r="D1245" t="s">
        <v>4646</v>
      </c>
      <c r="E1245" t="s">
        <v>309</v>
      </c>
      <c r="F1245" t="s">
        <v>4871</v>
      </c>
      <c r="G1245" t="s">
        <v>4872</v>
      </c>
      <c r="H1245" t="s">
        <v>321</v>
      </c>
      <c r="I1245" t="s">
        <v>917</v>
      </c>
      <c r="J1245" t="s">
        <v>205</v>
      </c>
      <c r="K1245" t="s">
        <v>204</v>
      </c>
      <c r="L1245" t="s">
        <v>325</v>
      </c>
      <c r="M1245" t="s">
        <v>346</v>
      </c>
      <c r="N1245" t="s">
        <v>546</v>
      </c>
      <c r="O1245" t="s">
        <v>339</v>
      </c>
      <c r="P1245" t="s">
        <v>1215</v>
      </c>
      <c r="Q1245" s="138">
        <v>30433</v>
      </c>
      <c r="R1245" s="11" t="s">
        <v>1216</v>
      </c>
      <c r="S1245" t="s">
        <v>4873</v>
      </c>
      <c r="T1245" s="4"/>
      <c r="U1245" s="138">
        <v>511.35750000000002</v>
      </c>
      <c r="V1245" s="130">
        <v>5.3376164754627322E-4</v>
      </c>
      <c r="W1245" s="130">
        <v>1.0044760363235885E-3</v>
      </c>
      <c r="X1245" s="130">
        <v>1.7365506298745278E-4</v>
      </c>
      <c r="Y1245" s="182"/>
      <c r="AA1245" s="159"/>
    </row>
    <row r="1246" spans="1:27" x14ac:dyDescent="0.25">
      <c r="A1246" t="s">
        <v>1213</v>
      </c>
      <c r="B1246">
        <v>9720</v>
      </c>
      <c r="C1246" t="s">
        <v>2786</v>
      </c>
      <c r="D1246" t="s">
        <v>2787</v>
      </c>
      <c r="E1246" t="s">
        <v>309</v>
      </c>
      <c r="F1246" t="s">
        <v>3931</v>
      </c>
      <c r="G1246" t="s">
        <v>3932</v>
      </c>
      <c r="H1246" t="s">
        <v>321</v>
      </c>
      <c r="I1246" t="s">
        <v>917</v>
      </c>
      <c r="J1246" t="s">
        <v>204</v>
      </c>
      <c r="K1246" t="s">
        <v>204</v>
      </c>
      <c r="L1246" t="s">
        <v>325</v>
      </c>
      <c r="M1246" t="s">
        <v>340</v>
      </c>
      <c r="N1246" t="s">
        <v>464</v>
      </c>
      <c r="O1246" t="s">
        <v>339</v>
      </c>
      <c r="P1246" t="s">
        <v>1212</v>
      </c>
      <c r="Q1246" s="138">
        <v>399313</v>
      </c>
      <c r="R1246" s="165">
        <v>1</v>
      </c>
      <c r="S1246" t="s">
        <v>3933</v>
      </c>
      <c r="T1246" s="4"/>
      <c r="U1246" s="138">
        <v>2643.0527000000002</v>
      </c>
      <c r="V1246" s="130">
        <v>1.7959893575465416E-3</v>
      </c>
      <c r="W1246" s="130">
        <v>1.0622740247731246E-2</v>
      </c>
      <c r="X1246" s="130">
        <v>2.5906338210238021E-3</v>
      </c>
      <c r="Y1246" s="182"/>
      <c r="AA1246" s="159"/>
    </row>
    <row r="1247" spans="1:27" x14ac:dyDescent="0.25">
      <c r="A1247" t="s">
        <v>1213</v>
      </c>
      <c r="B1247">
        <v>9720</v>
      </c>
      <c r="C1247" t="s">
        <v>4874</v>
      </c>
      <c r="D1247" t="s">
        <v>4875</v>
      </c>
      <c r="E1247" t="s">
        <v>80</v>
      </c>
      <c r="F1247" t="s">
        <v>4876</v>
      </c>
      <c r="G1247" t="s">
        <v>4877</v>
      </c>
      <c r="H1247" t="s">
        <v>321</v>
      </c>
      <c r="I1247" t="s">
        <v>917</v>
      </c>
      <c r="J1247" t="s">
        <v>204</v>
      </c>
      <c r="K1247" t="s">
        <v>204</v>
      </c>
      <c r="L1247" t="s">
        <v>325</v>
      </c>
      <c r="M1247" t="s">
        <v>340</v>
      </c>
      <c r="N1247" t="s">
        <v>548</v>
      </c>
      <c r="O1247" t="s">
        <v>339</v>
      </c>
      <c r="P1247" t="s">
        <v>1215</v>
      </c>
      <c r="Q1247" s="138">
        <v>2834</v>
      </c>
      <c r="R1247" s="11" t="s">
        <v>1216</v>
      </c>
      <c r="S1247" t="s">
        <v>4878</v>
      </c>
      <c r="T1247" s="4"/>
      <c r="U1247" s="138">
        <v>2498.4495000000002</v>
      </c>
      <c r="V1247" s="130">
        <v>9.7574008542718072E-5</v>
      </c>
      <c r="W1247" s="130">
        <v>1.0041562947486446E-2</v>
      </c>
      <c r="X1247" s="130">
        <v>2.4488984933293263E-3</v>
      </c>
      <c r="Y1247" s="182"/>
      <c r="AA1247" s="159"/>
    </row>
    <row r="1248" spans="1:27" x14ac:dyDescent="0.25">
      <c r="A1248" t="s">
        <v>1213</v>
      </c>
      <c r="B1248">
        <v>9720</v>
      </c>
      <c r="C1248" t="s">
        <v>1855</v>
      </c>
      <c r="D1248" t="s">
        <v>1856</v>
      </c>
      <c r="E1248" t="s">
        <v>309</v>
      </c>
      <c r="F1248" t="s">
        <v>3928</v>
      </c>
      <c r="G1248" t="s">
        <v>3929</v>
      </c>
      <c r="H1248" t="s">
        <v>321</v>
      </c>
      <c r="I1248" t="s">
        <v>917</v>
      </c>
      <c r="J1248" t="s">
        <v>204</v>
      </c>
      <c r="K1248" t="s">
        <v>204</v>
      </c>
      <c r="L1248" t="s">
        <v>325</v>
      </c>
      <c r="M1248" t="s">
        <v>340</v>
      </c>
      <c r="N1248" t="s">
        <v>464</v>
      </c>
      <c r="O1248" t="s">
        <v>339</v>
      </c>
      <c r="P1248" t="s">
        <v>1212</v>
      </c>
      <c r="Q1248" s="138">
        <v>28784</v>
      </c>
      <c r="R1248" s="165">
        <v>1</v>
      </c>
      <c r="S1248" t="s">
        <v>3930</v>
      </c>
      <c r="T1248" s="4"/>
      <c r="U1248" s="138">
        <v>400.3854</v>
      </c>
      <c r="V1248" s="130">
        <v>1.4797030990948179E-4</v>
      </c>
      <c r="W1248" s="130">
        <v>1.6091961023645021E-3</v>
      </c>
      <c r="X1248" s="130">
        <v>3.9244467531205236E-4</v>
      </c>
      <c r="Y1248" s="182"/>
      <c r="AA1248" s="159"/>
    </row>
    <row r="1249" spans="1:27" x14ac:dyDescent="0.25">
      <c r="A1249" t="s">
        <v>1213</v>
      </c>
      <c r="B1249">
        <v>9720</v>
      </c>
      <c r="C1249" t="s">
        <v>2047</v>
      </c>
      <c r="D1249" t="s">
        <v>2048</v>
      </c>
      <c r="E1249" t="s">
        <v>309</v>
      </c>
      <c r="F1249" t="s">
        <v>3946</v>
      </c>
      <c r="G1249" t="s">
        <v>3947</v>
      </c>
      <c r="H1249" t="s">
        <v>312</v>
      </c>
      <c r="I1249" t="s">
        <v>917</v>
      </c>
      <c r="J1249" t="s">
        <v>204</v>
      </c>
      <c r="K1249" t="s">
        <v>204</v>
      </c>
      <c r="L1249" t="s">
        <v>325</v>
      </c>
      <c r="M1249" t="s">
        <v>340</v>
      </c>
      <c r="N1249" t="s">
        <v>448</v>
      </c>
      <c r="O1249" t="s">
        <v>339</v>
      </c>
      <c r="P1249" t="s">
        <v>1212</v>
      </c>
      <c r="Q1249" s="138">
        <v>189994</v>
      </c>
      <c r="R1249" s="165">
        <v>1</v>
      </c>
      <c r="S1249" t="s">
        <v>3948</v>
      </c>
      <c r="T1249" s="4"/>
      <c r="U1249" s="138">
        <v>24851.215199999999</v>
      </c>
      <c r="V1249" s="130">
        <v>7.3559586951269385E-4</v>
      </c>
      <c r="W1249" s="130">
        <v>9.98799622535224E-2</v>
      </c>
      <c r="X1249" s="130">
        <v>2.4358348431970645E-2</v>
      </c>
      <c r="Y1249" s="182"/>
      <c r="AA1249" s="159"/>
    </row>
    <row r="1250" spans="1:27" x14ac:dyDescent="0.25">
      <c r="A1250" t="s">
        <v>1213</v>
      </c>
      <c r="B1250">
        <v>9720</v>
      </c>
      <c r="C1250" t="s">
        <v>1873</v>
      </c>
      <c r="D1250" t="s">
        <v>1874</v>
      </c>
      <c r="E1250" t="s">
        <v>309</v>
      </c>
      <c r="F1250" t="s">
        <v>1873</v>
      </c>
      <c r="G1250" t="s">
        <v>3934</v>
      </c>
      <c r="H1250" t="s">
        <v>312</v>
      </c>
      <c r="I1250" t="s">
        <v>917</v>
      </c>
      <c r="J1250" t="s">
        <v>204</v>
      </c>
      <c r="K1250" t="s">
        <v>204</v>
      </c>
      <c r="L1250" t="s">
        <v>325</v>
      </c>
      <c r="M1250" t="s">
        <v>340</v>
      </c>
      <c r="N1250" t="s">
        <v>448</v>
      </c>
      <c r="O1250" t="s">
        <v>339</v>
      </c>
      <c r="P1250" t="s">
        <v>1212</v>
      </c>
      <c r="Q1250" s="138">
        <v>677853</v>
      </c>
      <c r="R1250" s="165">
        <v>1</v>
      </c>
      <c r="S1250" t="s">
        <v>3935</v>
      </c>
      <c r="T1250" s="4"/>
      <c r="U1250" s="138">
        <v>21081.228300000002</v>
      </c>
      <c r="V1250" s="130">
        <v>4.1955972011909875E-4</v>
      </c>
      <c r="W1250" s="130">
        <v>8.4727940662712081E-2</v>
      </c>
      <c r="X1250" s="130">
        <v>2.0663130562135257E-2</v>
      </c>
      <c r="Y1250" s="182"/>
      <c r="AA1250" s="159"/>
    </row>
    <row r="1251" spans="1:27" x14ac:dyDescent="0.25">
      <c r="A1251" t="s">
        <v>1213</v>
      </c>
      <c r="B1251">
        <v>9720</v>
      </c>
      <c r="C1251" t="s">
        <v>3938</v>
      </c>
      <c r="D1251" t="s">
        <v>3939</v>
      </c>
      <c r="E1251" t="s">
        <v>309</v>
      </c>
      <c r="F1251" t="s">
        <v>3938</v>
      </c>
      <c r="G1251" t="s">
        <v>3940</v>
      </c>
      <c r="H1251" t="s">
        <v>312</v>
      </c>
      <c r="I1251" t="s">
        <v>917</v>
      </c>
      <c r="J1251" t="s">
        <v>204</v>
      </c>
      <c r="K1251" t="s">
        <v>204</v>
      </c>
      <c r="L1251" t="s">
        <v>325</v>
      </c>
      <c r="M1251" t="s">
        <v>340</v>
      </c>
      <c r="N1251" t="s">
        <v>439</v>
      </c>
      <c r="O1251" t="s">
        <v>339</v>
      </c>
      <c r="P1251" t="s">
        <v>1212</v>
      </c>
      <c r="Q1251" s="138">
        <v>356585</v>
      </c>
      <c r="R1251" s="165">
        <v>1</v>
      </c>
      <c r="S1251" t="s">
        <v>3941</v>
      </c>
      <c r="T1251" s="4"/>
      <c r="U1251" s="138">
        <v>19141.482800000002</v>
      </c>
      <c r="V1251" s="130">
        <v>4.4577817372501169E-3</v>
      </c>
      <c r="W1251" s="130">
        <v>7.6931874926601113E-2</v>
      </c>
      <c r="X1251" s="130">
        <v>1.8761855458358959E-2</v>
      </c>
      <c r="Y1251" s="182"/>
      <c r="AA1251" s="159"/>
    </row>
    <row r="1252" spans="1:27" x14ac:dyDescent="0.25">
      <c r="A1252" t="s">
        <v>1213</v>
      </c>
      <c r="B1252">
        <v>9720</v>
      </c>
      <c r="C1252" t="s">
        <v>2018</v>
      </c>
      <c r="D1252" t="s">
        <v>2019</v>
      </c>
      <c r="E1252" t="s">
        <v>309</v>
      </c>
      <c r="F1252" t="s">
        <v>2018</v>
      </c>
      <c r="G1252" t="s">
        <v>3964</v>
      </c>
      <c r="H1252" t="s">
        <v>312</v>
      </c>
      <c r="I1252" t="s">
        <v>917</v>
      </c>
      <c r="J1252" t="s">
        <v>204</v>
      </c>
      <c r="K1252" t="s">
        <v>204</v>
      </c>
      <c r="L1252" t="s">
        <v>325</v>
      </c>
      <c r="M1252" t="s">
        <v>340</v>
      </c>
      <c r="N1252" t="s">
        <v>464</v>
      </c>
      <c r="O1252" t="s">
        <v>339</v>
      </c>
      <c r="P1252" t="s">
        <v>1212</v>
      </c>
      <c r="Q1252" s="138">
        <v>60908</v>
      </c>
      <c r="R1252" s="165">
        <v>1</v>
      </c>
      <c r="S1252" t="s">
        <v>3965</v>
      </c>
      <c r="T1252" s="4"/>
      <c r="U1252" s="138">
        <v>15050.366800000002</v>
      </c>
      <c r="V1252" s="130">
        <v>1.2816856738062403E-3</v>
      </c>
      <c r="W1252" s="130">
        <v>6.0489197642361846E-2</v>
      </c>
      <c r="X1252" s="130">
        <v>1.4751877346559821E-2</v>
      </c>
      <c r="Y1252" s="182"/>
      <c r="AA1252" s="159"/>
    </row>
    <row r="1253" spans="1:27" x14ac:dyDescent="0.25">
      <c r="A1253" t="s">
        <v>1213</v>
      </c>
      <c r="B1253">
        <v>9720</v>
      </c>
      <c r="C1253" t="s">
        <v>2191</v>
      </c>
      <c r="D1253" t="s">
        <v>2192</v>
      </c>
      <c r="E1253" t="s">
        <v>309</v>
      </c>
      <c r="F1253" t="s">
        <v>2191</v>
      </c>
      <c r="G1253" t="s">
        <v>3971</v>
      </c>
      <c r="H1253" t="s">
        <v>312</v>
      </c>
      <c r="I1253" t="s">
        <v>917</v>
      </c>
      <c r="J1253" t="s">
        <v>204</v>
      </c>
      <c r="K1253" t="s">
        <v>204</v>
      </c>
      <c r="L1253" t="s">
        <v>325</v>
      </c>
      <c r="M1253" t="s">
        <v>340</v>
      </c>
      <c r="N1253" t="s">
        <v>484</v>
      </c>
      <c r="O1253" t="s">
        <v>339</v>
      </c>
      <c r="P1253" t="s">
        <v>1212</v>
      </c>
      <c r="Q1253" s="138">
        <v>2966642</v>
      </c>
      <c r="R1253" s="165">
        <v>1</v>
      </c>
      <c r="S1253" t="s">
        <v>3972</v>
      </c>
      <c r="T1253" s="4"/>
      <c r="U1253" s="138">
        <v>12566.6955</v>
      </c>
      <c r="V1253" s="130">
        <v>1.072188246308067E-3</v>
      </c>
      <c r="W1253" s="130">
        <v>5.0507030022077543E-2</v>
      </c>
      <c r="X1253" s="130">
        <v>1.231746396158034E-2</v>
      </c>
      <c r="Y1253" s="182"/>
      <c r="AA1253" s="159"/>
    </row>
    <row r="1254" spans="1:27" x14ac:dyDescent="0.25">
      <c r="A1254" t="s">
        <v>1213</v>
      </c>
      <c r="B1254">
        <v>9720</v>
      </c>
      <c r="C1254" t="s">
        <v>2285</v>
      </c>
      <c r="D1254" t="s">
        <v>2286</v>
      </c>
      <c r="E1254" t="s">
        <v>309</v>
      </c>
      <c r="F1254" t="s">
        <v>2285</v>
      </c>
      <c r="G1254" t="s">
        <v>3936</v>
      </c>
      <c r="H1254" t="s">
        <v>312</v>
      </c>
      <c r="I1254" t="s">
        <v>917</v>
      </c>
      <c r="J1254" t="s">
        <v>204</v>
      </c>
      <c r="K1254" t="s">
        <v>204</v>
      </c>
      <c r="L1254" t="s">
        <v>325</v>
      </c>
      <c r="M1254" t="s">
        <v>340</v>
      </c>
      <c r="N1254" t="s">
        <v>467</v>
      </c>
      <c r="O1254" t="s">
        <v>339</v>
      </c>
      <c r="P1254" t="s">
        <v>1212</v>
      </c>
      <c r="Q1254" s="138">
        <v>204374</v>
      </c>
      <c r="R1254" s="165">
        <v>1</v>
      </c>
      <c r="S1254" t="s">
        <v>3937</v>
      </c>
      <c r="T1254" s="4"/>
      <c r="U1254" s="138">
        <v>12507.6888</v>
      </c>
      <c r="V1254" s="130">
        <v>1.6503142089273982E-4</v>
      </c>
      <c r="W1254" s="130">
        <v>5.026987514167134E-2</v>
      </c>
      <c r="X1254" s="130">
        <v>1.2259627523931177E-2</v>
      </c>
      <c r="Y1254" s="182"/>
      <c r="AA1254" s="159"/>
    </row>
    <row r="1255" spans="1:27" x14ac:dyDescent="0.25">
      <c r="A1255" t="s">
        <v>1213</v>
      </c>
      <c r="B1255">
        <v>9720</v>
      </c>
      <c r="C1255" t="s">
        <v>1769</v>
      </c>
      <c r="D1255" t="s">
        <v>1770</v>
      </c>
      <c r="E1255" t="s">
        <v>309</v>
      </c>
      <c r="F1255" t="s">
        <v>1769</v>
      </c>
      <c r="G1255" t="s">
        <v>3977</v>
      </c>
      <c r="H1255" t="s">
        <v>312</v>
      </c>
      <c r="I1255" t="s">
        <v>917</v>
      </c>
      <c r="J1255" t="s">
        <v>204</v>
      </c>
      <c r="K1255" t="s">
        <v>204</v>
      </c>
      <c r="L1255" t="s">
        <v>325</v>
      </c>
      <c r="M1255" t="s">
        <v>340</v>
      </c>
      <c r="N1255" t="s">
        <v>441</v>
      </c>
      <c r="O1255" t="s">
        <v>339</v>
      </c>
      <c r="P1255" t="s">
        <v>1212</v>
      </c>
      <c r="Q1255" s="138">
        <v>199284.4</v>
      </c>
      <c r="R1255" s="165">
        <v>1</v>
      </c>
      <c r="S1255" t="s">
        <v>3978</v>
      </c>
      <c r="T1255" s="4"/>
      <c r="U1255" s="138">
        <v>11927.1713</v>
      </c>
      <c r="V1255" s="130">
        <v>1.6822187002319626E-3</v>
      </c>
      <c r="W1255" s="130">
        <v>4.7936706903382968E-2</v>
      </c>
      <c r="X1255" s="130">
        <v>1.1690623255043088E-2</v>
      </c>
      <c r="Y1255" s="182"/>
      <c r="AA1255" s="159"/>
    </row>
    <row r="1256" spans="1:27" x14ac:dyDescent="0.25">
      <c r="A1256" t="s">
        <v>1213</v>
      </c>
      <c r="B1256">
        <v>9720</v>
      </c>
      <c r="C1256" t="s">
        <v>3995</v>
      </c>
      <c r="D1256" t="s">
        <v>3996</v>
      </c>
      <c r="E1256" t="s">
        <v>309</v>
      </c>
      <c r="F1256" t="s">
        <v>3995</v>
      </c>
      <c r="G1256" t="s">
        <v>3997</v>
      </c>
      <c r="H1256" t="s">
        <v>312</v>
      </c>
      <c r="I1256" t="s">
        <v>917</v>
      </c>
      <c r="J1256" t="s">
        <v>204</v>
      </c>
      <c r="K1256" t="s">
        <v>204</v>
      </c>
      <c r="L1256" t="s">
        <v>325</v>
      </c>
      <c r="M1256" t="s">
        <v>340</v>
      </c>
      <c r="N1256" t="s">
        <v>480</v>
      </c>
      <c r="O1256" t="s">
        <v>339</v>
      </c>
      <c r="P1256" t="s">
        <v>1212</v>
      </c>
      <c r="Q1256" s="138">
        <v>16164</v>
      </c>
      <c r="R1256" s="165">
        <v>1</v>
      </c>
      <c r="S1256" t="s">
        <v>3998</v>
      </c>
      <c r="T1256" s="4"/>
      <c r="U1256" s="138">
        <v>10409.616</v>
      </c>
      <c r="V1256" s="130">
        <v>2.1616900564678002E-4</v>
      </c>
      <c r="W1256" s="130">
        <v>4.1837473330224223E-2</v>
      </c>
      <c r="X1256" s="130">
        <v>1.0203165178458418E-2</v>
      </c>
      <c r="Y1256" s="182"/>
      <c r="AA1256" s="159"/>
    </row>
    <row r="1257" spans="1:27" x14ac:dyDescent="0.25">
      <c r="A1257" t="s">
        <v>1213</v>
      </c>
      <c r="B1257">
        <v>9720</v>
      </c>
      <c r="C1257" t="s">
        <v>2442</v>
      </c>
      <c r="D1257" t="s">
        <v>2443</v>
      </c>
      <c r="E1257" t="s">
        <v>309</v>
      </c>
      <c r="F1257" t="s">
        <v>2442</v>
      </c>
      <c r="G1257" t="s">
        <v>3957</v>
      </c>
      <c r="H1257" t="s">
        <v>312</v>
      </c>
      <c r="I1257" t="s">
        <v>917</v>
      </c>
      <c r="J1257" t="s">
        <v>204</v>
      </c>
      <c r="K1257" t="s">
        <v>204</v>
      </c>
      <c r="L1257" t="s">
        <v>325</v>
      </c>
      <c r="M1257" t="s">
        <v>340</v>
      </c>
      <c r="N1257" t="s">
        <v>446</v>
      </c>
      <c r="O1257" t="s">
        <v>339</v>
      </c>
      <c r="P1257" t="s">
        <v>1212</v>
      </c>
      <c r="Q1257" s="138">
        <v>15143</v>
      </c>
      <c r="R1257" s="165">
        <v>1</v>
      </c>
      <c r="S1257" t="s">
        <v>3958</v>
      </c>
      <c r="T1257" s="4">
        <v>28.461299999999998</v>
      </c>
      <c r="U1257" s="138">
        <v>10084.927599999999</v>
      </c>
      <c r="V1257" s="130">
        <v>3.404697299634137E-4</v>
      </c>
      <c r="W1257" s="130">
        <v>4.0532512390682056E-2</v>
      </c>
      <c r="X1257" s="130">
        <v>9.8849162270341403E-3</v>
      </c>
      <c r="Y1257" s="182"/>
      <c r="AA1257" s="159"/>
    </row>
    <row r="1258" spans="1:27" x14ac:dyDescent="0.25">
      <c r="A1258" t="s">
        <v>1213</v>
      </c>
      <c r="B1258">
        <v>9720</v>
      </c>
      <c r="C1258" t="s">
        <v>3979</v>
      </c>
      <c r="D1258" t="s">
        <v>3980</v>
      </c>
      <c r="E1258" t="s">
        <v>309</v>
      </c>
      <c r="F1258" t="s">
        <v>3979</v>
      </c>
      <c r="G1258" t="s">
        <v>3981</v>
      </c>
      <c r="H1258" t="s">
        <v>312</v>
      </c>
      <c r="I1258" t="s">
        <v>917</v>
      </c>
      <c r="J1258" t="s">
        <v>204</v>
      </c>
      <c r="K1258" t="s">
        <v>204</v>
      </c>
      <c r="L1258" t="s">
        <v>325</v>
      </c>
      <c r="M1258" t="s">
        <v>340</v>
      </c>
      <c r="N1258" t="s">
        <v>458</v>
      </c>
      <c r="O1258" t="s">
        <v>339</v>
      </c>
      <c r="P1258" t="s">
        <v>1212</v>
      </c>
      <c r="Q1258" s="138">
        <v>62399</v>
      </c>
      <c r="R1258" s="165">
        <v>1</v>
      </c>
      <c r="S1258" t="s">
        <v>3982</v>
      </c>
      <c r="T1258" s="4"/>
      <c r="U1258" s="138">
        <v>9247.5318000000007</v>
      </c>
      <c r="V1258" s="130">
        <v>5.6169558884203359E-4</v>
      </c>
      <c r="W1258" s="130">
        <v>3.7166919995214084E-2</v>
      </c>
      <c r="X1258" s="130">
        <v>9.0641282491541377E-3</v>
      </c>
      <c r="Y1258" s="182"/>
      <c r="AA1258" s="159"/>
    </row>
    <row r="1259" spans="1:27" x14ac:dyDescent="0.25">
      <c r="A1259" t="s">
        <v>1213</v>
      </c>
      <c r="B1259">
        <v>9720</v>
      </c>
      <c r="C1259" t="s">
        <v>2375</v>
      </c>
      <c r="D1259" t="s">
        <v>2376</v>
      </c>
      <c r="E1259" t="s">
        <v>309</v>
      </c>
      <c r="F1259" t="s">
        <v>3966</v>
      </c>
      <c r="G1259" t="s">
        <v>3967</v>
      </c>
      <c r="H1259" t="s">
        <v>312</v>
      </c>
      <c r="I1259" t="s">
        <v>917</v>
      </c>
      <c r="J1259" t="s">
        <v>204</v>
      </c>
      <c r="K1259" t="s">
        <v>204</v>
      </c>
      <c r="L1259" t="s">
        <v>325</v>
      </c>
      <c r="M1259" t="s">
        <v>340</v>
      </c>
      <c r="N1259" t="s">
        <v>445</v>
      </c>
      <c r="O1259" t="s">
        <v>339</v>
      </c>
      <c r="P1259" t="s">
        <v>1212</v>
      </c>
      <c r="Q1259" s="138">
        <v>226516</v>
      </c>
      <c r="R1259" s="165">
        <v>1</v>
      </c>
      <c r="S1259" t="s">
        <v>3968</v>
      </c>
      <c r="T1259" s="4"/>
      <c r="U1259" s="138">
        <v>7744.5820000000003</v>
      </c>
      <c r="V1259" s="130">
        <v>8.6811520498439071E-4</v>
      </c>
      <c r="W1259" s="130">
        <v>3.112638764760723E-2</v>
      </c>
      <c r="X1259" s="130">
        <v>7.5909860060271051E-3</v>
      </c>
      <c r="Y1259" s="182"/>
      <c r="AA1259" s="159"/>
    </row>
    <row r="1260" spans="1:27" x14ac:dyDescent="0.25">
      <c r="A1260" t="s">
        <v>1213</v>
      </c>
      <c r="B1260">
        <v>9720</v>
      </c>
      <c r="C1260" t="s">
        <v>1703</v>
      </c>
      <c r="D1260" t="s">
        <v>1704</v>
      </c>
      <c r="E1260" t="s">
        <v>309</v>
      </c>
      <c r="F1260" t="s">
        <v>3983</v>
      </c>
      <c r="G1260" t="s">
        <v>3984</v>
      </c>
      <c r="H1260" t="s">
        <v>312</v>
      </c>
      <c r="I1260" t="s">
        <v>917</v>
      </c>
      <c r="J1260" t="s">
        <v>204</v>
      </c>
      <c r="K1260" t="s">
        <v>204</v>
      </c>
      <c r="L1260" t="s">
        <v>325</v>
      </c>
      <c r="M1260" t="s">
        <v>340</v>
      </c>
      <c r="N1260" t="s">
        <v>454</v>
      </c>
      <c r="O1260" t="s">
        <v>339</v>
      </c>
      <c r="P1260" t="s">
        <v>1212</v>
      </c>
      <c r="Q1260" s="138">
        <v>161998</v>
      </c>
      <c r="R1260" s="165">
        <v>1</v>
      </c>
      <c r="S1260" t="s">
        <v>3985</v>
      </c>
      <c r="T1260" s="4"/>
      <c r="U1260" s="138">
        <v>7571.7865000000002</v>
      </c>
      <c r="V1260" s="130">
        <v>1.6206992014776477E-3</v>
      </c>
      <c r="W1260" s="130">
        <v>3.0431902171598052E-2</v>
      </c>
      <c r="X1260" s="130">
        <v>7.4216175078428964E-3</v>
      </c>
      <c r="Y1260" s="182"/>
      <c r="AA1260" s="159"/>
    </row>
    <row r="1261" spans="1:27" x14ac:dyDescent="0.25">
      <c r="A1261" t="s">
        <v>1213</v>
      </c>
      <c r="B1261">
        <v>9720</v>
      </c>
      <c r="C1261" t="s">
        <v>2142</v>
      </c>
      <c r="D1261" t="s">
        <v>2143</v>
      </c>
      <c r="E1261" t="s">
        <v>309</v>
      </c>
      <c r="F1261" t="s">
        <v>4026</v>
      </c>
      <c r="G1261" t="s">
        <v>4027</v>
      </c>
      <c r="H1261" t="s">
        <v>312</v>
      </c>
      <c r="I1261" t="s">
        <v>917</v>
      </c>
      <c r="J1261" t="s">
        <v>204</v>
      </c>
      <c r="K1261" t="s">
        <v>204</v>
      </c>
      <c r="L1261" t="s">
        <v>325</v>
      </c>
      <c r="M1261" t="s">
        <v>340</v>
      </c>
      <c r="N1261" t="s">
        <v>464</v>
      </c>
      <c r="O1261" t="s">
        <v>339</v>
      </c>
      <c r="P1261" t="s">
        <v>1212</v>
      </c>
      <c r="Q1261" s="138">
        <v>623859</v>
      </c>
      <c r="R1261" s="165">
        <v>1</v>
      </c>
      <c r="S1261" t="s">
        <v>4028</v>
      </c>
      <c r="T1261" s="4"/>
      <c r="U1261" s="138">
        <v>5496.1977999999999</v>
      </c>
      <c r="V1261" s="130">
        <v>8.2582639706088037E-4</v>
      </c>
      <c r="W1261" s="130">
        <v>2.2089866607484566E-2</v>
      </c>
      <c r="X1261" s="130">
        <v>5.3871933418946256E-3</v>
      </c>
      <c r="Y1261" s="182"/>
      <c r="AA1261" s="159"/>
    </row>
    <row r="1262" spans="1:27" x14ac:dyDescent="0.25">
      <c r="A1262" t="s">
        <v>1213</v>
      </c>
      <c r="B1262">
        <v>9720</v>
      </c>
      <c r="C1262" t="s">
        <v>4122</v>
      </c>
      <c r="D1262" t="s">
        <v>4123</v>
      </c>
      <c r="E1262" t="s">
        <v>309</v>
      </c>
      <c r="F1262" t="s">
        <v>4122</v>
      </c>
      <c r="G1262" t="s">
        <v>4124</v>
      </c>
      <c r="H1262" t="s">
        <v>312</v>
      </c>
      <c r="I1262" t="s">
        <v>917</v>
      </c>
      <c r="J1262" t="s">
        <v>204</v>
      </c>
      <c r="K1262" t="s">
        <v>204</v>
      </c>
      <c r="L1262" t="s">
        <v>325</v>
      </c>
      <c r="M1262" t="s">
        <v>340</v>
      </c>
      <c r="N1262" t="s">
        <v>475</v>
      </c>
      <c r="O1262" t="s">
        <v>339</v>
      </c>
      <c r="P1262" t="s">
        <v>1212</v>
      </c>
      <c r="Q1262" s="138">
        <v>627562</v>
      </c>
      <c r="R1262" s="165">
        <v>1</v>
      </c>
      <c r="S1262" t="s">
        <v>4125</v>
      </c>
      <c r="T1262" s="4"/>
      <c r="U1262" s="138">
        <v>5469.2028</v>
      </c>
      <c r="V1262" s="130">
        <v>4.3858782884774643E-3</v>
      </c>
      <c r="W1262" s="130">
        <v>2.1981370521505082E-2</v>
      </c>
      <c r="X1262" s="130">
        <v>5.3607337257096975E-3</v>
      </c>
      <c r="Y1262" s="182"/>
      <c r="AA1262" s="159"/>
    </row>
    <row r="1263" spans="1:27" x14ac:dyDescent="0.25">
      <c r="A1263" t="s">
        <v>1213</v>
      </c>
      <c r="B1263">
        <v>9720</v>
      </c>
      <c r="C1263" t="s">
        <v>3959</v>
      </c>
      <c r="D1263" t="s">
        <v>3960</v>
      </c>
      <c r="E1263" t="s">
        <v>309</v>
      </c>
      <c r="F1263" t="s">
        <v>3961</v>
      </c>
      <c r="G1263" t="s">
        <v>3962</v>
      </c>
      <c r="H1263" t="s">
        <v>312</v>
      </c>
      <c r="I1263" t="s">
        <v>917</v>
      </c>
      <c r="J1263" t="s">
        <v>204</v>
      </c>
      <c r="K1263" t="s">
        <v>204</v>
      </c>
      <c r="L1263" t="s">
        <v>325</v>
      </c>
      <c r="M1263" t="s">
        <v>340</v>
      </c>
      <c r="N1263" t="s">
        <v>448</v>
      </c>
      <c r="O1263" t="s">
        <v>339</v>
      </c>
      <c r="P1263" t="s">
        <v>1212</v>
      </c>
      <c r="Q1263" s="138">
        <v>34726</v>
      </c>
      <c r="R1263" s="165">
        <v>1</v>
      </c>
      <c r="S1263" t="s">
        <v>3963</v>
      </c>
      <c r="T1263" s="4"/>
      <c r="U1263" s="138">
        <v>5004.0165999999999</v>
      </c>
      <c r="V1263" s="130">
        <v>3.4611767323126751E-4</v>
      </c>
      <c r="W1263" s="130">
        <v>2.011173236808152E-2</v>
      </c>
      <c r="X1263" s="130">
        <v>4.9047734254124157E-3</v>
      </c>
      <c r="Y1263" s="182"/>
      <c r="AA1263" s="159"/>
    </row>
    <row r="1264" spans="1:27" x14ac:dyDescent="0.25">
      <c r="A1264" t="s">
        <v>1213</v>
      </c>
      <c r="B1264">
        <v>9720</v>
      </c>
      <c r="C1264" t="s">
        <v>2436</v>
      </c>
      <c r="D1264" t="s">
        <v>2437</v>
      </c>
      <c r="E1264" t="s">
        <v>309</v>
      </c>
      <c r="F1264" t="s">
        <v>2436</v>
      </c>
      <c r="G1264" t="s">
        <v>3993</v>
      </c>
      <c r="H1264" t="s">
        <v>312</v>
      </c>
      <c r="I1264" t="s">
        <v>917</v>
      </c>
      <c r="J1264" t="s">
        <v>204</v>
      </c>
      <c r="K1264" t="s">
        <v>204</v>
      </c>
      <c r="L1264" t="s">
        <v>325</v>
      </c>
      <c r="M1264" t="s">
        <v>340</v>
      </c>
      <c r="N1264" t="s">
        <v>456</v>
      </c>
      <c r="O1264" t="s">
        <v>339</v>
      </c>
      <c r="P1264" t="s">
        <v>1212</v>
      </c>
      <c r="Q1264" s="138">
        <v>259242</v>
      </c>
      <c r="R1264" s="165">
        <v>1</v>
      </c>
      <c r="S1264" t="s">
        <v>3994</v>
      </c>
      <c r="T1264" s="4"/>
      <c r="U1264" s="138">
        <v>4178.9809999999998</v>
      </c>
      <c r="V1264" s="130">
        <v>1.9721385739180104E-4</v>
      </c>
      <c r="W1264" s="130">
        <v>1.6795817072888544E-2</v>
      </c>
      <c r="X1264" s="130">
        <v>4.0961005113578962E-3</v>
      </c>
      <c r="Y1264" s="182"/>
      <c r="AA1264" s="159"/>
    </row>
    <row r="1265" spans="1:27" x14ac:dyDescent="0.25">
      <c r="A1265" t="s">
        <v>1213</v>
      </c>
      <c r="B1265">
        <v>9720</v>
      </c>
      <c r="C1265" t="s">
        <v>1884</v>
      </c>
      <c r="D1265" t="s">
        <v>1885</v>
      </c>
      <c r="E1265" t="s">
        <v>309</v>
      </c>
      <c r="F1265" t="s">
        <v>1884</v>
      </c>
      <c r="G1265" t="s">
        <v>3949</v>
      </c>
      <c r="H1265" t="s">
        <v>312</v>
      </c>
      <c r="I1265" t="s">
        <v>917</v>
      </c>
      <c r="J1265" t="s">
        <v>204</v>
      </c>
      <c r="K1265" t="s">
        <v>204</v>
      </c>
      <c r="L1265" t="s">
        <v>325</v>
      </c>
      <c r="M1265" t="s">
        <v>340</v>
      </c>
      <c r="N1265" t="s">
        <v>448</v>
      </c>
      <c r="O1265" t="s">
        <v>339</v>
      </c>
      <c r="P1265" t="s">
        <v>1212</v>
      </c>
      <c r="Q1265" s="138">
        <v>118750</v>
      </c>
      <c r="R1265" s="165">
        <v>1</v>
      </c>
      <c r="S1265" t="s">
        <v>3950</v>
      </c>
      <c r="T1265" s="4"/>
      <c r="U1265" s="138">
        <v>3995.9375</v>
      </c>
      <c r="V1265" s="130">
        <v>8.877294639562064E-5</v>
      </c>
      <c r="W1265" s="130">
        <v>1.6060143677297304E-2</v>
      </c>
      <c r="X1265" s="130">
        <v>3.9166872587131155E-3</v>
      </c>
      <c r="Y1265" s="182"/>
      <c r="AA1265" s="159"/>
    </row>
    <row r="1266" spans="1:27" x14ac:dyDescent="0.25">
      <c r="A1266" t="s">
        <v>1213</v>
      </c>
      <c r="B1266">
        <v>9720</v>
      </c>
      <c r="C1266" t="s">
        <v>3131</v>
      </c>
      <c r="D1266" t="s">
        <v>3132</v>
      </c>
      <c r="E1266" t="s">
        <v>309</v>
      </c>
      <c r="F1266" t="s">
        <v>3131</v>
      </c>
      <c r="G1266" t="s">
        <v>4483</v>
      </c>
      <c r="H1266" t="s">
        <v>312</v>
      </c>
      <c r="I1266" t="s">
        <v>917</v>
      </c>
      <c r="J1266" t="s">
        <v>204</v>
      </c>
      <c r="K1266" t="s">
        <v>204</v>
      </c>
      <c r="L1266" t="s">
        <v>325</v>
      </c>
      <c r="M1266" t="s">
        <v>340</v>
      </c>
      <c r="N1266" t="s">
        <v>447</v>
      </c>
      <c r="O1266" t="s">
        <v>339</v>
      </c>
      <c r="P1266" t="s">
        <v>1212</v>
      </c>
      <c r="Q1266" s="138">
        <v>9540</v>
      </c>
      <c r="R1266" s="165">
        <v>1</v>
      </c>
      <c r="S1266" t="s">
        <v>4484</v>
      </c>
      <c r="T1266" s="4"/>
      <c r="U1266" s="138">
        <v>2654.982</v>
      </c>
      <c r="V1266" s="130">
        <v>4.929719714429708E-4</v>
      </c>
      <c r="W1266" s="130">
        <v>1.0670685510130765E-2</v>
      </c>
      <c r="X1266" s="130">
        <v>2.6023265307609702E-3</v>
      </c>
      <c r="Y1266" s="182"/>
      <c r="AA1266" s="159"/>
    </row>
    <row r="1267" spans="1:27" x14ac:dyDescent="0.25">
      <c r="A1267" t="s">
        <v>1213</v>
      </c>
      <c r="B1267">
        <v>9720</v>
      </c>
      <c r="C1267" t="s">
        <v>4540</v>
      </c>
      <c r="D1267" t="s">
        <v>4541</v>
      </c>
      <c r="E1267" t="s">
        <v>309</v>
      </c>
      <c r="F1267" t="s">
        <v>4540</v>
      </c>
      <c r="G1267" t="s">
        <v>4542</v>
      </c>
      <c r="H1267" t="s">
        <v>312</v>
      </c>
      <c r="I1267" t="s">
        <v>917</v>
      </c>
      <c r="J1267" t="s">
        <v>204</v>
      </c>
      <c r="K1267" t="s">
        <v>204</v>
      </c>
      <c r="L1267" t="s">
        <v>325</v>
      </c>
      <c r="M1267" t="s">
        <v>340</v>
      </c>
      <c r="N1267" t="s">
        <v>480</v>
      </c>
      <c r="O1267" t="s">
        <v>339</v>
      </c>
      <c r="P1267" t="s">
        <v>1212</v>
      </c>
      <c r="Q1267" s="138">
        <v>83775</v>
      </c>
      <c r="R1267" s="165">
        <v>1</v>
      </c>
      <c r="S1267" t="s">
        <v>4543</v>
      </c>
      <c r="T1267" s="4"/>
      <c r="U1267" s="138">
        <v>2609.5912999999996</v>
      </c>
      <c r="V1267" s="130">
        <v>1.7414420362343419E-3</v>
      </c>
      <c r="W1267" s="130">
        <v>1.0488254938177849E-2</v>
      </c>
      <c r="X1267" s="130">
        <v>2.5578360510289744E-3</v>
      </c>
      <c r="Y1267" s="182"/>
      <c r="AA1267" s="159"/>
    </row>
    <row r="1268" spans="1:27" x14ac:dyDescent="0.25">
      <c r="A1268" t="s">
        <v>1213</v>
      </c>
      <c r="B1268">
        <v>9720</v>
      </c>
      <c r="C1268" t="s">
        <v>3942</v>
      </c>
      <c r="D1268" t="s">
        <v>3943</v>
      </c>
      <c r="E1268" t="s">
        <v>309</v>
      </c>
      <c r="F1268" t="s">
        <v>3942</v>
      </c>
      <c r="G1268" t="s">
        <v>3944</v>
      </c>
      <c r="H1268" t="s">
        <v>312</v>
      </c>
      <c r="I1268" t="s">
        <v>917</v>
      </c>
      <c r="J1268" t="s">
        <v>204</v>
      </c>
      <c r="K1268" t="s">
        <v>204</v>
      </c>
      <c r="L1268" t="s">
        <v>325</v>
      </c>
      <c r="M1268" t="s">
        <v>340</v>
      </c>
      <c r="N1268" t="s">
        <v>458</v>
      </c>
      <c r="O1268" t="s">
        <v>339</v>
      </c>
      <c r="P1268" t="s">
        <v>1212</v>
      </c>
      <c r="Q1268" s="138">
        <v>2866</v>
      </c>
      <c r="R1268" s="165">
        <v>1</v>
      </c>
      <c r="S1268" t="s">
        <v>3945</v>
      </c>
      <c r="T1268" s="4"/>
      <c r="U1268" s="138">
        <v>2516.348</v>
      </c>
      <c r="V1268" s="130">
        <v>9.8675761638472112E-5</v>
      </c>
      <c r="W1268" s="130">
        <v>1.0113499128071878E-2</v>
      </c>
      <c r="X1268" s="130">
        <v>2.4664420176962803E-3</v>
      </c>
      <c r="Y1268" s="182"/>
      <c r="AA1268" s="159"/>
    </row>
    <row r="1269" spans="1:27" x14ac:dyDescent="0.25">
      <c r="A1269" t="s">
        <v>1213</v>
      </c>
      <c r="B1269">
        <v>9720</v>
      </c>
      <c r="C1269" t="s">
        <v>4056</v>
      </c>
      <c r="D1269" t="s">
        <v>4057</v>
      </c>
      <c r="E1269" t="s">
        <v>309</v>
      </c>
      <c r="F1269" t="s">
        <v>4056</v>
      </c>
      <c r="G1269" t="s">
        <v>4058</v>
      </c>
      <c r="H1269" t="s">
        <v>312</v>
      </c>
      <c r="I1269" t="s">
        <v>917</v>
      </c>
      <c r="J1269" t="s">
        <v>204</v>
      </c>
      <c r="K1269" t="s">
        <v>204</v>
      </c>
      <c r="L1269" t="s">
        <v>325</v>
      </c>
      <c r="M1269" t="s">
        <v>340</v>
      </c>
      <c r="N1269" t="s">
        <v>476</v>
      </c>
      <c r="O1269" t="s">
        <v>339</v>
      </c>
      <c r="P1269" t="s">
        <v>1212</v>
      </c>
      <c r="Q1269" s="138">
        <v>12215</v>
      </c>
      <c r="R1269" s="165">
        <v>1</v>
      </c>
      <c r="S1269" t="s">
        <v>4059</v>
      </c>
      <c r="T1269" s="4"/>
      <c r="U1269" s="138">
        <v>2394.14</v>
      </c>
      <c r="V1269" s="130">
        <v>5.326460578501149E-4</v>
      </c>
      <c r="W1269" s="130">
        <v>9.6223307755850963E-3</v>
      </c>
      <c r="X1269" s="130">
        <v>2.3466577326535804E-3</v>
      </c>
      <c r="Y1269" s="182"/>
      <c r="AA1269" s="159"/>
    </row>
    <row r="1270" spans="1:27" x14ac:dyDescent="0.25">
      <c r="A1270" t="s">
        <v>1213</v>
      </c>
      <c r="B1270">
        <v>9720</v>
      </c>
      <c r="C1270" t="s">
        <v>3953</v>
      </c>
      <c r="D1270" t="s">
        <v>3954</v>
      </c>
      <c r="E1270" t="s">
        <v>309</v>
      </c>
      <c r="F1270" t="s">
        <v>3953</v>
      </c>
      <c r="G1270" t="s">
        <v>3955</v>
      </c>
      <c r="H1270" t="s">
        <v>312</v>
      </c>
      <c r="I1270" t="s">
        <v>917</v>
      </c>
      <c r="J1270" t="s">
        <v>204</v>
      </c>
      <c r="K1270" t="s">
        <v>204</v>
      </c>
      <c r="L1270" t="s">
        <v>325</v>
      </c>
      <c r="M1270" t="s">
        <v>340</v>
      </c>
      <c r="N1270" t="s">
        <v>463</v>
      </c>
      <c r="O1270" t="s">
        <v>339</v>
      </c>
      <c r="P1270" t="s">
        <v>1212</v>
      </c>
      <c r="Q1270" s="138">
        <v>10765</v>
      </c>
      <c r="R1270" s="165">
        <v>1</v>
      </c>
      <c r="S1270" t="s">
        <v>3956</v>
      </c>
      <c r="T1270" s="4"/>
      <c r="U1270" s="138">
        <v>2310.1689999999999</v>
      </c>
      <c r="V1270" s="130">
        <v>1.1960077228879548E-3</v>
      </c>
      <c r="W1270" s="130">
        <v>9.2848414317887196E-3</v>
      </c>
      <c r="X1270" s="130">
        <v>2.2643521045496878E-3</v>
      </c>
      <c r="Y1270" s="182"/>
      <c r="AA1270" s="159"/>
    </row>
    <row r="1271" spans="1:27" x14ac:dyDescent="0.25">
      <c r="A1271" t="s">
        <v>1213</v>
      </c>
      <c r="B1271">
        <v>9720</v>
      </c>
      <c r="C1271" t="s">
        <v>4299</v>
      </c>
      <c r="D1271" t="s">
        <v>4300</v>
      </c>
      <c r="E1271" t="s">
        <v>309</v>
      </c>
      <c r="F1271" t="s">
        <v>4299</v>
      </c>
      <c r="G1271" t="s">
        <v>4301</v>
      </c>
      <c r="H1271" t="s">
        <v>312</v>
      </c>
      <c r="I1271" t="s">
        <v>917</v>
      </c>
      <c r="J1271" t="s">
        <v>204</v>
      </c>
      <c r="K1271" t="s">
        <v>204</v>
      </c>
      <c r="L1271" t="s">
        <v>325</v>
      </c>
      <c r="M1271" t="s">
        <v>340</v>
      </c>
      <c r="N1271" t="s">
        <v>473</v>
      </c>
      <c r="O1271" t="s">
        <v>339</v>
      </c>
      <c r="P1271" t="s">
        <v>1212</v>
      </c>
      <c r="Q1271" s="138">
        <v>156368</v>
      </c>
      <c r="R1271" s="165">
        <v>1</v>
      </c>
      <c r="S1271" t="s">
        <v>4302</v>
      </c>
      <c r="T1271" s="4"/>
      <c r="U1271" s="138">
        <v>2201.6614</v>
      </c>
      <c r="V1271" s="130">
        <v>1.4238295533394024E-3</v>
      </c>
      <c r="W1271" s="130">
        <v>8.8487366013005782E-3</v>
      </c>
      <c r="X1271" s="130">
        <v>2.1579965035440317E-3</v>
      </c>
      <c r="Y1271" s="182"/>
      <c r="AA1271" s="159"/>
    </row>
    <row r="1272" spans="1:27" x14ac:dyDescent="0.25">
      <c r="A1272" t="s">
        <v>1213</v>
      </c>
      <c r="B1272">
        <v>9720</v>
      </c>
      <c r="C1272" t="s">
        <v>1980</v>
      </c>
      <c r="D1272" t="s">
        <v>1981</v>
      </c>
      <c r="E1272" t="s">
        <v>309</v>
      </c>
      <c r="F1272" t="s">
        <v>1980</v>
      </c>
      <c r="G1272" t="s">
        <v>3973</v>
      </c>
      <c r="H1272" t="s">
        <v>312</v>
      </c>
      <c r="I1272" t="s">
        <v>917</v>
      </c>
      <c r="J1272" t="s">
        <v>204</v>
      </c>
      <c r="K1272" t="s">
        <v>204</v>
      </c>
      <c r="L1272" t="s">
        <v>325</v>
      </c>
      <c r="M1272" t="s">
        <v>340</v>
      </c>
      <c r="N1272" t="s">
        <v>464</v>
      </c>
      <c r="O1272" t="s">
        <v>339</v>
      </c>
      <c r="P1272" t="s">
        <v>1212</v>
      </c>
      <c r="Q1272" s="138">
        <v>9881</v>
      </c>
      <c r="R1272" s="165">
        <v>1</v>
      </c>
      <c r="S1272" t="s">
        <v>3974</v>
      </c>
      <c r="T1272" s="4"/>
      <c r="U1272" s="138">
        <v>2173.8200000000002</v>
      </c>
      <c r="V1272" s="130">
        <v>8.1477489256449678E-5</v>
      </c>
      <c r="W1272" s="130">
        <v>8.7368387339848107E-3</v>
      </c>
      <c r="X1272" s="130">
        <v>2.1307072737588475E-3</v>
      </c>
      <c r="Y1272" s="182"/>
      <c r="AA1272" s="159"/>
    </row>
    <row r="1273" spans="1:27" x14ac:dyDescent="0.25">
      <c r="A1273" t="s">
        <v>1213</v>
      </c>
      <c r="B1273">
        <v>9720</v>
      </c>
      <c r="C1273" t="s">
        <v>4102</v>
      </c>
      <c r="D1273" t="s">
        <v>4103</v>
      </c>
      <c r="E1273" t="s">
        <v>309</v>
      </c>
      <c r="F1273" t="s">
        <v>4102</v>
      </c>
      <c r="G1273" t="s">
        <v>4104</v>
      </c>
      <c r="H1273" t="s">
        <v>312</v>
      </c>
      <c r="I1273" t="s">
        <v>917</v>
      </c>
      <c r="J1273" t="s">
        <v>204</v>
      </c>
      <c r="K1273" t="s">
        <v>204</v>
      </c>
      <c r="L1273" t="s">
        <v>325</v>
      </c>
      <c r="M1273" t="s">
        <v>340</v>
      </c>
      <c r="N1273" t="s">
        <v>478</v>
      </c>
      <c r="O1273" t="s">
        <v>339</v>
      </c>
      <c r="P1273" t="s">
        <v>1212</v>
      </c>
      <c r="Q1273" s="138">
        <v>41579</v>
      </c>
      <c r="R1273" s="165">
        <v>1</v>
      </c>
      <c r="S1273" t="s">
        <v>4105</v>
      </c>
      <c r="T1273" s="4"/>
      <c r="U1273" s="138">
        <v>2078.9499999999998</v>
      </c>
      <c r="V1273" s="130">
        <v>2.7953278044390577E-3</v>
      </c>
      <c r="W1273" s="130">
        <v>8.3555450248952168E-3</v>
      </c>
      <c r="X1273" s="130">
        <v>2.0377188022839771E-3</v>
      </c>
      <c r="Y1273" s="182"/>
      <c r="AA1273" s="159"/>
    </row>
    <row r="1274" spans="1:27" x14ac:dyDescent="0.25">
      <c r="A1274" t="s">
        <v>1213</v>
      </c>
      <c r="B1274">
        <v>9720</v>
      </c>
      <c r="C1274" t="s">
        <v>3986</v>
      </c>
      <c r="D1274" t="s">
        <v>3987</v>
      </c>
      <c r="E1274" t="s">
        <v>309</v>
      </c>
      <c r="F1274" t="s">
        <v>3988</v>
      </c>
      <c r="G1274" t="s">
        <v>3989</v>
      </c>
      <c r="H1274" t="s">
        <v>312</v>
      </c>
      <c r="I1274" t="s">
        <v>917</v>
      </c>
      <c r="J1274" t="s">
        <v>204</v>
      </c>
      <c r="K1274" t="s">
        <v>204</v>
      </c>
      <c r="L1274" t="s">
        <v>325</v>
      </c>
      <c r="M1274" t="s">
        <v>340</v>
      </c>
      <c r="N1274" t="s">
        <v>445</v>
      </c>
      <c r="O1274" t="s">
        <v>339</v>
      </c>
      <c r="P1274" t="s">
        <v>1212</v>
      </c>
      <c r="Q1274" s="138">
        <v>23072</v>
      </c>
      <c r="R1274" s="165">
        <v>1</v>
      </c>
      <c r="S1274" t="s">
        <v>3990</v>
      </c>
      <c r="T1274" s="4"/>
      <c r="U1274" s="138">
        <v>2067.2512000000002</v>
      </c>
      <c r="V1274" s="130">
        <v>3.6464826717553476E-4</v>
      </c>
      <c r="W1274" s="130">
        <v>8.3085261691568674E-3</v>
      </c>
      <c r="X1274" s="130">
        <v>2.0262520211087884E-3</v>
      </c>
      <c r="Y1274" s="182"/>
      <c r="AA1274" s="159"/>
    </row>
    <row r="1275" spans="1:27" x14ac:dyDescent="0.25">
      <c r="A1275" t="s">
        <v>1213</v>
      </c>
      <c r="B1275">
        <v>9720</v>
      </c>
      <c r="C1275" t="s">
        <v>2572</v>
      </c>
      <c r="D1275" t="s">
        <v>2573</v>
      </c>
      <c r="E1275" t="s">
        <v>309</v>
      </c>
      <c r="F1275" t="s">
        <v>2572</v>
      </c>
      <c r="G1275" t="s">
        <v>4267</v>
      </c>
      <c r="H1275" t="s">
        <v>312</v>
      </c>
      <c r="I1275" t="s">
        <v>917</v>
      </c>
      <c r="J1275" t="s">
        <v>204</v>
      </c>
      <c r="K1275" t="s">
        <v>204</v>
      </c>
      <c r="L1275" t="s">
        <v>325</v>
      </c>
      <c r="M1275" t="s">
        <v>340</v>
      </c>
      <c r="N1275" t="s">
        <v>451</v>
      </c>
      <c r="O1275" t="s">
        <v>339</v>
      </c>
      <c r="P1275" t="s">
        <v>1212</v>
      </c>
      <c r="Q1275" s="138">
        <v>2074</v>
      </c>
      <c r="R1275" s="165">
        <v>1</v>
      </c>
      <c r="S1275" t="s">
        <v>4268</v>
      </c>
      <c r="T1275" s="4"/>
      <c r="U1275" s="138">
        <v>1736.7676000000001</v>
      </c>
      <c r="V1275" s="130">
        <v>2.6926707164918941E-4</v>
      </c>
      <c r="W1275" s="130">
        <v>6.9802736379322291E-3</v>
      </c>
      <c r="X1275" s="130">
        <v>1.7023228041644187E-3</v>
      </c>
      <c r="Y1275" s="182"/>
      <c r="AA1275" s="159"/>
    </row>
    <row r="1276" spans="1:27" x14ac:dyDescent="0.25">
      <c r="A1276" t="s">
        <v>1213</v>
      </c>
      <c r="B1276">
        <v>9720</v>
      </c>
      <c r="C1276" t="s">
        <v>4607</v>
      </c>
      <c r="D1276" t="s">
        <v>4608</v>
      </c>
      <c r="E1276" t="s">
        <v>309</v>
      </c>
      <c r="F1276" t="s">
        <v>4607</v>
      </c>
      <c r="G1276" t="s">
        <v>4609</v>
      </c>
      <c r="H1276" t="s">
        <v>312</v>
      </c>
      <c r="I1276" t="s">
        <v>917</v>
      </c>
      <c r="J1276" t="s">
        <v>204</v>
      </c>
      <c r="K1276" t="s">
        <v>204</v>
      </c>
      <c r="L1276" t="s">
        <v>325</v>
      </c>
      <c r="M1276" t="s">
        <v>340</v>
      </c>
      <c r="N1276" t="s">
        <v>471</v>
      </c>
      <c r="O1276" t="s">
        <v>339</v>
      </c>
      <c r="P1276" t="s">
        <v>1212</v>
      </c>
      <c r="Q1276" s="138">
        <v>343396</v>
      </c>
      <c r="R1276" s="165">
        <v>1</v>
      </c>
      <c r="S1276" t="s">
        <v>4610</v>
      </c>
      <c r="T1276" s="4"/>
      <c r="U1276" s="138">
        <v>1612.5876000000001</v>
      </c>
      <c r="V1276" s="130">
        <v>3.9317991832960291E-3</v>
      </c>
      <c r="W1276" s="130">
        <v>6.4811795850730986E-3</v>
      </c>
      <c r="X1276" s="130">
        <v>1.5806056292118587E-3</v>
      </c>
      <c r="Y1276" s="182"/>
      <c r="AA1276" s="159"/>
    </row>
    <row r="1277" spans="1:27" x14ac:dyDescent="0.25">
      <c r="A1277" t="s">
        <v>1213</v>
      </c>
      <c r="B1277">
        <v>9720</v>
      </c>
      <c r="C1277" t="s">
        <v>4143</v>
      </c>
      <c r="D1277" t="s">
        <v>4144</v>
      </c>
      <c r="E1277" t="s">
        <v>309</v>
      </c>
      <c r="F1277" t="s">
        <v>4143</v>
      </c>
      <c r="G1277" t="s">
        <v>4223</v>
      </c>
      <c r="H1277" t="s">
        <v>312</v>
      </c>
      <c r="I1277" t="s">
        <v>917</v>
      </c>
      <c r="J1277" t="s">
        <v>204</v>
      </c>
      <c r="K1277" t="s">
        <v>204</v>
      </c>
      <c r="L1277" t="s">
        <v>325</v>
      </c>
      <c r="M1277" t="s">
        <v>340</v>
      </c>
      <c r="N1277" t="s">
        <v>458</v>
      </c>
      <c r="O1277" t="s">
        <v>339</v>
      </c>
      <c r="P1277" t="s">
        <v>1212</v>
      </c>
      <c r="Q1277" s="138">
        <v>3325</v>
      </c>
      <c r="R1277" s="165">
        <v>1</v>
      </c>
      <c r="S1277" t="s">
        <v>4224</v>
      </c>
      <c r="T1277" s="4"/>
      <c r="U1277" s="138">
        <v>1569.4</v>
      </c>
      <c r="V1277" s="130">
        <v>7.1727718388305562E-5</v>
      </c>
      <c r="W1277" s="130">
        <v>6.3076035316244044E-3</v>
      </c>
      <c r="X1277" s="130">
        <v>1.5382745560520812E-3</v>
      </c>
      <c r="Y1277" s="182"/>
      <c r="AA1277" s="159"/>
    </row>
    <row r="1278" spans="1:27" x14ac:dyDescent="0.25">
      <c r="A1278" t="s">
        <v>1213</v>
      </c>
      <c r="B1278">
        <v>9720</v>
      </c>
      <c r="C1278" t="s">
        <v>3999</v>
      </c>
      <c r="D1278" t="s">
        <v>4000</v>
      </c>
      <c r="E1278" t="s">
        <v>309</v>
      </c>
      <c r="F1278" t="s">
        <v>3999</v>
      </c>
      <c r="G1278" t="s">
        <v>4001</v>
      </c>
      <c r="H1278" t="s">
        <v>312</v>
      </c>
      <c r="I1278" t="s">
        <v>917</v>
      </c>
      <c r="J1278" t="s">
        <v>204</v>
      </c>
      <c r="K1278" t="s">
        <v>204</v>
      </c>
      <c r="L1278" t="s">
        <v>325</v>
      </c>
      <c r="M1278" t="s">
        <v>340</v>
      </c>
      <c r="N1278" t="s">
        <v>475</v>
      </c>
      <c r="O1278" t="s">
        <v>339</v>
      </c>
      <c r="P1278" t="s">
        <v>1212</v>
      </c>
      <c r="Q1278" s="138">
        <v>5812</v>
      </c>
      <c r="R1278" s="165">
        <v>1</v>
      </c>
      <c r="S1278" t="s">
        <v>4002</v>
      </c>
      <c r="T1278" s="4"/>
      <c r="U1278" s="138">
        <v>1380.35</v>
      </c>
      <c r="V1278" s="130">
        <v>4.208843510172591E-4</v>
      </c>
      <c r="W1278" s="130">
        <v>5.5477893047519719E-3</v>
      </c>
      <c r="X1278" s="130">
        <v>1.3529739285373329E-3</v>
      </c>
      <c r="Y1278" s="182"/>
      <c r="AA1278" s="159"/>
    </row>
    <row r="1279" spans="1:27" x14ac:dyDescent="0.25">
      <c r="A1279" t="s">
        <v>1213</v>
      </c>
      <c r="B1279">
        <v>9720</v>
      </c>
      <c r="C1279" t="s">
        <v>4810</v>
      </c>
      <c r="D1279" t="s">
        <v>4811</v>
      </c>
      <c r="E1279" t="s">
        <v>309</v>
      </c>
      <c r="F1279" t="s">
        <v>4812</v>
      </c>
      <c r="G1279" t="s">
        <v>4813</v>
      </c>
      <c r="H1279" t="s">
        <v>312</v>
      </c>
      <c r="I1279" t="s">
        <v>917</v>
      </c>
      <c r="J1279" t="s">
        <v>204</v>
      </c>
      <c r="K1279" t="s">
        <v>204</v>
      </c>
      <c r="L1279" t="s">
        <v>325</v>
      </c>
      <c r="M1279" t="s">
        <v>340</v>
      </c>
      <c r="N1279" t="s">
        <v>478</v>
      </c>
      <c r="O1279" t="s">
        <v>339</v>
      </c>
      <c r="P1279" t="s">
        <v>1212</v>
      </c>
      <c r="Q1279" s="138">
        <v>88359</v>
      </c>
      <c r="R1279" s="165">
        <v>1</v>
      </c>
      <c r="S1279" t="s">
        <v>4814</v>
      </c>
      <c r="T1279" s="4"/>
      <c r="U1279" s="138">
        <v>1197.2645</v>
      </c>
      <c r="V1279" s="130">
        <v>2.2089750000000002E-3</v>
      </c>
      <c r="W1279" s="130">
        <v>4.8119471062116259E-3</v>
      </c>
      <c r="X1279" s="130">
        <v>1.1735195088660743E-3</v>
      </c>
      <c r="Y1279" s="182"/>
      <c r="AA1279" s="159"/>
    </row>
    <row r="1280" spans="1:27" x14ac:dyDescent="0.25">
      <c r="A1280" t="s">
        <v>1213</v>
      </c>
      <c r="B1280">
        <v>9720</v>
      </c>
      <c r="C1280" t="s">
        <v>3099</v>
      </c>
      <c r="D1280" t="s">
        <v>3100</v>
      </c>
      <c r="E1280" t="s">
        <v>309</v>
      </c>
      <c r="F1280" t="s">
        <v>3099</v>
      </c>
      <c r="G1280" t="s">
        <v>4100</v>
      </c>
      <c r="H1280" t="s">
        <v>312</v>
      </c>
      <c r="I1280" t="s">
        <v>917</v>
      </c>
      <c r="J1280" t="s">
        <v>204</v>
      </c>
      <c r="K1280" t="s">
        <v>204</v>
      </c>
      <c r="L1280" t="s">
        <v>325</v>
      </c>
      <c r="M1280" t="s">
        <v>340</v>
      </c>
      <c r="N1280" t="s">
        <v>447</v>
      </c>
      <c r="O1280" t="s">
        <v>339</v>
      </c>
      <c r="P1280" t="s">
        <v>1212</v>
      </c>
      <c r="Q1280" s="138">
        <v>71927</v>
      </c>
      <c r="R1280" s="165">
        <v>1</v>
      </c>
      <c r="S1280" t="s">
        <v>4101</v>
      </c>
      <c r="T1280" s="4"/>
      <c r="U1280" s="138">
        <v>1114.1492000000001</v>
      </c>
      <c r="V1280" s="130">
        <v>3.4091550356609264E-4</v>
      </c>
      <c r="W1280" s="130">
        <v>4.4778969215474099E-3</v>
      </c>
      <c r="X1280" s="130">
        <v>1.092052609918301E-3</v>
      </c>
      <c r="Y1280" s="182"/>
      <c r="AA1280" s="159"/>
    </row>
    <row r="1281" spans="1:27" x14ac:dyDescent="0.25">
      <c r="A1281" t="s">
        <v>1213</v>
      </c>
      <c r="B1281">
        <v>9720</v>
      </c>
      <c r="C1281" t="s">
        <v>4235</v>
      </c>
      <c r="D1281" t="s">
        <v>4236</v>
      </c>
      <c r="E1281" t="s">
        <v>309</v>
      </c>
      <c r="F1281" t="s">
        <v>4235</v>
      </c>
      <c r="G1281" t="s">
        <v>4237</v>
      </c>
      <c r="H1281" t="s">
        <v>312</v>
      </c>
      <c r="I1281" t="s">
        <v>917</v>
      </c>
      <c r="J1281" t="s">
        <v>204</v>
      </c>
      <c r="K1281" t="s">
        <v>204</v>
      </c>
      <c r="L1281" t="s">
        <v>325</v>
      </c>
      <c r="M1281" t="s">
        <v>340</v>
      </c>
      <c r="N1281" t="s">
        <v>475</v>
      </c>
      <c r="O1281" t="s">
        <v>339</v>
      </c>
      <c r="P1281" t="s">
        <v>1212</v>
      </c>
      <c r="Q1281" s="138">
        <v>26921</v>
      </c>
      <c r="R1281" s="165">
        <v>1</v>
      </c>
      <c r="S1281" t="s">
        <v>4238</v>
      </c>
      <c r="T1281" s="4"/>
      <c r="U1281" s="138">
        <v>1007.9222</v>
      </c>
      <c r="V1281" s="130">
        <v>1.8565197974068719E-3</v>
      </c>
      <c r="W1281" s="130">
        <v>4.0509580911957683E-3</v>
      </c>
      <c r="X1281" s="130">
        <v>9.8793237845038666E-4</v>
      </c>
      <c r="Y1281" s="182"/>
      <c r="AA1281" s="159"/>
    </row>
    <row r="1282" spans="1:27" x14ac:dyDescent="0.25">
      <c r="A1282" t="s">
        <v>1213</v>
      </c>
      <c r="B1282">
        <v>9720</v>
      </c>
      <c r="C1282" t="s">
        <v>2357</v>
      </c>
      <c r="D1282" t="s">
        <v>2358</v>
      </c>
      <c r="E1282" t="s">
        <v>309</v>
      </c>
      <c r="F1282" t="s">
        <v>4254</v>
      </c>
      <c r="G1282" t="s">
        <v>4255</v>
      </c>
      <c r="H1282" t="s">
        <v>312</v>
      </c>
      <c r="I1282" t="s">
        <v>917</v>
      </c>
      <c r="J1282" t="s">
        <v>204</v>
      </c>
      <c r="K1282" t="s">
        <v>204</v>
      </c>
      <c r="L1282" t="s">
        <v>325</v>
      </c>
      <c r="M1282" t="s">
        <v>340</v>
      </c>
      <c r="N1282" t="s">
        <v>445</v>
      </c>
      <c r="O1282" t="s">
        <v>339</v>
      </c>
      <c r="P1282" t="s">
        <v>1212</v>
      </c>
      <c r="Q1282" s="138">
        <v>31420</v>
      </c>
      <c r="R1282" s="165">
        <v>1</v>
      </c>
      <c r="S1282" t="s">
        <v>4256</v>
      </c>
      <c r="T1282" s="4"/>
      <c r="U1282" s="138">
        <v>941.65740000000005</v>
      </c>
      <c r="V1282" s="130">
        <v>1.409821298868542E-4</v>
      </c>
      <c r="W1282" s="130">
        <v>3.7846320516249869E-3</v>
      </c>
      <c r="X1282" s="130">
        <v>9.2298178854221809E-4</v>
      </c>
      <c r="Y1282" s="182"/>
      <c r="AA1282" s="159"/>
    </row>
    <row r="1283" spans="1:27" x14ac:dyDescent="0.25">
      <c r="A1283" t="s">
        <v>1213</v>
      </c>
      <c r="B1283">
        <v>9720</v>
      </c>
      <c r="C1283" t="s">
        <v>2792</v>
      </c>
      <c r="D1283" t="s">
        <v>2793</v>
      </c>
      <c r="E1283" t="s">
        <v>309</v>
      </c>
      <c r="F1283" t="s">
        <v>4879</v>
      </c>
      <c r="G1283" t="s">
        <v>4880</v>
      </c>
      <c r="H1283" t="s">
        <v>312</v>
      </c>
      <c r="I1283" t="s">
        <v>917</v>
      </c>
      <c r="J1283" t="s">
        <v>204</v>
      </c>
      <c r="K1283" t="s">
        <v>204</v>
      </c>
      <c r="L1283" t="s">
        <v>325</v>
      </c>
      <c r="M1283" t="s">
        <v>340</v>
      </c>
      <c r="N1283" t="s">
        <v>464</v>
      </c>
      <c r="O1283" t="s">
        <v>339</v>
      </c>
      <c r="P1283" t="s">
        <v>1212</v>
      </c>
      <c r="Q1283" s="138">
        <v>3573</v>
      </c>
      <c r="R1283" s="165">
        <v>1</v>
      </c>
      <c r="S1283" t="s">
        <v>4881</v>
      </c>
      <c r="T1283" s="4"/>
      <c r="U1283" s="138">
        <v>908.61390000000006</v>
      </c>
      <c r="V1283" s="130">
        <v>2.7133361496947477E-4</v>
      </c>
      <c r="W1283" s="130">
        <v>3.6518263314152051E-3</v>
      </c>
      <c r="X1283" s="130">
        <v>8.9059363046084506E-4</v>
      </c>
      <c r="Y1283" s="182"/>
      <c r="AA1283" s="159"/>
    </row>
    <row r="1284" spans="1:27" x14ac:dyDescent="0.25">
      <c r="A1284" t="s">
        <v>1213</v>
      </c>
      <c r="B1284">
        <v>9720</v>
      </c>
      <c r="C1284" t="s">
        <v>4730</v>
      </c>
      <c r="D1284" t="s">
        <v>4731</v>
      </c>
      <c r="E1284" t="s">
        <v>309</v>
      </c>
      <c r="F1284" t="s">
        <v>4730</v>
      </c>
      <c r="G1284" t="s">
        <v>4732</v>
      </c>
      <c r="H1284" t="s">
        <v>312</v>
      </c>
      <c r="I1284" t="s">
        <v>917</v>
      </c>
      <c r="J1284" t="s">
        <v>204</v>
      </c>
      <c r="K1284" t="s">
        <v>204</v>
      </c>
      <c r="L1284" t="s">
        <v>325</v>
      </c>
      <c r="M1284" t="s">
        <v>340</v>
      </c>
      <c r="N1284" t="s">
        <v>471</v>
      </c>
      <c r="O1284" t="s">
        <v>339</v>
      </c>
      <c r="P1284" t="s">
        <v>1212</v>
      </c>
      <c r="Q1284" s="138">
        <v>1161356</v>
      </c>
      <c r="R1284" s="165">
        <v>1</v>
      </c>
      <c r="S1284" t="s">
        <v>4733</v>
      </c>
      <c r="T1284" s="4"/>
      <c r="U1284" s="138">
        <v>846.62850000000003</v>
      </c>
      <c r="V1284" s="130">
        <v>1.0562801645625697E-2</v>
      </c>
      <c r="W1284" s="130">
        <v>3.4026997047112728E-3</v>
      </c>
      <c r="X1284" s="130">
        <v>8.2983756848384056E-4</v>
      </c>
      <c r="Y1284" s="182"/>
      <c r="AA1284" s="159"/>
    </row>
    <row r="1285" spans="1:27" x14ac:dyDescent="0.25">
      <c r="A1285" t="s">
        <v>1213</v>
      </c>
      <c r="B1285">
        <v>9720</v>
      </c>
      <c r="C1285" t="s">
        <v>4558</v>
      </c>
      <c r="D1285" t="s">
        <v>4559</v>
      </c>
      <c r="E1285" t="s">
        <v>309</v>
      </c>
      <c r="F1285" t="s">
        <v>4558</v>
      </c>
      <c r="G1285" t="s">
        <v>4560</v>
      </c>
      <c r="H1285" t="s">
        <v>321</v>
      </c>
      <c r="I1285" t="s">
        <v>917</v>
      </c>
      <c r="J1285" t="s">
        <v>205</v>
      </c>
      <c r="K1285" t="s">
        <v>204</v>
      </c>
      <c r="L1285" t="s">
        <v>325</v>
      </c>
      <c r="M1285" t="s">
        <v>346</v>
      </c>
      <c r="N1285" t="s">
        <v>544</v>
      </c>
      <c r="O1285" t="s">
        <v>339</v>
      </c>
      <c r="P1285" t="s">
        <v>1215</v>
      </c>
      <c r="Q1285" s="138">
        <v>39870</v>
      </c>
      <c r="R1285" s="11" t="s">
        <v>1216</v>
      </c>
      <c r="S1285" t="s">
        <v>4561</v>
      </c>
      <c r="T1285" s="4"/>
      <c r="U1285" s="138">
        <v>5435.8330999999998</v>
      </c>
      <c r="V1285" s="130">
        <v>2.4273448414480816E-4</v>
      </c>
      <c r="W1285" s="130">
        <v>2.1847253765057237E-2</v>
      </c>
      <c r="X1285" s="130">
        <v>5.328025837056014E-3</v>
      </c>
      <c r="Y1285" s="182"/>
      <c r="AA1285" s="159"/>
    </row>
    <row r="1286" spans="1:27" x14ac:dyDescent="0.25">
      <c r="A1286" t="s">
        <v>1213</v>
      </c>
      <c r="B1286">
        <v>9720</v>
      </c>
      <c r="C1286" t="s">
        <v>3555</v>
      </c>
      <c r="D1286" t="s">
        <v>3556</v>
      </c>
      <c r="E1286" t="s">
        <v>80</v>
      </c>
      <c r="F1286" t="s">
        <v>4396</v>
      </c>
      <c r="G1286" t="s">
        <v>4397</v>
      </c>
      <c r="H1286" t="s">
        <v>321</v>
      </c>
      <c r="I1286" t="s">
        <v>917</v>
      </c>
      <c r="J1286" t="s">
        <v>205</v>
      </c>
      <c r="K1286" t="s">
        <v>224</v>
      </c>
      <c r="L1286" t="s">
        <v>325</v>
      </c>
      <c r="M1286" t="s">
        <v>344</v>
      </c>
      <c r="N1286" t="s">
        <v>544</v>
      </c>
      <c r="O1286" t="s">
        <v>339</v>
      </c>
      <c r="P1286" t="s">
        <v>1215</v>
      </c>
      <c r="Q1286" s="138">
        <v>6030</v>
      </c>
      <c r="R1286" s="11" t="s">
        <v>1216</v>
      </c>
      <c r="S1286" t="s">
        <v>4398</v>
      </c>
      <c r="T1286" s="4"/>
      <c r="U1286" s="138">
        <v>4380.3532999999998</v>
      </c>
      <c r="V1286" s="130">
        <v>5.7943844432331875E-7</v>
      </c>
      <c r="W1286" s="130">
        <v>1.7605156075469995E-2</v>
      </c>
      <c r="X1286" s="130">
        <v>4.293479054357569E-3</v>
      </c>
      <c r="Y1286" s="182"/>
      <c r="AA1286" s="159"/>
    </row>
    <row r="1287" spans="1:27" x14ac:dyDescent="0.25">
      <c r="A1287" t="s">
        <v>1213</v>
      </c>
      <c r="B1287">
        <v>9720</v>
      </c>
      <c r="C1287" t="s">
        <v>4882</v>
      </c>
      <c r="D1287" t="s">
        <v>4883</v>
      </c>
      <c r="E1287" t="s">
        <v>80</v>
      </c>
      <c r="F1287" t="s">
        <v>4882</v>
      </c>
      <c r="G1287" t="s">
        <v>4884</v>
      </c>
      <c r="H1287" t="s">
        <v>321</v>
      </c>
      <c r="I1287" t="s">
        <v>917</v>
      </c>
      <c r="J1287" t="s">
        <v>205</v>
      </c>
      <c r="K1287" s="4" t="s">
        <v>224</v>
      </c>
      <c r="L1287" s="135" t="s">
        <v>325</v>
      </c>
      <c r="M1287" t="s">
        <v>344</v>
      </c>
      <c r="N1287" t="s">
        <v>497</v>
      </c>
      <c r="O1287" t="s">
        <v>339</v>
      </c>
      <c r="P1287" t="s">
        <v>1215</v>
      </c>
      <c r="Q1287" s="138">
        <v>4860</v>
      </c>
      <c r="R1287" s="11" t="s">
        <v>1216</v>
      </c>
      <c r="S1287" t="s">
        <v>4885</v>
      </c>
      <c r="T1287" s="4"/>
      <c r="U1287" s="138">
        <v>3901.1067000000003</v>
      </c>
      <c r="V1287" s="130">
        <v>7.4633109966007486E-6</v>
      </c>
      <c r="W1287" s="130">
        <v>1.5679007517626881E-2</v>
      </c>
      <c r="X1287" s="130">
        <v>3.8237372097962912E-3</v>
      </c>
      <c r="Y1287" s="182"/>
      <c r="AA1287" s="159"/>
    </row>
    <row r="1288" spans="1:27" x14ac:dyDescent="0.25">
      <c r="A1288" t="s">
        <v>1213</v>
      </c>
      <c r="B1288">
        <v>9720</v>
      </c>
      <c r="C1288" t="s">
        <v>4511</v>
      </c>
      <c r="D1288" t="s">
        <v>4512</v>
      </c>
      <c r="E1288" t="s">
        <v>311</v>
      </c>
      <c r="F1288" t="s">
        <v>4513</v>
      </c>
      <c r="G1288" t="s">
        <v>4514</v>
      </c>
      <c r="H1288" t="s">
        <v>321</v>
      </c>
      <c r="I1288" t="s">
        <v>917</v>
      </c>
      <c r="J1288" t="s">
        <v>205</v>
      </c>
      <c r="K1288" t="s">
        <v>204</v>
      </c>
      <c r="L1288" t="s">
        <v>325</v>
      </c>
      <c r="M1288" t="s">
        <v>346</v>
      </c>
      <c r="N1288" t="s">
        <v>544</v>
      </c>
      <c r="O1288" t="s">
        <v>339</v>
      </c>
      <c r="P1288" t="s">
        <v>1215</v>
      </c>
      <c r="Q1288" s="138">
        <v>4412</v>
      </c>
      <c r="R1288" s="11" t="s">
        <v>1216</v>
      </c>
      <c r="S1288" t="s">
        <v>4515</v>
      </c>
      <c r="T1288" s="4"/>
      <c r="U1288" s="138">
        <v>2638.1295</v>
      </c>
      <c r="V1288" s="130">
        <v>7.9287211562217562E-5</v>
      </c>
      <c r="W1288" s="130">
        <v>1.0602953326801659E-2</v>
      </c>
      <c r="X1288" s="130">
        <v>2.5858082613867714E-3</v>
      </c>
      <c r="Y1288" s="182"/>
      <c r="AA1288" s="159"/>
    </row>
    <row r="1289" spans="1:27" x14ac:dyDescent="0.25">
      <c r="A1289" t="s">
        <v>1213</v>
      </c>
      <c r="B1289">
        <v>9720</v>
      </c>
      <c r="C1289" t="s">
        <v>3685</v>
      </c>
      <c r="D1289" t="s">
        <v>3686</v>
      </c>
      <c r="E1289" t="s">
        <v>80</v>
      </c>
      <c r="F1289" t="s">
        <v>4135</v>
      </c>
      <c r="G1289" t="s">
        <v>4136</v>
      </c>
      <c r="H1289" t="s">
        <v>321</v>
      </c>
      <c r="I1289" t="s">
        <v>917</v>
      </c>
      <c r="J1289" t="s">
        <v>205</v>
      </c>
      <c r="K1289" t="s">
        <v>301</v>
      </c>
      <c r="L1289" t="s">
        <v>325</v>
      </c>
      <c r="M1289" t="s">
        <v>344</v>
      </c>
      <c r="N1289" t="s">
        <v>548</v>
      </c>
      <c r="O1289" t="s">
        <v>339</v>
      </c>
      <c r="P1289" t="s">
        <v>1215</v>
      </c>
      <c r="Q1289" s="138">
        <v>3091</v>
      </c>
      <c r="R1289" s="11" t="s">
        <v>1216</v>
      </c>
      <c r="S1289" t="s">
        <v>4137</v>
      </c>
      <c r="T1289" s="4">
        <v>2.0724</v>
      </c>
      <c r="U1289" s="138">
        <v>2027.3003999999999</v>
      </c>
      <c r="V1289" s="130">
        <v>5.9591214700916003E-7</v>
      </c>
      <c r="W1289" s="130">
        <v>8.1479591963193355E-3</v>
      </c>
      <c r="X1289" s="130">
        <v>1.9870935534562293E-3</v>
      </c>
      <c r="Y1289" s="182"/>
      <c r="AA1289" s="159"/>
    </row>
    <row r="1290" spans="1:27" x14ac:dyDescent="0.25">
      <c r="A1290" t="s">
        <v>1213</v>
      </c>
      <c r="B1290">
        <v>9720</v>
      </c>
      <c r="C1290" t="s">
        <v>2285</v>
      </c>
      <c r="D1290" t="s">
        <v>2286</v>
      </c>
      <c r="E1290" t="s">
        <v>309</v>
      </c>
      <c r="F1290" t="s">
        <v>4886</v>
      </c>
      <c r="G1290" t="s">
        <v>4887</v>
      </c>
      <c r="H1290" t="s">
        <v>321</v>
      </c>
      <c r="I1290" t="s">
        <v>917</v>
      </c>
      <c r="J1290" t="s">
        <v>205</v>
      </c>
      <c r="K1290" t="s">
        <v>204</v>
      </c>
      <c r="L1290" t="s">
        <v>325</v>
      </c>
      <c r="M1290" t="s">
        <v>344</v>
      </c>
      <c r="N1290" t="s">
        <v>534</v>
      </c>
      <c r="O1290" t="s">
        <v>339</v>
      </c>
      <c r="P1290" t="s">
        <v>1215</v>
      </c>
      <c r="Q1290" s="138">
        <v>25459</v>
      </c>
      <c r="R1290" s="11" t="s">
        <v>1216</v>
      </c>
      <c r="S1290" t="s">
        <v>4034</v>
      </c>
      <c r="T1290" s="4"/>
      <c r="U1290" s="138">
        <v>1555.1312</v>
      </c>
      <c r="V1290" s="130">
        <v>2.2709067883870802E-5</v>
      </c>
      <c r="W1290" s="130">
        <v>6.2502555430478512E-3</v>
      </c>
      <c r="X1290" s="130">
        <v>1.5242887449233721E-3</v>
      </c>
      <c r="Y1290" s="182"/>
      <c r="AA1290" s="159"/>
    </row>
    <row r="1291" spans="1:27" x14ac:dyDescent="0.25">
      <c r="A1291" t="s">
        <v>1213</v>
      </c>
      <c r="B1291">
        <v>9720</v>
      </c>
      <c r="C1291" t="s">
        <v>4562</v>
      </c>
      <c r="D1291" t="s">
        <v>4563</v>
      </c>
      <c r="E1291" t="s">
        <v>80</v>
      </c>
      <c r="F1291" t="s">
        <v>4564</v>
      </c>
      <c r="G1291" t="s">
        <v>4565</v>
      </c>
      <c r="H1291" t="s">
        <v>321</v>
      </c>
      <c r="I1291" t="s">
        <v>917</v>
      </c>
      <c r="J1291" t="s">
        <v>205</v>
      </c>
      <c r="K1291" t="s">
        <v>224</v>
      </c>
      <c r="L1291" t="s">
        <v>325</v>
      </c>
      <c r="M1291" t="s">
        <v>344</v>
      </c>
      <c r="N1291" t="s">
        <v>548</v>
      </c>
      <c r="O1291" t="s">
        <v>339</v>
      </c>
      <c r="P1291" t="s">
        <v>1215</v>
      </c>
      <c r="Q1291" s="138">
        <v>15770</v>
      </c>
      <c r="R1291" s="11" t="s">
        <v>1216</v>
      </c>
      <c r="S1291" t="s">
        <v>4566</v>
      </c>
      <c r="T1291" s="4"/>
      <c r="U1291" s="138">
        <v>1497.3983999999998</v>
      </c>
      <c r="V1291" s="130">
        <v>2.7522101277004557E-4</v>
      </c>
      <c r="W1291" s="130">
        <v>6.0182206168527654E-3</v>
      </c>
      <c r="X1291" s="130">
        <v>1.4677009423939699E-3</v>
      </c>
      <c r="Y1291" s="182"/>
      <c r="AA1291" s="159"/>
    </row>
    <row r="1292" spans="1:27" x14ac:dyDescent="0.25">
      <c r="A1292" t="s">
        <v>1213</v>
      </c>
      <c r="B1292">
        <v>9720</v>
      </c>
      <c r="C1292" t="s">
        <v>4501</v>
      </c>
      <c r="D1292" t="s">
        <v>4502</v>
      </c>
      <c r="E1292" t="s">
        <v>80</v>
      </c>
      <c r="F1292" t="s">
        <v>4503</v>
      </c>
      <c r="G1292" t="s">
        <v>4504</v>
      </c>
      <c r="H1292" t="s">
        <v>321</v>
      </c>
      <c r="I1292" t="s">
        <v>917</v>
      </c>
      <c r="J1292" t="s">
        <v>205</v>
      </c>
      <c r="K1292" t="s">
        <v>224</v>
      </c>
      <c r="L1292" t="s">
        <v>325</v>
      </c>
      <c r="M1292" t="s">
        <v>344</v>
      </c>
      <c r="N1292" t="s">
        <v>548</v>
      </c>
      <c r="O1292" t="s">
        <v>339</v>
      </c>
      <c r="P1292" t="s">
        <v>1215</v>
      </c>
      <c r="Q1292" s="138">
        <v>2200</v>
      </c>
      <c r="R1292" s="11" t="s">
        <v>1216</v>
      </c>
      <c r="S1292" t="s">
        <v>4505</v>
      </c>
      <c r="T1292" s="4"/>
      <c r="U1292" s="138">
        <v>1021.6510999999999</v>
      </c>
      <c r="V1292" s="130">
        <v>8.9430894308943093E-8</v>
      </c>
      <c r="W1292" s="130">
        <v>4.1061361580527313E-3</v>
      </c>
      <c r="X1292" s="130">
        <v>1.0013889972553972E-3</v>
      </c>
      <c r="Y1292" s="182"/>
      <c r="AA1292" s="159"/>
    </row>
    <row r="1293" spans="1:27" x14ac:dyDescent="0.25">
      <c r="A1293" t="s">
        <v>1213</v>
      </c>
      <c r="B1293">
        <v>9720</v>
      </c>
      <c r="C1293" t="s">
        <v>4767</v>
      </c>
      <c r="D1293" t="s">
        <v>4768</v>
      </c>
      <c r="E1293" t="s">
        <v>311</v>
      </c>
      <c r="F1293" t="s">
        <v>4769</v>
      </c>
      <c r="G1293" t="s">
        <v>4770</v>
      </c>
      <c r="H1293" t="s">
        <v>321</v>
      </c>
      <c r="I1293" t="s">
        <v>917</v>
      </c>
      <c r="J1293" t="s">
        <v>205</v>
      </c>
      <c r="K1293" t="s">
        <v>204</v>
      </c>
      <c r="L1293" t="s">
        <v>325</v>
      </c>
      <c r="M1293" t="s">
        <v>344</v>
      </c>
      <c r="N1293" t="s">
        <v>540</v>
      </c>
      <c r="O1293" t="s">
        <v>339</v>
      </c>
      <c r="P1293" t="s">
        <v>1215</v>
      </c>
      <c r="Q1293" s="138">
        <v>12981</v>
      </c>
      <c r="R1293" s="11" t="s">
        <v>1216</v>
      </c>
      <c r="S1293" t="s">
        <v>4771</v>
      </c>
      <c r="T1293" s="4"/>
      <c r="U1293" s="138">
        <v>714.3673</v>
      </c>
      <c r="V1293" s="130">
        <v>2.7193737056736432E-4</v>
      </c>
      <c r="W1293" s="130">
        <v>2.8711263567968584E-3</v>
      </c>
      <c r="X1293" s="130">
        <v>7.0019946557004203E-4</v>
      </c>
      <c r="Y1293" s="182"/>
      <c r="AA1293" s="159"/>
    </row>
    <row r="1294" spans="1:27" x14ac:dyDescent="0.25">
      <c r="A1294" t="s">
        <v>1213</v>
      </c>
      <c r="B1294">
        <v>9720</v>
      </c>
      <c r="C1294" t="s">
        <v>2436</v>
      </c>
      <c r="D1294" t="s">
        <v>2437</v>
      </c>
      <c r="E1294" t="s">
        <v>309</v>
      </c>
      <c r="F1294" t="s">
        <v>4888</v>
      </c>
      <c r="G1294" t="s">
        <v>4889</v>
      </c>
      <c r="H1294" t="s">
        <v>321</v>
      </c>
      <c r="I1294" t="s">
        <v>917</v>
      </c>
      <c r="J1294" t="s">
        <v>205</v>
      </c>
      <c r="K1294" t="s">
        <v>204</v>
      </c>
      <c r="L1294" t="s">
        <v>325</v>
      </c>
      <c r="M1294" t="s">
        <v>344</v>
      </c>
      <c r="N1294" t="s">
        <v>488</v>
      </c>
      <c r="O1294" t="s">
        <v>339</v>
      </c>
      <c r="P1294" t="s">
        <v>1215</v>
      </c>
      <c r="Q1294" s="138">
        <v>27770</v>
      </c>
      <c r="R1294" s="11" t="s">
        <v>1216</v>
      </c>
      <c r="S1294" t="s">
        <v>4890</v>
      </c>
      <c r="T1294" s="4"/>
      <c r="U1294" s="138">
        <v>446.77820000000003</v>
      </c>
      <c r="V1294" s="130">
        <v>2.1528256575941829E-5</v>
      </c>
      <c r="W1294" s="130">
        <v>1.7956542323007483E-3</v>
      </c>
      <c r="X1294" s="130">
        <v>4.3791738069246081E-4</v>
      </c>
      <c r="Y1294" s="182"/>
      <c r="AA1294" s="159"/>
    </row>
    <row r="1295" spans="1:27" x14ac:dyDescent="0.25">
      <c r="A1295" t="s">
        <v>1213</v>
      </c>
      <c r="B1295">
        <v>9721</v>
      </c>
      <c r="C1295" t="s">
        <v>1873</v>
      </c>
      <c r="D1295" t="s">
        <v>1874</v>
      </c>
      <c r="E1295" t="s">
        <v>309</v>
      </c>
      <c r="F1295" t="s">
        <v>1873</v>
      </c>
      <c r="G1295" t="s">
        <v>3934</v>
      </c>
      <c r="H1295" t="s">
        <v>312</v>
      </c>
      <c r="I1295" t="s">
        <v>917</v>
      </c>
      <c r="J1295" t="s">
        <v>204</v>
      </c>
      <c r="K1295" t="s">
        <v>204</v>
      </c>
      <c r="L1295" t="s">
        <v>325</v>
      </c>
      <c r="M1295" t="s">
        <v>340</v>
      </c>
      <c r="N1295" t="s">
        <v>448</v>
      </c>
      <c r="O1295" t="s">
        <v>339</v>
      </c>
      <c r="P1295" t="s">
        <v>1212</v>
      </c>
      <c r="Q1295" s="138">
        <v>20746</v>
      </c>
      <c r="R1295" s="165">
        <v>1</v>
      </c>
      <c r="S1295" t="s">
        <v>3935</v>
      </c>
      <c r="T1295" s="4"/>
      <c r="U1295" s="138">
        <v>645.20060000000001</v>
      </c>
      <c r="V1295" s="130">
        <v>1.2840816450750859E-5</v>
      </c>
      <c r="W1295" s="130">
        <v>0.2846519030762053</v>
      </c>
      <c r="X1295" s="130">
        <v>3.2811037965235906E-3</v>
      </c>
      <c r="Y1295" s="182"/>
      <c r="AA1295" s="159"/>
    </row>
    <row r="1296" spans="1:27" x14ac:dyDescent="0.25">
      <c r="A1296" t="s">
        <v>1213</v>
      </c>
      <c r="B1296">
        <v>9721</v>
      </c>
      <c r="C1296" t="s">
        <v>4138</v>
      </c>
      <c r="D1296" t="s">
        <v>4139</v>
      </c>
      <c r="E1296" t="s">
        <v>80</v>
      </c>
      <c r="F1296" t="s">
        <v>4140</v>
      </c>
      <c r="G1296" t="s">
        <v>4141</v>
      </c>
      <c r="H1296" t="s">
        <v>321</v>
      </c>
      <c r="I1296" t="s">
        <v>917</v>
      </c>
      <c r="J1296" t="s">
        <v>205</v>
      </c>
      <c r="K1296" t="s">
        <v>224</v>
      </c>
      <c r="L1296" t="s">
        <v>325</v>
      </c>
      <c r="M1296" t="s">
        <v>344</v>
      </c>
      <c r="N1296" t="s">
        <v>545</v>
      </c>
      <c r="O1296" t="s">
        <v>339</v>
      </c>
      <c r="P1296" t="s">
        <v>1215</v>
      </c>
      <c r="Q1296" s="138">
        <v>1350</v>
      </c>
      <c r="R1296" s="11" t="s">
        <v>1216</v>
      </c>
      <c r="S1296" t="s">
        <v>4142</v>
      </c>
      <c r="T1296" s="4"/>
      <c r="U1296" s="138">
        <v>930.79230000000007</v>
      </c>
      <c r="V1296" s="130">
        <v>2.4034181947658894E-7</v>
      </c>
      <c r="W1296" s="130">
        <v>0.41065026840284746</v>
      </c>
      <c r="X1296" s="130">
        <v>4.7334521221848291E-3</v>
      </c>
      <c r="Y1296" s="182"/>
      <c r="AA1296" s="159"/>
    </row>
    <row r="1297" spans="1:27" x14ac:dyDescent="0.25">
      <c r="A1297" t="s">
        <v>1213</v>
      </c>
      <c r="B1297">
        <v>9721</v>
      </c>
      <c r="C1297" t="s">
        <v>2899</v>
      </c>
      <c r="D1297" t="s">
        <v>2900</v>
      </c>
      <c r="E1297" t="s">
        <v>80</v>
      </c>
      <c r="F1297" t="s">
        <v>4845</v>
      </c>
      <c r="G1297" t="s">
        <v>4846</v>
      </c>
      <c r="H1297" t="s">
        <v>321</v>
      </c>
      <c r="I1297" t="s">
        <v>917</v>
      </c>
      <c r="J1297" t="s">
        <v>205</v>
      </c>
      <c r="K1297" t="s">
        <v>224</v>
      </c>
      <c r="L1297" t="s">
        <v>325</v>
      </c>
      <c r="M1297" t="s">
        <v>344</v>
      </c>
      <c r="N1297" t="s">
        <v>539</v>
      </c>
      <c r="O1297" t="s">
        <v>339</v>
      </c>
      <c r="P1297" t="s">
        <v>1215</v>
      </c>
      <c r="Q1297" s="138">
        <v>700</v>
      </c>
      <c r="R1297" s="11" t="s">
        <v>1216</v>
      </c>
      <c r="S1297" t="s">
        <v>4847</v>
      </c>
      <c r="T1297" s="4"/>
      <c r="U1297" s="138">
        <v>690.6373000000001</v>
      </c>
      <c r="V1297" s="130">
        <v>4.4468387523046105E-7</v>
      </c>
      <c r="W1297" s="130">
        <v>0.30469782852094707</v>
      </c>
      <c r="X1297" s="130">
        <v>3.5121676375545873E-3</v>
      </c>
      <c r="Y1297" s="182"/>
      <c r="AA1297" s="159"/>
    </row>
    <row r="1298" spans="1:27" x14ac:dyDescent="0.25">
      <c r="A1298" t="s">
        <v>1213</v>
      </c>
      <c r="B1298">
        <v>9888</v>
      </c>
      <c r="C1298" t="s">
        <v>1855</v>
      </c>
      <c r="D1298" t="s">
        <v>1856</v>
      </c>
      <c r="E1298" t="s">
        <v>309</v>
      </c>
      <c r="F1298" t="s">
        <v>3928</v>
      </c>
      <c r="G1298" t="s">
        <v>3929</v>
      </c>
      <c r="H1298" t="s">
        <v>321</v>
      </c>
      <c r="I1298" t="s">
        <v>917</v>
      </c>
      <c r="J1298" t="s">
        <v>204</v>
      </c>
      <c r="K1298" t="s">
        <v>204</v>
      </c>
      <c r="L1298" t="s">
        <v>325</v>
      </c>
      <c r="M1298" t="s">
        <v>340</v>
      </c>
      <c r="N1298" t="s">
        <v>464</v>
      </c>
      <c r="O1298" t="s">
        <v>339</v>
      </c>
      <c r="P1298" t="s">
        <v>1212</v>
      </c>
      <c r="Q1298" s="138">
        <v>8452</v>
      </c>
      <c r="R1298" s="165">
        <v>1</v>
      </c>
      <c r="S1298" t="s">
        <v>3930</v>
      </c>
      <c r="T1298" s="4"/>
      <c r="U1298" s="138">
        <v>117.5673</v>
      </c>
      <c r="V1298" s="130">
        <v>4.3449314179924268E-5</v>
      </c>
      <c r="W1298" s="130">
        <v>8.9388526920949757E-3</v>
      </c>
      <c r="X1298" s="130">
        <v>4.508770055094897E-4</v>
      </c>
      <c r="Y1298" s="182"/>
      <c r="AA1298" s="159"/>
    </row>
    <row r="1299" spans="1:27" x14ac:dyDescent="0.25">
      <c r="A1299" t="s">
        <v>1213</v>
      </c>
      <c r="B1299">
        <v>9888</v>
      </c>
      <c r="C1299" t="s">
        <v>2351</v>
      </c>
      <c r="D1299" t="s">
        <v>2352</v>
      </c>
      <c r="E1299" t="s">
        <v>309</v>
      </c>
      <c r="F1299" t="s">
        <v>2351</v>
      </c>
      <c r="G1299" t="s">
        <v>4247</v>
      </c>
      <c r="H1299" t="s">
        <v>321</v>
      </c>
      <c r="I1299" t="s">
        <v>917</v>
      </c>
      <c r="J1299" t="s">
        <v>204</v>
      </c>
      <c r="K1299" t="s">
        <v>204</v>
      </c>
      <c r="L1299" t="s">
        <v>325</v>
      </c>
      <c r="M1299" t="s">
        <v>340</v>
      </c>
      <c r="N1299" t="s">
        <v>464</v>
      </c>
      <c r="O1299" t="s">
        <v>339</v>
      </c>
      <c r="P1299" t="s">
        <v>1212</v>
      </c>
      <c r="Q1299" s="138">
        <v>4220</v>
      </c>
      <c r="R1299" s="165">
        <v>1</v>
      </c>
      <c r="S1299" t="s">
        <v>4248</v>
      </c>
      <c r="T1299" s="4"/>
      <c r="U1299" s="138">
        <v>99.17</v>
      </c>
      <c r="V1299" s="130">
        <v>2.3469503093669814E-5</v>
      </c>
      <c r="W1299" s="130">
        <v>7.5400729750114076E-3</v>
      </c>
      <c r="X1299" s="130">
        <v>3.8032235695109178E-4</v>
      </c>
      <c r="Y1299" s="182"/>
      <c r="AA1299" s="159"/>
    </row>
    <row r="1300" spans="1:27" x14ac:dyDescent="0.25">
      <c r="A1300" t="s">
        <v>1213</v>
      </c>
      <c r="B1300">
        <v>9888</v>
      </c>
      <c r="C1300" t="s">
        <v>2551</v>
      </c>
      <c r="D1300" t="s">
        <v>2552</v>
      </c>
      <c r="E1300" t="s">
        <v>309</v>
      </c>
      <c r="F1300" t="s">
        <v>2551</v>
      </c>
      <c r="G1300" t="s">
        <v>4221</v>
      </c>
      <c r="H1300" t="s">
        <v>321</v>
      </c>
      <c r="I1300" t="s">
        <v>917</v>
      </c>
      <c r="J1300" t="s">
        <v>204</v>
      </c>
      <c r="K1300" t="s">
        <v>204</v>
      </c>
      <c r="L1300" t="s">
        <v>325</v>
      </c>
      <c r="M1300" t="s">
        <v>340</v>
      </c>
      <c r="N1300" t="s">
        <v>454</v>
      </c>
      <c r="O1300" t="s">
        <v>339</v>
      </c>
      <c r="P1300" t="s">
        <v>1212</v>
      </c>
      <c r="Q1300" s="138">
        <v>13996</v>
      </c>
      <c r="R1300" s="165">
        <v>1</v>
      </c>
      <c r="S1300" t="s">
        <v>4222</v>
      </c>
      <c r="T1300" s="4"/>
      <c r="U1300" s="138">
        <v>20.6021</v>
      </c>
      <c r="V1300" s="130">
        <v>5.3918761705078011E-6</v>
      </c>
      <c r="W1300" s="130">
        <v>1.5664146156950944E-3</v>
      </c>
      <c r="X1300" s="130">
        <v>7.9010176768600263E-5</v>
      </c>
      <c r="Y1300" s="182"/>
      <c r="AA1300" s="159"/>
    </row>
    <row r="1301" spans="1:27" x14ac:dyDescent="0.25">
      <c r="A1301" t="s">
        <v>1213</v>
      </c>
      <c r="B1301">
        <v>9888</v>
      </c>
      <c r="C1301" t="s">
        <v>1884</v>
      </c>
      <c r="D1301" t="s">
        <v>1885</v>
      </c>
      <c r="E1301" t="s">
        <v>309</v>
      </c>
      <c r="F1301" t="s">
        <v>1884</v>
      </c>
      <c r="G1301" t="s">
        <v>3949</v>
      </c>
      <c r="H1301" t="s">
        <v>312</v>
      </c>
      <c r="I1301" t="s">
        <v>917</v>
      </c>
      <c r="J1301" t="s">
        <v>204</v>
      </c>
      <c r="K1301" t="s">
        <v>204</v>
      </c>
      <c r="L1301" t="s">
        <v>325</v>
      </c>
      <c r="M1301" t="s">
        <v>340</v>
      </c>
      <c r="N1301" t="s">
        <v>448</v>
      </c>
      <c r="O1301" t="s">
        <v>339</v>
      </c>
      <c r="P1301" t="s">
        <v>1212</v>
      </c>
      <c r="Q1301" s="138">
        <v>22071</v>
      </c>
      <c r="R1301" s="165">
        <v>1</v>
      </c>
      <c r="S1301" t="s">
        <v>3950</v>
      </c>
      <c r="T1301" s="4"/>
      <c r="U1301" s="138">
        <v>742.68919999999991</v>
      </c>
      <c r="V1301" s="130">
        <v>1.6499433262296786E-5</v>
      </c>
      <c r="W1301" s="130">
        <v>5.6467991991054164E-2</v>
      </c>
      <c r="X1301" s="130">
        <v>2.848253574933153E-3</v>
      </c>
      <c r="Y1301" s="182"/>
      <c r="AA1301" s="159"/>
    </row>
    <row r="1302" spans="1:27" x14ac:dyDescent="0.25">
      <c r="A1302" t="s">
        <v>1213</v>
      </c>
      <c r="B1302">
        <v>9888</v>
      </c>
      <c r="C1302" t="s">
        <v>1873</v>
      </c>
      <c r="D1302" t="s">
        <v>1874</v>
      </c>
      <c r="E1302" t="s">
        <v>309</v>
      </c>
      <c r="F1302" t="s">
        <v>1873</v>
      </c>
      <c r="G1302" t="s">
        <v>3934</v>
      </c>
      <c r="H1302" t="s">
        <v>312</v>
      </c>
      <c r="I1302" t="s">
        <v>917</v>
      </c>
      <c r="J1302" t="s">
        <v>204</v>
      </c>
      <c r="K1302" t="s">
        <v>204</v>
      </c>
      <c r="L1302" t="s">
        <v>325</v>
      </c>
      <c r="M1302" t="s">
        <v>340</v>
      </c>
      <c r="N1302" t="s">
        <v>448</v>
      </c>
      <c r="O1302" t="s">
        <v>339</v>
      </c>
      <c r="P1302" t="s">
        <v>1212</v>
      </c>
      <c r="Q1302" s="138">
        <v>23638</v>
      </c>
      <c r="R1302" s="165">
        <v>1</v>
      </c>
      <c r="S1302" t="s">
        <v>3935</v>
      </c>
      <c r="T1302" s="4"/>
      <c r="U1302" s="138">
        <v>735.1418000000001</v>
      </c>
      <c r="V1302" s="130">
        <v>1.4630830968034744E-5</v>
      </c>
      <c r="W1302" s="130">
        <v>5.5894149631755992E-2</v>
      </c>
      <c r="X1302" s="130">
        <v>2.8193088844334795E-3</v>
      </c>
      <c r="Y1302" s="182"/>
      <c r="AA1302" s="159"/>
    </row>
    <row r="1303" spans="1:27" x14ac:dyDescent="0.25">
      <c r="A1303" t="s">
        <v>1213</v>
      </c>
      <c r="B1303">
        <v>9888</v>
      </c>
      <c r="C1303" t="s">
        <v>2285</v>
      </c>
      <c r="D1303" t="s">
        <v>2286</v>
      </c>
      <c r="E1303" t="s">
        <v>309</v>
      </c>
      <c r="F1303" t="s">
        <v>2285</v>
      </c>
      <c r="G1303" t="s">
        <v>3936</v>
      </c>
      <c r="H1303" t="s">
        <v>312</v>
      </c>
      <c r="I1303" t="s">
        <v>917</v>
      </c>
      <c r="J1303" t="s">
        <v>204</v>
      </c>
      <c r="K1303" t="s">
        <v>204</v>
      </c>
      <c r="L1303" t="s">
        <v>325</v>
      </c>
      <c r="M1303" t="s">
        <v>340</v>
      </c>
      <c r="N1303" t="s">
        <v>467</v>
      </c>
      <c r="O1303" t="s">
        <v>339</v>
      </c>
      <c r="P1303" t="s">
        <v>1212</v>
      </c>
      <c r="Q1303" s="138">
        <v>8780</v>
      </c>
      <c r="R1303" s="165">
        <v>1</v>
      </c>
      <c r="S1303" t="s">
        <v>3937</v>
      </c>
      <c r="T1303" s="4"/>
      <c r="U1303" s="138">
        <v>537.33600000000001</v>
      </c>
      <c r="V1303" s="130">
        <v>7.0898249064864203E-6</v>
      </c>
      <c r="W1303" s="130">
        <v>4.0854619865894219E-2</v>
      </c>
      <c r="X1303" s="130">
        <v>2.0607128566569716E-3</v>
      </c>
      <c r="Y1303" s="182"/>
      <c r="AA1303" s="159"/>
    </row>
    <row r="1304" spans="1:27" x14ac:dyDescent="0.25">
      <c r="A1304" t="s">
        <v>1213</v>
      </c>
      <c r="B1304">
        <v>9888</v>
      </c>
      <c r="C1304" t="s">
        <v>1769</v>
      </c>
      <c r="D1304" t="s">
        <v>1770</v>
      </c>
      <c r="E1304" t="s">
        <v>309</v>
      </c>
      <c r="F1304" t="s">
        <v>1769</v>
      </c>
      <c r="G1304" t="s">
        <v>3977</v>
      </c>
      <c r="H1304" t="s">
        <v>312</v>
      </c>
      <c r="I1304" t="s">
        <v>917</v>
      </c>
      <c r="J1304" t="s">
        <v>204</v>
      </c>
      <c r="K1304" t="s">
        <v>204</v>
      </c>
      <c r="L1304" t="s">
        <v>325</v>
      </c>
      <c r="M1304" t="s">
        <v>340</v>
      </c>
      <c r="N1304" t="s">
        <v>441</v>
      </c>
      <c r="O1304" t="s">
        <v>339</v>
      </c>
      <c r="P1304" t="s">
        <v>1212</v>
      </c>
      <c r="Q1304" s="138">
        <v>7479.2</v>
      </c>
      <c r="R1304" s="165">
        <v>1</v>
      </c>
      <c r="S1304" t="s">
        <v>3978</v>
      </c>
      <c r="T1304" s="4"/>
      <c r="U1304" s="138">
        <v>447.63009999999997</v>
      </c>
      <c r="V1304" s="130">
        <v>6.3134144482834058E-5</v>
      </c>
      <c r="W1304" s="130">
        <v>3.4034119389045617E-2</v>
      </c>
      <c r="X1304" s="130">
        <v>1.716685839207955E-3</v>
      </c>
      <c r="Y1304" s="182"/>
      <c r="AA1304" s="159"/>
    </row>
    <row r="1305" spans="1:27" x14ac:dyDescent="0.25">
      <c r="A1305" t="s">
        <v>1213</v>
      </c>
      <c r="B1305">
        <v>9888</v>
      </c>
      <c r="C1305" t="s">
        <v>2047</v>
      </c>
      <c r="D1305" t="s">
        <v>2048</v>
      </c>
      <c r="E1305" t="s">
        <v>309</v>
      </c>
      <c r="F1305" t="s">
        <v>3946</v>
      </c>
      <c r="G1305" t="s">
        <v>3947</v>
      </c>
      <c r="H1305" t="s">
        <v>312</v>
      </c>
      <c r="I1305" t="s">
        <v>917</v>
      </c>
      <c r="J1305" t="s">
        <v>204</v>
      </c>
      <c r="K1305" t="s">
        <v>204</v>
      </c>
      <c r="L1305" t="s">
        <v>325</v>
      </c>
      <c r="M1305" t="s">
        <v>340</v>
      </c>
      <c r="N1305" t="s">
        <v>448</v>
      </c>
      <c r="O1305" t="s">
        <v>339</v>
      </c>
      <c r="P1305" t="s">
        <v>1212</v>
      </c>
      <c r="Q1305" s="138">
        <v>3192</v>
      </c>
      <c r="R1305" s="165">
        <v>1</v>
      </c>
      <c r="S1305" t="s">
        <v>3948</v>
      </c>
      <c r="T1305" s="4"/>
      <c r="U1305" s="138">
        <v>417.5136</v>
      </c>
      <c r="V1305" s="130">
        <v>1.2358400873103986E-5</v>
      </c>
      <c r="W1305" s="130">
        <v>3.1744307875967763E-2</v>
      </c>
      <c r="X1305" s="130">
        <v>1.6011874196948206E-3</v>
      </c>
      <c r="Y1305" s="182"/>
      <c r="AA1305" s="159"/>
    </row>
    <row r="1306" spans="1:27" x14ac:dyDescent="0.25">
      <c r="A1306" t="s">
        <v>1213</v>
      </c>
      <c r="B1306">
        <v>9888</v>
      </c>
      <c r="C1306" t="s">
        <v>3942</v>
      </c>
      <c r="D1306" t="s">
        <v>3943</v>
      </c>
      <c r="E1306" t="s">
        <v>309</v>
      </c>
      <c r="F1306" t="s">
        <v>3942</v>
      </c>
      <c r="G1306" t="s">
        <v>3944</v>
      </c>
      <c r="H1306" t="s">
        <v>312</v>
      </c>
      <c r="I1306" t="s">
        <v>917</v>
      </c>
      <c r="J1306" t="s">
        <v>204</v>
      </c>
      <c r="K1306" t="s">
        <v>204</v>
      </c>
      <c r="L1306" t="s">
        <v>325</v>
      </c>
      <c r="M1306" t="s">
        <v>340</v>
      </c>
      <c r="N1306" t="s">
        <v>458</v>
      </c>
      <c r="O1306" t="s">
        <v>339</v>
      </c>
      <c r="P1306" t="s">
        <v>1212</v>
      </c>
      <c r="Q1306" s="138">
        <v>459</v>
      </c>
      <c r="R1306" s="165">
        <v>1</v>
      </c>
      <c r="S1306" t="s">
        <v>3945</v>
      </c>
      <c r="T1306" s="4"/>
      <c r="U1306" s="138">
        <v>403.00200000000001</v>
      </c>
      <c r="V1306" s="130">
        <v>1.5803270967222158E-5</v>
      </c>
      <c r="W1306" s="130">
        <v>3.0640964899420663E-2</v>
      </c>
      <c r="X1306" s="130">
        <v>1.5455346424927286E-3</v>
      </c>
      <c r="Y1306" s="182"/>
      <c r="AA1306" s="159"/>
    </row>
    <row r="1307" spans="1:27" x14ac:dyDescent="0.25">
      <c r="A1307" t="s">
        <v>1213</v>
      </c>
      <c r="B1307">
        <v>9888</v>
      </c>
      <c r="C1307" t="s">
        <v>4342</v>
      </c>
      <c r="D1307" t="s">
        <v>4343</v>
      </c>
      <c r="E1307" t="s">
        <v>309</v>
      </c>
      <c r="F1307" t="s">
        <v>4342</v>
      </c>
      <c r="G1307" t="s">
        <v>4344</v>
      </c>
      <c r="H1307" t="s">
        <v>312</v>
      </c>
      <c r="I1307" t="s">
        <v>917</v>
      </c>
      <c r="J1307" t="s">
        <v>204</v>
      </c>
      <c r="K1307" t="s">
        <v>204</v>
      </c>
      <c r="L1307" t="s">
        <v>325</v>
      </c>
      <c r="M1307" t="s">
        <v>340</v>
      </c>
      <c r="N1307" t="s">
        <v>451</v>
      </c>
      <c r="O1307" t="s">
        <v>339</v>
      </c>
      <c r="P1307" t="s">
        <v>1212</v>
      </c>
      <c r="Q1307" s="138">
        <v>73365</v>
      </c>
      <c r="R1307" s="165">
        <v>1</v>
      </c>
      <c r="S1307" t="s">
        <v>4345</v>
      </c>
      <c r="T1307" s="4"/>
      <c r="U1307" s="138">
        <v>394.26350000000002</v>
      </c>
      <c r="V1307" s="130">
        <v>3.9221318918036038E-4</v>
      </c>
      <c r="W1307" s="130">
        <v>2.9976561070721087E-2</v>
      </c>
      <c r="X1307" s="130">
        <v>1.5120220185518482E-3</v>
      </c>
      <c r="Y1307" s="182"/>
      <c r="AA1307" s="159"/>
    </row>
    <row r="1308" spans="1:27" x14ac:dyDescent="0.25">
      <c r="A1308" t="s">
        <v>1213</v>
      </c>
      <c r="B1308">
        <v>9888</v>
      </c>
      <c r="C1308" t="s">
        <v>3995</v>
      </c>
      <c r="D1308" t="s">
        <v>3996</v>
      </c>
      <c r="E1308" t="s">
        <v>309</v>
      </c>
      <c r="F1308" t="s">
        <v>3995</v>
      </c>
      <c r="G1308" t="s">
        <v>3997</v>
      </c>
      <c r="H1308" t="s">
        <v>312</v>
      </c>
      <c r="I1308" t="s">
        <v>917</v>
      </c>
      <c r="J1308" t="s">
        <v>204</v>
      </c>
      <c r="K1308" t="s">
        <v>204</v>
      </c>
      <c r="L1308" t="s">
        <v>325</v>
      </c>
      <c r="M1308" t="s">
        <v>340</v>
      </c>
      <c r="N1308" t="s">
        <v>480</v>
      </c>
      <c r="O1308" t="s">
        <v>339</v>
      </c>
      <c r="P1308" t="s">
        <v>1212</v>
      </c>
      <c r="Q1308" s="138">
        <v>599</v>
      </c>
      <c r="R1308" s="165">
        <v>1</v>
      </c>
      <c r="S1308" t="s">
        <v>3998</v>
      </c>
      <c r="T1308" s="4"/>
      <c r="U1308" s="138">
        <v>385.75599999999997</v>
      </c>
      <c r="V1308" s="130">
        <v>8.0107172966110643E-6</v>
      </c>
      <c r="W1308" s="130">
        <v>2.9329720586351721E-2</v>
      </c>
      <c r="X1308" s="130">
        <v>1.4793952922055598E-3</v>
      </c>
      <c r="Y1308" s="182"/>
      <c r="AA1308" s="159"/>
    </row>
    <row r="1309" spans="1:27" x14ac:dyDescent="0.25">
      <c r="A1309" t="s">
        <v>1213</v>
      </c>
      <c r="B1309">
        <v>9888</v>
      </c>
      <c r="C1309" t="s">
        <v>2442</v>
      </c>
      <c r="D1309" t="s">
        <v>2443</v>
      </c>
      <c r="E1309" t="s">
        <v>309</v>
      </c>
      <c r="F1309" t="s">
        <v>2442</v>
      </c>
      <c r="G1309" t="s">
        <v>3957</v>
      </c>
      <c r="H1309" t="s">
        <v>312</v>
      </c>
      <c r="I1309" t="s">
        <v>917</v>
      </c>
      <c r="J1309" t="s">
        <v>204</v>
      </c>
      <c r="K1309" t="s">
        <v>204</v>
      </c>
      <c r="L1309" t="s">
        <v>325</v>
      </c>
      <c r="M1309" t="s">
        <v>340</v>
      </c>
      <c r="N1309" t="s">
        <v>446</v>
      </c>
      <c r="O1309" t="s">
        <v>339</v>
      </c>
      <c r="P1309" t="s">
        <v>1212</v>
      </c>
      <c r="Q1309" s="138">
        <v>569</v>
      </c>
      <c r="R1309" s="165">
        <v>1</v>
      </c>
      <c r="S1309" t="s">
        <v>3958</v>
      </c>
      <c r="T1309" s="4">
        <v>1.0694000000000001</v>
      </c>
      <c r="U1309" s="138">
        <v>378.94229999999999</v>
      </c>
      <c r="V1309" s="130">
        <v>1.2793190011832688E-5</v>
      </c>
      <c r="W1309" s="130">
        <v>2.8811662754045227E-2</v>
      </c>
      <c r="X1309" s="130">
        <v>1.4532643812087092E-3</v>
      </c>
      <c r="Y1309" s="182"/>
      <c r="AA1309" s="159"/>
    </row>
    <row r="1310" spans="1:27" x14ac:dyDescent="0.25">
      <c r="A1310" t="s">
        <v>1213</v>
      </c>
      <c r="B1310">
        <v>9888</v>
      </c>
      <c r="C1310" t="s">
        <v>3548</v>
      </c>
      <c r="D1310" t="s">
        <v>3549</v>
      </c>
      <c r="E1310" t="s">
        <v>309</v>
      </c>
      <c r="F1310" t="s">
        <v>3548</v>
      </c>
      <c r="G1310" t="s">
        <v>3951</v>
      </c>
      <c r="H1310" t="s">
        <v>312</v>
      </c>
      <c r="I1310" t="s">
        <v>917</v>
      </c>
      <c r="J1310" t="s">
        <v>204</v>
      </c>
      <c r="K1310" t="s">
        <v>204</v>
      </c>
      <c r="L1310" t="s">
        <v>325</v>
      </c>
      <c r="M1310" t="s">
        <v>340</v>
      </c>
      <c r="N1310" t="s">
        <v>448</v>
      </c>
      <c r="O1310" t="s">
        <v>339</v>
      </c>
      <c r="P1310" t="s">
        <v>1212</v>
      </c>
      <c r="Q1310" s="138">
        <v>17707</v>
      </c>
      <c r="R1310" s="165">
        <v>1</v>
      </c>
      <c r="S1310" t="s">
        <v>3952</v>
      </c>
      <c r="T1310" s="4"/>
      <c r="U1310" s="138">
        <v>338.02659999999997</v>
      </c>
      <c r="V1310" s="130">
        <v>1.4314339812579221E-5</v>
      </c>
      <c r="W1310" s="130">
        <v>2.5700768695119398E-2</v>
      </c>
      <c r="X1310" s="130">
        <v>1.2963504409011185E-3</v>
      </c>
      <c r="Y1310" s="182"/>
      <c r="AA1310" s="159"/>
    </row>
    <row r="1311" spans="1:27" x14ac:dyDescent="0.25">
      <c r="A1311" t="s">
        <v>1213</v>
      </c>
      <c r="B1311">
        <v>9888</v>
      </c>
      <c r="C1311" t="s">
        <v>1980</v>
      </c>
      <c r="D1311" t="s">
        <v>1981</v>
      </c>
      <c r="E1311" t="s">
        <v>309</v>
      </c>
      <c r="F1311" t="s">
        <v>1980</v>
      </c>
      <c r="G1311" t="s">
        <v>3973</v>
      </c>
      <c r="H1311" t="s">
        <v>312</v>
      </c>
      <c r="I1311" t="s">
        <v>917</v>
      </c>
      <c r="J1311" t="s">
        <v>204</v>
      </c>
      <c r="K1311" t="s">
        <v>204</v>
      </c>
      <c r="L1311" t="s">
        <v>325</v>
      </c>
      <c r="M1311" t="s">
        <v>340</v>
      </c>
      <c r="N1311" t="s">
        <v>464</v>
      </c>
      <c r="O1311" t="s">
        <v>339</v>
      </c>
      <c r="P1311" t="s">
        <v>1212</v>
      </c>
      <c r="Q1311" s="138">
        <v>1308</v>
      </c>
      <c r="R1311" s="165">
        <v>1</v>
      </c>
      <c r="S1311" t="s">
        <v>3974</v>
      </c>
      <c r="T1311" s="4"/>
      <c r="U1311" s="138">
        <v>287.76</v>
      </c>
      <c r="V1311" s="130">
        <v>1.0785604285743971E-5</v>
      </c>
      <c r="W1311" s="130">
        <v>2.187890893707051E-2</v>
      </c>
      <c r="X1311" s="130">
        <v>1.1035752892633475E-3</v>
      </c>
      <c r="Y1311" s="182"/>
      <c r="AA1311" s="159"/>
    </row>
    <row r="1312" spans="1:27" x14ac:dyDescent="0.25">
      <c r="A1312" t="s">
        <v>1213</v>
      </c>
      <c r="B1312">
        <v>9888</v>
      </c>
      <c r="C1312" t="s">
        <v>2185</v>
      </c>
      <c r="D1312" t="s">
        <v>2186</v>
      </c>
      <c r="E1312" t="s">
        <v>309</v>
      </c>
      <c r="F1312" t="s">
        <v>2185</v>
      </c>
      <c r="G1312" t="s">
        <v>3991</v>
      </c>
      <c r="H1312" t="s">
        <v>312</v>
      </c>
      <c r="I1312" t="s">
        <v>917</v>
      </c>
      <c r="J1312" t="s">
        <v>204</v>
      </c>
      <c r="K1312" t="s">
        <v>204</v>
      </c>
      <c r="L1312" t="s">
        <v>325</v>
      </c>
      <c r="M1312" t="s">
        <v>340</v>
      </c>
      <c r="N1312" t="s">
        <v>464</v>
      </c>
      <c r="O1312" t="s">
        <v>339</v>
      </c>
      <c r="P1312" t="s">
        <v>1212</v>
      </c>
      <c r="Q1312" s="138">
        <v>800</v>
      </c>
      <c r="R1312" s="165">
        <v>1</v>
      </c>
      <c r="S1312" t="s">
        <v>3992</v>
      </c>
      <c r="T1312" s="4"/>
      <c r="U1312" s="138">
        <v>285.92</v>
      </c>
      <c r="V1312" s="130">
        <v>3.2518233989993E-5</v>
      </c>
      <c r="W1312" s="130">
        <v>2.1739010436777874E-2</v>
      </c>
      <c r="X1312" s="130">
        <v>1.0965187889427869E-3</v>
      </c>
      <c r="Y1312" s="182"/>
      <c r="AA1312" s="159"/>
    </row>
    <row r="1313" spans="1:27" x14ac:dyDescent="0.25">
      <c r="A1313" t="s">
        <v>1213</v>
      </c>
      <c r="B1313">
        <v>9888</v>
      </c>
      <c r="C1313" t="s">
        <v>2375</v>
      </c>
      <c r="D1313" t="s">
        <v>2376</v>
      </c>
      <c r="E1313" t="s">
        <v>309</v>
      </c>
      <c r="F1313" t="s">
        <v>3966</v>
      </c>
      <c r="G1313" t="s">
        <v>3967</v>
      </c>
      <c r="H1313" t="s">
        <v>312</v>
      </c>
      <c r="I1313" t="s">
        <v>917</v>
      </c>
      <c r="J1313" t="s">
        <v>204</v>
      </c>
      <c r="K1313" t="s">
        <v>204</v>
      </c>
      <c r="L1313" t="s">
        <v>325</v>
      </c>
      <c r="M1313" t="s">
        <v>340</v>
      </c>
      <c r="N1313" t="s">
        <v>445</v>
      </c>
      <c r="O1313" t="s">
        <v>339</v>
      </c>
      <c r="P1313" t="s">
        <v>1212</v>
      </c>
      <c r="Q1313" s="138">
        <v>8139</v>
      </c>
      <c r="R1313" s="165">
        <v>1</v>
      </c>
      <c r="S1313" t="s">
        <v>3968</v>
      </c>
      <c r="T1313" s="4"/>
      <c r="U1313" s="138">
        <v>278.2724</v>
      </c>
      <c r="V1313" s="130">
        <v>3.1192452865881245E-5</v>
      </c>
      <c r="W1313" s="130">
        <v>2.1157549691757229E-2</v>
      </c>
      <c r="X1313" s="130">
        <v>1.0671898259800041E-3</v>
      </c>
      <c r="Y1313" s="182"/>
      <c r="AA1313" s="159"/>
    </row>
    <row r="1314" spans="1:27" x14ac:dyDescent="0.25">
      <c r="A1314" t="s">
        <v>1213</v>
      </c>
      <c r="B1314">
        <v>9888</v>
      </c>
      <c r="C1314" t="s">
        <v>3959</v>
      </c>
      <c r="D1314" t="s">
        <v>3960</v>
      </c>
      <c r="E1314" t="s">
        <v>309</v>
      </c>
      <c r="F1314" t="s">
        <v>3961</v>
      </c>
      <c r="G1314" t="s">
        <v>3962</v>
      </c>
      <c r="H1314" t="s">
        <v>312</v>
      </c>
      <c r="I1314" t="s">
        <v>917</v>
      </c>
      <c r="J1314" t="s">
        <v>204</v>
      </c>
      <c r="K1314" t="s">
        <v>204</v>
      </c>
      <c r="L1314" t="s">
        <v>325</v>
      </c>
      <c r="M1314" t="s">
        <v>340</v>
      </c>
      <c r="N1314" t="s">
        <v>448</v>
      </c>
      <c r="O1314" t="s">
        <v>339</v>
      </c>
      <c r="P1314" t="s">
        <v>1212</v>
      </c>
      <c r="Q1314" s="138">
        <v>1842</v>
      </c>
      <c r="R1314" s="165">
        <v>1</v>
      </c>
      <c r="S1314" t="s">
        <v>3963</v>
      </c>
      <c r="T1314" s="4"/>
      <c r="U1314" s="138">
        <v>265.43220000000002</v>
      </c>
      <c r="V1314" s="130">
        <v>1.8359406614409801E-5</v>
      </c>
      <c r="W1314" s="130">
        <v>2.0181286255095524E-2</v>
      </c>
      <c r="X1314" s="130">
        <v>1.0179469589060562E-3</v>
      </c>
      <c r="Y1314" s="182"/>
      <c r="AA1314" s="159"/>
    </row>
    <row r="1315" spans="1:27" x14ac:dyDescent="0.25">
      <c r="A1315" t="s">
        <v>1213</v>
      </c>
      <c r="B1315">
        <v>9888</v>
      </c>
      <c r="C1315" t="s">
        <v>2436</v>
      </c>
      <c r="D1315" t="s">
        <v>2437</v>
      </c>
      <c r="E1315" t="s">
        <v>309</v>
      </c>
      <c r="F1315" t="s">
        <v>2436</v>
      </c>
      <c r="G1315" t="s">
        <v>3993</v>
      </c>
      <c r="H1315" t="s">
        <v>312</v>
      </c>
      <c r="I1315" t="s">
        <v>917</v>
      </c>
      <c r="J1315" t="s">
        <v>204</v>
      </c>
      <c r="K1315" t="s">
        <v>204</v>
      </c>
      <c r="L1315" t="s">
        <v>325</v>
      </c>
      <c r="M1315" t="s">
        <v>340</v>
      </c>
      <c r="N1315" t="s">
        <v>456</v>
      </c>
      <c r="O1315" t="s">
        <v>339</v>
      </c>
      <c r="P1315" t="s">
        <v>1212</v>
      </c>
      <c r="Q1315" s="138">
        <v>16098</v>
      </c>
      <c r="R1315" s="165">
        <v>1</v>
      </c>
      <c r="S1315" t="s">
        <v>3994</v>
      </c>
      <c r="T1315" s="4"/>
      <c r="U1315" s="138">
        <v>259.49979999999999</v>
      </c>
      <c r="V1315" s="130">
        <v>1.2246274431971721E-5</v>
      </c>
      <c r="W1315" s="130">
        <v>1.9730235242521581E-2</v>
      </c>
      <c r="X1315" s="130">
        <v>9.9519588145948303E-4</v>
      </c>
      <c r="Y1315" s="182"/>
      <c r="AA1315" s="159"/>
    </row>
    <row r="1316" spans="1:27" x14ac:dyDescent="0.25">
      <c r="A1316" t="s">
        <v>1213</v>
      </c>
      <c r="B1316">
        <v>9888</v>
      </c>
      <c r="C1316" t="s">
        <v>3979</v>
      </c>
      <c r="D1316" t="s">
        <v>3980</v>
      </c>
      <c r="E1316" t="s">
        <v>309</v>
      </c>
      <c r="F1316" t="s">
        <v>3979</v>
      </c>
      <c r="G1316" t="s">
        <v>3981</v>
      </c>
      <c r="H1316" t="s">
        <v>312</v>
      </c>
      <c r="I1316" t="s">
        <v>917</v>
      </c>
      <c r="J1316" t="s">
        <v>204</v>
      </c>
      <c r="K1316" t="s">
        <v>204</v>
      </c>
      <c r="L1316" t="s">
        <v>325</v>
      </c>
      <c r="M1316" t="s">
        <v>340</v>
      </c>
      <c r="N1316" t="s">
        <v>458</v>
      </c>
      <c r="O1316" t="s">
        <v>339</v>
      </c>
      <c r="P1316" t="s">
        <v>1212</v>
      </c>
      <c r="Q1316" s="138">
        <v>1710</v>
      </c>
      <c r="R1316" s="165">
        <v>1</v>
      </c>
      <c r="S1316" t="s">
        <v>3982</v>
      </c>
      <c r="T1316" s="4"/>
      <c r="U1316" s="138">
        <v>253.422</v>
      </c>
      <c r="V1316" s="130">
        <v>1.5392866182468908E-5</v>
      </c>
      <c r="W1316" s="130">
        <v>1.9268129207152776E-2</v>
      </c>
      <c r="X1316" s="130">
        <v>9.7188718708540473E-4</v>
      </c>
      <c r="Y1316" s="182"/>
      <c r="AA1316" s="159"/>
    </row>
    <row r="1317" spans="1:27" x14ac:dyDescent="0.25">
      <c r="A1317" t="s">
        <v>1213</v>
      </c>
      <c r="B1317">
        <v>9888</v>
      </c>
      <c r="C1317" t="s">
        <v>2018</v>
      </c>
      <c r="D1317" t="s">
        <v>2019</v>
      </c>
      <c r="E1317" t="s">
        <v>309</v>
      </c>
      <c r="F1317" t="s">
        <v>2018</v>
      </c>
      <c r="G1317" t="s">
        <v>3964</v>
      </c>
      <c r="H1317" t="s">
        <v>312</v>
      </c>
      <c r="I1317" t="s">
        <v>917</v>
      </c>
      <c r="J1317" t="s">
        <v>204</v>
      </c>
      <c r="K1317" t="s">
        <v>204</v>
      </c>
      <c r="L1317" t="s">
        <v>325</v>
      </c>
      <c r="M1317" t="s">
        <v>340</v>
      </c>
      <c r="N1317" t="s">
        <v>464</v>
      </c>
      <c r="O1317" t="s">
        <v>339</v>
      </c>
      <c r="P1317" t="s">
        <v>1212</v>
      </c>
      <c r="Q1317" s="138">
        <v>922</v>
      </c>
      <c r="R1317" s="165">
        <v>1</v>
      </c>
      <c r="S1317" t="s">
        <v>3965</v>
      </c>
      <c r="T1317" s="4"/>
      <c r="U1317" s="138">
        <v>227.8262</v>
      </c>
      <c r="V1317" s="130">
        <v>1.9401625258576108E-5</v>
      </c>
      <c r="W1317" s="130">
        <v>1.732203462357108E-2</v>
      </c>
      <c r="X1317" s="130">
        <v>8.7372589855007387E-4</v>
      </c>
      <c r="Y1317" s="182"/>
      <c r="AA1317" s="159"/>
    </row>
    <row r="1318" spans="1:27" x14ac:dyDescent="0.25">
      <c r="A1318" t="s">
        <v>1213</v>
      </c>
      <c r="B1318">
        <v>9888</v>
      </c>
      <c r="C1318" t="s">
        <v>2591</v>
      </c>
      <c r="D1318" t="s">
        <v>2592</v>
      </c>
      <c r="E1318" t="s">
        <v>309</v>
      </c>
      <c r="F1318" t="s">
        <v>2591</v>
      </c>
      <c r="G1318" t="s">
        <v>3975</v>
      </c>
      <c r="H1318" t="s">
        <v>312</v>
      </c>
      <c r="I1318" t="s">
        <v>917</v>
      </c>
      <c r="J1318" t="s">
        <v>204</v>
      </c>
      <c r="K1318" t="s">
        <v>204</v>
      </c>
      <c r="L1318" t="s">
        <v>325</v>
      </c>
      <c r="M1318" t="s">
        <v>340</v>
      </c>
      <c r="N1318" t="s">
        <v>475</v>
      </c>
      <c r="O1318" t="s">
        <v>339</v>
      </c>
      <c r="P1318" t="s">
        <v>1212</v>
      </c>
      <c r="Q1318" s="138">
        <v>8127</v>
      </c>
      <c r="R1318" s="165">
        <v>1</v>
      </c>
      <c r="S1318" t="s">
        <v>3976</v>
      </c>
      <c r="T1318" s="4"/>
      <c r="U1318" s="138">
        <v>200.89939999999999</v>
      </c>
      <c r="V1318" s="130">
        <v>2.960074085842928E-5</v>
      </c>
      <c r="W1318" s="130">
        <v>1.5274741722658129E-2</v>
      </c>
      <c r="X1318" s="130">
        <v>7.7046015244590263E-4</v>
      </c>
      <c r="Y1318" s="182"/>
      <c r="AA1318" s="159"/>
    </row>
    <row r="1319" spans="1:27" x14ac:dyDescent="0.25">
      <c r="A1319" t="s">
        <v>1213</v>
      </c>
      <c r="B1319">
        <v>9888</v>
      </c>
      <c r="C1319" t="s">
        <v>2191</v>
      </c>
      <c r="D1319" t="s">
        <v>2192</v>
      </c>
      <c r="E1319" t="s">
        <v>309</v>
      </c>
      <c r="F1319" t="s">
        <v>2191</v>
      </c>
      <c r="G1319" t="s">
        <v>3971</v>
      </c>
      <c r="H1319" t="s">
        <v>312</v>
      </c>
      <c r="I1319" t="s">
        <v>917</v>
      </c>
      <c r="J1319" t="s">
        <v>204</v>
      </c>
      <c r="K1319" t="s">
        <v>204</v>
      </c>
      <c r="L1319" t="s">
        <v>325</v>
      </c>
      <c r="M1319" t="s">
        <v>340</v>
      </c>
      <c r="N1319" t="s">
        <v>484</v>
      </c>
      <c r="O1319" t="s">
        <v>339</v>
      </c>
      <c r="P1319" t="s">
        <v>1212</v>
      </c>
      <c r="Q1319" s="138">
        <v>44639</v>
      </c>
      <c r="R1319" s="165">
        <v>1</v>
      </c>
      <c r="S1319" t="s">
        <v>3972</v>
      </c>
      <c r="T1319" s="4"/>
      <c r="U1319" s="138">
        <v>189.0908</v>
      </c>
      <c r="V1319" s="130">
        <v>1.6133194071595362E-5</v>
      </c>
      <c r="W1319" s="130">
        <v>1.4376912684312666E-2</v>
      </c>
      <c r="X1319" s="130">
        <v>7.2517352761689534E-4</v>
      </c>
      <c r="Y1319" s="182"/>
      <c r="AA1319" s="159"/>
    </row>
    <row r="1320" spans="1:27" x14ac:dyDescent="0.25">
      <c r="A1320" t="s">
        <v>1213</v>
      </c>
      <c r="B1320">
        <v>9888</v>
      </c>
      <c r="C1320" t="s">
        <v>2873</v>
      </c>
      <c r="D1320" t="s">
        <v>2874</v>
      </c>
      <c r="E1320" t="s">
        <v>309</v>
      </c>
      <c r="F1320" t="s">
        <v>2873</v>
      </c>
      <c r="G1320" t="s">
        <v>4233</v>
      </c>
      <c r="H1320" t="s">
        <v>312</v>
      </c>
      <c r="I1320" t="s">
        <v>917</v>
      </c>
      <c r="J1320" t="s">
        <v>204</v>
      </c>
      <c r="K1320" t="s">
        <v>204</v>
      </c>
      <c r="L1320" t="s">
        <v>325</v>
      </c>
      <c r="M1320" t="s">
        <v>340</v>
      </c>
      <c r="N1320" t="s">
        <v>464</v>
      </c>
      <c r="O1320" t="s">
        <v>339</v>
      </c>
      <c r="P1320" t="s">
        <v>1212</v>
      </c>
      <c r="Q1320" s="138">
        <v>1437</v>
      </c>
      <c r="R1320" s="165">
        <v>1</v>
      </c>
      <c r="S1320" t="s">
        <v>4234</v>
      </c>
      <c r="T1320" s="4"/>
      <c r="U1320" s="138">
        <v>131.4999</v>
      </c>
      <c r="V1320" s="130">
        <v>3.9259274477679529E-5</v>
      </c>
      <c r="W1320" s="130">
        <v>9.9981732601260725E-3</v>
      </c>
      <c r="X1320" s="130">
        <v>5.0430928614331834E-4</v>
      </c>
      <c r="Y1320" s="182"/>
      <c r="AA1320" s="159"/>
    </row>
    <row r="1321" spans="1:27" x14ac:dyDescent="0.25">
      <c r="A1321" t="s">
        <v>1213</v>
      </c>
      <c r="B1321">
        <v>9888</v>
      </c>
      <c r="C1321" t="s">
        <v>2577</v>
      </c>
      <c r="D1321" t="s">
        <v>2578</v>
      </c>
      <c r="E1321" t="s">
        <v>309</v>
      </c>
      <c r="F1321" t="s">
        <v>2577</v>
      </c>
      <c r="G1321" t="s">
        <v>4054</v>
      </c>
      <c r="H1321" t="s">
        <v>312</v>
      </c>
      <c r="I1321" t="s">
        <v>917</v>
      </c>
      <c r="J1321" t="s">
        <v>204</v>
      </c>
      <c r="K1321" t="s">
        <v>204</v>
      </c>
      <c r="L1321" t="s">
        <v>325</v>
      </c>
      <c r="M1321" t="s">
        <v>340</v>
      </c>
      <c r="N1321" t="s">
        <v>440</v>
      </c>
      <c r="O1321" t="s">
        <v>339</v>
      </c>
      <c r="P1321" t="s">
        <v>1212</v>
      </c>
      <c r="Q1321" s="138">
        <v>4574</v>
      </c>
      <c r="R1321" s="165">
        <v>1</v>
      </c>
      <c r="S1321" t="s">
        <v>4055</v>
      </c>
      <c r="T1321" s="4"/>
      <c r="U1321" s="138">
        <v>120.43339999999999</v>
      </c>
      <c r="V1321" s="130">
        <v>2.0379203058031746E-5</v>
      </c>
      <c r="W1321" s="130">
        <v>9.1567674158388509E-3</v>
      </c>
      <c r="X1321" s="130">
        <v>4.6186865527511964E-4</v>
      </c>
      <c r="Y1321" s="182"/>
      <c r="AA1321" s="159"/>
    </row>
    <row r="1322" spans="1:27" x14ac:dyDescent="0.25">
      <c r="A1322" t="s">
        <v>1213</v>
      </c>
      <c r="B1322">
        <v>9888</v>
      </c>
      <c r="C1322" t="s">
        <v>3736</v>
      </c>
      <c r="D1322" t="s">
        <v>3737</v>
      </c>
      <c r="E1322" t="s">
        <v>311</v>
      </c>
      <c r="F1322" t="s">
        <v>3736</v>
      </c>
      <c r="G1322" t="s">
        <v>4098</v>
      </c>
      <c r="H1322" t="s">
        <v>312</v>
      </c>
      <c r="I1322" t="s">
        <v>917</v>
      </c>
      <c r="J1322" t="s">
        <v>204</v>
      </c>
      <c r="K1322" t="s">
        <v>233</v>
      </c>
      <c r="L1322" t="s">
        <v>325</v>
      </c>
      <c r="M1322" t="s">
        <v>340</v>
      </c>
      <c r="N1322" t="s">
        <v>454</v>
      </c>
      <c r="O1322" t="s">
        <v>339</v>
      </c>
      <c r="P1322" t="s">
        <v>1212</v>
      </c>
      <c r="Q1322" s="138">
        <v>2361</v>
      </c>
      <c r="R1322" s="165">
        <v>1</v>
      </c>
      <c r="S1322" t="s">
        <v>4099</v>
      </c>
      <c r="T1322" s="4">
        <v>5.4118000000000004</v>
      </c>
      <c r="U1322" s="138">
        <v>114.2775</v>
      </c>
      <c r="V1322" s="130">
        <v>1.2867820251582618E-5</v>
      </c>
      <c r="W1322" s="130">
        <v>8.6887232973869733E-3</v>
      </c>
      <c r="X1322" s="130">
        <v>4.3826044314286978E-4</v>
      </c>
      <c r="Y1322" s="182"/>
      <c r="AA1322" s="159"/>
    </row>
    <row r="1323" spans="1:27" x14ac:dyDescent="0.25">
      <c r="A1323" t="s">
        <v>1213</v>
      </c>
      <c r="B1323">
        <v>9888</v>
      </c>
      <c r="C1323" t="s">
        <v>4003</v>
      </c>
      <c r="D1323" t="s">
        <v>4004</v>
      </c>
      <c r="E1323" t="s">
        <v>309</v>
      </c>
      <c r="F1323" t="s">
        <v>4003</v>
      </c>
      <c r="G1323" t="s">
        <v>4005</v>
      </c>
      <c r="H1323" t="s">
        <v>312</v>
      </c>
      <c r="I1323" t="s">
        <v>917</v>
      </c>
      <c r="J1323" t="s">
        <v>204</v>
      </c>
      <c r="K1323" t="s">
        <v>204</v>
      </c>
      <c r="L1323" t="s">
        <v>325</v>
      </c>
      <c r="M1323" t="s">
        <v>340</v>
      </c>
      <c r="N1323" t="s">
        <v>441</v>
      </c>
      <c r="O1323" t="s">
        <v>339</v>
      </c>
      <c r="P1323" t="s">
        <v>1212</v>
      </c>
      <c r="Q1323" s="138">
        <v>418</v>
      </c>
      <c r="R1323" s="165">
        <v>1</v>
      </c>
      <c r="S1323" t="s">
        <v>4006</v>
      </c>
      <c r="T1323" s="4"/>
      <c r="U1323" s="138">
        <v>111.1044</v>
      </c>
      <c r="V1323" s="130">
        <v>7.4173201701334503E-6</v>
      </c>
      <c r="W1323" s="130">
        <v>8.4474668129964452E-3</v>
      </c>
      <c r="X1323" s="130">
        <v>4.2609143163897231E-4</v>
      </c>
      <c r="Y1323" s="182"/>
      <c r="AA1323" s="159"/>
    </row>
    <row r="1324" spans="1:27" x14ac:dyDescent="0.25">
      <c r="A1324" t="s">
        <v>1213</v>
      </c>
      <c r="B1324">
        <v>9888</v>
      </c>
      <c r="C1324" t="s">
        <v>4143</v>
      </c>
      <c r="D1324" t="s">
        <v>4144</v>
      </c>
      <c r="E1324" t="s">
        <v>309</v>
      </c>
      <c r="F1324" t="s">
        <v>4143</v>
      </c>
      <c r="G1324" t="s">
        <v>4223</v>
      </c>
      <c r="H1324" t="s">
        <v>312</v>
      </c>
      <c r="I1324" t="s">
        <v>917</v>
      </c>
      <c r="J1324" t="s">
        <v>204</v>
      </c>
      <c r="K1324" t="s">
        <v>204</v>
      </c>
      <c r="L1324" t="s">
        <v>325</v>
      </c>
      <c r="M1324" t="s">
        <v>340</v>
      </c>
      <c r="N1324" t="s">
        <v>458</v>
      </c>
      <c r="O1324" t="s">
        <v>339</v>
      </c>
      <c r="P1324" t="s">
        <v>1212</v>
      </c>
      <c r="Q1324" s="138">
        <v>203</v>
      </c>
      <c r="R1324" s="165">
        <v>1</v>
      </c>
      <c r="S1324" t="s">
        <v>4224</v>
      </c>
      <c r="T1324" s="4"/>
      <c r="U1324" s="138">
        <v>95.816000000000003</v>
      </c>
      <c r="V1324" s="130">
        <v>4.3791659647597082E-6</v>
      </c>
      <c r="W1324" s="130">
        <v>7.2850623391518907E-3</v>
      </c>
      <c r="X1324" s="130">
        <v>3.6745958408415663E-4</v>
      </c>
      <c r="Y1324" s="182"/>
      <c r="AA1324" s="159"/>
    </row>
    <row r="1325" spans="1:27" x14ac:dyDescent="0.25">
      <c r="A1325" t="s">
        <v>1213</v>
      </c>
      <c r="B1325">
        <v>9888</v>
      </c>
      <c r="C1325" t="s">
        <v>1878</v>
      </c>
      <c r="D1325" t="s">
        <v>1879</v>
      </c>
      <c r="E1325" t="s">
        <v>309</v>
      </c>
      <c r="F1325" t="s">
        <v>1878</v>
      </c>
      <c r="G1325" t="s">
        <v>4485</v>
      </c>
      <c r="H1325" t="s">
        <v>312</v>
      </c>
      <c r="I1325" t="s">
        <v>917</v>
      </c>
      <c r="J1325" t="s">
        <v>204</v>
      </c>
      <c r="K1325" t="s">
        <v>204</v>
      </c>
      <c r="L1325" t="s">
        <v>325</v>
      </c>
      <c r="M1325" t="s">
        <v>340</v>
      </c>
      <c r="N1325" t="s">
        <v>447</v>
      </c>
      <c r="O1325" t="s">
        <v>339</v>
      </c>
      <c r="P1325" t="s">
        <v>1212</v>
      </c>
      <c r="Q1325" s="138">
        <v>6958</v>
      </c>
      <c r="R1325" s="165">
        <v>1</v>
      </c>
      <c r="S1325" t="s">
        <v>4486</v>
      </c>
      <c r="T1325" s="4"/>
      <c r="U1325" s="138">
        <v>84.122199999999992</v>
      </c>
      <c r="V1325" s="130">
        <v>2.4769687120333704E-5</v>
      </c>
      <c r="W1325" s="130">
        <v>6.395961750715988E-3</v>
      </c>
      <c r="X1325" s="130">
        <v>3.2261322351427981E-4</v>
      </c>
      <c r="Y1325" s="182"/>
      <c r="AA1325" s="159"/>
    </row>
    <row r="1326" spans="1:27" x14ac:dyDescent="0.25">
      <c r="A1326" t="s">
        <v>1213</v>
      </c>
      <c r="B1326">
        <v>9888</v>
      </c>
      <c r="C1326" t="s">
        <v>1703</v>
      </c>
      <c r="D1326" t="s">
        <v>1704</v>
      </c>
      <c r="E1326" t="s">
        <v>309</v>
      </c>
      <c r="F1326" t="s">
        <v>3983</v>
      </c>
      <c r="G1326" t="s">
        <v>3984</v>
      </c>
      <c r="H1326" t="s">
        <v>312</v>
      </c>
      <c r="I1326" t="s">
        <v>917</v>
      </c>
      <c r="J1326" t="s">
        <v>204</v>
      </c>
      <c r="K1326" t="s">
        <v>204</v>
      </c>
      <c r="L1326" t="s">
        <v>325</v>
      </c>
      <c r="M1326" t="s">
        <v>340</v>
      </c>
      <c r="N1326" t="s">
        <v>454</v>
      </c>
      <c r="O1326" t="s">
        <v>339</v>
      </c>
      <c r="P1326" t="s">
        <v>1212</v>
      </c>
      <c r="Q1326" s="138">
        <v>1741</v>
      </c>
      <c r="R1326" s="165">
        <v>1</v>
      </c>
      <c r="S1326" t="s">
        <v>3985</v>
      </c>
      <c r="T1326" s="4"/>
      <c r="U1326" s="138">
        <v>81.374300000000005</v>
      </c>
      <c r="V1326" s="130">
        <v>1.7417729291550418E-5</v>
      </c>
      <c r="W1326" s="130">
        <v>6.1870339849800426E-3</v>
      </c>
      <c r="X1326" s="130">
        <v>3.1207487719315548E-4</v>
      </c>
      <c r="Y1326" s="182"/>
      <c r="AA1326" s="159"/>
    </row>
    <row r="1327" spans="1:27" x14ac:dyDescent="0.25">
      <c r="A1327" t="s">
        <v>1213</v>
      </c>
      <c r="B1327">
        <v>9888</v>
      </c>
      <c r="C1327" t="s">
        <v>2142</v>
      </c>
      <c r="D1327" t="s">
        <v>2143</v>
      </c>
      <c r="E1327" t="s">
        <v>309</v>
      </c>
      <c r="F1327" t="s">
        <v>4026</v>
      </c>
      <c r="G1327" t="s">
        <v>4027</v>
      </c>
      <c r="H1327" t="s">
        <v>312</v>
      </c>
      <c r="I1327" t="s">
        <v>917</v>
      </c>
      <c r="J1327" t="s">
        <v>204</v>
      </c>
      <c r="K1327" t="s">
        <v>204</v>
      </c>
      <c r="L1327" t="s">
        <v>325</v>
      </c>
      <c r="M1327" t="s">
        <v>340</v>
      </c>
      <c r="N1327" t="s">
        <v>464</v>
      </c>
      <c r="O1327" t="s">
        <v>339</v>
      </c>
      <c r="P1327" t="s">
        <v>1212</v>
      </c>
      <c r="Q1327" s="138">
        <v>9091</v>
      </c>
      <c r="R1327" s="165">
        <v>1</v>
      </c>
      <c r="S1327" t="s">
        <v>4028</v>
      </c>
      <c r="T1327" s="4"/>
      <c r="U1327" s="138">
        <v>80.091700000000003</v>
      </c>
      <c r="V1327" s="130">
        <v>1.2034109912144353E-5</v>
      </c>
      <c r="W1327" s="130">
        <v>6.0895156064608366E-3</v>
      </c>
      <c r="X1327" s="130">
        <v>3.0715603626318202E-4</v>
      </c>
      <c r="Y1327" s="182"/>
      <c r="AA1327" s="159"/>
    </row>
    <row r="1328" spans="1:27" x14ac:dyDescent="0.25">
      <c r="A1328" t="s">
        <v>1213</v>
      </c>
      <c r="B1328">
        <v>9888</v>
      </c>
      <c r="C1328" t="s">
        <v>3431</v>
      </c>
      <c r="D1328" t="s">
        <v>3432</v>
      </c>
      <c r="E1328" t="s">
        <v>309</v>
      </c>
      <c r="F1328" t="s">
        <v>3431</v>
      </c>
      <c r="G1328" t="s">
        <v>4325</v>
      </c>
      <c r="H1328" t="s">
        <v>312</v>
      </c>
      <c r="I1328" t="s">
        <v>917</v>
      </c>
      <c r="J1328" t="s">
        <v>204</v>
      </c>
      <c r="K1328" t="s">
        <v>204</v>
      </c>
      <c r="L1328" t="s">
        <v>325</v>
      </c>
      <c r="M1328" t="s">
        <v>340</v>
      </c>
      <c r="N1328" t="s">
        <v>464</v>
      </c>
      <c r="O1328" t="s">
        <v>339</v>
      </c>
      <c r="P1328" t="s">
        <v>1212</v>
      </c>
      <c r="Q1328" s="138">
        <v>22689.9</v>
      </c>
      <c r="R1328" s="165">
        <v>1</v>
      </c>
      <c r="S1328" t="s">
        <v>4326</v>
      </c>
      <c r="T1328" s="4"/>
      <c r="U1328" s="138">
        <v>79.913800000000009</v>
      </c>
      <c r="V1328" s="130">
        <v>1.5517755546809919E-4</v>
      </c>
      <c r="W1328" s="130">
        <v>6.0759895503727608E-3</v>
      </c>
      <c r="X1328" s="130">
        <v>3.0647378006371044E-4</v>
      </c>
      <c r="Y1328" s="182"/>
      <c r="AA1328" s="159"/>
    </row>
    <row r="1329" spans="1:27" x14ac:dyDescent="0.25">
      <c r="A1329" t="s">
        <v>1213</v>
      </c>
      <c r="B1329">
        <v>9888</v>
      </c>
      <c r="C1329" t="s">
        <v>2357</v>
      </c>
      <c r="D1329" t="s">
        <v>2358</v>
      </c>
      <c r="E1329" t="s">
        <v>309</v>
      </c>
      <c r="F1329" t="s">
        <v>4254</v>
      </c>
      <c r="G1329" t="s">
        <v>4255</v>
      </c>
      <c r="H1329" t="s">
        <v>312</v>
      </c>
      <c r="I1329" t="s">
        <v>917</v>
      </c>
      <c r="J1329" t="s">
        <v>204</v>
      </c>
      <c r="K1329" t="s">
        <v>204</v>
      </c>
      <c r="L1329" t="s">
        <v>325</v>
      </c>
      <c r="M1329" t="s">
        <v>340</v>
      </c>
      <c r="N1329" t="s">
        <v>445</v>
      </c>
      <c r="O1329" t="s">
        <v>339</v>
      </c>
      <c r="P1329" t="s">
        <v>1212</v>
      </c>
      <c r="Q1329" s="138">
        <v>2594</v>
      </c>
      <c r="R1329" s="165">
        <v>1</v>
      </c>
      <c r="S1329" t="s">
        <v>4256</v>
      </c>
      <c r="T1329" s="4"/>
      <c r="U1329" s="138">
        <v>77.742199999999997</v>
      </c>
      <c r="V1329" s="130">
        <v>1.1639326700397831E-5</v>
      </c>
      <c r="W1329" s="130">
        <v>5.9108789073099906E-3</v>
      </c>
      <c r="X1329" s="130">
        <v>2.981455756636399E-4</v>
      </c>
      <c r="Y1329" s="182"/>
      <c r="AA1329" s="159"/>
    </row>
    <row r="1330" spans="1:27" x14ac:dyDescent="0.25">
      <c r="A1330" t="s">
        <v>1213</v>
      </c>
      <c r="B1330">
        <v>9888</v>
      </c>
      <c r="C1330" t="s">
        <v>2318</v>
      </c>
      <c r="D1330" t="s">
        <v>2319</v>
      </c>
      <c r="E1330" t="s">
        <v>309</v>
      </c>
      <c r="F1330" t="s">
        <v>4260</v>
      </c>
      <c r="G1330" t="s">
        <v>4261</v>
      </c>
      <c r="H1330" t="s">
        <v>312</v>
      </c>
      <c r="I1330" t="s">
        <v>917</v>
      </c>
      <c r="J1330" t="s">
        <v>204</v>
      </c>
      <c r="K1330" t="s">
        <v>204</v>
      </c>
      <c r="L1330" t="s">
        <v>325</v>
      </c>
      <c r="M1330" t="s">
        <v>340</v>
      </c>
      <c r="N1330" t="s">
        <v>445</v>
      </c>
      <c r="O1330" t="s">
        <v>339</v>
      </c>
      <c r="P1330" t="s">
        <v>1212</v>
      </c>
      <c r="Q1330" s="138">
        <v>1460</v>
      </c>
      <c r="R1330" s="165">
        <v>1</v>
      </c>
      <c r="S1330" t="s">
        <v>4262</v>
      </c>
      <c r="T1330" s="4"/>
      <c r="U1330" s="138">
        <v>77.24860000000001</v>
      </c>
      <c r="V1330" s="130">
        <v>1.8463375226900338E-5</v>
      </c>
      <c r="W1330" s="130">
        <v>5.8733496139706191E-3</v>
      </c>
      <c r="X1330" s="130">
        <v>2.9625259275155909E-4</v>
      </c>
      <c r="Y1330" s="182"/>
      <c r="AA1330" s="159"/>
    </row>
    <row r="1331" spans="1:27" x14ac:dyDescent="0.25">
      <c r="A1331" t="s">
        <v>1213</v>
      </c>
      <c r="B1331">
        <v>9888</v>
      </c>
      <c r="C1331" t="s">
        <v>2363</v>
      </c>
      <c r="D1331" t="s">
        <v>2364</v>
      </c>
      <c r="E1331" t="s">
        <v>309</v>
      </c>
      <c r="F1331" t="s">
        <v>4249</v>
      </c>
      <c r="G1331" t="s">
        <v>4250</v>
      </c>
      <c r="H1331" t="s">
        <v>312</v>
      </c>
      <c r="I1331" t="s">
        <v>917</v>
      </c>
      <c r="J1331" t="s">
        <v>204</v>
      </c>
      <c r="K1331" t="s">
        <v>204</v>
      </c>
      <c r="L1331" t="s">
        <v>325</v>
      </c>
      <c r="M1331" t="s">
        <v>340</v>
      </c>
      <c r="N1331" t="s">
        <v>459</v>
      </c>
      <c r="O1331" t="s">
        <v>339</v>
      </c>
      <c r="P1331" t="s">
        <v>1212</v>
      </c>
      <c r="Q1331" s="138">
        <v>1370</v>
      </c>
      <c r="R1331" s="165">
        <v>1</v>
      </c>
      <c r="S1331" t="s">
        <v>4251</v>
      </c>
      <c r="T1331" s="4"/>
      <c r="U1331" s="138">
        <v>76.706299999999999</v>
      </c>
      <c r="V1331" s="130">
        <v>1.1666236236481047E-5</v>
      </c>
      <c r="W1331" s="130">
        <v>5.8321175722811083E-3</v>
      </c>
      <c r="X1331" s="130">
        <v>2.9417284268425461E-4</v>
      </c>
      <c r="Y1331" s="182"/>
      <c r="AA1331" s="159"/>
    </row>
    <row r="1332" spans="1:27" x14ac:dyDescent="0.25">
      <c r="A1332" t="s">
        <v>1213</v>
      </c>
      <c r="B1332">
        <v>9888</v>
      </c>
      <c r="C1332" t="s">
        <v>2782</v>
      </c>
      <c r="D1332" t="s">
        <v>2783</v>
      </c>
      <c r="E1332" t="s">
        <v>309</v>
      </c>
      <c r="F1332" t="s">
        <v>2782</v>
      </c>
      <c r="G1332" t="s">
        <v>4323</v>
      </c>
      <c r="H1332" t="s">
        <v>312</v>
      </c>
      <c r="I1332" t="s">
        <v>917</v>
      </c>
      <c r="J1332" t="s">
        <v>204</v>
      </c>
      <c r="K1332" t="s">
        <v>204</v>
      </c>
      <c r="L1332" t="s">
        <v>325</v>
      </c>
      <c r="M1332" t="s">
        <v>340</v>
      </c>
      <c r="N1332" t="s">
        <v>440</v>
      </c>
      <c r="O1332" t="s">
        <v>339</v>
      </c>
      <c r="P1332" t="s">
        <v>1212</v>
      </c>
      <c r="Q1332" s="138">
        <v>139435</v>
      </c>
      <c r="R1332" s="165">
        <v>1</v>
      </c>
      <c r="S1332" t="s">
        <v>4324</v>
      </c>
      <c r="T1332" s="4"/>
      <c r="U1332" s="138">
        <v>72.506199999999993</v>
      </c>
      <c r="V1332" s="130">
        <v>1.1022916448427783E-4</v>
      </c>
      <c r="W1332" s="130">
        <v>5.5127764358250684E-3</v>
      </c>
      <c r="X1332" s="130">
        <v>2.780652301862181E-4</v>
      </c>
      <c r="Y1332" s="182"/>
      <c r="AA1332" s="159"/>
    </row>
    <row r="1333" spans="1:27" x14ac:dyDescent="0.25">
      <c r="A1333" t="s">
        <v>1213</v>
      </c>
      <c r="B1333">
        <v>9888</v>
      </c>
      <c r="C1333" t="s">
        <v>1994</v>
      </c>
      <c r="D1333" t="s">
        <v>1995</v>
      </c>
      <c r="E1333" t="s">
        <v>309</v>
      </c>
      <c r="F1333" t="s">
        <v>4282</v>
      </c>
      <c r="G1333" t="s">
        <v>4283</v>
      </c>
      <c r="H1333" t="s">
        <v>312</v>
      </c>
      <c r="I1333" t="s">
        <v>917</v>
      </c>
      <c r="J1333" t="s">
        <v>204</v>
      </c>
      <c r="K1333" t="s">
        <v>204</v>
      </c>
      <c r="L1333" t="s">
        <v>325</v>
      </c>
      <c r="M1333" t="s">
        <v>340</v>
      </c>
      <c r="N1333" t="s">
        <v>464</v>
      </c>
      <c r="O1333" t="s">
        <v>339</v>
      </c>
      <c r="P1333" t="s">
        <v>1212</v>
      </c>
      <c r="Q1333" s="138">
        <v>1353</v>
      </c>
      <c r="R1333" s="165">
        <v>1</v>
      </c>
      <c r="S1333" t="s">
        <v>4284</v>
      </c>
      <c r="T1333" s="4"/>
      <c r="U1333" s="138">
        <v>71.938999999999993</v>
      </c>
      <c r="V1333" s="130">
        <v>1.028821049170719E-5</v>
      </c>
      <c r="W1333" s="130">
        <v>5.4696512024739897E-3</v>
      </c>
      <c r="X1333" s="130">
        <v>2.7588998726131483E-4</v>
      </c>
      <c r="Y1333" s="182"/>
      <c r="AA1333" s="159"/>
    </row>
    <row r="1334" spans="1:27" x14ac:dyDescent="0.25">
      <c r="A1334" t="s">
        <v>1213</v>
      </c>
      <c r="B1334">
        <v>9888</v>
      </c>
      <c r="C1334" t="s">
        <v>2572</v>
      </c>
      <c r="D1334" t="s">
        <v>2573</v>
      </c>
      <c r="E1334" t="s">
        <v>309</v>
      </c>
      <c r="F1334" t="s">
        <v>2572</v>
      </c>
      <c r="G1334" t="s">
        <v>4267</v>
      </c>
      <c r="H1334" t="s">
        <v>312</v>
      </c>
      <c r="I1334" t="s">
        <v>917</v>
      </c>
      <c r="J1334" t="s">
        <v>204</v>
      </c>
      <c r="K1334" t="s">
        <v>204</v>
      </c>
      <c r="L1334" t="s">
        <v>325</v>
      </c>
      <c r="M1334" t="s">
        <v>340</v>
      </c>
      <c r="N1334" t="s">
        <v>451</v>
      </c>
      <c r="O1334" t="s">
        <v>339</v>
      </c>
      <c r="P1334" t="s">
        <v>1212</v>
      </c>
      <c r="Q1334" s="138">
        <v>82</v>
      </c>
      <c r="R1334" s="165">
        <v>1</v>
      </c>
      <c r="S1334" t="s">
        <v>4268</v>
      </c>
      <c r="T1334" s="4"/>
      <c r="U1334" s="138">
        <v>68.666800000000009</v>
      </c>
      <c r="V1334" s="130">
        <v>1.0646046227209995E-5</v>
      </c>
      <c r="W1334" s="130">
        <v>5.2208599673340059E-3</v>
      </c>
      <c r="X1334" s="130">
        <v>2.6334092185428289E-4</v>
      </c>
      <c r="Y1334" s="182"/>
      <c r="AA1334" s="159"/>
    </row>
    <row r="1335" spans="1:27" x14ac:dyDescent="0.25">
      <c r="A1335" t="s">
        <v>1213</v>
      </c>
      <c r="B1335">
        <v>9888</v>
      </c>
      <c r="C1335" t="s">
        <v>1958</v>
      </c>
      <c r="D1335" t="s">
        <v>1959</v>
      </c>
      <c r="E1335" t="s">
        <v>309</v>
      </c>
      <c r="F1335" t="s">
        <v>1958</v>
      </c>
      <c r="G1335" t="s">
        <v>4011</v>
      </c>
      <c r="H1335" t="s">
        <v>312</v>
      </c>
      <c r="I1335" t="s">
        <v>917</v>
      </c>
      <c r="J1335" t="s">
        <v>204</v>
      </c>
      <c r="K1335" t="s">
        <v>204</v>
      </c>
      <c r="L1335" t="s">
        <v>325</v>
      </c>
      <c r="M1335" t="s">
        <v>340</v>
      </c>
      <c r="N1335" t="s">
        <v>464</v>
      </c>
      <c r="O1335" t="s">
        <v>339</v>
      </c>
      <c r="P1335" t="s">
        <v>1212</v>
      </c>
      <c r="Q1335" s="138">
        <v>4315</v>
      </c>
      <c r="R1335" s="165">
        <v>1</v>
      </c>
      <c r="S1335" t="s">
        <v>4012</v>
      </c>
      <c r="T1335" s="4"/>
      <c r="U1335" s="138">
        <v>65.156499999999994</v>
      </c>
      <c r="V1335" s="130">
        <v>9.1516285508583893E-6</v>
      </c>
      <c r="W1335" s="130">
        <v>4.9539655621289773E-3</v>
      </c>
      <c r="X1335" s="130">
        <v>2.4987872996555218E-4</v>
      </c>
      <c r="Y1335" s="182"/>
      <c r="AA1335" s="159"/>
    </row>
    <row r="1336" spans="1:27" x14ac:dyDescent="0.25">
      <c r="A1336" t="s">
        <v>1213</v>
      </c>
      <c r="B1336">
        <v>9888</v>
      </c>
      <c r="C1336" t="s">
        <v>2763</v>
      </c>
      <c r="D1336" t="s">
        <v>2764</v>
      </c>
      <c r="E1336" t="s">
        <v>309</v>
      </c>
      <c r="F1336" t="s">
        <v>2763</v>
      </c>
      <c r="G1336" t="s">
        <v>4309</v>
      </c>
      <c r="H1336" t="s">
        <v>312</v>
      </c>
      <c r="I1336" t="s">
        <v>917</v>
      </c>
      <c r="J1336" t="s">
        <v>204</v>
      </c>
      <c r="K1336" t="s">
        <v>204</v>
      </c>
      <c r="L1336" t="s">
        <v>325</v>
      </c>
      <c r="M1336" t="s">
        <v>340</v>
      </c>
      <c r="N1336" t="s">
        <v>447</v>
      </c>
      <c r="O1336" t="s">
        <v>339</v>
      </c>
      <c r="P1336" t="s">
        <v>1212</v>
      </c>
      <c r="Q1336" s="138">
        <v>8578</v>
      </c>
      <c r="R1336" s="165">
        <v>1</v>
      </c>
      <c r="S1336" t="s">
        <v>4310</v>
      </c>
      <c r="T1336" s="4"/>
      <c r="U1336" s="138">
        <v>60.329099999999997</v>
      </c>
      <c r="V1336" s="130">
        <v>1.5475275597961773E-5</v>
      </c>
      <c r="W1336" s="130">
        <v>4.586929681524258E-3</v>
      </c>
      <c r="X1336" s="130">
        <v>2.3136538776583757E-4</v>
      </c>
      <c r="Y1336" s="182"/>
      <c r="AA1336" s="159"/>
    </row>
    <row r="1337" spans="1:27" x14ac:dyDescent="0.25">
      <c r="A1337" t="s">
        <v>1213</v>
      </c>
      <c r="B1337">
        <v>9888</v>
      </c>
      <c r="C1337" t="s">
        <v>3999</v>
      </c>
      <c r="D1337" t="s">
        <v>4000</v>
      </c>
      <c r="E1337" t="s">
        <v>309</v>
      </c>
      <c r="F1337" t="s">
        <v>3999</v>
      </c>
      <c r="G1337" t="s">
        <v>4001</v>
      </c>
      <c r="H1337" t="s">
        <v>312</v>
      </c>
      <c r="I1337" t="s">
        <v>917</v>
      </c>
      <c r="J1337" t="s">
        <v>204</v>
      </c>
      <c r="K1337" t="s">
        <v>204</v>
      </c>
      <c r="L1337" t="s">
        <v>325</v>
      </c>
      <c r="M1337" t="s">
        <v>340</v>
      </c>
      <c r="N1337" t="s">
        <v>475</v>
      </c>
      <c r="O1337" t="s">
        <v>339</v>
      </c>
      <c r="P1337" t="s">
        <v>1212</v>
      </c>
      <c r="Q1337" s="138">
        <v>196</v>
      </c>
      <c r="R1337" s="165">
        <v>1</v>
      </c>
      <c r="S1337" t="s">
        <v>4002</v>
      </c>
      <c r="T1337" s="4"/>
      <c r="U1337" s="138">
        <v>46.55</v>
      </c>
      <c r="V1337" s="130">
        <v>1.4193622298586164E-5</v>
      </c>
      <c r="W1337" s="130">
        <v>3.5392799938164868E-3</v>
      </c>
      <c r="X1337" s="130">
        <v>1.785217880011427E-4</v>
      </c>
      <c r="Y1337" s="182"/>
      <c r="AA1337" s="159"/>
    </row>
    <row r="1338" spans="1:27" x14ac:dyDescent="0.25">
      <c r="A1338" t="s">
        <v>1213</v>
      </c>
      <c r="B1338">
        <v>9888</v>
      </c>
      <c r="C1338" t="s">
        <v>4364</v>
      </c>
      <c r="D1338" t="s">
        <v>4365</v>
      </c>
      <c r="E1338" t="s">
        <v>309</v>
      </c>
      <c r="F1338" t="s">
        <v>4364</v>
      </c>
      <c r="G1338" t="s">
        <v>4366</v>
      </c>
      <c r="H1338" t="s">
        <v>312</v>
      </c>
      <c r="I1338" t="s">
        <v>917</v>
      </c>
      <c r="J1338" t="s">
        <v>204</v>
      </c>
      <c r="K1338" t="s">
        <v>204</v>
      </c>
      <c r="L1338" t="s">
        <v>325</v>
      </c>
      <c r="M1338" t="s">
        <v>340</v>
      </c>
      <c r="N1338" t="s">
        <v>451</v>
      </c>
      <c r="O1338" t="s">
        <v>339</v>
      </c>
      <c r="P1338" t="s">
        <v>1212</v>
      </c>
      <c r="Q1338" s="138">
        <v>463</v>
      </c>
      <c r="R1338" s="165">
        <v>1</v>
      </c>
      <c r="S1338" t="s">
        <v>4367</v>
      </c>
      <c r="T1338" s="4"/>
      <c r="U1338" s="138">
        <v>46.3</v>
      </c>
      <c r="V1338" s="130">
        <v>1.3372865796764154E-5</v>
      </c>
      <c r="W1338" s="130">
        <v>3.5202720454071607E-3</v>
      </c>
      <c r="X1338" s="130">
        <v>1.7756302437063173E-4</v>
      </c>
      <c r="Y1338" s="182"/>
      <c r="AA1338" s="159"/>
    </row>
    <row r="1339" spans="1:27" x14ac:dyDescent="0.25">
      <c r="A1339" t="s">
        <v>1213</v>
      </c>
      <c r="B1339">
        <v>9888</v>
      </c>
      <c r="C1339" t="s">
        <v>2369</v>
      </c>
      <c r="D1339" t="s">
        <v>2370</v>
      </c>
      <c r="E1339" t="s">
        <v>309</v>
      </c>
      <c r="F1339" t="s">
        <v>2369</v>
      </c>
      <c r="G1339" t="s">
        <v>4263</v>
      </c>
      <c r="H1339" t="s">
        <v>312</v>
      </c>
      <c r="I1339" t="s">
        <v>917</v>
      </c>
      <c r="J1339" t="s">
        <v>204</v>
      </c>
      <c r="K1339" t="s">
        <v>204</v>
      </c>
      <c r="L1339" t="s">
        <v>325</v>
      </c>
      <c r="M1339" t="s">
        <v>340</v>
      </c>
      <c r="N1339" t="s">
        <v>454</v>
      </c>
      <c r="O1339" t="s">
        <v>339</v>
      </c>
      <c r="P1339" t="s">
        <v>1212</v>
      </c>
      <c r="Q1339" s="138">
        <v>104</v>
      </c>
      <c r="R1339" s="165">
        <v>1</v>
      </c>
      <c r="S1339" t="s">
        <v>4264</v>
      </c>
      <c r="T1339" s="4"/>
      <c r="U1339" s="138">
        <v>41.1008</v>
      </c>
      <c r="V1339" s="130">
        <v>5.5947146730483708E-6</v>
      </c>
      <c r="W1339" s="130">
        <v>3.1249675439280916E-3</v>
      </c>
      <c r="X1339" s="130">
        <v>1.5762380889962119E-4</v>
      </c>
      <c r="Y1339" s="182"/>
      <c r="AA1339" s="159"/>
    </row>
    <row r="1340" spans="1:27" x14ac:dyDescent="0.25">
      <c r="A1340" t="s">
        <v>1213</v>
      </c>
      <c r="B1340">
        <v>9888</v>
      </c>
      <c r="C1340" t="s">
        <v>2272</v>
      </c>
      <c r="D1340" t="s">
        <v>2273</v>
      </c>
      <c r="E1340" t="s">
        <v>309</v>
      </c>
      <c r="F1340" t="s">
        <v>2272</v>
      </c>
      <c r="G1340" t="s">
        <v>4009</v>
      </c>
      <c r="H1340" t="s">
        <v>312</v>
      </c>
      <c r="I1340" t="s">
        <v>917</v>
      </c>
      <c r="J1340" t="s">
        <v>204</v>
      </c>
      <c r="K1340" t="s">
        <v>204</v>
      </c>
      <c r="L1340" t="s">
        <v>325</v>
      </c>
      <c r="M1340" t="s">
        <v>340</v>
      </c>
      <c r="N1340" t="s">
        <v>441</v>
      </c>
      <c r="O1340" t="s">
        <v>339</v>
      </c>
      <c r="P1340" t="s">
        <v>1212</v>
      </c>
      <c r="Q1340" s="138">
        <v>1488</v>
      </c>
      <c r="R1340" s="165">
        <v>1</v>
      </c>
      <c r="S1340" t="s">
        <v>4010</v>
      </c>
      <c r="T1340" s="4"/>
      <c r="U1340" s="138">
        <v>20.7576</v>
      </c>
      <c r="V1340" s="130">
        <v>2.7081718068707899E-6</v>
      </c>
      <c r="W1340" s="130">
        <v>1.5782375596056952E-3</v>
      </c>
      <c r="X1340" s="130">
        <v>7.9606527746778092E-5</v>
      </c>
      <c r="Y1340" s="182"/>
      <c r="AA1340" s="159"/>
    </row>
    <row r="1341" spans="1:27" x14ac:dyDescent="0.25">
      <c r="A1341" t="s">
        <v>1213</v>
      </c>
      <c r="B1341">
        <v>9888</v>
      </c>
      <c r="C1341" t="s">
        <v>3262</v>
      </c>
      <c r="D1341" t="s">
        <v>3263</v>
      </c>
      <c r="E1341" t="s">
        <v>309</v>
      </c>
      <c r="F1341" t="s">
        <v>4013</v>
      </c>
      <c r="G1341" t="s">
        <v>4014</v>
      </c>
      <c r="H1341" t="s">
        <v>312</v>
      </c>
      <c r="I1341" t="s">
        <v>917</v>
      </c>
      <c r="J1341" t="s">
        <v>204</v>
      </c>
      <c r="K1341" t="s">
        <v>204</v>
      </c>
      <c r="L1341" t="s">
        <v>325</v>
      </c>
      <c r="M1341" t="s">
        <v>340</v>
      </c>
      <c r="N1341" t="s">
        <v>476</v>
      </c>
      <c r="O1341" t="s">
        <v>339</v>
      </c>
      <c r="P1341" t="s">
        <v>1212</v>
      </c>
      <c r="Q1341" s="138">
        <v>76</v>
      </c>
      <c r="R1341" s="165">
        <v>1</v>
      </c>
      <c r="S1341" t="s">
        <v>4015</v>
      </c>
      <c r="T1341" s="4"/>
      <c r="U1341" s="138">
        <v>20.367999999999999</v>
      </c>
      <c r="V1341" s="130">
        <v>4.7794873458984799E-6</v>
      </c>
      <c r="W1341" s="130">
        <v>1.5486155728046016E-3</v>
      </c>
      <c r="X1341" s="130">
        <v>7.8112390504989781E-5</v>
      </c>
      <c r="Y1341" s="182"/>
      <c r="AA1341" s="159"/>
    </row>
    <row r="1342" spans="1:27" x14ac:dyDescent="0.25">
      <c r="A1342" t="s">
        <v>1213</v>
      </c>
      <c r="B1342">
        <v>9888</v>
      </c>
      <c r="C1342" t="s">
        <v>3131</v>
      </c>
      <c r="D1342" t="s">
        <v>3132</v>
      </c>
      <c r="E1342" t="s">
        <v>309</v>
      </c>
      <c r="F1342" t="s">
        <v>3131</v>
      </c>
      <c r="G1342" t="s">
        <v>4483</v>
      </c>
      <c r="H1342" t="s">
        <v>312</v>
      </c>
      <c r="I1342" t="s">
        <v>917</v>
      </c>
      <c r="J1342" t="s">
        <v>204</v>
      </c>
      <c r="K1342" t="s">
        <v>204</v>
      </c>
      <c r="L1342" t="s">
        <v>325</v>
      </c>
      <c r="M1342" t="s">
        <v>340</v>
      </c>
      <c r="N1342" t="s">
        <v>447</v>
      </c>
      <c r="O1342" t="s">
        <v>339</v>
      </c>
      <c r="P1342" t="s">
        <v>1212</v>
      </c>
      <c r="Q1342" s="138">
        <v>46</v>
      </c>
      <c r="R1342" s="165">
        <v>1</v>
      </c>
      <c r="S1342" t="s">
        <v>4484</v>
      </c>
      <c r="T1342" s="4"/>
      <c r="U1342" s="138">
        <v>12.8018</v>
      </c>
      <c r="V1342" s="130">
        <v>2.3770136987816202E-6</v>
      </c>
      <c r="W1342" s="130">
        <v>9.7334381578603442E-4</v>
      </c>
      <c r="X1342" s="130">
        <v>4.9095600980301369E-5</v>
      </c>
      <c r="Y1342" s="182"/>
      <c r="AA1342" s="159"/>
    </row>
    <row r="1343" spans="1:27" x14ac:dyDescent="0.25">
      <c r="A1343" t="s">
        <v>1213</v>
      </c>
      <c r="B1343">
        <v>9888</v>
      </c>
      <c r="C1343" t="s">
        <v>4553</v>
      </c>
      <c r="D1343" t="s">
        <v>4554</v>
      </c>
      <c r="E1343" t="s">
        <v>309</v>
      </c>
      <c r="F1343" t="s">
        <v>4555</v>
      </c>
      <c r="G1343" t="s">
        <v>4556</v>
      </c>
      <c r="H1343" t="s">
        <v>312</v>
      </c>
      <c r="I1343" t="s">
        <v>917</v>
      </c>
      <c r="J1343" t="s">
        <v>204</v>
      </c>
      <c r="K1343" t="s">
        <v>204</v>
      </c>
      <c r="L1343" t="s">
        <v>325</v>
      </c>
      <c r="M1343" t="s">
        <v>340</v>
      </c>
      <c r="N1343" t="s">
        <v>450</v>
      </c>
      <c r="O1343" t="s">
        <v>339</v>
      </c>
      <c r="P1343" t="s">
        <v>1212</v>
      </c>
      <c r="Q1343" s="138">
        <v>5688</v>
      </c>
      <c r="R1343" s="165">
        <v>1</v>
      </c>
      <c r="S1343" t="s">
        <v>4557</v>
      </c>
      <c r="T1343" s="4"/>
      <c r="U1343" s="138">
        <v>10.283899999999999</v>
      </c>
      <c r="V1343" s="130">
        <v>4.5982917604804147E-4</v>
      </c>
      <c r="W1343" s="130">
        <v>7.8190336258666742E-4</v>
      </c>
      <c r="X1343" s="130">
        <v>3.9439317199247079E-5</v>
      </c>
      <c r="Y1343" s="182"/>
      <c r="AA1343" s="159"/>
    </row>
    <row r="1344" spans="1:27" x14ac:dyDescent="0.25">
      <c r="A1344" t="s">
        <v>1213</v>
      </c>
      <c r="B1344">
        <v>9888</v>
      </c>
      <c r="C1344" t="s">
        <v>1734</v>
      </c>
      <c r="D1344" t="s">
        <v>1735</v>
      </c>
      <c r="E1344" t="s">
        <v>309</v>
      </c>
      <c r="F1344" t="s">
        <v>4032</v>
      </c>
      <c r="G1344" t="s">
        <v>4033</v>
      </c>
      <c r="H1344" t="s">
        <v>312</v>
      </c>
      <c r="I1344" t="s">
        <v>917</v>
      </c>
      <c r="J1344" t="s">
        <v>204</v>
      </c>
      <c r="K1344" t="s">
        <v>204</v>
      </c>
      <c r="L1344" t="s">
        <v>325</v>
      </c>
      <c r="M1344" t="s">
        <v>340</v>
      </c>
      <c r="N1344" t="s">
        <v>447</v>
      </c>
      <c r="O1344" t="s">
        <v>339</v>
      </c>
      <c r="P1344" t="s">
        <v>1212</v>
      </c>
      <c r="Q1344" s="138">
        <v>518</v>
      </c>
      <c r="R1344" s="165">
        <v>1</v>
      </c>
      <c r="S1344" t="s">
        <v>4034</v>
      </c>
      <c r="T1344" s="4"/>
      <c r="U1344" s="138">
        <v>8.4175000000000004</v>
      </c>
      <c r="V1344" s="130">
        <v>8.3526674203094665E-6</v>
      </c>
      <c r="W1344" s="130">
        <v>6.3999762294200387E-4</v>
      </c>
      <c r="X1344" s="130">
        <v>3.2281571439304382E-5</v>
      </c>
      <c r="Y1344" s="182"/>
      <c r="AA1344" s="159"/>
    </row>
    <row r="1345" spans="1:27" x14ac:dyDescent="0.25">
      <c r="A1345" t="s">
        <v>1213</v>
      </c>
      <c r="B1345">
        <v>9888</v>
      </c>
      <c r="C1345" t="s">
        <v>4018</v>
      </c>
      <c r="D1345" t="s">
        <v>4019</v>
      </c>
      <c r="E1345" t="s">
        <v>309</v>
      </c>
      <c r="F1345" t="s">
        <v>4020</v>
      </c>
      <c r="G1345" t="s">
        <v>4021</v>
      </c>
      <c r="H1345" t="s">
        <v>312</v>
      </c>
      <c r="I1345" t="s">
        <v>917</v>
      </c>
      <c r="J1345" t="s">
        <v>204</v>
      </c>
      <c r="K1345" t="s">
        <v>204</v>
      </c>
      <c r="L1345" t="s">
        <v>325</v>
      </c>
      <c r="M1345" t="s">
        <v>340</v>
      </c>
      <c r="N1345" t="s">
        <v>476</v>
      </c>
      <c r="O1345" t="s">
        <v>339</v>
      </c>
      <c r="P1345" t="s">
        <v>1212</v>
      </c>
      <c r="Q1345" s="138">
        <v>172</v>
      </c>
      <c r="R1345" s="165">
        <v>1</v>
      </c>
      <c r="S1345" t="s">
        <v>4022</v>
      </c>
      <c r="T1345" s="4"/>
      <c r="U1345" s="138">
        <v>7.8173999999999992</v>
      </c>
      <c r="V1345" s="130">
        <v>2.3947392701862215E-6</v>
      </c>
      <c r="W1345" s="130">
        <v>5.9437094358025786E-4</v>
      </c>
      <c r="X1345" s="130">
        <v>2.998015522062584E-5</v>
      </c>
      <c r="Y1345" s="182"/>
      <c r="AA1345" s="159"/>
    </row>
    <row r="1346" spans="1:27" x14ac:dyDescent="0.25">
      <c r="A1346" t="s">
        <v>1213</v>
      </c>
      <c r="B1346">
        <v>9888</v>
      </c>
      <c r="C1346" t="s">
        <v>3167</v>
      </c>
      <c r="D1346" t="s">
        <v>3168</v>
      </c>
      <c r="E1346" t="s">
        <v>309</v>
      </c>
      <c r="F1346" t="s">
        <v>3167</v>
      </c>
      <c r="G1346" t="s">
        <v>4110</v>
      </c>
      <c r="H1346" t="s">
        <v>312</v>
      </c>
      <c r="I1346" t="s">
        <v>917</v>
      </c>
      <c r="J1346" t="s">
        <v>204</v>
      </c>
      <c r="K1346" t="s">
        <v>204</v>
      </c>
      <c r="L1346" t="s">
        <v>325</v>
      </c>
      <c r="M1346" t="s">
        <v>340</v>
      </c>
      <c r="N1346" t="s">
        <v>447</v>
      </c>
      <c r="O1346" t="s">
        <v>339</v>
      </c>
      <c r="P1346" t="s">
        <v>1212</v>
      </c>
      <c r="Q1346" s="138">
        <v>36</v>
      </c>
      <c r="R1346" s="165">
        <v>1</v>
      </c>
      <c r="S1346" t="s">
        <v>4111</v>
      </c>
      <c r="T1346" s="4"/>
      <c r="U1346" s="138">
        <v>7.38</v>
      </c>
      <c r="V1346" s="130">
        <v>2.8473047413318552E-6</v>
      </c>
      <c r="W1346" s="130">
        <v>5.6111463704330128E-4</v>
      </c>
      <c r="X1346" s="130">
        <v>2.8302702372683849E-5</v>
      </c>
      <c r="Y1346" s="182"/>
      <c r="AA1346" s="159"/>
    </row>
    <row r="1347" spans="1:27" x14ac:dyDescent="0.25">
      <c r="A1347" t="s">
        <v>1213</v>
      </c>
      <c r="B1347">
        <v>9888</v>
      </c>
      <c r="C1347" t="s">
        <v>2482</v>
      </c>
      <c r="D1347" t="s">
        <v>2483</v>
      </c>
      <c r="E1347" t="s">
        <v>309</v>
      </c>
      <c r="F1347" t="s">
        <v>2482</v>
      </c>
      <c r="G1347" t="s">
        <v>4269</v>
      </c>
      <c r="H1347" t="s">
        <v>312</v>
      </c>
      <c r="I1347" t="s">
        <v>917</v>
      </c>
      <c r="J1347" t="s">
        <v>204</v>
      </c>
      <c r="K1347" t="s">
        <v>204</v>
      </c>
      <c r="L1347" t="s">
        <v>325</v>
      </c>
      <c r="M1347" t="s">
        <v>340</v>
      </c>
      <c r="N1347" t="s">
        <v>478</v>
      </c>
      <c r="O1347" t="s">
        <v>339</v>
      </c>
      <c r="P1347" t="s">
        <v>1212</v>
      </c>
      <c r="Q1347" s="138">
        <v>377.77</v>
      </c>
      <c r="R1347" s="165">
        <v>1</v>
      </c>
      <c r="S1347" t="s">
        <v>4270</v>
      </c>
      <c r="T1347" s="4"/>
      <c r="U1347" s="138">
        <v>4.7486000000000006</v>
      </c>
      <c r="V1347" s="130">
        <v>1.8846552192225393E-6</v>
      </c>
      <c r="W1347" s="130">
        <v>3.6104457526610036E-4</v>
      </c>
      <c r="X1347" s="130">
        <v>1.8211139903377581E-5</v>
      </c>
      <c r="Y1347" s="182"/>
      <c r="AA1347" s="159"/>
    </row>
    <row r="1348" spans="1:27" x14ac:dyDescent="0.25">
      <c r="A1348" t="s">
        <v>1213</v>
      </c>
      <c r="B1348">
        <v>9888</v>
      </c>
      <c r="C1348" t="s">
        <v>2600</v>
      </c>
      <c r="D1348" t="s">
        <v>2601</v>
      </c>
      <c r="E1348" t="s">
        <v>309</v>
      </c>
      <c r="F1348" t="s">
        <v>2600</v>
      </c>
      <c r="G1348" t="s">
        <v>4294</v>
      </c>
      <c r="H1348" t="s">
        <v>312</v>
      </c>
      <c r="I1348" t="s">
        <v>917</v>
      </c>
      <c r="J1348" t="s">
        <v>204</v>
      </c>
      <c r="K1348" t="s">
        <v>204</v>
      </c>
      <c r="L1348" t="s">
        <v>325</v>
      </c>
      <c r="M1348" t="s">
        <v>340</v>
      </c>
      <c r="N1348" t="s">
        <v>484</v>
      </c>
      <c r="O1348" t="s">
        <v>339</v>
      </c>
      <c r="P1348" t="s">
        <v>1212</v>
      </c>
      <c r="Q1348" s="138">
        <v>245</v>
      </c>
      <c r="R1348" s="165">
        <v>1</v>
      </c>
      <c r="S1348" t="s">
        <v>4295</v>
      </c>
      <c r="T1348" s="4"/>
      <c r="U1348" s="138">
        <v>3.7608000000000001</v>
      </c>
      <c r="V1348" s="130">
        <v>1.2819157719491935E-6</v>
      </c>
      <c r="W1348" s="130">
        <v>2.8594036951117176E-4</v>
      </c>
      <c r="X1348" s="130">
        <v>1.4422873046502632E-5</v>
      </c>
      <c r="Y1348" s="182"/>
      <c r="AA1348" s="159"/>
    </row>
    <row r="1349" spans="1:27" x14ac:dyDescent="0.25">
      <c r="A1349" t="s">
        <v>1213</v>
      </c>
      <c r="B1349">
        <v>9888</v>
      </c>
      <c r="C1349" t="s">
        <v>4487</v>
      </c>
      <c r="D1349" t="s">
        <v>4488</v>
      </c>
      <c r="E1349" t="s">
        <v>309</v>
      </c>
      <c r="F1349" t="s">
        <v>4489</v>
      </c>
      <c r="G1349" t="s">
        <v>4490</v>
      </c>
      <c r="H1349" t="s">
        <v>312</v>
      </c>
      <c r="I1349" t="s">
        <v>917</v>
      </c>
      <c r="J1349" t="s">
        <v>204</v>
      </c>
      <c r="K1349" t="s">
        <v>204</v>
      </c>
      <c r="L1349" t="s">
        <v>325</v>
      </c>
      <c r="M1349" t="s">
        <v>340</v>
      </c>
      <c r="N1349" t="s">
        <v>450</v>
      </c>
      <c r="O1349" t="s">
        <v>339</v>
      </c>
      <c r="P1349" t="s">
        <v>1212</v>
      </c>
      <c r="Q1349" s="138">
        <v>3700</v>
      </c>
      <c r="R1349" s="165">
        <v>1</v>
      </c>
      <c r="S1349" t="s">
        <v>4491</v>
      </c>
      <c r="T1349" s="4"/>
      <c r="U1349" s="138">
        <v>3.5224000000000002</v>
      </c>
      <c r="V1349" s="130">
        <v>9.1697645600991322E-4</v>
      </c>
      <c r="W1349" s="130">
        <v>2.6781438990803854E-4</v>
      </c>
      <c r="X1349" s="130">
        <v>1.3508596048447371E-5</v>
      </c>
      <c r="Y1349" s="182"/>
      <c r="AA1349" s="159"/>
    </row>
    <row r="1350" spans="1:27" x14ac:dyDescent="0.25">
      <c r="A1350" t="s">
        <v>1213</v>
      </c>
      <c r="B1350">
        <v>9888</v>
      </c>
      <c r="C1350" t="s">
        <v>4138</v>
      </c>
      <c r="D1350" t="s">
        <v>4139</v>
      </c>
      <c r="E1350" t="s">
        <v>80</v>
      </c>
      <c r="F1350" t="s">
        <v>4140</v>
      </c>
      <c r="G1350" t="s">
        <v>4141</v>
      </c>
      <c r="H1350" t="s">
        <v>321</v>
      </c>
      <c r="I1350" t="s">
        <v>917</v>
      </c>
      <c r="J1350" t="s">
        <v>205</v>
      </c>
      <c r="K1350" t="s">
        <v>224</v>
      </c>
      <c r="L1350" t="s">
        <v>325</v>
      </c>
      <c r="M1350" t="s">
        <v>344</v>
      </c>
      <c r="N1350" t="s">
        <v>545</v>
      </c>
      <c r="O1350" t="s">
        <v>339</v>
      </c>
      <c r="P1350" t="s">
        <v>1215</v>
      </c>
      <c r="Q1350" s="138">
        <v>854</v>
      </c>
      <c r="R1350" s="11" t="s">
        <v>1216</v>
      </c>
      <c r="S1350" t="s">
        <v>4142</v>
      </c>
      <c r="T1350" s="4"/>
      <c r="U1350" s="138">
        <v>588.81230000000005</v>
      </c>
      <c r="V1350" s="130">
        <v>1.5203845469111626E-7</v>
      </c>
      <c r="W1350" s="130">
        <v>4.476845528470616E-2</v>
      </c>
      <c r="X1350" s="130">
        <v>2.258127273750059E-3</v>
      </c>
      <c r="Y1350" s="182"/>
      <c r="AA1350" s="159"/>
    </row>
    <row r="1351" spans="1:27" x14ac:dyDescent="0.25">
      <c r="A1351" t="s">
        <v>1213</v>
      </c>
      <c r="B1351">
        <v>9888</v>
      </c>
      <c r="C1351" t="s">
        <v>4153</v>
      </c>
      <c r="D1351" t="s">
        <v>4154</v>
      </c>
      <c r="E1351" t="s">
        <v>80</v>
      </c>
      <c r="F1351" t="s">
        <v>4155</v>
      </c>
      <c r="G1351" t="s">
        <v>4156</v>
      </c>
      <c r="H1351" t="s">
        <v>321</v>
      </c>
      <c r="I1351" t="s">
        <v>917</v>
      </c>
      <c r="J1351" t="s">
        <v>205</v>
      </c>
      <c r="K1351" t="s">
        <v>224</v>
      </c>
      <c r="L1351" t="s">
        <v>325</v>
      </c>
      <c r="M1351" t="s">
        <v>344</v>
      </c>
      <c r="N1351" t="s">
        <v>544</v>
      </c>
      <c r="O1351" t="s">
        <v>339</v>
      </c>
      <c r="P1351" t="s">
        <v>1215</v>
      </c>
      <c r="Q1351" s="138">
        <v>348</v>
      </c>
      <c r="R1351" s="11" t="s">
        <v>1216</v>
      </c>
      <c r="S1351" t="s">
        <v>4157</v>
      </c>
      <c r="T1351" s="4"/>
      <c r="U1351" s="138">
        <v>584.66959999999995</v>
      </c>
      <c r="V1351" s="130">
        <v>4.6822615974834577E-8</v>
      </c>
      <c r="W1351" s="130">
        <v>4.4453478373204895E-2</v>
      </c>
      <c r="X1351" s="130">
        <v>2.2422397933815875E-3</v>
      </c>
      <c r="Y1351" s="182"/>
      <c r="AA1351" s="159"/>
    </row>
    <row r="1352" spans="1:27" x14ac:dyDescent="0.25">
      <c r="A1352" t="s">
        <v>1213</v>
      </c>
      <c r="B1352">
        <v>9888</v>
      </c>
      <c r="C1352" t="s">
        <v>3555</v>
      </c>
      <c r="D1352" t="s">
        <v>3556</v>
      </c>
      <c r="E1352" t="s">
        <v>80</v>
      </c>
      <c r="F1352" t="s">
        <v>4396</v>
      </c>
      <c r="G1352" t="s">
        <v>4397</v>
      </c>
      <c r="H1352" t="s">
        <v>321</v>
      </c>
      <c r="I1352" t="s">
        <v>917</v>
      </c>
      <c r="J1352" t="s">
        <v>205</v>
      </c>
      <c r="K1352" t="s">
        <v>224</v>
      </c>
      <c r="L1352" t="s">
        <v>325</v>
      </c>
      <c r="M1352" t="s">
        <v>344</v>
      </c>
      <c r="N1352" t="s">
        <v>544</v>
      </c>
      <c r="O1352" t="s">
        <v>339</v>
      </c>
      <c r="P1352" t="s">
        <v>1215</v>
      </c>
      <c r="Q1352" s="138">
        <v>687</v>
      </c>
      <c r="R1352" s="11" t="s">
        <v>1216</v>
      </c>
      <c r="S1352" t="s">
        <v>4398</v>
      </c>
      <c r="T1352" s="4"/>
      <c r="U1352" s="138">
        <v>499.05520000000001</v>
      </c>
      <c r="V1352" s="130">
        <v>6.6015623756238807E-8</v>
      </c>
      <c r="W1352" s="130">
        <v>3.7944061980023321E-2</v>
      </c>
      <c r="X1352" s="130">
        <v>1.913903901509514E-3</v>
      </c>
      <c r="Y1352" s="182"/>
      <c r="AA1352" s="159"/>
    </row>
    <row r="1353" spans="1:27" x14ac:dyDescent="0.25">
      <c r="A1353" t="s">
        <v>1213</v>
      </c>
      <c r="B1353">
        <v>9888</v>
      </c>
      <c r="C1353" t="s">
        <v>4492</v>
      </c>
      <c r="D1353" t="s">
        <v>4493</v>
      </c>
      <c r="E1353" t="s">
        <v>311</v>
      </c>
      <c r="F1353" t="s">
        <v>4494</v>
      </c>
      <c r="G1353" t="s">
        <v>4495</v>
      </c>
      <c r="H1353" t="s">
        <v>321</v>
      </c>
      <c r="I1353" t="s">
        <v>917</v>
      </c>
      <c r="J1353" t="s">
        <v>205</v>
      </c>
      <c r="K1353" t="s">
        <v>224</v>
      </c>
      <c r="L1353" t="s">
        <v>325</v>
      </c>
      <c r="M1353" t="s">
        <v>344</v>
      </c>
      <c r="N1353" t="s">
        <v>516</v>
      </c>
      <c r="O1353" t="s">
        <v>339</v>
      </c>
      <c r="P1353" t="s">
        <v>1215</v>
      </c>
      <c r="Q1353" s="138">
        <v>6840</v>
      </c>
      <c r="R1353" s="11" t="s">
        <v>1216</v>
      </c>
      <c r="S1353" t="s">
        <v>4496</v>
      </c>
      <c r="T1353" s="4"/>
      <c r="U1353" s="138">
        <v>481.32040000000001</v>
      </c>
      <c r="V1353" s="130">
        <v>6.0945162492607038E-6</v>
      </c>
      <c r="W1353" s="130">
        <v>3.659565332622447E-2</v>
      </c>
      <c r="X1353" s="130">
        <v>1.8458899765719703E-3</v>
      </c>
      <c r="Y1353" s="182"/>
      <c r="AA1353" s="159"/>
    </row>
    <row r="1354" spans="1:27" x14ac:dyDescent="0.25">
      <c r="A1354" t="s">
        <v>1213</v>
      </c>
      <c r="B1354">
        <v>9888</v>
      </c>
      <c r="C1354" t="s">
        <v>3679</v>
      </c>
      <c r="D1354" t="s">
        <v>3680</v>
      </c>
      <c r="E1354" t="s">
        <v>80</v>
      </c>
      <c r="F1354" t="s">
        <v>3679</v>
      </c>
      <c r="G1354" t="s">
        <v>4173</v>
      </c>
      <c r="H1354" t="s">
        <v>321</v>
      </c>
      <c r="I1354" t="s">
        <v>917</v>
      </c>
      <c r="J1354" t="s">
        <v>205</v>
      </c>
      <c r="K1354" t="s">
        <v>224</v>
      </c>
      <c r="L1354" t="s">
        <v>325</v>
      </c>
      <c r="M1354" t="s">
        <v>340</v>
      </c>
      <c r="N1354" t="s">
        <v>545</v>
      </c>
      <c r="O1354" t="s">
        <v>339</v>
      </c>
      <c r="P1354" t="s">
        <v>1215</v>
      </c>
      <c r="Q1354" s="138">
        <v>244</v>
      </c>
      <c r="R1354" s="11" t="s">
        <v>1216</v>
      </c>
      <c r="S1354" t="s">
        <v>4174</v>
      </c>
      <c r="T1354" s="4"/>
      <c r="U1354" s="138">
        <v>462.46859999999998</v>
      </c>
      <c r="V1354" s="130">
        <v>1.1134199704547349E-7</v>
      </c>
      <c r="W1354" s="130">
        <v>3.5162317158932747E-2</v>
      </c>
      <c r="X1354" s="130">
        <v>1.7735922957333031E-3</v>
      </c>
      <c r="Y1354" s="182"/>
      <c r="AA1354" s="159"/>
    </row>
    <row r="1355" spans="1:27" x14ac:dyDescent="0.25">
      <c r="A1355" t="s">
        <v>1213</v>
      </c>
      <c r="B1355">
        <v>9888</v>
      </c>
      <c r="C1355" t="s">
        <v>4497</v>
      </c>
      <c r="D1355" t="s">
        <v>4498</v>
      </c>
      <c r="E1355" t="s">
        <v>80</v>
      </c>
      <c r="F1355" t="s">
        <v>4497</v>
      </c>
      <c r="G1355" t="s">
        <v>4499</v>
      </c>
      <c r="H1355" t="s">
        <v>321</v>
      </c>
      <c r="I1355" t="s">
        <v>917</v>
      </c>
      <c r="J1355" t="s">
        <v>205</v>
      </c>
      <c r="K1355" t="s">
        <v>224</v>
      </c>
      <c r="L1355" t="s">
        <v>325</v>
      </c>
      <c r="M1355" t="s">
        <v>344</v>
      </c>
      <c r="N1355" t="s">
        <v>516</v>
      </c>
      <c r="O1355" t="s">
        <v>339</v>
      </c>
      <c r="P1355" t="s">
        <v>1215</v>
      </c>
      <c r="Q1355" s="138">
        <v>703</v>
      </c>
      <c r="R1355" s="11" t="s">
        <v>1216</v>
      </c>
      <c r="S1355" t="s">
        <v>4500</v>
      </c>
      <c r="T1355" s="4"/>
      <c r="U1355" s="138">
        <v>421.30609999999996</v>
      </c>
      <c r="V1355" s="130">
        <v>2.7316968963835427E-6</v>
      </c>
      <c r="W1355" s="130">
        <v>3.2032658453337234E-2</v>
      </c>
      <c r="X1355" s="130">
        <v>1.6157318639696719E-3</v>
      </c>
      <c r="Y1355" s="182"/>
      <c r="AA1355" s="159"/>
    </row>
    <row r="1356" spans="1:27" x14ac:dyDescent="0.25">
      <c r="A1356" t="s">
        <v>1213</v>
      </c>
      <c r="B1356">
        <v>9888</v>
      </c>
      <c r="C1356" t="s">
        <v>3685</v>
      </c>
      <c r="D1356" t="s">
        <v>3686</v>
      </c>
      <c r="E1356" t="s">
        <v>80</v>
      </c>
      <c r="F1356" t="s">
        <v>4135</v>
      </c>
      <c r="G1356" t="s">
        <v>4136</v>
      </c>
      <c r="H1356" t="s">
        <v>321</v>
      </c>
      <c r="I1356" t="s">
        <v>917</v>
      </c>
      <c r="J1356" t="s">
        <v>205</v>
      </c>
      <c r="K1356" t="s">
        <v>301</v>
      </c>
      <c r="L1356" t="s">
        <v>325</v>
      </c>
      <c r="M1356" t="s">
        <v>344</v>
      </c>
      <c r="N1356" t="s">
        <v>548</v>
      </c>
      <c r="O1356" t="s">
        <v>339</v>
      </c>
      <c r="P1356" t="s">
        <v>1215</v>
      </c>
      <c r="Q1356" s="138">
        <v>584</v>
      </c>
      <c r="R1356" s="11" t="s">
        <v>1216</v>
      </c>
      <c r="S1356" t="s">
        <v>4137</v>
      </c>
      <c r="T1356" s="4">
        <v>0.19869999999999999</v>
      </c>
      <c r="U1356" s="138">
        <v>382.30430000000001</v>
      </c>
      <c r="V1356" s="130">
        <v>1.1258903068694579E-7</v>
      </c>
      <c r="W1356" s="130">
        <v>2.9067281644253845E-2</v>
      </c>
      <c r="X1356" s="130">
        <v>1.466157834511821E-3</v>
      </c>
      <c r="Y1356" s="182"/>
      <c r="AA1356" s="159"/>
    </row>
    <row r="1357" spans="1:27" x14ac:dyDescent="0.25">
      <c r="A1357" t="s">
        <v>1213</v>
      </c>
      <c r="B1357">
        <v>9888</v>
      </c>
      <c r="C1357" t="s">
        <v>4501</v>
      </c>
      <c r="D1357" t="s">
        <v>4502</v>
      </c>
      <c r="E1357" t="s">
        <v>80</v>
      </c>
      <c r="F1357" t="s">
        <v>4503</v>
      </c>
      <c r="G1357" t="s">
        <v>4504</v>
      </c>
      <c r="H1357" t="s">
        <v>321</v>
      </c>
      <c r="I1357" t="s">
        <v>917</v>
      </c>
      <c r="J1357" t="s">
        <v>205</v>
      </c>
      <c r="K1357" t="s">
        <v>224</v>
      </c>
      <c r="L1357" t="s">
        <v>325</v>
      </c>
      <c r="M1357" t="s">
        <v>344</v>
      </c>
      <c r="N1357" t="s">
        <v>548</v>
      </c>
      <c r="O1357" t="s">
        <v>339</v>
      </c>
      <c r="P1357" t="s">
        <v>1215</v>
      </c>
      <c r="Q1357" s="138">
        <v>689</v>
      </c>
      <c r="R1357" s="11" t="s">
        <v>1216</v>
      </c>
      <c r="S1357" t="s">
        <v>4505</v>
      </c>
      <c r="T1357" s="4"/>
      <c r="U1357" s="138">
        <v>319.96249999999998</v>
      </c>
      <c r="V1357" s="130">
        <v>2.8008130081300813E-8</v>
      </c>
      <c r="W1357" s="130">
        <v>2.4327322771675781E-2</v>
      </c>
      <c r="X1357" s="130">
        <v>1.2270736325094656E-3</v>
      </c>
      <c r="Y1357" s="182"/>
      <c r="AA1357" s="159"/>
    </row>
    <row r="1358" spans="1:27" x14ac:dyDescent="0.25">
      <c r="A1358" t="s">
        <v>1213</v>
      </c>
      <c r="B1358">
        <v>9888</v>
      </c>
      <c r="C1358" t="s">
        <v>4175</v>
      </c>
      <c r="D1358" t="s">
        <v>4176</v>
      </c>
      <c r="E1358" t="s">
        <v>80</v>
      </c>
      <c r="F1358" t="s">
        <v>4177</v>
      </c>
      <c r="G1358" t="s">
        <v>4178</v>
      </c>
      <c r="H1358" t="s">
        <v>321</v>
      </c>
      <c r="I1358" t="s">
        <v>917</v>
      </c>
      <c r="J1358" t="s">
        <v>205</v>
      </c>
      <c r="K1358" t="s">
        <v>224</v>
      </c>
      <c r="L1358" t="s">
        <v>325</v>
      </c>
      <c r="M1358" t="s">
        <v>344</v>
      </c>
      <c r="N1358" t="s">
        <v>546</v>
      </c>
      <c r="O1358" t="s">
        <v>339</v>
      </c>
      <c r="P1358" t="s">
        <v>1215</v>
      </c>
      <c r="Q1358" s="138">
        <v>348</v>
      </c>
      <c r="R1358" s="11" t="s">
        <v>1216</v>
      </c>
      <c r="S1358" t="s">
        <v>4179</v>
      </c>
      <c r="T1358" s="4"/>
      <c r="U1358" s="138">
        <v>275.5188</v>
      </c>
      <c r="V1358" s="130">
        <v>2.2694544088129959E-8</v>
      </c>
      <c r="W1358" s="130">
        <v>2.094818854479755E-2</v>
      </c>
      <c r="X1358" s="130">
        <v>1.056629619848104E-3</v>
      </c>
      <c r="Y1358" s="182"/>
      <c r="AA1358" s="159"/>
    </row>
    <row r="1359" spans="1:27" x14ac:dyDescent="0.25">
      <c r="A1359" t="s">
        <v>1213</v>
      </c>
      <c r="B1359">
        <v>9888</v>
      </c>
      <c r="C1359" t="s">
        <v>4511</v>
      </c>
      <c r="D1359" t="s">
        <v>4512</v>
      </c>
      <c r="E1359" t="s">
        <v>311</v>
      </c>
      <c r="F1359" t="s">
        <v>4513</v>
      </c>
      <c r="G1359" t="s">
        <v>4514</v>
      </c>
      <c r="H1359" t="s">
        <v>321</v>
      </c>
      <c r="I1359" t="s">
        <v>917</v>
      </c>
      <c r="J1359" t="s">
        <v>205</v>
      </c>
      <c r="K1359" t="s">
        <v>204</v>
      </c>
      <c r="L1359" t="s">
        <v>325</v>
      </c>
      <c r="M1359" t="s">
        <v>346</v>
      </c>
      <c r="N1359" t="s">
        <v>544</v>
      </c>
      <c r="O1359" t="s">
        <v>339</v>
      </c>
      <c r="P1359" t="s">
        <v>1215</v>
      </c>
      <c r="Q1359" s="138">
        <v>133</v>
      </c>
      <c r="R1359" s="11" t="s">
        <v>1216</v>
      </c>
      <c r="S1359" t="s">
        <v>4515</v>
      </c>
      <c r="T1359" s="4"/>
      <c r="U1359" s="138">
        <v>79.526600000000002</v>
      </c>
      <c r="V1359" s="130">
        <v>2.3901176649535214E-6</v>
      </c>
      <c r="W1359" s="130">
        <v>6.046550039876396E-3</v>
      </c>
      <c r="X1359" s="130">
        <v>3.0498884695277502E-4</v>
      </c>
      <c r="Y1359" s="182"/>
      <c r="AA1359" s="159"/>
    </row>
    <row r="1360" spans="1:27" x14ac:dyDescent="0.25">
      <c r="A1360" t="s">
        <v>1213</v>
      </c>
      <c r="B1360">
        <v>9888</v>
      </c>
      <c r="C1360" t="s">
        <v>4516</v>
      </c>
      <c r="D1360" t="s">
        <v>4517</v>
      </c>
      <c r="E1360" t="s">
        <v>309</v>
      </c>
      <c r="F1360" t="s">
        <v>4518</v>
      </c>
      <c r="G1360" t="s">
        <v>4519</v>
      </c>
      <c r="H1360" t="s">
        <v>321</v>
      </c>
      <c r="I1360" t="s">
        <v>917</v>
      </c>
      <c r="J1360" t="s">
        <v>205</v>
      </c>
      <c r="K1360" t="s">
        <v>204</v>
      </c>
      <c r="L1360" t="s">
        <v>325</v>
      </c>
      <c r="M1360" t="s">
        <v>346</v>
      </c>
      <c r="N1360" t="s">
        <v>546</v>
      </c>
      <c r="O1360" t="s">
        <v>339</v>
      </c>
      <c r="P1360" t="s">
        <v>1215</v>
      </c>
      <c r="Q1360" s="138">
        <v>3948</v>
      </c>
      <c r="R1360" s="11" t="s">
        <v>1216</v>
      </c>
      <c r="S1360" t="s">
        <v>4520</v>
      </c>
      <c r="T1360" s="4"/>
      <c r="U1360" s="138">
        <v>28.345400000000001</v>
      </c>
      <c r="V1360" s="130">
        <v>5.0939358938231772E-5</v>
      </c>
      <c r="W1360" s="130">
        <v>2.1551516033668284E-3</v>
      </c>
      <c r="X1360" s="130">
        <v>1.0870615444914266E-4</v>
      </c>
      <c r="Y1360" s="182"/>
      <c r="AA1360" s="159"/>
    </row>
    <row r="1361" spans="1:27" x14ac:dyDescent="0.25">
      <c r="A1361" t="s">
        <v>1213</v>
      </c>
      <c r="B1361">
        <v>9888</v>
      </c>
      <c r="C1361" t="s">
        <v>4506</v>
      </c>
      <c r="D1361" t="s">
        <v>4507</v>
      </c>
      <c r="E1361" t="s">
        <v>309</v>
      </c>
      <c r="F1361" t="s">
        <v>4508</v>
      </c>
      <c r="G1361" t="s">
        <v>4509</v>
      </c>
      <c r="H1361" t="s">
        <v>321</v>
      </c>
      <c r="I1361" t="s">
        <v>917</v>
      </c>
      <c r="J1361" t="s">
        <v>205</v>
      </c>
      <c r="K1361" t="s">
        <v>204</v>
      </c>
      <c r="L1361" t="s">
        <v>325</v>
      </c>
      <c r="M1361" t="s">
        <v>346</v>
      </c>
      <c r="N1361" t="s">
        <v>544</v>
      </c>
      <c r="O1361" t="s">
        <v>339</v>
      </c>
      <c r="P1361" t="s">
        <v>1215</v>
      </c>
      <c r="Q1361" s="138">
        <v>1530.2</v>
      </c>
      <c r="R1361" s="11" t="s">
        <v>1216</v>
      </c>
      <c r="S1361" t="s">
        <v>4510</v>
      </c>
      <c r="T1361" s="4"/>
      <c r="U1361" s="138">
        <v>22.5307</v>
      </c>
      <c r="V1361" s="130">
        <v>1.415816470510732E-4</v>
      </c>
      <c r="W1361" s="130">
        <v>1.7130495329039984E-3</v>
      </c>
      <c r="X1361" s="130">
        <v>8.6406462919814094E-5</v>
      </c>
      <c r="Y1361" s="182"/>
      <c r="AA1361" s="159"/>
    </row>
    <row r="1362" spans="1:27" x14ac:dyDescent="0.25">
      <c r="A1362" t="s">
        <v>1213</v>
      </c>
      <c r="B1362">
        <v>9888</v>
      </c>
      <c r="C1362" t="s">
        <v>4531</v>
      </c>
      <c r="D1362" t="s">
        <v>4532</v>
      </c>
      <c r="E1362" t="s">
        <v>80</v>
      </c>
      <c r="F1362" t="s">
        <v>4533</v>
      </c>
      <c r="G1362" t="s">
        <v>4534</v>
      </c>
      <c r="H1362" t="s">
        <v>321</v>
      </c>
      <c r="I1362" t="s">
        <v>917</v>
      </c>
      <c r="J1362" t="s">
        <v>205</v>
      </c>
      <c r="K1362" t="s">
        <v>272</v>
      </c>
      <c r="L1362" t="s">
        <v>325</v>
      </c>
      <c r="M1362" t="s">
        <v>314</v>
      </c>
      <c r="N1362" t="s">
        <v>568</v>
      </c>
      <c r="O1362" t="s">
        <v>339</v>
      </c>
      <c r="P1362" t="s">
        <v>1217</v>
      </c>
      <c r="Q1362" s="138">
        <v>5237</v>
      </c>
      <c r="R1362" s="11" t="s">
        <v>1218</v>
      </c>
      <c r="S1362" t="s">
        <v>4535</v>
      </c>
      <c r="T1362" s="4"/>
      <c r="U1362" s="138">
        <v>20.8432</v>
      </c>
      <c r="V1362" s="130">
        <v>8.5524405622936528E-5</v>
      </c>
      <c r="W1362" s="130">
        <v>1.5847458811410484E-3</v>
      </c>
      <c r="X1362" s="130">
        <v>7.9934808413865036E-5</v>
      </c>
      <c r="Y1362" s="182"/>
      <c r="AA1362" s="159"/>
    </row>
    <row r="1363" spans="1:27" x14ac:dyDescent="0.25">
      <c r="A1363" t="s">
        <v>1213</v>
      </c>
      <c r="B1363">
        <v>9888</v>
      </c>
      <c r="C1363" t="s">
        <v>4521</v>
      </c>
      <c r="D1363" t="s">
        <v>4522</v>
      </c>
      <c r="E1363" t="s">
        <v>311</v>
      </c>
      <c r="F1363" t="s">
        <v>4523</v>
      </c>
      <c r="G1363" t="s">
        <v>4524</v>
      </c>
      <c r="H1363" t="s">
        <v>321</v>
      </c>
      <c r="I1363" t="s">
        <v>917</v>
      </c>
      <c r="J1363" t="s">
        <v>205</v>
      </c>
      <c r="K1363" t="s">
        <v>224</v>
      </c>
      <c r="L1363" t="s">
        <v>325</v>
      </c>
      <c r="M1363" t="s">
        <v>346</v>
      </c>
      <c r="N1363" t="s">
        <v>486</v>
      </c>
      <c r="O1363" t="s">
        <v>339</v>
      </c>
      <c r="P1363" t="s">
        <v>1215</v>
      </c>
      <c r="Q1363" s="138">
        <v>731</v>
      </c>
      <c r="R1363" s="11" t="s">
        <v>1216</v>
      </c>
      <c r="S1363" t="s">
        <v>4525</v>
      </c>
      <c r="T1363" s="4"/>
      <c r="U1363" s="138">
        <v>17.228900000000003</v>
      </c>
      <c r="V1363" s="130">
        <v>6.3156751922032322E-6</v>
      </c>
      <c r="W1363" s="130">
        <v>1.3099441693977419E-3</v>
      </c>
      <c r="X1363" s="130">
        <v>6.6073770854841848E-5</v>
      </c>
      <c r="Y1363" s="182"/>
      <c r="AA1363" s="159"/>
    </row>
    <row r="1364" spans="1:27" x14ac:dyDescent="0.25">
      <c r="A1364" s="182" t="s">
        <v>6395</v>
      </c>
      <c r="B1364" s="182"/>
      <c r="C1364" s="182"/>
      <c r="D1364" s="182"/>
      <c r="E1364" s="182"/>
      <c r="F1364" s="182"/>
      <c r="G1364" s="182"/>
      <c r="H1364" s="182"/>
      <c r="I1364" s="182"/>
      <c r="J1364" s="182"/>
      <c r="K1364" s="182"/>
      <c r="L1364" s="182"/>
      <c r="M1364" s="182"/>
      <c r="N1364" s="182"/>
      <c r="O1364" s="182"/>
      <c r="P1364" s="182"/>
      <c r="Q1364" s="182"/>
      <c r="R1364" s="182"/>
      <c r="S1364" s="182"/>
      <c r="T1364" s="182"/>
      <c r="U1364" s="182"/>
      <c r="V1364" s="182"/>
      <c r="W1364" s="182"/>
      <c r="X1364" s="182"/>
      <c r="Y1364" s="182"/>
      <c r="AA1364" s="159"/>
    </row>
    <row r="1365" spans="1:27" x14ac:dyDescent="0.25">
      <c r="Q1365" s="160"/>
      <c r="U1365" s="160"/>
      <c r="AA1365" s="159"/>
    </row>
    <row r="1366" spans="1:27" x14ac:dyDescent="0.25">
      <c r="AA1366" s="159"/>
    </row>
    <row r="1367" spans="1:27" x14ac:dyDescent="0.25">
      <c r="Q1367" s="158"/>
      <c r="U1367" s="160"/>
      <c r="AA1367" s="159"/>
    </row>
    <row r="1368" spans="1:27" x14ac:dyDescent="0.25">
      <c r="Q1368" s="158"/>
      <c r="AA1368" s="159"/>
    </row>
    <row r="1369" spans="1:27" x14ac:dyDescent="0.25">
      <c r="AA1369" s="159"/>
    </row>
    <row r="1370" spans="1:27" x14ac:dyDescent="0.25">
      <c r="AA1370" s="159"/>
    </row>
    <row r="1371" spans="1:27" x14ac:dyDescent="0.25">
      <c r="AA1371" s="159"/>
    </row>
    <row r="1372" spans="1:27" x14ac:dyDescent="0.25">
      <c r="AA1372" s="159"/>
    </row>
    <row r="1373" spans="1:27" x14ac:dyDescent="0.25">
      <c r="AA1373" s="159"/>
    </row>
    <row r="1374" spans="1:27" x14ac:dyDescent="0.25">
      <c r="AA1374" s="159"/>
    </row>
    <row r="1375" spans="1:27" x14ac:dyDescent="0.25">
      <c r="AA1375" s="159"/>
    </row>
    <row r="1376" spans="1:27" x14ac:dyDescent="0.25">
      <c r="AA1376" s="159"/>
    </row>
    <row r="1377" spans="27:27" x14ac:dyDescent="0.25">
      <c r="AA1377" s="159"/>
    </row>
    <row r="1378" spans="27:27" x14ac:dyDescent="0.25">
      <c r="AA1378" s="159"/>
    </row>
    <row r="1379" spans="27:27" x14ac:dyDescent="0.25">
      <c r="AA1379" s="159"/>
    </row>
    <row r="1380" spans="27:27" x14ac:dyDescent="0.25">
      <c r="AA1380" s="159"/>
    </row>
    <row r="1381" spans="27:27" x14ac:dyDescent="0.25">
      <c r="AA1381" s="159"/>
    </row>
    <row r="1382" spans="27:27" x14ac:dyDescent="0.25">
      <c r="AA1382" s="159"/>
    </row>
    <row r="1383" spans="27:27" x14ac:dyDescent="0.25">
      <c r="AA1383" s="159"/>
    </row>
    <row r="1384" spans="27:27" x14ac:dyDescent="0.25">
      <c r="AA1384" s="159"/>
    </row>
    <row r="1385" spans="27:27" x14ac:dyDescent="0.25">
      <c r="AA1385" s="159"/>
    </row>
    <row r="1386" spans="27:27" x14ac:dyDescent="0.25">
      <c r="AA1386" s="159"/>
    </row>
    <row r="1387" spans="27:27" x14ac:dyDescent="0.25">
      <c r="AA1387" s="159"/>
    </row>
    <row r="1388" spans="27:27" x14ac:dyDescent="0.25">
      <c r="AA1388" s="159"/>
    </row>
    <row r="1389" spans="27:27" x14ac:dyDescent="0.25">
      <c r="AA1389" s="159"/>
    </row>
    <row r="1390" spans="27:27" x14ac:dyDescent="0.25">
      <c r="AA1390" s="159"/>
    </row>
    <row r="1391" spans="27:27" x14ac:dyDescent="0.25">
      <c r="AA1391" s="159"/>
    </row>
    <row r="1392" spans="27:27" x14ac:dyDescent="0.25">
      <c r="AA1392" s="159"/>
    </row>
    <row r="1393" spans="27:27" x14ac:dyDescent="0.25">
      <c r="AA1393" s="159"/>
    </row>
    <row r="1394" spans="27:27" x14ac:dyDescent="0.25">
      <c r="AA1394" s="159"/>
    </row>
    <row r="1395" spans="27:27" x14ac:dyDescent="0.25">
      <c r="AA1395" s="159"/>
    </row>
    <row r="1396" spans="27:27" x14ac:dyDescent="0.25">
      <c r="AA1396" s="159"/>
    </row>
    <row r="1397" spans="27:27" x14ac:dyDescent="0.25">
      <c r="AA1397" s="159"/>
    </row>
    <row r="1398" spans="27:27" x14ac:dyDescent="0.25">
      <c r="AA1398" s="159"/>
    </row>
    <row r="1399" spans="27:27" x14ac:dyDescent="0.25">
      <c r="AA1399" s="159"/>
    </row>
    <row r="1400" spans="27:27" x14ac:dyDescent="0.25">
      <c r="AA1400" s="159"/>
    </row>
    <row r="1401" spans="27:27" x14ac:dyDescent="0.25">
      <c r="AA1401" s="159"/>
    </row>
    <row r="1402" spans="27:27" x14ac:dyDescent="0.25">
      <c r="AA1402" s="159"/>
    </row>
    <row r="1403" spans="27:27" x14ac:dyDescent="0.25">
      <c r="AA1403" s="159"/>
    </row>
    <row r="1404" spans="27:27" x14ac:dyDescent="0.25">
      <c r="AA1404" s="159"/>
    </row>
    <row r="1405" spans="27:27" x14ac:dyDescent="0.25">
      <c r="AA1405" s="159"/>
    </row>
    <row r="1406" spans="27:27" x14ac:dyDescent="0.25">
      <c r="AA1406" s="159"/>
    </row>
    <row r="1407" spans="27:27" x14ac:dyDescent="0.25">
      <c r="AA1407" s="159"/>
    </row>
    <row r="1408" spans="27:27" x14ac:dyDescent="0.25">
      <c r="AA1408" s="159"/>
    </row>
    <row r="1409" spans="27:27" x14ac:dyDescent="0.25">
      <c r="AA1409" s="159"/>
    </row>
    <row r="1410" spans="27:27" x14ac:dyDescent="0.25">
      <c r="AA1410" s="159"/>
    </row>
    <row r="1411" spans="27:27" x14ac:dyDescent="0.25">
      <c r="AA1411" s="159"/>
    </row>
    <row r="1412" spans="27:27" x14ac:dyDescent="0.25">
      <c r="AA1412" s="159"/>
    </row>
    <row r="1413" spans="27:27" x14ac:dyDescent="0.25">
      <c r="AA1413" s="159"/>
    </row>
    <row r="1414" spans="27:27" x14ac:dyDescent="0.25">
      <c r="AA1414" s="159"/>
    </row>
    <row r="1415" spans="27:27" x14ac:dyDescent="0.25">
      <c r="AA1415" s="159"/>
    </row>
    <row r="1416" spans="27:27" x14ac:dyDescent="0.25">
      <c r="AA1416" s="159"/>
    </row>
    <row r="1417" spans="27:27" x14ac:dyDescent="0.25">
      <c r="AA1417" s="159"/>
    </row>
    <row r="1418" spans="27:27" x14ac:dyDescent="0.25">
      <c r="AA1418" s="159"/>
    </row>
    <row r="1419" spans="27:27" x14ac:dyDescent="0.25">
      <c r="AA1419" s="159"/>
    </row>
    <row r="1420" spans="27:27" x14ac:dyDescent="0.25">
      <c r="AA1420" s="159"/>
    </row>
    <row r="1421" spans="27:27" x14ac:dyDescent="0.25">
      <c r="AA1421" s="159"/>
    </row>
    <row r="1422" spans="27:27" x14ac:dyDescent="0.25">
      <c r="AA1422" s="159"/>
    </row>
    <row r="1423" spans="27:27" x14ac:dyDescent="0.25">
      <c r="AA1423" s="159"/>
    </row>
    <row r="1424" spans="27:27" x14ac:dyDescent="0.25">
      <c r="AA1424" s="159"/>
    </row>
    <row r="1425" spans="27:27" x14ac:dyDescent="0.25">
      <c r="AA1425" s="159"/>
    </row>
    <row r="1426" spans="27:27" x14ac:dyDescent="0.25">
      <c r="AA1426" s="159"/>
    </row>
    <row r="1427" spans="27:27" x14ac:dyDescent="0.25">
      <c r="AA1427" s="159"/>
    </row>
    <row r="1428" spans="27:27" x14ac:dyDescent="0.25">
      <c r="AA1428" s="159"/>
    </row>
    <row r="1429" spans="27:27" x14ac:dyDescent="0.25">
      <c r="AA1429" s="159"/>
    </row>
    <row r="1430" spans="27:27" x14ac:dyDescent="0.25">
      <c r="AA1430" s="159"/>
    </row>
    <row r="1431" spans="27:27" x14ac:dyDescent="0.25">
      <c r="AA1431" s="159"/>
    </row>
    <row r="1432" spans="27:27" x14ac:dyDescent="0.25">
      <c r="AA1432" s="159"/>
    </row>
    <row r="1433" spans="27:27" x14ac:dyDescent="0.25">
      <c r="AA1433" s="159"/>
    </row>
    <row r="1434" spans="27:27" x14ac:dyDescent="0.25">
      <c r="AA1434" s="159"/>
    </row>
    <row r="1435" spans="27:27" x14ac:dyDescent="0.25">
      <c r="AA1435" s="159"/>
    </row>
    <row r="1436" spans="27:27" x14ac:dyDescent="0.25">
      <c r="AA1436" s="159"/>
    </row>
    <row r="1437" spans="27:27" x14ac:dyDescent="0.25">
      <c r="AA1437" s="159"/>
    </row>
    <row r="1438" spans="27:27" x14ac:dyDescent="0.25">
      <c r="AA1438" s="159"/>
    </row>
    <row r="1439" spans="27:27" x14ac:dyDescent="0.25">
      <c r="AA1439" s="159"/>
    </row>
    <row r="1440" spans="27:27" x14ac:dyDescent="0.25">
      <c r="AA1440" s="159"/>
    </row>
    <row r="1441" spans="27:27" x14ac:dyDescent="0.25">
      <c r="AA1441" s="159"/>
    </row>
    <row r="1442" spans="27:27" x14ac:dyDescent="0.25">
      <c r="AA1442" s="159"/>
    </row>
    <row r="1443" spans="27:27" x14ac:dyDescent="0.25">
      <c r="AA1443" s="159"/>
    </row>
    <row r="1444" spans="27:27" x14ac:dyDescent="0.25">
      <c r="AA1444" s="159"/>
    </row>
    <row r="1445" spans="27:27" x14ac:dyDescent="0.25">
      <c r="AA1445" s="159"/>
    </row>
    <row r="1446" spans="27:27" x14ac:dyDescent="0.25">
      <c r="AA1446" s="159"/>
    </row>
    <row r="1447" spans="27:27" x14ac:dyDescent="0.25">
      <c r="AA1447" s="159"/>
    </row>
    <row r="1448" spans="27:27" x14ac:dyDescent="0.25">
      <c r="AA1448" s="159"/>
    </row>
    <row r="1449" spans="27:27" x14ac:dyDescent="0.25">
      <c r="AA1449" s="159"/>
    </row>
    <row r="1450" spans="27:27" x14ac:dyDescent="0.25">
      <c r="AA1450" s="159"/>
    </row>
    <row r="1451" spans="27:27" x14ac:dyDescent="0.25">
      <c r="AA1451" s="159"/>
    </row>
    <row r="1452" spans="27:27" x14ac:dyDescent="0.25">
      <c r="AA1452" s="159"/>
    </row>
    <row r="1453" spans="27:27" x14ac:dyDescent="0.25">
      <c r="AA1453" s="159"/>
    </row>
    <row r="1454" spans="27:27" x14ac:dyDescent="0.25">
      <c r="AA1454" s="159"/>
    </row>
    <row r="1455" spans="27:27" x14ac:dyDescent="0.25">
      <c r="AA1455" s="159"/>
    </row>
    <row r="1456" spans="27:27" x14ac:dyDescent="0.25">
      <c r="AA1456" s="159"/>
    </row>
    <row r="1457" spans="27:27" x14ac:dyDescent="0.25">
      <c r="AA1457" s="159"/>
    </row>
    <row r="1458" spans="27:27" x14ac:dyDescent="0.25">
      <c r="AA1458" s="159"/>
    </row>
    <row r="1459" spans="27:27" x14ac:dyDescent="0.25">
      <c r="AA1459" s="159"/>
    </row>
    <row r="1460" spans="27:27" x14ac:dyDescent="0.25">
      <c r="AA1460" s="159"/>
    </row>
    <row r="1461" spans="27:27" x14ac:dyDescent="0.25">
      <c r="AA1461" s="159"/>
    </row>
    <row r="1462" spans="27:27" x14ac:dyDescent="0.25">
      <c r="AA1462" s="159"/>
    </row>
    <row r="1463" spans="27:27" x14ac:dyDescent="0.25">
      <c r="AA1463" s="159"/>
    </row>
    <row r="1464" spans="27:27" x14ac:dyDescent="0.25">
      <c r="AA1464" s="159"/>
    </row>
    <row r="1465" spans="27:27" x14ac:dyDescent="0.25">
      <c r="AA1465" s="159"/>
    </row>
    <row r="1466" spans="27:27" x14ac:dyDescent="0.25">
      <c r="AA1466" s="159"/>
    </row>
    <row r="1467" spans="27:27" x14ac:dyDescent="0.25">
      <c r="AA1467" s="159"/>
    </row>
    <row r="1468" spans="27:27" x14ac:dyDescent="0.25">
      <c r="AA1468" s="159"/>
    </row>
    <row r="1469" spans="27:27" x14ac:dyDescent="0.25">
      <c r="AA1469" s="159"/>
    </row>
    <row r="1470" spans="27:27" x14ac:dyDescent="0.25">
      <c r="AA1470" s="159"/>
    </row>
    <row r="1471" spans="27:27" x14ac:dyDescent="0.25">
      <c r="AA1471" s="159"/>
    </row>
    <row r="1472" spans="27:27" x14ac:dyDescent="0.25">
      <c r="AA1472" s="159"/>
    </row>
    <row r="1473" spans="27:27" x14ac:dyDescent="0.25">
      <c r="AA1473" s="159"/>
    </row>
    <row r="1474" spans="27:27" x14ac:dyDescent="0.25">
      <c r="AA1474" s="159"/>
    </row>
    <row r="1475" spans="27:27" x14ac:dyDescent="0.25">
      <c r="AA1475" s="159"/>
    </row>
    <row r="1476" spans="27:27" x14ac:dyDescent="0.25">
      <c r="AA1476" s="159"/>
    </row>
    <row r="1477" spans="27:27" x14ac:dyDescent="0.25">
      <c r="AA1477" s="159"/>
    </row>
    <row r="1478" spans="27:27" x14ac:dyDescent="0.25">
      <c r="AA1478" s="159"/>
    </row>
    <row r="1479" spans="27:27" x14ac:dyDescent="0.25">
      <c r="AA1479" s="159"/>
    </row>
    <row r="1480" spans="27:27" x14ac:dyDescent="0.25">
      <c r="AA1480" s="159"/>
    </row>
    <row r="1481" spans="27:27" x14ac:dyDescent="0.25">
      <c r="AA1481" s="159"/>
    </row>
    <row r="1482" spans="27:27" x14ac:dyDescent="0.25">
      <c r="AA1482" s="159"/>
    </row>
    <row r="1483" spans="27:27" x14ac:dyDescent="0.25">
      <c r="AA1483" s="159"/>
    </row>
    <row r="1484" spans="27:27" x14ac:dyDescent="0.25">
      <c r="AA1484" s="159"/>
    </row>
    <row r="1485" spans="27:27" x14ac:dyDescent="0.25">
      <c r="AA1485" s="159"/>
    </row>
    <row r="1486" spans="27:27" x14ac:dyDescent="0.25">
      <c r="AA1486" s="159"/>
    </row>
    <row r="1487" spans="27:27" x14ac:dyDescent="0.25">
      <c r="AA1487" s="159"/>
    </row>
    <row r="1488" spans="27:27" x14ac:dyDescent="0.25">
      <c r="AA1488" s="159"/>
    </row>
    <row r="1489" spans="27:27" x14ac:dyDescent="0.25">
      <c r="AA1489" s="159"/>
    </row>
    <row r="1490" spans="27:27" x14ac:dyDescent="0.25">
      <c r="AA1490" s="159"/>
    </row>
    <row r="1491" spans="27:27" x14ac:dyDescent="0.25">
      <c r="AA1491" s="159"/>
    </row>
    <row r="1492" spans="27:27" x14ac:dyDescent="0.25">
      <c r="AA1492" s="159"/>
    </row>
    <row r="1493" spans="27:27" x14ac:dyDescent="0.25">
      <c r="AA1493" s="159"/>
    </row>
    <row r="1494" spans="27:27" x14ac:dyDescent="0.25">
      <c r="AA1494" s="159"/>
    </row>
    <row r="1495" spans="27:27" x14ac:dyDescent="0.25">
      <c r="AA1495" s="159"/>
    </row>
    <row r="1496" spans="27:27" x14ac:dyDescent="0.25">
      <c r="AA1496" s="159"/>
    </row>
    <row r="1497" spans="27:27" x14ac:dyDescent="0.25">
      <c r="AA1497" s="159"/>
    </row>
    <row r="1498" spans="27:27" x14ac:dyDescent="0.25">
      <c r="AA1498" s="159"/>
    </row>
    <row r="1499" spans="27:27" x14ac:dyDescent="0.25">
      <c r="AA1499" s="159"/>
    </row>
    <row r="1500" spans="27:27" x14ac:dyDescent="0.25">
      <c r="AA1500" s="159"/>
    </row>
    <row r="1501" spans="27:27" x14ac:dyDescent="0.25">
      <c r="AA1501" s="159"/>
    </row>
    <row r="1502" spans="27:27" x14ac:dyDescent="0.25">
      <c r="AA1502" s="159"/>
    </row>
    <row r="1503" spans="27:27" x14ac:dyDescent="0.25">
      <c r="AA1503" s="159"/>
    </row>
    <row r="1504" spans="27:27" x14ac:dyDescent="0.25">
      <c r="AA1504" s="159"/>
    </row>
    <row r="1505" spans="27:27" x14ac:dyDescent="0.25">
      <c r="AA1505" s="159"/>
    </row>
    <row r="1506" spans="27:27" x14ac:dyDescent="0.25">
      <c r="AA1506" s="159"/>
    </row>
    <row r="1507" spans="27:27" x14ac:dyDescent="0.25">
      <c r="AA1507" s="159"/>
    </row>
    <row r="1508" spans="27:27" x14ac:dyDescent="0.25">
      <c r="AA1508" s="159"/>
    </row>
    <row r="1509" spans="27:27" x14ac:dyDescent="0.25">
      <c r="AA1509" s="159"/>
    </row>
    <row r="1510" spans="27:27" x14ac:dyDescent="0.25">
      <c r="AA1510" s="159"/>
    </row>
  </sheetData>
  <sheetProtection formatColumns="0"/>
  <autoFilter ref="A1:AA1363" xr:uid="{00000000-0009-0000-0000-000006000000}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mergeCells count="2">
    <mergeCell ref="Y1:Y1364"/>
    <mergeCell ref="A1364:X1364"/>
  </mergeCells>
  <conditionalFormatting sqref="AB2:AB1470">
    <cfRule type="containsText" dxfId="11" priority="1" operator="containsText" text="FALSE">
      <formula>NOT(ISERROR(SEARCH("FALSE",AB2)))</formula>
    </cfRule>
  </conditionalFormatting>
  <dataValidations disablePrompts="1"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A561"/>
  <sheetViews>
    <sheetView rightToLeft="1" topLeftCell="J1" workbookViewId="0">
      <selection activeCell="X1" sqref="X1:X561"/>
    </sheetView>
  </sheetViews>
  <sheetFormatPr defaultColWidth="9" defaultRowHeight="13.8" x14ac:dyDescent="0.25"/>
  <cols>
    <col min="1" max="4" width="11.59765625" style="2" customWidth="1"/>
    <col min="5" max="5" width="11.59765625" style="4" customWidth="1"/>
    <col min="6" max="6" width="38.5" style="2" bestFit="1" customWidth="1"/>
    <col min="7" max="7" width="14" style="2" bestFit="1" customWidth="1"/>
    <col min="8" max="11" width="11.59765625" style="2" customWidth="1"/>
    <col min="12" max="12" width="11.59765625" style="2"/>
    <col min="13" max="13" width="22.3984375" style="2" customWidth="1"/>
    <col min="14" max="15" width="11.59765625" style="2" customWidth="1"/>
    <col min="16" max="16" width="12.3984375" style="4" bestFit="1" customWidth="1"/>
    <col min="17" max="24" width="11.59765625" style="2" customWidth="1"/>
    <col min="25" max="16384" width="9" style="2"/>
  </cols>
  <sheetData>
    <row r="1" spans="1:27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67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70</v>
      </c>
      <c r="M1" s="15" t="s">
        <v>90</v>
      </c>
      <c r="N1" s="15" t="s">
        <v>56</v>
      </c>
      <c r="O1" s="15" t="s">
        <v>59</v>
      </c>
      <c r="P1" s="15" t="s">
        <v>76</v>
      </c>
      <c r="Q1" s="15" t="s">
        <v>61</v>
      </c>
      <c r="R1" s="15" t="s">
        <v>77</v>
      </c>
      <c r="S1" s="15" t="s">
        <v>75</v>
      </c>
      <c r="T1" s="15" t="s">
        <v>63</v>
      </c>
      <c r="U1" s="15" t="s">
        <v>79</v>
      </c>
      <c r="V1" s="15" t="s">
        <v>64</v>
      </c>
      <c r="W1" s="15" t="s">
        <v>65</v>
      </c>
      <c r="X1" s="181" t="s">
        <v>6394</v>
      </c>
      <c r="Y1" s="4"/>
      <c r="Z1" s="4"/>
      <c r="AA1" s="4"/>
    </row>
    <row r="2" spans="1:27" x14ac:dyDescent="0.25">
      <c r="A2" t="s">
        <v>1213</v>
      </c>
      <c r="B2" t="s">
        <v>1221</v>
      </c>
      <c r="C2" t="s">
        <v>4891</v>
      </c>
      <c r="D2" t="s">
        <v>4892</v>
      </c>
      <c r="E2" t="s">
        <v>80</v>
      </c>
      <c r="F2" t="s">
        <v>4893</v>
      </c>
      <c r="G2" t="s">
        <v>4894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1215</v>
      </c>
      <c r="P2" s="137">
        <v>16100</v>
      </c>
      <c r="Q2" s="11" t="s">
        <v>1216</v>
      </c>
      <c r="R2" t="s">
        <v>4895</v>
      </c>
      <c r="S2" s="153">
        <v>28.714342378293352</v>
      </c>
      <c r="T2" s="137">
        <v>30375.754800000002</v>
      </c>
      <c r="U2" s="130">
        <v>3.4234662263295255E-8</v>
      </c>
      <c r="V2" s="130">
        <v>0.87204939566464068</v>
      </c>
      <c r="W2" s="130">
        <v>3.1535364735287404E-2</v>
      </c>
      <c r="X2" s="181"/>
      <c r="Y2" s="4"/>
      <c r="Z2" s="159"/>
      <c r="AA2" s="4"/>
    </row>
    <row r="3" spans="1:27" x14ac:dyDescent="0.25">
      <c r="A3" t="s">
        <v>1213</v>
      </c>
      <c r="B3" t="s">
        <v>1221</v>
      </c>
      <c r="C3" t="s">
        <v>4896</v>
      </c>
      <c r="D3" t="s">
        <v>4897</v>
      </c>
      <c r="E3" t="s">
        <v>80</v>
      </c>
      <c r="F3" t="s">
        <v>4898</v>
      </c>
      <c r="G3" t="s">
        <v>4899</v>
      </c>
      <c r="H3" t="s">
        <v>321</v>
      </c>
      <c r="I3" t="s">
        <v>965</v>
      </c>
      <c r="J3" t="s">
        <v>205</v>
      </c>
      <c r="K3" t="s">
        <v>224</v>
      </c>
      <c r="L3" t="s">
        <v>346</v>
      </c>
      <c r="M3" t="s">
        <v>597</v>
      </c>
      <c r="N3" t="s">
        <v>339</v>
      </c>
      <c r="O3" t="s">
        <v>1215</v>
      </c>
      <c r="P3" s="137">
        <v>2490</v>
      </c>
      <c r="Q3" s="11" t="s">
        <v>1216</v>
      </c>
      <c r="R3" t="s">
        <v>4900</v>
      </c>
      <c r="S3" s="153">
        <v>1.4243734769888869</v>
      </c>
      <c r="T3" s="137">
        <v>4489.7807000000003</v>
      </c>
      <c r="U3" s="130">
        <v>8.6453117628754169E-9</v>
      </c>
      <c r="V3" s="130">
        <v>0.12881503163856547</v>
      </c>
      <c r="W3" s="130">
        <v>4.6582556289872581E-3</v>
      </c>
      <c r="X3" s="181"/>
      <c r="Y3" s="4"/>
      <c r="Z3" s="159"/>
      <c r="AA3" s="4"/>
    </row>
    <row r="4" spans="1:27" x14ac:dyDescent="0.25">
      <c r="A4" t="s">
        <v>1213</v>
      </c>
      <c r="B4" t="s">
        <v>1228</v>
      </c>
      <c r="C4" t="s">
        <v>4891</v>
      </c>
      <c r="D4" t="s">
        <v>4892</v>
      </c>
      <c r="E4" t="s">
        <v>80</v>
      </c>
      <c r="F4" t="s">
        <v>4893</v>
      </c>
      <c r="G4" t="s">
        <v>4894</v>
      </c>
      <c r="H4" t="s">
        <v>321</v>
      </c>
      <c r="I4" t="s">
        <v>965</v>
      </c>
      <c r="J4" t="s">
        <v>205</v>
      </c>
      <c r="K4" t="s">
        <v>224</v>
      </c>
      <c r="L4" t="s">
        <v>344</v>
      </c>
      <c r="M4" t="s">
        <v>604</v>
      </c>
      <c r="N4" t="s">
        <v>339</v>
      </c>
      <c r="O4" t="s">
        <v>1215</v>
      </c>
      <c r="P4" s="137">
        <v>7450</v>
      </c>
      <c r="Q4" s="11" t="s">
        <v>1216</v>
      </c>
      <c r="R4" t="s">
        <v>4895</v>
      </c>
      <c r="S4" s="153">
        <v>13.287073290768893</v>
      </c>
      <c r="T4" s="137">
        <v>14055.861699999999</v>
      </c>
      <c r="U4" s="130">
        <v>1.5841505208791902E-8</v>
      </c>
      <c r="V4" s="130">
        <v>0.34262786244376475</v>
      </c>
      <c r="W4" s="130">
        <v>7.0391449348309279E-2</v>
      </c>
      <c r="X4" s="181"/>
      <c r="Y4" s="4"/>
      <c r="Z4" s="159"/>
      <c r="AA4" s="4"/>
    </row>
    <row r="5" spans="1:27" x14ac:dyDescent="0.25">
      <c r="A5" t="s">
        <v>1213</v>
      </c>
      <c r="B5" t="s">
        <v>1228</v>
      </c>
      <c r="C5" t="s">
        <v>4896</v>
      </c>
      <c r="D5" t="s">
        <v>4897</v>
      </c>
      <c r="E5" t="s">
        <v>80</v>
      </c>
      <c r="F5" t="s">
        <v>4898</v>
      </c>
      <c r="G5" t="s">
        <v>4899</v>
      </c>
      <c r="H5" t="s">
        <v>321</v>
      </c>
      <c r="I5" t="s">
        <v>965</v>
      </c>
      <c r="J5" t="s">
        <v>205</v>
      </c>
      <c r="K5" t="s">
        <v>224</v>
      </c>
      <c r="L5" t="s">
        <v>346</v>
      </c>
      <c r="M5" t="s">
        <v>597</v>
      </c>
      <c r="N5" t="s">
        <v>339</v>
      </c>
      <c r="O5" t="s">
        <v>1215</v>
      </c>
      <c r="P5" s="137">
        <v>7517</v>
      </c>
      <c r="Q5" s="11" t="s">
        <v>1216</v>
      </c>
      <c r="R5" t="s">
        <v>4900</v>
      </c>
      <c r="S5" s="153">
        <v>4.3000156078744025</v>
      </c>
      <c r="T5" s="137">
        <v>13554.089</v>
      </c>
      <c r="U5" s="130">
        <v>2.6099119888166468E-8</v>
      </c>
      <c r="V5" s="130">
        <v>0.33018925947838818</v>
      </c>
      <c r="W5" s="130">
        <v>6.7835990827346926E-2</v>
      </c>
      <c r="X5" s="181"/>
      <c r="Y5" s="4"/>
      <c r="Z5" s="159"/>
      <c r="AA5" s="4"/>
    </row>
    <row r="6" spans="1:27" x14ac:dyDescent="0.25">
      <c r="A6" t="s">
        <v>1213</v>
      </c>
      <c r="B6" t="s">
        <v>1228</v>
      </c>
      <c r="C6" t="s">
        <v>4901</v>
      </c>
      <c r="D6" t="s">
        <v>4902</v>
      </c>
      <c r="E6" t="s">
        <v>80</v>
      </c>
      <c r="F6" t="s">
        <v>4903</v>
      </c>
      <c r="G6" t="s">
        <v>4904</v>
      </c>
      <c r="H6" t="s">
        <v>321</v>
      </c>
      <c r="I6" t="s">
        <v>965</v>
      </c>
      <c r="J6" t="s">
        <v>205</v>
      </c>
      <c r="K6" t="s">
        <v>224</v>
      </c>
      <c r="L6" t="s">
        <v>344</v>
      </c>
      <c r="M6" t="s">
        <v>604</v>
      </c>
      <c r="N6" t="s">
        <v>339</v>
      </c>
      <c r="O6" t="s">
        <v>1215</v>
      </c>
      <c r="P6" s="137">
        <v>6560</v>
      </c>
      <c r="Q6" s="11" t="s">
        <v>1216</v>
      </c>
      <c r="R6" t="s">
        <v>4905</v>
      </c>
      <c r="S6" s="153">
        <v>8.6682232508643562</v>
      </c>
      <c r="T6" s="137">
        <v>13452.526599999999</v>
      </c>
      <c r="U6" s="130">
        <v>1.2014280694163527E-8</v>
      </c>
      <c r="V6" s="130">
        <v>0.32782227685191978</v>
      </c>
      <c r="W6" s="130">
        <v>6.7349704229196367E-2</v>
      </c>
      <c r="X6" s="181"/>
      <c r="Y6" s="4"/>
      <c r="Z6" s="159"/>
      <c r="AA6" s="4"/>
    </row>
    <row r="7" spans="1:27" x14ac:dyDescent="0.25">
      <c r="A7" t="s">
        <v>1213</v>
      </c>
      <c r="B7" t="s">
        <v>1229</v>
      </c>
      <c r="C7" t="s">
        <v>4906</v>
      </c>
      <c r="D7" t="s">
        <v>4907</v>
      </c>
      <c r="E7" t="s">
        <v>309</v>
      </c>
      <c r="F7" t="s">
        <v>4908</v>
      </c>
      <c r="G7" t="s">
        <v>4909</v>
      </c>
      <c r="H7" t="s">
        <v>321</v>
      </c>
      <c r="I7" t="s">
        <v>964</v>
      </c>
      <c r="J7" t="s">
        <v>204</v>
      </c>
      <c r="K7" t="s">
        <v>204</v>
      </c>
      <c r="L7" t="s">
        <v>340</v>
      </c>
      <c r="M7" t="s">
        <v>574</v>
      </c>
      <c r="N7" t="s">
        <v>339</v>
      </c>
      <c r="O7" t="s">
        <v>1212</v>
      </c>
      <c r="P7" s="137">
        <v>178441</v>
      </c>
      <c r="Q7" s="167">
        <v>1</v>
      </c>
      <c r="R7" t="s">
        <v>4910</v>
      </c>
      <c r="S7" s="153"/>
      <c r="T7" s="137">
        <v>3497.4436000000001</v>
      </c>
      <c r="U7" s="130">
        <v>6.9590483282528357E-4</v>
      </c>
      <c r="V7" s="130">
        <v>1.1237014311857892E-2</v>
      </c>
      <c r="W7" s="130">
        <v>4.8428262818194755E-3</v>
      </c>
      <c r="X7" s="181"/>
      <c r="Y7" s="4"/>
      <c r="Z7" s="159"/>
      <c r="AA7" s="4"/>
    </row>
    <row r="8" spans="1:27" x14ac:dyDescent="0.25">
      <c r="A8" t="s">
        <v>1213</v>
      </c>
      <c r="B8" t="s">
        <v>1229</v>
      </c>
      <c r="C8" t="s">
        <v>4911</v>
      </c>
      <c r="D8" t="s">
        <v>4912</v>
      </c>
      <c r="E8" t="s">
        <v>309</v>
      </c>
      <c r="F8" t="s">
        <v>4913</v>
      </c>
      <c r="G8" t="s">
        <v>4914</v>
      </c>
      <c r="H8" t="s">
        <v>312</v>
      </c>
      <c r="I8" t="s">
        <v>964</v>
      </c>
      <c r="J8" t="s">
        <v>204</v>
      </c>
      <c r="K8" t="s">
        <v>204</v>
      </c>
      <c r="L8" t="s">
        <v>340</v>
      </c>
      <c r="M8" t="s">
        <v>572</v>
      </c>
      <c r="N8" t="s">
        <v>339</v>
      </c>
      <c r="O8" t="s">
        <v>1212</v>
      </c>
      <c r="P8" s="137">
        <v>447744</v>
      </c>
      <c r="Q8" s="167">
        <v>1</v>
      </c>
      <c r="R8" t="s">
        <v>4915</v>
      </c>
      <c r="S8" s="153"/>
      <c r="T8" s="137">
        <v>13503.959000000001</v>
      </c>
      <c r="U8" s="130">
        <v>6.3963428571428569E-3</v>
      </c>
      <c r="V8" s="130">
        <v>4.3387170274660825E-2</v>
      </c>
      <c r="W8" s="130">
        <v>1.8698608248472026E-2</v>
      </c>
      <c r="X8" s="181"/>
      <c r="Y8" s="4"/>
      <c r="Z8" s="159"/>
      <c r="AA8" s="4"/>
    </row>
    <row r="9" spans="1:27" x14ac:dyDescent="0.25">
      <c r="A9" t="s">
        <v>1213</v>
      </c>
      <c r="B9" t="s">
        <v>1229</v>
      </c>
      <c r="C9" t="s">
        <v>4916</v>
      </c>
      <c r="D9" t="s">
        <v>4917</v>
      </c>
      <c r="E9" t="s">
        <v>309</v>
      </c>
      <c r="F9" t="s">
        <v>4918</v>
      </c>
      <c r="G9" t="s">
        <v>4919</v>
      </c>
      <c r="H9" t="s">
        <v>312</v>
      </c>
      <c r="I9" t="s">
        <v>964</v>
      </c>
      <c r="J9" t="s">
        <v>204</v>
      </c>
      <c r="K9" t="s">
        <v>204</v>
      </c>
      <c r="L9" t="s">
        <v>340</v>
      </c>
      <c r="M9" t="s">
        <v>572</v>
      </c>
      <c r="N9" t="s">
        <v>339</v>
      </c>
      <c r="O9" t="s">
        <v>1212</v>
      </c>
      <c r="P9" s="137">
        <v>599619</v>
      </c>
      <c r="Q9" s="167">
        <v>1</v>
      </c>
      <c r="R9" t="s">
        <v>4920</v>
      </c>
      <c r="S9" s="153"/>
      <c r="T9" s="137">
        <v>11482.7039</v>
      </c>
      <c r="U9" s="130">
        <v>1.4942894023636114E-3</v>
      </c>
      <c r="V9" s="130">
        <v>3.6893034529928002E-2</v>
      </c>
      <c r="W9" s="130">
        <v>1.5899824657967229E-2</v>
      </c>
      <c r="X9" s="181"/>
      <c r="Y9" s="4"/>
      <c r="Z9" s="159"/>
      <c r="AA9" s="4"/>
    </row>
    <row r="10" spans="1:27" x14ac:dyDescent="0.25">
      <c r="A10" t="s">
        <v>1213</v>
      </c>
      <c r="B10" t="s">
        <v>1229</v>
      </c>
      <c r="C10" t="s">
        <v>4906</v>
      </c>
      <c r="D10" t="s">
        <v>4907</v>
      </c>
      <c r="E10" t="s">
        <v>309</v>
      </c>
      <c r="F10" t="s">
        <v>4921</v>
      </c>
      <c r="G10" t="s">
        <v>4922</v>
      </c>
      <c r="H10" t="s">
        <v>312</v>
      </c>
      <c r="I10" t="s">
        <v>964</v>
      </c>
      <c r="J10" t="s">
        <v>204</v>
      </c>
      <c r="K10" t="s">
        <v>204</v>
      </c>
      <c r="L10" t="s">
        <v>340</v>
      </c>
      <c r="M10" t="s">
        <v>572</v>
      </c>
      <c r="N10" t="s">
        <v>339</v>
      </c>
      <c r="O10" t="s">
        <v>1212</v>
      </c>
      <c r="P10" s="137">
        <v>585500</v>
      </c>
      <c r="Q10" s="167">
        <v>1</v>
      </c>
      <c r="R10" t="s">
        <v>4923</v>
      </c>
      <c r="S10" s="153"/>
      <c r="T10" s="137">
        <v>11276.73</v>
      </c>
      <c r="U10" s="130">
        <v>1.3342459134810733E-3</v>
      </c>
      <c r="V10" s="130">
        <v>3.6231256567213044E-2</v>
      </c>
      <c r="W10" s="130">
        <v>1.5614617607266673E-2</v>
      </c>
      <c r="X10" s="181"/>
      <c r="Y10" s="4"/>
      <c r="Z10" s="159"/>
      <c r="AA10" s="4"/>
    </row>
    <row r="11" spans="1:27" x14ac:dyDescent="0.25">
      <c r="A11" t="s">
        <v>1213</v>
      </c>
      <c r="B11" t="s">
        <v>1229</v>
      </c>
      <c r="C11" t="s">
        <v>4924</v>
      </c>
      <c r="D11" t="s">
        <v>4925</v>
      </c>
      <c r="E11" t="s">
        <v>309</v>
      </c>
      <c r="F11" t="s">
        <v>4926</v>
      </c>
      <c r="G11" t="s">
        <v>4927</v>
      </c>
      <c r="H11" t="s">
        <v>312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37">
        <v>35626</v>
      </c>
      <c r="Q11" s="167">
        <v>1</v>
      </c>
      <c r="R11" t="s">
        <v>4928</v>
      </c>
      <c r="S11" s="153"/>
      <c r="T11" s="137">
        <v>6818.8164000000006</v>
      </c>
      <c r="U11" s="130">
        <v>1.0058471322980914E-3</v>
      </c>
      <c r="V11" s="130">
        <v>2.1908326835272284E-2</v>
      </c>
      <c r="W11" s="130">
        <v>9.4418515491777096E-3</v>
      </c>
      <c r="X11" s="181"/>
      <c r="Y11" s="4"/>
      <c r="Z11" s="159"/>
      <c r="AA11" s="4"/>
    </row>
    <row r="12" spans="1:27" x14ac:dyDescent="0.25">
      <c r="A12" t="s">
        <v>1213</v>
      </c>
      <c r="B12" t="s">
        <v>1229</v>
      </c>
      <c r="C12" t="s">
        <v>4929</v>
      </c>
      <c r="D12" t="s">
        <v>4930</v>
      </c>
      <c r="E12" t="s">
        <v>309</v>
      </c>
      <c r="F12" t="s">
        <v>4931</v>
      </c>
      <c r="G12" t="s">
        <v>4932</v>
      </c>
      <c r="H12" t="s">
        <v>312</v>
      </c>
      <c r="I12" t="s">
        <v>964</v>
      </c>
      <c r="J12" t="s">
        <v>204</v>
      </c>
      <c r="K12" t="s">
        <v>204</v>
      </c>
      <c r="L12" t="s">
        <v>340</v>
      </c>
      <c r="M12" t="s">
        <v>572</v>
      </c>
      <c r="N12" t="s">
        <v>339</v>
      </c>
      <c r="O12" t="s">
        <v>1212</v>
      </c>
      <c r="P12" s="137">
        <v>238000</v>
      </c>
      <c r="Q12" s="167">
        <v>1</v>
      </c>
      <c r="R12" t="s">
        <v>4933</v>
      </c>
      <c r="S12" s="153"/>
      <c r="T12" s="137">
        <v>4571.9799999999996</v>
      </c>
      <c r="U12" s="130">
        <v>1.1527004072698799E-3</v>
      </c>
      <c r="V12" s="130">
        <v>1.4689416204889777E-2</v>
      </c>
      <c r="W12" s="130">
        <v>6.33071106677832E-3</v>
      </c>
      <c r="X12" s="181"/>
      <c r="Y12" s="4"/>
      <c r="Z12" s="159"/>
      <c r="AA12" s="4"/>
    </row>
    <row r="13" spans="1:27" x14ac:dyDescent="0.25">
      <c r="A13" t="s">
        <v>1213</v>
      </c>
      <c r="B13" t="s">
        <v>1229</v>
      </c>
      <c r="C13" t="s">
        <v>4924</v>
      </c>
      <c r="D13" t="s">
        <v>4925</v>
      </c>
      <c r="E13" t="s">
        <v>309</v>
      </c>
      <c r="F13" t="s">
        <v>4934</v>
      </c>
      <c r="G13" t="s">
        <v>4935</v>
      </c>
      <c r="H13" t="s">
        <v>312</v>
      </c>
      <c r="I13" t="s">
        <v>964</v>
      </c>
      <c r="J13" t="s">
        <v>204</v>
      </c>
      <c r="K13" t="s">
        <v>204</v>
      </c>
      <c r="L13" t="s">
        <v>340</v>
      </c>
      <c r="M13" t="s">
        <v>577</v>
      </c>
      <c r="N13" t="s">
        <v>339</v>
      </c>
      <c r="O13" t="s">
        <v>1212</v>
      </c>
      <c r="P13" s="137">
        <v>16400</v>
      </c>
      <c r="Q13" s="167">
        <v>1</v>
      </c>
      <c r="R13" t="s">
        <v>4936</v>
      </c>
      <c r="S13" s="153"/>
      <c r="T13" s="137">
        <v>2812.6</v>
      </c>
      <c r="U13" s="130">
        <v>4.7088395311902333E-4</v>
      </c>
      <c r="V13" s="130">
        <v>9.0366650811842981E-3</v>
      </c>
      <c r="W13" s="130">
        <v>3.8945397719195407E-3</v>
      </c>
      <c r="X13" s="181"/>
      <c r="Y13" s="4"/>
      <c r="Z13" s="159"/>
      <c r="AA13" s="4"/>
    </row>
    <row r="14" spans="1:27" x14ac:dyDescent="0.25">
      <c r="A14" t="s">
        <v>1213</v>
      </c>
      <c r="B14" t="s">
        <v>1229</v>
      </c>
      <c r="C14" t="s">
        <v>4929</v>
      </c>
      <c r="D14" t="s">
        <v>4930</v>
      </c>
      <c r="E14" t="s">
        <v>309</v>
      </c>
      <c r="F14" t="s">
        <v>4937</v>
      </c>
      <c r="G14" t="s">
        <v>4938</v>
      </c>
      <c r="H14" t="s">
        <v>312</v>
      </c>
      <c r="I14" t="s">
        <v>964</v>
      </c>
      <c r="J14" t="s">
        <v>204</v>
      </c>
      <c r="K14" t="s">
        <v>204</v>
      </c>
      <c r="L14" t="s">
        <v>340</v>
      </c>
      <c r="M14" t="s">
        <v>574</v>
      </c>
      <c r="N14" t="s">
        <v>339</v>
      </c>
      <c r="O14" t="s">
        <v>1212</v>
      </c>
      <c r="P14" s="137">
        <v>84000</v>
      </c>
      <c r="Q14" s="167">
        <v>1</v>
      </c>
      <c r="R14" t="s">
        <v>4939</v>
      </c>
      <c r="S14" s="153"/>
      <c r="T14" s="137">
        <v>1647.24</v>
      </c>
      <c r="U14" s="130">
        <v>9.8600182598147681E-4</v>
      </c>
      <c r="V14" s="130">
        <v>5.2924540241520383E-3</v>
      </c>
      <c r="W14" s="130">
        <v>2.2808937260530271E-3</v>
      </c>
      <c r="X14" s="181"/>
      <c r="Y14" s="4"/>
      <c r="Z14" s="159"/>
      <c r="AA14" s="4"/>
    </row>
    <row r="15" spans="1:27" x14ac:dyDescent="0.25">
      <c r="A15" t="s">
        <v>1213</v>
      </c>
      <c r="B15" t="s">
        <v>1229</v>
      </c>
      <c r="C15" t="s">
        <v>4906</v>
      </c>
      <c r="D15" t="s">
        <v>4907</v>
      </c>
      <c r="E15" t="s">
        <v>309</v>
      </c>
      <c r="F15" t="s">
        <v>4940</v>
      </c>
      <c r="G15" t="s">
        <v>4941</v>
      </c>
      <c r="H15" t="s">
        <v>312</v>
      </c>
      <c r="I15" t="s">
        <v>964</v>
      </c>
      <c r="J15" t="s">
        <v>204</v>
      </c>
      <c r="K15" t="s">
        <v>204</v>
      </c>
      <c r="L15" t="s">
        <v>340</v>
      </c>
      <c r="M15" t="s">
        <v>577</v>
      </c>
      <c r="N15" t="s">
        <v>339</v>
      </c>
      <c r="O15" t="s">
        <v>1212</v>
      </c>
      <c r="P15" s="137">
        <v>41000</v>
      </c>
      <c r="Q15" s="167">
        <v>1</v>
      </c>
      <c r="R15" t="s">
        <v>4625</v>
      </c>
      <c r="S15" s="153"/>
      <c r="T15" s="137">
        <v>726.52</v>
      </c>
      <c r="U15" s="130">
        <v>1.0056492222419291E-4</v>
      </c>
      <c r="V15" s="130">
        <v>2.3342522629531451E-3</v>
      </c>
      <c r="W15" s="130">
        <v>1.0059948215512284E-3</v>
      </c>
      <c r="X15" s="181"/>
      <c r="Y15" s="4"/>
      <c r="Z15" s="159"/>
      <c r="AA15" s="4"/>
    </row>
    <row r="16" spans="1:27" x14ac:dyDescent="0.25">
      <c r="A16" t="s">
        <v>1213</v>
      </c>
      <c r="B16" t="s">
        <v>1229</v>
      </c>
      <c r="C16" t="s">
        <v>4942</v>
      </c>
      <c r="D16" t="s">
        <v>4943</v>
      </c>
      <c r="E16" t="s">
        <v>309</v>
      </c>
      <c r="F16" t="s">
        <v>4944</v>
      </c>
      <c r="G16" t="s">
        <v>4945</v>
      </c>
      <c r="H16" t="s">
        <v>312</v>
      </c>
      <c r="I16" t="s">
        <v>964</v>
      </c>
      <c r="J16" t="s">
        <v>204</v>
      </c>
      <c r="K16" t="s">
        <v>204</v>
      </c>
      <c r="L16" t="s">
        <v>340</v>
      </c>
      <c r="M16" t="s">
        <v>572</v>
      </c>
      <c r="N16" t="s">
        <v>339</v>
      </c>
      <c r="O16" t="s">
        <v>1212</v>
      </c>
      <c r="P16" s="137">
        <v>9000</v>
      </c>
      <c r="Q16" s="167">
        <v>1</v>
      </c>
      <c r="R16" t="s">
        <v>4946</v>
      </c>
      <c r="S16" s="153"/>
      <c r="T16" s="137">
        <v>478.44</v>
      </c>
      <c r="U16" s="130">
        <v>1.4285714285714286E-3</v>
      </c>
      <c r="V16" s="130">
        <v>1.5371905146276811E-3</v>
      </c>
      <c r="W16" s="130">
        <v>6.6248439468007722E-4</v>
      </c>
      <c r="X16" s="181"/>
      <c r="Y16" s="4"/>
      <c r="Z16" s="159"/>
      <c r="AA16" s="4"/>
    </row>
    <row r="17" spans="1:27" x14ac:dyDescent="0.25">
      <c r="A17" t="s">
        <v>1213</v>
      </c>
      <c r="B17" t="s">
        <v>1229</v>
      </c>
      <c r="C17" t="s">
        <v>4911</v>
      </c>
      <c r="D17" t="s">
        <v>4912</v>
      </c>
      <c r="E17" t="s">
        <v>309</v>
      </c>
      <c r="F17" t="s">
        <v>4947</v>
      </c>
      <c r="G17" t="s">
        <v>4948</v>
      </c>
      <c r="H17" t="s">
        <v>312</v>
      </c>
      <c r="I17" t="s">
        <v>964</v>
      </c>
      <c r="J17" t="s">
        <v>204</v>
      </c>
      <c r="K17" t="s">
        <v>204</v>
      </c>
      <c r="L17" t="s">
        <v>340</v>
      </c>
      <c r="M17" t="s">
        <v>577</v>
      </c>
      <c r="N17" t="s">
        <v>339</v>
      </c>
      <c r="O17" t="s">
        <v>1212</v>
      </c>
      <c r="P17" s="137">
        <v>9000</v>
      </c>
      <c r="Q17" s="167">
        <v>1</v>
      </c>
      <c r="R17" t="s">
        <v>4949</v>
      </c>
      <c r="S17" s="153"/>
      <c r="T17" s="137">
        <v>241.02</v>
      </c>
      <c r="U17" s="130">
        <v>1.7574103207670228E-4</v>
      </c>
      <c r="V17" s="130">
        <v>7.7437851733877538E-4</v>
      </c>
      <c r="W17" s="130">
        <v>3.3373461417480186E-4</v>
      </c>
      <c r="X17" s="181"/>
      <c r="Y17" s="4"/>
      <c r="Z17" s="159"/>
      <c r="AA17" s="4"/>
    </row>
    <row r="18" spans="1:27" x14ac:dyDescent="0.25">
      <c r="A18" t="s">
        <v>1213</v>
      </c>
      <c r="B18" t="s">
        <v>1229</v>
      </c>
      <c r="C18" t="s">
        <v>4924</v>
      </c>
      <c r="D18" t="s">
        <v>4925</v>
      </c>
      <c r="E18" t="s">
        <v>309</v>
      </c>
      <c r="F18" t="s">
        <v>4950</v>
      </c>
      <c r="G18" t="s">
        <v>4951</v>
      </c>
      <c r="H18" t="s">
        <v>312</v>
      </c>
      <c r="I18" t="s">
        <v>965</v>
      </c>
      <c r="J18" t="s">
        <v>204</v>
      </c>
      <c r="K18" t="s">
        <v>204</v>
      </c>
      <c r="L18" t="s">
        <v>340</v>
      </c>
      <c r="M18" t="s">
        <v>605</v>
      </c>
      <c r="N18" t="s">
        <v>339</v>
      </c>
      <c r="O18" t="s">
        <v>1212</v>
      </c>
      <c r="P18" s="137">
        <v>262576.23</v>
      </c>
      <c r="Q18" s="167">
        <v>1</v>
      </c>
      <c r="R18" t="s">
        <v>4952</v>
      </c>
      <c r="S18" s="153"/>
      <c r="T18" s="137">
        <v>13919.165999999999</v>
      </c>
      <c r="U18" s="130">
        <v>3.4576582871217038E-3</v>
      </c>
      <c r="V18" s="130">
        <v>4.4721197795761503E-2</v>
      </c>
      <c r="W18" s="130">
        <v>1.9273535302986804E-2</v>
      </c>
      <c r="X18" s="181"/>
      <c r="Y18" s="4"/>
      <c r="Z18" s="159"/>
      <c r="AA18" s="4"/>
    </row>
    <row r="19" spans="1:27" x14ac:dyDescent="0.25">
      <c r="A19" t="s">
        <v>1213</v>
      </c>
      <c r="B19" t="s">
        <v>1229</v>
      </c>
      <c r="C19" t="s">
        <v>4911</v>
      </c>
      <c r="D19" t="s">
        <v>4912</v>
      </c>
      <c r="E19" t="s">
        <v>309</v>
      </c>
      <c r="F19" t="s">
        <v>4953</v>
      </c>
      <c r="G19" t="s">
        <v>4954</v>
      </c>
      <c r="H19" t="s">
        <v>312</v>
      </c>
      <c r="I19" t="s">
        <v>965</v>
      </c>
      <c r="J19" t="s">
        <v>204</v>
      </c>
      <c r="K19" t="s">
        <v>204</v>
      </c>
      <c r="L19" t="s">
        <v>340</v>
      </c>
      <c r="M19" t="s">
        <v>605</v>
      </c>
      <c r="N19" t="s">
        <v>339</v>
      </c>
      <c r="O19" t="s">
        <v>1212</v>
      </c>
      <c r="P19" s="137">
        <v>184869</v>
      </c>
      <c r="Q19" s="167">
        <v>1</v>
      </c>
      <c r="R19" t="s">
        <v>4955</v>
      </c>
      <c r="S19" s="153"/>
      <c r="T19" s="137">
        <v>13033.264499999999</v>
      </c>
      <c r="U19" s="130">
        <v>5.9635161290322583E-3</v>
      </c>
      <c r="V19" s="130">
        <v>4.1874865320695773E-2</v>
      </c>
      <c r="W19" s="130">
        <v>1.8046848806512496E-2</v>
      </c>
      <c r="X19" s="181"/>
      <c r="Y19" s="4"/>
      <c r="Z19" s="159"/>
      <c r="AA19" s="4"/>
    </row>
    <row r="20" spans="1:27" x14ac:dyDescent="0.25">
      <c r="A20" t="s">
        <v>1213</v>
      </c>
      <c r="B20" t="s">
        <v>1229</v>
      </c>
      <c r="C20" t="s">
        <v>4911</v>
      </c>
      <c r="D20" t="s">
        <v>4912</v>
      </c>
      <c r="E20" t="s">
        <v>309</v>
      </c>
      <c r="F20" t="s">
        <v>4956</v>
      </c>
      <c r="G20" t="s">
        <v>4957</v>
      </c>
      <c r="H20" t="s">
        <v>312</v>
      </c>
      <c r="I20" t="s">
        <v>965</v>
      </c>
      <c r="J20" t="s">
        <v>204</v>
      </c>
      <c r="K20" t="s">
        <v>204</v>
      </c>
      <c r="L20" t="s">
        <v>340</v>
      </c>
      <c r="M20" t="s">
        <v>604</v>
      </c>
      <c r="N20" t="s">
        <v>339</v>
      </c>
      <c r="O20" t="s">
        <v>1212</v>
      </c>
      <c r="P20" s="137">
        <v>131416</v>
      </c>
      <c r="Q20" s="167">
        <v>1</v>
      </c>
      <c r="R20" t="s">
        <v>4958</v>
      </c>
      <c r="S20" s="153"/>
      <c r="T20" s="137">
        <v>11539.638999999999</v>
      </c>
      <c r="U20" s="130">
        <v>1.5053379152348224E-3</v>
      </c>
      <c r="V20" s="130">
        <v>3.7075962610860373E-2</v>
      </c>
      <c r="W20" s="130">
        <v>1.5978661339441175E-2</v>
      </c>
      <c r="X20" s="181"/>
      <c r="Y20" s="4"/>
      <c r="Z20" s="159"/>
      <c r="AA20" s="4"/>
    </row>
    <row r="21" spans="1:27" x14ac:dyDescent="0.25">
      <c r="A21" t="s">
        <v>1213</v>
      </c>
      <c r="B21" t="s">
        <v>1229</v>
      </c>
      <c r="C21" t="s">
        <v>4929</v>
      </c>
      <c r="D21" t="s">
        <v>4930</v>
      </c>
      <c r="E21" t="s">
        <v>309</v>
      </c>
      <c r="F21" t="s">
        <v>4959</v>
      </c>
      <c r="G21" t="s">
        <v>4960</v>
      </c>
      <c r="H21" t="s">
        <v>312</v>
      </c>
      <c r="I21" t="s">
        <v>965</v>
      </c>
      <c r="J21" t="s">
        <v>204</v>
      </c>
      <c r="K21" t="s">
        <v>204</v>
      </c>
      <c r="L21" t="s">
        <v>340</v>
      </c>
      <c r="M21" t="s">
        <v>604</v>
      </c>
      <c r="N21" t="s">
        <v>339</v>
      </c>
      <c r="O21" t="s">
        <v>1212</v>
      </c>
      <c r="P21" s="137">
        <v>471200</v>
      </c>
      <c r="Q21" s="167">
        <v>1</v>
      </c>
      <c r="R21" t="s">
        <v>4961</v>
      </c>
      <c r="S21" s="153"/>
      <c r="T21" s="137">
        <v>11238.12</v>
      </c>
      <c r="U21" s="130">
        <v>1.2439684919149006E-3</v>
      </c>
      <c r="V21" s="130">
        <v>3.6107205639678196E-2</v>
      </c>
      <c r="W21" s="130">
        <v>1.5561155266161001E-2</v>
      </c>
      <c r="X21" s="181"/>
      <c r="Y21" s="4"/>
      <c r="Z21" s="159"/>
      <c r="AA21" s="4"/>
    </row>
    <row r="22" spans="1:27" x14ac:dyDescent="0.25">
      <c r="A22" t="s">
        <v>1213</v>
      </c>
      <c r="B22" t="s">
        <v>1229</v>
      </c>
      <c r="C22" t="s">
        <v>4929</v>
      </c>
      <c r="D22" t="s">
        <v>4930</v>
      </c>
      <c r="E22" t="s">
        <v>309</v>
      </c>
      <c r="F22" t="s">
        <v>4962</v>
      </c>
      <c r="G22" t="s">
        <v>4963</v>
      </c>
      <c r="H22" t="s">
        <v>312</v>
      </c>
      <c r="I22" t="s">
        <v>965</v>
      </c>
      <c r="J22" t="s">
        <v>204</v>
      </c>
      <c r="K22" t="s">
        <v>204</v>
      </c>
      <c r="L22" t="s">
        <v>340</v>
      </c>
      <c r="M22" t="s">
        <v>605</v>
      </c>
      <c r="N22" t="s">
        <v>339</v>
      </c>
      <c r="O22" t="s">
        <v>1212</v>
      </c>
      <c r="P22" s="137">
        <v>160000</v>
      </c>
      <c r="Q22" s="167">
        <v>1</v>
      </c>
      <c r="R22" t="s">
        <v>4964</v>
      </c>
      <c r="S22" s="153"/>
      <c r="T22" s="137">
        <v>8624</v>
      </c>
      <c r="U22" s="130">
        <v>1.3169578188781657E-3</v>
      </c>
      <c r="V22" s="130">
        <v>2.7708241363910042E-2</v>
      </c>
      <c r="W22" s="130">
        <v>1.1941445990554691E-2</v>
      </c>
      <c r="X22" s="181"/>
      <c r="Y22" s="4"/>
      <c r="Z22" s="159"/>
      <c r="AA22" s="4"/>
    </row>
    <row r="23" spans="1:27" x14ac:dyDescent="0.25">
      <c r="A23" t="s">
        <v>1213</v>
      </c>
      <c r="B23" t="s">
        <v>1229</v>
      </c>
      <c r="C23" t="s">
        <v>4906</v>
      </c>
      <c r="D23" t="s">
        <v>4907</v>
      </c>
      <c r="E23" t="s">
        <v>309</v>
      </c>
      <c r="F23" t="s">
        <v>4965</v>
      </c>
      <c r="G23" t="s">
        <v>4966</v>
      </c>
      <c r="H23" t="s">
        <v>312</v>
      </c>
      <c r="I23" t="s">
        <v>965</v>
      </c>
      <c r="J23" t="s">
        <v>204</v>
      </c>
      <c r="K23" t="s">
        <v>204</v>
      </c>
      <c r="L23" t="s">
        <v>340</v>
      </c>
      <c r="M23" t="s">
        <v>605</v>
      </c>
      <c r="N23" t="s">
        <v>339</v>
      </c>
      <c r="O23" t="s">
        <v>1212</v>
      </c>
      <c r="P23" s="137">
        <v>145000</v>
      </c>
      <c r="Q23" s="167">
        <v>1</v>
      </c>
      <c r="R23" t="s">
        <v>4967</v>
      </c>
      <c r="S23" s="153"/>
      <c r="T23" s="137">
        <v>7065.85</v>
      </c>
      <c r="U23" s="130">
        <v>1.1280273814099173E-3</v>
      </c>
      <c r="V23" s="130">
        <v>2.2702026581769921E-2</v>
      </c>
      <c r="W23" s="130">
        <v>9.7839130510622516E-3</v>
      </c>
      <c r="X23" s="181"/>
      <c r="Y23" s="4"/>
      <c r="Z23" s="159"/>
      <c r="AA23" s="4"/>
    </row>
    <row r="24" spans="1:27" x14ac:dyDescent="0.25">
      <c r="A24" t="s">
        <v>1213</v>
      </c>
      <c r="B24" t="s">
        <v>1229</v>
      </c>
      <c r="C24" t="s">
        <v>4906</v>
      </c>
      <c r="D24" t="s">
        <v>4907</v>
      </c>
      <c r="E24" t="s">
        <v>309</v>
      </c>
      <c r="F24" t="s">
        <v>4968</v>
      </c>
      <c r="G24" t="s">
        <v>4969</v>
      </c>
      <c r="H24" t="s">
        <v>312</v>
      </c>
      <c r="I24" t="s">
        <v>965</v>
      </c>
      <c r="J24" t="s">
        <v>204</v>
      </c>
      <c r="K24" t="s">
        <v>204</v>
      </c>
      <c r="L24" t="s">
        <v>340</v>
      </c>
      <c r="M24" t="s">
        <v>610</v>
      </c>
      <c r="N24" t="s">
        <v>339</v>
      </c>
      <c r="O24" t="s">
        <v>1212</v>
      </c>
      <c r="P24" s="137">
        <v>192903</v>
      </c>
      <c r="Q24" s="167">
        <v>1</v>
      </c>
      <c r="R24" t="s">
        <v>4970</v>
      </c>
      <c r="S24" s="153"/>
      <c r="T24" s="137">
        <v>5119.6455999999998</v>
      </c>
      <c r="U24" s="130">
        <v>3.5115702072385825E-3</v>
      </c>
      <c r="V24" s="130">
        <v>1.6449023253321531E-2</v>
      </c>
      <c r="W24" s="130">
        <v>7.0890505173944662E-3</v>
      </c>
      <c r="X24" s="181"/>
      <c r="Y24" s="4"/>
      <c r="Z24" s="159"/>
      <c r="AA24" s="4"/>
    </row>
    <row r="25" spans="1:27" x14ac:dyDescent="0.25">
      <c r="A25" t="s">
        <v>1213</v>
      </c>
      <c r="B25" t="s">
        <v>1229</v>
      </c>
      <c r="C25" t="s">
        <v>4906</v>
      </c>
      <c r="D25" t="s">
        <v>4907</v>
      </c>
      <c r="E25" t="s">
        <v>309</v>
      </c>
      <c r="F25" t="s">
        <v>4971</v>
      </c>
      <c r="G25" t="s">
        <v>4972</v>
      </c>
      <c r="H25" t="s">
        <v>312</v>
      </c>
      <c r="I25" t="s">
        <v>965</v>
      </c>
      <c r="J25" t="s">
        <v>204</v>
      </c>
      <c r="K25" t="s">
        <v>204</v>
      </c>
      <c r="L25" t="s">
        <v>340</v>
      </c>
      <c r="M25" t="s">
        <v>604</v>
      </c>
      <c r="N25" t="s">
        <v>339</v>
      </c>
      <c r="O25" t="s">
        <v>1212</v>
      </c>
      <c r="P25" s="137">
        <v>20050</v>
      </c>
      <c r="Q25" s="167">
        <v>1</v>
      </c>
      <c r="R25" t="s">
        <v>4973</v>
      </c>
      <c r="S25" s="153"/>
      <c r="T25" s="137">
        <v>4840.07</v>
      </c>
      <c r="U25" s="130">
        <v>6.0462203237257942E-4</v>
      </c>
      <c r="V25" s="130">
        <v>1.5550768527159101E-2</v>
      </c>
      <c r="W25" s="130">
        <v>6.7019288607959226E-3</v>
      </c>
      <c r="X25" s="181"/>
      <c r="Y25" s="4"/>
      <c r="Z25" s="159"/>
      <c r="AA25" s="4"/>
    </row>
    <row r="26" spans="1:27" x14ac:dyDescent="0.25">
      <c r="A26" t="s">
        <v>1213</v>
      </c>
      <c r="B26" t="s">
        <v>1229</v>
      </c>
      <c r="C26" t="s">
        <v>4924</v>
      </c>
      <c r="D26" t="s">
        <v>4925</v>
      </c>
      <c r="E26" t="s">
        <v>309</v>
      </c>
      <c r="F26" t="s">
        <v>4974</v>
      </c>
      <c r="G26" t="s">
        <v>4975</v>
      </c>
      <c r="H26" t="s">
        <v>312</v>
      </c>
      <c r="I26" t="s">
        <v>965</v>
      </c>
      <c r="J26" t="s">
        <v>204</v>
      </c>
      <c r="K26" t="s">
        <v>204</v>
      </c>
      <c r="L26" t="s">
        <v>340</v>
      </c>
      <c r="M26" t="s">
        <v>604</v>
      </c>
      <c r="N26" t="s">
        <v>339</v>
      </c>
      <c r="O26" t="s">
        <v>1212</v>
      </c>
      <c r="P26" s="137">
        <v>19900</v>
      </c>
      <c r="Q26" s="167">
        <v>1</v>
      </c>
      <c r="R26" t="s">
        <v>4976</v>
      </c>
      <c r="S26" s="153"/>
      <c r="T26" s="137">
        <v>4483.47</v>
      </c>
      <c r="U26" s="130">
        <v>7.1887349993858866E-4</v>
      </c>
      <c r="V26" s="130">
        <v>1.4405040457774788E-2</v>
      </c>
      <c r="W26" s="130">
        <v>6.2081533923089328E-3</v>
      </c>
      <c r="X26" s="181"/>
      <c r="Y26" s="4"/>
      <c r="Z26" s="159"/>
      <c r="AA26" s="4"/>
    </row>
    <row r="27" spans="1:27" x14ac:dyDescent="0.25">
      <c r="A27" t="s">
        <v>1213</v>
      </c>
      <c r="B27" t="s">
        <v>1229</v>
      </c>
      <c r="C27" t="s">
        <v>4916</v>
      </c>
      <c r="D27" t="s">
        <v>4917</v>
      </c>
      <c r="E27" t="s">
        <v>309</v>
      </c>
      <c r="F27" t="s">
        <v>4977</v>
      </c>
      <c r="G27" t="s">
        <v>4978</v>
      </c>
      <c r="H27" t="s">
        <v>312</v>
      </c>
      <c r="I27" t="s">
        <v>965</v>
      </c>
      <c r="J27" t="s">
        <v>204</v>
      </c>
      <c r="K27" t="s">
        <v>204</v>
      </c>
      <c r="L27" t="s">
        <v>340</v>
      </c>
      <c r="M27" t="s">
        <v>604</v>
      </c>
      <c r="N27" t="s">
        <v>339</v>
      </c>
      <c r="O27" t="s">
        <v>1212</v>
      </c>
      <c r="P27" s="137">
        <v>20000</v>
      </c>
      <c r="Q27" s="167">
        <v>1</v>
      </c>
      <c r="R27" t="s">
        <v>4979</v>
      </c>
      <c r="S27" s="153"/>
      <c r="T27" s="137">
        <v>4056</v>
      </c>
      <c r="U27" s="130">
        <v>2.0078725873126909E-4</v>
      </c>
      <c r="V27" s="130">
        <v>1.3031612589519844E-2</v>
      </c>
      <c r="W27" s="130">
        <v>5.6162459343332355E-3</v>
      </c>
      <c r="X27" s="181"/>
      <c r="Y27" s="4"/>
      <c r="Z27" s="159"/>
      <c r="AA27" s="4"/>
    </row>
    <row r="28" spans="1:27" x14ac:dyDescent="0.25">
      <c r="A28" t="s">
        <v>1213</v>
      </c>
      <c r="B28" t="s">
        <v>1229</v>
      </c>
      <c r="C28" t="s">
        <v>4929</v>
      </c>
      <c r="D28" t="s">
        <v>4930</v>
      </c>
      <c r="E28" t="s">
        <v>309</v>
      </c>
      <c r="F28" t="s">
        <v>4980</v>
      </c>
      <c r="G28" t="s">
        <v>4981</v>
      </c>
      <c r="H28" t="s">
        <v>312</v>
      </c>
      <c r="I28" t="s">
        <v>965</v>
      </c>
      <c r="J28" t="s">
        <v>204</v>
      </c>
      <c r="K28" t="s">
        <v>204</v>
      </c>
      <c r="L28" t="s">
        <v>340</v>
      </c>
      <c r="M28" t="s">
        <v>597</v>
      </c>
      <c r="N28" t="s">
        <v>339</v>
      </c>
      <c r="O28" t="s">
        <v>1212</v>
      </c>
      <c r="P28" s="137">
        <v>49703</v>
      </c>
      <c r="Q28" s="167">
        <v>1</v>
      </c>
      <c r="R28" t="s">
        <v>4982</v>
      </c>
      <c r="S28" s="153"/>
      <c r="T28" s="137">
        <v>3922.5607999999997</v>
      </c>
      <c r="U28" s="130">
        <v>5.0105285819843212E-4</v>
      </c>
      <c r="V28" s="130">
        <v>1.2602882688158908E-2</v>
      </c>
      <c r="W28" s="130">
        <v>5.431475818669893E-3</v>
      </c>
      <c r="X28" s="181"/>
      <c r="Y28" s="4"/>
      <c r="Z28" s="159"/>
      <c r="AA28" s="4"/>
    </row>
    <row r="29" spans="1:27" x14ac:dyDescent="0.25">
      <c r="A29" t="s">
        <v>1213</v>
      </c>
      <c r="B29" t="s">
        <v>1229</v>
      </c>
      <c r="C29" t="s">
        <v>4929</v>
      </c>
      <c r="D29" t="s">
        <v>4930</v>
      </c>
      <c r="E29" t="s">
        <v>309</v>
      </c>
      <c r="F29" t="s">
        <v>4983</v>
      </c>
      <c r="G29" t="s">
        <v>4984</v>
      </c>
      <c r="H29" t="s">
        <v>312</v>
      </c>
      <c r="I29" t="s">
        <v>965</v>
      </c>
      <c r="J29" t="s">
        <v>204</v>
      </c>
      <c r="K29" t="s">
        <v>204</v>
      </c>
      <c r="L29" t="s">
        <v>340</v>
      </c>
      <c r="M29" t="s">
        <v>582</v>
      </c>
      <c r="N29" t="s">
        <v>339</v>
      </c>
      <c r="O29" t="s">
        <v>1212</v>
      </c>
      <c r="P29" s="137">
        <v>23815</v>
      </c>
      <c r="Q29" s="167">
        <v>1</v>
      </c>
      <c r="R29" t="s">
        <v>4985</v>
      </c>
      <c r="S29" s="153"/>
      <c r="T29" s="137">
        <v>3812.7815000000001</v>
      </c>
      <c r="U29" s="130">
        <v>2.0857482046932182E-3</v>
      </c>
      <c r="V29" s="130">
        <v>1.2250170462645059E-2</v>
      </c>
      <c r="W29" s="130">
        <v>5.2794671099299743E-3</v>
      </c>
      <c r="X29" s="181"/>
      <c r="Y29" s="4"/>
      <c r="Z29" s="159"/>
      <c r="AA29" s="4"/>
    </row>
    <row r="30" spans="1:27" x14ac:dyDescent="0.25">
      <c r="A30" t="s">
        <v>1213</v>
      </c>
      <c r="B30" t="s">
        <v>1229</v>
      </c>
      <c r="C30" t="s">
        <v>4906</v>
      </c>
      <c r="D30" t="s">
        <v>4907</v>
      </c>
      <c r="E30" t="s">
        <v>309</v>
      </c>
      <c r="F30" t="s">
        <v>4986</v>
      </c>
      <c r="G30" t="s">
        <v>4987</v>
      </c>
      <c r="H30" t="s">
        <v>312</v>
      </c>
      <c r="I30" t="s">
        <v>965</v>
      </c>
      <c r="J30" t="s">
        <v>204</v>
      </c>
      <c r="K30" t="s">
        <v>204</v>
      </c>
      <c r="L30" t="s">
        <v>340</v>
      </c>
      <c r="M30" t="s">
        <v>598</v>
      </c>
      <c r="N30" t="s">
        <v>339</v>
      </c>
      <c r="O30" t="s">
        <v>1212</v>
      </c>
      <c r="P30" s="137">
        <v>21500</v>
      </c>
      <c r="Q30" s="167">
        <v>1</v>
      </c>
      <c r="R30" t="s">
        <v>4062</v>
      </c>
      <c r="S30" s="153"/>
      <c r="T30" s="137">
        <v>3502.35</v>
      </c>
      <c r="U30" s="130">
        <v>4.2592548605972628E-4</v>
      </c>
      <c r="V30" s="130">
        <v>1.125277819351697E-2</v>
      </c>
      <c r="W30" s="130">
        <v>4.8496200562406326E-3</v>
      </c>
      <c r="X30" s="181"/>
      <c r="Y30" s="4"/>
      <c r="Z30" s="159"/>
      <c r="AA30" s="4"/>
    </row>
    <row r="31" spans="1:27" x14ac:dyDescent="0.25">
      <c r="A31" t="s">
        <v>1213</v>
      </c>
      <c r="B31" t="s">
        <v>1229</v>
      </c>
      <c r="C31" t="s">
        <v>4929</v>
      </c>
      <c r="D31" t="s">
        <v>4930</v>
      </c>
      <c r="E31" t="s">
        <v>309</v>
      </c>
      <c r="F31" t="s">
        <v>4988</v>
      </c>
      <c r="G31" t="s">
        <v>4989</v>
      </c>
      <c r="H31" t="s">
        <v>312</v>
      </c>
      <c r="I31" t="s">
        <v>965</v>
      </c>
      <c r="J31" t="s">
        <v>204</v>
      </c>
      <c r="K31" t="s">
        <v>204</v>
      </c>
      <c r="L31" t="s">
        <v>340</v>
      </c>
      <c r="M31" t="s">
        <v>581</v>
      </c>
      <c r="N31" t="s">
        <v>339</v>
      </c>
      <c r="O31" t="s">
        <v>1212</v>
      </c>
      <c r="P31" s="137">
        <v>50000</v>
      </c>
      <c r="Q31" s="167">
        <v>1</v>
      </c>
      <c r="R31" t="s">
        <v>4990</v>
      </c>
      <c r="S31" s="153"/>
      <c r="T31" s="137">
        <v>3358</v>
      </c>
      <c r="U31" s="130">
        <v>3.3987774733379504E-3</v>
      </c>
      <c r="V31" s="130">
        <v>1.0788992868739555E-2</v>
      </c>
      <c r="W31" s="130">
        <v>4.6497420728528116E-3</v>
      </c>
      <c r="X31" s="181"/>
      <c r="Y31" s="4"/>
      <c r="Z31" s="159"/>
      <c r="AA31" s="4"/>
    </row>
    <row r="32" spans="1:27" x14ac:dyDescent="0.25">
      <c r="A32" t="s">
        <v>1213</v>
      </c>
      <c r="B32" t="s">
        <v>1229</v>
      </c>
      <c r="C32" t="s">
        <v>4924</v>
      </c>
      <c r="D32" t="s">
        <v>4925</v>
      </c>
      <c r="E32" t="s">
        <v>309</v>
      </c>
      <c r="F32" t="s">
        <v>4991</v>
      </c>
      <c r="G32" t="s">
        <v>4992</v>
      </c>
      <c r="H32" t="s">
        <v>312</v>
      </c>
      <c r="I32" t="s">
        <v>965</v>
      </c>
      <c r="J32" t="s">
        <v>204</v>
      </c>
      <c r="K32" t="s">
        <v>204</v>
      </c>
      <c r="L32" t="s">
        <v>340</v>
      </c>
      <c r="M32" t="s">
        <v>603</v>
      </c>
      <c r="N32" t="s">
        <v>339</v>
      </c>
      <c r="O32" t="s">
        <v>1212</v>
      </c>
      <c r="P32" s="137">
        <v>163000</v>
      </c>
      <c r="Q32" s="167">
        <v>1</v>
      </c>
      <c r="R32" t="s">
        <v>4993</v>
      </c>
      <c r="S32" s="153"/>
      <c r="T32" s="137">
        <v>3041.58</v>
      </c>
      <c r="U32" s="130">
        <v>4.6005747162122784E-3</v>
      </c>
      <c r="V32" s="130">
        <v>9.7723600148007326E-3</v>
      </c>
      <c r="W32" s="130">
        <v>4.2116028868218148E-3</v>
      </c>
      <c r="X32" s="181"/>
      <c r="Y32" s="4"/>
      <c r="Z32" s="159"/>
      <c r="AA32" s="4"/>
    </row>
    <row r="33" spans="1:27" x14ac:dyDescent="0.25">
      <c r="A33" t="s">
        <v>1213</v>
      </c>
      <c r="B33" t="s">
        <v>1229</v>
      </c>
      <c r="C33" t="s">
        <v>4906</v>
      </c>
      <c r="D33" t="s">
        <v>4907</v>
      </c>
      <c r="E33" t="s">
        <v>309</v>
      </c>
      <c r="F33" t="s">
        <v>4994</v>
      </c>
      <c r="G33" t="s">
        <v>4995</v>
      </c>
      <c r="H33" t="s">
        <v>312</v>
      </c>
      <c r="I33" t="s">
        <v>965</v>
      </c>
      <c r="J33" t="s">
        <v>204</v>
      </c>
      <c r="K33" t="s">
        <v>204</v>
      </c>
      <c r="L33" t="s">
        <v>340</v>
      </c>
      <c r="M33" t="s">
        <v>609</v>
      </c>
      <c r="N33" t="s">
        <v>339</v>
      </c>
      <c r="O33" t="s">
        <v>1212</v>
      </c>
      <c r="P33" s="137">
        <v>441000</v>
      </c>
      <c r="Q33" s="167">
        <v>1</v>
      </c>
      <c r="R33" t="s">
        <v>4996</v>
      </c>
      <c r="S33" s="153"/>
      <c r="T33" s="137">
        <v>2785.797</v>
      </c>
      <c r="U33" s="130">
        <v>1.1983695652173912E-3</v>
      </c>
      <c r="V33" s="130">
        <v>8.9505491264907817E-3</v>
      </c>
      <c r="W33" s="130">
        <v>3.8574263005738962E-3</v>
      </c>
      <c r="X33" s="181"/>
      <c r="Y33" s="4"/>
      <c r="Z33" s="159"/>
      <c r="AA33" s="4"/>
    </row>
    <row r="34" spans="1:27" x14ac:dyDescent="0.25">
      <c r="A34" t="s">
        <v>1213</v>
      </c>
      <c r="B34" t="s">
        <v>1229</v>
      </c>
      <c r="C34" t="s">
        <v>4911</v>
      </c>
      <c r="D34" t="s">
        <v>4912</v>
      </c>
      <c r="E34" t="s">
        <v>309</v>
      </c>
      <c r="F34" t="s">
        <v>4997</v>
      </c>
      <c r="G34" t="s">
        <v>4998</v>
      </c>
      <c r="H34" t="s">
        <v>312</v>
      </c>
      <c r="I34" t="s">
        <v>965</v>
      </c>
      <c r="J34" t="s">
        <v>204</v>
      </c>
      <c r="K34" t="s">
        <v>204</v>
      </c>
      <c r="L34" t="s">
        <v>340</v>
      </c>
      <c r="M34" t="s">
        <v>598</v>
      </c>
      <c r="N34" t="s">
        <v>339</v>
      </c>
      <c r="O34" t="s">
        <v>1212</v>
      </c>
      <c r="P34" s="137">
        <v>32999.67</v>
      </c>
      <c r="Q34" s="167">
        <v>1</v>
      </c>
      <c r="R34" t="s">
        <v>4982</v>
      </c>
      <c r="S34" s="153"/>
      <c r="T34" s="137">
        <v>2604.3339999999998</v>
      </c>
      <c r="U34" s="130">
        <v>2.474975311874383E-3</v>
      </c>
      <c r="V34" s="130">
        <v>8.3675224786825108E-3</v>
      </c>
      <c r="W34" s="130">
        <v>3.6061587757094402E-3</v>
      </c>
      <c r="X34" s="181"/>
      <c r="Y34" s="4"/>
      <c r="Z34" s="159"/>
      <c r="AA34" s="4"/>
    </row>
    <row r="35" spans="1:27" x14ac:dyDescent="0.25">
      <c r="A35" t="s">
        <v>1213</v>
      </c>
      <c r="B35" t="s">
        <v>1229</v>
      </c>
      <c r="C35" t="s">
        <v>4942</v>
      </c>
      <c r="D35" t="s">
        <v>4943</v>
      </c>
      <c r="E35" t="s">
        <v>309</v>
      </c>
      <c r="F35" t="s">
        <v>4999</v>
      </c>
      <c r="G35" t="s">
        <v>5000</v>
      </c>
      <c r="H35" t="s">
        <v>312</v>
      </c>
      <c r="I35" t="s">
        <v>965</v>
      </c>
      <c r="J35" t="s">
        <v>204</v>
      </c>
      <c r="K35" t="s">
        <v>204</v>
      </c>
      <c r="L35" t="s">
        <v>340</v>
      </c>
      <c r="M35" t="s">
        <v>605</v>
      </c>
      <c r="N35" t="s">
        <v>339</v>
      </c>
      <c r="O35" t="s">
        <v>1212</v>
      </c>
      <c r="P35" s="137">
        <v>27763</v>
      </c>
      <c r="Q35" s="167">
        <v>1</v>
      </c>
      <c r="R35" t="s">
        <v>5001</v>
      </c>
      <c r="S35" s="153"/>
      <c r="T35" s="137">
        <v>2401.2219</v>
      </c>
      <c r="U35" s="130">
        <v>1.1567916666666666E-3</v>
      </c>
      <c r="V35" s="130">
        <v>7.7149391398723824E-3</v>
      </c>
      <c r="W35" s="130">
        <v>3.3249143404387449E-3</v>
      </c>
      <c r="X35" s="181"/>
      <c r="Y35" s="4"/>
      <c r="Z35" s="159"/>
      <c r="AA35" s="4"/>
    </row>
    <row r="36" spans="1:27" x14ac:dyDescent="0.25">
      <c r="A36" t="s">
        <v>1213</v>
      </c>
      <c r="B36" t="s">
        <v>1229</v>
      </c>
      <c r="C36" t="s">
        <v>4911</v>
      </c>
      <c r="D36" t="s">
        <v>4912</v>
      </c>
      <c r="E36" t="s">
        <v>309</v>
      </c>
      <c r="F36" t="s">
        <v>5002</v>
      </c>
      <c r="G36" t="s">
        <v>5003</v>
      </c>
      <c r="H36" t="s">
        <v>312</v>
      </c>
      <c r="I36" t="s">
        <v>965</v>
      </c>
      <c r="J36" t="s">
        <v>204</v>
      </c>
      <c r="K36" t="s">
        <v>204</v>
      </c>
      <c r="L36" t="s">
        <v>340</v>
      </c>
      <c r="M36" t="s">
        <v>609</v>
      </c>
      <c r="N36" t="s">
        <v>339</v>
      </c>
      <c r="O36" t="s">
        <v>1212</v>
      </c>
      <c r="P36" s="137">
        <v>31700</v>
      </c>
      <c r="Q36" s="167">
        <v>1</v>
      </c>
      <c r="R36" t="s">
        <v>5004</v>
      </c>
      <c r="S36" s="153"/>
      <c r="T36" s="137">
        <v>2389.8629999999998</v>
      </c>
      <c r="U36" s="130">
        <v>7.7565965326790061E-3</v>
      </c>
      <c r="V36" s="130">
        <v>7.6784439738726978E-3</v>
      </c>
      <c r="W36" s="130">
        <v>3.3091859855432517E-3</v>
      </c>
      <c r="X36" s="181"/>
      <c r="Y36" s="4"/>
      <c r="Z36" s="159"/>
      <c r="AA36" s="4"/>
    </row>
    <row r="37" spans="1:27" x14ac:dyDescent="0.25">
      <c r="A37" t="s">
        <v>1213</v>
      </c>
      <c r="B37" t="s">
        <v>1229</v>
      </c>
      <c r="C37" t="s">
        <v>4929</v>
      </c>
      <c r="D37" t="s">
        <v>4930</v>
      </c>
      <c r="E37" t="s">
        <v>309</v>
      </c>
      <c r="F37" t="s">
        <v>5005</v>
      </c>
      <c r="G37" t="s">
        <v>5006</v>
      </c>
      <c r="H37" t="s">
        <v>312</v>
      </c>
      <c r="I37" t="s">
        <v>965</v>
      </c>
      <c r="J37" t="s">
        <v>204</v>
      </c>
      <c r="K37" t="s">
        <v>204</v>
      </c>
      <c r="L37" t="s">
        <v>340</v>
      </c>
      <c r="M37" t="s">
        <v>598</v>
      </c>
      <c r="N37" t="s">
        <v>339</v>
      </c>
      <c r="O37" t="s">
        <v>1212</v>
      </c>
      <c r="P37" s="137">
        <v>13541</v>
      </c>
      <c r="Q37" s="167">
        <v>1</v>
      </c>
      <c r="R37" t="s">
        <v>5007</v>
      </c>
      <c r="S37" s="153"/>
      <c r="T37" s="137">
        <v>2334.4683999999997</v>
      </c>
      <c r="U37" s="130">
        <v>1.5298376526024639E-3</v>
      </c>
      <c r="V37" s="130">
        <v>7.5004654317742227E-3</v>
      </c>
      <c r="W37" s="130">
        <v>3.2324824113238197E-3</v>
      </c>
      <c r="X37" s="181"/>
      <c r="Y37" s="4"/>
      <c r="Z37" s="159"/>
      <c r="AA37" s="4"/>
    </row>
    <row r="38" spans="1:27" x14ac:dyDescent="0.25">
      <c r="A38" t="s">
        <v>1213</v>
      </c>
      <c r="B38" t="s">
        <v>1229</v>
      </c>
      <c r="C38" t="s">
        <v>4911</v>
      </c>
      <c r="D38" t="s">
        <v>4912</v>
      </c>
      <c r="E38" t="s">
        <v>309</v>
      </c>
      <c r="F38" t="s">
        <v>5008</v>
      </c>
      <c r="G38" t="s">
        <v>5009</v>
      </c>
      <c r="H38" t="s">
        <v>312</v>
      </c>
      <c r="I38" t="s">
        <v>965</v>
      </c>
      <c r="J38" t="s">
        <v>204</v>
      </c>
      <c r="K38" t="s">
        <v>204</v>
      </c>
      <c r="L38" t="s">
        <v>340</v>
      </c>
      <c r="M38" t="s">
        <v>600</v>
      </c>
      <c r="N38" t="s">
        <v>339</v>
      </c>
      <c r="O38" t="s">
        <v>1212</v>
      </c>
      <c r="P38" s="137">
        <v>52500</v>
      </c>
      <c r="Q38" s="167">
        <v>1</v>
      </c>
      <c r="R38" t="s">
        <v>5010</v>
      </c>
      <c r="S38" s="153"/>
      <c r="T38" s="137">
        <v>2176.125</v>
      </c>
      <c r="U38" s="130">
        <v>6.1662368114471667E-3</v>
      </c>
      <c r="V38" s="130">
        <v>6.9917204009785185E-3</v>
      </c>
      <c r="W38" s="130">
        <v>3.0132281025273453E-3</v>
      </c>
      <c r="X38" s="181"/>
      <c r="Y38" s="4"/>
      <c r="Z38" s="159"/>
      <c r="AA38" s="4"/>
    </row>
    <row r="39" spans="1:27" x14ac:dyDescent="0.25">
      <c r="A39" t="s">
        <v>1213</v>
      </c>
      <c r="B39" t="s">
        <v>1229</v>
      </c>
      <c r="C39" t="s">
        <v>4924</v>
      </c>
      <c r="D39" t="s">
        <v>4925</v>
      </c>
      <c r="E39" t="s">
        <v>309</v>
      </c>
      <c r="F39" t="s">
        <v>5011</v>
      </c>
      <c r="G39" t="s">
        <v>5012</v>
      </c>
      <c r="H39" t="s">
        <v>312</v>
      </c>
      <c r="I39" t="s">
        <v>965</v>
      </c>
      <c r="J39" t="s">
        <v>204</v>
      </c>
      <c r="K39" t="s">
        <v>204</v>
      </c>
      <c r="L39" t="s">
        <v>340</v>
      </c>
      <c r="M39" t="s">
        <v>598</v>
      </c>
      <c r="N39" t="s">
        <v>339</v>
      </c>
      <c r="O39" t="s">
        <v>1212</v>
      </c>
      <c r="P39" s="137">
        <v>10258.549999999999</v>
      </c>
      <c r="Q39" s="167">
        <v>1</v>
      </c>
      <c r="R39" t="s">
        <v>5013</v>
      </c>
      <c r="S39" s="153"/>
      <c r="T39" s="137">
        <v>1701.8933999999999</v>
      </c>
      <c r="U39" s="130">
        <v>1.0425264575939681E-3</v>
      </c>
      <c r="V39" s="130">
        <v>5.4680512928706355E-3</v>
      </c>
      <c r="W39" s="130">
        <v>2.3565710407173653E-3</v>
      </c>
      <c r="X39" s="181"/>
      <c r="Y39" s="4"/>
      <c r="Z39" s="159"/>
      <c r="AA39" s="4"/>
    </row>
    <row r="40" spans="1:27" x14ac:dyDescent="0.25">
      <c r="A40" t="s">
        <v>1213</v>
      </c>
      <c r="B40" t="s">
        <v>1229</v>
      </c>
      <c r="C40" t="s">
        <v>4924</v>
      </c>
      <c r="D40" t="s">
        <v>4925</v>
      </c>
      <c r="E40" t="s">
        <v>309</v>
      </c>
      <c r="F40" t="s">
        <v>5014</v>
      </c>
      <c r="G40" t="s">
        <v>5015</v>
      </c>
      <c r="H40" t="s">
        <v>312</v>
      </c>
      <c r="I40" t="s">
        <v>965</v>
      </c>
      <c r="J40" t="s">
        <v>204</v>
      </c>
      <c r="K40" t="s">
        <v>204</v>
      </c>
      <c r="L40" t="s">
        <v>340</v>
      </c>
      <c r="M40" t="s">
        <v>610</v>
      </c>
      <c r="N40" t="s">
        <v>339</v>
      </c>
      <c r="O40" t="s">
        <v>1212</v>
      </c>
      <c r="P40" s="137">
        <v>3447.02</v>
      </c>
      <c r="Q40" s="167">
        <v>1</v>
      </c>
      <c r="R40" t="s">
        <v>5016</v>
      </c>
      <c r="S40" s="153"/>
      <c r="T40" s="137">
        <v>1646.9862000000001</v>
      </c>
      <c r="U40" s="130">
        <v>1.7486911525974025E-3</v>
      </c>
      <c r="V40" s="130">
        <v>5.2916384431199439E-3</v>
      </c>
      <c r="W40" s="130">
        <v>2.2805422343535808E-3</v>
      </c>
      <c r="X40" s="181"/>
      <c r="Y40" s="4"/>
      <c r="Z40" s="159"/>
      <c r="AA40" s="4"/>
    </row>
    <row r="41" spans="1:27" x14ac:dyDescent="0.25">
      <c r="A41" t="s">
        <v>1213</v>
      </c>
      <c r="B41" t="s">
        <v>1229</v>
      </c>
      <c r="C41" t="s">
        <v>4924</v>
      </c>
      <c r="D41" t="s">
        <v>4925</v>
      </c>
      <c r="E41" t="s">
        <v>309</v>
      </c>
      <c r="F41" t="s">
        <v>5017</v>
      </c>
      <c r="G41" t="s">
        <v>5018</v>
      </c>
      <c r="H41" t="s">
        <v>312</v>
      </c>
      <c r="I41" t="s">
        <v>965</v>
      </c>
      <c r="J41" t="s">
        <v>204</v>
      </c>
      <c r="K41" t="s">
        <v>204</v>
      </c>
      <c r="L41" t="s">
        <v>340</v>
      </c>
      <c r="M41" t="s">
        <v>595</v>
      </c>
      <c r="N41" t="s">
        <v>339</v>
      </c>
      <c r="O41" t="s">
        <v>1212</v>
      </c>
      <c r="P41" s="137">
        <v>73335</v>
      </c>
      <c r="Q41" s="167">
        <v>1</v>
      </c>
      <c r="R41" t="s">
        <v>4253</v>
      </c>
      <c r="S41" s="153"/>
      <c r="T41" s="137">
        <v>1545.1685</v>
      </c>
      <c r="U41" s="130">
        <v>2.4263325118068445E-3</v>
      </c>
      <c r="V41" s="130">
        <v>4.9645060714864067E-3</v>
      </c>
      <c r="W41" s="130">
        <v>2.1395576985139267E-3</v>
      </c>
      <c r="X41" s="181"/>
      <c r="Y41" s="4"/>
      <c r="Z41" s="159"/>
      <c r="AA41" s="4"/>
    </row>
    <row r="42" spans="1:27" x14ac:dyDescent="0.25">
      <c r="A42" t="s">
        <v>1213</v>
      </c>
      <c r="B42" t="s">
        <v>1229</v>
      </c>
      <c r="C42" t="s">
        <v>4906</v>
      </c>
      <c r="D42" t="s">
        <v>4907</v>
      </c>
      <c r="E42" t="s">
        <v>309</v>
      </c>
      <c r="F42" t="s">
        <v>5019</v>
      </c>
      <c r="G42" t="s">
        <v>5020</v>
      </c>
      <c r="H42" t="s">
        <v>312</v>
      </c>
      <c r="I42" t="s">
        <v>965</v>
      </c>
      <c r="J42" t="s">
        <v>204</v>
      </c>
      <c r="K42" t="s">
        <v>204</v>
      </c>
      <c r="L42" t="s">
        <v>340</v>
      </c>
      <c r="M42" t="s">
        <v>582</v>
      </c>
      <c r="N42" t="s">
        <v>339</v>
      </c>
      <c r="O42" t="s">
        <v>1212</v>
      </c>
      <c r="P42" s="137">
        <v>7548</v>
      </c>
      <c r="Q42" s="167">
        <v>1</v>
      </c>
      <c r="R42" t="s">
        <v>5021</v>
      </c>
      <c r="S42" s="153"/>
      <c r="T42" s="137">
        <v>1200.1320000000001</v>
      </c>
      <c r="U42" s="130">
        <v>2.5651593987603498E-4</v>
      </c>
      <c r="V42" s="130">
        <v>3.8559307890250567E-3</v>
      </c>
      <c r="W42" s="130">
        <v>1.6617940004100627E-3</v>
      </c>
      <c r="X42" s="181"/>
      <c r="Y42" s="4"/>
      <c r="Z42" s="159"/>
      <c r="AA42" s="4"/>
    </row>
    <row r="43" spans="1:27" x14ac:dyDescent="0.25">
      <c r="A43" t="s">
        <v>1213</v>
      </c>
      <c r="B43" t="s">
        <v>1229</v>
      </c>
      <c r="C43" t="s">
        <v>4942</v>
      </c>
      <c r="D43" t="s">
        <v>4943</v>
      </c>
      <c r="E43" t="s">
        <v>309</v>
      </c>
      <c r="F43" t="s">
        <v>5022</v>
      </c>
      <c r="G43" t="s">
        <v>5023</v>
      </c>
      <c r="H43" t="s">
        <v>312</v>
      </c>
      <c r="I43" t="s">
        <v>965</v>
      </c>
      <c r="J43" t="s">
        <v>204</v>
      </c>
      <c r="K43" t="s">
        <v>204</v>
      </c>
      <c r="L43" t="s">
        <v>340</v>
      </c>
      <c r="M43" t="s">
        <v>598</v>
      </c>
      <c r="N43" t="s">
        <v>339</v>
      </c>
      <c r="O43" t="s">
        <v>1212</v>
      </c>
      <c r="P43" s="137">
        <v>12000</v>
      </c>
      <c r="Q43" s="167">
        <v>1</v>
      </c>
      <c r="R43" t="s">
        <v>5024</v>
      </c>
      <c r="S43" s="153"/>
      <c r="T43" s="137">
        <v>1126.44</v>
      </c>
      <c r="U43" s="130">
        <v>5.7692307692307698E-4</v>
      </c>
      <c r="V43" s="130">
        <v>3.6191641236042243E-3</v>
      </c>
      <c r="W43" s="130">
        <v>1.5597544551948545E-3</v>
      </c>
      <c r="X43" s="181"/>
      <c r="Y43" s="4"/>
      <c r="Z43" s="159"/>
      <c r="AA43" s="4"/>
    </row>
    <row r="44" spans="1:27" x14ac:dyDescent="0.25">
      <c r="A44" t="s">
        <v>1213</v>
      </c>
      <c r="B44" t="s">
        <v>1229</v>
      </c>
      <c r="C44" t="s">
        <v>4924</v>
      </c>
      <c r="D44" t="s">
        <v>4925</v>
      </c>
      <c r="E44" t="s">
        <v>309</v>
      </c>
      <c r="F44" t="s">
        <v>5025</v>
      </c>
      <c r="G44" t="s">
        <v>5026</v>
      </c>
      <c r="H44" t="s">
        <v>312</v>
      </c>
      <c r="I44" t="s">
        <v>965</v>
      </c>
      <c r="J44" t="s">
        <v>204</v>
      </c>
      <c r="K44" t="s">
        <v>204</v>
      </c>
      <c r="L44" t="s">
        <v>340</v>
      </c>
      <c r="M44" t="s">
        <v>609</v>
      </c>
      <c r="N44" t="s">
        <v>339</v>
      </c>
      <c r="O44" t="s">
        <v>1212</v>
      </c>
      <c r="P44" s="137">
        <v>9700.2900000000009</v>
      </c>
      <c r="Q44" s="167">
        <v>1</v>
      </c>
      <c r="R44" t="s">
        <v>5027</v>
      </c>
      <c r="S44" s="153"/>
      <c r="T44" s="137">
        <v>1100.0128999999999</v>
      </c>
      <c r="U44" s="130">
        <v>1.2029572517737819E-3</v>
      </c>
      <c r="V44" s="130">
        <v>3.5342558613983377E-3</v>
      </c>
      <c r="W44" s="130">
        <v>1.5231614641794055E-3</v>
      </c>
      <c r="X44" s="181"/>
      <c r="Y44" s="4"/>
      <c r="Z44" s="159"/>
      <c r="AA44" s="4"/>
    </row>
    <row r="45" spans="1:27" x14ac:dyDescent="0.25">
      <c r="A45" t="s">
        <v>1213</v>
      </c>
      <c r="B45" t="s">
        <v>1229</v>
      </c>
      <c r="C45" t="s">
        <v>4916</v>
      </c>
      <c r="D45" t="s">
        <v>4917</v>
      </c>
      <c r="E45" t="s">
        <v>309</v>
      </c>
      <c r="F45" t="s">
        <v>5028</v>
      </c>
      <c r="G45" t="s">
        <v>5029</v>
      </c>
      <c r="H45" t="s">
        <v>312</v>
      </c>
      <c r="I45" t="s">
        <v>965</v>
      </c>
      <c r="J45" t="s">
        <v>204</v>
      </c>
      <c r="K45" t="s">
        <v>204</v>
      </c>
      <c r="L45" t="s">
        <v>340</v>
      </c>
      <c r="M45" t="s">
        <v>582</v>
      </c>
      <c r="N45" t="s">
        <v>339</v>
      </c>
      <c r="O45" t="s">
        <v>1212</v>
      </c>
      <c r="P45" s="137">
        <v>6750</v>
      </c>
      <c r="Q45" s="167">
        <v>1</v>
      </c>
      <c r="R45" t="s">
        <v>5030</v>
      </c>
      <c r="S45" s="153"/>
      <c r="T45" s="137">
        <v>1071.9000000000001</v>
      </c>
      <c r="U45" s="130">
        <v>2.948212356897048E-4</v>
      </c>
      <c r="V45" s="130">
        <v>3.4439313448486985E-3</v>
      </c>
      <c r="W45" s="130">
        <v>1.4842342251015273E-3</v>
      </c>
      <c r="X45" s="181"/>
      <c r="Y45" s="4"/>
      <c r="Z45" s="159"/>
      <c r="AA45" s="4"/>
    </row>
    <row r="46" spans="1:27" x14ac:dyDescent="0.25">
      <c r="A46" t="s">
        <v>1213</v>
      </c>
      <c r="B46" t="s">
        <v>1229</v>
      </c>
      <c r="C46" t="s">
        <v>4942</v>
      </c>
      <c r="D46" t="s">
        <v>4943</v>
      </c>
      <c r="E46" t="s">
        <v>309</v>
      </c>
      <c r="F46" t="s">
        <v>5031</v>
      </c>
      <c r="G46" t="s">
        <v>5032</v>
      </c>
      <c r="H46" t="s">
        <v>312</v>
      </c>
      <c r="I46" t="s">
        <v>965</v>
      </c>
      <c r="J46" t="s">
        <v>204</v>
      </c>
      <c r="K46" t="s">
        <v>204</v>
      </c>
      <c r="L46" t="s">
        <v>340</v>
      </c>
      <c r="M46" t="s">
        <v>604</v>
      </c>
      <c r="N46" t="s">
        <v>339</v>
      </c>
      <c r="O46" t="s">
        <v>1212</v>
      </c>
      <c r="P46" s="137">
        <v>10400</v>
      </c>
      <c r="Q46" s="167">
        <v>1</v>
      </c>
      <c r="R46" t="s">
        <v>5033</v>
      </c>
      <c r="S46" s="153"/>
      <c r="T46" s="137">
        <v>1055.5999999999999</v>
      </c>
      <c r="U46" s="130">
        <v>1.5407407407407408E-4</v>
      </c>
      <c r="V46" s="130">
        <v>3.3915607124006776E-3</v>
      </c>
      <c r="W46" s="130">
        <v>1.4616640059867266E-3</v>
      </c>
      <c r="X46" s="181"/>
      <c r="Y46" s="4"/>
      <c r="Z46" s="159"/>
      <c r="AA46" s="4"/>
    </row>
    <row r="47" spans="1:27" x14ac:dyDescent="0.25">
      <c r="A47" t="s">
        <v>1213</v>
      </c>
      <c r="B47" t="s">
        <v>1229</v>
      </c>
      <c r="C47" t="s">
        <v>4942</v>
      </c>
      <c r="D47" t="s">
        <v>4943</v>
      </c>
      <c r="E47" t="s">
        <v>309</v>
      </c>
      <c r="F47" t="s">
        <v>5034</v>
      </c>
      <c r="G47" t="s">
        <v>5035</v>
      </c>
      <c r="H47" t="s">
        <v>312</v>
      </c>
      <c r="I47" t="s">
        <v>965</v>
      </c>
      <c r="J47" t="s">
        <v>204</v>
      </c>
      <c r="K47" t="s">
        <v>204</v>
      </c>
      <c r="L47" t="s">
        <v>340</v>
      </c>
      <c r="M47" t="s">
        <v>597</v>
      </c>
      <c r="N47" t="s">
        <v>339</v>
      </c>
      <c r="O47" t="s">
        <v>1212</v>
      </c>
      <c r="P47" s="137">
        <v>5000</v>
      </c>
      <c r="Q47" s="167">
        <v>1</v>
      </c>
      <c r="R47" t="s">
        <v>5036</v>
      </c>
      <c r="S47" s="153"/>
      <c r="T47" s="137">
        <v>559</v>
      </c>
      <c r="U47" s="130">
        <v>5.263157894736842E-4</v>
      </c>
      <c r="V47" s="130">
        <v>1.796023529965876E-3</v>
      </c>
      <c r="W47" s="130">
        <v>7.7403389479592662E-4</v>
      </c>
      <c r="X47" s="181"/>
      <c r="Y47" s="4"/>
      <c r="Z47" s="159"/>
      <c r="AA47" s="4"/>
    </row>
    <row r="48" spans="1:27" x14ac:dyDescent="0.25">
      <c r="A48" t="s">
        <v>1213</v>
      </c>
      <c r="B48" t="s">
        <v>1229</v>
      </c>
      <c r="C48" t="s">
        <v>4911</v>
      </c>
      <c r="D48" t="s">
        <v>4912</v>
      </c>
      <c r="E48" t="s">
        <v>309</v>
      </c>
      <c r="F48" t="s">
        <v>5037</v>
      </c>
      <c r="G48" t="s">
        <v>5038</v>
      </c>
      <c r="H48" t="s">
        <v>312</v>
      </c>
      <c r="I48" t="s">
        <v>965</v>
      </c>
      <c r="J48" t="s">
        <v>204</v>
      </c>
      <c r="K48" t="s">
        <v>204</v>
      </c>
      <c r="L48" t="s">
        <v>340</v>
      </c>
      <c r="M48" t="s">
        <v>597</v>
      </c>
      <c r="N48" t="s">
        <v>339</v>
      </c>
      <c r="O48" t="s">
        <v>1212</v>
      </c>
      <c r="P48" s="137">
        <v>5000</v>
      </c>
      <c r="Q48" s="167">
        <v>1</v>
      </c>
      <c r="R48" t="s">
        <v>5039</v>
      </c>
      <c r="S48" s="153"/>
      <c r="T48" s="137">
        <v>517</v>
      </c>
      <c r="U48" s="130">
        <v>7.8947372576177507E-4</v>
      </c>
      <c r="V48" s="130">
        <v>1.6610807960507296E-3</v>
      </c>
      <c r="W48" s="130">
        <v>7.1587750198478367E-4</v>
      </c>
      <c r="X48" s="181"/>
      <c r="Y48" s="4"/>
      <c r="Z48" s="159"/>
      <c r="AA48" s="4"/>
    </row>
    <row r="49" spans="1:27" x14ac:dyDescent="0.25">
      <c r="A49" t="s">
        <v>1213</v>
      </c>
      <c r="B49" t="s">
        <v>1229</v>
      </c>
      <c r="C49" t="s">
        <v>4924</v>
      </c>
      <c r="D49" t="s">
        <v>4925</v>
      </c>
      <c r="E49" t="s">
        <v>309</v>
      </c>
      <c r="F49" t="s">
        <v>5040</v>
      </c>
      <c r="G49" t="s">
        <v>5041</v>
      </c>
      <c r="H49" t="s">
        <v>312</v>
      </c>
      <c r="I49" t="s">
        <v>965</v>
      </c>
      <c r="J49" t="s">
        <v>204</v>
      </c>
      <c r="K49" t="s">
        <v>204</v>
      </c>
      <c r="L49" t="s">
        <v>340</v>
      </c>
      <c r="M49" t="s">
        <v>605</v>
      </c>
      <c r="N49" t="s">
        <v>339</v>
      </c>
      <c r="O49" t="s">
        <v>1212</v>
      </c>
      <c r="P49" s="137">
        <v>20000</v>
      </c>
      <c r="Q49" s="167">
        <v>1</v>
      </c>
      <c r="R49" t="s">
        <v>5042</v>
      </c>
      <c r="S49" s="153"/>
      <c r="T49" s="137">
        <v>507.6</v>
      </c>
      <c r="U49" s="130">
        <v>4.3658276280879798E-4</v>
      </c>
      <c r="V49" s="130">
        <v>1.6308793270316255E-3</v>
      </c>
      <c r="W49" s="130">
        <v>7.0286154740324214E-4</v>
      </c>
      <c r="X49" s="181"/>
      <c r="Y49" s="4"/>
      <c r="Z49" s="159"/>
      <c r="AA49" s="4"/>
    </row>
    <row r="50" spans="1:27" x14ac:dyDescent="0.25">
      <c r="A50" t="s">
        <v>1213</v>
      </c>
      <c r="B50" t="s">
        <v>1229</v>
      </c>
      <c r="C50" t="s">
        <v>4911</v>
      </c>
      <c r="D50" t="s">
        <v>4912</v>
      </c>
      <c r="E50" t="s">
        <v>309</v>
      </c>
      <c r="F50" t="s">
        <v>5043</v>
      </c>
      <c r="G50" t="s">
        <v>5044</v>
      </c>
      <c r="H50" t="s">
        <v>312</v>
      </c>
      <c r="I50" t="s">
        <v>965</v>
      </c>
      <c r="J50" t="s">
        <v>204</v>
      </c>
      <c r="K50" t="s">
        <v>204</v>
      </c>
      <c r="L50" t="s">
        <v>340</v>
      </c>
      <c r="M50" t="s">
        <v>603</v>
      </c>
      <c r="N50" t="s">
        <v>339</v>
      </c>
      <c r="O50" t="s">
        <v>1212</v>
      </c>
      <c r="P50" s="137">
        <v>11000</v>
      </c>
      <c r="Q50" s="167">
        <v>1</v>
      </c>
      <c r="R50" t="s">
        <v>5045</v>
      </c>
      <c r="S50" s="153"/>
      <c r="T50" s="137">
        <v>397.98</v>
      </c>
      <c r="U50" s="130">
        <v>2.3604035860967936E-3</v>
      </c>
      <c r="V50" s="130">
        <v>1.2786787915130937E-3</v>
      </c>
      <c r="W50" s="130">
        <v>5.5107336216615906E-4</v>
      </c>
      <c r="X50" s="181"/>
      <c r="Y50" s="4"/>
      <c r="Z50" s="159"/>
      <c r="AA50" s="4"/>
    </row>
    <row r="51" spans="1:27" x14ac:dyDescent="0.25">
      <c r="A51" t="s">
        <v>1213</v>
      </c>
      <c r="B51" t="s">
        <v>1229</v>
      </c>
      <c r="C51" t="s">
        <v>4901</v>
      </c>
      <c r="D51" t="s">
        <v>4902</v>
      </c>
      <c r="E51" t="s">
        <v>80</v>
      </c>
      <c r="F51" t="s">
        <v>4903</v>
      </c>
      <c r="G51" t="s">
        <v>4904</v>
      </c>
      <c r="H51" t="s">
        <v>321</v>
      </c>
      <c r="I51" t="s">
        <v>965</v>
      </c>
      <c r="J51" t="s">
        <v>205</v>
      </c>
      <c r="K51" t="s">
        <v>224</v>
      </c>
      <c r="L51" t="s">
        <v>344</v>
      </c>
      <c r="M51" t="s">
        <v>604</v>
      </c>
      <c r="N51" t="s">
        <v>339</v>
      </c>
      <c r="O51" t="s">
        <v>1215</v>
      </c>
      <c r="P51" s="137">
        <v>10868</v>
      </c>
      <c r="Q51" s="11" t="s">
        <v>1216</v>
      </c>
      <c r="R51" t="s">
        <v>4905</v>
      </c>
      <c r="S51" s="153">
        <v>14.360695227454368</v>
      </c>
      <c r="T51" s="137">
        <v>22286.8992</v>
      </c>
      <c r="U51" s="130">
        <v>1.990414673539165E-8</v>
      </c>
      <c r="V51" s="130">
        <v>7.1652213674165147E-2</v>
      </c>
      <c r="W51" s="130">
        <v>3.0880019718905215E-2</v>
      </c>
      <c r="X51" s="181"/>
      <c r="Y51" s="4"/>
      <c r="Z51" s="159"/>
      <c r="AA51" s="4"/>
    </row>
    <row r="52" spans="1:27" x14ac:dyDescent="0.25">
      <c r="A52" t="s">
        <v>1213</v>
      </c>
      <c r="B52" t="s">
        <v>1229</v>
      </c>
      <c r="C52" t="s">
        <v>5046</v>
      </c>
      <c r="D52" t="s">
        <v>5047</v>
      </c>
      <c r="E52" t="s">
        <v>80</v>
      </c>
      <c r="F52" t="s">
        <v>5048</v>
      </c>
      <c r="G52" t="s">
        <v>5049</v>
      </c>
      <c r="H52" t="s">
        <v>321</v>
      </c>
      <c r="I52" t="s">
        <v>965</v>
      </c>
      <c r="J52" t="s">
        <v>205</v>
      </c>
      <c r="K52" t="s">
        <v>293</v>
      </c>
      <c r="L52" t="s">
        <v>340</v>
      </c>
      <c r="M52" t="s">
        <v>604</v>
      </c>
      <c r="N52" t="s">
        <v>339</v>
      </c>
      <c r="O52" t="s">
        <v>1212</v>
      </c>
      <c r="P52" s="137">
        <v>3443</v>
      </c>
      <c r="Q52" s="167">
        <v>1</v>
      </c>
      <c r="R52" t="s">
        <v>5050</v>
      </c>
      <c r="S52" s="153"/>
      <c r="T52" s="137">
        <v>13899.391</v>
      </c>
      <c r="U52" s="130">
        <v>1.0663008064616033E-2</v>
      </c>
      <c r="V52" s="130">
        <v>4.4657662411799512E-2</v>
      </c>
      <c r="W52" s="130">
        <v>1.9246153400753935E-2</v>
      </c>
      <c r="X52" s="181"/>
      <c r="Y52" s="4"/>
      <c r="Z52" s="159"/>
      <c r="AA52" s="4"/>
    </row>
    <row r="53" spans="1:27" x14ac:dyDescent="0.25">
      <c r="A53" t="s">
        <v>1213</v>
      </c>
      <c r="B53" t="s">
        <v>1229</v>
      </c>
      <c r="C53" t="s">
        <v>4891</v>
      </c>
      <c r="D53" t="s">
        <v>4892</v>
      </c>
      <c r="E53" t="s">
        <v>80</v>
      </c>
      <c r="F53" t="s">
        <v>4893</v>
      </c>
      <c r="G53" t="s">
        <v>4894</v>
      </c>
      <c r="H53" t="s">
        <v>321</v>
      </c>
      <c r="I53" t="s">
        <v>965</v>
      </c>
      <c r="J53" t="s">
        <v>205</v>
      </c>
      <c r="K53" t="s">
        <v>224</v>
      </c>
      <c r="L53" t="s">
        <v>344</v>
      </c>
      <c r="M53" t="s">
        <v>604</v>
      </c>
      <c r="N53" t="s">
        <v>339</v>
      </c>
      <c r="O53" t="s">
        <v>1215</v>
      </c>
      <c r="P53" s="137">
        <v>7000</v>
      </c>
      <c r="Q53" s="11" t="s">
        <v>1216</v>
      </c>
      <c r="R53" t="s">
        <v>4895</v>
      </c>
      <c r="S53" s="153">
        <v>12.484493216281473</v>
      </c>
      <c r="T53" s="137">
        <v>13206.849900000001</v>
      </c>
      <c r="U53" s="130">
        <v>1.488463576665011E-8</v>
      </c>
      <c r="V53" s="130">
        <v>4.2472693521799526E-2</v>
      </c>
      <c r="W53" s="130">
        <v>1.8304495370267689E-2</v>
      </c>
      <c r="X53" s="181"/>
      <c r="Y53" s="4"/>
      <c r="Z53" s="159"/>
      <c r="AA53" s="4"/>
    </row>
    <row r="54" spans="1:27" x14ac:dyDescent="0.25">
      <c r="A54" t="s">
        <v>1213</v>
      </c>
      <c r="B54" t="s">
        <v>1229</v>
      </c>
      <c r="C54" t="s">
        <v>4896</v>
      </c>
      <c r="D54" t="s">
        <v>4897</v>
      </c>
      <c r="E54" t="s">
        <v>80</v>
      </c>
      <c r="F54" t="s">
        <v>4898</v>
      </c>
      <c r="G54" t="s">
        <v>4899</v>
      </c>
      <c r="H54" t="s">
        <v>321</v>
      </c>
      <c r="I54" t="s">
        <v>965</v>
      </c>
      <c r="J54" t="s">
        <v>205</v>
      </c>
      <c r="K54" t="s">
        <v>224</v>
      </c>
      <c r="L54" t="s">
        <v>346</v>
      </c>
      <c r="M54" t="s">
        <v>597</v>
      </c>
      <c r="N54" t="s">
        <v>339</v>
      </c>
      <c r="O54" t="s">
        <v>1215</v>
      </c>
      <c r="P54" s="137">
        <v>5970</v>
      </c>
      <c r="Q54" s="11" t="s">
        <v>1216</v>
      </c>
      <c r="R54" t="s">
        <v>4900</v>
      </c>
      <c r="S54" s="153">
        <v>3.4150557861132218</v>
      </c>
      <c r="T54" s="137">
        <v>10764.6549</v>
      </c>
      <c r="U54" s="130">
        <v>2.0727916154363951E-8</v>
      </c>
      <c r="V54" s="130">
        <v>3.4596971503466953E-2</v>
      </c>
      <c r="W54" s="130">
        <v>1.4910288286412934E-2</v>
      </c>
      <c r="X54" s="181"/>
      <c r="Y54" s="4"/>
      <c r="Z54" s="159"/>
      <c r="AA54" s="4"/>
    </row>
    <row r="55" spans="1:27" x14ac:dyDescent="0.25">
      <c r="A55" t="s">
        <v>1213</v>
      </c>
      <c r="B55" t="s">
        <v>1229</v>
      </c>
      <c r="C55" t="s">
        <v>5051</v>
      </c>
      <c r="D55" t="s">
        <v>5052</v>
      </c>
      <c r="E55" t="s">
        <v>80</v>
      </c>
      <c r="F55" t="s">
        <v>5053</v>
      </c>
      <c r="G55" t="s">
        <v>5054</v>
      </c>
      <c r="H55" t="s">
        <v>321</v>
      </c>
      <c r="I55" t="s">
        <v>965</v>
      </c>
      <c r="J55" t="s">
        <v>205</v>
      </c>
      <c r="K55" t="s">
        <v>224</v>
      </c>
      <c r="L55" t="s">
        <v>368</v>
      </c>
      <c r="M55" t="s">
        <v>735</v>
      </c>
      <c r="N55" t="s">
        <v>339</v>
      </c>
      <c r="O55" t="s">
        <v>1217</v>
      </c>
      <c r="P55" s="137">
        <v>8200</v>
      </c>
      <c r="Q55" s="11" t="s">
        <v>1218</v>
      </c>
      <c r="R55" t="s">
        <v>5055</v>
      </c>
      <c r="S55" s="153"/>
      <c r="T55" s="137">
        <v>5010.1180000000004</v>
      </c>
      <c r="U55" s="130">
        <v>1.3147825005014612E-6</v>
      </c>
      <c r="V55" s="130">
        <v>1.6097119422175319E-2</v>
      </c>
      <c r="W55" s="130">
        <v>6.937390203110674E-3</v>
      </c>
      <c r="X55" s="181"/>
      <c r="Y55" s="4"/>
      <c r="Z55" s="159"/>
      <c r="AA55" s="4"/>
    </row>
    <row r="56" spans="1:27" x14ac:dyDescent="0.25">
      <c r="A56" t="s">
        <v>1213</v>
      </c>
      <c r="B56" t="s">
        <v>1229</v>
      </c>
      <c r="C56" t="s">
        <v>5051</v>
      </c>
      <c r="D56" t="s">
        <v>5052</v>
      </c>
      <c r="E56" t="s">
        <v>80</v>
      </c>
      <c r="F56" t="s">
        <v>5056</v>
      </c>
      <c r="G56" t="s">
        <v>5057</v>
      </c>
      <c r="H56" t="s">
        <v>321</v>
      </c>
      <c r="I56" t="s">
        <v>965</v>
      </c>
      <c r="J56" t="s">
        <v>205</v>
      </c>
      <c r="K56" t="s">
        <v>224</v>
      </c>
      <c r="L56" t="s">
        <v>344</v>
      </c>
      <c r="M56" t="s">
        <v>602</v>
      </c>
      <c r="N56" t="s">
        <v>339</v>
      </c>
      <c r="O56" t="s">
        <v>1215</v>
      </c>
      <c r="P56" s="137">
        <v>6370</v>
      </c>
      <c r="Q56" s="11" t="s">
        <v>1216</v>
      </c>
      <c r="R56" t="s">
        <v>5058</v>
      </c>
      <c r="S56" s="153"/>
      <c r="T56" s="137">
        <v>4858.1665999999996</v>
      </c>
      <c r="U56" s="130">
        <v>1.0632598951658292E-7</v>
      </c>
      <c r="V56" s="130">
        <v>1.5608911363002766E-2</v>
      </c>
      <c r="W56" s="130">
        <v>6.7269867316599018E-3</v>
      </c>
      <c r="X56" s="181"/>
      <c r="Y56" s="4"/>
      <c r="Z56" s="159"/>
      <c r="AA56" s="4"/>
    </row>
    <row r="57" spans="1:27" x14ac:dyDescent="0.25">
      <c r="A57" t="s">
        <v>1213</v>
      </c>
      <c r="B57" t="s">
        <v>1229</v>
      </c>
      <c r="C57" t="s">
        <v>5051</v>
      </c>
      <c r="D57" t="s">
        <v>5052</v>
      </c>
      <c r="E57" t="s">
        <v>80</v>
      </c>
      <c r="F57" t="s">
        <v>5059</v>
      </c>
      <c r="G57" t="s">
        <v>5060</v>
      </c>
      <c r="H57" t="s">
        <v>321</v>
      </c>
      <c r="I57" t="s">
        <v>965</v>
      </c>
      <c r="J57" t="s">
        <v>205</v>
      </c>
      <c r="K57" t="s">
        <v>224</v>
      </c>
      <c r="L57" t="s">
        <v>314</v>
      </c>
      <c r="M57" t="s">
        <v>596</v>
      </c>
      <c r="N57" t="s">
        <v>339</v>
      </c>
      <c r="O57" t="s">
        <v>1215</v>
      </c>
      <c r="P57" s="137">
        <v>15030</v>
      </c>
      <c r="Q57" s="11" t="s">
        <v>1216</v>
      </c>
      <c r="R57" t="s">
        <v>5061</v>
      </c>
      <c r="S57" s="153"/>
      <c r="T57" s="137">
        <v>3344.6680000000001</v>
      </c>
      <c r="U57" s="130">
        <v>1.0698673948123889E-6</v>
      </c>
      <c r="V57" s="130">
        <v>1.0746158138081449E-2</v>
      </c>
      <c r="W57" s="130">
        <v>4.6312815500085154E-3</v>
      </c>
      <c r="X57" s="181"/>
      <c r="Y57" s="4"/>
      <c r="Z57" s="159"/>
      <c r="AA57" s="4"/>
    </row>
    <row r="58" spans="1:27" x14ac:dyDescent="0.25">
      <c r="A58" t="s">
        <v>1213</v>
      </c>
      <c r="B58" t="s">
        <v>1229</v>
      </c>
      <c r="C58" t="s">
        <v>5062</v>
      </c>
      <c r="D58" t="s">
        <v>5063</v>
      </c>
      <c r="E58" t="s">
        <v>80</v>
      </c>
      <c r="F58" t="s">
        <v>5064</v>
      </c>
      <c r="G58" t="s">
        <v>5065</v>
      </c>
      <c r="H58" t="s">
        <v>321</v>
      </c>
      <c r="I58" t="s">
        <v>965</v>
      </c>
      <c r="J58" t="s">
        <v>205</v>
      </c>
      <c r="K58" t="s">
        <v>224</v>
      </c>
      <c r="L58" t="s">
        <v>344</v>
      </c>
      <c r="M58" t="s">
        <v>604</v>
      </c>
      <c r="N58" t="s">
        <v>339</v>
      </c>
      <c r="O58" t="s">
        <v>1215</v>
      </c>
      <c r="P58" s="137">
        <v>4900</v>
      </c>
      <c r="Q58" s="11" t="s">
        <v>1216</v>
      </c>
      <c r="R58" t="s">
        <v>5066</v>
      </c>
      <c r="S58" s="153"/>
      <c r="T58" s="137">
        <v>3025.8897000000002</v>
      </c>
      <c r="U58" s="130">
        <v>9.0322515608787721E-8</v>
      </c>
      <c r="V58" s="130">
        <v>9.7219484552603132E-3</v>
      </c>
      <c r="W58" s="130">
        <v>4.1898769711404384E-3</v>
      </c>
      <c r="X58" s="181"/>
      <c r="Y58" s="4"/>
      <c r="Z58" s="159"/>
      <c r="AA58" s="4"/>
    </row>
    <row r="59" spans="1:27" x14ac:dyDescent="0.25">
      <c r="A59" t="s">
        <v>1213</v>
      </c>
      <c r="B59" t="s">
        <v>1229</v>
      </c>
      <c r="C59" t="s">
        <v>5067</v>
      </c>
      <c r="D59" t="s">
        <v>5068</v>
      </c>
      <c r="E59" t="s">
        <v>80</v>
      </c>
      <c r="F59" t="s">
        <v>5069</v>
      </c>
      <c r="G59" t="s">
        <v>5070</v>
      </c>
      <c r="H59" t="s">
        <v>321</v>
      </c>
      <c r="I59" t="s">
        <v>965</v>
      </c>
      <c r="J59" t="s">
        <v>205</v>
      </c>
      <c r="K59" t="s">
        <v>224</v>
      </c>
      <c r="L59" t="s">
        <v>344</v>
      </c>
      <c r="M59" t="s">
        <v>735</v>
      </c>
      <c r="N59" t="s">
        <v>339</v>
      </c>
      <c r="O59" t="s">
        <v>1215</v>
      </c>
      <c r="P59" s="137">
        <v>1830</v>
      </c>
      <c r="Q59" s="11" t="s">
        <v>1216</v>
      </c>
      <c r="R59" t="s">
        <v>5071</v>
      </c>
      <c r="S59" s="153"/>
      <c r="T59" s="137">
        <v>1696.5603999999998</v>
      </c>
      <c r="U59" s="130">
        <v>1.2113966609141875E-7</v>
      </c>
      <c r="V59" s="130">
        <v>5.4509165411506947E-3</v>
      </c>
      <c r="W59" s="130">
        <v>2.3491864611788118E-3</v>
      </c>
      <c r="X59" s="181"/>
      <c r="Y59" s="4"/>
      <c r="Z59" s="159"/>
      <c r="AA59" s="4"/>
    </row>
    <row r="60" spans="1:27" x14ac:dyDescent="0.25">
      <c r="A60" t="s">
        <v>1213</v>
      </c>
      <c r="B60" t="s">
        <v>1229</v>
      </c>
      <c r="C60" t="s">
        <v>4901</v>
      </c>
      <c r="D60" t="s">
        <v>4902</v>
      </c>
      <c r="E60" t="s">
        <v>80</v>
      </c>
      <c r="F60" t="s">
        <v>5072</v>
      </c>
      <c r="G60" t="s">
        <v>5073</v>
      </c>
      <c r="H60" t="s">
        <v>321</v>
      </c>
      <c r="I60" t="s">
        <v>965</v>
      </c>
      <c r="J60" t="s">
        <v>205</v>
      </c>
      <c r="K60" t="s">
        <v>224</v>
      </c>
      <c r="L60" t="s">
        <v>344</v>
      </c>
      <c r="M60" t="s">
        <v>735</v>
      </c>
      <c r="N60" t="s">
        <v>339</v>
      </c>
      <c r="O60" t="s">
        <v>1215</v>
      </c>
      <c r="P60" s="137">
        <v>2070</v>
      </c>
      <c r="Q60" s="11" t="s">
        <v>1216</v>
      </c>
      <c r="R60" t="s">
        <v>5074</v>
      </c>
      <c r="S60" s="153"/>
      <c r="T60" s="137">
        <v>1134.0997</v>
      </c>
      <c r="U60" s="130">
        <v>5.3170973496790198E-8</v>
      </c>
      <c r="V60" s="130">
        <v>3.6437741360235815E-3</v>
      </c>
      <c r="W60" s="130">
        <v>1.5703606546382956E-3</v>
      </c>
      <c r="X60" s="181"/>
      <c r="Y60" s="4"/>
      <c r="Z60" s="159"/>
      <c r="AA60" s="4"/>
    </row>
    <row r="61" spans="1:27" x14ac:dyDescent="0.25">
      <c r="A61" t="s">
        <v>1213</v>
      </c>
      <c r="B61" t="s">
        <v>1229</v>
      </c>
      <c r="C61" t="s">
        <v>5067</v>
      </c>
      <c r="D61" t="s">
        <v>5068</v>
      </c>
      <c r="E61" t="s">
        <v>80</v>
      </c>
      <c r="F61" t="s">
        <v>5075</v>
      </c>
      <c r="G61" t="s">
        <v>5076</v>
      </c>
      <c r="H61" t="s">
        <v>321</v>
      </c>
      <c r="I61" t="s">
        <v>965</v>
      </c>
      <c r="J61" t="s">
        <v>205</v>
      </c>
      <c r="K61" t="s">
        <v>224</v>
      </c>
      <c r="L61" t="s">
        <v>346</v>
      </c>
      <c r="M61" t="s">
        <v>735</v>
      </c>
      <c r="N61" t="s">
        <v>339</v>
      </c>
      <c r="O61" t="s">
        <v>1215</v>
      </c>
      <c r="P61" s="137">
        <v>4020</v>
      </c>
      <c r="Q61" s="11" t="s">
        <v>1216</v>
      </c>
      <c r="R61" t="s">
        <v>5077</v>
      </c>
      <c r="S61" s="153"/>
      <c r="T61" s="137">
        <v>1087.7027</v>
      </c>
      <c r="U61" s="130">
        <v>1.6288862308058854E-6</v>
      </c>
      <c r="V61" s="130">
        <v>3.4947043080190889E-3</v>
      </c>
      <c r="W61" s="130">
        <v>1.5061158952341309E-3</v>
      </c>
      <c r="X61" s="181"/>
      <c r="Y61" s="4"/>
      <c r="Z61" s="159"/>
      <c r="AA61" s="4"/>
    </row>
    <row r="62" spans="1:27" x14ac:dyDescent="0.25">
      <c r="A62" t="s">
        <v>1213</v>
      </c>
      <c r="B62" t="s">
        <v>1229</v>
      </c>
      <c r="C62" t="s">
        <v>5078</v>
      </c>
      <c r="D62" t="s">
        <v>5079</v>
      </c>
      <c r="E62" t="s">
        <v>80</v>
      </c>
      <c r="F62" t="s">
        <v>5080</v>
      </c>
      <c r="G62" t="s">
        <v>5081</v>
      </c>
      <c r="H62" t="s">
        <v>321</v>
      </c>
      <c r="I62" t="s">
        <v>965</v>
      </c>
      <c r="J62" t="s">
        <v>205</v>
      </c>
      <c r="K62" t="s">
        <v>224</v>
      </c>
      <c r="L62" t="s">
        <v>314</v>
      </c>
      <c r="M62" t="s">
        <v>597</v>
      </c>
      <c r="N62" t="s">
        <v>339</v>
      </c>
      <c r="O62" t="s">
        <v>1215</v>
      </c>
      <c r="P62" s="137">
        <v>1300</v>
      </c>
      <c r="Q62" s="11" t="s">
        <v>1216</v>
      </c>
      <c r="R62" t="s">
        <v>5082</v>
      </c>
      <c r="S62" s="153"/>
      <c r="T62" s="137">
        <v>963.2174</v>
      </c>
      <c r="U62" s="130">
        <v>4.486816941778562E-8</v>
      </c>
      <c r="V62" s="130">
        <v>3.094742721512386E-3</v>
      </c>
      <c r="W62" s="130">
        <v>1.3337440863979608E-3</v>
      </c>
      <c r="X62" s="181"/>
      <c r="Y62" s="4"/>
      <c r="Z62" s="159"/>
      <c r="AA62" s="4"/>
    </row>
    <row r="63" spans="1:27" x14ac:dyDescent="0.25">
      <c r="A63" t="s">
        <v>1213</v>
      </c>
      <c r="B63" t="s">
        <v>1229</v>
      </c>
      <c r="C63" t="s">
        <v>5051</v>
      </c>
      <c r="D63" t="s">
        <v>5052</v>
      </c>
      <c r="E63" t="s">
        <v>80</v>
      </c>
      <c r="F63" t="s">
        <v>5083</v>
      </c>
      <c r="G63" t="s">
        <v>5084</v>
      </c>
      <c r="H63" t="s">
        <v>321</v>
      </c>
      <c r="I63" t="s">
        <v>965</v>
      </c>
      <c r="J63" t="s">
        <v>205</v>
      </c>
      <c r="K63" t="s">
        <v>224</v>
      </c>
      <c r="L63" t="s">
        <v>346</v>
      </c>
      <c r="M63" t="s">
        <v>735</v>
      </c>
      <c r="N63" t="s">
        <v>339</v>
      </c>
      <c r="O63" t="s">
        <v>1215</v>
      </c>
      <c r="P63" s="137">
        <v>3750</v>
      </c>
      <c r="Q63" s="11" t="s">
        <v>1216</v>
      </c>
      <c r="R63" t="s">
        <v>5085</v>
      </c>
      <c r="S63" s="153"/>
      <c r="T63" s="137">
        <v>594.43889999999999</v>
      </c>
      <c r="U63" s="130">
        <v>6.8816380280418496E-7</v>
      </c>
      <c r="V63" s="130">
        <v>1.9098858393133272E-3</v>
      </c>
      <c r="W63" s="130">
        <v>8.2310523785140489E-4</v>
      </c>
      <c r="X63" s="181"/>
      <c r="Y63" s="4"/>
      <c r="Z63" s="159"/>
      <c r="AA63" s="4"/>
    </row>
    <row r="64" spans="1:27" x14ac:dyDescent="0.25">
      <c r="A64" t="s">
        <v>1213</v>
      </c>
      <c r="B64" t="s">
        <v>1229</v>
      </c>
      <c r="C64" t="s">
        <v>4901</v>
      </c>
      <c r="D64" t="s">
        <v>4902</v>
      </c>
      <c r="E64" t="s">
        <v>80</v>
      </c>
      <c r="F64" t="s">
        <v>5086</v>
      </c>
      <c r="G64" t="s">
        <v>5087</v>
      </c>
      <c r="H64" t="s">
        <v>321</v>
      </c>
      <c r="I64" t="s">
        <v>965</v>
      </c>
      <c r="J64" t="s">
        <v>205</v>
      </c>
      <c r="K64" t="s">
        <v>224</v>
      </c>
      <c r="L64" t="s">
        <v>344</v>
      </c>
      <c r="M64" t="s">
        <v>735</v>
      </c>
      <c r="N64" t="s">
        <v>339</v>
      </c>
      <c r="O64" t="s">
        <v>1215</v>
      </c>
      <c r="P64" s="137">
        <v>1850</v>
      </c>
      <c r="Q64" s="11" t="s">
        <v>1216</v>
      </c>
      <c r="R64" t="s">
        <v>5088</v>
      </c>
      <c r="S64" s="153"/>
      <c r="T64" s="137">
        <v>532.54880000000003</v>
      </c>
      <c r="U64" s="130">
        <v>1.1839136216621635E-7</v>
      </c>
      <c r="V64" s="130">
        <v>1.711037903805467E-3</v>
      </c>
      <c r="W64" s="130">
        <v>7.3740756216660866E-4</v>
      </c>
      <c r="X64" s="181"/>
      <c r="Y64" s="4"/>
      <c r="Z64" s="159"/>
      <c r="AA64" s="4"/>
    </row>
    <row r="65" spans="1:27" x14ac:dyDescent="0.25">
      <c r="A65" t="s">
        <v>1213</v>
      </c>
      <c r="B65" t="s">
        <v>1229</v>
      </c>
      <c r="C65" t="s">
        <v>5089</v>
      </c>
      <c r="D65" t="s">
        <v>5090</v>
      </c>
      <c r="E65" t="s">
        <v>80</v>
      </c>
      <c r="F65" t="s">
        <v>5091</v>
      </c>
      <c r="G65" t="s">
        <v>5092</v>
      </c>
      <c r="H65" t="s">
        <v>321</v>
      </c>
      <c r="I65" t="s">
        <v>965</v>
      </c>
      <c r="J65" t="s">
        <v>205</v>
      </c>
      <c r="K65" t="s">
        <v>224</v>
      </c>
      <c r="L65" t="s">
        <v>344</v>
      </c>
      <c r="M65" t="s">
        <v>735</v>
      </c>
      <c r="N65" t="s">
        <v>339</v>
      </c>
      <c r="O65" t="s">
        <v>1215</v>
      </c>
      <c r="P65" s="137">
        <v>3250</v>
      </c>
      <c r="Q65" s="11" t="s">
        <v>1216</v>
      </c>
      <c r="R65" t="s">
        <v>5093</v>
      </c>
      <c r="S65" s="153"/>
      <c r="T65" s="137">
        <v>287.94880000000001</v>
      </c>
      <c r="U65" s="130">
        <v>1.8462132745574769E-6</v>
      </c>
      <c r="V65" s="130">
        <v>9.2515709433878214E-4</v>
      </c>
      <c r="W65" s="130">
        <v>3.9871579468824436E-4</v>
      </c>
      <c r="X65" s="181"/>
      <c r="Y65" s="4"/>
      <c r="Z65" s="159"/>
      <c r="AA65" s="4"/>
    </row>
    <row r="66" spans="1:27" x14ac:dyDescent="0.25">
      <c r="A66" t="s">
        <v>1213</v>
      </c>
      <c r="B66" t="s">
        <v>1229</v>
      </c>
      <c r="C66" t="s">
        <v>4924</v>
      </c>
      <c r="D66" t="s">
        <v>4925</v>
      </c>
      <c r="E66" t="s">
        <v>309</v>
      </c>
      <c r="F66" t="s">
        <v>5094</v>
      </c>
      <c r="G66" t="s">
        <v>5095</v>
      </c>
      <c r="H66" t="s">
        <v>312</v>
      </c>
      <c r="I66" t="s">
        <v>965</v>
      </c>
      <c r="J66" t="s">
        <v>205</v>
      </c>
      <c r="K66" t="s">
        <v>204</v>
      </c>
      <c r="L66" t="s">
        <v>340</v>
      </c>
      <c r="M66" t="s">
        <v>581</v>
      </c>
      <c r="N66" t="s">
        <v>339</v>
      </c>
      <c r="O66" t="s">
        <v>1212</v>
      </c>
      <c r="P66" s="137">
        <v>40031.040000000001</v>
      </c>
      <c r="Q66" s="167">
        <v>1</v>
      </c>
      <c r="R66" t="s">
        <v>5096</v>
      </c>
      <c r="S66" s="153"/>
      <c r="T66" s="137">
        <v>2559.9850000000001</v>
      </c>
      <c r="U66" s="130">
        <v>2.8350311799294355E-3</v>
      </c>
      <c r="V66" s="130">
        <v>8.2250327562216115E-3</v>
      </c>
      <c r="W66" s="130">
        <v>3.5447498503782138E-3</v>
      </c>
      <c r="X66" s="181"/>
      <c r="Y66" s="4"/>
      <c r="Z66" s="159"/>
      <c r="AA66" s="4"/>
    </row>
    <row r="67" spans="1:27" x14ac:dyDescent="0.25">
      <c r="A67" t="s">
        <v>1213</v>
      </c>
      <c r="B67" t="s">
        <v>1229</v>
      </c>
      <c r="C67" t="s">
        <v>4906</v>
      </c>
      <c r="D67" t="s">
        <v>4907</v>
      </c>
      <c r="E67" t="s">
        <v>309</v>
      </c>
      <c r="F67" t="s">
        <v>5097</v>
      </c>
      <c r="G67" t="s">
        <v>5098</v>
      </c>
      <c r="H67" t="s">
        <v>312</v>
      </c>
      <c r="I67" t="s">
        <v>965</v>
      </c>
      <c r="J67" t="s">
        <v>205</v>
      </c>
      <c r="K67" t="s">
        <v>204</v>
      </c>
      <c r="L67" t="s">
        <v>340</v>
      </c>
      <c r="M67" t="s">
        <v>600</v>
      </c>
      <c r="N67" t="s">
        <v>339</v>
      </c>
      <c r="O67" t="s">
        <v>1212</v>
      </c>
      <c r="P67" s="137">
        <v>4617</v>
      </c>
      <c r="Q67" s="167">
        <v>1</v>
      </c>
      <c r="R67" t="s">
        <v>5099</v>
      </c>
      <c r="S67" s="153"/>
      <c r="T67" s="137">
        <v>1800.63</v>
      </c>
      <c r="U67" s="130">
        <v>1.1838461538461538E-3</v>
      </c>
      <c r="V67" s="130">
        <v>5.7852841659435696E-3</v>
      </c>
      <c r="W67" s="130">
        <v>2.4932891806554373E-3</v>
      </c>
      <c r="X67" s="181"/>
      <c r="Y67" s="4"/>
      <c r="Z67" s="159"/>
      <c r="AA67" s="4"/>
    </row>
    <row r="68" spans="1:27" x14ac:dyDescent="0.25">
      <c r="A68" t="s">
        <v>1213</v>
      </c>
      <c r="B68" t="s">
        <v>1229</v>
      </c>
      <c r="C68" t="s">
        <v>4929</v>
      </c>
      <c r="D68" t="s">
        <v>4930</v>
      </c>
      <c r="E68" t="s">
        <v>309</v>
      </c>
      <c r="F68" t="s">
        <v>5100</v>
      </c>
      <c r="G68" t="s">
        <v>5101</v>
      </c>
      <c r="H68" t="s">
        <v>312</v>
      </c>
      <c r="I68" t="s">
        <v>965</v>
      </c>
      <c r="J68" t="s">
        <v>205</v>
      </c>
      <c r="K68" t="s">
        <v>204</v>
      </c>
      <c r="L68" t="s">
        <v>340</v>
      </c>
      <c r="M68" t="s">
        <v>706</v>
      </c>
      <c r="N68" t="s">
        <v>339</v>
      </c>
      <c r="O68" t="s">
        <v>1212</v>
      </c>
      <c r="P68" s="137">
        <v>66000</v>
      </c>
      <c r="Q68" s="167">
        <v>1</v>
      </c>
      <c r="R68" t="s">
        <v>5102</v>
      </c>
      <c r="S68" s="153"/>
      <c r="T68" s="137">
        <v>1788.6</v>
      </c>
      <c r="U68" s="130">
        <v>2.4637656597505282E-3</v>
      </c>
      <c r="V68" s="130">
        <v>5.7466327114435879E-3</v>
      </c>
      <c r="W68" s="130">
        <v>2.4766315281431026E-3</v>
      </c>
      <c r="X68" s="181"/>
      <c r="Y68" s="4"/>
      <c r="Z68" s="159"/>
      <c r="AA68" s="4"/>
    </row>
    <row r="69" spans="1:27" x14ac:dyDescent="0.25">
      <c r="A69" t="s">
        <v>1213</v>
      </c>
      <c r="B69" t="s">
        <v>1229</v>
      </c>
      <c r="C69" t="s">
        <v>4924</v>
      </c>
      <c r="D69" t="s">
        <v>4925</v>
      </c>
      <c r="E69" t="s">
        <v>309</v>
      </c>
      <c r="F69" t="s">
        <v>5103</v>
      </c>
      <c r="G69" t="s">
        <v>5104</v>
      </c>
      <c r="H69" t="s">
        <v>312</v>
      </c>
      <c r="I69" t="s">
        <v>966</v>
      </c>
      <c r="J69" t="s">
        <v>204</v>
      </c>
      <c r="K69" t="s">
        <v>204</v>
      </c>
      <c r="L69" t="s">
        <v>340</v>
      </c>
      <c r="M69" t="s">
        <v>576</v>
      </c>
      <c r="N69" t="s">
        <v>339</v>
      </c>
      <c r="O69" t="s">
        <v>1212</v>
      </c>
      <c r="P69" s="137">
        <v>148000</v>
      </c>
      <c r="Q69" s="167">
        <v>1</v>
      </c>
      <c r="R69" t="s">
        <v>5105</v>
      </c>
      <c r="S69" s="153"/>
      <c r="T69" s="137">
        <v>5251.1732000000002</v>
      </c>
      <c r="U69" s="130">
        <v>1.0571428571428572E-3</v>
      </c>
      <c r="V69" s="130">
        <v>1.6871611139760653E-2</v>
      </c>
      <c r="W69" s="130">
        <v>7.2711736032987292E-3</v>
      </c>
      <c r="X69" s="181"/>
      <c r="Y69" s="4"/>
      <c r="Z69" s="159"/>
      <c r="AA69" s="4"/>
    </row>
    <row r="70" spans="1:27" x14ac:dyDescent="0.25">
      <c r="A70" t="s">
        <v>1213</v>
      </c>
      <c r="B70" t="s">
        <v>1229</v>
      </c>
      <c r="C70" t="s">
        <v>4929</v>
      </c>
      <c r="D70" t="s">
        <v>4930</v>
      </c>
      <c r="E70" t="s">
        <v>309</v>
      </c>
      <c r="F70" t="s">
        <v>5106</v>
      </c>
      <c r="G70" t="s">
        <v>5107</v>
      </c>
      <c r="H70" t="s">
        <v>312</v>
      </c>
      <c r="I70" t="s">
        <v>966</v>
      </c>
      <c r="J70" t="s">
        <v>204</v>
      </c>
      <c r="K70" t="s">
        <v>204</v>
      </c>
      <c r="L70" t="s">
        <v>340</v>
      </c>
      <c r="M70" t="s">
        <v>576</v>
      </c>
      <c r="N70" t="s">
        <v>339</v>
      </c>
      <c r="O70" t="s">
        <v>1212</v>
      </c>
      <c r="P70" s="137">
        <v>1460000</v>
      </c>
      <c r="Q70" s="167">
        <v>1</v>
      </c>
      <c r="R70" t="s">
        <v>5108</v>
      </c>
      <c r="S70" s="153"/>
      <c r="T70" s="137">
        <v>5195.2640000000001</v>
      </c>
      <c r="U70" s="130">
        <v>4.7256392415088782E-3</v>
      </c>
      <c r="V70" s="130">
        <v>1.6691979227879492E-2</v>
      </c>
      <c r="W70" s="130">
        <v>7.1937574747997588E-3</v>
      </c>
      <c r="X70" s="181"/>
      <c r="Y70" s="4"/>
      <c r="Z70" s="159"/>
      <c r="AA70" s="4"/>
    </row>
    <row r="71" spans="1:27" x14ac:dyDescent="0.25">
      <c r="A71" t="s">
        <v>1213</v>
      </c>
      <c r="B71" t="s">
        <v>1229</v>
      </c>
      <c r="C71" t="s">
        <v>4916</v>
      </c>
      <c r="D71" t="s">
        <v>4917</v>
      </c>
      <c r="E71" t="s">
        <v>309</v>
      </c>
      <c r="F71" t="s">
        <v>5109</v>
      </c>
      <c r="G71" t="s">
        <v>5110</v>
      </c>
      <c r="H71" t="s">
        <v>312</v>
      </c>
      <c r="I71" t="s">
        <v>966</v>
      </c>
      <c r="J71" t="s">
        <v>204</v>
      </c>
      <c r="K71" t="s">
        <v>204</v>
      </c>
      <c r="L71" t="s">
        <v>340</v>
      </c>
      <c r="M71" t="s">
        <v>576</v>
      </c>
      <c r="N71" t="s">
        <v>339</v>
      </c>
      <c r="O71" t="s">
        <v>1212</v>
      </c>
      <c r="P71" s="137">
        <v>1154000</v>
      </c>
      <c r="Q71" s="167">
        <v>1</v>
      </c>
      <c r="R71" t="s">
        <v>5111</v>
      </c>
      <c r="S71" s="153"/>
      <c r="T71" s="137">
        <v>4129.0119999999997</v>
      </c>
      <c r="U71" s="130">
        <v>8.3944908362028163E-4</v>
      </c>
      <c r="V71" s="130">
        <v>1.3266194467820146E-2</v>
      </c>
      <c r="W71" s="130">
        <v>5.7173438998553107E-3</v>
      </c>
      <c r="X71" s="181"/>
      <c r="Y71" s="4"/>
      <c r="Z71" s="159"/>
      <c r="AA71" s="4"/>
    </row>
    <row r="72" spans="1:27" x14ac:dyDescent="0.25">
      <c r="A72" t="s">
        <v>1213</v>
      </c>
      <c r="B72" t="s">
        <v>1229</v>
      </c>
      <c r="C72" t="s">
        <v>4924</v>
      </c>
      <c r="D72" t="s">
        <v>4925</v>
      </c>
      <c r="E72" t="s">
        <v>309</v>
      </c>
      <c r="F72" t="s">
        <v>5112</v>
      </c>
      <c r="G72" t="s">
        <v>5113</v>
      </c>
      <c r="H72" t="s">
        <v>312</v>
      </c>
      <c r="I72" t="s">
        <v>966</v>
      </c>
      <c r="J72" t="s">
        <v>204</v>
      </c>
      <c r="K72" t="s">
        <v>204</v>
      </c>
      <c r="L72" t="s">
        <v>340</v>
      </c>
      <c r="M72" t="s">
        <v>630</v>
      </c>
      <c r="N72" t="s">
        <v>339</v>
      </c>
      <c r="O72" t="s">
        <v>1212</v>
      </c>
      <c r="P72" s="137">
        <v>99999.76</v>
      </c>
      <c r="Q72" s="167">
        <v>1</v>
      </c>
      <c r="R72" t="s">
        <v>5114</v>
      </c>
      <c r="S72" s="153"/>
      <c r="T72" s="137">
        <v>3843.3507999999997</v>
      </c>
      <c r="U72" s="130">
        <v>2.5629960963169068E-3</v>
      </c>
      <c r="V72" s="130">
        <v>1.2348387169040543E-2</v>
      </c>
      <c r="W72" s="130">
        <v>5.3217956532463128E-3</v>
      </c>
      <c r="X72" s="181"/>
      <c r="Y72" s="4"/>
      <c r="Z72" s="159"/>
      <c r="AA72" s="4"/>
    </row>
    <row r="73" spans="1:27" x14ac:dyDescent="0.25">
      <c r="A73" t="s">
        <v>1213</v>
      </c>
      <c r="B73" t="s">
        <v>1229</v>
      </c>
      <c r="C73" t="s">
        <v>4929</v>
      </c>
      <c r="D73" t="s">
        <v>4930</v>
      </c>
      <c r="E73" t="s">
        <v>309</v>
      </c>
      <c r="F73" t="s">
        <v>5115</v>
      </c>
      <c r="G73" t="s">
        <v>5116</v>
      </c>
      <c r="H73" t="s">
        <v>312</v>
      </c>
      <c r="I73" t="s">
        <v>966</v>
      </c>
      <c r="J73" t="s">
        <v>204</v>
      </c>
      <c r="K73" t="s">
        <v>204</v>
      </c>
      <c r="L73" t="s">
        <v>340</v>
      </c>
      <c r="M73" t="s">
        <v>630</v>
      </c>
      <c r="N73" t="s">
        <v>339</v>
      </c>
      <c r="O73" t="s">
        <v>1212</v>
      </c>
      <c r="P73" s="137">
        <v>830000</v>
      </c>
      <c r="Q73" s="167">
        <v>1</v>
      </c>
      <c r="R73" t="s">
        <v>5117</v>
      </c>
      <c r="S73" s="153"/>
      <c r="T73" s="137">
        <v>3181.6390000000001</v>
      </c>
      <c r="U73" s="130">
        <v>3.0409318476209862E-3</v>
      </c>
      <c r="V73" s="130">
        <v>1.0222358690263148E-2</v>
      </c>
      <c r="W73" s="130">
        <v>4.4055392254107647E-3</v>
      </c>
      <c r="X73" s="181"/>
      <c r="Y73" s="4"/>
      <c r="Z73" s="159"/>
      <c r="AA73" s="4"/>
    </row>
    <row r="74" spans="1:27" x14ac:dyDescent="0.25">
      <c r="A74" t="s">
        <v>1213</v>
      </c>
      <c r="B74" t="s">
        <v>1229</v>
      </c>
      <c r="C74" t="s">
        <v>4906</v>
      </c>
      <c r="D74" t="s">
        <v>4907</v>
      </c>
      <c r="E74" t="s">
        <v>309</v>
      </c>
      <c r="F74" t="s">
        <v>5118</v>
      </c>
      <c r="G74" t="s">
        <v>5119</v>
      </c>
      <c r="H74" t="s">
        <v>312</v>
      </c>
      <c r="I74" t="s">
        <v>966</v>
      </c>
      <c r="J74" t="s">
        <v>204</v>
      </c>
      <c r="K74" t="s">
        <v>204</v>
      </c>
      <c r="L74" t="s">
        <v>340</v>
      </c>
      <c r="M74" t="s">
        <v>630</v>
      </c>
      <c r="N74" t="s">
        <v>339</v>
      </c>
      <c r="O74" t="s">
        <v>1212</v>
      </c>
      <c r="P74" s="137">
        <v>802000</v>
      </c>
      <c r="Q74" s="167">
        <v>1</v>
      </c>
      <c r="R74" t="s">
        <v>5120</v>
      </c>
      <c r="S74" s="153"/>
      <c r="T74" s="137">
        <v>3084.893</v>
      </c>
      <c r="U74" s="130">
        <v>1.0921925952376214E-3</v>
      </c>
      <c r="V74" s="130">
        <v>9.9115213156118452E-3</v>
      </c>
      <c r="W74" s="130">
        <v>4.2715773592463162E-3</v>
      </c>
      <c r="X74" s="181"/>
      <c r="Y74" s="4"/>
      <c r="Z74" s="159"/>
      <c r="AA74" s="4"/>
    </row>
    <row r="75" spans="1:27" x14ac:dyDescent="0.25">
      <c r="A75" t="s">
        <v>1213</v>
      </c>
      <c r="B75" t="s">
        <v>1229</v>
      </c>
      <c r="C75" t="s">
        <v>4906</v>
      </c>
      <c r="D75" t="s">
        <v>4907</v>
      </c>
      <c r="E75" t="s">
        <v>309</v>
      </c>
      <c r="F75" t="s">
        <v>5121</v>
      </c>
      <c r="G75" t="s">
        <v>5122</v>
      </c>
      <c r="H75" t="s">
        <v>312</v>
      </c>
      <c r="I75" t="s">
        <v>966</v>
      </c>
      <c r="J75" t="s">
        <v>204</v>
      </c>
      <c r="K75" t="s">
        <v>204</v>
      </c>
      <c r="L75" t="s">
        <v>340</v>
      </c>
      <c r="M75" t="s">
        <v>576</v>
      </c>
      <c r="N75" t="s">
        <v>339</v>
      </c>
      <c r="O75" t="s">
        <v>1212</v>
      </c>
      <c r="P75" s="137">
        <v>781357</v>
      </c>
      <c r="Q75" s="167">
        <v>1</v>
      </c>
      <c r="R75" t="s">
        <v>5123</v>
      </c>
      <c r="S75" s="153"/>
      <c r="T75" s="137">
        <v>2786.1627999999996</v>
      </c>
      <c r="U75" s="130">
        <v>5.738029370482233E-4</v>
      </c>
      <c r="V75" s="130">
        <v>8.9517243832432699E-3</v>
      </c>
      <c r="W75" s="130">
        <v>3.8579328020458066E-3</v>
      </c>
      <c r="X75" s="181"/>
      <c r="Y75" s="4"/>
      <c r="Z75" s="159"/>
      <c r="AA75" s="4"/>
    </row>
    <row r="76" spans="1:27" x14ac:dyDescent="0.25">
      <c r="A76" t="s">
        <v>1213</v>
      </c>
      <c r="B76" t="s">
        <v>1229</v>
      </c>
      <c r="C76" t="s">
        <v>4924</v>
      </c>
      <c r="D76" t="s">
        <v>4925</v>
      </c>
      <c r="E76" t="s">
        <v>309</v>
      </c>
      <c r="F76" t="s">
        <v>5124</v>
      </c>
      <c r="G76" t="s">
        <v>5125</v>
      </c>
      <c r="H76" t="s">
        <v>312</v>
      </c>
      <c r="I76" t="s">
        <v>966</v>
      </c>
      <c r="J76" t="s">
        <v>204</v>
      </c>
      <c r="K76" t="s">
        <v>204</v>
      </c>
      <c r="L76" t="s">
        <v>340</v>
      </c>
      <c r="M76" t="s">
        <v>630</v>
      </c>
      <c r="N76" t="s">
        <v>339</v>
      </c>
      <c r="O76" t="s">
        <v>1212</v>
      </c>
      <c r="P76" s="137">
        <v>67000.23</v>
      </c>
      <c r="Q76" s="167">
        <v>1</v>
      </c>
      <c r="R76" t="s">
        <v>5126</v>
      </c>
      <c r="S76" s="153"/>
      <c r="T76" s="137">
        <v>2560.8492999999999</v>
      </c>
      <c r="U76" s="130">
        <v>1.2407035513109896E-3</v>
      </c>
      <c r="V76" s="130">
        <v>8.227809630113863E-3</v>
      </c>
      <c r="W76" s="130">
        <v>3.5459466022460563E-3</v>
      </c>
      <c r="X76" s="181"/>
      <c r="Y76" s="4"/>
      <c r="Z76" s="159"/>
      <c r="AA76" s="4"/>
    </row>
    <row r="77" spans="1:27" x14ac:dyDescent="0.25">
      <c r="A77" t="s">
        <v>1213</v>
      </c>
      <c r="B77" t="s">
        <v>1229</v>
      </c>
      <c r="C77" t="s">
        <v>4911</v>
      </c>
      <c r="D77" t="s">
        <v>4912</v>
      </c>
      <c r="E77" t="s">
        <v>309</v>
      </c>
      <c r="F77" t="s">
        <v>5127</v>
      </c>
      <c r="G77" t="s">
        <v>5128</v>
      </c>
      <c r="H77" t="s">
        <v>312</v>
      </c>
      <c r="I77" t="s">
        <v>966</v>
      </c>
      <c r="J77" t="s">
        <v>204</v>
      </c>
      <c r="K77" t="s">
        <v>204</v>
      </c>
      <c r="L77" t="s">
        <v>340</v>
      </c>
      <c r="M77" t="s">
        <v>576</v>
      </c>
      <c r="N77" t="s">
        <v>339</v>
      </c>
      <c r="O77" t="s">
        <v>1212</v>
      </c>
      <c r="P77" s="137">
        <v>480000</v>
      </c>
      <c r="Q77" s="167">
        <v>1</v>
      </c>
      <c r="R77" t="s">
        <v>5129</v>
      </c>
      <c r="S77" s="153"/>
      <c r="T77" s="137">
        <v>2179.7759999999998</v>
      </c>
      <c r="U77" s="130">
        <v>3.3139446628268772E-3</v>
      </c>
      <c r="V77" s="130">
        <v>7.0034507800624283E-3</v>
      </c>
      <c r="W77" s="130">
        <v>3.0182835546738564E-3</v>
      </c>
      <c r="X77" s="181"/>
      <c r="Y77" s="4"/>
      <c r="Z77" s="159"/>
      <c r="AA77" s="4"/>
    </row>
    <row r="78" spans="1:27" x14ac:dyDescent="0.25">
      <c r="A78" t="s">
        <v>1213</v>
      </c>
      <c r="B78" t="s">
        <v>1229</v>
      </c>
      <c r="C78" t="s">
        <v>4906</v>
      </c>
      <c r="D78" t="s">
        <v>4907</v>
      </c>
      <c r="E78" t="s">
        <v>309</v>
      </c>
      <c r="F78" t="s">
        <v>5130</v>
      </c>
      <c r="G78" t="s">
        <v>5131</v>
      </c>
      <c r="H78" t="s">
        <v>312</v>
      </c>
      <c r="I78" t="s">
        <v>966</v>
      </c>
      <c r="J78" t="s">
        <v>204</v>
      </c>
      <c r="K78" t="s">
        <v>204</v>
      </c>
      <c r="L78" t="s">
        <v>340</v>
      </c>
      <c r="M78" t="s">
        <v>630</v>
      </c>
      <c r="N78" t="s">
        <v>339</v>
      </c>
      <c r="O78" t="s">
        <v>1212</v>
      </c>
      <c r="P78" s="137">
        <v>27000</v>
      </c>
      <c r="Q78" s="167">
        <v>1</v>
      </c>
      <c r="R78" t="s">
        <v>5132</v>
      </c>
      <c r="S78" s="153"/>
      <c r="T78" s="137">
        <v>1019.8953</v>
      </c>
      <c r="U78" s="130">
        <v>1.6755616234330397E-3</v>
      </c>
      <c r="V78" s="130">
        <v>3.2768442878382937E-3</v>
      </c>
      <c r="W78" s="130">
        <v>1.4122245641199644E-3</v>
      </c>
      <c r="X78" s="181"/>
      <c r="Y78" s="4"/>
      <c r="Z78" s="159"/>
      <c r="AA78" s="4"/>
    </row>
    <row r="79" spans="1:27" x14ac:dyDescent="0.25">
      <c r="A79" t="s">
        <v>1213</v>
      </c>
      <c r="B79" t="s">
        <v>1229</v>
      </c>
      <c r="C79" t="s">
        <v>4929</v>
      </c>
      <c r="D79" t="s">
        <v>4930</v>
      </c>
      <c r="E79" t="s">
        <v>309</v>
      </c>
      <c r="F79" t="s">
        <v>5133</v>
      </c>
      <c r="G79" t="s">
        <v>5134</v>
      </c>
      <c r="H79" t="s">
        <v>312</v>
      </c>
      <c r="I79" t="s">
        <v>966</v>
      </c>
      <c r="J79" t="s">
        <v>204</v>
      </c>
      <c r="K79" t="s">
        <v>204</v>
      </c>
      <c r="L79" t="s">
        <v>340</v>
      </c>
      <c r="M79" t="s">
        <v>628</v>
      </c>
      <c r="N79" t="s">
        <v>339</v>
      </c>
      <c r="O79" t="s">
        <v>1212</v>
      </c>
      <c r="P79" s="137">
        <v>235859</v>
      </c>
      <c r="Q79" s="167">
        <v>1</v>
      </c>
      <c r="R79" t="s">
        <v>5135</v>
      </c>
      <c r="S79" s="153"/>
      <c r="T79" s="137">
        <v>812.88800000000003</v>
      </c>
      <c r="U79" s="130">
        <v>4.624686274509804E-3</v>
      </c>
      <c r="V79" s="130">
        <v>2.6117460704005806E-3</v>
      </c>
      <c r="W79" s="130">
        <v>1.1255865802206541E-3</v>
      </c>
      <c r="X79" s="181"/>
      <c r="Y79" s="4"/>
      <c r="Z79" s="159"/>
      <c r="AA79" s="4"/>
    </row>
    <row r="80" spans="1:27" x14ac:dyDescent="0.25">
      <c r="A80" t="s">
        <v>1213</v>
      </c>
      <c r="B80" t="s">
        <v>1229</v>
      </c>
      <c r="C80" t="s">
        <v>4924</v>
      </c>
      <c r="D80" t="s">
        <v>4925</v>
      </c>
      <c r="E80" t="s">
        <v>309</v>
      </c>
      <c r="F80" t="s">
        <v>5136</v>
      </c>
      <c r="G80" t="s">
        <v>5137</v>
      </c>
      <c r="H80" t="s">
        <v>312</v>
      </c>
      <c r="I80" t="s">
        <v>966</v>
      </c>
      <c r="J80" t="s">
        <v>204</v>
      </c>
      <c r="K80" t="s">
        <v>204</v>
      </c>
      <c r="L80" t="s">
        <v>340</v>
      </c>
      <c r="M80" t="s">
        <v>630</v>
      </c>
      <c r="N80" t="s">
        <v>339</v>
      </c>
      <c r="O80" t="s">
        <v>1212</v>
      </c>
      <c r="P80" s="137">
        <v>18800</v>
      </c>
      <c r="Q80" s="167">
        <v>1</v>
      </c>
      <c r="R80" t="s">
        <v>5138</v>
      </c>
      <c r="S80" s="153"/>
      <c r="T80" s="137">
        <v>754.37259999999992</v>
      </c>
      <c r="U80" s="130">
        <v>1.709090909090909E-3</v>
      </c>
      <c r="V80" s="130">
        <v>2.4237403723087561E-3</v>
      </c>
      <c r="W80" s="130">
        <v>1.0445615934597029E-3</v>
      </c>
      <c r="X80" s="181"/>
      <c r="Y80" s="4"/>
      <c r="Z80" s="159"/>
      <c r="AA80" s="4"/>
    </row>
    <row r="81" spans="1:27" x14ac:dyDescent="0.25">
      <c r="A81" t="s">
        <v>1213</v>
      </c>
      <c r="B81" t="s">
        <v>1229</v>
      </c>
      <c r="C81" t="s">
        <v>4924</v>
      </c>
      <c r="D81" t="s">
        <v>4925</v>
      </c>
      <c r="E81" t="s">
        <v>309</v>
      </c>
      <c r="F81" t="s">
        <v>5139</v>
      </c>
      <c r="G81" t="s">
        <v>5140</v>
      </c>
      <c r="H81" t="s">
        <v>312</v>
      </c>
      <c r="I81" t="s">
        <v>966</v>
      </c>
      <c r="J81" t="s">
        <v>204</v>
      </c>
      <c r="K81" t="s">
        <v>204</v>
      </c>
      <c r="L81" t="s">
        <v>340</v>
      </c>
      <c r="M81" t="s">
        <v>630</v>
      </c>
      <c r="N81" t="s">
        <v>339</v>
      </c>
      <c r="O81" t="s">
        <v>1212</v>
      </c>
      <c r="P81" s="137">
        <v>10000</v>
      </c>
      <c r="Q81" s="167">
        <v>1</v>
      </c>
      <c r="R81" t="s">
        <v>5141</v>
      </c>
      <c r="S81" s="153"/>
      <c r="T81" s="137">
        <v>398.46800000000002</v>
      </c>
      <c r="U81" s="130">
        <v>1.2399256044637321E-3</v>
      </c>
      <c r="V81" s="130">
        <v>1.2802466975642981E-3</v>
      </c>
      <c r="W81" s="130">
        <v>5.5174908406358371E-4</v>
      </c>
      <c r="X81" s="181"/>
      <c r="Y81" s="4"/>
      <c r="Z81" s="159"/>
      <c r="AA81" s="4"/>
    </row>
    <row r="82" spans="1:27" x14ac:dyDescent="0.25">
      <c r="A82" t="s">
        <v>1213</v>
      </c>
      <c r="B82" t="s">
        <v>1229</v>
      </c>
      <c r="C82" t="s">
        <v>4929</v>
      </c>
      <c r="D82" t="s">
        <v>4930</v>
      </c>
      <c r="E82" t="s">
        <v>309</v>
      </c>
      <c r="F82" t="s">
        <v>5142</v>
      </c>
      <c r="G82" t="s">
        <v>5143</v>
      </c>
      <c r="H82" t="s">
        <v>312</v>
      </c>
      <c r="I82" t="s">
        <v>966</v>
      </c>
      <c r="J82" t="s">
        <v>204</v>
      </c>
      <c r="K82" t="s">
        <v>204</v>
      </c>
      <c r="L82" t="s">
        <v>340</v>
      </c>
      <c r="M82" t="s">
        <v>573</v>
      </c>
      <c r="N82" t="s">
        <v>339</v>
      </c>
      <c r="O82" t="s">
        <v>1212</v>
      </c>
      <c r="P82" s="137">
        <v>70000</v>
      </c>
      <c r="Q82" s="167">
        <v>1</v>
      </c>
      <c r="R82" t="s">
        <v>5144</v>
      </c>
      <c r="S82" s="153"/>
      <c r="T82" s="137">
        <v>255.20599999999999</v>
      </c>
      <c r="U82" s="130">
        <v>2.8711655005380136E-4</v>
      </c>
      <c r="V82" s="130">
        <v>8.1995703217973409E-4</v>
      </c>
      <c r="W82" s="130">
        <v>3.5337762818477507E-4</v>
      </c>
      <c r="X82" s="181"/>
      <c r="Y82" s="4"/>
      <c r="Z82" s="159"/>
      <c r="AA82" s="4"/>
    </row>
    <row r="83" spans="1:27" x14ac:dyDescent="0.25">
      <c r="A83" t="s">
        <v>1213</v>
      </c>
      <c r="B83" t="s">
        <v>1229</v>
      </c>
      <c r="C83" t="s">
        <v>4891</v>
      </c>
      <c r="D83" t="s">
        <v>4892</v>
      </c>
      <c r="E83" t="s">
        <v>80</v>
      </c>
      <c r="F83" t="s">
        <v>5145</v>
      </c>
      <c r="G83" t="s">
        <v>5146</v>
      </c>
      <c r="H83" t="s">
        <v>321</v>
      </c>
      <c r="I83" t="s">
        <v>967</v>
      </c>
      <c r="J83" t="s">
        <v>205</v>
      </c>
      <c r="K83" t="s">
        <v>224</v>
      </c>
      <c r="L83" t="s">
        <v>344</v>
      </c>
      <c r="M83" t="s">
        <v>732</v>
      </c>
      <c r="N83" t="s">
        <v>339</v>
      </c>
      <c r="O83" t="s">
        <v>1215</v>
      </c>
      <c r="P83" s="137">
        <v>3400</v>
      </c>
      <c r="Q83" s="11" t="s">
        <v>1216</v>
      </c>
      <c r="R83" t="s">
        <v>5147</v>
      </c>
      <c r="S83" s="153"/>
      <c r="T83" s="137">
        <v>987.62090000000001</v>
      </c>
      <c r="U83" s="130">
        <v>1.0135805115856654E-7</v>
      </c>
      <c r="V83" s="130">
        <v>3.1731490379700391E-3</v>
      </c>
      <c r="W83" s="130">
        <v>1.3675349279385904E-3</v>
      </c>
      <c r="X83" s="181"/>
      <c r="Y83" s="4"/>
      <c r="Z83" s="159"/>
      <c r="AA83" s="4"/>
    </row>
    <row r="84" spans="1:27" x14ac:dyDescent="0.25">
      <c r="A84" t="s">
        <v>1213</v>
      </c>
      <c r="B84" t="s">
        <v>1229</v>
      </c>
      <c r="C84" t="s">
        <v>5067</v>
      </c>
      <c r="D84" t="s">
        <v>5068</v>
      </c>
      <c r="E84" t="s">
        <v>80</v>
      </c>
      <c r="F84" t="s">
        <v>5148</v>
      </c>
      <c r="G84" t="s">
        <v>5149</v>
      </c>
      <c r="H84" t="s">
        <v>321</v>
      </c>
      <c r="I84" t="s">
        <v>967</v>
      </c>
      <c r="J84" t="s">
        <v>205</v>
      </c>
      <c r="K84" t="s">
        <v>224</v>
      </c>
      <c r="L84" t="s">
        <v>344</v>
      </c>
      <c r="M84" t="s">
        <v>732</v>
      </c>
      <c r="N84" t="s">
        <v>339</v>
      </c>
      <c r="O84" t="s">
        <v>1215</v>
      </c>
      <c r="P84" s="137">
        <v>775</v>
      </c>
      <c r="Q84" s="11" t="s">
        <v>1216</v>
      </c>
      <c r="R84" t="s">
        <v>5150</v>
      </c>
      <c r="S84" s="153"/>
      <c r="T84" s="137">
        <v>224.72620000000001</v>
      </c>
      <c r="U84" s="130">
        <v>4.6116144346321087E-8</v>
      </c>
      <c r="V84" s="130">
        <v>7.2202772950494536E-4</v>
      </c>
      <c r="W84" s="130">
        <v>3.1117294751143441E-4</v>
      </c>
      <c r="X84" s="181"/>
      <c r="Y84" s="4"/>
      <c r="Z84" s="159"/>
      <c r="AA84" s="4"/>
    </row>
    <row r="85" spans="1:27" x14ac:dyDescent="0.25">
      <c r="A85" t="s">
        <v>1213</v>
      </c>
      <c r="B85" t="s">
        <v>1230</v>
      </c>
      <c r="C85" t="s">
        <v>4929</v>
      </c>
      <c r="D85" t="s">
        <v>4930</v>
      </c>
      <c r="E85" t="s">
        <v>309</v>
      </c>
      <c r="F85" t="s">
        <v>4931</v>
      </c>
      <c r="G85" t="s">
        <v>4932</v>
      </c>
      <c r="H85" t="s">
        <v>312</v>
      </c>
      <c r="I85" t="s">
        <v>964</v>
      </c>
      <c r="J85" t="s">
        <v>204</v>
      </c>
      <c r="K85" t="s">
        <v>204</v>
      </c>
      <c r="L85" t="s">
        <v>340</v>
      </c>
      <c r="M85" t="s">
        <v>572</v>
      </c>
      <c r="N85" t="s">
        <v>339</v>
      </c>
      <c r="O85" t="s">
        <v>1212</v>
      </c>
      <c r="P85" s="137">
        <v>5000</v>
      </c>
      <c r="Q85" s="167">
        <v>1</v>
      </c>
      <c r="R85" t="s">
        <v>4933</v>
      </c>
      <c r="S85" s="153"/>
      <c r="T85" s="137">
        <v>96.05</v>
      </c>
      <c r="U85" s="130">
        <v>2.4216395110711764E-5</v>
      </c>
      <c r="V85" s="130">
        <v>0.11812308287497048</v>
      </c>
      <c r="W85" s="130">
        <v>3.3050208820132282E-3</v>
      </c>
      <c r="X85" s="181"/>
      <c r="Y85" s="4"/>
      <c r="Z85" s="159"/>
      <c r="AA85" s="4"/>
    </row>
    <row r="86" spans="1:27" x14ac:dyDescent="0.25">
      <c r="A86" t="s">
        <v>1213</v>
      </c>
      <c r="B86" t="s">
        <v>1230</v>
      </c>
      <c r="C86" t="s">
        <v>4929</v>
      </c>
      <c r="D86" t="s">
        <v>4930</v>
      </c>
      <c r="E86" t="s">
        <v>309</v>
      </c>
      <c r="F86" t="s">
        <v>4959</v>
      </c>
      <c r="G86" t="s">
        <v>4960</v>
      </c>
      <c r="H86" t="s">
        <v>312</v>
      </c>
      <c r="I86" t="s">
        <v>965</v>
      </c>
      <c r="J86" t="s">
        <v>204</v>
      </c>
      <c r="K86" t="s">
        <v>204</v>
      </c>
      <c r="L86" t="s">
        <v>340</v>
      </c>
      <c r="M86" t="s">
        <v>604</v>
      </c>
      <c r="N86" t="s">
        <v>339</v>
      </c>
      <c r="O86" t="s">
        <v>1212</v>
      </c>
      <c r="P86" s="137">
        <v>6000</v>
      </c>
      <c r="Q86" s="167">
        <v>1</v>
      </c>
      <c r="R86" t="s">
        <v>4961</v>
      </c>
      <c r="S86" s="153"/>
      <c r="T86" s="137">
        <v>143.1</v>
      </c>
      <c r="U86" s="130">
        <v>1.5840006263772078E-5</v>
      </c>
      <c r="V86" s="130">
        <v>0.17598556126401119</v>
      </c>
      <c r="W86" s="130">
        <v>4.9239821781998224E-3</v>
      </c>
      <c r="X86" s="181"/>
      <c r="Y86" s="4"/>
      <c r="Z86" s="159"/>
      <c r="AA86" s="4"/>
    </row>
    <row r="87" spans="1:27" x14ac:dyDescent="0.25">
      <c r="A87" t="s">
        <v>1213</v>
      </c>
      <c r="B87" t="s">
        <v>1230</v>
      </c>
      <c r="C87" t="s">
        <v>4929</v>
      </c>
      <c r="D87" t="s">
        <v>4930</v>
      </c>
      <c r="E87" t="s">
        <v>309</v>
      </c>
      <c r="F87" t="s">
        <v>4988</v>
      </c>
      <c r="G87" t="s">
        <v>4989</v>
      </c>
      <c r="H87" t="s">
        <v>312</v>
      </c>
      <c r="I87" t="s">
        <v>965</v>
      </c>
      <c r="J87" t="s">
        <v>204</v>
      </c>
      <c r="K87" t="s">
        <v>204</v>
      </c>
      <c r="L87" t="s">
        <v>340</v>
      </c>
      <c r="M87" t="s">
        <v>581</v>
      </c>
      <c r="N87" t="s">
        <v>339</v>
      </c>
      <c r="O87" t="s">
        <v>1212</v>
      </c>
      <c r="P87" s="137">
        <v>500</v>
      </c>
      <c r="Q87" s="167">
        <v>1</v>
      </c>
      <c r="R87" t="s">
        <v>4990</v>
      </c>
      <c r="S87" s="153"/>
      <c r="T87" s="137">
        <v>33.58</v>
      </c>
      <c r="U87" s="130">
        <v>3.3987774733379505E-5</v>
      </c>
      <c r="V87" s="130">
        <v>4.1296961196684107E-2</v>
      </c>
      <c r="W87" s="130">
        <v>1.155466956980783E-3</v>
      </c>
      <c r="X87" s="181"/>
      <c r="Y87" s="4"/>
      <c r="Z87" s="159"/>
      <c r="AA87" s="4"/>
    </row>
    <row r="88" spans="1:27" x14ac:dyDescent="0.25">
      <c r="A88" t="s">
        <v>1213</v>
      </c>
      <c r="B88" t="s">
        <v>1230</v>
      </c>
      <c r="C88" t="s">
        <v>4924</v>
      </c>
      <c r="D88" t="s">
        <v>4925</v>
      </c>
      <c r="E88" t="s">
        <v>309</v>
      </c>
      <c r="F88" t="s">
        <v>5017</v>
      </c>
      <c r="G88" t="s">
        <v>5018</v>
      </c>
      <c r="H88" t="s">
        <v>312</v>
      </c>
      <c r="I88" t="s">
        <v>965</v>
      </c>
      <c r="J88" t="s">
        <v>204</v>
      </c>
      <c r="K88" t="s">
        <v>204</v>
      </c>
      <c r="L88" t="s">
        <v>340</v>
      </c>
      <c r="M88" t="s">
        <v>595</v>
      </c>
      <c r="N88" t="s">
        <v>339</v>
      </c>
      <c r="O88" t="s">
        <v>1212</v>
      </c>
      <c r="P88" s="137">
        <v>1500</v>
      </c>
      <c r="Q88" s="167">
        <v>1</v>
      </c>
      <c r="R88" t="s">
        <v>4253</v>
      </c>
      <c r="S88" s="153"/>
      <c r="T88" s="137">
        <v>31.605</v>
      </c>
      <c r="U88" s="130">
        <v>4.9628400732396085E-5</v>
      </c>
      <c r="V88" s="130">
        <v>3.8868089893424697E-2</v>
      </c>
      <c r="W88" s="130">
        <v>1.0875084328581788E-3</v>
      </c>
      <c r="X88" s="181"/>
      <c r="Y88" s="4"/>
      <c r="Z88" s="159"/>
      <c r="AA88" s="4"/>
    </row>
    <row r="89" spans="1:27" x14ac:dyDescent="0.25">
      <c r="A89" t="s">
        <v>1213</v>
      </c>
      <c r="B89" t="s">
        <v>1230</v>
      </c>
      <c r="C89" t="s">
        <v>4924</v>
      </c>
      <c r="D89" t="s">
        <v>4925</v>
      </c>
      <c r="E89" t="s">
        <v>309</v>
      </c>
      <c r="F89" t="s">
        <v>5151</v>
      </c>
      <c r="G89" t="s">
        <v>5152</v>
      </c>
      <c r="H89" t="s">
        <v>312</v>
      </c>
      <c r="I89" t="s">
        <v>966</v>
      </c>
      <c r="J89" t="s">
        <v>204</v>
      </c>
      <c r="K89" t="s">
        <v>204</v>
      </c>
      <c r="L89" t="s">
        <v>340</v>
      </c>
      <c r="M89" t="s">
        <v>627</v>
      </c>
      <c r="N89" t="s">
        <v>339</v>
      </c>
      <c r="O89" t="s">
        <v>1212</v>
      </c>
      <c r="P89" s="137">
        <v>5355</v>
      </c>
      <c r="Q89" s="167">
        <v>1</v>
      </c>
      <c r="R89" t="s">
        <v>5153</v>
      </c>
      <c r="S89" s="153"/>
      <c r="T89" s="137">
        <v>201.01599999999999</v>
      </c>
      <c r="U89" s="130">
        <v>6.3681663510133297E-4</v>
      </c>
      <c r="V89" s="130">
        <v>0.24721112385178798</v>
      </c>
      <c r="W89" s="130">
        <v>6.9168354457945051E-3</v>
      </c>
      <c r="X89" s="181"/>
      <c r="Y89" s="4"/>
      <c r="Z89" s="159"/>
      <c r="AA89" s="4"/>
    </row>
    <row r="90" spans="1:27" x14ac:dyDescent="0.25">
      <c r="A90" t="s">
        <v>1213</v>
      </c>
      <c r="B90" t="s">
        <v>1230</v>
      </c>
      <c r="C90" t="s">
        <v>4929</v>
      </c>
      <c r="D90" t="s">
        <v>4930</v>
      </c>
      <c r="E90" t="s">
        <v>309</v>
      </c>
      <c r="F90" t="s">
        <v>5115</v>
      </c>
      <c r="G90" t="s">
        <v>5116</v>
      </c>
      <c r="H90" t="s">
        <v>312</v>
      </c>
      <c r="I90" t="s">
        <v>966</v>
      </c>
      <c r="J90" t="s">
        <v>204</v>
      </c>
      <c r="K90" t="s">
        <v>204</v>
      </c>
      <c r="L90" t="s">
        <v>340</v>
      </c>
      <c r="M90" t="s">
        <v>630</v>
      </c>
      <c r="N90" t="s">
        <v>339</v>
      </c>
      <c r="O90" t="s">
        <v>1212</v>
      </c>
      <c r="P90" s="137">
        <v>33000</v>
      </c>
      <c r="Q90" s="167">
        <v>1</v>
      </c>
      <c r="R90" t="s">
        <v>5117</v>
      </c>
      <c r="S90" s="153"/>
      <c r="T90" s="137">
        <v>126.49889999999999</v>
      </c>
      <c r="U90" s="130">
        <v>1.209045192427621E-4</v>
      </c>
      <c r="V90" s="130">
        <v>0.15556939144500367</v>
      </c>
      <c r="W90" s="130">
        <v>4.3527486314596893E-3</v>
      </c>
      <c r="X90" s="181"/>
      <c r="Y90" s="4"/>
      <c r="Z90" s="159"/>
      <c r="AA90" s="4"/>
    </row>
    <row r="91" spans="1:27" x14ac:dyDescent="0.25">
      <c r="A91" t="s">
        <v>1213</v>
      </c>
      <c r="B91" t="s">
        <v>1230</v>
      </c>
      <c r="C91" t="s">
        <v>4916</v>
      </c>
      <c r="D91" t="s">
        <v>4917</v>
      </c>
      <c r="E91" t="s">
        <v>309</v>
      </c>
      <c r="F91" t="s">
        <v>5109</v>
      </c>
      <c r="G91" t="s">
        <v>5110</v>
      </c>
      <c r="H91" t="s">
        <v>312</v>
      </c>
      <c r="I91" t="s">
        <v>966</v>
      </c>
      <c r="J91" t="s">
        <v>204</v>
      </c>
      <c r="K91" t="s">
        <v>204</v>
      </c>
      <c r="L91" t="s">
        <v>340</v>
      </c>
      <c r="M91" t="s">
        <v>576</v>
      </c>
      <c r="N91" t="s">
        <v>339</v>
      </c>
      <c r="O91" t="s">
        <v>1212</v>
      </c>
      <c r="P91" s="137">
        <v>20000</v>
      </c>
      <c r="Q91" s="167">
        <v>1</v>
      </c>
      <c r="R91" t="s">
        <v>5111</v>
      </c>
      <c r="S91" s="153"/>
      <c r="T91" s="137">
        <v>71.56</v>
      </c>
      <c r="U91" s="130">
        <v>1.4548510981287377E-5</v>
      </c>
      <c r="V91" s="130">
        <v>8.800507871455375E-2</v>
      </c>
      <c r="W91" s="130">
        <v>2.4623351828929369E-3</v>
      </c>
      <c r="X91" s="181"/>
      <c r="Y91" s="4"/>
      <c r="Z91" s="159"/>
      <c r="AA91" s="4"/>
    </row>
    <row r="92" spans="1:27" x14ac:dyDescent="0.25">
      <c r="A92" t="s">
        <v>1213</v>
      </c>
      <c r="B92" t="s">
        <v>1230</v>
      </c>
      <c r="C92" t="s">
        <v>4924</v>
      </c>
      <c r="D92" t="s">
        <v>4925</v>
      </c>
      <c r="E92" t="s">
        <v>309</v>
      </c>
      <c r="F92" t="s">
        <v>5139</v>
      </c>
      <c r="G92" t="s">
        <v>5140</v>
      </c>
      <c r="H92" t="s">
        <v>312</v>
      </c>
      <c r="I92" t="s">
        <v>966</v>
      </c>
      <c r="J92" t="s">
        <v>204</v>
      </c>
      <c r="K92" t="s">
        <v>204</v>
      </c>
      <c r="L92" t="s">
        <v>340</v>
      </c>
      <c r="M92" t="s">
        <v>630</v>
      </c>
      <c r="N92" t="s">
        <v>339</v>
      </c>
      <c r="O92" t="s">
        <v>1212</v>
      </c>
      <c r="P92" s="137">
        <v>1500</v>
      </c>
      <c r="Q92" s="167">
        <v>1</v>
      </c>
      <c r="R92" t="s">
        <v>5141</v>
      </c>
      <c r="S92" s="153"/>
      <c r="T92" s="137">
        <v>59.770199999999996</v>
      </c>
      <c r="U92" s="130">
        <v>1.8598884066955984E-4</v>
      </c>
      <c r="V92" s="130">
        <v>7.3505885351937125E-2</v>
      </c>
      <c r="W92" s="130">
        <v>2.0566554827913279E-3</v>
      </c>
      <c r="X92" s="181"/>
      <c r="Y92" s="4"/>
      <c r="Z92" s="159"/>
      <c r="AA92" s="4"/>
    </row>
    <row r="93" spans="1:27" x14ac:dyDescent="0.25">
      <c r="A93" t="s">
        <v>1213</v>
      </c>
      <c r="B93" t="s">
        <v>1230</v>
      </c>
      <c r="C93" t="s">
        <v>4924</v>
      </c>
      <c r="D93" t="s">
        <v>4925</v>
      </c>
      <c r="E93" t="s">
        <v>309</v>
      </c>
      <c r="F93" t="s">
        <v>5154</v>
      </c>
      <c r="G93" t="s">
        <v>5155</v>
      </c>
      <c r="H93" t="s">
        <v>312</v>
      </c>
      <c r="I93" t="s">
        <v>967</v>
      </c>
      <c r="J93" t="s">
        <v>205</v>
      </c>
      <c r="K93" t="s">
        <v>224</v>
      </c>
      <c r="L93" t="s">
        <v>340</v>
      </c>
      <c r="M93" t="s">
        <v>732</v>
      </c>
      <c r="N93" t="s">
        <v>339</v>
      </c>
      <c r="O93" t="s">
        <v>1212</v>
      </c>
      <c r="P93" s="137">
        <v>380</v>
      </c>
      <c r="Q93" s="167">
        <v>1</v>
      </c>
      <c r="R93" t="s">
        <v>5156</v>
      </c>
      <c r="S93" s="153"/>
      <c r="T93" s="137">
        <v>49.954800000000006</v>
      </c>
      <c r="U93" s="130">
        <v>7.3076923076923075E-5</v>
      </c>
      <c r="V93" s="130">
        <v>6.1434825407627021E-2</v>
      </c>
      <c r="W93" s="130">
        <v>1.7189136611847414E-3</v>
      </c>
      <c r="X93" s="181"/>
      <c r="Y93" s="4"/>
      <c r="Z93" s="159"/>
      <c r="AA93" s="4"/>
    </row>
    <row r="94" spans="1:27" x14ac:dyDescent="0.25">
      <c r="A94" t="s">
        <v>1213</v>
      </c>
      <c r="B94" t="s">
        <v>1231</v>
      </c>
      <c r="C94" t="s">
        <v>4906</v>
      </c>
      <c r="D94" t="s">
        <v>4907</v>
      </c>
      <c r="E94" t="s">
        <v>309</v>
      </c>
      <c r="F94" t="s">
        <v>4908</v>
      </c>
      <c r="G94" t="s">
        <v>4909</v>
      </c>
      <c r="H94" t="s">
        <v>321</v>
      </c>
      <c r="I94" t="s">
        <v>964</v>
      </c>
      <c r="J94" t="s">
        <v>204</v>
      </c>
      <c r="K94" t="s">
        <v>204</v>
      </c>
      <c r="L94" t="s">
        <v>340</v>
      </c>
      <c r="M94" t="s">
        <v>574</v>
      </c>
      <c r="N94" t="s">
        <v>339</v>
      </c>
      <c r="O94" t="s">
        <v>1212</v>
      </c>
      <c r="P94" s="137">
        <v>26500</v>
      </c>
      <c r="Q94" s="167">
        <v>1</v>
      </c>
      <c r="R94" t="s">
        <v>4910</v>
      </c>
      <c r="S94" s="153"/>
      <c r="T94" s="137">
        <v>519.4</v>
      </c>
      <c r="U94" s="130">
        <v>1.033477623969268E-4</v>
      </c>
      <c r="V94" s="130">
        <v>2.7259975944963467E-3</v>
      </c>
      <c r="W94" s="130">
        <v>2.0178023473579232E-3</v>
      </c>
      <c r="X94" s="181"/>
      <c r="Y94" s="4"/>
      <c r="Z94" s="159"/>
      <c r="AA94" s="4"/>
    </row>
    <row r="95" spans="1:27" x14ac:dyDescent="0.25">
      <c r="A95" t="s">
        <v>1213</v>
      </c>
      <c r="B95" t="s">
        <v>1231</v>
      </c>
      <c r="C95" t="s">
        <v>4906</v>
      </c>
      <c r="D95" t="s">
        <v>4907</v>
      </c>
      <c r="E95" t="s">
        <v>309</v>
      </c>
      <c r="F95" t="s">
        <v>4921</v>
      </c>
      <c r="G95" t="s">
        <v>4922</v>
      </c>
      <c r="H95" t="s">
        <v>312</v>
      </c>
      <c r="I95" t="s">
        <v>964</v>
      </c>
      <c r="J95" t="s">
        <v>204</v>
      </c>
      <c r="K95" t="s">
        <v>204</v>
      </c>
      <c r="L95" t="s">
        <v>340</v>
      </c>
      <c r="M95" t="s">
        <v>572</v>
      </c>
      <c r="N95" t="s">
        <v>339</v>
      </c>
      <c r="O95" t="s">
        <v>1212</v>
      </c>
      <c r="P95" s="137">
        <v>427735</v>
      </c>
      <c r="Q95" s="167">
        <v>1</v>
      </c>
      <c r="R95" t="s">
        <v>4923</v>
      </c>
      <c r="S95" s="153"/>
      <c r="T95" s="137">
        <v>8238.1760999999988</v>
      </c>
      <c r="U95" s="130">
        <v>9.7472873749415354E-4</v>
      </c>
      <c r="V95" s="130">
        <v>4.3236904566109541E-2</v>
      </c>
      <c r="W95" s="130">
        <v>3.200425697444733E-2</v>
      </c>
      <c r="X95" s="181"/>
      <c r="Y95" s="4"/>
      <c r="Z95" s="159"/>
      <c r="AA95" s="4"/>
    </row>
    <row r="96" spans="1:27" x14ac:dyDescent="0.25">
      <c r="A96" t="s">
        <v>1213</v>
      </c>
      <c r="B96" t="s">
        <v>1231</v>
      </c>
      <c r="C96" t="s">
        <v>4916</v>
      </c>
      <c r="D96" t="s">
        <v>4917</v>
      </c>
      <c r="E96" t="s">
        <v>309</v>
      </c>
      <c r="F96" t="s">
        <v>4918</v>
      </c>
      <c r="G96" t="s">
        <v>4919</v>
      </c>
      <c r="H96" t="s">
        <v>312</v>
      </c>
      <c r="I96" t="s">
        <v>964</v>
      </c>
      <c r="J96" t="s">
        <v>204</v>
      </c>
      <c r="K96" t="s">
        <v>204</v>
      </c>
      <c r="L96" t="s">
        <v>340</v>
      </c>
      <c r="M96" t="s">
        <v>572</v>
      </c>
      <c r="N96" t="s">
        <v>339</v>
      </c>
      <c r="O96" t="s">
        <v>1212</v>
      </c>
      <c r="P96" s="137">
        <v>409963</v>
      </c>
      <c r="Q96" s="167">
        <v>1</v>
      </c>
      <c r="R96" t="s">
        <v>4920</v>
      </c>
      <c r="S96" s="153"/>
      <c r="T96" s="137">
        <v>7850.7915000000003</v>
      </c>
      <c r="U96" s="130">
        <v>1.0216543609545281E-3</v>
      </c>
      <c r="V96" s="130">
        <v>4.1203770904105666E-2</v>
      </c>
      <c r="W96" s="130">
        <v>3.0499317320807691E-2</v>
      </c>
      <c r="X96" s="181"/>
      <c r="Y96" s="4"/>
      <c r="Z96" s="159"/>
      <c r="AA96" s="4"/>
    </row>
    <row r="97" spans="1:27" x14ac:dyDescent="0.25">
      <c r="A97" t="s">
        <v>1213</v>
      </c>
      <c r="B97" t="s">
        <v>1231</v>
      </c>
      <c r="C97" t="s">
        <v>4911</v>
      </c>
      <c r="D97" t="s">
        <v>4912</v>
      </c>
      <c r="E97" t="s">
        <v>309</v>
      </c>
      <c r="F97" t="s">
        <v>4913</v>
      </c>
      <c r="G97" t="s">
        <v>4914</v>
      </c>
      <c r="H97" t="s">
        <v>312</v>
      </c>
      <c r="I97" t="s">
        <v>964</v>
      </c>
      <c r="J97" t="s">
        <v>204</v>
      </c>
      <c r="K97" t="s">
        <v>204</v>
      </c>
      <c r="L97" t="s">
        <v>340</v>
      </c>
      <c r="M97" t="s">
        <v>572</v>
      </c>
      <c r="N97" t="s">
        <v>339</v>
      </c>
      <c r="O97" t="s">
        <v>1212</v>
      </c>
      <c r="P97" s="137">
        <v>192505</v>
      </c>
      <c r="Q97" s="167">
        <v>1</v>
      </c>
      <c r="R97" t="s">
        <v>4915</v>
      </c>
      <c r="S97" s="153"/>
      <c r="T97" s="137">
        <v>5805.9507999999996</v>
      </c>
      <c r="U97" s="130">
        <v>2.7500714285714285E-3</v>
      </c>
      <c r="V97" s="130">
        <v>3.0471713351105389E-2</v>
      </c>
      <c r="W97" s="130">
        <v>2.2555373802242228E-2</v>
      </c>
      <c r="X97" s="181"/>
      <c r="Y97" s="4"/>
      <c r="Z97" s="159"/>
      <c r="AA97" s="4"/>
    </row>
    <row r="98" spans="1:27" x14ac:dyDescent="0.25">
      <c r="A98" t="s">
        <v>1213</v>
      </c>
      <c r="B98" t="s">
        <v>1231</v>
      </c>
      <c r="C98" t="s">
        <v>4929</v>
      </c>
      <c r="D98" t="s">
        <v>4930</v>
      </c>
      <c r="E98" t="s">
        <v>309</v>
      </c>
      <c r="F98" t="s">
        <v>4931</v>
      </c>
      <c r="G98" t="s">
        <v>4932</v>
      </c>
      <c r="H98" t="s">
        <v>312</v>
      </c>
      <c r="I98" t="s">
        <v>964</v>
      </c>
      <c r="J98" t="s">
        <v>204</v>
      </c>
      <c r="K98" t="s">
        <v>204</v>
      </c>
      <c r="L98" t="s">
        <v>340</v>
      </c>
      <c r="M98" t="s">
        <v>572</v>
      </c>
      <c r="N98" t="s">
        <v>339</v>
      </c>
      <c r="O98" t="s">
        <v>1212</v>
      </c>
      <c r="P98" s="137">
        <v>173042</v>
      </c>
      <c r="Q98" s="167">
        <v>1</v>
      </c>
      <c r="R98" t="s">
        <v>4933</v>
      </c>
      <c r="S98" s="153"/>
      <c r="T98" s="137">
        <v>3324.1367999999998</v>
      </c>
      <c r="U98" s="130">
        <v>8.3809068854955699E-4</v>
      </c>
      <c r="V98" s="130">
        <v>1.7446262947818127E-2</v>
      </c>
      <c r="W98" s="130">
        <v>1.2913844971765311E-2</v>
      </c>
      <c r="X98" s="181"/>
      <c r="Y98" s="4"/>
      <c r="Z98" s="159"/>
      <c r="AA98" s="4"/>
    </row>
    <row r="99" spans="1:27" x14ac:dyDescent="0.25">
      <c r="A99" t="s">
        <v>1213</v>
      </c>
      <c r="B99" t="s">
        <v>1231</v>
      </c>
      <c r="C99" t="s">
        <v>4924</v>
      </c>
      <c r="D99" t="s">
        <v>4925</v>
      </c>
      <c r="E99" t="s">
        <v>309</v>
      </c>
      <c r="F99" t="s">
        <v>4926</v>
      </c>
      <c r="G99" t="s">
        <v>4927</v>
      </c>
      <c r="H99" t="s">
        <v>312</v>
      </c>
      <c r="I99" t="s">
        <v>964</v>
      </c>
      <c r="J99" t="s">
        <v>204</v>
      </c>
      <c r="K99" t="s">
        <v>204</v>
      </c>
      <c r="L99" t="s">
        <v>340</v>
      </c>
      <c r="M99" t="s">
        <v>572</v>
      </c>
      <c r="N99" t="s">
        <v>339</v>
      </c>
      <c r="O99" t="s">
        <v>1212</v>
      </c>
      <c r="P99" s="137">
        <v>12581</v>
      </c>
      <c r="Q99" s="167">
        <v>1</v>
      </c>
      <c r="R99" t="s">
        <v>4928</v>
      </c>
      <c r="S99" s="153"/>
      <c r="T99" s="137">
        <v>2408.0034000000001</v>
      </c>
      <c r="U99" s="130">
        <v>3.5520582640325289E-4</v>
      </c>
      <c r="V99" s="130">
        <v>1.263806599141129E-2</v>
      </c>
      <c r="W99" s="130">
        <v>9.3547841990101275E-3</v>
      </c>
      <c r="X99" s="181"/>
      <c r="Y99" s="4"/>
      <c r="Z99" s="159"/>
      <c r="AA99" s="4"/>
    </row>
    <row r="100" spans="1:27" x14ac:dyDescent="0.25">
      <c r="A100" t="s">
        <v>1213</v>
      </c>
      <c r="B100" t="s">
        <v>1231</v>
      </c>
      <c r="C100" t="s">
        <v>4924</v>
      </c>
      <c r="D100" t="s">
        <v>4925</v>
      </c>
      <c r="E100" t="s">
        <v>309</v>
      </c>
      <c r="F100" t="s">
        <v>4934</v>
      </c>
      <c r="G100" t="s">
        <v>4935</v>
      </c>
      <c r="H100" t="s">
        <v>312</v>
      </c>
      <c r="I100" t="s">
        <v>964</v>
      </c>
      <c r="J100" t="s">
        <v>204</v>
      </c>
      <c r="K100" t="s">
        <v>204</v>
      </c>
      <c r="L100" t="s">
        <v>340</v>
      </c>
      <c r="M100" t="s">
        <v>577</v>
      </c>
      <c r="N100" t="s">
        <v>339</v>
      </c>
      <c r="O100" t="s">
        <v>1212</v>
      </c>
      <c r="P100" s="137">
        <v>13800</v>
      </c>
      <c r="Q100" s="167">
        <v>1</v>
      </c>
      <c r="R100" t="s">
        <v>4936</v>
      </c>
      <c r="S100" s="153"/>
      <c r="T100" s="137">
        <v>2366.6999999999998</v>
      </c>
      <c r="U100" s="130">
        <v>3.9623161908795867E-4</v>
      </c>
      <c r="V100" s="130">
        <v>1.2421290925865427E-2</v>
      </c>
      <c r="W100" s="130">
        <v>9.1943257903195942E-3</v>
      </c>
      <c r="X100" s="181"/>
      <c r="Y100" s="4"/>
      <c r="Z100" s="159"/>
      <c r="AA100" s="4"/>
    </row>
    <row r="101" spans="1:27" x14ac:dyDescent="0.25">
      <c r="A101" t="s">
        <v>1213</v>
      </c>
      <c r="B101" t="s">
        <v>1231</v>
      </c>
      <c r="C101" t="s">
        <v>4906</v>
      </c>
      <c r="D101" t="s">
        <v>4907</v>
      </c>
      <c r="E101" t="s">
        <v>309</v>
      </c>
      <c r="F101" t="s">
        <v>4940</v>
      </c>
      <c r="G101" t="s">
        <v>4941</v>
      </c>
      <c r="H101" t="s">
        <v>312</v>
      </c>
      <c r="I101" t="s">
        <v>964</v>
      </c>
      <c r="J101" t="s">
        <v>204</v>
      </c>
      <c r="K101" t="s">
        <v>204</v>
      </c>
      <c r="L101" t="s">
        <v>340</v>
      </c>
      <c r="M101" t="s">
        <v>577</v>
      </c>
      <c r="N101" t="s">
        <v>339</v>
      </c>
      <c r="O101" t="s">
        <v>1212</v>
      </c>
      <c r="P101" s="137">
        <v>73000</v>
      </c>
      <c r="Q101" s="167">
        <v>1</v>
      </c>
      <c r="R101" t="s">
        <v>4625</v>
      </c>
      <c r="S101" s="153"/>
      <c r="T101" s="137">
        <v>1293.56</v>
      </c>
      <c r="U101" s="130">
        <v>1.7905461761868495E-4</v>
      </c>
      <c r="V101" s="130">
        <v>6.7890670934476205E-3</v>
      </c>
      <c r="W101" s="130">
        <v>5.0253146023263679E-3</v>
      </c>
      <c r="X101" s="181"/>
      <c r="Y101" s="4"/>
      <c r="Z101" s="159"/>
      <c r="AA101" s="4"/>
    </row>
    <row r="102" spans="1:27" x14ac:dyDescent="0.25">
      <c r="A102" t="s">
        <v>1213</v>
      </c>
      <c r="B102" t="s">
        <v>1231</v>
      </c>
      <c r="C102" t="s">
        <v>4911</v>
      </c>
      <c r="D102" t="s">
        <v>4912</v>
      </c>
      <c r="E102" t="s">
        <v>309</v>
      </c>
      <c r="F102" t="s">
        <v>4947</v>
      </c>
      <c r="G102" t="s">
        <v>4948</v>
      </c>
      <c r="H102" t="s">
        <v>312</v>
      </c>
      <c r="I102" t="s">
        <v>964</v>
      </c>
      <c r="J102" t="s">
        <v>204</v>
      </c>
      <c r="K102" t="s">
        <v>204</v>
      </c>
      <c r="L102" t="s">
        <v>340</v>
      </c>
      <c r="M102" t="s">
        <v>577</v>
      </c>
      <c r="N102" t="s">
        <v>339</v>
      </c>
      <c r="O102" t="s">
        <v>1212</v>
      </c>
      <c r="P102" s="137">
        <v>40000</v>
      </c>
      <c r="Q102" s="167">
        <v>1</v>
      </c>
      <c r="R102" t="s">
        <v>4949</v>
      </c>
      <c r="S102" s="153"/>
      <c r="T102" s="137">
        <v>1071.2</v>
      </c>
      <c r="U102" s="130">
        <v>7.8107125367423238E-4</v>
      </c>
      <c r="V102" s="130">
        <v>5.6220420162196505E-3</v>
      </c>
      <c r="W102" s="130">
        <v>4.1614745369461057E-3</v>
      </c>
      <c r="X102" s="181"/>
      <c r="Y102" s="4"/>
      <c r="Z102" s="159"/>
      <c r="AA102" s="4"/>
    </row>
    <row r="103" spans="1:27" x14ac:dyDescent="0.25">
      <c r="A103" t="s">
        <v>1213</v>
      </c>
      <c r="B103" t="s">
        <v>1231</v>
      </c>
      <c r="C103" t="s">
        <v>4929</v>
      </c>
      <c r="D103" t="s">
        <v>4930</v>
      </c>
      <c r="E103" t="s">
        <v>309</v>
      </c>
      <c r="F103" t="s">
        <v>4937</v>
      </c>
      <c r="G103" t="s">
        <v>4938</v>
      </c>
      <c r="H103" t="s">
        <v>312</v>
      </c>
      <c r="I103" t="s">
        <v>964</v>
      </c>
      <c r="J103" t="s">
        <v>204</v>
      </c>
      <c r="K103" t="s">
        <v>204</v>
      </c>
      <c r="L103" t="s">
        <v>340</v>
      </c>
      <c r="M103" t="s">
        <v>574</v>
      </c>
      <c r="N103" t="s">
        <v>339</v>
      </c>
      <c r="O103" t="s">
        <v>1212</v>
      </c>
      <c r="P103" s="137">
        <v>23849</v>
      </c>
      <c r="Q103" s="167">
        <v>1</v>
      </c>
      <c r="R103" t="s">
        <v>4939</v>
      </c>
      <c r="S103" s="153"/>
      <c r="T103" s="137">
        <v>467.6789</v>
      </c>
      <c r="U103" s="130">
        <v>2.7994235175990759E-4</v>
      </c>
      <c r="V103" s="130">
        <v>2.4545466483186784E-3</v>
      </c>
      <c r="W103" s="130">
        <v>1.8168724721828032E-3</v>
      </c>
      <c r="X103" s="181"/>
      <c r="Y103" s="4"/>
      <c r="Z103" s="159"/>
      <c r="AA103" s="4"/>
    </row>
    <row r="104" spans="1:27" x14ac:dyDescent="0.25">
      <c r="A104" t="s">
        <v>1213</v>
      </c>
      <c r="B104" t="s">
        <v>1231</v>
      </c>
      <c r="C104" t="s">
        <v>4942</v>
      </c>
      <c r="D104" t="s">
        <v>4943</v>
      </c>
      <c r="E104" t="s">
        <v>309</v>
      </c>
      <c r="F104" t="s">
        <v>4944</v>
      </c>
      <c r="G104" t="s">
        <v>4945</v>
      </c>
      <c r="H104" t="s">
        <v>312</v>
      </c>
      <c r="I104" t="s">
        <v>964</v>
      </c>
      <c r="J104" t="s">
        <v>204</v>
      </c>
      <c r="K104" t="s">
        <v>204</v>
      </c>
      <c r="L104" t="s">
        <v>340</v>
      </c>
      <c r="M104" t="s">
        <v>572</v>
      </c>
      <c r="N104" t="s">
        <v>339</v>
      </c>
      <c r="O104" t="s">
        <v>1212</v>
      </c>
      <c r="P104" s="137">
        <v>8300</v>
      </c>
      <c r="Q104" s="167">
        <v>1</v>
      </c>
      <c r="R104" t="s">
        <v>4946</v>
      </c>
      <c r="S104" s="153"/>
      <c r="T104" s="137">
        <v>441.22800000000001</v>
      </c>
      <c r="U104" s="130">
        <v>1.3174603174603175E-3</v>
      </c>
      <c r="V104" s="130">
        <v>2.3157228852992567E-3</v>
      </c>
      <c r="W104" s="130">
        <v>1.7141141588757063E-3</v>
      </c>
      <c r="X104" s="181"/>
      <c r="Y104" s="4"/>
      <c r="Z104" s="159"/>
      <c r="AA104" s="4"/>
    </row>
    <row r="105" spans="1:27" x14ac:dyDescent="0.25">
      <c r="A105" t="s">
        <v>1213</v>
      </c>
      <c r="B105" t="s">
        <v>1231</v>
      </c>
      <c r="C105" t="s">
        <v>4929</v>
      </c>
      <c r="D105" t="s">
        <v>4930</v>
      </c>
      <c r="E105" t="s">
        <v>309</v>
      </c>
      <c r="F105" t="s">
        <v>4962</v>
      </c>
      <c r="G105" t="s">
        <v>4963</v>
      </c>
      <c r="H105" t="s">
        <v>312</v>
      </c>
      <c r="I105" t="s">
        <v>965</v>
      </c>
      <c r="J105" t="s">
        <v>204</v>
      </c>
      <c r="K105" t="s">
        <v>204</v>
      </c>
      <c r="L105" t="s">
        <v>340</v>
      </c>
      <c r="M105" t="s">
        <v>605</v>
      </c>
      <c r="N105" t="s">
        <v>339</v>
      </c>
      <c r="O105" t="s">
        <v>1212</v>
      </c>
      <c r="P105" s="137">
        <v>223022</v>
      </c>
      <c r="Q105" s="167">
        <v>1</v>
      </c>
      <c r="R105" t="s">
        <v>4964</v>
      </c>
      <c r="S105" s="153"/>
      <c r="T105" s="137">
        <v>12020.8858</v>
      </c>
      <c r="U105" s="130">
        <v>1.8356910417615391E-3</v>
      </c>
      <c r="V105" s="130">
        <v>6.3089922553937791E-2</v>
      </c>
      <c r="W105" s="130">
        <v>4.6699598738085345E-2</v>
      </c>
      <c r="X105" s="181"/>
      <c r="Y105" s="4"/>
      <c r="Z105" s="159"/>
      <c r="AA105" s="4"/>
    </row>
    <row r="106" spans="1:27" x14ac:dyDescent="0.25">
      <c r="A106" t="s">
        <v>1213</v>
      </c>
      <c r="B106" t="s">
        <v>1231</v>
      </c>
      <c r="C106" t="s">
        <v>4942</v>
      </c>
      <c r="D106" t="s">
        <v>4943</v>
      </c>
      <c r="E106" t="s">
        <v>309</v>
      </c>
      <c r="F106" t="s">
        <v>4999</v>
      </c>
      <c r="G106" t="s">
        <v>5000</v>
      </c>
      <c r="H106" t="s">
        <v>312</v>
      </c>
      <c r="I106" t="s">
        <v>965</v>
      </c>
      <c r="J106" t="s">
        <v>204</v>
      </c>
      <c r="K106" t="s">
        <v>204</v>
      </c>
      <c r="L106" t="s">
        <v>340</v>
      </c>
      <c r="M106" t="s">
        <v>605</v>
      </c>
      <c r="N106" t="s">
        <v>339</v>
      </c>
      <c r="O106" t="s">
        <v>1212</v>
      </c>
      <c r="P106" s="137">
        <v>104000</v>
      </c>
      <c r="Q106" s="167">
        <v>1</v>
      </c>
      <c r="R106" t="s">
        <v>5001</v>
      </c>
      <c r="S106" s="153"/>
      <c r="T106" s="137">
        <v>8994.9599999999991</v>
      </c>
      <c r="U106" s="130">
        <v>4.3333333333333331E-3</v>
      </c>
      <c r="V106" s="130">
        <v>4.7208778056586173E-2</v>
      </c>
      <c r="W106" s="130">
        <v>3.4944265310725114E-2</v>
      </c>
      <c r="X106" s="181"/>
      <c r="Y106" s="4"/>
      <c r="Z106" s="159"/>
      <c r="AA106" s="4"/>
    </row>
    <row r="107" spans="1:27" x14ac:dyDescent="0.25">
      <c r="A107" t="s">
        <v>1213</v>
      </c>
      <c r="B107" t="s">
        <v>1231</v>
      </c>
      <c r="C107" t="s">
        <v>4911</v>
      </c>
      <c r="D107" t="s">
        <v>4912</v>
      </c>
      <c r="E107" t="s">
        <v>309</v>
      </c>
      <c r="F107" t="s">
        <v>4953</v>
      </c>
      <c r="G107" t="s">
        <v>4954</v>
      </c>
      <c r="H107" t="s">
        <v>312</v>
      </c>
      <c r="I107" t="s">
        <v>965</v>
      </c>
      <c r="J107" t="s">
        <v>204</v>
      </c>
      <c r="K107" t="s">
        <v>204</v>
      </c>
      <c r="L107" t="s">
        <v>340</v>
      </c>
      <c r="M107" t="s">
        <v>605</v>
      </c>
      <c r="N107" t="s">
        <v>339</v>
      </c>
      <c r="O107" t="s">
        <v>1212</v>
      </c>
      <c r="P107" s="137">
        <v>112869</v>
      </c>
      <c r="Q107" s="167">
        <v>1</v>
      </c>
      <c r="R107" t="s">
        <v>4955</v>
      </c>
      <c r="S107" s="153"/>
      <c r="T107" s="137">
        <v>7957.2645000000002</v>
      </c>
      <c r="U107" s="130">
        <v>3.6409354838709677E-3</v>
      </c>
      <c r="V107" s="130">
        <v>4.1762579679959902E-2</v>
      </c>
      <c r="W107" s="130">
        <v>3.0912951456772954E-2</v>
      </c>
      <c r="X107" s="181"/>
      <c r="Y107" s="4"/>
      <c r="Z107" s="159"/>
      <c r="AA107" s="4"/>
    </row>
    <row r="108" spans="1:27" x14ac:dyDescent="0.25">
      <c r="A108" t="s">
        <v>1213</v>
      </c>
      <c r="B108" t="s">
        <v>1231</v>
      </c>
      <c r="C108" t="s">
        <v>4916</v>
      </c>
      <c r="D108" t="s">
        <v>4917</v>
      </c>
      <c r="E108" t="s">
        <v>309</v>
      </c>
      <c r="F108" t="s">
        <v>4977</v>
      </c>
      <c r="G108" t="s">
        <v>4978</v>
      </c>
      <c r="H108" t="s">
        <v>312</v>
      </c>
      <c r="I108" t="s">
        <v>965</v>
      </c>
      <c r="J108" t="s">
        <v>204</v>
      </c>
      <c r="K108" t="s">
        <v>204</v>
      </c>
      <c r="L108" t="s">
        <v>340</v>
      </c>
      <c r="M108" t="s">
        <v>604</v>
      </c>
      <c r="N108" t="s">
        <v>339</v>
      </c>
      <c r="O108" t="s">
        <v>1212</v>
      </c>
      <c r="P108" s="137">
        <v>32350</v>
      </c>
      <c r="Q108" s="167">
        <v>1</v>
      </c>
      <c r="R108" t="s">
        <v>4979</v>
      </c>
      <c r="S108" s="153"/>
      <c r="T108" s="137">
        <v>6560.58</v>
      </c>
      <c r="U108" s="130">
        <v>3.2477339099782775E-4</v>
      </c>
      <c r="V108" s="130">
        <v>3.443227820273554E-2</v>
      </c>
      <c r="W108" s="130">
        <v>2.5487011405524538E-2</v>
      </c>
      <c r="X108" s="181"/>
      <c r="Y108" s="4"/>
      <c r="Z108" s="159"/>
      <c r="AA108" s="4"/>
    </row>
    <row r="109" spans="1:27" x14ac:dyDescent="0.25">
      <c r="A109" t="s">
        <v>1213</v>
      </c>
      <c r="B109" t="s">
        <v>1231</v>
      </c>
      <c r="C109" t="s">
        <v>4924</v>
      </c>
      <c r="D109" t="s">
        <v>4925</v>
      </c>
      <c r="E109" t="s">
        <v>309</v>
      </c>
      <c r="F109" t="s">
        <v>4950</v>
      </c>
      <c r="G109" t="s">
        <v>4951</v>
      </c>
      <c r="H109" t="s">
        <v>312</v>
      </c>
      <c r="I109" t="s">
        <v>965</v>
      </c>
      <c r="J109" t="s">
        <v>204</v>
      </c>
      <c r="K109" t="s">
        <v>204</v>
      </c>
      <c r="L109" t="s">
        <v>340</v>
      </c>
      <c r="M109" t="s">
        <v>605</v>
      </c>
      <c r="N109" t="s">
        <v>339</v>
      </c>
      <c r="O109" t="s">
        <v>1212</v>
      </c>
      <c r="P109" s="137">
        <v>120000</v>
      </c>
      <c r="Q109" s="167">
        <v>1</v>
      </c>
      <c r="R109" t="s">
        <v>4952</v>
      </c>
      <c r="S109" s="153"/>
      <c r="T109" s="137">
        <v>6361.2</v>
      </c>
      <c r="U109" s="130">
        <v>1.5801849027027482E-3</v>
      </c>
      <c r="V109" s="130">
        <v>3.3385860412225951E-2</v>
      </c>
      <c r="W109" s="130">
        <v>2.4712445691207591E-2</v>
      </c>
      <c r="X109" s="181"/>
      <c r="Y109" s="4"/>
      <c r="Z109" s="159"/>
      <c r="AA109" s="4"/>
    </row>
    <row r="110" spans="1:27" x14ac:dyDescent="0.25">
      <c r="A110" t="s">
        <v>1213</v>
      </c>
      <c r="B110" t="s">
        <v>1231</v>
      </c>
      <c r="C110" t="s">
        <v>4906</v>
      </c>
      <c r="D110" t="s">
        <v>4907</v>
      </c>
      <c r="E110" t="s">
        <v>309</v>
      </c>
      <c r="F110" t="s">
        <v>4971</v>
      </c>
      <c r="G110" t="s">
        <v>4972</v>
      </c>
      <c r="H110" t="s">
        <v>312</v>
      </c>
      <c r="I110" t="s">
        <v>965</v>
      </c>
      <c r="J110" t="s">
        <v>204</v>
      </c>
      <c r="K110" t="s">
        <v>204</v>
      </c>
      <c r="L110" t="s">
        <v>340</v>
      </c>
      <c r="M110" t="s">
        <v>604</v>
      </c>
      <c r="N110" t="s">
        <v>339</v>
      </c>
      <c r="O110" t="s">
        <v>1212</v>
      </c>
      <c r="P110" s="137">
        <v>23700</v>
      </c>
      <c r="Q110" s="167">
        <v>1</v>
      </c>
      <c r="R110" t="s">
        <v>4973</v>
      </c>
      <c r="S110" s="153"/>
      <c r="T110" s="137">
        <v>5721.18</v>
      </c>
      <c r="U110" s="130">
        <v>7.1469038240549283E-4</v>
      </c>
      <c r="V110" s="130">
        <v>3.0026805771429743E-2</v>
      </c>
      <c r="W110" s="130">
        <v>2.2226050122559113E-2</v>
      </c>
      <c r="X110" s="181"/>
      <c r="Y110" s="4"/>
      <c r="Z110" s="159"/>
      <c r="AA110" s="4"/>
    </row>
    <row r="111" spans="1:27" x14ac:dyDescent="0.25">
      <c r="A111" t="s">
        <v>1213</v>
      </c>
      <c r="B111" t="s">
        <v>1231</v>
      </c>
      <c r="C111" t="s">
        <v>4924</v>
      </c>
      <c r="D111" t="s">
        <v>4925</v>
      </c>
      <c r="E111" t="s">
        <v>309</v>
      </c>
      <c r="F111" t="s">
        <v>4974</v>
      </c>
      <c r="G111" t="s">
        <v>4975</v>
      </c>
      <c r="H111" t="s">
        <v>312</v>
      </c>
      <c r="I111" t="s">
        <v>965</v>
      </c>
      <c r="J111" t="s">
        <v>204</v>
      </c>
      <c r="K111" t="s">
        <v>204</v>
      </c>
      <c r="L111" t="s">
        <v>340</v>
      </c>
      <c r="M111" t="s">
        <v>604</v>
      </c>
      <c r="N111" t="s">
        <v>339</v>
      </c>
      <c r="O111" t="s">
        <v>1212</v>
      </c>
      <c r="P111" s="137">
        <v>23642</v>
      </c>
      <c r="Q111" s="167">
        <v>1</v>
      </c>
      <c r="R111" t="s">
        <v>4976</v>
      </c>
      <c r="S111" s="153"/>
      <c r="T111" s="137">
        <v>5326.5425999999998</v>
      </c>
      <c r="U111" s="130">
        <v>8.5405061736422688E-4</v>
      </c>
      <c r="V111" s="130">
        <v>2.7955607074667529E-2</v>
      </c>
      <c r="W111" s="130">
        <v>2.0692934465887516E-2</v>
      </c>
      <c r="X111" s="181"/>
      <c r="Y111" s="4"/>
      <c r="Z111" s="159"/>
      <c r="AA111" s="4"/>
    </row>
    <row r="112" spans="1:27" x14ac:dyDescent="0.25">
      <c r="A112" t="s">
        <v>1213</v>
      </c>
      <c r="B112" t="s">
        <v>1231</v>
      </c>
      <c r="C112" t="s">
        <v>4924</v>
      </c>
      <c r="D112" t="s">
        <v>4925</v>
      </c>
      <c r="E112" t="s">
        <v>309</v>
      </c>
      <c r="F112" t="s">
        <v>4991</v>
      </c>
      <c r="G112" t="s">
        <v>4992</v>
      </c>
      <c r="H112" t="s">
        <v>312</v>
      </c>
      <c r="I112" t="s">
        <v>965</v>
      </c>
      <c r="J112" t="s">
        <v>204</v>
      </c>
      <c r="K112" t="s">
        <v>204</v>
      </c>
      <c r="L112" t="s">
        <v>340</v>
      </c>
      <c r="M112" t="s">
        <v>603</v>
      </c>
      <c r="N112" t="s">
        <v>339</v>
      </c>
      <c r="O112" t="s">
        <v>1212</v>
      </c>
      <c r="P112" s="137">
        <v>245235</v>
      </c>
      <c r="Q112" s="167">
        <v>1</v>
      </c>
      <c r="R112" t="s">
        <v>4993</v>
      </c>
      <c r="S112" s="153"/>
      <c r="T112" s="137">
        <v>4576.0850999999993</v>
      </c>
      <c r="U112" s="130">
        <v>6.9216069971185165E-3</v>
      </c>
      <c r="V112" s="130">
        <v>2.4016936801714621E-2</v>
      </c>
      <c r="W112" s="130">
        <v>1.7777503381766688E-2</v>
      </c>
      <c r="X112" s="181"/>
      <c r="Y112" s="4"/>
      <c r="Z112" s="159"/>
      <c r="AA112" s="4"/>
    </row>
    <row r="113" spans="1:27" x14ac:dyDescent="0.25">
      <c r="A113" t="s">
        <v>1213</v>
      </c>
      <c r="B113" t="s">
        <v>1231</v>
      </c>
      <c r="C113" t="s">
        <v>4942</v>
      </c>
      <c r="D113" t="s">
        <v>4943</v>
      </c>
      <c r="E113" t="s">
        <v>309</v>
      </c>
      <c r="F113" t="s">
        <v>5031</v>
      </c>
      <c r="G113" t="s">
        <v>5032</v>
      </c>
      <c r="H113" t="s">
        <v>312</v>
      </c>
      <c r="I113" t="s">
        <v>965</v>
      </c>
      <c r="J113" t="s">
        <v>204</v>
      </c>
      <c r="K113" t="s">
        <v>204</v>
      </c>
      <c r="L113" t="s">
        <v>340</v>
      </c>
      <c r="M113" t="s">
        <v>604</v>
      </c>
      <c r="N113" t="s">
        <v>339</v>
      </c>
      <c r="O113" t="s">
        <v>1212</v>
      </c>
      <c r="P113" s="137">
        <v>40000</v>
      </c>
      <c r="Q113" s="167">
        <v>1</v>
      </c>
      <c r="R113" t="s">
        <v>5033</v>
      </c>
      <c r="S113" s="153"/>
      <c r="T113" s="137">
        <v>4060</v>
      </c>
      <c r="U113" s="130">
        <v>5.9259259259259258E-4</v>
      </c>
      <c r="V113" s="130">
        <v>2.130833699201996E-2</v>
      </c>
      <c r="W113" s="130">
        <v>1.5772578995520155E-2</v>
      </c>
      <c r="X113" s="181"/>
      <c r="Y113" s="4"/>
      <c r="Z113" s="159"/>
      <c r="AA113" s="4"/>
    </row>
    <row r="114" spans="1:27" x14ac:dyDescent="0.25">
      <c r="A114" t="s">
        <v>1213</v>
      </c>
      <c r="B114" t="s">
        <v>1231</v>
      </c>
      <c r="C114" t="s">
        <v>4911</v>
      </c>
      <c r="D114" t="s">
        <v>4912</v>
      </c>
      <c r="E114" t="s">
        <v>309</v>
      </c>
      <c r="F114" t="s">
        <v>4997</v>
      </c>
      <c r="G114" t="s">
        <v>4998</v>
      </c>
      <c r="H114" t="s">
        <v>312</v>
      </c>
      <c r="I114" t="s">
        <v>965</v>
      </c>
      <c r="J114" t="s">
        <v>204</v>
      </c>
      <c r="K114" t="s">
        <v>204</v>
      </c>
      <c r="L114" t="s">
        <v>340</v>
      </c>
      <c r="M114" t="s">
        <v>598</v>
      </c>
      <c r="N114" t="s">
        <v>339</v>
      </c>
      <c r="O114" t="s">
        <v>1212</v>
      </c>
      <c r="P114" s="137">
        <v>47433.33</v>
      </c>
      <c r="Q114" s="167">
        <v>1</v>
      </c>
      <c r="R114" t="s">
        <v>4982</v>
      </c>
      <c r="S114" s="153"/>
      <c r="T114" s="137">
        <v>3743.4384</v>
      </c>
      <c r="U114" s="130">
        <v>3.5574998389374959E-3</v>
      </c>
      <c r="V114" s="130">
        <v>1.9646908131226114E-2</v>
      </c>
      <c r="W114" s="130">
        <v>1.4542777816661296E-2</v>
      </c>
      <c r="X114" s="181"/>
      <c r="Y114" s="4"/>
      <c r="Z114" s="159"/>
      <c r="AA114" s="4"/>
    </row>
    <row r="115" spans="1:27" x14ac:dyDescent="0.25">
      <c r="A115" t="s">
        <v>1213</v>
      </c>
      <c r="B115" t="s">
        <v>1231</v>
      </c>
      <c r="C115" t="s">
        <v>4906</v>
      </c>
      <c r="D115" t="s">
        <v>4907</v>
      </c>
      <c r="E115" t="s">
        <v>309</v>
      </c>
      <c r="F115" t="s">
        <v>4994</v>
      </c>
      <c r="G115" t="s">
        <v>4995</v>
      </c>
      <c r="H115" t="s">
        <v>312</v>
      </c>
      <c r="I115" t="s">
        <v>965</v>
      </c>
      <c r="J115" t="s">
        <v>204</v>
      </c>
      <c r="K115" t="s">
        <v>204</v>
      </c>
      <c r="L115" t="s">
        <v>340</v>
      </c>
      <c r="M115" t="s">
        <v>609</v>
      </c>
      <c r="N115" t="s">
        <v>339</v>
      </c>
      <c r="O115" t="s">
        <v>1212</v>
      </c>
      <c r="P115" s="137">
        <v>561000</v>
      </c>
      <c r="Q115" s="167">
        <v>1</v>
      </c>
      <c r="R115" t="s">
        <v>4996</v>
      </c>
      <c r="S115" s="153"/>
      <c r="T115" s="137">
        <v>3543.837</v>
      </c>
      <c r="U115" s="130">
        <v>1.5244565217391304E-3</v>
      </c>
      <c r="V115" s="130">
        <v>1.8599328335169713E-2</v>
      </c>
      <c r="W115" s="130">
        <v>1.3767351977770237E-2</v>
      </c>
      <c r="X115" s="181"/>
      <c r="Y115" s="4"/>
      <c r="Z115" s="159"/>
      <c r="AA115" s="4"/>
    </row>
    <row r="116" spans="1:27" x14ac:dyDescent="0.25">
      <c r="A116" t="s">
        <v>1213</v>
      </c>
      <c r="B116" t="s">
        <v>1231</v>
      </c>
      <c r="C116" t="s">
        <v>4911</v>
      </c>
      <c r="D116" t="s">
        <v>4912</v>
      </c>
      <c r="E116" t="s">
        <v>309</v>
      </c>
      <c r="F116" t="s">
        <v>5008</v>
      </c>
      <c r="G116" t="s">
        <v>5009</v>
      </c>
      <c r="H116" t="s">
        <v>312</v>
      </c>
      <c r="I116" t="s">
        <v>965</v>
      </c>
      <c r="J116" t="s">
        <v>204</v>
      </c>
      <c r="K116" t="s">
        <v>204</v>
      </c>
      <c r="L116" t="s">
        <v>340</v>
      </c>
      <c r="M116" t="s">
        <v>600</v>
      </c>
      <c r="N116" t="s">
        <v>339</v>
      </c>
      <c r="O116" t="s">
        <v>1212</v>
      </c>
      <c r="P116" s="137">
        <v>80696</v>
      </c>
      <c r="Q116" s="167">
        <v>1</v>
      </c>
      <c r="R116" t="s">
        <v>5010</v>
      </c>
      <c r="S116" s="153"/>
      <c r="T116" s="137">
        <v>3344.8492000000001</v>
      </c>
      <c r="U116" s="130">
        <v>9.4779170616483919E-3</v>
      </c>
      <c r="V116" s="130">
        <v>1.7554968951006986E-2</v>
      </c>
      <c r="W116" s="130">
        <v>1.2994309910123743E-2</v>
      </c>
      <c r="X116" s="181"/>
      <c r="Y116" s="4"/>
      <c r="Z116" s="159"/>
      <c r="AA116" s="4"/>
    </row>
    <row r="117" spans="1:27" x14ac:dyDescent="0.25">
      <c r="A117" t="s">
        <v>1213</v>
      </c>
      <c r="B117" t="s">
        <v>1231</v>
      </c>
      <c r="C117" t="s">
        <v>4906</v>
      </c>
      <c r="D117" t="s">
        <v>4907</v>
      </c>
      <c r="E117" t="s">
        <v>309</v>
      </c>
      <c r="F117" t="s">
        <v>4968</v>
      </c>
      <c r="G117" t="s">
        <v>4969</v>
      </c>
      <c r="H117" t="s">
        <v>312</v>
      </c>
      <c r="I117" t="s">
        <v>965</v>
      </c>
      <c r="J117" t="s">
        <v>204</v>
      </c>
      <c r="K117" t="s">
        <v>204</v>
      </c>
      <c r="L117" t="s">
        <v>340</v>
      </c>
      <c r="M117" t="s">
        <v>610</v>
      </c>
      <c r="N117" t="s">
        <v>339</v>
      </c>
      <c r="O117" t="s">
        <v>1212</v>
      </c>
      <c r="P117" s="137">
        <v>125451</v>
      </c>
      <c r="Q117" s="167">
        <v>1</v>
      </c>
      <c r="R117" t="s">
        <v>4970</v>
      </c>
      <c r="S117" s="153"/>
      <c r="T117" s="137">
        <v>3329.4695000000002</v>
      </c>
      <c r="U117" s="130">
        <v>2.2836865889503399E-3</v>
      </c>
      <c r="V117" s="130">
        <v>1.7474250976104846E-2</v>
      </c>
      <c r="W117" s="130">
        <v>1.2934561904637477E-2</v>
      </c>
      <c r="X117" s="181"/>
      <c r="Y117" s="4"/>
      <c r="Z117" s="159"/>
      <c r="AA117" s="4"/>
    </row>
    <row r="118" spans="1:27" x14ac:dyDescent="0.25">
      <c r="A118" t="s">
        <v>1213</v>
      </c>
      <c r="B118" t="s">
        <v>1231</v>
      </c>
      <c r="C118" t="s">
        <v>4911</v>
      </c>
      <c r="D118" t="s">
        <v>4912</v>
      </c>
      <c r="E118" t="s">
        <v>309</v>
      </c>
      <c r="F118" t="s">
        <v>5157</v>
      </c>
      <c r="G118" t="s">
        <v>5158</v>
      </c>
      <c r="H118" t="s">
        <v>312</v>
      </c>
      <c r="I118" t="s">
        <v>965</v>
      </c>
      <c r="J118" t="s">
        <v>204</v>
      </c>
      <c r="K118" t="s">
        <v>204</v>
      </c>
      <c r="L118" t="s">
        <v>340</v>
      </c>
      <c r="M118" t="s">
        <v>610</v>
      </c>
      <c r="N118" t="s">
        <v>339</v>
      </c>
      <c r="O118" t="s">
        <v>1212</v>
      </c>
      <c r="P118" s="137">
        <v>64456</v>
      </c>
      <c r="Q118" s="167">
        <v>1</v>
      </c>
      <c r="R118" t="s">
        <v>5159</v>
      </c>
      <c r="S118" s="153"/>
      <c r="T118" s="137">
        <v>3220.2217999999998</v>
      </c>
      <c r="U118" s="130">
        <v>1.025754137605675E-2</v>
      </c>
      <c r="V118" s="130">
        <v>1.690087942145705E-2</v>
      </c>
      <c r="W118" s="130">
        <v>1.2510148298692843E-2</v>
      </c>
      <c r="X118" s="181"/>
      <c r="Y118" s="4"/>
      <c r="Z118" s="159"/>
      <c r="AA118" s="4"/>
    </row>
    <row r="119" spans="1:27" x14ac:dyDescent="0.25">
      <c r="A119" t="s">
        <v>1213</v>
      </c>
      <c r="B119" t="s">
        <v>1231</v>
      </c>
      <c r="C119" t="s">
        <v>4906</v>
      </c>
      <c r="D119" t="s">
        <v>4907</v>
      </c>
      <c r="E119" t="s">
        <v>309</v>
      </c>
      <c r="F119" t="s">
        <v>4986</v>
      </c>
      <c r="G119" t="s">
        <v>4987</v>
      </c>
      <c r="H119" t="s">
        <v>312</v>
      </c>
      <c r="I119" t="s">
        <v>965</v>
      </c>
      <c r="J119" t="s">
        <v>204</v>
      </c>
      <c r="K119" t="s">
        <v>204</v>
      </c>
      <c r="L119" t="s">
        <v>340</v>
      </c>
      <c r="M119" t="s">
        <v>598</v>
      </c>
      <c r="N119" t="s">
        <v>339</v>
      </c>
      <c r="O119" t="s">
        <v>1212</v>
      </c>
      <c r="P119" s="137">
        <v>19400</v>
      </c>
      <c r="Q119" s="167">
        <v>1</v>
      </c>
      <c r="R119" t="s">
        <v>4062</v>
      </c>
      <c r="S119" s="153"/>
      <c r="T119" s="137">
        <v>3160.26</v>
      </c>
      <c r="U119" s="130">
        <v>3.8432346183993907E-4</v>
      </c>
      <c r="V119" s="130">
        <v>1.6586178586798277E-2</v>
      </c>
      <c r="W119" s="130">
        <v>1.2277204555759242E-2</v>
      </c>
      <c r="X119" s="181"/>
      <c r="Y119" s="4"/>
      <c r="Z119" s="159"/>
      <c r="AA119" s="4"/>
    </row>
    <row r="120" spans="1:27" x14ac:dyDescent="0.25">
      <c r="A120" t="s">
        <v>1213</v>
      </c>
      <c r="B120" t="s">
        <v>1231</v>
      </c>
      <c r="C120" t="s">
        <v>4929</v>
      </c>
      <c r="D120" t="s">
        <v>4930</v>
      </c>
      <c r="E120" t="s">
        <v>309</v>
      </c>
      <c r="F120" t="s">
        <v>4959</v>
      </c>
      <c r="G120" t="s">
        <v>4960</v>
      </c>
      <c r="H120" t="s">
        <v>312</v>
      </c>
      <c r="I120" t="s">
        <v>965</v>
      </c>
      <c r="J120" t="s">
        <v>204</v>
      </c>
      <c r="K120" t="s">
        <v>204</v>
      </c>
      <c r="L120" t="s">
        <v>340</v>
      </c>
      <c r="M120" t="s">
        <v>604</v>
      </c>
      <c r="N120" t="s">
        <v>339</v>
      </c>
      <c r="O120" t="s">
        <v>1212</v>
      </c>
      <c r="P120" s="137">
        <v>119239</v>
      </c>
      <c r="Q120" s="167">
        <v>1</v>
      </c>
      <c r="R120" t="s">
        <v>4961</v>
      </c>
      <c r="S120" s="153"/>
      <c r="T120" s="137">
        <v>2843.8502000000003</v>
      </c>
      <c r="U120" s="130">
        <v>3.1479108448098647E-4</v>
      </c>
      <c r="V120" s="130">
        <v>1.4925546145568106E-2</v>
      </c>
      <c r="W120" s="130">
        <v>1.1047992892191341E-2</v>
      </c>
      <c r="X120" s="181"/>
      <c r="Y120" s="4"/>
      <c r="Z120" s="159"/>
      <c r="AA120" s="4"/>
    </row>
    <row r="121" spans="1:27" x14ac:dyDescent="0.25">
      <c r="A121" t="s">
        <v>1213</v>
      </c>
      <c r="B121" t="s">
        <v>1231</v>
      </c>
      <c r="C121" t="s">
        <v>4924</v>
      </c>
      <c r="D121" t="s">
        <v>4925</v>
      </c>
      <c r="E121" t="s">
        <v>309</v>
      </c>
      <c r="F121" t="s">
        <v>5011</v>
      </c>
      <c r="G121" t="s">
        <v>5012</v>
      </c>
      <c r="H121" t="s">
        <v>312</v>
      </c>
      <c r="I121" t="s">
        <v>965</v>
      </c>
      <c r="J121" t="s">
        <v>204</v>
      </c>
      <c r="K121" t="s">
        <v>204</v>
      </c>
      <c r="L121" t="s">
        <v>340</v>
      </c>
      <c r="M121" t="s">
        <v>598</v>
      </c>
      <c r="N121" t="s">
        <v>339</v>
      </c>
      <c r="O121" t="s">
        <v>1212</v>
      </c>
      <c r="P121" s="137">
        <v>16808.11</v>
      </c>
      <c r="Q121" s="167">
        <v>1</v>
      </c>
      <c r="R121" t="s">
        <v>5013</v>
      </c>
      <c r="S121" s="153"/>
      <c r="T121" s="137">
        <v>2788.4654</v>
      </c>
      <c r="U121" s="130">
        <v>1.7081263314162091E-3</v>
      </c>
      <c r="V121" s="130">
        <v>1.4634867359087745E-2</v>
      </c>
      <c r="W121" s="130">
        <v>1.0832830436116029E-2</v>
      </c>
      <c r="X121" s="181"/>
      <c r="Y121" s="4"/>
      <c r="Z121" s="159"/>
      <c r="AA121" s="4"/>
    </row>
    <row r="122" spans="1:27" x14ac:dyDescent="0.25">
      <c r="A122" t="s">
        <v>1213</v>
      </c>
      <c r="B122" t="s">
        <v>1231</v>
      </c>
      <c r="C122" t="s">
        <v>4929</v>
      </c>
      <c r="D122" t="s">
        <v>4930</v>
      </c>
      <c r="E122" t="s">
        <v>309</v>
      </c>
      <c r="F122" t="s">
        <v>5005</v>
      </c>
      <c r="G122" t="s">
        <v>5006</v>
      </c>
      <c r="H122" t="s">
        <v>312</v>
      </c>
      <c r="I122" t="s">
        <v>965</v>
      </c>
      <c r="J122" t="s">
        <v>204</v>
      </c>
      <c r="K122" t="s">
        <v>204</v>
      </c>
      <c r="L122" t="s">
        <v>340</v>
      </c>
      <c r="M122" t="s">
        <v>598</v>
      </c>
      <c r="N122" t="s">
        <v>339</v>
      </c>
      <c r="O122" t="s">
        <v>1212</v>
      </c>
      <c r="P122" s="137">
        <v>16059</v>
      </c>
      <c r="Q122" s="167">
        <v>1</v>
      </c>
      <c r="R122" t="s">
        <v>5007</v>
      </c>
      <c r="S122" s="153"/>
      <c r="T122" s="137">
        <v>2768.5716000000002</v>
      </c>
      <c r="U122" s="130">
        <v>1.814316731640423E-3</v>
      </c>
      <c r="V122" s="130">
        <v>1.4530457300329036E-2</v>
      </c>
      <c r="W122" s="130">
        <v>1.0755545385653603E-2</v>
      </c>
      <c r="X122" s="181"/>
      <c r="Y122" s="4"/>
      <c r="Z122" s="159"/>
      <c r="AA122" s="4"/>
    </row>
    <row r="123" spans="1:27" x14ac:dyDescent="0.25">
      <c r="A123" t="s">
        <v>1213</v>
      </c>
      <c r="B123" t="s">
        <v>1231</v>
      </c>
      <c r="C123" t="s">
        <v>4929</v>
      </c>
      <c r="D123" t="s">
        <v>4930</v>
      </c>
      <c r="E123" t="s">
        <v>309</v>
      </c>
      <c r="F123" t="s">
        <v>4983</v>
      </c>
      <c r="G123" t="s">
        <v>4984</v>
      </c>
      <c r="H123" t="s">
        <v>312</v>
      </c>
      <c r="I123" t="s">
        <v>965</v>
      </c>
      <c r="J123" t="s">
        <v>204</v>
      </c>
      <c r="K123" t="s">
        <v>204</v>
      </c>
      <c r="L123" t="s">
        <v>340</v>
      </c>
      <c r="M123" t="s">
        <v>582</v>
      </c>
      <c r="N123" t="s">
        <v>339</v>
      </c>
      <c r="O123" t="s">
        <v>1212</v>
      </c>
      <c r="P123" s="137">
        <v>13627</v>
      </c>
      <c r="Q123" s="167">
        <v>1</v>
      </c>
      <c r="R123" t="s">
        <v>4985</v>
      </c>
      <c r="S123" s="153"/>
      <c r="T123" s="137">
        <v>2181.6827000000003</v>
      </c>
      <c r="U123" s="130">
        <v>1.1934701148584709E-3</v>
      </c>
      <c r="V123" s="130">
        <v>1.1450253739226597E-2</v>
      </c>
      <c r="W123" s="130">
        <v>8.4755573223915526E-3</v>
      </c>
      <c r="X123" s="181"/>
      <c r="Y123" s="4"/>
      <c r="Z123" s="159"/>
      <c r="AA123" s="4"/>
    </row>
    <row r="124" spans="1:27" x14ac:dyDescent="0.25">
      <c r="A124" t="s">
        <v>1213</v>
      </c>
      <c r="B124" t="s">
        <v>1231</v>
      </c>
      <c r="C124" t="s">
        <v>4911</v>
      </c>
      <c r="D124" t="s">
        <v>4912</v>
      </c>
      <c r="E124" t="s">
        <v>309</v>
      </c>
      <c r="F124" t="s">
        <v>4956</v>
      </c>
      <c r="G124" t="s">
        <v>4957</v>
      </c>
      <c r="H124" t="s">
        <v>312</v>
      </c>
      <c r="I124" t="s">
        <v>965</v>
      </c>
      <c r="J124" t="s">
        <v>204</v>
      </c>
      <c r="K124" t="s">
        <v>204</v>
      </c>
      <c r="L124" t="s">
        <v>340</v>
      </c>
      <c r="M124" t="s">
        <v>604</v>
      </c>
      <c r="N124" t="s">
        <v>339</v>
      </c>
      <c r="O124" t="s">
        <v>1212</v>
      </c>
      <c r="P124" s="137">
        <v>18907</v>
      </c>
      <c r="Q124" s="167">
        <v>1</v>
      </c>
      <c r="R124" t="s">
        <v>4958</v>
      </c>
      <c r="S124" s="153"/>
      <c r="T124" s="137">
        <v>1660.2237</v>
      </c>
      <c r="U124" s="130">
        <v>2.1657502863688431E-4</v>
      </c>
      <c r="V124" s="130">
        <v>8.713449616376389E-3</v>
      </c>
      <c r="W124" s="130">
        <v>6.4497559077111785E-3</v>
      </c>
      <c r="X124" s="181"/>
      <c r="Y124" s="4"/>
      <c r="Z124" s="159"/>
      <c r="AA124" s="4"/>
    </row>
    <row r="125" spans="1:27" x14ac:dyDescent="0.25">
      <c r="A125" t="s">
        <v>1213</v>
      </c>
      <c r="B125" t="s">
        <v>1231</v>
      </c>
      <c r="C125" t="s">
        <v>4906</v>
      </c>
      <c r="D125" t="s">
        <v>4907</v>
      </c>
      <c r="E125" t="s">
        <v>309</v>
      </c>
      <c r="F125" t="s">
        <v>4965</v>
      </c>
      <c r="G125" t="s">
        <v>4966</v>
      </c>
      <c r="H125" t="s">
        <v>312</v>
      </c>
      <c r="I125" t="s">
        <v>965</v>
      </c>
      <c r="J125" t="s">
        <v>204</v>
      </c>
      <c r="K125" t="s">
        <v>204</v>
      </c>
      <c r="L125" t="s">
        <v>340</v>
      </c>
      <c r="M125" t="s">
        <v>605</v>
      </c>
      <c r="N125" t="s">
        <v>339</v>
      </c>
      <c r="O125" t="s">
        <v>1212</v>
      </c>
      <c r="P125" s="137">
        <v>33000</v>
      </c>
      <c r="Q125" s="167">
        <v>1</v>
      </c>
      <c r="R125" t="s">
        <v>4967</v>
      </c>
      <c r="S125" s="153"/>
      <c r="T125" s="137">
        <v>1608.09</v>
      </c>
      <c r="U125" s="130">
        <v>2.5672347301053291E-4</v>
      </c>
      <c r="V125" s="130">
        <v>8.4398334072653645E-3</v>
      </c>
      <c r="W125" s="130">
        <v>6.2472232898783267E-3</v>
      </c>
      <c r="X125" s="181"/>
      <c r="Y125" s="4"/>
      <c r="Z125" s="159"/>
      <c r="AA125" s="4"/>
    </row>
    <row r="126" spans="1:27" x14ac:dyDescent="0.25">
      <c r="A126" t="s">
        <v>1213</v>
      </c>
      <c r="B126" t="s">
        <v>1231</v>
      </c>
      <c r="C126" t="s">
        <v>4929</v>
      </c>
      <c r="D126" t="s">
        <v>4930</v>
      </c>
      <c r="E126" t="s">
        <v>309</v>
      </c>
      <c r="F126" t="s">
        <v>4980</v>
      </c>
      <c r="G126" t="s">
        <v>4981</v>
      </c>
      <c r="H126" t="s">
        <v>312</v>
      </c>
      <c r="I126" t="s">
        <v>965</v>
      </c>
      <c r="J126" t="s">
        <v>204</v>
      </c>
      <c r="K126" t="s">
        <v>204</v>
      </c>
      <c r="L126" t="s">
        <v>340</v>
      </c>
      <c r="M126" t="s">
        <v>597</v>
      </c>
      <c r="N126" t="s">
        <v>339</v>
      </c>
      <c r="O126" t="s">
        <v>1212</v>
      </c>
      <c r="P126" s="137">
        <v>20000</v>
      </c>
      <c r="Q126" s="167">
        <v>1</v>
      </c>
      <c r="R126" t="s">
        <v>4982</v>
      </c>
      <c r="S126" s="153"/>
      <c r="T126" s="137">
        <v>1578.4</v>
      </c>
      <c r="U126" s="130">
        <v>2.0161875870608703E-4</v>
      </c>
      <c r="V126" s="130">
        <v>8.2840096325626361E-3</v>
      </c>
      <c r="W126" s="130">
        <v>6.1318814498839934E-3</v>
      </c>
      <c r="X126" s="181"/>
      <c r="Y126" s="4"/>
      <c r="Z126" s="159"/>
      <c r="AA126" s="4"/>
    </row>
    <row r="127" spans="1:27" x14ac:dyDescent="0.25">
      <c r="A127" t="s">
        <v>1213</v>
      </c>
      <c r="B127" t="s">
        <v>1231</v>
      </c>
      <c r="C127" t="s">
        <v>4906</v>
      </c>
      <c r="D127" t="s">
        <v>4907</v>
      </c>
      <c r="E127" t="s">
        <v>309</v>
      </c>
      <c r="F127" t="s">
        <v>5019</v>
      </c>
      <c r="G127" t="s">
        <v>5020</v>
      </c>
      <c r="H127" t="s">
        <v>312</v>
      </c>
      <c r="I127" t="s">
        <v>965</v>
      </c>
      <c r="J127" t="s">
        <v>204</v>
      </c>
      <c r="K127" t="s">
        <v>204</v>
      </c>
      <c r="L127" t="s">
        <v>340</v>
      </c>
      <c r="M127" t="s">
        <v>582</v>
      </c>
      <c r="N127" t="s">
        <v>339</v>
      </c>
      <c r="O127" t="s">
        <v>1212</v>
      </c>
      <c r="P127" s="137">
        <v>8215</v>
      </c>
      <c r="Q127" s="167">
        <v>1</v>
      </c>
      <c r="R127" t="s">
        <v>5021</v>
      </c>
      <c r="S127" s="153"/>
      <c r="T127" s="137">
        <v>1306.1849999999999</v>
      </c>
      <c r="U127" s="130">
        <v>2.7918368390058657E-4</v>
      </c>
      <c r="V127" s="130">
        <v>6.8553276241186184E-3</v>
      </c>
      <c r="W127" s="130">
        <v>5.0743611072077569E-3</v>
      </c>
      <c r="X127" s="181"/>
      <c r="Y127" s="4"/>
      <c r="Z127" s="159"/>
      <c r="AA127" s="4"/>
    </row>
    <row r="128" spans="1:27" x14ac:dyDescent="0.25">
      <c r="A128" t="s">
        <v>1213</v>
      </c>
      <c r="B128" t="s">
        <v>1231</v>
      </c>
      <c r="C128" t="s">
        <v>4924</v>
      </c>
      <c r="D128" t="s">
        <v>4925</v>
      </c>
      <c r="E128" t="s">
        <v>309</v>
      </c>
      <c r="F128" t="s">
        <v>5017</v>
      </c>
      <c r="G128" t="s">
        <v>5018</v>
      </c>
      <c r="H128" t="s">
        <v>312</v>
      </c>
      <c r="I128" t="s">
        <v>965</v>
      </c>
      <c r="J128" t="s">
        <v>204</v>
      </c>
      <c r="K128" t="s">
        <v>204</v>
      </c>
      <c r="L128" t="s">
        <v>340</v>
      </c>
      <c r="M128" t="s">
        <v>595</v>
      </c>
      <c r="N128" t="s">
        <v>339</v>
      </c>
      <c r="O128" t="s">
        <v>1212</v>
      </c>
      <c r="P128" s="137">
        <v>58700</v>
      </c>
      <c r="Q128" s="167">
        <v>1</v>
      </c>
      <c r="R128" t="s">
        <v>4253</v>
      </c>
      <c r="S128" s="153"/>
      <c r="T128" s="137">
        <v>1236.809</v>
      </c>
      <c r="U128" s="130">
        <v>1.9421247486611003E-3</v>
      </c>
      <c r="V128" s="130">
        <v>6.4912174794983287E-3</v>
      </c>
      <c r="W128" s="130">
        <v>4.8048442499680514E-3</v>
      </c>
      <c r="X128" s="181"/>
      <c r="Y128" s="4"/>
      <c r="Z128" s="159"/>
      <c r="AA128" s="4"/>
    </row>
    <row r="129" spans="1:27" x14ac:dyDescent="0.25">
      <c r="A129" t="s">
        <v>1213</v>
      </c>
      <c r="B129" t="s">
        <v>1231</v>
      </c>
      <c r="C129" t="s">
        <v>4911</v>
      </c>
      <c r="D129" t="s">
        <v>4912</v>
      </c>
      <c r="E129" t="s">
        <v>309</v>
      </c>
      <c r="F129" t="s">
        <v>5160</v>
      </c>
      <c r="G129" t="s">
        <v>5161</v>
      </c>
      <c r="H129" t="s">
        <v>312</v>
      </c>
      <c r="I129" t="s">
        <v>965</v>
      </c>
      <c r="J129" t="s">
        <v>204</v>
      </c>
      <c r="K129" t="s">
        <v>204</v>
      </c>
      <c r="L129" t="s">
        <v>340</v>
      </c>
      <c r="M129" t="s">
        <v>582</v>
      </c>
      <c r="N129" t="s">
        <v>339</v>
      </c>
      <c r="O129" t="s">
        <v>1212</v>
      </c>
      <c r="P129" s="137">
        <v>23500</v>
      </c>
      <c r="Q129" s="167">
        <v>1</v>
      </c>
      <c r="R129" t="s">
        <v>5162</v>
      </c>
      <c r="S129" s="153"/>
      <c r="T129" s="137">
        <v>1022.015</v>
      </c>
      <c r="U129" s="130">
        <v>3.3830351583728322E-3</v>
      </c>
      <c r="V129" s="130">
        <v>5.3639014854431726E-3</v>
      </c>
      <c r="W129" s="130">
        <v>3.9703971236715596E-3</v>
      </c>
      <c r="X129" s="181"/>
      <c r="Y129" s="4"/>
      <c r="Z129" s="159"/>
      <c r="AA129" s="4"/>
    </row>
    <row r="130" spans="1:27" x14ac:dyDescent="0.25">
      <c r="A130" t="s">
        <v>1213</v>
      </c>
      <c r="B130" t="s">
        <v>1231</v>
      </c>
      <c r="C130" t="s">
        <v>4911</v>
      </c>
      <c r="D130" t="s">
        <v>4912</v>
      </c>
      <c r="E130" t="s">
        <v>309</v>
      </c>
      <c r="F130" t="s">
        <v>5002</v>
      </c>
      <c r="G130" t="s">
        <v>5003</v>
      </c>
      <c r="H130" t="s">
        <v>312</v>
      </c>
      <c r="I130" t="s">
        <v>965</v>
      </c>
      <c r="J130" t="s">
        <v>204</v>
      </c>
      <c r="K130" t="s">
        <v>204</v>
      </c>
      <c r="L130" t="s">
        <v>340</v>
      </c>
      <c r="M130" t="s">
        <v>609</v>
      </c>
      <c r="N130" t="s">
        <v>339</v>
      </c>
      <c r="O130" t="s">
        <v>1212</v>
      </c>
      <c r="P130" s="137">
        <v>11275</v>
      </c>
      <c r="Q130" s="167">
        <v>1</v>
      </c>
      <c r="R130" t="s">
        <v>5004</v>
      </c>
      <c r="S130" s="153"/>
      <c r="T130" s="137">
        <v>850.02230000000009</v>
      </c>
      <c r="U130" s="130">
        <v>2.7588525522383531E-3</v>
      </c>
      <c r="V130" s="130">
        <v>4.4612218112598618E-3</v>
      </c>
      <c r="W130" s="130">
        <v>3.302227361102163E-3</v>
      </c>
      <c r="X130" s="181"/>
      <c r="Y130" s="4"/>
      <c r="Z130" s="159"/>
      <c r="AA130" s="4"/>
    </row>
    <row r="131" spans="1:27" x14ac:dyDescent="0.25">
      <c r="A131" t="s">
        <v>1213</v>
      </c>
      <c r="B131" t="s">
        <v>1231</v>
      </c>
      <c r="C131" t="s">
        <v>4911</v>
      </c>
      <c r="D131" t="s">
        <v>4912</v>
      </c>
      <c r="E131" t="s">
        <v>309</v>
      </c>
      <c r="F131" t="s">
        <v>5037</v>
      </c>
      <c r="G131" t="s">
        <v>5038</v>
      </c>
      <c r="H131" t="s">
        <v>312</v>
      </c>
      <c r="I131" t="s">
        <v>965</v>
      </c>
      <c r="J131" t="s">
        <v>204</v>
      </c>
      <c r="K131" t="s">
        <v>204</v>
      </c>
      <c r="L131" t="s">
        <v>340</v>
      </c>
      <c r="M131" t="s">
        <v>597</v>
      </c>
      <c r="N131" t="s">
        <v>339</v>
      </c>
      <c r="O131" t="s">
        <v>1212</v>
      </c>
      <c r="P131" s="137">
        <v>5200</v>
      </c>
      <c r="Q131" s="167">
        <v>1</v>
      </c>
      <c r="R131" t="s">
        <v>5039</v>
      </c>
      <c r="S131" s="153"/>
      <c r="T131" s="137">
        <v>537.67999999999995</v>
      </c>
      <c r="U131" s="130">
        <v>8.2105267479224602E-4</v>
      </c>
      <c r="V131" s="130">
        <v>2.8219375945490867E-3</v>
      </c>
      <c r="W131" s="130">
        <v>2.0888178015545018E-3</v>
      </c>
      <c r="X131" s="181"/>
      <c r="Y131" s="4"/>
      <c r="Z131" s="159"/>
      <c r="AA131" s="4"/>
    </row>
    <row r="132" spans="1:27" x14ac:dyDescent="0.25">
      <c r="A132" t="s">
        <v>1213</v>
      </c>
      <c r="B132" t="s">
        <v>1231</v>
      </c>
      <c r="C132" t="s">
        <v>4924</v>
      </c>
      <c r="D132" t="s">
        <v>4925</v>
      </c>
      <c r="E132" t="s">
        <v>309</v>
      </c>
      <c r="F132" t="s">
        <v>5025</v>
      </c>
      <c r="G132" t="s">
        <v>5026</v>
      </c>
      <c r="H132" t="s">
        <v>312</v>
      </c>
      <c r="I132" t="s">
        <v>965</v>
      </c>
      <c r="J132" t="s">
        <v>204</v>
      </c>
      <c r="K132" t="s">
        <v>204</v>
      </c>
      <c r="L132" t="s">
        <v>340</v>
      </c>
      <c r="M132" t="s">
        <v>609</v>
      </c>
      <c r="N132" t="s">
        <v>339</v>
      </c>
      <c r="O132" t="s">
        <v>1212</v>
      </c>
      <c r="P132" s="137">
        <v>4621</v>
      </c>
      <c r="Q132" s="167">
        <v>1</v>
      </c>
      <c r="R132" t="s">
        <v>5027</v>
      </c>
      <c r="S132" s="153"/>
      <c r="T132" s="137">
        <v>524.02139999999997</v>
      </c>
      <c r="U132" s="130">
        <v>5.7306178067322174E-4</v>
      </c>
      <c r="V132" s="130">
        <v>2.7502523601551942E-3</v>
      </c>
      <c r="W132" s="130">
        <v>2.0357558933110998E-3</v>
      </c>
      <c r="X132" s="181"/>
      <c r="Y132" s="4"/>
      <c r="Z132" s="159"/>
      <c r="AA132" s="4"/>
    </row>
    <row r="133" spans="1:27" x14ac:dyDescent="0.25">
      <c r="A133" t="s">
        <v>1213</v>
      </c>
      <c r="B133" t="s">
        <v>1231</v>
      </c>
      <c r="C133" t="s">
        <v>4924</v>
      </c>
      <c r="D133" t="s">
        <v>4925</v>
      </c>
      <c r="E133" t="s">
        <v>309</v>
      </c>
      <c r="F133" t="s">
        <v>5014</v>
      </c>
      <c r="G133" t="s">
        <v>5015</v>
      </c>
      <c r="H133" t="s">
        <v>312</v>
      </c>
      <c r="I133" t="s">
        <v>965</v>
      </c>
      <c r="J133" t="s">
        <v>204</v>
      </c>
      <c r="K133" t="s">
        <v>204</v>
      </c>
      <c r="L133" t="s">
        <v>340</v>
      </c>
      <c r="M133" t="s">
        <v>610</v>
      </c>
      <c r="N133" t="s">
        <v>339</v>
      </c>
      <c r="O133" t="s">
        <v>1212</v>
      </c>
      <c r="P133" s="137">
        <v>1055</v>
      </c>
      <c r="Q133" s="167">
        <v>1</v>
      </c>
      <c r="R133" t="s">
        <v>5016</v>
      </c>
      <c r="S133" s="153"/>
      <c r="T133" s="137">
        <v>504.07900000000001</v>
      </c>
      <c r="U133" s="130">
        <v>5.3520698051948048E-4</v>
      </c>
      <c r="V133" s="130">
        <v>2.6455874883252288E-3</v>
      </c>
      <c r="W133" s="130">
        <v>1.9582822284440406E-3</v>
      </c>
      <c r="X133" s="181"/>
      <c r="Y133" s="4"/>
      <c r="Z133" s="159"/>
      <c r="AA133" s="4"/>
    </row>
    <row r="134" spans="1:27" x14ac:dyDescent="0.25">
      <c r="A134" t="s">
        <v>1213</v>
      </c>
      <c r="B134" t="s">
        <v>1231</v>
      </c>
      <c r="C134" t="s">
        <v>4929</v>
      </c>
      <c r="D134" t="s">
        <v>4930</v>
      </c>
      <c r="E134" t="s">
        <v>309</v>
      </c>
      <c r="F134" t="s">
        <v>4988</v>
      </c>
      <c r="G134" t="s">
        <v>4989</v>
      </c>
      <c r="H134" t="s">
        <v>312</v>
      </c>
      <c r="I134" t="s">
        <v>965</v>
      </c>
      <c r="J134" t="s">
        <v>204</v>
      </c>
      <c r="K134" t="s">
        <v>204</v>
      </c>
      <c r="L134" t="s">
        <v>340</v>
      </c>
      <c r="M134" t="s">
        <v>581</v>
      </c>
      <c r="N134" t="s">
        <v>339</v>
      </c>
      <c r="O134" t="s">
        <v>1212</v>
      </c>
      <c r="P134" s="137">
        <v>3400</v>
      </c>
      <c r="Q134" s="167">
        <v>1</v>
      </c>
      <c r="R134" t="s">
        <v>4990</v>
      </c>
      <c r="S134" s="153"/>
      <c r="T134" s="137">
        <v>228.34399999999999</v>
      </c>
      <c r="U134" s="130">
        <v>2.3111686818698063E-4</v>
      </c>
      <c r="V134" s="130">
        <v>1.1984312566763067E-3</v>
      </c>
      <c r="W134" s="130">
        <v>8.8708713747612179E-4</v>
      </c>
      <c r="X134" s="181"/>
      <c r="Y134" s="4"/>
      <c r="Z134" s="159"/>
      <c r="AA134" s="4"/>
    </row>
    <row r="135" spans="1:27" x14ac:dyDescent="0.25">
      <c r="A135" t="s">
        <v>1213</v>
      </c>
      <c r="B135" t="s">
        <v>1231</v>
      </c>
      <c r="C135" t="s">
        <v>5046</v>
      </c>
      <c r="D135" t="s">
        <v>5047</v>
      </c>
      <c r="E135" t="s">
        <v>80</v>
      </c>
      <c r="F135" t="s">
        <v>5048</v>
      </c>
      <c r="G135" t="s">
        <v>5049</v>
      </c>
      <c r="H135" t="s">
        <v>321</v>
      </c>
      <c r="I135" t="s">
        <v>965</v>
      </c>
      <c r="J135" t="s">
        <v>205</v>
      </c>
      <c r="K135" t="s">
        <v>293</v>
      </c>
      <c r="L135" t="s">
        <v>340</v>
      </c>
      <c r="M135" t="s">
        <v>604</v>
      </c>
      <c r="N135" t="s">
        <v>339</v>
      </c>
      <c r="O135" t="s">
        <v>1212</v>
      </c>
      <c r="P135" s="137">
        <v>2180</v>
      </c>
      <c r="Q135" s="167">
        <v>1</v>
      </c>
      <c r="R135" t="s">
        <v>5050</v>
      </c>
      <c r="S135" s="153"/>
      <c r="T135" s="137">
        <v>8800.66</v>
      </c>
      <c r="U135" s="130">
        <v>6.7514834681565352E-3</v>
      </c>
      <c r="V135" s="130">
        <v>4.6189021929110931E-2</v>
      </c>
      <c r="W135" s="130">
        <v>3.4189434744510937E-2</v>
      </c>
      <c r="X135" s="181"/>
      <c r="Y135" s="4"/>
      <c r="Z135" s="159"/>
      <c r="AA135" s="4"/>
    </row>
    <row r="136" spans="1:27" x14ac:dyDescent="0.25">
      <c r="A136" t="s">
        <v>1213</v>
      </c>
      <c r="B136" t="s">
        <v>1231</v>
      </c>
      <c r="C136" t="s">
        <v>4901</v>
      </c>
      <c r="D136" t="s">
        <v>4902</v>
      </c>
      <c r="E136" t="s">
        <v>80</v>
      </c>
      <c r="F136" t="s">
        <v>4903</v>
      </c>
      <c r="G136" t="s">
        <v>4904</v>
      </c>
      <c r="H136" t="s">
        <v>321</v>
      </c>
      <c r="I136" t="s">
        <v>965</v>
      </c>
      <c r="J136" t="s">
        <v>205</v>
      </c>
      <c r="K136" t="s">
        <v>224</v>
      </c>
      <c r="L136" t="s">
        <v>344</v>
      </c>
      <c r="M136" t="s">
        <v>604</v>
      </c>
      <c r="N136" t="s">
        <v>339</v>
      </c>
      <c r="O136" t="s">
        <v>1215</v>
      </c>
      <c r="P136" s="137">
        <v>3725</v>
      </c>
      <c r="Q136" s="11" t="s">
        <v>1216</v>
      </c>
      <c r="R136" t="s">
        <v>4905</v>
      </c>
      <c r="S136" s="153">
        <v>4.9221068103218233</v>
      </c>
      <c r="T136" s="137">
        <v>7638.8202999999994</v>
      </c>
      <c r="U136" s="130">
        <v>6.8221334734388932E-9</v>
      </c>
      <c r="V136" s="130">
        <v>4.0117103425444632E-2</v>
      </c>
      <c r="W136" s="130">
        <v>2.9694958507848108E-2</v>
      </c>
      <c r="X136" s="181"/>
      <c r="Y136" s="4"/>
      <c r="Z136" s="159"/>
      <c r="AA136" s="4"/>
    </row>
    <row r="137" spans="1:27" x14ac:dyDescent="0.25">
      <c r="A137" t="s">
        <v>1213</v>
      </c>
      <c r="B137" t="s">
        <v>1231</v>
      </c>
      <c r="C137" t="s">
        <v>4891</v>
      </c>
      <c r="D137" t="s">
        <v>4892</v>
      </c>
      <c r="E137" t="s">
        <v>80</v>
      </c>
      <c r="F137" t="s">
        <v>4893</v>
      </c>
      <c r="G137" t="s">
        <v>4894</v>
      </c>
      <c r="H137" t="s">
        <v>321</v>
      </c>
      <c r="I137" t="s">
        <v>965</v>
      </c>
      <c r="J137" t="s">
        <v>205</v>
      </c>
      <c r="K137" t="s">
        <v>224</v>
      </c>
      <c r="L137" t="s">
        <v>344</v>
      </c>
      <c r="M137" t="s">
        <v>604</v>
      </c>
      <c r="N137" t="s">
        <v>339</v>
      </c>
      <c r="O137" t="s">
        <v>1215</v>
      </c>
      <c r="P137" s="137">
        <v>3595</v>
      </c>
      <c r="Q137" s="11" t="s">
        <v>1216</v>
      </c>
      <c r="R137" t="s">
        <v>4895</v>
      </c>
      <c r="S137" s="153">
        <v>6.4116869779194676</v>
      </c>
      <c r="T137" s="137">
        <v>6782.6607999999997</v>
      </c>
      <c r="U137" s="130">
        <v>7.6443236544438776E-9</v>
      </c>
      <c r="V137" s="130">
        <v>3.5631488598071678E-2</v>
      </c>
      <c r="W137" s="130">
        <v>2.6374675266846597E-2</v>
      </c>
      <c r="X137" s="181"/>
      <c r="Y137" s="4"/>
      <c r="Z137" s="159"/>
      <c r="AA137" s="4"/>
    </row>
    <row r="138" spans="1:27" x14ac:dyDescent="0.25">
      <c r="A138" t="s">
        <v>1213</v>
      </c>
      <c r="B138" t="s">
        <v>1231</v>
      </c>
      <c r="C138" t="s">
        <v>4896</v>
      </c>
      <c r="D138" t="s">
        <v>4897</v>
      </c>
      <c r="E138" t="s">
        <v>80</v>
      </c>
      <c r="F138" t="s">
        <v>4898</v>
      </c>
      <c r="G138" t="s">
        <v>4899</v>
      </c>
      <c r="H138" t="s">
        <v>321</v>
      </c>
      <c r="I138" t="s">
        <v>965</v>
      </c>
      <c r="J138" t="s">
        <v>205</v>
      </c>
      <c r="K138" t="s">
        <v>224</v>
      </c>
      <c r="L138" t="s">
        <v>346</v>
      </c>
      <c r="M138" t="s">
        <v>597</v>
      </c>
      <c r="N138" t="s">
        <v>339</v>
      </c>
      <c r="O138" t="s">
        <v>1215</v>
      </c>
      <c r="P138" s="137">
        <v>3500</v>
      </c>
      <c r="Q138" s="11" t="s">
        <v>1216</v>
      </c>
      <c r="R138" t="s">
        <v>4900</v>
      </c>
      <c r="S138" s="153">
        <v>2.0021242351689863</v>
      </c>
      <c r="T138" s="137">
        <v>6310.9367000000002</v>
      </c>
      <c r="U138" s="130">
        <v>1.2152044646612032E-8</v>
      </c>
      <c r="V138" s="130">
        <v>3.3132568608678109E-2</v>
      </c>
      <c r="W138" s="130">
        <v>2.4524957339494724E-2</v>
      </c>
      <c r="X138" s="181"/>
      <c r="Y138" s="4"/>
      <c r="Z138" s="159"/>
      <c r="AA138" s="4"/>
    </row>
    <row r="139" spans="1:27" x14ac:dyDescent="0.25">
      <c r="A139" t="s">
        <v>1213</v>
      </c>
      <c r="B139" t="s">
        <v>1231</v>
      </c>
      <c r="C139" t="s">
        <v>5051</v>
      </c>
      <c r="D139" t="s">
        <v>5052</v>
      </c>
      <c r="E139" t="s">
        <v>80</v>
      </c>
      <c r="F139" t="s">
        <v>5053</v>
      </c>
      <c r="G139" t="s">
        <v>5054</v>
      </c>
      <c r="H139" t="s">
        <v>321</v>
      </c>
      <c r="I139" t="s">
        <v>965</v>
      </c>
      <c r="J139" t="s">
        <v>205</v>
      </c>
      <c r="K139" t="s">
        <v>224</v>
      </c>
      <c r="L139" t="s">
        <v>368</v>
      </c>
      <c r="M139" t="s">
        <v>735</v>
      </c>
      <c r="N139" t="s">
        <v>339</v>
      </c>
      <c r="O139" t="s">
        <v>1217</v>
      </c>
      <c r="P139" s="137">
        <v>7100</v>
      </c>
      <c r="Q139" s="11" t="s">
        <v>1218</v>
      </c>
      <c r="R139" t="s">
        <v>5055</v>
      </c>
      <c r="S139" s="153"/>
      <c r="T139" s="137">
        <v>4338.0290000000005</v>
      </c>
      <c r="U139" s="130">
        <v>1.1384092382390702E-6</v>
      </c>
      <c r="V139" s="130">
        <v>2.2767532809851866E-2</v>
      </c>
      <c r="W139" s="130">
        <v>1.6852685871777354E-2</v>
      </c>
      <c r="X139" s="181"/>
      <c r="Y139" s="4"/>
      <c r="Z139" s="159"/>
      <c r="AA139" s="4"/>
    </row>
    <row r="140" spans="1:27" x14ac:dyDescent="0.25">
      <c r="A140" t="s">
        <v>1213</v>
      </c>
      <c r="B140" t="s">
        <v>1231</v>
      </c>
      <c r="C140" t="s">
        <v>5051</v>
      </c>
      <c r="D140" t="s">
        <v>5052</v>
      </c>
      <c r="E140" t="s">
        <v>80</v>
      </c>
      <c r="F140" t="s">
        <v>5056</v>
      </c>
      <c r="G140" t="s">
        <v>5057</v>
      </c>
      <c r="H140" t="s">
        <v>321</v>
      </c>
      <c r="I140" t="s">
        <v>965</v>
      </c>
      <c r="J140" t="s">
        <v>205</v>
      </c>
      <c r="K140" t="s">
        <v>224</v>
      </c>
      <c r="L140" t="s">
        <v>344</v>
      </c>
      <c r="M140" t="s">
        <v>602</v>
      </c>
      <c r="N140" t="s">
        <v>339</v>
      </c>
      <c r="O140" t="s">
        <v>1215</v>
      </c>
      <c r="P140" s="137">
        <v>4270</v>
      </c>
      <c r="Q140" s="11" t="s">
        <v>1216</v>
      </c>
      <c r="R140" t="s">
        <v>5058</v>
      </c>
      <c r="S140" s="153"/>
      <c r="T140" s="137">
        <v>3256.5732000000003</v>
      </c>
      <c r="U140" s="130">
        <v>7.1273465500127015E-8</v>
      </c>
      <c r="V140" s="130">
        <v>1.7091664759282824E-2</v>
      </c>
      <c r="W140" s="130">
        <v>1.2651368930465798E-2</v>
      </c>
      <c r="X140" s="181"/>
      <c r="Y140" s="4"/>
      <c r="Z140" s="159"/>
      <c r="AA140" s="4"/>
    </row>
    <row r="141" spans="1:27" x14ac:dyDescent="0.25">
      <c r="A141" t="s">
        <v>1213</v>
      </c>
      <c r="B141" t="s">
        <v>1231</v>
      </c>
      <c r="C141" t="s">
        <v>5051</v>
      </c>
      <c r="D141" t="s">
        <v>5052</v>
      </c>
      <c r="E141" t="s">
        <v>80</v>
      </c>
      <c r="F141" t="s">
        <v>5059</v>
      </c>
      <c r="G141" t="s">
        <v>5060</v>
      </c>
      <c r="H141" t="s">
        <v>321</v>
      </c>
      <c r="I141" t="s">
        <v>965</v>
      </c>
      <c r="J141" t="s">
        <v>205</v>
      </c>
      <c r="K141" t="s">
        <v>224</v>
      </c>
      <c r="L141" t="s">
        <v>314</v>
      </c>
      <c r="M141" t="s">
        <v>596</v>
      </c>
      <c r="N141" t="s">
        <v>339</v>
      </c>
      <c r="O141" t="s">
        <v>1215</v>
      </c>
      <c r="P141" s="137">
        <v>10450</v>
      </c>
      <c r="Q141" s="11" t="s">
        <v>1216</v>
      </c>
      <c r="R141" t="s">
        <v>5061</v>
      </c>
      <c r="S141" s="153"/>
      <c r="T141" s="137">
        <v>2325.4677999999999</v>
      </c>
      <c r="U141" s="130">
        <v>7.4385324522883982E-7</v>
      </c>
      <c r="V141" s="130">
        <v>1.2204889333536402E-2</v>
      </c>
      <c r="W141" s="130">
        <v>9.0341438290973668E-3</v>
      </c>
      <c r="X141" s="181"/>
      <c r="Y141" s="4"/>
      <c r="Z141" s="159"/>
      <c r="AA141" s="4"/>
    </row>
    <row r="142" spans="1:27" x14ac:dyDescent="0.25">
      <c r="A142" t="s">
        <v>1213</v>
      </c>
      <c r="B142" t="s">
        <v>1231</v>
      </c>
      <c r="C142" t="s">
        <v>5067</v>
      </c>
      <c r="D142" t="s">
        <v>5068</v>
      </c>
      <c r="E142" t="s">
        <v>80</v>
      </c>
      <c r="F142" t="s">
        <v>5075</v>
      </c>
      <c r="G142" t="s">
        <v>5076</v>
      </c>
      <c r="H142" t="s">
        <v>321</v>
      </c>
      <c r="I142" t="s">
        <v>965</v>
      </c>
      <c r="J142" t="s">
        <v>205</v>
      </c>
      <c r="K142" t="s">
        <v>224</v>
      </c>
      <c r="L142" t="s">
        <v>346</v>
      </c>
      <c r="M142" t="s">
        <v>735</v>
      </c>
      <c r="N142" t="s">
        <v>339</v>
      </c>
      <c r="O142" t="s">
        <v>1215</v>
      </c>
      <c r="P142" s="137">
        <v>8560</v>
      </c>
      <c r="Q142" s="11" t="s">
        <v>1216</v>
      </c>
      <c r="R142" t="s">
        <v>5077</v>
      </c>
      <c r="S142" s="153"/>
      <c r="T142" s="137">
        <v>2316.1032999999998</v>
      </c>
      <c r="U142" s="130">
        <v>3.4684741631090495E-6</v>
      </c>
      <c r="V142" s="130">
        <v>1.2155741492614855E-2</v>
      </c>
      <c r="W142" s="130">
        <v>8.9977642559901511E-3</v>
      </c>
      <c r="X142" s="181"/>
      <c r="Y142" s="4"/>
      <c r="Z142" s="159"/>
      <c r="AA142" s="4"/>
    </row>
    <row r="143" spans="1:27" x14ac:dyDescent="0.25">
      <c r="A143" t="s">
        <v>1213</v>
      </c>
      <c r="B143" t="s">
        <v>1231</v>
      </c>
      <c r="C143" t="s">
        <v>5062</v>
      </c>
      <c r="D143" t="s">
        <v>5063</v>
      </c>
      <c r="E143" t="s">
        <v>80</v>
      </c>
      <c r="F143" t="s">
        <v>5064</v>
      </c>
      <c r="G143" t="s">
        <v>5065</v>
      </c>
      <c r="H143" t="s">
        <v>321</v>
      </c>
      <c r="I143" t="s">
        <v>965</v>
      </c>
      <c r="J143" t="s">
        <v>205</v>
      </c>
      <c r="K143" t="s">
        <v>224</v>
      </c>
      <c r="L143" t="s">
        <v>344</v>
      </c>
      <c r="M143" t="s">
        <v>604</v>
      </c>
      <c r="N143" t="s">
        <v>339</v>
      </c>
      <c r="O143" t="s">
        <v>1215</v>
      </c>
      <c r="P143" s="137">
        <v>3550</v>
      </c>
      <c r="Q143" s="11" t="s">
        <v>1216</v>
      </c>
      <c r="R143" t="s">
        <v>5066</v>
      </c>
      <c r="S143" s="153"/>
      <c r="T143" s="137">
        <v>2192.2262000000001</v>
      </c>
      <c r="U143" s="130">
        <v>6.5437740900244169E-8</v>
      </c>
      <c r="V143" s="130">
        <v>1.1505590052344543E-2</v>
      </c>
      <c r="W143" s="130">
        <v>8.516517645588079E-3</v>
      </c>
      <c r="X143" s="181"/>
      <c r="Y143" s="4"/>
      <c r="Z143" s="159"/>
      <c r="AA143" s="4"/>
    </row>
    <row r="144" spans="1:27" x14ac:dyDescent="0.25">
      <c r="A144" t="s">
        <v>1213</v>
      </c>
      <c r="B144" t="s">
        <v>1231</v>
      </c>
      <c r="C144" t="s">
        <v>4901</v>
      </c>
      <c r="D144" t="s">
        <v>4902</v>
      </c>
      <c r="E144" t="s">
        <v>80</v>
      </c>
      <c r="F144" t="s">
        <v>5072</v>
      </c>
      <c r="G144" t="s">
        <v>5073</v>
      </c>
      <c r="H144" t="s">
        <v>321</v>
      </c>
      <c r="I144" t="s">
        <v>965</v>
      </c>
      <c r="J144" t="s">
        <v>205</v>
      </c>
      <c r="K144" t="s">
        <v>224</v>
      </c>
      <c r="L144" t="s">
        <v>344</v>
      </c>
      <c r="M144" t="s">
        <v>735</v>
      </c>
      <c r="N144" t="s">
        <v>339</v>
      </c>
      <c r="O144" t="s">
        <v>1215</v>
      </c>
      <c r="P144" s="137">
        <v>2500</v>
      </c>
      <c r="Q144" s="11" t="s">
        <v>1216</v>
      </c>
      <c r="R144" t="s">
        <v>5074</v>
      </c>
      <c r="S144" s="153"/>
      <c r="T144" s="137">
        <v>1369.6856</v>
      </c>
      <c r="U144" s="130">
        <v>6.421615156617174E-8</v>
      </c>
      <c r="V144" s="130">
        <v>7.1886016922722857E-3</v>
      </c>
      <c r="W144" s="130">
        <v>5.3210528865371663E-3</v>
      </c>
      <c r="X144" s="181"/>
      <c r="Y144" s="4"/>
      <c r="Z144" s="159"/>
      <c r="AA144" s="4"/>
    </row>
    <row r="145" spans="1:27" x14ac:dyDescent="0.25">
      <c r="A145" t="s">
        <v>1213</v>
      </c>
      <c r="B145" t="s">
        <v>1231</v>
      </c>
      <c r="C145" t="s">
        <v>5051</v>
      </c>
      <c r="D145" t="s">
        <v>5052</v>
      </c>
      <c r="E145" t="s">
        <v>80</v>
      </c>
      <c r="F145" t="s">
        <v>5163</v>
      </c>
      <c r="G145" t="s">
        <v>5164</v>
      </c>
      <c r="H145" t="s">
        <v>321</v>
      </c>
      <c r="I145" t="s">
        <v>965</v>
      </c>
      <c r="J145" t="s">
        <v>205</v>
      </c>
      <c r="K145" t="s">
        <v>224</v>
      </c>
      <c r="L145" t="s">
        <v>380</v>
      </c>
      <c r="M145" t="s">
        <v>597</v>
      </c>
      <c r="N145" t="s">
        <v>339</v>
      </c>
      <c r="O145" t="s">
        <v>1215</v>
      </c>
      <c r="P145" s="137">
        <v>230</v>
      </c>
      <c r="Q145" s="11" t="s">
        <v>1216</v>
      </c>
      <c r="R145" t="s">
        <v>5165</v>
      </c>
      <c r="S145" s="153"/>
      <c r="T145" s="137">
        <v>980.87199999999996</v>
      </c>
      <c r="U145" s="130">
        <v>1.4978590384396217E-8</v>
      </c>
      <c r="V145" s="130">
        <v>5.1479680278308151E-3</v>
      </c>
      <c r="W145" s="130">
        <v>3.8105616790170939E-3</v>
      </c>
      <c r="X145" s="181"/>
      <c r="Y145" s="4"/>
      <c r="Z145" s="159"/>
      <c r="AA145" s="4"/>
    </row>
    <row r="146" spans="1:27" x14ac:dyDescent="0.25">
      <c r="A146" t="s">
        <v>1213</v>
      </c>
      <c r="B146" t="s">
        <v>1231</v>
      </c>
      <c r="C146" t="s">
        <v>5067</v>
      </c>
      <c r="D146" t="s">
        <v>5068</v>
      </c>
      <c r="E146" t="s">
        <v>80</v>
      </c>
      <c r="F146" t="s">
        <v>5069</v>
      </c>
      <c r="G146" t="s">
        <v>5070</v>
      </c>
      <c r="H146" t="s">
        <v>321</v>
      </c>
      <c r="I146" t="s">
        <v>965</v>
      </c>
      <c r="J146" t="s">
        <v>205</v>
      </c>
      <c r="K146" t="s">
        <v>224</v>
      </c>
      <c r="L146" t="s">
        <v>344</v>
      </c>
      <c r="M146" t="s">
        <v>735</v>
      </c>
      <c r="N146" t="s">
        <v>339</v>
      </c>
      <c r="O146" t="s">
        <v>1215</v>
      </c>
      <c r="P146" s="137">
        <v>495</v>
      </c>
      <c r="Q146" s="11" t="s">
        <v>1216</v>
      </c>
      <c r="R146" t="s">
        <v>5071</v>
      </c>
      <c r="S146" s="153"/>
      <c r="T146" s="137">
        <v>458.90570000000002</v>
      </c>
      <c r="U146" s="130">
        <v>3.2767286729646056E-8</v>
      </c>
      <c r="V146" s="130">
        <v>2.4085016631375132E-3</v>
      </c>
      <c r="W146" s="130">
        <v>1.7827896544392382E-3</v>
      </c>
      <c r="X146" s="181"/>
      <c r="Y146" s="4"/>
      <c r="Z146" s="159"/>
      <c r="AA146" s="4"/>
    </row>
    <row r="147" spans="1:27" x14ac:dyDescent="0.25">
      <c r="A147" t="s">
        <v>1213</v>
      </c>
      <c r="B147" t="s">
        <v>1231</v>
      </c>
      <c r="C147" t="s">
        <v>5051</v>
      </c>
      <c r="D147" t="s">
        <v>5052</v>
      </c>
      <c r="E147" t="s">
        <v>80</v>
      </c>
      <c r="F147" t="s">
        <v>5083</v>
      </c>
      <c r="G147" t="s">
        <v>5084</v>
      </c>
      <c r="H147" t="s">
        <v>321</v>
      </c>
      <c r="I147" t="s">
        <v>965</v>
      </c>
      <c r="J147" t="s">
        <v>205</v>
      </c>
      <c r="K147" t="s">
        <v>224</v>
      </c>
      <c r="L147" t="s">
        <v>346</v>
      </c>
      <c r="M147" t="s">
        <v>735</v>
      </c>
      <c r="N147" t="s">
        <v>339</v>
      </c>
      <c r="O147" t="s">
        <v>1215</v>
      </c>
      <c r="P147" s="137">
        <v>2750</v>
      </c>
      <c r="Q147" s="11" t="s">
        <v>1216</v>
      </c>
      <c r="R147" t="s">
        <v>5085</v>
      </c>
      <c r="S147" s="153"/>
      <c r="T147" s="137">
        <v>435.92179999999996</v>
      </c>
      <c r="U147" s="130">
        <v>5.0465345538973558E-7</v>
      </c>
      <c r="V147" s="130">
        <v>2.2878742140613E-3</v>
      </c>
      <c r="W147" s="130">
        <v>1.6935003790586589E-3</v>
      </c>
      <c r="X147" s="181"/>
      <c r="Y147" s="4"/>
      <c r="Z147" s="159"/>
      <c r="AA147" s="4"/>
    </row>
    <row r="148" spans="1:27" x14ac:dyDescent="0.25">
      <c r="A148" t="s">
        <v>1213</v>
      </c>
      <c r="B148" t="s">
        <v>1231</v>
      </c>
      <c r="C148" t="s">
        <v>5046</v>
      </c>
      <c r="D148" t="s">
        <v>5047</v>
      </c>
      <c r="E148" t="s">
        <v>80</v>
      </c>
      <c r="F148" t="s">
        <v>5166</v>
      </c>
      <c r="G148" t="s">
        <v>5167</v>
      </c>
      <c r="H148" t="s">
        <v>321</v>
      </c>
      <c r="I148" t="s">
        <v>965</v>
      </c>
      <c r="J148" t="s">
        <v>205</v>
      </c>
      <c r="K148" t="s">
        <v>224</v>
      </c>
      <c r="L148" t="s">
        <v>340</v>
      </c>
      <c r="M148" t="s">
        <v>602</v>
      </c>
      <c r="N148" t="s">
        <v>339</v>
      </c>
      <c r="O148" t="s">
        <v>1212</v>
      </c>
      <c r="P148" s="137">
        <v>1000</v>
      </c>
      <c r="Q148" s="167">
        <v>1</v>
      </c>
      <c r="R148" t="s">
        <v>5168</v>
      </c>
      <c r="S148" s="153"/>
      <c r="T148" s="137">
        <v>380.6</v>
      </c>
      <c r="U148" s="130">
        <v>8.3759108803082336E-2</v>
      </c>
      <c r="V148" s="130">
        <v>1.9975253840302455E-3</v>
      </c>
      <c r="W148" s="130">
        <v>1.4785821590381702E-3</v>
      </c>
      <c r="X148" s="181"/>
      <c r="Y148" s="4"/>
      <c r="Z148" s="159"/>
      <c r="AA148" s="4"/>
    </row>
    <row r="149" spans="1:27" x14ac:dyDescent="0.25">
      <c r="A149" t="s">
        <v>1213</v>
      </c>
      <c r="B149" t="s">
        <v>1231</v>
      </c>
      <c r="C149" t="s">
        <v>5089</v>
      </c>
      <c r="D149" t="s">
        <v>5090</v>
      </c>
      <c r="E149" t="s">
        <v>80</v>
      </c>
      <c r="F149" t="s">
        <v>5091</v>
      </c>
      <c r="G149" t="s">
        <v>5092</v>
      </c>
      <c r="H149" t="s">
        <v>321</v>
      </c>
      <c r="I149" t="s">
        <v>965</v>
      </c>
      <c r="J149" t="s">
        <v>205</v>
      </c>
      <c r="K149" t="s">
        <v>224</v>
      </c>
      <c r="L149" t="s">
        <v>344</v>
      </c>
      <c r="M149" t="s">
        <v>735</v>
      </c>
      <c r="N149" t="s">
        <v>339</v>
      </c>
      <c r="O149" t="s">
        <v>1215</v>
      </c>
      <c r="P149" s="137">
        <v>3500</v>
      </c>
      <c r="Q149" s="11" t="s">
        <v>1216</v>
      </c>
      <c r="R149" t="s">
        <v>5093</v>
      </c>
      <c r="S149" s="153"/>
      <c r="T149" s="137">
        <v>310.09870000000001</v>
      </c>
      <c r="U149" s="130">
        <v>1.9882296802926672E-6</v>
      </c>
      <c r="V149" s="130">
        <v>1.6275092874209322E-3</v>
      </c>
      <c r="W149" s="130">
        <v>1.2046936751283254E-3</v>
      </c>
      <c r="X149" s="181"/>
      <c r="Y149" s="4"/>
      <c r="Z149" s="159"/>
      <c r="AA149" s="4"/>
    </row>
    <row r="150" spans="1:27" x14ac:dyDescent="0.25">
      <c r="A150" t="s">
        <v>1213</v>
      </c>
      <c r="B150" t="s">
        <v>1231</v>
      </c>
      <c r="C150" t="s">
        <v>4901</v>
      </c>
      <c r="D150" t="s">
        <v>4902</v>
      </c>
      <c r="E150" t="s">
        <v>80</v>
      </c>
      <c r="F150" t="s">
        <v>5086</v>
      </c>
      <c r="G150" t="s">
        <v>5087</v>
      </c>
      <c r="H150" t="s">
        <v>321</v>
      </c>
      <c r="I150" t="s">
        <v>965</v>
      </c>
      <c r="J150" t="s">
        <v>205</v>
      </c>
      <c r="K150" t="s">
        <v>224</v>
      </c>
      <c r="L150" t="s">
        <v>344</v>
      </c>
      <c r="M150" t="s">
        <v>735</v>
      </c>
      <c r="N150" t="s">
        <v>339</v>
      </c>
      <c r="O150" t="s">
        <v>1215</v>
      </c>
      <c r="P150" s="137">
        <v>1060</v>
      </c>
      <c r="Q150" s="11" t="s">
        <v>1216</v>
      </c>
      <c r="R150" t="s">
        <v>5088</v>
      </c>
      <c r="S150" s="153"/>
      <c r="T150" s="137">
        <v>305.1361</v>
      </c>
      <c r="U150" s="130">
        <v>6.783505075469694E-8</v>
      </c>
      <c r="V150" s="130">
        <v>1.6014636148195247E-3</v>
      </c>
      <c r="W150" s="130">
        <v>1.185414487421138E-3</v>
      </c>
      <c r="X150" s="181"/>
      <c r="Y150" s="4"/>
      <c r="Z150" s="159"/>
      <c r="AA150" s="4"/>
    </row>
    <row r="151" spans="1:27" x14ac:dyDescent="0.25">
      <c r="A151" t="s">
        <v>1213</v>
      </c>
      <c r="B151" t="s">
        <v>1231</v>
      </c>
      <c r="C151" t="s">
        <v>4924</v>
      </c>
      <c r="D151" t="s">
        <v>4925</v>
      </c>
      <c r="E151" t="s">
        <v>309</v>
      </c>
      <c r="F151" t="s">
        <v>5094</v>
      </c>
      <c r="G151" t="s">
        <v>5095</v>
      </c>
      <c r="H151" t="s">
        <v>312</v>
      </c>
      <c r="I151" t="s">
        <v>965</v>
      </c>
      <c r="J151" t="s">
        <v>205</v>
      </c>
      <c r="K151" t="s">
        <v>204</v>
      </c>
      <c r="L151" t="s">
        <v>340</v>
      </c>
      <c r="M151" t="s">
        <v>581</v>
      </c>
      <c r="N151" t="s">
        <v>339</v>
      </c>
      <c r="O151" t="s">
        <v>1212</v>
      </c>
      <c r="P151" s="137">
        <v>46641.120000000003</v>
      </c>
      <c r="Q151" s="167">
        <v>1</v>
      </c>
      <c r="R151" t="s">
        <v>5096</v>
      </c>
      <c r="S151" s="153"/>
      <c r="T151" s="137">
        <v>2982.6995999999999</v>
      </c>
      <c r="U151" s="130">
        <v>3.3031624825842743E-3</v>
      </c>
      <c r="V151" s="130">
        <v>1.5654278013340697E-2</v>
      </c>
      <c r="W151" s="130">
        <v>1.1587405280652283E-2</v>
      </c>
      <c r="X151" s="181"/>
      <c r="Y151" s="4"/>
      <c r="Z151" s="159"/>
      <c r="AA151" s="4"/>
    </row>
    <row r="152" spans="1:27" x14ac:dyDescent="0.25">
      <c r="A152" t="s">
        <v>1213</v>
      </c>
      <c r="B152" t="s">
        <v>1231</v>
      </c>
      <c r="C152" t="s">
        <v>4929</v>
      </c>
      <c r="D152" t="s">
        <v>4930</v>
      </c>
      <c r="E152" t="s">
        <v>309</v>
      </c>
      <c r="F152" t="s">
        <v>5100</v>
      </c>
      <c r="G152" t="s">
        <v>5101</v>
      </c>
      <c r="H152" t="s">
        <v>312</v>
      </c>
      <c r="I152" t="s">
        <v>965</v>
      </c>
      <c r="J152" t="s">
        <v>205</v>
      </c>
      <c r="K152" t="s">
        <v>204</v>
      </c>
      <c r="L152" t="s">
        <v>340</v>
      </c>
      <c r="M152" t="s">
        <v>706</v>
      </c>
      <c r="N152" t="s">
        <v>339</v>
      </c>
      <c r="O152" t="s">
        <v>1212</v>
      </c>
      <c r="P152" s="137">
        <v>73960</v>
      </c>
      <c r="Q152" s="167">
        <v>1</v>
      </c>
      <c r="R152" t="s">
        <v>5102</v>
      </c>
      <c r="S152" s="153"/>
      <c r="T152" s="137">
        <v>2004.316</v>
      </c>
      <c r="U152" s="130">
        <v>2.760910730229531E-3</v>
      </c>
      <c r="V152" s="130">
        <v>1.0519369646920561E-2</v>
      </c>
      <c r="W152" s="130">
        <v>7.7865104536908808E-3</v>
      </c>
      <c r="X152" s="181"/>
      <c r="Y152" s="4"/>
      <c r="Z152" s="159"/>
      <c r="AA152" s="4"/>
    </row>
    <row r="153" spans="1:27" x14ac:dyDescent="0.25">
      <c r="A153" t="s">
        <v>1213</v>
      </c>
      <c r="B153" t="s">
        <v>1233</v>
      </c>
      <c r="C153" t="s">
        <v>4942</v>
      </c>
      <c r="D153" t="s">
        <v>4943</v>
      </c>
      <c r="E153" t="s">
        <v>309</v>
      </c>
      <c r="F153" t="s">
        <v>5022</v>
      </c>
      <c r="G153" t="s">
        <v>5023</v>
      </c>
      <c r="H153" t="s">
        <v>312</v>
      </c>
      <c r="I153" t="s">
        <v>965</v>
      </c>
      <c r="J153" t="s">
        <v>204</v>
      </c>
      <c r="K153" t="s">
        <v>204</v>
      </c>
      <c r="L153" t="s">
        <v>340</v>
      </c>
      <c r="M153" t="s">
        <v>598</v>
      </c>
      <c r="N153" t="s">
        <v>339</v>
      </c>
      <c r="O153" t="s">
        <v>1212</v>
      </c>
      <c r="P153" s="137">
        <v>285500</v>
      </c>
      <c r="Q153" s="167">
        <v>1</v>
      </c>
      <c r="R153" t="s">
        <v>5024</v>
      </c>
      <c r="S153" s="153"/>
      <c r="T153" s="137">
        <v>26799.884999999998</v>
      </c>
      <c r="U153" s="130">
        <v>1.3725961538461539E-2</v>
      </c>
      <c r="V153" s="130">
        <v>0.15156289988867783</v>
      </c>
      <c r="W153" s="130">
        <v>4.7087418129961721E-2</v>
      </c>
      <c r="X153" s="181"/>
      <c r="Y153" s="4"/>
      <c r="Z153" s="159"/>
      <c r="AA153" s="4"/>
    </row>
    <row r="154" spans="1:27" x14ac:dyDescent="0.25">
      <c r="A154" t="s">
        <v>1213</v>
      </c>
      <c r="B154" t="s">
        <v>1233</v>
      </c>
      <c r="C154" t="s">
        <v>4942</v>
      </c>
      <c r="D154" t="s">
        <v>4943</v>
      </c>
      <c r="E154" t="s">
        <v>309</v>
      </c>
      <c r="F154" t="s">
        <v>4999</v>
      </c>
      <c r="G154" t="s">
        <v>5000</v>
      </c>
      <c r="H154" t="s">
        <v>312</v>
      </c>
      <c r="I154" t="s">
        <v>965</v>
      </c>
      <c r="J154" t="s">
        <v>204</v>
      </c>
      <c r="K154" t="s">
        <v>204</v>
      </c>
      <c r="L154" t="s">
        <v>340</v>
      </c>
      <c r="M154" t="s">
        <v>605</v>
      </c>
      <c r="N154" t="s">
        <v>339</v>
      </c>
      <c r="O154" t="s">
        <v>1212</v>
      </c>
      <c r="P154" s="137">
        <v>115000</v>
      </c>
      <c r="Q154" s="167">
        <v>1</v>
      </c>
      <c r="R154" t="s">
        <v>5001</v>
      </c>
      <c r="S154" s="153"/>
      <c r="T154" s="137">
        <v>9946.35</v>
      </c>
      <c r="U154" s="130">
        <v>4.7916666666666663E-3</v>
      </c>
      <c r="V154" s="130">
        <v>5.6250153659530649E-2</v>
      </c>
      <c r="W154" s="130">
        <v>1.7475744441326699E-2</v>
      </c>
      <c r="X154" s="181"/>
      <c r="Y154" s="4"/>
      <c r="Z154" s="159"/>
      <c r="AA154" s="4"/>
    </row>
    <row r="155" spans="1:27" x14ac:dyDescent="0.25">
      <c r="A155" t="s">
        <v>1213</v>
      </c>
      <c r="B155" t="s">
        <v>1233</v>
      </c>
      <c r="C155" t="s">
        <v>4911</v>
      </c>
      <c r="D155" t="s">
        <v>4912</v>
      </c>
      <c r="E155" t="s">
        <v>309</v>
      </c>
      <c r="F155" t="s">
        <v>4953</v>
      </c>
      <c r="G155" t="s">
        <v>4954</v>
      </c>
      <c r="H155" t="s">
        <v>312</v>
      </c>
      <c r="I155" t="s">
        <v>965</v>
      </c>
      <c r="J155" t="s">
        <v>204</v>
      </c>
      <c r="K155" t="s">
        <v>204</v>
      </c>
      <c r="L155" t="s">
        <v>340</v>
      </c>
      <c r="M155" t="s">
        <v>605</v>
      </c>
      <c r="N155" t="s">
        <v>339</v>
      </c>
      <c r="O155" t="s">
        <v>1212</v>
      </c>
      <c r="P155" s="137">
        <v>45000</v>
      </c>
      <c r="Q155" s="167">
        <v>1</v>
      </c>
      <c r="R155" t="s">
        <v>4955</v>
      </c>
      <c r="S155" s="153"/>
      <c r="T155" s="137">
        <v>3172.5</v>
      </c>
      <c r="U155" s="130">
        <v>1.4516129032258066E-3</v>
      </c>
      <c r="V155" s="130">
        <v>1.7941618029212826E-2</v>
      </c>
      <c r="W155" s="130">
        <v>5.5740848894427555E-3</v>
      </c>
      <c r="X155" s="181"/>
      <c r="Y155" s="4"/>
      <c r="Z155" s="159"/>
      <c r="AA155" s="4"/>
    </row>
    <row r="156" spans="1:27" x14ac:dyDescent="0.25">
      <c r="A156" t="s">
        <v>1213</v>
      </c>
      <c r="B156" t="s">
        <v>1233</v>
      </c>
      <c r="C156" t="s">
        <v>4896</v>
      </c>
      <c r="D156" t="s">
        <v>4897</v>
      </c>
      <c r="E156" t="s">
        <v>80</v>
      </c>
      <c r="F156" t="s">
        <v>4898</v>
      </c>
      <c r="G156" t="s">
        <v>4899</v>
      </c>
      <c r="H156" t="s">
        <v>321</v>
      </c>
      <c r="I156" t="s">
        <v>965</v>
      </c>
      <c r="J156" t="s">
        <v>205</v>
      </c>
      <c r="K156" t="s">
        <v>224</v>
      </c>
      <c r="L156" t="s">
        <v>346</v>
      </c>
      <c r="M156" t="s">
        <v>597</v>
      </c>
      <c r="N156" t="s">
        <v>339</v>
      </c>
      <c r="O156" t="s">
        <v>1215</v>
      </c>
      <c r="P156" s="137">
        <v>17325</v>
      </c>
      <c r="Q156" s="11" t="s">
        <v>1216</v>
      </c>
      <c r="R156" t="s">
        <v>4900</v>
      </c>
      <c r="S156" s="153">
        <v>9.9105242750733069</v>
      </c>
      <c r="T156" s="137">
        <v>31239.136699999999</v>
      </c>
      <c r="U156" s="130">
        <v>6.0152621000729558E-8</v>
      </c>
      <c r="V156" s="130">
        <v>0.17672449801933002</v>
      </c>
      <c r="W156" s="130">
        <v>5.4904599596312054E-2</v>
      </c>
      <c r="X156" s="181"/>
      <c r="Y156" s="4"/>
      <c r="Z156" s="159"/>
      <c r="AA156" s="4"/>
    </row>
    <row r="157" spans="1:27" x14ac:dyDescent="0.25">
      <c r="A157" t="s">
        <v>1213</v>
      </c>
      <c r="B157" t="s">
        <v>1233</v>
      </c>
      <c r="C157" t="s">
        <v>5169</v>
      </c>
      <c r="D157" t="s">
        <v>5170</v>
      </c>
      <c r="E157" t="s">
        <v>80</v>
      </c>
      <c r="F157" t="s">
        <v>5171</v>
      </c>
      <c r="G157" t="s">
        <v>5049</v>
      </c>
      <c r="H157" t="s">
        <v>321</v>
      </c>
      <c r="I157" t="s">
        <v>965</v>
      </c>
      <c r="J157" t="s">
        <v>205</v>
      </c>
      <c r="K157" t="s">
        <v>224</v>
      </c>
      <c r="L157" t="s">
        <v>380</v>
      </c>
      <c r="M157" t="s">
        <v>604</v>
      </c>
      <c r="N157" t="s">
        <v>339</v>
      </c>
      <c r="O157" t="s">
        <v>1215</v>
      </c>
      <c r="P157" s="137">
        <v>6250</v>
      </c>
      <c r="Q157" s="11" t="s">
        <v>1216</v>
      </c>
      <c r="R157" t="s">
        <v>5172</v>
      </c>
      <c r="S157" s="153"/>
      <c r="T157" s="137">
        <v>25323.208300000002</v>
      </c>
      <c r="U157" s="130">
        <v>2.2195051533358451E-7</v>
      </c>
      <c r="V157" s="130">
        <v>0.14321176700301405</v>
      </c>
      <c r="W157" s="130">
        <v>4.4492896077830552E-2</v>
      </c>
      <c r="X157" s="181"/>
      <c r="Y157" s="4"/>
      <c r="Z157" s="159"/>
      <c r="AA157" s="4"/>
    </row>
    <row r="158" spans="1:27" x14ac:dyDescent="0.25">
      <c r="A158" t="s">
        <v>1213</v>
      </c>
      <c r="B158" t="s">
        <v>1233</v>
      </c>
      <c r="C158" t="s">
        <v>4891</v>
      </c>
      <c r="D158" t="s">
        <v>4892</v>
      </c>
      <c r="E158" t="s">
        <v>80</v>
      </c>
      <c r="F158" t="s">
        <v>4893</v>
      </c>
      <c r="G158" t="s">
        <v>4894</v>
      </c>
      <c r="H158" t="s">
        <v>321</v>
      </c>
      <c r="I158" t="s">
        <v>965</v>
      </c>
      <c r="J158" t="s">
        <v>205</v>
      </c>
      <c r="K158" t="s">
        <v>224</v>
      </c>
      <c r="L158" t="s">
        <v>344</v>
      </c>
      <c r="M158" t="s">
        <v>604</v>
      </c>
      <c r="N158" t="s">
        <v>339</v>
      </c>
      <c r="O158" t="s">
        <v>1215</v>
      </c>
      <c r="P158" s="137">
        <v>12950</v>
      </c>
      <c r="Q158" s="11" t="s">
        <v>1216</v>
      </c>
      <c r="R158" t="s">
        <v>4895</v>
      </c>
      <c r="S158" s="153">
        <v>23.096335062516971</v>
      </c>
      <c r="T158" s="137">
        <v>24432.672399999999</v>
      </c>
      <c r="U158" s="130">
        <v>2.7536576168302705E-8</v>
      </c>
      <c r="V158" s="130">
        <v>0.13830608694184343</v>
      </c>
      <c r="W158" s="130">
        <v>4.2968804044609864E-2</v>
      </c>
      <c r="X158" s="181"/>
      <c r="Y158" s="4"/>
      <c r="Z158" s="159"/>
      <c r="AA158" s="4"/>
    </row>
    <row r="159" spans="1:27" x14ac:dyDescent="0.25">
      <c r="A159" t="s">
        <v>1213</v>
      </c>
      <c r="B159" t="s">
        <v>1233</v>
      </c>
      <c r="C159" t="s">
        <v>4901</v>
      </c>
      <c r="D159" t="s">
        <v>4902</v>
      </c>
      <c r="E159" t="s">
        <v>80</v>
      </c>
      <c r="F159" t="s">
        <v>5072</v>
      </c>
      <c r="G159" t="s">
        <v>5073</v>
      </c>
      <c r="H159" t="s">
        <v>321</v>
      </c>
      <c r="I159" t="s">
        <v>965</v>
      </c>
      <c r="J159" t="s">
        <v>205</v>
      </c>
      <c r="K159" t="s">
        <v>224</v>
      </c>
      <c r="L159" t="s">
        <v>344</v>
      </c>
      <c r="M159" t="s">
        <v>735</v>
      </c>
      <c r="N159" t="s">
        <v>339</v>
      </c>
      <c r="O159" t="s">
        <v>1215</v>
      </c>
      <c r="P159" s="137">
        <v>41850</v>
      </c>
      <c r="Q159" s="11" t="s">
        <v>1216</v>
      </c>
      <c r="R159" t="s">
        <v>5074</v>
      </c>
      <c r="S159" s="153"/>
      <c r="T159" s="137">
        <v>22928.537399999997</v>
      </c>
      <c r="U159" s="130">
        <v>1.0749783772177149E-6</v>
      </c>
      <c r="V159" s="130">
        <v>0.12966904943310004</v>
      </c>
      <c r="W159" s="130">
        <v>4.0285457415077983E-2</v>
      </c>
      <c r="X159" s="181"/>
      <c r="Y159" s="4"/>
      <c r="Z159" s="159"/>
      <c r="AA159" s="4"/>
    </row>
    <row r="160" spans="1:27" x14ac:dyDescent="0.25">
      <c r="A160" t="s">
        <v>1213</v>
      </c>
      <c r="B160" t="s">
        <v>1233</v>
      </c>
      <c r="C160" t="s">
        <v>5173</v>
      </c>
      <c r="D160" t="s">
        <v>5174</v>
      </c>
      <c r="E160" t="s">
        <v>80</v>
      </c>
      <c r="F160" t="s">
        <v>5175</v>
      </c>
      <c r="G160" t="s">
        <v>5176</v>
      </c>
      <c r="H160" t="s">
        <v>321</v>
      </c>
      <c r="I160" t="s">
        <v>965</v>
      </c>
      <c r="J160" t="s">
        <v>205</v>
      </c>
      <c r="K160" t="s">
        <v>281</v>
      </c>
      <c r="L160" t="s">
        <v>314</v>
      </c>
      <c r="M160" t="s">
        <v>735</v>
      </c>
      <c r="N160" t="s">
        <v>339</v>
      </c>
      <c r="O160" t="s">
        <v>1217</v>
      </c>
      <c r="P160" s="137">
        <v>135800</v>
      </c>
      <c r="Q160" s="11" t="s">
        <v>1218</v>
      </c>
      <c r="R160" t="s">
        <v>5177</v>
      </c>
      <c r="S160" s="153"/>
      <c r="T160" s="137">
        <v>16782.8387</v>
      </c>
      <c r="U160" s="130">
        <v>1.5628889599618461E-4</v>
      </c>
      <c r="V160" s="130">
        <v>9.491293335553895E-2</v>
      </c>
      <c r="W160" s="130">
        <v>2.948746020388935E-2</v>
      </c>
      <c r="X160" s="181"/>
      <c r="Y160" s="4"/>
      <c r="Z160" s="159"/>
      <c r="AA160" s="4"/>
    </row>
    <row r="161" spans="1:27" x14ac:dyDescent="0.25">
      <c r="A161" t="s">
        <v>1213</v>
      </c>
      <c r="B161" t="s">
        <v>1233</v>
      </c>
      <c r="C161" t="s">
        <v>5178</v>
      </c>
      <c r="D161" t="s">
        <v>5179</v>
      </c>
      <c r="E161" t="s">
        <v>80</v>
      </c>
      <c r="F161" t="s">
        <v>5180</v>
      </c>
      <c r="G161" t="s">
        <v>5181</v>
      </c>
      <c r="H161" t="s">
        <v>321</v>
      </c>
      <c r="I161" t="s">
        <v>965</v>
      </c>
      <c r="J161" t="s">
        <v>205</v>
      </c>
      <c r="K161" t="s">
        <v>224</v>
      </c>
      <c r="L161" t="s">
        <v>344</v>
      </c>
      <c r="M161" t="s">
        <v>735</v>
      </c>
      <c r="N161" t="s">
        <v>339</v>
      </c>
      <c r="O161" t="s">
        <v>1215</v>
      </c>
      <c r="P161" s="137">
        <v>59000</v>
      </c>
      <c r="Q161" s="11" t="s">
        <v>1216</v>
      </c>
      <c r="R161" t="s">
        <v>5182</v>
      </c>
      <c r="S161" s="153">
        <v>7.0381191806331689</v>
      </c>
      <c r="T161" s="137">
        <v>10030.9972</v>
      </c>
      <c r="U161" s="130">
        <v>2.2625180522097133E-5</v>
      </c>
      <c r="V161" s="130">
        <v>5.6768666740217626E-2</v>
      </c>
      <c r="W161" s="130">
        <v>1.7636835593937892E-2</v>
      </c>
      <c r="X161" s="181"/>
      <c r="Y161" s="4"/>
      <c r="Z161" s="159"/>
      <c r="AA161" s="4"/>
    </row>
    <row r="162" spans="1:27" x14ac:dyDescent="0.25">
      <c r="A162" t="s">
        <v>1213</v>
      </c>
      <c r="B162" t="s">
        <v>1233</v>
      </c>
      <c r="C162" t="s">
        <v>4901</v>
      </c>
      <c r="D162" t="s">
        <v>4902</v>
      </c>
      <c r="E162" t="s">
        <v>80</v>
      </c>
      <c r="F162" t="s">
        <v>5183</v>
      </c>
      <c r="G162" t="s">
        <v>5184</v>
      </c>
      <c r="H162" t="s">
        <v>321</v>
      </c>
      <c r="I162" t="s">
        <v>965</v>
      </c>
      <c r="J162" t="s">
        <v>205</v>
      </c>
      <c r="K162" t="s">
        <v>224</v>
      </c>
      <c r="L162" t="s">
        <v>344</v>
      </c>
      <c r="M162" t="s">
        <v>735</v>
      </c>
      <c r="N162" t="s">
        <v>339</v>
      </c>
      <c r="O162" t="s">
        <v>1215</v>
      </c>
      <c r="P162" s="137">
        <v>18000</v>
      </c>
      <c r="Q162" s="11" t="s">
        <v>1216</v>
      </c>
      <c r="R162" t="s">
        <v>5185</v>
      </c>
      <c r="S162" s="153"/>
      <c r="T162" s="137">
        <v>6167.3913000000002</v>
      </c>
      <c r="U162" s="130">
        <v>4.7572064502681451E-7</v>
      </c>
      <c r="V162" s="130">
        <v>3.4878795568570632E-2</v>
      </c>
      <c r="W162" s="130">
        <v>1.0836111159215353E-2</v>
      </c>
      <c r="X162" s="181"/>
      <c r="Y162" s="4"/>
      <c r="Z162" s="159"/>
      <c r="AA162" s="4"/>
    </row>
    <row r="163" spans="1:27" x14ac:dyDescent="0.25">
      <c r="A163" t="s">
        <v>1213</v>
      </c>
      <c r="B163" t="s">
        <v>1238</v>
      </c>
      <c r="C163" t="s">
        <v>4911</v>
      </c>
      <c r="D163" t="s">
        <v>4912</v>
      </c>
      <c r="E163" t="s">
        <v>309</v>
      </c>
      <c r="F163" t="s">
        <v>4953</v>
      </c>
      <c r="G163" t="s">
        <v>4954</v>
      </c>
      <c r="H163" t="s">
        <v>312</v>
      </c>
      <c r="I163" t="s">
        <v>965</v>
      </c>
      <c r="J163" t="s">
        <v>204</v>
      </c>
      <c r="K163" t="s">
        <v>204</v>
      </c>
      <c r="L163" t="s">
        <v>340</v>
      </c>
      <c r="M163" t="s">
        <v>605</v>
      </c>
      <c r="N163" t="s">
        <v>339</v>
      </c>
      <c r="O163" t="s">
        <v>1212</v>
      </c>
      <c r="P163" s="137">
        <v>580000</v>
      </c>
      <c r="Q163" s="167">
        <v>1</v>
      </c>
      <c r="R163" t="s">
        <v>4955</v>
      </c>
      <c r="S163" s="153"/>
      <c r="T163" s="137">
        <v>40890</v>
      </c>
      <c r="U163" s="130">
        <v>1.870967741935484E-2</v>
      </c>
      <c r="V163" s="130">
        <v>0.14078816109661721</v>
      </c>
      <c r="W163" s="130">
        <v>1.5854042523942694E-2</v>
      </c>
      <c r="X163" s="181"/>
      <c r="Y163" s="4"/>
      <c r="Z163" s="159"/>
      <c r="AA163" s="4"/>
    </row>
    <row r="164" spans="1:27" x14ac:dyDescent="0.25">
      <c r="A164" t="s">
        <v>1213</v>
      </c>
      <c r="B164" t="s">
        <v>1238</v>
      </c>
      <c r="C164" t="s">
        <v>4942</v>
      </c>
      <c r="D164" t="s">
        <v>4943</v>
      </c>
      <c r="E164" t="s">
        <v>309</v>
      </c>
      <c r="F164" t="s">
        <v>5022</v>
      </c>
      <c r="G164" t="s">
        <v>5023</v>
      </c>
      <c r="H164" t="s">
        <v>312</v>
      </c>
      <c r="I164" t="s">
        <v>965</v>
      </c>
      <c r="J164" t="s">
        <v>204</v>
      </c>
      <c r="K164" t="s">
        <v>204</v>
      </c>
      <c r="L164" t="s">
        <v>340</v>
      </c>
      <c r="M164" t="s">
        <v>598</v>
      </c>
      <c r="N164" t="s">
        <v>339</v>
      </c>
      <c r="O164" t="s">
        <v>1212</v>
      </c>
      <c r="P164" s="137">
        <v>417500</v>
      </c>
      <c r="Q164" s="167">
        <v>1</v>
      </c>
      <c r="R164" t="s">
        <v>5024</v>
      </c>
      <c r="S164" s="153"/>
      <c r="T164" s="137">
        <v>39190.724999999999</v>
      </c>
      <c r="U164" s="130">
        <v>2.0072115384615386E-2</v>
      </c>
      <c r="V164" s="130">
        <v>0.13493739556843293</v>
      </c>
      <c r="W164" s="130">
        <v>1.5195192484571877E-2</v>
      </c>
      <c r="X164" s="181"/>
      <c r="Y164" s="4"/>
      <c r="Z164" s="159"/>
      <c r="AA164" s="4"/>
    </row>
    <row r="165" spans="1:27" x14ac:dyDescent="0.25">
      <c r="A165" t="s">
        <v>1213</v>
      </c>
      <c r="B165" t="s">
        <v>1238</v>
      </c>
      <c r="C165" t="s">
        <v>4901</v>
      </c>
      <c r="D165" t="s">
        <v>4902</v>
      </c>
      <c r="E165" t="s">
        <v>80</v>
      </c>
      <c r="F165" t="s">
        <v>5072</v>
      </c>
      <c r="G165" t="s">
        <v>5073</v>
      </c>
      <c r="H165" t="s">
        <v>321</v>
      </c>
      <c r="I165" t="s">
        <v>965</v>
      </c>
      <c r="J165" t="s">
        <v>205</v>
      </c>
      <c r="K165" t="s">
        <v>224</v>
      </c>
      <c r="L165" t="s">
        <v>344</v>
      </c>
      <c r="M165" t="s">
        <v>735</v>
      </c>
      <c r="N165" t="s">
        <v>339</v>
      </c>
      <c r="O165" t="s">
        <v>1215</v>
      </c>
      <c r="P165" s="137">
        <v>94500</v>
      </c>
      <c r="Q165" s="11" t="s">
        <v>1216</v>
      </c>
      <c r="R165" t="s">
        <v>5074</v>
      </c>
      <c r="S165" s="153"/>
      <c r="T165" s="137">
        <v>51774.116600000001</v>
      </c>
      <c r="U165" s="130">
        <v>2.4273705292012914E-6</v>
      </c>
      <c r="V165" s="130">
        <v>0.17826321037015277</v>
      </c>
      <c r="W165" s="130">
        <v>2.007407793133574E-2</v>
      </c>
      <c r="X165" s="181"/>
      <c r="Y165" s="4"/>
      <c r="Z165" s="159"/>
      <c r="AA165" s="4"/>
    </row>
    <row r="166" spans="1:27" x14ac:dyDescent="0.25">
      <c r="A166" t="s">
        <v>1213</v>
      </c>
      <c r="B166" t="s">
        <v>1238</v>
      </c>
      <c r="C166" t="s">
        <v>4891</v>
      </c>
      <c r="D166" t="s">
        <v>4892</v>
      </c>
      <c r="E166" t="s">
        <v>80</v>
      </c>
      <c r="F166" t="s">
        <v>4893</v>
      </c>
      <c r="G166" t="s">
        <v>4894</v>
      </c>
      <c r="H166" t="s">
        <v>321</v>
      </c>
      <c r="I166" t="s">
        <v>965</v>
      </c>
      <c r="J166" t="s">
        <v>205</v>
      </c>
      <c r="K166" t="s">
        <v>224</v>
      </c>
      <c r="L166" t="s">
        <v>344</v>
      </c>
      <c r="M166" t="s">
        <v>604</v>
      </c>
      <c r="N166" t="s">
        <v>339</v>
      </c>
      <c r="O166" t="s">
        <v>1215</v>
      </c>
      <c r="P166" s="137">
        <v>26900</v>
      </c>
      <c r="Q166" s="11" t="s">
        <v>1216</v>
      </c>
      <c r="R166" t="s">
        <v>4895</v>
      </c>
      <c r="S166" s="153">
        <v>47.976157754724163</v>
      </c>
      <c r="T166" s="137">
        <v>50752.037600000003</v>
      </c>
      <c r="U166" s="130">
        <v>5.7199528874698279E-8</v>
      </c>
      <c r="V166" s="130">
        <v>0.17490928137543149</v>
      </c>
      <c r="W166" s="130">
        <v>1.9696394662441385E-2</v>
      </c>
      <c r="X166" s="181"/>
      <c r="Y166" s="4"/>
      <c r="Z166" s="159"/>
      <c r="AA166" s="4"/>
    </row>
    <row r="167" spans="1:27" x14ac:dyDescent="0.25">
      <c r="A167" t="s">
        <v>1213</v>
      </c>
      <c r="B167" t="s">
        <v>1238</v>
      </c>
      <c r="C167" t="s">
        <v>5173</v>
      </c>
      <c r="D167" t="s">
        <v>5174</v>
      </c>
      <c r="E167" t="s">
        <v>80</v>
      </c>
      <c r="F167" t="s">
        <v>5175</v>
      </c>
      <c r="G167" t="s">
        <v>5176</v>
      </c>
      <c r="H167" t="s">
        <v>321</v>
      </c>
      <c r="I167" t="s">
        <v>965</v>
      </c>
      <c r="J167" t="s">
        <v>205</v>
      </c>
      <c r="K167" t="s">
        <v>281</v>
      </c>
      <c r="L167" t="s">
        <v>314</v>
      </c>
      <c r="M167" t="s">
        <v>735</v>
      </c>
      <c r="N167" t="s">
        <v>339</v>
      </c>
      <c r="O167" t="s">
        <v>1217</v>
      </c>
      <c r="P167" s="137">
        <v>303500</v>
      </c>
      <c r="Q167" s="11" t="s">
        <v>1218</v>
      </c>
      <c r="R167" t="s">
        <v>5177</v>
      </c>
      <c r="S167" s="153"/>
      <c r="T167" s="137">
        <v>37508.037799999998</v>
      </c>
      <c r="U167" s="130">
        <v>3.4929072116967621E-4</v>
      </c>
      <c r="V167" s="130">
        <v>0.12914374358182418</v>
      </c>
      <c r="W167" s="130">
        <v>1.4542773955562286E-2</v>
      </c>
      <c r="X167" s="181"/>
      <c r="Y167" s="4"/>
      <c r="Z167" s="159"/>
      <c r="AA167" s="4"/>
    </row>
    <row r="168" spans="1:27" x14ac:dyDescent="0.25">
      <c r="A168" t="s">
        <v>1213</v>
      </c>
      <c r="B168" t="s">
        <v>1238</v>
      </c>
      <c r="C168" t="s">
        <v>4896</v>
      </c>
      <c r="D168" t="s">
        <v>4897</v>
      </c>
      <c r="E168" t="s">
        <v>80</v>
      </c>
      <c r="F168" t="s">
        <v>4898</v>
      </c>
      <c r="G168" t="s">
        <v>4899</v>
      </c>
      <c r="H168" t="s">
        <v>321</v>
      </c>
      <c r="I168" t="s">
        <v>965</v>
      </c>
      <c r="J168" t="s">
        <v>205</v>
      </c>
      <c r="K168" t="s">
        <v>224</v>
      </c>
      <c r="L168" t="s">
        <v>346</v>
      </c>
      <c r="M168" t="s">
        <v>597</v>
      </c>
      <c r="N168" t="s">
        <v>339</v>
      </c>
      <c r="O168" t="s">
        <v>1215</v>
      </c>
      <c r="P168" s="137">
        <v>18650</v>
      </c>
      <c r="Q168" s="11" t="s">
        <v>1216</v>
      </c>
      <c r="R168" t="s">
        <v>4900</v>
      </c>
      <c r="S168" s="153">
        <v>10.668492019154883</v>
      </c>
      <c r="T168" s="137">
        <v>33628.277099999999</v>
      </c>
      <c r="U168" s="130">
        <v>6.4753037902661253E-8</v>
      </c>
      <c r="V168" s="130">
        <v>0.11582209057795304</v>
      </c>
      <c r="W168" s="130">
        <v>1.3042633236573545E-2</v>
      </c>
      <c r="X168" s="181"/>
      <c r="Y168" s="4"/>
      <c r="Z168" s="159"/>
      <c r="AA168" s="4"/>
    </row>
    <row r="169" spans="1:27" x14ac:dyDescent="0.25">
      <c r="A169" t="s">
        <v>1213</v>
      </c>
      <c r="B169" t="s">
        <v>1238</v>
      </c>
      <c r="C169" t="s">
        <v>5178</v>
      </c>
      <c r="D169" t="s">
        <v>5179</v>
      </c>
      <c r="E169" t="s">
        <v>80</v>
      </c>
      <c r="F169" t="s">
        <v>5180</v>
      </c>
      <c r="G169" t="s">
        <v>5181</v>
      </c>
      <c r="H169" t="s">
        <v>321</v>
      </c>
      <c r="I169" t="s">
        <v>965</v>
      </c>
      <c r="J169" t="s">
        <v>205</v>
      </c>
      <c r="K169" t="s">
        <v>224</v>
      </c>
      <c r="L169" t="s">
        <v>344</v>
      </c>
      <c r="M169" t="s">
        <v>735</v>
      </c>
      <c r="N169" t="s">
        <v>339</v>
      </c>
      <c r="O169" t="s">
        <v>1215</v>
      </c>
      <c r="P169" s="137">
        <v>134000</v>
      </c>
      <c r="Q169" s="11" t="s">
        <v>1216</v>
      </c>
      <c r="R169" t="s">
        <v>5182</v>
      </c>
      <c r="S169" s="153">
        <v>15.984873636605384</v>
      </c>
      <c r="T169" s="137">
        <v>22782.264800000001</v>
      </c>
      <c r="U169" s="130">
        <v>5.1386003219678233E-5</v>
      </c>
      <c r="V169" s="130">
        <v>7.8496543110121081E-2</v>
      </c>
      <c r="W169" s="130">
        <v>8.8394331082733528E-3</v>
      </c>
      <c r="X169" s="181"/>
      <c r="Y169" s="4"/>
      <c r="Z169" s="159"/>
      <c r="AA169" s="4"/>
    </row>
    <row r="170" spans="1:27" x14ac:dyDescent="0.25">
      <c r="A170" t="s">
        <v>1213</v>
      </c>
      <c r="B170" t="s">
        <v>1238</v>
      </c>
      <c r="C170" t="s">
        <v>4901</v>
      </c>
      <c r="D170" t="s">
        <v>4902</v>
      </c>
      <c r="E170" t="s">
        <v>80</v>
      </c>
      <c r="F170" t="s">
        <v>5183</v>
      </c>
      <c r="G170" t="s">
        <v>5184</v>
      </c>
      <c r="H170" t="s">
        <v>321</v>
      </c>
      <c r="I170" t="s">
        <v>965</v>
      </c>
      <c r="J170" t="s">
        <v>205</v>
      </c>
      <c r="K170" t="s">
        <v>224</v>
      </c>
      <c r="L170" t="s">
        <v>344</v>
      </c>
      <c r="M170" t="s">
        <v>735</v>
      </c>
      <c r="N170" t="s">
        <v>339</v>
      </c>
      <c r="O170" t="s">
        <v>1215</v>
      </c>
      <c r="P170" s="137">
        <v>40600</v>
      </c>
      <c r="Q170" s="11" t="s">
        <v>1216</v>
      </c>
      <c r="R170" t="s">
        <v>5185</v>
      </c>
      <c r="S170" s="153"/>
      <c r="T170" s="137">
        <v>13910.893699999999</v>
      </c>
      <c r="U170" s="130">
        <v>1.0730143437827039E-6</v>
      </c>
      <c r="V170" s="130">
        <v>4.7896530805610148E-2</v>
      </c>
      <c r="W170" s="130">
        <v>5.3935901302124469E-3</v>
      </c>
      <c r="X170" s="181"/>
      <c r="Y170" s="4"/>
      <c r="Z170" s="159"/>
      <c r="AA170" s="4"/>
    </row>
    <row r="171" spans="1:27" x14ac:dyDescent="0.25">
      <c r="A171" t="s">
        <v>1213</v>
      </c>
      <c r="B171" t="s">
        <v>1239</v>
      </c>
      <c r="C171" t="s">
        <v>4916</v>
      </c>
      <c r="D171" t="s">
        <v>4917</v>
      </c>
      <c r="E171" t="s">
        <v>309</v>
      </c>
      <c r="F171" t="s">
        <v>4918</v>
      </c>
      <c r="G171" t="s">
        <v>4919</v>
      </c>
      <c r="H171" t="s">
        <v>312</v>
      </c>
      <c r="I171" t="s">
        <v>964</v>
      </c>
      <c r="J171" t="s">
        <v>204</v>
      </c>
      <c r="K171" t="s">
        <v>204</v>
      </c>
      <c r="L171" t="s">
        <v>340</v>
      </c>
      <c r="M171" t="s">
        <v>572</v>
      </c>
      <c r="N171" t="s">
        <v>339</v>
      </c>
      <c r="O171" t="s">
        <v>1212</v>
      </c>
      <c r="P171" s="137">
        <v>1220</v>
      </c>
      <c r="Q171" s="167">
        <v>1</v>
      </c>
      <c r="R171" t="s">
        <v>4920</v>
      </c>
      <c r="S171" s="153"/>
      <c r="T171" s="137">
        <v>23.363</v>
      </c>
      <c r="U171" s="130">
        <v>3.040319054072012E-6</v>
      </c>
      <c r="V171" s="130">
        <v>6.906552135828059E-2</v>
      </c>
      <c r="W171" s="130">
        <v>5.3966360214214748E-2</v>
      </c>
      <c r="X171" s="181"/>
      <c r="Y171" s="4"/>
      <c r="Z171" s="159"/>
      <c r="AA171" s="4"/>
    </row>
    <row r="172" spans="1:27" x14ac:dyDescent="0.25">
      <c r="A172" t="s">
        <v>1213</v>
      </c>
      <c r="B172" t="s">
        <v>1239</v>
      </c>
      <c r="C172" t="s">
        <v>4911</v>
      </c>
      <c r="D172" t="s">
        <v>4912</v>
      </c>
      <c r="E172" t="s">
        <v>309</v>
      </c>
      <c r="F172" t="s">
        <v>4913</v>
      </c>
      <c r="G172" t="s">
        <v>4914</v>
      </c>
      <c r="H172" t="s">
        <v>312</v>
      </c>
      <c r="I172" t="s">
        <v>964</v>
      </c>
      <c r="J172" t="s">
        <v>204</v>
      </c>
      <c r="K172" t="s">
        <v>204</v>
      </c>
      <c r="L172" t="s">
        <v>340</v>
      </c>
      <c r="M172" t="s">
        <v>572</v>
      </c>
      <c r="N172" t="s">
        <v>339</v>
      </c>
      <c r="O172" t="s">
        <v>1212</v>
      </c>
      <c r="P172" s="137">
        <v>759</v>
      </c>
      <c r="Q172" s="167">
        <v>1</v>
      </c>
      <c r="R172" t="s">
        <v>4915</v>
      </c>
      <c r="S172" s="153"/>
      <c r="T172" s="137">
        <v>22.891400000000001</v>
      </c>
      <c r="U172" s="130">
        <v>1.0842857142857143E-5</v>
      </c>
      <c r="V172" s="130">
        <v>6.7671499304104724E-2</v>
      </c>
      <c r="W172" s="130">
        <v>5.2877100409283222E-2</v>
      </c>
      <c r="X172" s="181"/>
      <c r="Y172" s="4"/>
      <c r="Z172" s="159"/>
      <c r="AA172" s="4"/>
    </row>
    <row r="173" spans="1:27" x14ac:dyDescent="0.25">
      <c r="A173" t="s">
        <v>1213</v>
      </c>
      <c r="B173" t="s">
        <v>1239</v>
      </c>
      <c r="C173" t="s">
        <v>4906</v>
      </c>
      <c r="D173" t="s">
        <v>4907</v>
      </c>
      <c r="E173" t="s">
        <v>309</v>
      </c>
      <c r="F173" t="s">
        <v>4921</v>
      </c>
      <c r="G173" t="s">
        <v>4922</v>
      </c>
      <c r="H173" t="s">
        <v>312</v>
      </c>
      <c r="I173" t="s">
        <v>964</v>
      </c>
      <c r="J173" t="s">
        <v>204</v>
      </c>
      <c r="K173" t="s">
        <v>204</v>
      </c>
      <c r="L173" t="s">
        <v>340</v>
      </c>
      <c r="M173" t="s">
        <v>572</v>
      </c>
      <c r="N173" t="s">
        <v>339</v>
      </c>
      <c r="O173" t="s">
        <v>1212</v>
      </c>
      <c r="P173" s="137">
        <v>18</v>
      </c>
      <c r="Q173" s="167">
        <v>1</v>
      </c>
      <c r="R173" t="s">
        <v>4923</v>
      </c>
      <c r="S173" s="153"/>
      <c r="T173" s="137">
        <v>0.34670000000000001</v>
      </c>
      <c r="U173" s="130">
        <v>4.1018661729563314E-8</v>
      </c>
      <c r="V173" s="130">
        <v>1.0248527562594153E-3</v>
      </c>
      <c r="W173" s="130">
        <v>8.0079860287908089E-4</v>
      </c>
      <c r="X173" s="181"/>
      <c r="Y173" s="4"/>
      <c r="Z173" s="159"/>
      <c r="AA173" s="4"/>
    </row>
    <row r="174" spans="1:27" x14ac:dyDescent="0.25">
      <c r="A174" t="s">
        <v>1213</v>
      </c>
      <c r="B174" t="s">
        <v>1239</v>
      </c>
      <c r="C174" t="s">
        <v>4929</v>
      </c>
      <c r="D174" t="s">
        <v>4930</v>
      </c>
      <c r="E174" t="s">
        <v>309</v>
      </c>
      <c r="F174" t="s">
        <v>4962</v>
      </c>
      <c r="G174" t="s">
        <v>4963</v>
      </c>
      <c r="H174" t="s">
        <v>312</v>
      </c>
      <c r="I174" t="s">
        <v>965</v>
      </c>
      <c r="J174" t="s">
        <v>204</v>
      </c>
      <c r="K174" t="s">
        <v>204</v>
      </c>
      <c r="L174" t="s">
        <v>340</v>
      </c>
      <c r="M174" t="s">
        <v>605</v>
      </c>
      <c r="N174" t="s">
        <v>339</v>
      </c>
      <c r="O174" t="s">
        <v>1212</v>
      </c>
      <c r="P174" s="137">
        <v>448</v>
      </c>
      <c r="Q174" s="167">
        <v>1</v>
      </c>
      <c r="R174" t="s">
        <v>4964</v>
      </c>
      <c r="S174" s="153"/>
      <c r="T174" s="137">
        <v>24.147200000000002</v>
      </c>
      <c r="U174" s="130">
        <v>3.6874818928588637E-6</v>
      </c>
      <c r="V174" s="130">
        <v>7.1383767381871896E-2</v>
      </c>
      <c r="W174" s="130">
        <v>5.5777789383413358E-2</v>
      </c>
      <c r="X174" s="181"/>
      <c r="Y174" s="4"/>
      <c r="Z174" s="159"/>
      <c r="AA174" s="4"/>
    </row>
    <row r="175" spans="1:27" x14ac:dyDescent="0.25">
      <c r="A175" t="s">
        <v>1213</v>
      </c>
      <c r="B175" t="s">
        <v>1239</v>
      </c>
      <c r="C175" t="s">
        <v>4924</v>
      </c>
      <c r="D175" t="s">
        <v>4925</v>
      </c>
      <c r="E175" t="s">
        <v>309</v>
      </c>
      <c r="F175" t="s">
        <v>4950</v>
      </c>
      <c r="G175" t="s">
        <v>4951</v>
      </c>
      <c r="H175" t="s">
        <v>312</v>
      </c>
      <c r="I175" t="s">
        <v>965</v>
      </c>
      <c r="J175" t="s">
        <v>204</v>
      </c>
      <c r="K175" t="s">
        <v>204</v>
      </c>
      <c r="L175" t="s">
        <v>340</v>
      </c>
      <c r="M175" t="s">
        <v>605</v>
      </c>
      <c r="N175" t="s">
        <v>339</v>
      </c>
      <c r="O175" t="s">
        <v>1212</v>
      </c>
      <c r="P175" s="137">
        <v>452</v>
      </c>
      <c r="Q175" s="167">
        <v>1</v>
      </c>
      <c r="R175" t="s">
        <v>4952</v>
      </c>
      <c r="S175" s="153"/>
      <c r="T175" s="137">
        <v>23.9605</v>
      </c>
      <c r="U175" s="130">
        <v>5.9520298001803516E-6</v>
      </c>
      <c r="V175" s="130">
        <v>7.0831905398087119E-2</v>
      </c>
      <c r="W175" s="130">
        <v>5.5346575920896146E-2</v>
      </c>
      <c r="X175" s="181"/>
      <c r="Y175" s="4"/>
      <c r="Z175" s="159"/>
      <c r="AA175" s="4"/>
    </row>
    <row r="176" spans="1:27" x14ac:dyDescent="0.25">
      <c r="A176" t="s">
        <v>1213</v>
      </c>
      <c r="B176" t="s">
        <v>1239</v>
      </c>
      <c r="C176" t="s">
        <v>4942</v>
      </c>
      <c r="D176" t="s">
        <v>4943</v>
      </c>
      <c r="E176" t="s">
        <v>309</v>
      </c>
      <c r="F176" t="s">
        <v>5031</v>
      </c>
      <c r="G176" t="s">
        <v>5032</v>
      </c>
      <c r="H176" t="s">
        <v>312</v>
      </c>
      <c r="I176" t="s">
        <v>965</v>
      </c>
      <c r="J176" t="s">
        <v>204</v>
      </c>
      <c r="K176" t="s">
        <v>204</v>
      </c>
      <c r="L176" t="s">
        <v>340</v>
      </c>
      <c r="M176" t="s">
        <v>604</v>
      </c>
      <c r="N176" t="s">
        <v>339</v>
      </c>
      <c r="O176" t="s">
        <v>1212</v>
      </c>
      <c r="P176" s="137">
        <v>225</v>
      </c>
      <c r="Q176" s="167">
        <v>1</v>
      </c>
      <c r="R176" t="s">
        <v>5033</v>
      </c>
      <c r="S176" s="153"/>
      <c r="T176" s="137">
        <v>22.837499999999999</v>
      </c>
      <c r="U176" s="130">
        <v>3.3333333333333333E-6</v>
      </c>
      <c r="V176" s="130">
        <v>6.7512042289934224E-2</v>
      </c>
      <c r="W176" s="130">
        <v>5.2752504018838728E-2</v>
      </c>
      <c r="X176" s="181"/>
      <c r="Y176" s="4"/>
      <c r="Z176" s="159"/>
      <c r="AA176" s="4"/>
    </row>
    <row r="177" spans="1:27" x14ac:dyDescent="0.25">
      <c r="A177" t="s">
        <v>1213</v>
      </c>
      <c r="B177" t="s">
        <v>1239</v>
      </c>
      <c r="C177" t="s">
        <v>4942</v>
      </c>
      <c r="D177" t="s">
        <v>4943</v>
      </c>
      <c r="E177" t="s">
        <v>309</v>
      </c>
      <c r="F177" t="s">
        <v>4999</v>
      </c>
      <c r="G177" t="s">
        <v>5000</v>
      </c>
      <c r="H177" t="s">
        <v>312</v>
      </c>
      <c r="I177" t="s">
        <v>965</v>
      </c>
      <c r="J177" t="s">
        <v>204</v>
      </c>
      <c r="K177" t="s">
        <v>204</v>
      </c>
      <c r="L177" t="s">
        <v>340</v>
      </c>
      <c r="M177" t="s">
        <v>605</v>
      </c>
      <c r="N177" t="s">
        <v>339</v>
      </c>
      <c r="O177" t="s">
        <v>1212</v>
      </c>
      <c r="P177" s="137">
        <v>202</v>
      </c>
      <c r="Q177" s="167">
        <v>1</v>
      </c>
      <c r="R177" t="s">
        <v>5001</v>
      </c>
      <c r="S177" s="153"/>
      <c r="T177" s="137">
        <v>17.471</v>
      </c>
      <c r="U177" s="130">
        <v>8.4166666666666668E-6</v>
      </c>
      <c r="V177" s="130">
        <v>5.1647577038055607E-2</v>
      </c>
      <c r="W177" s="130">
        <v>4.035634122224635E-2</v>
      </c>
      <c r="X177" s="181"/>
      <c r="Y177" s="4"/>
      <c r="Z177" s="159"/>
      <c r="AA177" s="4"/>
    </row>
    <row r="178" spans="1:27" x14ac:dyDescent="0.25">
      <c r="A178" t="s">
        <v>1213</v>
      </c>
      <c r="B178" t="s">
        <v>1239</v>
      </c>
      <c r="C178" t="s">
        <v>4906</v>
      </c>
      <c r="D178" t="s">
        <v>4907</v>
      </c>
      <c r="E178" t="s">
        <v>309</v>
      </c>
      <c r="F178" t="s">
        <v>4965</v>
      </c>
      <c r="G178" t="s">
        <v>4966</v>
      </c>
      <c r="H178" t="s">
        <v>312</v>
      </c>
      <c r="I178" t="s">
        <v>965</v>
      </c>
      <c r="J178" t="s">
        <v>204</v>
      </c>
      <c r="K178" t="s">
        <v>204</v>
      </c>
      <c r="L178" t="s">
        <v>340</v>
      </c>
      <c r="M178" t="s">
        <v>605</v>
      </c>
      <c r="N178" t="s">
        <v>339</v>
      </c>
      <c r="O178" t="s">
        <v>1212</v>
      </c>
      <c r="P178" s="137">
        <v>313</v>
      </c>
      <c r="Q178" s="167">
        <v>1</v>
      </c>
      <c r="R178" t="s">
        <v>4967</v>
      </c>
      <c r="S178" s="153"/>
      <c r="T178" s="137">
        <v>15.2525</v>
      </c>
      <c r="U178" s="130">
        <v>2.434983244008994E-6</v>
      </c>
      <c r="V178" s="130">
        <v>4.5089293920385277E-2</v>
      </c>
      <c r="W178" s="130">
        <v>3.5231835359487575E-2</v>
      </c>
      <c r="X178" s="181"/>
      <c r="Y178" s="4"/>
      <c r="Z178" s="159"/>
      <c r="AA178" s="4"/>
    </row>
    <row r="179" spans="1:27" x14ac:dyDescent="0.25">
      <c r="A179" t="s">
        <v>1213</v>
      </c>
      <c r="B179" t="s">
        <v>1239</v>
      </c>
      <c r="C179" t="s">
        <v>4911</v>
      </c>
      <c r="D179" t="s">
        <v>4912</v>
      </c>
      <c r="E179" t="s">
        <v>309</v>
      </c>
      <c r="F179" t="s">
        <v>4997</v>
      </c>
      <c r="G179" t="s">
        <v>4998</v>
      </c>
      <c r="H179" t="s">
        <v>312</v>
      </c>
      <c r="I179" t="s">
        <v>965</v>
      </c>
      <c r="J179" t="s">
        <v>204</v>
      </c>
      <c r="K179" t="s">
        <v>204</v>
      </c>
      <c r="L179" t="s">
        <v>340</v>
      </c>
      <c r="M179" t="s">
        <v>598</v>
      </c>
      <c r="N179" t="s">
        <v>339</v>
      </c>
      <c r="O179" t="s">
        <v>1212</v>
      </c>
      <c r="P179" s="137">
        <v>111</v>
      </c>
      <c r="Q179" s="167">
        <v>1</v>
      </c>
      <c r="R179" t="s">
        <v>4982</v>
      </c>
      <c r="S179" s="153"/>
      <c r="T179" s="137">
        <v>8.7600999999999996</v>
      </c>
      <c r="U179" s="130">
        <v>8.3250002081250049E-6</v>
      </c>
      <c r="V179" s="130">
        <v>2.5896599536065618E-2</v>
      </c>
      <c r="W179" s="130">
        <v>2.0235063623667632E-2</v>
      </c>
      <c r="X179" s="181"/>
      <c r="Y179" s="4"/>
      <c r="Z179" s="159"/>
      <c r="AA179" s="4"/>
    </row>
    <row r="180" spans="1:27" x14ac:dyDescent="0.25">
      <c r="A180" t="s">
        <v>1213</v>
      </c>
      <c r="B180" t="s">
        <v>1239</v>
      </c>
      <c r="C180" t="s">
        <v>4896</v>
      </c>
      <c r="D180" t="s">
        <v>4897</v>
      </c>
      <c r="E180" t="s">
        <v>80</v>
      </c>
      <c r="F180" t="s">
        <v>4898</v>
      </c>
      <c r="G180" t="s">
        <v>4899</v>
      </c>
      <c r="H180" t="s">
        <v>321</v>
      </c>
      <c r="I180" t="s">
        <v>965</v>
      </c>
      <c r="J180" t="s">
        <v>205</v>
      </c>
      <c r="K180" t="s">
        <v>224</v>
      </c>
      <c r="L180" t="s">
        <v>346</v>
      </c>
      <c r="M180" t="s">
        <v>597</v>
      </c>
      <c r="N180" t="s">
        <v>339</v>
      </c>
      <c r="O180" t="s">
        <v>1215</v>
      </c>
      <c r="P180" s="137">
        <v>10</v>
      </c>
      <c r="Q180" s="11" t="s">
        <v>1216</v>
      </c>
      <c r="R180" t="s">
        <v>4900</v>
      </c>
      <c r="S180" s="153">
        <v>7.9955041234366711E-3</v>
      </c>
      <c r="T180" s="137">
        <v>18.0398</v>
      </c>
      <c r="U180" s="130">
        <v>3.4720127561748661E-11</v>
      </c>
      <c r="V180" s="130">
        <v>5.3352847797306355E-2</v>
      </c>
      <c r="W180" s="130">
        <v>4.168880428408437E-2</v>
      </c>
      <c r="X180" s="181"/>
      <c r="Y180" s="4"/>
      <c r="Z180" s="159"/>
      <c r="AA180" s="4"/>
    </row>
    <row r="181" spans="1:27" x14ac:dyDescent="0.25">
      <c r="A181" t="s">
        <v>1213</v>
      </c>
      <c r="B181" t="s">
        <v>1239</v>
      </c>
      <c r="C181" t="s">
        <v>4901</v>
      </c>
      <c r="D181" t="s">
        <v>4902</v>
      </c>
      <c r="E181" t="s">
        <v>80</v>
      </c>
      <c r="F181" t="s">
        <v>4903</v>
      </c>
      <c r="G181" t="s">
        <v>4904</v>
      </c>
      <c r="H181" t="s">
        <v>321</v>
      </c>
      <c r="I181" t="s">
        <v>965</v>
      </c>
      <c r="J181" t="s">
        <v>205</v>
      </c>
      <c r="K181" t="s">
        <v>224</v>
      </c>
      <c r="L181" t="s">
        <v>344</v>
      </c>
      <c r="M181" t="s">
        <v>604</v>
      </c>
      <c r="N181" t="s">
        <v>339</v>
      </c>
      <c r="O181" t="s">
        <v>1215</v>
      </c>
      <c r="P181" s="137">
        <v>6</v>
      </c>
      <c r="Q181" s="11" t="s">
        <v>1216</v>
      </c>
      <c r="R181" t="s">
        <v>4905</v>
      </c>
      <c r="S181" s="153">
        <v>2.6502048417129755E-3</v>
      </c>
      <c r="T181" s="137">
        <v>12.2843</v>
      </c>
      <c r="U181" s="130">
        <v>1.0988671366612982E-11</v>
      </c>
      <c r="V181" s="130">
        <v>3.6322505142841681E-2</v>
      </c>
      <c r="W181" s="130">
        <v>2.8381649162578064E-2</v>
      </c>
      <c r="X181" s="181"/>
      <c r="Y181" s="4"/>
      <c r="Z181" s="159"/>
      <c r="AA181" s="4"/>
    </row>
    <row r="182" spans="1:27" x14ac:dyDescent="0.25">
      <c r="A182" t="s">
        <v>1213</v>
      </c>
      <c r="B182" t="s">
        <v>1239</v>
      </c>
      <c r="C182" t="s">
        <v>4916</v>
      </c>
      <c r="D182" t="s">
        <v>4917</v>
      </c>
      <c r="E182" t="s">
        <v>309</v>
      </c>
      <c r="F182" t="s">
        <v>5186</v>
      </c>
      <c r="G182" t="s">
        <v>5187</v>
      </c>
      <c r="H182" t="s">
        <v>312</v>
      </c>
      <c r="I182" t="s">
        <v>966</v>
      </c>
      <c r="J182" t="s">
        <v>204</v>
      </c>
      <c r="K182" t="s">
        <v>204</v>
      </c>
      <c r="L182" t="s">
        <v>340</v>
      </c>
      <c r="M182" t="s">
        <v>575</v>
      </c>
      <c r="N182" t="s">
        <v>339</v>
      </c>
      <c r="O182" t="s">
        <v>1212</v>
      </c>
      <c r="P182" s="137">
        <v>7689</v>
      </c>
      <c r="Q182" s="167">
        <v>1</v>
      </c>
      <c r="R182" t="s">
        <v>5188</v>
      </c>
      <c r="S182" s="153"/>
      <c r="T182" s="137">
        <v>26.786900000000003</v>
      </c>
      <c r="U182" s="130">
        <v>8.0620037013771463E-6</v>
      </c>
      <c r="V182" s="130">
        <v>7.9187341196551922E-2</v>
      </c>
      <c r="W182" s="130">
        <v>6.1875339465698287E-2</v>
      </c>
      <c r="X182" s="181"/>
      <c r="Y182" s="4"/>
      <c r="Z182" s="159"/>
      <c r="AA182" s="4"/>
    </row>
    <row r="183" spans="1:27" x14ac:dyDescent="0.25">
      <c r="A183" t="s">
        <v>1213</v>
      </c>
      <c r="B183" t="s">
        <v>1239</v>
      </c>
      <c r="C183" t="s">
        <v>4929</v>
      </c>
      <c r="D183" t="s">
        <v>4930</v>
      </c>
      <c r="E183" t="s">
        <v>309</v>
      </c>
      <c r="F183" t="s">
        <v>5142</v>
      </c>
      <c r="G183" t="s">
        <v>5143</v>
      </c>
      <c r="H183" t="s">
        <v>312</v>
      </c>
      <c r="I183" t="s">
        <v>966</v>
      </c>
      <c r="J183" t="s">
        <v>204</v>
      </c>
      <c r="K183" t="s">
        <v>204</v>
      </c>
      <c r="L183" t="s">
        <v>340</v>
      </c>
      <c r="M183" t="s">
        <v>573</v>
      </c>
      <c r="N183" t="s">
        <v>339</v>
      </c>
      <c r="O183" t="s">
        <v>1212</v>
      </c>
      <c r="P183" s="137">
        <v>7339</v>
      </c>
      <c r="Q183" s="167">
        <v>1</v>
      </c>
      <c r="R183" t="s">
        <v>5144</v>
      </c>
      <c r="S183" s="153"/>
      <c r="T183" s="137">
        <v>26.756499999999999</v>
      </c>
      <c r="U183" s="130">
        <v>3.0102119440640684E-5</v>
      </c>
      <c r="V183" s="130">
        <v>7.9097437475473806E-2</v>
      </c>
      <c r="W183" s="130">
        <v>6.1805090570144008E-2</v>
      </c>
      <c r="X183" s="181"/>
      <c r="Y183" s="4"/>
      <c r="Z183" s="159"/>
      <c r="AA183" s="4"/>
    </row>
    <row r="184" spans="1:27" x14ac:dyDescent="0.25">
      <c r="A184" t="s">
        <v>1213</v>
      </c>
      <c r="B184" t="s">
        <v>1239</v>
      </c>
      <c r="C184" t="s">
        <v>4924</v>
      </c>
      <c r="D184" t="s">
        <v>4925</v>
      </c>
      <c r="E184" t="s">
        <v>309</v>
      </c>
      <c r="F184" t="s">
        <v>5189</v>
      </c>
      <c r="G184" t="s">
        <v>5190</v>
      </c>
      <c r="H184" t="s">
        <v>312</v>
      </c>
      <c r="I184" t="s">
        <v>966</v>
      </c>
      <c r="J184" t="s">
        <v>204</v>
      </c>
      <c r="K184" t="s">
        <v>204</v>
      </c>
      <c r="L184" t="s">
        <v>340</v>
      </c>
      <c r="M184" t="s">
        <v>573</v>
      </c>
      <c r="N184" t="s">
        <v>339</v>
      </c>
      <c r="O184" t="s">
        <v>1212</v>
      </c>
      <c r="P184" s="137">
        <v>742</v>
      </c>
      <c r="Q184" s="167">
        <v>1</v>
      </c>
      <c r="R184" t="s">
        <v>5191</v>
      </c>
      <c r="S184" s="153"/>
      <c r="T184" s="137">
        <v>26.752800000000001</v>
      </c>
      <c r="U184" s="130">
        <v>9.4020944571916182E-6</v>
      </c>
      <c r="V184" s="130">
        <v>7.9086451673544611E-2</v>
      </c>
      <c r="W184" s="130">
        <v>6.1796506493277677E-2</v>
      </c>
      <c r="X184" s="181"/>
      <c r="Y184" s="4"/>
      <c r="Z184" s="159"/>
      <c r="AA184" s="4"/>
    </row>
    <row r="185" spans="1:27" x14ac:dyDescent="0.25">
      <c r="A185" t="s">
        <v>1213</v>
      </c>
      <c r="B185" t="s">
        <v>1239</v>
      </c>
      <c r="C185" t="s">
        <v>4906</v>
      </c>
      <c r="D185" t="s">
        <v>4907</v>
      </c>
      <c r="E185" t="s">
        <v>309</v>
      </c>
      <c r="F185" t="s">
        <v>5192</v>
      </c>
      <c r="G185" t="s">
        <v>5193</v>
      </c>
      <c r="H185" t="s">
        <v>312</v>
      </c>
      <c r="I185" t="s">
        <v>966</v>
      </c>
      <c r="J185" t="s">
        <v>204</v>
      </c>
      <c r="K185" t="s">
        <v>204</v>
      </c>
      <c r="L185" t="s">
        <v>340</v>
      </c>
      <c r="M185" t="s">
        <v>573</v>
      </c>
      <c r="N185" t="s">
        <v>339</v>
      </c>
      <c r="O185" t="s">
        <v>1212</v>
      </c>
      <c r="P185" s="137">
        <v>7396</v>
      </c>
      <c r="Q185" s="167">
        <v>1</v>
      </c>
      <c r="R185" t="s">
        <v>5194</v>
      </c>
      <c r="S185" s="153"/>
      <c r="T185" s="137">
        <v>26.7499</v>
      </c>
      <c r="U185" s="130">
        <v>5.7052261035140935E-6</v>
      </c>
      <c r="V185" s="130">
        <v>7.9077709621592343E-2</v>
      </c>
      <c r="W185" s="130">
        <v>6.1789675635920936E-2</v>
      </c>
      <c r="X185" s="181"/>
      <c r="Y185" s="4"/>
      <c r="Z185" s="159"/>
      <c r="AA185" s="4"/>
    </row>
    <row r="186" spans="1:27" x14ac:dyDescent="0.25">
      <c r="A186" t="s">
        <v>1213</v>
      </c>
      <c r="B186" t="s">
        <v>1239</v>
      </c>
      <c r="C186" t="s">
        <v>4911</v>
      </c>
      <c r="D186" t="s">
        <v>4912</v>
      </c>
      <c r="E186" t="s">
        <v>309</v>
      </c>
      <c r="F186" t="s">
        <v>5195</v>
      </c>
      <c r="G186" t="s">
        <v>5196</v>
      </c>
      <c r="H186" t="s">
        <v>312</v>
      </c>
      <c r="I186" t="s">
        <v>966</v>
      </c>
      <c r="J186" t="s">
        <v>204</v>
      </c>
      <c r="K186" t="s">
        <v>204</v>
      </c>
      <c r="L186" t="s">
        <v>340</v>
      </c>
      <c r="M186" t="s">
        <v>573</v>
      </c>
      <c r="N186" t="s">
        <v>339</v>
      </c>
      <c r="O186" t="s">
        <v>1212</v>
      </c>
      <c r="P186" s="137">
        <v>5939</v>
      </c>
      <c r="Q186" s="167">
        <v>1</v>
      </c>
      <c r="R186" t="s">
        <v>5197</v>
      </c>
      <c r="S186" s="153"/>
      <c r="T186" s="137">
        <v>26.734400000000001</v>
      </c>
      <c r="U186" s="130">
        <v>2.4856490389367108E-5</v>
      </c>
      <c r="V186" s="130">
        <v>7.903205330042154E-2</v>
      </c>
      <c r="W186" s="130">
        <v>6.1754000737275369E-2</v>
      </c>
      <c r="X186" s="181"/>
      <c r="Y186" s="4"/>
      <c r="Z186" s="159"/>
      <c r="AA186" s="4"/>
    </row>
    <row r="187" spans="1:27" x14ac:dyDescent="0.25">
      <c r="A187" t="s">
        <v>1213</v>
      </c>
      <c r="B187" t="s">
        <v>1239</v>
      </c>
      <c r="C187" t="s">
        <v>4906</v>
      </c>
      <c r="D187" t="s">
        <v>4907</v>
      </c>
      <c r="E187" t="s">
        <v>309</v>
      </c>
      <c r="F187" t="s">
        <v>5198</v>
      </c>
      <c r="G187" t="s">
        <v>5199</v>
      </c>
      <c r="H187" t="s">
        <v>312</v>
      </c>
      <c r="I187" t="s">
        <v>966</v>
      </c>
      <c r="J187" t="s">
        <v>204</v>
      </c>
      <c r="K187" t="s">
        <v>204</v>
      </c>
      <c r="L187" t="s">
        <v>340</v>
      </c>
      <c r="M187" t="s">
        <v>575</v>
      </c>
      <c r="N187" t="s">
        <v>339</v>
      </c>
      <c r="O187" t="s">
        <v>1212</v>
      </c>
      <c r="P187" s="137">
        <v>4355</v>
      </c>
      <c r="Q187" s="167">
        <v>1</v>
      </c>
      <c r="R187" t="s">
        <v>5200</v>
      </c>
      <c r="S187" s="153"/>
      <c r="T187" s="137">
        <v>15.138399999999999</v>
      </c>
      <c r="U187" s="130">
        <v>7.5845098568412013E-6</v>
      </c>
      <c r="V187" s="130">
        <v>4.4752067758668662E-2</v>
      </c>
      <c r="W187" s="130">
        <v>3.4968333858898762E-2</v>
      </c>
      <c r="X187" s="181"/>
      <c r="Y187" s="4"/>
      <c r="Z187" s="159"/>
      <c r="AA187" s="4"/>
    </row>
    <row r="188" spans="1:27" x14ac:dyDescent="0.25">
      <c r="A188" t="s">
        <v>1213</v>
      </c>
      <c r="B188" t="s">
        <v>1240</v>
      </c>
      <c r="C188" t="s">
        <v>4942</v>
      </c>
      <c r="D188" t="s">
        <v>4943</v>
      </c>
      <c r="E188" t="s">
        <v>309</v>
      </c>
      <c r="F188" t="s">
        <v>5201</v>
      </c>
      <c r="G188" t="s">
        <v>5202</v>
      </c>
      <c r="H188" t="s">
        <v>312</v>
      </c>
      <c r="I188" t="s">
        <v>964</v>
      </c>
      <c r="J188" t="s">
        <v>204</v>
      </c>
      <c r="K188" t="s">
        <v>204</v>
      </c>
      <c r="L188" t="s">
        <v>340</v>
      </c>
      <c r="M188" t="s">
        <v>574</v>
      </c>
      <c r="N188" t="s">
        <v>339</v>
      </c>
      <c r="O188" t="s">
        <v>1212</v>
      </c>
      <c r="P188" s="137">
        <v>2353</v>
      </c>
      <c r="Q188" s="167">
        <v>1</v>
      </c>
      <c r="R188" t="s">
        <v>5203</v>
      </c>
      <c r="S188" s="153"/>
      <c r="T188" s="137">
        <v>132.28570000000002</v>
      </c>
      <c r="U188" s="130">
        <v>3.3614285714285712E-4</v>
      </c>
      <c r="V188" s="130">
        <v>5.6866661216881234E-2</v>
      </c>
      <c r="W188" s="130">
        <v>4.225653940742724E-2</v>
      </c>
      <c r="X188" s="181"/>
      <c r="Y188" s="4"/>
      <c r="Z188" s="159"/>
      <c r="AA188" s="4"/>
    </row>
    <row r="189" spans="1:27" x14ac:dyDescent="0.25">
      <c r="A189" t="s">
        <v>1213</v>
      </c>
      <c r="B189" t="s">
        <v>1240</v>
      </c>
      <c r="C189" t="s">
        <v>4929</v>
      </c>
      <c r="D189" t="s">
        <v>4930</v>
      </c>
      <c r="E189" t="s">
        <v>309</v>
      </c>
      <c r="F189" t="s">
        <v>4937</v>
      </c>
      <c r="G189" t="s">
        <v>4938</v>
      </c>
      <c r="H189" t="s">
        <v>312</v>
      </c>
      <c r="I189" t="s">
        <v>964</v>
      </c>
      <c r="J189" t="s">
        <v>204</v>
      </c>
      <c r="K189" t="s">
        <v>204</v>
      </c>
      <c r="L189" t="s">
        <v>340</v>
      </c>
      <c r="M189" t="s">
        <v>574</v>
      </c>
      <c r="N189" t="s">
        <v>339</v>
      </c>
      <c r="O189" t="s">
        <v>1212</v>
      </c>
      <c r="P189" s="137">
        <v>5244</v>
      </c>
      <c r="Q189" s="167">
        <v>1</v>
      </c>
      <c r="R189" t="s">
        <v>4939</v>
      </c>
      <c r="S189" s="153"/>
      <c r="T189" s="137">
        <v>102.8348</v>
      </c>
      <c r="U189" s="130">
        <v>6.1554685421986476E-5</v>
      </c>
      <c r="V189" s="130">
        <v>4.4206409126825899E-2</v>
      </c>
      <c r="W189" s="130">
        <v>3.2848945750555844E-2</v>
      </c>
      <c r="X189" s="181"/>
      <c r="Y189" s="4"/>
      <c r="Z189" s="159"/>
      <c r="AA189" s="4"/>
    </row>
    <row r="190" spans="1:27" x14ac:dyDescent="0.25">
      <c r="A190" t="s">
        <v>1213</v>
      </c>
      <c r="B190" t="s">
        <v>1240</v>
      </c>
      <c r="C190" t="s">
        <v>4924</v>
      </c>
      <c r="D190" t="s">
        <v>4925</v>
      </c>
      <c r="E190" t="s">
        <v>309</v>
      </c>
      <c r="F190" t="s">
        <v>5204</v>
      </c>
      <c r="G190" t="s">
        <v>5205</v>
      </c>
      <c r="H190" t="s">
        <v>312</v>
      </c>
      <c r="I190" t="s">
        <v>964</v>
      </c>
      <c r="J190" t="s">
        <v>204</v>
      </c>
      <c r="K190" t="s">
        <v>204</v>
      </c>
      <c r="L190" t="s">
        <v>340</v>
      </c>
      <c r="M190" t="s">
        <v>574</v>
      </c>
      <c r="N190" t="s">
        <v>339</v>
      </c>
      <c r="O190" t="s">
        <v>1212</v>
      </c>
      <c r="P190" s="137">
        <v>81</v>
      </c>
      <c r="Q190" s="167">
        <v>1</v>
      </c>
      <c r="R190" t="s">
        <v>5206</v>
      </c>
      <c r="S190" s="153"/>
      <c r="T190" s="137">
        <v>15.770700000000001</v>
      </c>
      <c r="U190" s="130">
        <v>2.5348067299056091E-6</v>
      </c>
      <c r="V190" s="130">
        <v>6.779472953100653E-3</v>
      </c>
      <c r="W190" s="130">
        <v>5.037698009237832E-3</v>
      </c>
      <c r="X190" s="181"/>
      <c r="Y190" s="4"/>
      <c r="Z190" s="159"/>
      <c r="AA190" s="4"/>
    </row>
    <row r="191" spans="1:27" x14ac:dyDescent="0.25">
      <c r="A191" t="s">
        <v>1213</v>
      </c>
      <c r="B191" t="s">
        <v>1240</v>
      </c>
      <c r="C191" t="s">
        <v>4906</v>
      </c>
      <c r="D191" t="s">
        <v>4907</v>
      </c>
      <c r="E191" t="s">
        <v>309</v>
      </c>
      <c r="F191" t="s">
        <v>4921</v>
      </c>
      <c r="G191" t="s">
        <v>4922</v>
      </c>
      <c r="H191" t="s">
        <v>312</v>
      </c>
      <c r="I191" t="s">
        <v>964</v>
      </c>
      <c r="J191" t="s">
        <v>204</v>
      </c>
      <c r="K191" t="s">
        <v>204</v>
      </c>
      <c r="L191" t="s">
        <v>340</v>
      </c>
      <c r="M191" t="s">
        <v>572</v>
      </c>
      <c r="N191" t="s">
        <v>339</v>
      </c>
      <c r="O191" t="s">
        <v>1212</v>
      </c>
      <c r="P191" s="137">
        <v>99</v>
      </c>
      <c r="Q191" s="167">
        <v>1</v>
      </c>
      <c r="R191" t="s">
        <v>4923</v>
      </c>
      <c r="S191" s="153"/>
      <c r="T191" s="137">
        <v>1.9067000000000001</v>
      </c>
      <c r="U191" s="130">
        <v>2.2560263951259821E-7</v>
      </c>
      <c r="V191" s="130">
        <v>8.1966509150482468E-4</v>
      </c>
      <c r="W191" s="130">
        <v>6.0907761241632552E-4</v>
      </c>
      <c r="X191" s="181"/>
      <c r="Y191" s="4"/>
      <c r="Z191" s="159"/>
      <c r="AA191" s="4"/>
    </row>
    <row r="192" spans="1:27" x14ac:dyDescent="0.25">
      <c r="A192" t="s">
        <v>1213</v>
      </c>
      <c r="B192" t="s">
        <v>1240</v>
      </c>
      <c r="C192" t="s">
        <v>4942</v>
      </c>
      <c r="D192" t="s">
        <v>4943</v>
      </c>
      <c r="E192" t="s">
        <v>309</v>
      </c>
      <c r="F192" t="s">
        <v>4999</v>
      </c>
      <c r="G192" t="s">
        <v>5000</v>
      </c>
      <c r="H192" t="s">
        <v>312</v>
      </c>
      <c r="I192" t="s">
        <v>965</v>
      </c>
      <c r="J192" t="s">
        <v>204</v>
      </c>
      <c r="K192" t="s">
        <v>204</v>
      </c>
      <c r="L192" t="s">
        <v>340</v>
      </c>
      <c r="M192" t="s">
        <v>605</v>
      </c>
      <c r="N192" t="s">
        <v>339</v>
      </c>
      <c r="O192" t="s">
        <v>1212</v>
      </c>
      <c r="P192" s="137">
        <v>2112</v>
      </c>
      <c r="Q192" s="167">
        <v>1</v>
      </c>
      <c r="R192" t="s">
        <v>5001</v>
      </c>
      <c r="S192" s="153"/>
      <c r="T192" s="137">
        <v>182.6669</v>
      </c>
      <c r="U192" s="130">
        <v>8.7999999999999998E-5</v>
      </c>
      <c r="V192" s="130">
        <v>7.8524426460923266E-2</v>
      </c>
      <c r="W192" s="130">
        <v>5.8350014757092963E-2</v>
      </c>
      <c r="X192" s="181"/>
      <c r="Y192" s="4"/>
      <c r="Z192" s="159"/>
      <c r="AA192" s="4"/>
    </row>
    <row r="193" spans="1:27" x14ac:dyDescent="0.25">
      <c r="A193" t="s">
        <v>1213</v>
      </c>
      <c r="B193" t="s">
        <v>1240</v>
      </c>
      <c r="C193" t="s">
        <v>4901</v>
      </c>
      <c r="D193" t="s">
        <v>4902</v>
      </c>
      <c r="E193" t="s">
        <v>80</v>
      </c>
      <c r="F193" t="s">
        <v>4903</v>
      </c>
      <c r="G193" t="s">
        <v>4904</v>
      </c>
      <c r="H193" t="s">
        <v>321</v>
      </c>
      <c r="I193" t="s">
        <v>965</v>
      </c>
      <c r="J193" t="s">
        <v>205</v>
      </c>
      <c r="K193" t="s">
        <v>224</v>
      </c>
      <c r="L193" t="s">
        <v>344</v>
      </c>
      <c r="M193" t="s">
        <v>604</v>
      </c>
      <c r="N193" t="s">
        <v>339</v>
      </c>
      <c r="O193" t="s">
        <v>1215</v>
      </c>
      <c r="P193" s="137">
        <v>69</v>
      </c>
      <c r="Q193" s="11" t="s">
        <v>1216</v>
      </c>
      <c r="R193" t="s">
        <v>4905</v>
      </c>
      <c r="S193" s="153">
        <v>9.1171689279068394E-2</v>
      </c>
      <c r="T193" s="137">
        <v>141.49760000000001</v>
      </c>
      <c r="U193" s="130">
        <v>1.263697207160493E-10</v>
      </c>
      <c r="V193" s="130">
        <v>6.0865870392356226E-2</v>
      </c>
      <c r="W193" s="130">
        <v>4.5228276036688615E-2</v>
      </c>
      <c r="X193" s="181"/>
      <c r="Y193" s="4"/>
      <c r="Z193" s="159"/>
      <c r="AA193" s="4"/>
    </row>
    <row r="194" spans="1:27" x14ac:dyDescent="0.25">
      <c r="A194" t="s">
        <v>1213</v>
      </c>
      <c r="B194" t="s">
        <v>1240</v>
      </c>
      <c r="C194" t="s">
        <v>4891</v>
      </c>
      <c r="D194" t="s">
        <v>4892</v>
      </c>
      <c r="E194" t="s">
        <v>80</v>
      </c>
      <c r="F194" t="s">
        <v>4893</v>
      </c>
      <c r="G194" t="s">
        <v>4894</v>
      </c>
      <c r="H194" t="s">
        <v>321</v>
      </c>
      <c r="I194" t="s">
        <v>965</v>
      </c>
      <c r="J194" t="s">
        <v>205</v>
      </c>
      <c r="K194" t="s">
        <v>224</v>
      </c>
      <c r="L194" t="s">
        <v>344</v>
      </c>
      <c r="M194" t="s">
        <v>604</v>
      </c>
      <c r="N194" t="s">
        <v>339</v>
      </c>
      <c r="O194" t="s">
        <v>1215</v>
      </c>
      <c r="P194" s="137">
        <v>74</v>
      </c>
      <c r="Q194" s="11" t="s">
        <v>1216</v>
      </c>
      <c r="R194" t="s">
        <v>4895</v>
      </c>
      <c r="S194" s="153">
        <v>0.131986810321885</v>
      </c>
      <c r="T194" s="137">
        <v>139.61529999999999</v>
      </c>
      <c r="U194" s="130">
        <v>1.5735186381887259E-10</v>
      </c>
      <c r="V194" s="130">
        <v>6.007423459167166E-2</v>
      </c>
      <c r="W194" s="130">
        <v>4.4640026459658283E-2</v>
      </c>
      <c r="X194" s="181"/>
      <c r="Y194" s="4"/>
      <c r="Z194" s="159"/>
      <c r="AA194" s="4"/>
    </row>
    <row r="195" spans="1:27" x14ac:dyDescent="0.25">
      <c r="A195" t="s">
        <v>1213</v>
      </c>
      <c r="B195" t="s">
        <v>1240</v>
      </c>
      <c r="C195" t="s">
        <v>5051</v>
      </c>
      <c r="D195" t="s">
        <v>5052</v>
      </c>
      <c r="E195" t="s">
        <v>80</v>
      </c>
      <c r="F195" t="s">
        <v>5207</v>
      </c>
      <c r="G195" t="s">
        <v>5208</v>
      </c>
      <c r="H195" t="s">
        <v>321</v>
      </c>
      <c r="I195" t="s">
        <v>965</v>
      </c>
      <c r="J195" t="s">
        <v>205</v>
      </c>
      <c r="K195" t="s">
        <v>224</v>
      </c>
      <c r="L195" t="s">
        <v>344</v>
      </c>
      <c r="M195" t="s">
        <v>604</v>
      </c>
      <c r="N195" t="s">
        <v>339</v>
      </c>
      <c r="O195" t="s">
        <v>1215</v>
      </c>
      <c r="P195" s="137">
        <v>59</v>
      </c>
      <c r="Q195" s="11" t="s">
        <v>1216</v>
      </c>
      <c r="R195" t="s">
        <v>5209</v>
      </c>
      <c r="S195" s="153"/>
      <c r="T195" s="137">
        <v>121.3652</v>
      </c>
      <c r="U195" s="130">
        <v>1.2030151075886105E-10</v>
      </c>
      <c r="V195" s="130">
        <v>5.2172205646565252E-2</v>
      </c>
      <c r="W195" s="130">
        <v>3.8768178343869912E-2</v>
      </c>
      <c r="X195" s="181"/>
      <c r="Y195" s="4"/>
      <c r="Z195" s="159"/>
      <c r="AA195" s="4"/>
    </row>
    <row r="196" spans="1:27" x14ac:dyDescent="0.25">
      <c r="A196" t="s">
        <v>1213</v>
      </c>
      <c r="B196" t="s">
        <v>1240</v>
      </c>
      <c r="C196" t="s">
        <v>4896</v>
      </c>
      <c r="D196" t="s">
        <v>4897</v>
      </c>
      <c r="E196" t="s">
        <v>80</v>
      </c>
      <c r="F196" t="s">
        <v>4898</v>
      </c>
      <c r="G196" t="s">
        <v>4899</v>
      </c>
      <c r="H196" t="s">
        <v>321</v>
      </c>
      <c r="I196" t="s">
        <v>965</v>
      </c>
      <c r="J196" t="s">
        <v>205</v>
      </c>
      <c r="K196" t="s">
        <v>224</v>
      </c>
      <c r="L196" t="s">
        <v>346</v>
      </c>
      <c r="M196" t="s">
        <v>597</v>
      </c>
      <c r="N196" t="s">
        <v>339</v>
      </c>
      <c r="O196" t="s">
        <v>1215</v>
      </c>
      <c r="P196" s="137">
        <v>43</v>
      </c>
      <c r="Q196" s="11" t="s">
        <v>1216</v>
      </c>
      <c r="R196" t="s">
        <v>4900</v>
      </c>
      <c r="S196" s="153">
        <v>2.4580188880023068E-2</v>
      </c>
      <c r="T196" s="137">
        <v>77.534300000000002</v>
      </c>
      <c r="U196" s="130">
        <v>1.4929654851551924E-10</v>
      </c>
      <c r="V196" s="130">
        <v>3.3340854518393366E-2</v>
      </c>
      <c r="W196" s="130">
        <v>2.4774957816858005E-2</v>
      </c>
      <c r="X196" s="181"/>
      <c r="Y196" s="4"/>
      <c r="Z196" s="159"/>
      <c r="AA196" s="4"/>
    </row>
    <row r="197" spans="1:27" x14ac:dyDescent="0.25">
      <c r="A197" t="s">
        <v>1213</v>
      </c>
      <c r="B197" t="s">
        <v>1240</v>
      </c>
      <c r="C197" t="s">
        <v>4929</v>
      </c>
      <c r="D197" t="s">
        <v>4930</v>
      </c>
      <c r="E197" t="s">
        <v>309</v>
      </c>
      <c r="F197" t="s">
        <v>5142</v>
      </c>
      <c r="G197" t="s">
        <v>5143</v>
      </c>
      <c r="H197" t="s">
        <v>312</v>
      </c>
      <c r="I197" t="s">
        <v>966</v>
      </c>
      <c r="J197" t="s">
        <v>204</v>
      </c>
      <c r="K197" t="s">
        <v>204</v>
      </c>
      <c r="L197" t="s">
        <v>340</v>
      </c>
      <c r="M197" t="s">
        <v>573</v>
      </c>
      <c r="N197" t="s">
        <v>339</v>
      </c>
      <c r="O197" t="s">
        <v>1212</v>
      </c>
      <c r="P197" s="137">
        <v>66799</v>
      </c>
      <c r="Q197" s="167">
        <v>1</v>
      </c>
      <c r="R197" t="s">
        <v>5144</v>
      </c>
      <c r="S197" s="153"/>
      <c r="T197" s="137">
        <v>243.53579999999999</v>
      </c>
      <c r="U197" s="130">
        <v>2.7398712038634109E-4</v>
      </c>
      <c r="V197" s="130">
        <v>0.10469061803793027</v>
      </c>
      <c r="W197" s="130">
        <v>7.779361636576021E-2</v>
      </c>
      <c r="X197" s="181"/>
      <c r="Y197" s="4"/>
      <c r="Z197" s="159"/>
      <c r="AA197" s="4"/>
    </row>
    <row r="198" spans="1:27" x14ac:dyDescent="0.25">
      <c r="A198" t="s">
        <v>1213</v>
      </c>
      <c r="B198" t="s">
        <v>1240</v>
      </c>
      <c r="C198" t="s">
        <v>4911</v>
      </c>
      <c r="D198" t="s">
        <v>4912</v>
      </c>
      <c r="E198" t="s">
        <v>309</v>
      </c>
      <c r="F198" t="s">
        <v>5210</v>
      </c>
      <c r="G198" t="s">
        <v>5211</v>
      </c>
      <c r="H198" t="s">
        <v>312</v>
      </c>
      <c r="I198" t="s">
        <v>966</v>
      </c>
      <c r="J198" t="s">
        <v>204</v>
      </c>
      <c r="K198" t="s">
        <v>204</v>
      </c>
      <c r="L198" t="s">
        <v>340</v>
      </c>
      <c r="M198" t="s">
        <v>669</v>
      </c>
      <c r="N198" t="s">
        <v>339</v>
      </c>
      <c r="O198" t="s">
        <v>1212</v>
      </c>
      <c r="P198" s="137">
        <v>59274</v>
      </c>
      <c r="Q198" s="167">
        <v>1</v>
      </c>
      <c r="R198" t="s">
        <v>5212</v>
      </c>
      <c r="S198" s="153"/>
      <c r="T198" s="137">
        <v>211.2525</v>
      </c>
      <c r="U198" s="130">
        <v>1.3678913795380952E-3</v>
      </c>
      <c r="V198" s="130">
        <v>9.0812763801601831E-2</v>
      </c>
      <c r="W198" s="130">
        <v>6.7481245604421078E-2</v>
      </c>
      <c r="X198" s="181"/>
      <c r="Y198" s="4"/>
      <c r="Z198" s="159"/>
      <c r="AA198" s="4"/>
    </row>
    <row r="199" spans="1:27" x14ac:dyDescent="0.25">
      <c r="A199" t="s">
        <v>1213</v>
      </c>
      <c r="B199" t="s">
        <v>1240</v>
      </c>
      <c r="C199" t="s">
        <v>4924</v>
      </c>
      <c r="D199" t="s">
        <v>4925</v>
      </c>
      <c r="E199" t="s">
        <v>309</v>
      </c>
      <c r="F199" t="s">
        <v>5213</v>
      </c>
      <c r="G199" t="s">
        <v>5214</v>
      </c>
      <c r="H199" t="s">
        <v>312</v>
      </c>
      <c r="I199" t="s">
        <v>966</v>
      </c>
      <c r="J199" t="s">
        <v>204</v>
      </c>
      <c r="K199" t="s">
        <v>204</v>
      </c>
      <c r="L199" t="s">
        <v>340</v>
      </c>
      <c r="M199" t="s">
        <v>669</v>
      </c>
      <c r="N199" t="s">
        <v>339</v>
      </c>
      <c r="O199" t="s">
        <v>1212</v>
      </c>
      <c r="P199" s="137">
        <v>7645</v>
      </c>
      <c r="Q199" s="167">
        <v>1</v>
      </c>
      <c r="R199" t="s">
        <v>5215</v>
      </c>
      <c r="S199" s="153"/>
      <c r="T199" s="137">
        <v>211.2336</v>
      </c>
      <c r="U199" s="130">
        <v>2.5961368668414402E-4</v>
      </c>
      <c r="V199" s="130">
        <v>9.0804642336304378E-2</v>
      </c>
      <c r="W199" s="130">
        <v>6.7475210697306012E-2</v>
      </c>
      <c r="X199" s="181"/>
      <c r="Y199" s="4"/>
      <c r="Z199" s="159"/>
      <c r="AA199" s="4"/>
    </row>
    <row r="200" spans="1:27" x14ac:dyDescent="0.25">
      <c r="A200" t="s">
        <v>1213</v>
      </c>
      <c r="B200" t="s">
        <v>1240</v>
      </c>
      <c r="C200" t="s">
        <v>4906</v>
      </c>
      <c r="D200" t="s">
        <v>4907</v>
      </c>
      <c r="E200" t="s">
        <v>309</v>
      </c>
      <c r="F200" t="s">
        <v>5216</v>
      </c>
      <c r="G200" t="s">
        <v>5217</v>
      </c>
      <c r="H200" t="s">
        <v>312</v>
      </c>
      <c r="I200" t="s">
        <v>966</v>
      </c>
      <c r="J200" t="s">
        <v>204</v>
      </c>
      <c r="K200" t="s">
        <v>204</v>
      </c>
      <c r="L200" t="s">
        <v>340</v>
      </c>
      <c r="M200" t="s">
        <v>669</v>
      </c>
      <c r="N200" t="s">
        <v>339</v>
      </c>
      <c r="O200" t="s">
        <v>1212</v>
      </c>
      <c r="P200" s="137">
        <v>76703</v>
      </c>
      <c r="Q200" s="167">
        <v>1</v>
      </c>
      <c r="R200" t="s">
        <v>5218</v>
      </c>
      <c r="S200" s="153"/>
      <c r="T200" s="137">
        <v>211.102</v>
      </c>
      <c r="U200" s="130">
        <v>1.6669446139195736E-4</v>
      </c>
      <c r="V200" s="130">
        <v>9.0748050263795899E-2</v>
      </c>
      <c r="W200" s="130">
        <v>6.7433158199569562E-2</v>
      </c>
      <c r="X200" s="181"/>
      <c r="Y200" s="4"/>
      <c r="Z200" s="159"/>
      <c r="AA200" s="4"/>
    </row>
    <row r="201" spans="1:27" x14ac:dyDescent="0.25">
      <c r="A201" t="s">
        <v>1213</v>
      </c>
      <c r="B201" t="s">
        <v>1240</v>
      </c>
      <c r="C201" t="s">
        <v>4911</v>
      </c>
      <c r="D201" t="s">
        <v>4912</v>
      </c>
      <c r="E201" t="s">
        <v>309</v>
      </c>
      <c r="F201" t="s">
        <v>5195</v>
      </c>
      <c r="G201" t="s">
        <v>5196</v>
      </c>
      <c r="H201" t="s">
        <v>312</v>
      </c>
      <c r="I201" t="s">
        <v>966</v>
      </c>
      <c r="J201" t="s">
        <v>204</v>
      </c>
      <c r="K201" t="s">
        <v>204</v>
      </c>
      <c r="L201" t="s">
        <v>340</v>
      </c>
      <c r="M201" t="s">
        <v>573</v>
      </c>
      <c r="N201" t="s">
        <v>339</v>
      </c>
      <c r="O201" t="s">
        <v>1212</v>
      </c>
      <c r="P201" s="137">
        <v>37698</v>
      </c>
      <c r="Q201" s="167">
        <v>1</v>
      </c>
      <c r="R201" t="s">
        <v>5197</v>
      </c>
      <c r="S201" s="153"/>
      <c r="T201" s="137">
        <v>169.69749999999999</v>
      </c>
      <c r="U201" s="130">
        <v>1.5777739934304786E-4</v>
      </c>
      <c r="V201" s="130">
        <v>7.2949198836705212E-2</v>
      </c>
      <c r="W201" s="130">
        <v>5.4207168654177906E-2</v>
      </c>
      <c r="X201" s="181"/>
      <c r="Y201" s="4"/>
      <c r="Z201" s="159"/>
      <c r="AA201" s="4"/>
    </row>
    <row r="202" spans="1:27" x14ac:dyDescent="0.25">
      <c r="A202" t="s">
        <v>1213</v>
      </c>
      <c r="B202" t="s">
        <v>1240</v>
      </c>
      <c r="C202" t="s">
        <v>4906</v>
      </c>
      <c r="D202" t="s">
        <v>4907</v>
      </c>
      <c r="E202" t="s">
        <v>309</v>
      </c>
      <c r="F202" t="s">
        <v>5192</v>
      </c>
      <c r="G202" t="s">
        <v>5193</v>
      </c>
      <c r="H202" t="s">
        <v>312</v>
      </c>
      <c r="I202" t="s">
        <v>966</v>
      </c>
      <c r="J202" t="s">
        <v>204</v>
      </c>
      <c r="K202" t="s">
        <v>204</v>
      </c>
      <c r="L202" t="s">
        <v>340</v>
      </c>
      <c r="M202" t="s">
        <v>573</v>
      </c>
      <c r="N202" t="s">
        <v>339</v>
      </c>
      <c r="O202" t="s">
        <v>1212</v>
      </c>
      <c r="P202" s="137">
        <v>30079</v>
      </c>
      <c r="Q202" s="167">
        <v>1</v>
      </c>
      <c r="R202" t="s">
        <v>5194</v>
      </c>
      <c r="S202" s="153"/>
      <c r="T202" s="137">
        <v>108.7897</v>
      </c>
      <c r="U202" s="130">
        <v>2.320274418166582E-5</v>
      </c>
      <c r="V202" s="130">
        <v>4.6766282608102269E-2</v>
      </c>
      <c r="W202" s="130">
        <v>3.475113927352412E-2</v>
      </c>
      <c r="X202" s="181"/>
      <c r="Y202" s="4"/>
      <c r="Z202" s="159"/>
      <c r="AA202" s="4"/>
    </row>
    <row r="203" spans="1:27" x14ac:dyDescent="0.25">
      <c r="A203" t="s">
        <v>1213</v>
      </c>
      <c r="B203" t="s">
        <v>1240</v>
      </c>
      <c r="C203" t="s">
        <v>4924</v>
      </c>
      <c r="D203" t="s">
        <v>4925</v>
      </c>
      <c r="E203" t="s">
        <v>309</v>
      </c>
      <c r="F203" t="s">
        <v>5189</v>
      </c>
      <c r="G203" t="s">
        <v>5190</v>
      </c>
      <c r="H203" t="s">
        <v>312</v>
      </c>
      <c r="I203" t="s">
        <v>966</v>
      </c>
      <c r="J203" t="s">
        <v>204</v>
      </c>
      <c r="K203" t="s">
        <v>204</v>
      </c>
      <c r="L203" t="s">
        <v>340</v>
      </c>
      <c r="M203" t="s">
        <v>573</v>
      </c>
      <c r="N203" t="s">
        <v>339</v>
      </c>
      <c r="O203" t="s">
        <v>1212</v>
      </c>
      <c r="P203" s="137">
        <v>3013</v>
      </c>
      <c r="Q203" s="167">
        <v>1</v>
      </c>
      <c r="R203" t="s">
        <v>5191</v>
      </c>
      <c r="S203" s="153"/>
      <c r="T203" s="137">
        <v>108.63369999999999</v>
      </c>
      <c r="U203" s="130">
        <v>3.8178585713636581E-5</v>
      </c>
      <c r="V203" s="130">
        <v>4.6699216435373489E-2</v>
      </c>
      <c r="W203" s="130">
        <v>3.470130367019917E-2</v>
      </c>
      <c r="X203" s="181"/>
      <c r="Y203" s="4"/>
      <c r="Z203" s="159"/>
      <c r="AA203" s="4"/>
    </row>
    <row r="204" spans="1:27" x14ac:dyDescent="0.25">
      <c r="A204" t="s">
        <v>1213</v>
      </c>
      <c r="B204" t="s">
        <v>1240</v>
      </c>
      <c r="C204" t="s">
        <v>4906</v>
      </c>
      <c r="D204" t="s">
        <v>4907</v>
      </c>
      <c r="E204" t="s">
        <v>309</v>
      </c>
      <c r="F204" t="s">
        <v>5219</v>
      </c>
      <c r="G204" t="s">
        <v>5220</v>
      </c>
      <c r="H204" t="s">
        <v>312</v>
      </c>
      <c r="I204" t="s">
        <v>966</v>
      </c>
      <c r="J204" t="s">
        <v>204</v>
      </c>
      <c r="K204" t="s">
        <v>204</v>
      </c>
      <c r="L204" t="s">
        <v>340</v>
      </c>
      <c r="M204" t="s">
        <v>661</v>
      </c>
      <c r="N204" t="s">
        <v>339</v>
      </c>
      <c r="O204" t="s">
        <v>1212</v>
      </c>
      <c r="P204" s="137">
        <v>2483</v>
      </c>
      <c r="Q204" s="167">
        <v>1</v>
      </c>
      <c r="R204" t="s">
        <v>5221</v>
      </c>
      <c r="S204" s="153"/>
      <c r="T204" s="137">
        <v>73.297399999999996</v>
      </c>
      <c r="U204" s="130">
        <v>9.705436674488214E-5</v>
      </c>
      <c r="V204" s="130">
        <v>3.1508927517652441E-2</v>
      </c>
      <c r="W204" s="130">
        <v>2.3413687542819851E-2</v>
      </c>
      <c r="X204" s="181"/>
      <c r="Y204" s="4"/>
      <c r="Z204" s="159"/>
      <c r="AA204" s="4"/>
    </row>
    <row r="205" spans="1:27" x14ac:dyDescent="0.25">
      <c r="A205" t="s">
        <v>1213</v>
      </c>
      <c r="B205" t="s">
        <v>1240</v>
      </c>
      <c r="C205" t="s">
        <v>4924</v>
      </c>
      <c r="D205" t="s">
        <v>4925</v>
      </c>
      <c r="E205" t="s">
        <v>309</v>
      </c>
      <c r="F205" t="s">
        <v>5222</v>
      </c>
      <c r="G205" t="s">
        <v>5223</v>
      </c>
      <c r="H205" t="s">
        <v>312</v>
      </c>
      <c r="I205" t="s">
        <v>966</v>
      </c>
      <c r="J205" t="s">
        <v>204</v>
      </c>
      <c r="K205" t="s">
        <v>204</v>
      </c>
      <c r="L205" t="s">
        <v>340</v>
      </c>
      <c r="M205" t="s">
        <v>661</v>
      </c>
      <c r="N205" t="s">
        <v>339</v>
      </c>
      <c r="O205" t="s">
        <v>1212</v>
      </c>
      <c r="P205" s="137">
        <v>2489</v>
      </c>
      <c r="Q205" s="167">
        <v>1</v>
      </c>
      <c r="R205" t="s">
        <v>5224</v>
      </c>
      <c r="S205" s="153"/>
      <c r="T205" s="137">
        <v>73.223100000000002</v>
      </c>
      <c r="U205" s="130">
        <v>9.2318339002806898E-5</v>
      </c>
      <c r="V205" s="130">
        <v>3.1477000153628962E-2</v>
      </c>
      <c r="W205" s="130">
        <v>2.3389962923030971E-2</v>
      </c>
      <c r="X205" s="181"/>
      <c r="Y205" s="4"/>
      <c r="Z205" s="159"/>
      <c r="AA205" s="4"/>
    </row>
    <row r="206" spans="1:27" x14ac:dyDescent="0.25">
      <c r="A206" t="s">
        <v>1213</v>
      </c>
      <c r="B206" t="s">
        <v>1241</v>
      </c>
      <c r="C206" t="s">
        <v>4924</v>
      </c>
      <c r="D206" t="s">
        <v>4925</v>
      </c>
      <c r="E206" t="s">
        <v>309</v>
      </c>
      <c r="F206" t="s">
        <v>5225</v>
      </c>
      <c r="G206" t="s">
        <v>5226</v>
      </c>
      <c r="H206" t="s">
        <v>312</v>
      </c>
      <c r="I206" t="s">
        <v>964</v>
      </c>
      <c r="J206" t="s">
        <v>204</v>
      </c>
      <c r="K206" t="s">
        <v>204</v>
      </c>
      <c r="L206" t="s">
        <v>340</v>
      </c>
      <c r="M206" t="s">
        <v>697</v>
      </c>
      <c r="N206" t="s">
        <v>339</v>
      </c>
      <c r="O206" t="s">
        <v>1212</v>
      </c>
      <c r="P206" s="137">
        <v>2044</v>
      </c>
      <c r="Q206" s="167">
        <v>1</v>
      </c>
      <c r="R206" t="s">
        <v>5227</v>
      </c>
      <c r="S206" s="153"/>
      <c r="T206" s="137">
        <v>693.52919999999995</v>
      </c>
      <c r="U206" s="130">
        <v>8.5993859516745648E-5</v>
      </c>
      <c r="V206" s="130">
        <v>1.7461235680188262E-2</v>
      </c>
      <c r="W206" s="130">
        <v>1.9792057834421865E-3</v>
      </c>
      <c r="X206" s="181"/>
      <c r="Y206" s="4"/>
      <c r="Z206" s="159"/>
      <c r="AA206" s="4"/>
    </row>
    <row r="207" spans="1:27" x14ac:dyDescent="0.25">
      <c r="A207" t="s">
        <v>1213</v>
      </c>
      <c r="B207" t="s">
        <v>1241</v>
      </c>
      <c r="C207" t="s">
        <v>5051</v>
      </c>
      <c r="D207" t="s">
        <v>5052</v>
      </c>
      <c r="E207" t="s">
        <v>80</v>
      </c>
      <c r="F207" t="s">
        <v>5228</v>
      </c>
      <c r="G207" t="s">
        <v>5229</v>
      </c>
      <c r="H207" t="s">
        <v>321</v>
      </c>
      <c r="I207" t="s">
        <v>965</v>
      </c>
      <c r="J207" t="s">
        <v>205</v>
      </c>
      <c r="K207" t="s">
        <v>224</v>
      </c>
      <c r="L207" t="s">
        <v>360</v>
      </c>
      <c r="M207" t="s">
        <v>735</v>
      </c>
      <c r="N207" t="s">
        <v>339</v>
      </c>
      <c r="O207" t="s">
        <v>1215</v>
      </c>
      <c r="P207" s="137">
        <v>7713</v>
      </c>
      <c r="Q207" s="11" t="s">
        <v>1216</v>
      </c>
      <c r="R207" t="s">
        <v>5230</v>
      </c>
      <c r="S207" s="153"/>
      <c r="T207" s="137">
        <v>1617.2388999999998</v>
      </c>
      <c r="U207" s="130">
        <v>6.8768444797118374E-7</v>
      </c>
      <c r="V207" s="130">
        <v>4.0717807992587382E-2</v>
      </c>
      <c r="W207" s="130">
        <v>4.6153045834811477E-3</v>
      </c>
      <c r="X207" s="181"/>
      <c r="Y207" s="4"/>
      <c r="Z207" s="159"/>
      <c r="AA207" s="4"/>
    </row>
    <row r="208" spans="1:27" x14ac:dyDescent="0.25">
      <c r="A208" t="s">
        <v>1213</v>
      </c>
      <c r="B208" t="s">
        <v>1241</v>
      </c>
      <c r="C208" t="s">
        <v>4901</v>
      </c>
      <c r="D208" t="s">
        <v>4902</v>
      </c>
      <c r="E208" t="s">
        <v>80</v>
      </c>
      <c r="F208" t="s">
        <v>4903</v>
      </c>
      <c r="G208" t="s">
        <v>4904</v>
      </c>
      <c r="H208" t="s">
        <v>321</v>
      </c>
      <c r="I208" t="s">
        <v>965</v>
      </c>
      <c r="J208" t="s">
        <v>205</v>
      </c>
      <c r="K208" t="s">
        <v>224</v>
      </c>
      <c r="L208" t="s">
        <v>344</v>
      </c>
      <c r="M208" t="s">
        <v>604</v>
      </c>
      <c r="N208" t="s">
        <v>339</v>
      </c>
      <c r="O208" t="s">
        <v>1215</v>
      </c>
      <c r="P208" s="137">
        <v>374</v>
      </c>
      <c r="Q208" s="11" t="s">
        <v>1216</v>
      </c>
      <c r="R208" t="s">
        <v>4905</v>
      </c>
      <c r="S208" s="153">
        <v>0.49417544027665899</v>
      </c>
      <c r="T208" s="137">
        <v>766.95799999999997</v>
      </c>
      <c r="U208" s="130">
        <v>6.8496051518554261E-10</v>
      </c>
      <c r="V208" s="130">
        <v>1.9322422607171458E-2</v>
      </c>
      <c r="W208" s="130">
        <v>2.1901686269327919E-3</v>
      </c>
      <c r="X208" s="181"/>
      <c r="Y208" s="4"/>
      <c r="Z208" s="159"/>
      <c r="AA208" s="4"/>
    </row>
    <row r="209" spans="1:27" x14ac:dyDescent="0.25">
      <c r="A209" t="s">
        <v>1213</v>
      </c>
      <c r="B209" t="s">
        <v>1241</v>
      </c>
      <c r="C209" t="s">
        <v>4906</v>
      </c>
      <c r="D209" t="s">
        <v>4907</v>
      </c>
      <c r="E209" t="s">
        <v>309</v>
      </c>
      <c r="F209" t="s">
        <v>5198</v>
      </c>
      <c r="G209" t="s">
        <v>5199</v>
      </c>
      <c r="H209" t="s">
        <v>312</v>
      </c>
      <c r="I209" t="s">
        <v>966</v>
      </c>
      <c r="J209" t="s">
        <v>204</v>
      </c>
      <c r="K209" t="s">
        <v>204</v>
      </c>
      <c r="L209" t="s">
        <v>340</v>
      </c>
      <c r="M209" t="s">
        <v>575</v>
      </c>
      <c r="N209" t="s">
        <v>339</v>
      </c>
      <c r="O209" t="s">
        <v>1212</v>
      </c>
      <c r="P209" s="137">
        <v>5249827</v>
      </c>
      <c r="Q209" s="167">
        <v>1</v>
      </c>
      <c r="R209" t="s">
        <v>5200</v>
      </c>
      <c r="S209" s="153"/>
      <c r="T209" s="137">
        <v>18248.923600000002</v>
      </c>
      <c r="U209" s="130">
        <v>9.1429080661793501E-3</v>
      </c>
      <c r="V209" s="130">
        <v>0.45945975525652633</v>
      </c>
      <c r="W209" s="130">
        <v>5.2079098038544089E-2</v>
      </c>
      <c r="X209" s="181"/>
      <c r="Y209" s="4"/>
      <c r="Z209" s="159"/>
      <c r="AA209" s="4"/>
    </row>
    <row r="210" spans="1:27" x14ac:dyDescent="0.25">
      <c r="A210" t="s">
        <v>1213</v>
      </c>
      <c r="B210" t="s">
        <v>1241</v>
      </c>
      <c r="C210" t="s">
        <v>4906</v>
      </c>
      <c r="D210" t="s">
        <v>4907</v>
      </c>
      <c r="E210" t="s">
        <v>309</v>
      </c>
      <c r="F210" t="s">
        <v>5118</v>
      </c>
      <c r="G210" t="s">
        <v>5119</v>
      </c>
      <c r="H210" t="s">
        <v>312</v>
      </c>
      <c r="I210" t="s">
        <v>966</v>
      </c>
      <c r="J210" t="s">
        <v>204</v>
      </c>
      <c r="K210" t="s">
        <v>204</v>
      </c>
      <c r="L210" t="s">
        <v>340</v>
      </c>
      <c r="M210" t="s">
        <v>630</v>
      </c>
      <c r="N210" t="s">
        <v>339</v>
      </c>
      <c r="O210" t="s">
        <v>1212</v>
      </c>
      <c r="P210" s="137">
        <v>1386757</v>
      </c>
      <c r="Q210" s="167">
        <v>1</v>
      </c>
      <c r="R210" t="s">
        <v>5120</v>
      </c>
      <c r="S210" s="153"/>
      <c r="T210" s="137">
        <v>5334.1607999999997</v>
      </c>
      <c r="U210" s="130">
        <v>1.88853581894506E-3</v>
      </c>
      <c r="V210" s="130">
        <v>0.13430009708827281</v>
      </c>
      <c r="W210" s="130">
        <v>1.5222721561197717E-2</v>
      </c>
      <c r="X210" s="181"/>
      <c r="Y210" s="4"/>
      <c r="Z210" s="159"/>
      <c r="AA210" s="4"/>
    </row>
    <row r="211" spans="1:27" x14ac:dyDescent="0.25">
      <c r="A211" t="s">
        <v>1213</v>
      </c>
      <c r="B211" t="s">
        <v>1241</v>
      </c>
      <c r="C211" t="s">
        <v>4924</v>
      </c>
      <c r="D211" t="s">
        <v>4925</v>
      </c>
      <c r="E211" t="s">
        <v>309</v>
      </c>
      <c r="F211" t="s">
        <v>5189</v>
      </c>
      <c r="G211" t="s">
        <v>5190</v>
      </c>
      <c r="H211" t="s">
        <v>312</v>
      </c>
      <c r="I211" t="s">
        <v>966</v>
      </c>
      <c r="J211" t="s">
        <v>204</v>
      </c>
      <c r="K211" t="s">
        <v>204</v>
      </c>
      <c r="L211" t="s">
        <v>340</v>
      </c>
      <c r="M211" t="s">
        <v>573</v>
      </c>
      <c r="N211" t="s">
        <v>339</v>
      </c>
      <c r="O211" t="s">
        <v>1212</v>
      </c>
      <c r="P211" s="137">
        <v>141543</v>
      </c>
      <c r="Q211" s="167">
        <v>1</v>
      </c>
      <c r="R211" t="s">
        <v>5191</v>
      </c>
      <c r="S211" s="153"/>
      <c r="T211" s="137">
        <v>5103.3329000000003</v>
      </c>
      <c r="U211" s="130">
        <v>1.7935318810704489E-3</v>
      </c>
      <c r="V211" s="130">
        <v>0.12848845861171437</v>
      </c>
      <c r="W211" s="130">
        <v>1.4563980754146449E-2</v>
      </c>
      <c r="X211" s="181"/>
      <c r="Y211" s="4"/>
      <c r="Z211" s="159"/>
      <c r="AA211" s="4"/>
    </row>
    <row r="212" spans="1:27" x14ac:dyDescent="0.25">
      <c r="A212" t="s">
        <v>1213</v>
      </c>
      <c r="B212" t="s">
        <v>1241</v>
      </c>
      <c r="C212" t="s">
        <v>4924</v>
      </c>
      <c r="D212" t="s">
        <v>4925</v>
      </c>
      <c r="E212" t="s">
        <v>309</v>
      </c>
      <c r="F212" t="s">
        <v>5112</v>
      </c>
      <c r="G212" t="s">
        <v>5113</v>
      </c>
      <c r="H212" t="s">
        <v>312</v>
      </c>
      <c r="I212" t="s">
        <v>966</v>
      </c>
      <c r="J212" t="s">
        <v>204</v>
      </c>
      <c r="K212" t="s">
        <v>204</v>
      </c>
      <c r="L212" t="s">
        <v>340</v>
      </c>
      <c r="M212" t="s">
        <v>630</v>
      </c>
      <c r="N212" t="s">
        <v>339</v>
      </c>
      <c r="O212" t="s">
        <v>1212</v>
      </c>
      <c r="P212" s="137">
        <v>127021</v>
      </c>
      <c r="Q212" s="167">
        <v>1</v>
      </c>
      <c r="R212" t="s">
        <v>5114</v>
      </c>
      <c r="S212" s="153"/>
      <c r="T212" s="137">
        <v>4881.8742999999995</v>
      </c>
      <c r="U212" s="130">
        <v>3.2555510848253019E-3</v>
      </c>
      <c r="V212" s="130">
        <v>0.12291271630832128</v>
      </c>
      <c r="W212" s="130">
        <v>1.3931978436785833E-2</v>
      </c>
      <c r="X212" s="181"/>
      <c r="Y212" s="4"/>
      <c r="Z212" s="159"/>
      <c r="AA212" s="4"/>
    </row>
    <row r="213" spans="1:27" x14ac:dyDescent="0.25">
      <c r="A213" t="s">
        <v>1213</v>
      </c>
      <c r="B213" t="s">
        <v>1241</v>
      </c>
      <c r="C213" t="s">
        <v>5051</v>
      </c>
      <c r="D213" t="s">
        <v>5052</v>
      </c>
      <c r="E213" t="s">
        <v>80</v>
      </c>
      <c r="F213" t="s">
        <v>5231</v>
      </c>
      <c r="G213" t="s">
        <v>5232</v>
      </c>
      <c r="H213" t="s">
        <v>321</v>
      </c>
      <c r="I213" t="s">
        <v>967</v>
      </c>
      <c r="J213" t="s">
        <v>205</v>
      </c>
      <c r="K213" t="s">
        <v>224</v>
      </c>
      <c r="L213" t="s">
        <v>344</v>
      </c>
      <c r="M213" t="s">
        <v>732</v>
      </c>
      <c r="N213" t="s">
        <v>339</v>
      </c>
      <c r="O213" t="s">
        <v>1215</v>
      </c>
      <c r="P213" s="137">
        <v>4621</v>
      </c>
      <c r="Q213" s="11" t="s">
        <v>1216</v>
      </c>
      <c r="R213" t="s">
        <v>5233</v>
      </c>
      <c r="S213" s="153"/>
      <c r="T213" s="137">
        <v>1860.7106999999999</v>
      </c>
      <c r="U213" s="130">
        <v>1.4984848275649786E-7</v>
      </c>
      <c r="V213" s="130">
        <v>4.6847787092768094E-2</v>
      </c>
      <c r="W213" s="130">
        <v>5.3101288393167792E-3</v>
      </c>
      <c r="X213" s="181"/>
      <c r="Y213" s="4"/>
      <c r="Z213" s="159"/>
      <c r="AA213" s="4"/>
    </row>
    <row r="214" spans="1:27" x14ac:dyDescent="0.25">
      <c r="A214" t="s">
        <v>1213</v>
      </c>
      <c r="B214" t="s">
        <v>1241</v>
      </c>
      <c r="C214" t="s">
        <v>5067</v>
      </c>
      <c r="D214" t="s">
        <v>5068</v>
      </c>
      <c r="E214" t="s">
        <v>80</v>
      </c>
      <c r="F214" t="s">
        <v>5148</v>
      </c>
      <c r="G214" t="s">
        <v>5149</v>
      </c>
      <c r="H214" t="s">
        <v>321</v>
      </c>
      <c r="I214" t="s">
        <v>967</v>
      </c>
      <c r="J214" t="s">
        <v>205</v>
      </c>
      <c r="K214" t="s">
        <v>224</v>
      </c>
      <c r="L214" t="s">
        <v>344</v>
      </c>
      <c r="M214" t="s">
        <v>732</v>
      </c>
      <c r="N214" t="s">
        <v>339</v>
      </c>
      <c r="O214" t="s">
        <v>1215</v>
      </c>
      <c r="P214" s="137">
        <v>4178</v>
      </c>
      <c r="Q214" s="11" t="s">
        <v>1216</v>
      </c>
      <c r="R214" t="s">
        <v>5150</v>
      </c>
      <c r="S214" s="153"/>
      <c r="T214" s="137">
        <v>1211.4916000000001</v>
      </c>
      <c r="U214" s="130">
        <v>2.4861064655345743E-7</v>
      </c>
      <c r="V214" s="130">
        <v>3.0502161694558744E-2</v>
      </c>
      <c r="W214" s="130">
        <v>3.4573758661224658E-3</v>
      </c>
      <c r="X214" s="181"/>
      <c r="Y214" s="4"/>
      <c r="Z214" s="159"/>
      <c r="AA214" s="4"/>
    </row>
    <row r="215" spans="1:27" x14ac:dyDescent="0.25">
      <c r="A215" t="s">
        <v>1213</v>
      </c>
      <c r="B215" t="s">
        <v>1242</v>
      </c>
      <c r="C215" t="s">
        <v>4906</v>
      </c>
      <c r="D215" t="s">
        <v>4907</v>
      </c>
      <c r="E215" t="s">
        <v>309</v>
      </c>
      <c r="F215" t="s">
        <v>4921</v>
      </c>
      <c r="G215" t="s">
        <v>4922</v>
      </c>
      <c r="H215" t="s">
        <v>312</v>
      </c>
      <c r="I215" t="s">
        <v>964</v>
      </c>
      <c r="J215" t="s">
        <v>204</v>
      </c>
      <c r="K215" t="s">
        <v>204</v>
      </c>
      <c r="L215" t="s">
        <v>340</v>
      </c>
      <c r="M215" t="s">
        <v>572</v>
      </c>
      <c r="N215" t="s">
        <v>339</v>
      </c>
      <c r="O215" t="s">
        <v>1212</v>
      </c>
      <c r="P215" s="137">
        <v>18036</v>
      </c>
      <c r="Q215" s="167">
        <v>1</v>
      </c>
      <c r="R215" t="s">
        <v>4923</v>
      </c>
      <c r="S215" s="153"/>
      <c r="T215" s="137">
        <v>347.3734</v>
      </c>
      <c r="U215" s="130">
        <v>4.1100699053022441E-5</v>
      </c>
      <c r="V215" s="130">
        <v>2.3539385619499167E-2</v>
      </c>
      <c r="W215" s="130">
        <v>5.2026290033335134E-3</v>
      </c>
      <c r="X215" s="181"/>
      <c r="Y215" s="4"/>
      <c r="Z215" s="159"/>
      <c r="AA215" s="4"/>
    </row>
    <row r="216" spans="1:27" x14ac:dyDescent="0.25">
      <c r="A216" t="s">
        <v>1213</v>
      </c>
      <c r="B216" t="s">
        <v>1242</v>
      </c>
      <c r="C216" t="s">
        <v>4924</v>
      </c>
      <c r="D216" t="s">
        <v>4925</v>
      </c>
      <c r="E216" t="s">
        <v>309</v>
      </c>
      <c r="F216" t="s">
        <v>5225</v>
      </c>
      <c r="G216" t="s">
        <v>5226</v>
      </c>
      <c r="H216" t="s">
        <v>312</v>
      </c>
      <c r="I216" t="s">
        <v>964</v>
      </c>
      <c r="J216" t="s">
        <v>204</v>
      </c>
      <c r="K216" t="s">
        <v>204</v>
      </c>
      <c r="L216" t="s">
        <v>340</v>
      </c>
      <c r="M216" t="s">
        <v>697</v>
      </c>
      <c r="N216" t="s">
        <v>339</v>
      </c>
      <c r="O216" t="s">
        <v>1212</v>
      </c>
      <c r="P216" s="137">
        <v>391</v>
      </c>
      <c r="Q216" s="167">
        <v>1</v>
      </c>
      <c r="R216" t="s">
        <v>5227</v>
      </c>
      <c r="S216" s="153"/>
      <c r="T216" s="137">
        <v>132.66629999999998</v>
      </c>
      <c r="U216" s="130">
        <v>1.6449901698164162E-5</v>
      </c>
      <c r="V216" s="130">
        <v>8.9899904656251198E-3</v>
      </c>
      <c r="W216" s="130">
        <v>1.9869501223264354E-3</v>
      </c>
      <c r="X216" s="181"/>
      <c r="Y216" s="4"/>
      <c r="Z216" s="159"/>
      <c r="AA216" s="4"/>
    </row>
    <row r="217" spans="1:27" x14ac:dyDescent="0.25">
      <c r="A217" t="s">
        <v>1213</v>
      </c>
      <c r="B217" t="s">
        <v>1242</v>
      </c>
      <c r="C217" t="s">
        <v>4924</v>
      </c>
      <c r="D217" t="s">
        <v>4925</v>
      </c>
      <c r="E217" t="s">
        <v>309</v>
      </c>
      <c r="F217" t="s">
        <v>4934</v>
      </c>
      <c r="G217" t="s">
        <v>4935</v>
      </c>
      <c r="H217" t="s">
        <v>312</v>
      </c>
      <c r="I217" t="s">
        <v>964</v>
      </c>
      <c r="J217" t="s">
        <v>204</v>
      </c>
      <c r="K217" t="s">
        <v>204</v>
      </c>
      <c r="L217" t="s">
        <v>340</v>
      </c>
      <c r="M217" t="s">
        <v>577</v>
      </c>
      <c r="N217" t="s">
        <v>339</v>
      </c>
      <c r="O217" t="s">
        <v>1212</v>
      </c>
      <c r="P217" s="137">
        <v>390</v>
      </c>
      <c r="Q217" s="167">
        <v>1</v>
      </c>
      <c r="R217" t="s">
        <v>4936</v>
      </c>
      <c r="S217" s="153"/>
      <c r="T217" s="137">
        <v>66.885000000000005</v>
      </c>
      <c r="U217" s="130">
        <v>1.1197850104659701E-5</v>
      </c>
      <c r="V217" s="130">
        <v>4.5323907600749863E-3</v>
      </c>
      <c r="W217" s="130">
        <v>1.0017401475114903E-3</v>
      </c>
      <c r="X217" s="181"/>
      <c r="Y217" s="4"/>
      <c r="Z217" s="159"/>
      <c r="AA217" s="4"/>
    </row>
    <row r="218" spans="1:27" x14ac:dyDescent="0.25">
      <c r="A218" t="s">
        <v>1213</v>
      </c>
      <c r="B218" t="s">
        <v>1242</v>
      </c>
      <c r="C218" t="s">
        <v>4906</v>
      </c>
      <c r="D218" t="s">
        <v>4907</v>
      </c>
      <c r="E218" t="s">
        <v>309</v>
      </c>
      <c r="F218" t="s">
        <v>4940</v>
      </c>
      <c r="G218" t="s">
        <v>4941</v>
      </c>
      <c r="H218" t="s">
        <v>312</v>
      </c>
      <c r="I218" t="s">
        <v>964</v>
      </c>
      <c r="J218" t="s">
        <v>204</v>
      </c>
      <c r="K218" t="s">
        <v>204</v>
      </c>
      <c r="L218" t="s">
        <v>340</v>
      </c>
      <c r="M218" t="s">
        <v>577</v>
      </c>
      <c r="N218" t="s">
        <v>339</v>
      </c>
      <c r="O218" t="s">
        <v>1212</v>
      </c>
      <c r="P218" s="137">
        <v>3637</v>
      </c>
      <c r="Q218" s="167">
        <v>1</v>
      </c>
      <c r="R218" t="s">
        <v>4625</v>
      </c>
      <c r="S218" s="153"/>
      <c r="T218" s="137">
        <v>64.447599999999994</v>
      </c>
      <c r="U218" s="130">
        <v>8.9208444421802345E-6</v>
      </c>
      <c r="V218" s="130">
        <v>4.3672256566440765E-3</v>
      </c>
      <c r="W218" s="130">
        <v>9.6523567915627456E-4</v>
      </c>
      <c r="X218" s="181"/>
      <c r="Y218" s="4"/>
      <c r="Z218" s="159"/>
      <c r="AA218" s="4"/>
    </row>
    <row r="219" spans="1:27" x14ac:dyDescent="0.25">
      <c r="A219" t="s">
        <v>1213</v>
      </c>
      <c r="B219" t="s">
        <v>1242</v>
      </c>
      <c r="C219" t="s">
        <v>4924</v>
      </c>
      <c r="D219" t="s">
        <v>4925</v>
      </c>
      <c r="E219" t="s">
        <v>309</v>
      </c>
      <c r="F219" t="s">
        <v>5234</v>
      </c>
      <c r="G219" t="s">
        <v>5235</v>
      </c>
      <c r="H219" t="s">
        <v>312</v>
      </c>
      <c r="I219" t="s">
        <v>964</v>
      </c>
      <c r="J219" t="s">
        <v>204</v>
      </c>
      <c r="K219" t="s">
        <v>204</v>
      </c>
      <c r="L219" t="s">
        <v>340</v>
      </c>
      <c r="M219" t="s">
        <v>695</v>
      </c>
      <c r="N219" t="s">
        <v>339</v>
      </c>
      <c r="O219" t="s">
        <v>1212</v>
      </c>
      <c r="P219" s="137">
        <v>249</v>
      </c>
      <c r="Q219" s="167">
        <v>1</v>
      </c>
      <c r="R219" t="s">
        <v>5236</v>
      </c>
      <c r="S219" s="153"/>
      <c r="T219" s="137">
        <v>61.5777</v>
      </c>
      <c r="U219" s="130">
        <v>8.0811988474717534E-5</v>
      </c>
      <c r="V219" s="130">
        <v>4.1727472304204155E-3</v>
      </c>
      <c r="W219" s="130">
        <v>9.2225243748849956E-4</v>
      </c>
      <c r="X219" s="181"/>
      <c r="Y219" s="4"/>
      <c r="Z219" s="159"/>
      <c r="AA219" s="4"/>
    </row>
    <row r="220" spans="1:27" x14ac:dyDescent="0.25">
      <c r="A220" t="s">
        <v>1213</v>
      </c>
      <c r="B220" t="s">
        <v>1242</v>
      </c>
      <c r="C220" t="s">
        <v>4924</v>
      </c>
      <c r="D220" t="s">
        <v>4925</v>
      </c>
      <c r="E220" t="s">
        <v>309</v>
      </c>
      <c r="F220" t="s">
        <v>4950</v>
      </c>
      <c r="G220" t="s">
        <v>4951</v>
      </c>
      <c r="H220" t="s">
        <v>312</v>
      </c>
      <c r="I220" t="s">
        <v>965</v>
      </c>
      <c r="J220" t="s">
        <v>204</v>
      </c>
      <c r="K220" t="s">
        <v>204</v>
      </c>
      <c r="L220" t="s">
        <v>340</v>
      </c>
      <c r="M220" t="s">
        <v>605</v>
      </c>
      <c r="N220" t="s">
        <v>339</v>
      </c>
      <c r="O220" t="s">
        <v>1212</v>
      </c>
      <c r="P220" s="137">
        <v>18153</v>
      </c>
      <c r="Q220" s="167">
        <v>1</v>
      </c>
      <c r="R220" t="s">
        <v>4952</v>
      </c>
      <c r="S220" s="153"/>
      <c r="T220" s="137">
        <v>962.29049999999995</v>
      </c>
      <c r="U220" s="130">
        <v>2.3904247115635825E-4</v>
      </c>
      <c r="V220" s="130">
        <v>6.5208592459888789E-2</v>
      </c>
      <c r="W220" s="130">
        <v>1.4412275659282502E-2</v>
      </c>
      <c r="X220" s="181"/>
      <c r="Y220" s="4"/>
      <c r="Z220" s="159"/>
      <c r="AA220" s="4"/>
    </row>
    <row r="221" spans="1:27" x14ac:dyDescent="0.25">
      <c r="A221" t="s">
        <v>1213</v>
      </c>
      <c r="B221" t="s">
        <v>1242</v>
      </c>
      <c r="C221" t="s">
        <v>4911</v>
      </c>
      <c r="D221" t="s">
        <v>4912</v>
      </c>
      <c r="E221" t="s">
        <v>309</v>
      </c>
      <c r="F221" t="s">
        <v>4953</v>
      </c>
      <c r="G221" t="s">
        <v>4954</v>
      </c>
      <c r="H221" t="s">
        <v>312</v>
      </c>
      <c r="I221" t="s">
        <v>965</v>
      </c>
      <c r="J221" t="s">
        <v>204</v>
      </c>
      <c r="K221" t="s">
        <v>204</v>
      </c>
      <c r="L221" t="s">
        <v>340</v>
      </c>
      <c r="M221" t="s">
        <v>605</v>
      </c>
      <c r="N221" t="s">
        <v>339</v>
      </c>
      <c r="O221" t="s">
        <v>1212</v>
      </c>
      <c r="P221" s="137">
        <v>5795</v>
      </c>
      <c r="Q221" s="167">
        <v>1</v>
      </c>
      <c r="R221" t="s">
        <v>4955</v>
      </c>
      <c r="S221" s="153"/>
      <c r="T221" s="137">
        <v>408.54750000000001</v>
      </c>
      <c r="U221" s="130">
        <v>1.8693548387096773E-4</v>
      </c>
      <c r="V221" s="130">
        <v>2.7684786036506471E-2</v>
      </c>
      <c r="W221" s="130">
        <v>6.1188373015691197E-3</v>
      </c>
      <c r="X221" s="181"/>
      <c r="Y221" s="4"/>
      <c r="Z221" s="159"/>
      <c r="AA221" s="4"/>
    </row>
    <row r="222" spans="1:27" x14ac:dyDescent="0.25">
      <c r="A222" t="s">
        <v>1213</v>
      </c>
      <c r="B222" t="s">
        <v>1242</v>
      </c>
      <c r="C222" t="s">
        <v>4924</v>
      </c>
      <c r="D222" t="s">
        <v>4925</v>
      </c>
      <c r="E222" t="s">
        <v>309</v>
      </c>
      <c r="F222" t="s">
        <v>5011</v>
      </c>
      <c r="G222" t="s">
        <v>5012</v>
      </c>
      <c r="H222" t="s">
        <v>312</v>
      </c>
      <c r="I222" t="s">
        <v>965</v>
      </c>
      <c r="J222" t="s">
        <v>204</v>
      </c>
      <c r="K222" t="s">
        <v>204</v>
      </c>
      <c r="L222" t="s">
        <v>340</v>
      </c>
      <c r="M222" t="s">
        <v>598</v>
      </c>
      <c r="N222" t="s">
        <v>339</v>
      </c>
      <c r="O222" t="s">
        <v>1212</v>
      </c>
      <c r="P222" s="137">
        <v>2207</v>
      </c>
      <c r="Q222" s="167">
        <v>1</v>
      </c>
      <c r="R222" t="s">
        <v>5013</v>
      </c>
      <c r="S222" s="153"/>
      <c r="T222" s="137">
        <v>366.1413</v>
      </c>
      <c r="U222" s="130">
        <v>2.242866576572603E-4</v>
      </c>
      <c r="V222" s="130">
        <v>2.481117507665162E-2</v>
      </c>
      <c r="W222" s="130">
        <v>5.4837174235187088E-3</v>
      </c>
      <c r="X222" s="181"/>
      <c r="Y222" s="4"/>
      <c r="Z222" s="159"/>
      <c r="AA222" s="4"/>
    </row>
    <row r="223" spans="1:27" x14ac:dyDescent="0.25">
      <c r="A223" t="s">
        <v>1213</v>
      </c>
      <c r="B223" t="s">
        <v>1242</v>
      </c>
      <c r="C223" t="s">
        <v>4916</v>
      </c>
      <c r="D223" t="s">
        <v>4917</v>
      </c>
      <c r="E223" t="s">
        <v>309</v>
      </c>
      <c r="F223" t="s">
        <v>5028</v>
      </c>
      <c r="G223" t="s">
        <v>5029</v>
      </c>
      <c r="H223" t="s">
        <v>312</v>
      </c>
      <c r="I223" t="s">
        <v>965</v>
      </c>
      <c r="J223" t="s">
        <v>204</v>
      </c>
      <c r="K223" t="s">
        <v>204</v>
      </c>
      <c r="L223" t="s">
        <v>340</v>
      </c>
      <c r="M223" t="s">
        <v>582</v>
      </c>
      <c r="N223" t="s">
        <v>339</v>
      </c>
      <c r="O223" t="s">
        <v>1212</v>
      </c>
      <c r="P223" s="137">
        <v>912</v>
      </c>
      <c r="Q223" s="167">
        <v>1</v>
      </c>
      <c r="R223" t="s">
        <v>5030</v>
      </c>
      <c r="S223" s="153"/>
      <c r="T223" s="137">
        <v>144.82560000000001</v>
      </c>
      <c r="U223" s="130">
        <v>3.9833624733186783E-5</v>
      </c>
      <c r="V223" s="130">
        <v>9.8139524745804868E-3</v>
      </c>
      <c r="W223" s="130">
        <v>2.1690605951624445E-3</v>
      </c>
      <c r="X223" s="181"/>
      <c r="Y223" s="4"/>
      <c r="Z223" s="159"/>
      <c r="AA223" s="4"/>
    </row>
    <row r="224" spans="1:27" x14ac:dyDescent="0.25">
      <c r="A224" t="s">
        <v>1213</v>
      </c>
      <c r="B224" t="s">
        <v>1242</v>
      </c>
      <c r="C224" t="s">
        <v>4911</v>
      </c>
      <c r="D224" t="s">
        <v>4912</v>
      </c>
      <c r="E224" t="s">
        <v>309</v>
      </c>
      <c r="F224" t="s">
        <v>5160</v>
      </c>
      <c r="G224" t="s">
        <v>5161</v>
      </c>
      <c r="H224" t="s">
        <v>312</v>
      </c>
      <c r="I224" t="s">
        <v>965</v>
      </c>
      <c r="J224" t="s">
        <v>204</v>
      </c>
      <c r="K224" t="s">
        <v>204</v>
      </c>
      <c r="L224" t="s">
        <v>340</v>
      </c>
      <c r="M224" t="s">
        <v>582</v>
      </c>
      <c r="N224" t="s">
        <v>339</v>
      </c>
      <c r="O224" t="s">
        <v>1212</v>
      </c>
      <c r="P224" s="137">
        <v>2367</v>
      </c>
      <c r="Q224" s="167">
        <v>1</v>
      </c>
      <c r="R224" t="s">
        <v>5162</v>
      </c>
      <c r="S224" s="153"/>
      <c r="T224" s="137">
        <v>102.9408</v>
      </c>
      <c r="U224" s="130">
        <v>3.407508178667444E-4</v>
      </c>
      <c r="V224" s="130">
        <v>6.9756756631000963E-3</v>
      </c>
      <c r="W224" s="130">
        <v>1.5417502015273267E-3</v>
      </c>
      <c r="X224" s="181"/>
      <c r="Y224" s="4"/>
      <c r="Z224" s="159"/>
      <c r="AA224" s="4"/>
    </row>
    <row r="225" spans="1:27" x14ac:dyDescent="0.25">
      <c r="A225" t="s">
        <v>1213</v>
      </c>
      <c r="B225" t="s">
        <v>1242</v>
      </c>
      <c r="C225" t="s">
        <v>4924</v>
      </c>
      <c r="D225" t="s">
        <v>4925</v>
      </c>
      <c r="E225" t="s">
        <v>309</v>
      </c>
      <c r="F225" t="s">
        <v>5237</v>
      </c>
      <c r="G225" t="s">
        <v>5238</v>
      </c>
      <c r="H225" t="s">
        <v>312</v>
      </c>
      <c r="I225" t="s">
        <v>965</v>
      </c>
      <c r="J225" t="s">
        <v>204</v>
      </c>
      <c r="K225" t="s">
        <v>204</v>
      </c>
      <c r="L225" t="s">
        <v>340</v>
      </c>
      <c r="M225" t="s">
        <v>588</v>
      </c>
      <c r="N225" t="s">
        <v>339</v>
      </c>
      <c r="O225" t="s">
        <v>1212</v>
      </c>
      <c r="P225" s="137">
        <v>1253</v>
      </c>
      <c r="Q225" s="167">
        <v>1</v>
      </c>
      <c r="R225" t="s">
        <v>5239</v>
      </c>
      <c r="S225" s="153"/>
      <c r="T225" s="137">
        <v>70.781999999999996</v>
      </c>
      <c r="U225" s="130">
        <v>1.3046806172045203E-4</v>
      </c>
      <c r="V225" s="130">
        <v>4.7964647799641899E-3</v>
      </c>
      <c r="W225" s="130">
        <v>1.0601052712708959E-3</v>
      </c>
      <c r="X225" s="181"/>
      <c r="Y225" s="4"/>
      <c r="Z225" s="159"/>
      <c r="AA225" s="4"/>
    </row>
    <row r="226" spans="1:27" x14ac:dyDescent="0.25">
      <c r="A226" t="s">
        <v>1213</v>
      </c>
      <c r="B226" t="s">
        <v>1242</v>
      </c>
      <c r="C226" t="s">
        <v>4924</v>
      </c>
      <c r="D226" t="s">
        <v>4925</v>
      </c>
      <c r="E226" t="s">
        <v>309</v>
      </c>
      <c r="F226" t="s">
        <v>5240</v>
      </c>
      <c r="G226" t="s">
        <v>5241</v>
      </c>
      <c r="H226" t="s">
        <v>312</v>
      </c>
      <c r="I226" t="s">
        <v>965</v>
      </c>
      <c r="J226" t="s">
        <v>204</v>
      </c>
      <c r="K226" t="s">
        <v>204</v>
      </c>
      <c r="L226" t="s">
        <v>340</v>
      </c>
      <c r="M226" t="s">
        <v>707</v>
      </c>
      <c r="N226" t="s">
        <v>339</v>
      </c>
      <c r="O226" t="s">
        <v>1212</v>
      </c>
      <c r="P226" s="137">
        <v>1418</v>
      </c>
      <c r="Q226" s="167">
        <v>1</v>
      </c>
      <c r="R226" t="s">
        <v>5242</v>
      </c>
      <c r="S226" s="153"/>
      <c r="T226" s="137">
        <v>59.953000000000003</v>
      </c>
      <c r="U226" s="130">
        <v>4.0514285714285712E-4</v>
      </c>
      <c r="V226" s="130">
        <v>4.0626538765703227E-3</v>
      </c>
      <c r="W226" s="130">
        <v>8.9791981959127273E-4</v>
      </c>
      <c r="X226" s="181"/>
      <c r="Y226" s="4"/>
      <c r="Z226" s="159"/>
      <c r="AA226" s="4"/>
    </row>
    <row r="227" spans="1:27" x14ac:dyDescent="0.25">
      <c r="A227" t="s">
        <v>1213</v>
      </c>
      <c r="B227" t="s">
        <v>1242</v>
      </c>
      <c r="C227" t="s">
        <v>4891</v>
      </c>
      <c r="D227" t="s">
        <v>4892</v>
      </c>
      <c r="E227" t="s">
        <v>80</v>
      </c>
      <c r="F227" t="s">
        <v>4893</v>
      </c>
      <c r="G227" t="s">
        <v>4894</v>
      </c>
      <c r="H227" t="s">
        <v>321</v>
      </c>
      <c r="I227" t="s">
        <v>965</v>
      </c>
      <c r="J227" t="s">
        <v>205</v>
      </c>
      <c r="K227" t="s">
        <v>224</v>
      </c>
      <c r="L227" t="s">
        <v>344</v>
      </c>
      <c r="M227" t="s">
        <v>604</v>
      </c>
      <c r="N227" t="s">
        <v>339</v>
      </c>
      <c r="O227" t="s">
        <v>1215</v>
      </c>
      <c r="P227" s="137">
        <v>1722</v>
      </c>
      <c r="Q227" s="11" t="s">
        <v>1216</v>
      </c>
      <c r="R227" t="s">
        <v>4895</v>
      </c>
      <c r="S227" s="153">
        <v>3.0711918754988972</v>
      </c>
      <c r="T227" s="137">
        <v>3248.8851</v>
      </c>
      <c r="U227" s="130">
        <v>3.6616203985959268E-9</v>
      </c>
      <c r="V227" s="130">
        <v>0.22036535260537307</v>
      </c>
      <c r="W227" s="130">
        <v>4.87047195422479E-2</v>
      </c>
      <c r="X227" s="181"/>
      <c r="Y227" s="4"/>
      <c r="Z227" s="159"/>
      <c r="AA227" s="4"/>
    </row>
    <row r="228" spans="1:27" x14ac:dyDescent="0.25">
      <c r="A228" t="s">
        <v>1213</v>
      </c>
      <c r="B228" t="s">
        <v>1242</v>
      </c>
      <c r="C228" t="s">
        <v>4901</v>
      </c>
      <c r="D228" t="s">
        <v>4902</v>
      </c>
      <c r="E228" t="s">
        <v>80</v>
      </c>
      <c r="F228" t="s">
        <v>4903</v>
      </c>
      <c r="G228" t="s">
        <v>4904</v>
      </c>
      <c r="H228" t="s">
        <v>321</v>
      </c>
      <c r="I228" t="s">
        <v>965</v>
      </c>
      <c r="J228" t="s">
        <v>205</v>
      </c>
      <c r="K228" t="s">
        <v>224</v>
      </c>
      <c r="L228" t="s">
        <v>344</v>
      </c>
      <c r="M228" t="s">
        <v>604</v>
      </c>
      <c r="N228" t="s">
        <v>339</v>
      </c>
      <c r="O228" t="s">
        <v>1215</v>
      </c>
      <c r="P228" s="137">
        <v>1440</v>
      </c>
      <c r="Q228" s="11" t="s">
        <v>1216</v>
      </c>
      <c r="R228" t="s">
        <v>4905</v>
      </c>
      <c r="S228" s="153">
        <v>1.9027690343177188</v>
      </c>
      <c r="T228" s="137">
        <v>2952.9936000000002</v>
      </c>
      <c r="U228" s="130">
        <v>2.6372811279871156E-9</v>
      </c>
      <c r="V228" s="130">
        <v>0.20023540501244486</v>
      </c>
      <c r="W228" s="130">
        <v>4.4255637868009193E-2</v>
      </c>
      <c r="X228" s="181"/>
      <c r="Y228" s="4"/>
      <c r="Z228" s="159"/>
      <c r="AA228" s="4"/>
    </row>
    <row r="229" spans="1:27" x14ac:dyDescent="0.25">
      <c r="A229" t="s">
        <v>1213</v>
      </c>
      <c r="B229" t="s">
        <v>1242</v>
      </c>
      <c r="C229" t="s">
        <v>4896</v>
      </c>
      <c r="D229" t="s">
        <v>4897</v>
      </c>
      <c r="E229" t="s">
        <v>80</v>
      </c>
      <c r="F229" t="s">
        <v>4898</v>
      </c>
      <c r="G229" t="s">
        <v>4899</v>
      </c>
      <c r="H229" t="s">
        <v>321</v>
      </c>
      <c r="I229" t="s">
        <v>965</v>
      </c>
      <c r="J229" t="s">
        <v>205</v>
      </c>
      <c r="K229" t="s">
        <v>224</v>
      </c>
      <c r="L229" t="s">
        <v>346</v>
      </c>
      <c r="M229" t="s">
        <v>597</v>
      </c>
      <c r="N229" t="s">
        <v>339</v>
      </c>
      <c r="O229" t="s">
        <v>1215</v>
      </c>
      <c r="P229" s="137">
        <v>1434</v>
      </c>
      <c r="Q229" s="11" t="s">
        <v>1216</v>
      </c>
      <c r="R229" t="s">
        <v>4900</v>
      </c>
      <c r="S229" s="153">
        <v>0.82029298749659685</v>
      </c>
      <c r="T229" s="137">
        <v>2585.6808999999998</v>
      </c>
      <c r="U229" s="130">
        <v>4.9788662923547582E-9</v>
      </c>
      <c r="V229" s="130">
        <v>0.17527149906695147</v>
      </c>
      <c r="W229" s="130">
        <v>3.8738164166362207E-2</v>
      </c>
      <c r="X229" s="181"/>
      <c r="Y229" s="4"/>
      <c r="Z229" s="159"/>
      <c r="AA229" s="4"/>
    </row>
    <row r="230" spans="1:27" x14ac:dyDescent="0.25">
      <c r="A230" t="s">
        <v>1213</v>
      </c>
      <c r="B230" t="s">
        <v>1242</v>
      </c>
      <c r="C230" t="s">
        <v>5078</v>
      </c>
      <c r="D230" t="s">
        <v>5079</v>
      </c>
      <c r="E230" t="s">
        <v>80</v>
      </c>
      <c r="F230" t="s">
        <v>5080</v>
      </c>
      <c r="G230" t="s">
        <v>5081</v>
      </c>
      <c r="H230" t="s">
        <v>321</v>
      </c>
      <c r="I230" t="s">
        <v>965</v>
      </c>
      <c r="J230" t="s">
        <v>205</v>
      </c>
      <c r="K230" t="s">
        <v>224</v>
      </c>
      <c r="L230" t="s">
        <v>314</v>
      </c>
      <c r="M230" t="s">
        <v>597</v>
      </c>
      <c r="N230" t="s">
        <v>339</v>
      </c>
      <c r="O230" t="s">
        <v>1215</v>
      </c>
      <c r="P230" s="137">
        <v>1183</v>
      </c>
      <c r="Q230" s="11" t="s">
        <v>1216</v>
      </c>
      <c r="R230" t="s">
        <v>5082</v>
      </c>
      <c r="S230" s="153"/>
      <c r="T230" s="137">
        <v>876.52790000000005</v>
      </c>
      <c r="U230" s="130">
        <v>4.0830034170184913E-8</v>
      </c>
      <c r="V230" s="130">
        <v>5.9396977025876325E-2</v>
      </c>
      <c r="W230" s="130">
        <v>1.3127803774503668E-2</v>
      </c>
      <c r="X230" s="181"/>
      <c r="Y230" s="4"/>
      <c r="Z230" s="159"/>
      <c r="AA230" s="4"/>
    </row>
    <row r="231" spans="1:27" x14ac:dyDescent="0.25">
      <c r="A231" t="s">
        <v>1213</v>
      </c>
      <c r="B231" t="s">
        <v>1242</v>
      </c>
      <c r="C231" t="s">
        <v>4901</v>
      </c>
      <c r="D231" t="s">
        <v>4902</v>
      </c>
      <c r="E231" t="s">
        <v>80</v>
      </c>
      <c r="F231" t="s">
        <v>5072</v>
      </c>
      <c r="G231" t="s">
        <v>5073</v>
      </c>
      <c r="H231" t="s">
        <v>321</v>
      </c>
      <c r="I231" t="s">
        <v>965</v>
      </c>
      <c r="J231" t="s">
        <v>205</v>
      </c>
      <c r="K231" t="s">
        <v>224</v>
      </c>
      <c r="L231" t="s">
        <v>344</v>
      </c>
      <c r="M231" t="s">
        <v>735</v>
      </c>
      <c r="N231" t="s">
        <v>339</v>
      </c>
      <c r="O231" t="s">
        <v>1215</v>
      </c>
      <c r="P231" s="137">
        <v>644</v>
      </c>
      <c r="Q231" s="11" t="s">
        <v>1216</v>
      </c>
      <c r="R231" t="s">
        <v>5074</v>
      </c>
      <c r="S231" s="153"/>
      <c r="T231" s="137">
        <v>352.83100000000002</v>
      </c>
      <c r="U231" s="130">
        <v>1.6542080643445838E-8</v>
      </c>
      <c r="V231" s="130">
        <v>2.3909217931055698E-2</v>
      </c>
      <c r="W231" s="130">
        <v>5.2843686180191248E-3</v>
      </c>
      <c r="X231" s="181"/>
      <c r="Y231" s="4"/>
      <c r="Z231" s="159"/>
      <c r="AA231" s="4"/>
    </row>
    <row r="232" spans="1:27" x14ac:dyDescent="0.25">
      <c r="A232" t="s">
        <v>1213</v>
      </c>
      <c r="B232" t="s">
        <v>1242</v>
      </c>
      <c r="C232" t="s">
        <v>5051</v>
      </c>
      <c r="D232" t="s">
        <v>5052</v>
      </c>
      <c r="E232" t="s">
        <v>80</v>
      </c>
      <c r="F232" t="s">
        <v>5053</v>
      </c>
      <c r="G232" t="s">
        <v>5054</v>
      </c>
      <c r="H232" t="s">
        <v>321</v>
      </c>
      <c r="I232" t="s">
        <v>965</v>
      </c>
      <c r="J232" t="s">
        <v>205</v>
      </c>
      <c r="K232" t="s">
        <v>224</v>
      </c>
      <c r="L232" t="s">
        <v>368</v>
      </c>
      <c r="M232" t="s">
        <v>735</v>
      </c>
      <c r="N232" t="s">
        <v>339</v>
      </c>
      <c r="O232" t="s">
        <v>1217</v>
      </c>
      <c r="P232" s="137">
        <v>577</v>
      </c>
      <c r="Q232" s="11" t="s">
        <v>1218</v>
      </c>
      <c r="R232" t="s">
        <v>5055</v>
      </c>
      <c r="S232" s="153"/>
      <c r="T232" s="137">
        <v>352.5412</v>
      </c>
      <c r="U232" s="130">
        <v>9.2515793023090631E-8</v>
      </c>
      <c r="V232" s="130">
        <v>2.388958066736507E-2</v>
      </c>
      <c r="W232" s="130">
        <v>5.2800284283780518E-3</v>
      </c>
      <c r="X232" s="181"/>
      <c r="Y232" s="4"/>
      <c r="Z232" s="159"/>
      <c r="AA232" s="4"/>
    </row>
    <row r="233" spans="1:27" x14ac:dyDescent="0.25">
      <c r="A233" t="s">
        <v>1213</v>
      </c>
      <c r="B233" t="s">
        <v>1242</v>
      </c>
      <c r="C233" t="s">
        <v>5051</v>
      </c>
      <c r="D233" t="s">
        <v>5052</v>
      </c>
      <c r="E233" t="s">
        <v>80</v>
      </c>
      <c r="F233" t="s">
        <v>5243</v>
      </c>
      <c r="G233" t="s">
        <v>5244</v>
      </c>
      <c r="H233" t="s">
        <v>321</v>
      </c>
      <c r="I233" t="s">
        <v>965</v>
      </c>
      <c r="J233" t="s">
        <v>205</v>
      </c>
      <c r="K233" t="s">
        <v>224</v>
      </c>
      <c r="L233" t="s">
        <v>344</v>
      </c>
      <c r="M233" t="s">
        <v>735</v>
      </c>
      <c r="N233" t="s">
        <v>339</v>
      </c>
      <c r="O233" t="s">
        <v>1215</v>
      </c>
      <c r="P233" s="137">
        <v>1180</v>
      </c>
      <c r="Q233" s="11" t="s">
        <v>1216</v>
      </c>
      <c r="R233" t="s">
        <v>5245</v>
      </c>
      <c r="S233" s="153"/>
      <c r="T233" s="137">
        <v>302.68670000000003</v>
      </c>
      <c r="U233" s="130">
        <v>7.5235477480682656E-8</v>
      </c>
      <c r="V233" s="130">
        <v>2.0511242313861523E-2</v>
      </c>
      <c r="W233" s="130">
        <v>4.5333546882421992E-3</v>
      </c>
      <c r="X233" s="181"/>
      <c r="Y233" s="4"/>
      <c r="Z233" s="159"/>
      <c r="AA233" s="4"/>
    </row>
    <row r="234" spans="1:27" x14ac:dyDescent="0.25">
      <c r="A234" t="s">
        <v>1213</v>
      </c>
      <c r="B234" t="s">
        <v>1242</v>
      </c>
      <c r="C234" t="s">
        <v>5067</v>
      </c>
      <c r="D234" t="s">
        <v>5068</v>
      </c>
      <c r="E234" t="s">
        <v>80</v>
      </c>
      <c r="F234" t="s">
        <v>5069</v>
      </c>
      <c r="G234" t="s">
        <v>5070</v>
      </c>
      <c r="H234" t="s">
        <v>321</v>
      </c>
      <c r="I234" t="s">
        <v>965</v>
      </c>
      <c r="J234" t="s">
        <v>205</v>
      </c>
      <c r="K234" t="s">
        <v>224</v>
      </c>
      <c r="L234" t="s">
        <v>344</v>
      </c>
      <c r="M234" t="s">
        <v>735</v>
      </c>
      <c r="N234" t="s">
        <v>339</v>
      </c>
      <c r="O234" t="s">
        <v>1215</v>
      </c>
      <c r="P234" s="137">
        <v>258</v>
      </c>
      <c r="Q234" s="11" t="s">
        <v>1216</v>
      </c>
      <c r="R234" t="s">
        <v>5071</v>
      </c>
      <c r="S234" s="153"/>
      <c r="T234" s="137">
        <v>239.18720000000002</v>
      </c>
      <c r="U234" s="130">
        <v>1.707870702272461E-8</v>
      </c>
      <c r="V234" s="130">
        <v>1.620826574827948E-2</v>
      </c>
      <c r="W234" s="130">
        <v>3.5823192176215402E-3</v>
      </c>
      <c r="X234" s="181"/>
      <c r="Y234" s="4"/>
      <c r="Z234" s="159"/>
      <c r="AA234" s="4"/>
    </row>
    <row r="235" spans="1:27" x14ac:dyDescent="0.25">
      <c r="A235" t="s">
        <v>1213</v>
      </c>
      <c r="B235" t="s">
        <v>1242</v>
      </c>
      <c r="C235" t="s">
        <v>5173</v>
      </c>
      <c r="D235" t="s">
        <v>5174</v>
      </c>
      <c r="E235" t="s">
        <v>80</v>
      </c>
      <c r="F235" t="s">
        <v>5175</v>
      </c>
      <c r="G235" t="s">
        <v>5176</v>
      </c>
      <c r="H235" t="s">
        <v>321</v>
      </c>
      <c r="I235" t="s">
        <v>965</v>
      </c>
      <c r="J235" t="s">
        <v>205</v>
      </c>
      <c r="K235" t="s">
        <v>281</v>
      </c>
      <c r="L235" t="s">
        <v>314</v>
      </c>
      <c r="M235" t="s">
        <v>735</v>
      </c>
      <c r="N235" t="s">
        <v>339</v>
      </c>
      <c r="O235" t="s">
        <v>1217</v>
      </c>
      <c r="P235" s="137">
        <v>1507</v>
      </c>
      <c r="Q235" s="11" t="s">
        <v>1218</v>
      </c>
      <c r="R235" t="s">
        <v>5177</v>
      </c>
      <c r="S235" s="153"/>
      <c r="T235" s="137">
        <v>186.24250000000001</v>
      </c>
      <c r="U235" s="130">
        <v>1.7343694128589855E-6</v>
      </c>
      <c r="V235" s="130">
        <v>1.2620527764141817E-2</v>
      </c>
      <c r="W235" s="130">
        <v>2.7893643803816948E-3</v>
      </c>
      <c r="X235" s="181"/>
      <c r="Y235" s="4"/>
      <c r="Z235" s="159"/>
      <c r="AA235" s="4"/>
    </row>
    <row r="236" spans="1:27" x14ac:dyDescent="0.25">
      <c r="A236" t="s">
        <v>1213</v>
      </c>
      <c r="B236" t="s">
        <v>1242</v>
      </c>
      <c r="C236" t="s">
        <v>5051</v>
      </c>
      <c r="D236" t="s">
        <v>5052</v>
      </c>
      <c r="E236" t="s">
        <v>80</v>
      </c>
      <c r="F236" t="s">
        <v>5246</v>
      </c>
      <c r="G236" t="s">
        <v>5247</v>
      </c>
      <c r="H236" t="s">
        <v>321</v>
      </c>
      <c r="I236" t="s">
        <v>965</v>
      </c>
      <c r="J236" t="s">
        <v>205</v>
      </c>
      <c r="K236" t="s">
        <v>224</v>
      </c>
      <c r="L236" t="s">
        <v>344</v>
      </c>
      <c r="M236" t="s">
        <v>735</v>
      </c>
      <c r="N236" t="s">
        <v>339</v>
      </c>
      <c r="O236" t="s">
        <v>1215</v>
      </c>
      <c r="P236" s="137">
        <v>1878</v>
      </c>
      <c r="Q236" s="11" t="s">
        <v>1216</v>
      </c>
      <c r="R236" t="s">
        <v>5248</v>
      </c>
      <c r="S236" s="153"/>
      <c r="T236" s="137">
        <v>183.47389999999999</v>
      </c>
      <c r="U236" s="130">
        <v>4.1444802675815933E-7</v>
      </c>
      <c r="V236" s="130">
        <v>1.243291049747869E-2</v>
      </c>
      <c r="W236" s="130">
        <v>2.7478975787902731E-3</v>
      </c>
      <c r="X236" s="181"/>
      <c r="Y236" s="4"/>
      <c r="Z236" s="159"/>
      <c r="AA236" s="4"/>
    </row>
    <row r="237" spans="1:27" x14ac:dyDescent="0.25">
      <c r="A237" t="s">
        <v>1213</v>
      </c>
      <c r="B237" t="s">
        <v>1242</v>
      </c>
      <c r="C237" t="s">
        <v>5178</v>
      </c>
      <c r="D237" t="s">
        <v>5179</v>
      </c>
      <c r="E237" t="s">
        <v>80</v>
      </c>
      <c r="F237" t="s">
        <v>5180</v>
      </c>
      <c r="G237" t="s">
        <v>5181</v>
      </c>
      <c r="H237" t="s">
        <v>321</v>
      </c>
      <c r="I237" t="s">
        <v>965</v>
      </c>
      <c r="J237" t="s">
        <v>205</v>
      </c>
      <c r="K237" t="s">
        <v>224</v>
      </c>
      <c r="L237" t="s">
        <v>344</v>
      </c>
      <c r="M237" t="s">
        <v>735</v>
      </c>
      <c r="N237" t="s">
        <v>339</v>
      </c>
      <c r="O237" t="s">
        <v>1215</v>
      </c>
      <c r="P237" s="137">
        <v>923</v>
      </c>
      <c r="Q237" s="11" t="s">
        <v>1216</v>
      </c>
      <c r="R237" t="s">
        <v>5182</v>
      </c>
      <c r="S237" s="153">
        <v>0.11010474328279041</v>
      </c>
      <c r="T237" s="137">
        <v>156.9256</v>
      </c>
      <c r="U237" s="130">
        <v>3.5394985799823143E-7</v>
      </c>
      <c r="V237" s="130">
        <v>1.0641357750742647E-2</v>
      </c>
      <c r="W237" s="130">
        <v>2.3519320921868434E-3</v>
      </c>
      <c r="X237" s="181"/>
      <c r="Y237" s="4"/>
      <c r="Z237" s="159"/>
      <c r="AA237" s="4"/>
    </row>
    <row r="238" spans="1:27" x14ac:dyDescent="0.25">
      <c r="A238" t="s">
        <v>1213</v>
      </c>
      <c r="B238" t="s">
        <v>1242</v>
      </c>
      <c r="C238" t="s">
        <v>5067</v>
      </c>
      <c r="D238" t="s">
        <v>5068</v>
      </c>
      <c r="E238" t="s">
        <v>80</v>
      </c>
      <c r="F238" t="s">
        <v>5249</v>
      </c>
      <c r="G238" t="s">
        <v>5250</v>
      </c>
      <c r="H238" t="s">
        <v>321</v>
      </c>
      <c r="I238" t="s">
        <v>965</v>
      </c>
      <c r="J238" t="s">
        <v>205</v>
      </c>
      <c r="K238" t="s">
        <v>224</v>
      </c>
      <c r="L238" t="s">
        <v>344</v>
      </c>
      <c r="M238" t="s">
        <v>735</v>
      </c>
      <c r="N238" t="s">
        <v>339</v>
      </c>
      <c r="O238" t="s">
        <v>1215</v>
      </c>
      <c r="P238" s="137">
        <v>111</v>
      </c>
      <c r="Q238" s="11" t="s">
        <v>1216</v>
      </c>
      <c r="R238" t="s">
        <v>5251</v>
      </c>
      <c r="S238" s="153"/>
      <c r="T238" s="137">
        <v>36.258900000000004</v>
      </c>
      <c r="U238" s="130">
        <v>1.6305645954774896E-8</v>
      </c>
      <c r="V238" s="130">
        <v>2.4570483070130954E-3</v>
      </c>
      <c r="W238" s="130">
        <v>5.4305201466553032E-4</v>
      </c>
      <c r="X238" s="181"/>
      <c r="Y238" s="4"/>
      <c r="Z238" s="159"/>
      <c r="AA238" s="4"/>
    </row>
    <row r="239" spans="1:27" x14ac:dyDescent="0.25">
      <c r="A239" t="s">
        <v>1213</v>
      </c>
      <c r="B239" t="s">
        <v>1242</v>
      </c>
      <c r="C239" t="s">
        <v>4911</v>
      </c>
      <c r="D239" t="s">
        <v>4912</v>
      </c>
      <c r="E239" t="s">
        <v>309</v>
      </c>
      <c r="F239" t="s">
        <v>5252</v>
      </c>
      <c r="G239" t="s">
        <v>5253</v>
      </c>
      <c r="H239" t="s">
        <v>312</v>
      </c>
      <c r="I239" t="s">
        <v>965</v>
      </c>
      <c r="J239" t="s">
        <v>205</v>
      </c>
      <c r="K239" t="s">
        <v>204</v>
      </c>
      <c r="L239" t="s">
        <v>340</v>
      </c>
      <c r="M239" t="s">
        <v>716</v>
      </c>
      <c r="N239" t="s">
        <v>339</v>
      </c>
      <c r="O239" t="s">
        <v>1212</v>
      </c>
      <c r="P239" s="137">
        <v>9583</v>
      </c>
      <c r="Q239" s="167">
        <v>1</v>
      </c>
      <c r="R239" t="s">
        <v>5254</v>
      </c>
      <c r="S239" s="153"/>
      <c r="T239" s="137">
        <v>236.70009999999999</v>
      </c>
      <c r="U239" s="130">
        <v>2.1295555555555555E-3</v>
      </c>
      <c r="V239" s="130">
        <v>1.6039730076232717E-2</v>
      </c>
      <c r="W239" s="130">
        <v>3.5450697927784181E-3</v>
      </c>
      <c r="X239" s="181"/>
      <c r="Y239" s="4"/>
      <c r="Z239" s="159"/>
      <c r="AA239" s="4"/>
    </row>
    <row r="240" spans="1:27" x14ac:dyDescent="0.25">
      <c r="A240" t="s">
        <v>1213</v>
      </c>
      <c r="B240" t="s">
        <v>1242</v>
      </c>
      <c r="C240" t="s">
        <v>5051</v>
      </c>
      <c r="D240" t="s">
        <v>5052</v>
      </c>
      <c r="E240" t="s">
        <v>80</v>
      </c>
      <c r="F240" t="s">
        <v>5255</v>
      </c>
      <c r="G240" t="s">
        <v>5256</v>
      </c>
      <c r="H240" t="s">
        <v>321</v>
      </c>
      <c r="I240" t="s">
        <v>967</v>
      </c>
      <c r="J240" t="s">
        <v>205</v>
      </c>
      <c r="K240" t="s">
        <v>224</v>
      </c>
      <c r="L240" t="s">
        <v>380</v>
      </c>
      <c r="M240" t="s">
        <v>732</v>
      </c>
      <c r="N240" t="s">
        <v>339</v>
      </c>
      <c r="O240" t="s">
        <v>1215</v>
      </c>
      <c r="P240" s="137">
        <v>278</v>
      </c>
      <c r="Q240" s="11" t="s">
        <v>1216</v>
      </c>
      <c r="R240" t="s">
        <v>5257</v>
      </c>
      <c r="S240" s="153"/>
      <c r="T240" s="137">
        <v>102.72369999999999</v>
      </c>
      <c r="U240" s="130">
        <v>4.3301303867678693E-8</v>
      </c>
      <c r="V240" s="130">
        <v>6.9609618496013492E-3</v>
      </c>
      <c r="W240" s="130">
        <v>1.5384981832250815E-3</v>
      </c>
      <c r="X240" s="181"/>
      <c r="Y240" s="4"/>
      <c r="Z240" s="159"/>
      <c r="AA240" s="4"/>
    </row>
    <row r="241" spans="1:27" x14ac:dyDescent="0.25">
      <c r="A241" t="s">
        <v>1213</v>
      </c>
      <c r="B241" t="s">
        <v>1242</v>
      </c>
      <c r="C241" t="s">
        <v>5067</v>
      </c>
      <c r="D241" t="s">
        <v>5068</v>
      </c>
      <c r="E241" t="s">
        <v>80</v>
      </c>
      <c r="F241" t="s">
        <v>5148</v>
      </c>
      <c r="G241" t="s">
        <v>5149</v>
      </c>
      <c r="H241" t="s">
        <v>321</v>
      </c>
      <c r="I241" t="s">
        <v>967</v>
      </c>
      <c r="J241" t="s">
        <v>205</v>
      </c>
      <c r="K241" t="s">
        <v>224</v>
      </c>
      <c r="L241" t="s">
        <v>344</v>
      </c>
      <c r="M241" t="s">
        <v>732</v>
      </c>
      <c r="N241" t="s">
        <v>339</v>
      </c>
      <c r="O241" t="s">
        <v>1215</v>
      </c>
      <c r="P241" s="137">
        <v>268</v>
      </c>
      <c r="Q241" s="11" t="s">
        <v>1216</v>
      </c>
      <c r="R241" t="s">
        <v>5150</v>
      </c>
      <c r="S241" s="153"/>
      <c r="T241" s="137">
        <v>77.711799999999997</v>
      </c>
      <c r="U241" s="130">
        <v>1.5947260238469742E-8</v>
      </c>
      <c r="V241" s="130">
        <v>5.2660547295743645E-3</v>
      </c>
      <c r="W241" s="130">
        <v>1.1638931241489269E-3</v>
      </c>
      <c r="X241" s="181"/>
      <c r="Y241" s="4"/>
      <c r="Z241" s="159"/>
      <c r="AA241" s="4"/>
    </row>
    <row r="242" spans="1:27" x14ac:dyDescent="0.25">
      <c r="A242" t="s">
        <v>1213</v>
      </c>
      <c r="B242" t="s">
        <v>1242</v>
      </c>
      <c r="C242" t="s">
        <v>5051</v>
      </c>
      <c r="D242" t="s">
        <v>5052</v>
      </c>
      <c r="E242" t="s">
        <v>80</v>
      </c>
      <c r="F242" t="s">
        <v>5231</v>
      </c>
      <c r="G242" t="s">
        <v>5232</v>
      </c>
      <c r="H242" t="s">
        <v>321</v>
      </c>
      <c r="I242" t="s">
        <v>967</v>
      </c>
      <c r="J242" t="s">
        <v>205</v>
      </c>
      <c r="K242" t="s">
        <v>224</v>
      </c>
      <c r="L242" t="s">
        <v>344</v>
      </c>
      <c r="M242" t="s">
        <v>732</v>
      </c>
      <c r="N242" t="s">
        <v>339</v>
      </c>
      <c r="O242" t="s">
        <v>1215</v>
      </c>
      <c r="P242" s="137">
        <v>192</v>
      </c>
      <c r="Q242" s="11" t="s">
        <v>1216</v>
      </c>
      <c r="R242" t="s">
        <v>5233</v>
      </c>
      <c r="S242" s="153"/>
      <c r="T242" s="137">
        <v>77.311499999999995</v>
      </c>
      <c r="U242" s="130">
        <v>6.2261217678527568E-9</v>
      </c>
      <c r="V242" s="130">
        <v>5.2389316509885665E-3</v>
      </c>
      <c r="W242" s="130">
        <v>1.1578984343302906E-3</v>
      </c>
      <c r="X242" s="181"/>
      <c r="Y242" s="4"/>
      <c r="Z242" s="159"/>
      <c r="AA242" s="4"/>
    </row>
    <row r="243" spans="1:27" x14ac:dyDescent="0.25">
      <c r="A243" t="s">
        <v>1213</v>
      </c>
      <c r="B243" t="s">
        <v>1245</v>
      </c>
      <c r="C243" t="s">
        <v>4906</v>
      </c>
      <c r="D243" t="s">
        <v>4907</v>
      </c>
      <c r="E243" t="s">
        <v>309</v>
      </c>
      <c r="F243" t="s">
        <v>4921</v>
      </c>
      <c r="G243" t="s">
        <v>4922</v>
      </c>
      <c r="H243" t="s">
        <v>312</v>
      </c>
      <c r="I243" t="s">
        <v>964</v>
      </c>
      <c r="J243" t="s">
        <v>204</v>
      </c>
      <c r="K243" t="s">
        <v>204</v>
      </c>
      <c r="L243" t="s">
        <v>340</v>
      </c>
      <c r="M243" t="s">
        <v>572</v>
      </c>
      <c r="N243" t="s">
        <v>339</v>
      </c>
      <c r="O243" t="s">
        <v>1212</v>
      </c>
      <c r="P243" s="137">
        <v>462957</v>
      </c>
      <c r="Q243" s="167">
        <v>1</v>
      </c>
      <c r="R243" t="s">
        <v>4923</v>
      </c>
      <c r="S243" s="153"/>
      <c r="T243" s="137">
        <v>8916.5518000000011</v>
      </c>
      <c r="U243" s="130">
        <v>1.0549931432407467E-3</v>
      </c>
      <c r="V243" s="130">
        <v>5.8826051746505278E-2</v>
      </c>
      <c r="W243" s="130">
        <v>4.9848518118761542E-3</v>
      </c>
      <c r="X243" s="181"/>
      <c r="Y243" s="4"/>
      <c r="Z243" s="159"/>
      <c r="AA243" s="4"/>
    </row>
    <row r="244" spans="1:27" x14ac:dyDescent="0.25">
      <c r="A244" t="s">
        <v>1213</v>
      </c>
      <c r="B244" t="s">
        <v>1245</v>
      </c>
      <c r="C244" t="s">
        <v>4924</v>
      </c>
      <c r="D244" t="s">
        <v>4925</v>
      </c>
      <c r="E244" t="s">
        <v>309</v>
      </c>
      <c r="F244" t="s">
        <v>5225</v>
      </c>
      <c r="G244" t="s">
        <v>5226</v>
      </c>
      <c r="H244" t="s">
        <v>312</v>
      </c>
      <c r="I244" t="s">
        <v>964</v>
      </c>
      <c r="J244" t="s">
        <v>204</v>
      </c>
      <c r="K244" t="s">
        <v>204</v>
      </c>
      <c r="L244" t="s">
        <v>340</v>
      </c>
      <c r="M244" t="s">
        <v>697</v>
      </c>
      <c r="N244" t="s">
        <v>339</v>
      </c>
      <c r="O244" t="s">
        <v>1212</v>
      </c>
      <c r="P244" s="137">
        <v>10098</v>
      </c>
      <c r="Q244" s="167">
        <v>1</v>
      </c>
      <c r="R244" t="s">
        <v>5227</v>
      </c>
      <c r="S244" s="153"/>
      <c r="T244" s="137">
        <v>3426.2514000000001</v>
      </c>
      <c r="U244" s="130">
        <v>4.2483659168302224E-4</v>
      </c>
      <c r="V244" s="130">
        <v>2.2604348207885608E-2</v>
      </c>
      <c r="W244" s="130">
        <v>1.9154664094391154E-3</v>
      </c>
      <c r="X244" s="181"/>
      <c r="Y244" s="4"/>
      <c r="Z244" s="159"/>
      <c r="AA244" s="4"/>
    </row>
    <row r="245" spans="1:27" x14ac:dyDescent="0.25">
      <c r="A245" t="s">
        <v>1213</v>
      </c>
      <c r="B245" t="s">
        <v>1245</v>
      </c>
      <c r="C245" t="s">
        <v>4924</v>
      </c>
      <c r="D245" t="s">
        <v>4925</v>
      </c>
      <c r="E245" t="s">
        <v>309</v>
      </c>
      <c r="F245" t="s">
        <v>5234</v>
      </c>
      <c r="G245" t="s">
        <v>5235</v>
      </c>
      <c r="H245" t="s">
        <v>312</v>
      </c>
      <c r="I245" t="s">
        <v>964</v>
      </c>
      <c r="J245" t="s">
        <v>204</v>
      </c>
      <c r="K245" t="s">
        <v>204</v>
      </c>
      <c r="L245" t="s">
        <v>340</v>
      </c>
      <c r="M245" t="s">
        <v>695</v>
      </c>
      <c r="N245" t="s">
        <v>339</v>
      </c>
      <c r="O245" t="s">
        <v>1212</v>
      </c>
      <c r="P245" s="137">
        <v>6356</v>
      </c>
      <c r="Q245" s="167">
        <v>1</v>
      </c>
      <c r="R245" t="s">
        <v>5236</v>
      </c>
      <c r="S245" s="153"/>
      <c r="T245" s="137">
        <v>1571.8388</v>
      </c>
      <c r="U245" s="130">
        <v>2.0628152560052395E-3</v>
      </c>
      <c r="V245" s="130">
        <v>1.0370048024457594E-2</v>
      </c>
      <c r="W245" s="130">
        <v>8.7874591527436889E-4</v>
      </c>
      <c r="X245" s="181"/>
      <c r="Y245" s="4"/>
      <c r="Z245" s="159"/>
      <c r="AA245" s="4"/>
    </row>
    <row r="246" spans="1:27" x14ac:dyDescent="0.25">
      <c r="A246" t="s">
        <v>1213</v>
      </c>
      <c r="B246" t="s">
        <v>1245</v>
      </c>
      <c r="C246" t="s">
        <v>4924</v>
      </c>
      <c r="D246" t="s">
        <v>4925</v>
      </c>
      <c r="E246" t="s">
        <v>309</v>
      </c>
      <c r="F246" t="s">
        <v>5011</v>
      </c>
      <c r="G246" t="s">
        <v>5012</v>
      </c>
      <c r="H246" t="s">
        <v>312</v>
      </c>
      <c r="I246" t="s">
        <v>965</v>
      </c>
      <c r="J246" t="s">
        <v>204</v>
      </c>
      <c r="K246" t="s">
        <v>204</v>
      </c>
      <c r="L246" t="s">
        <v>340</v>
      </c>
      <c r="M246" t="s">
        <v>598</v>
      </c>
      <c r="N246" t="s">
        <v>339</v>
      </c>
      <c r="O246" t="s">
        <v>1212</v>
      </c>
      <c r="P246" s="137">
        <v>109219</v>
      </c>
      <c r="Q246" s="167">
        <v>1</v>
      </c>
      <c r="R246" t="s">
        <v>5013</v>
      </c>
      <c r="S246" s="153"/>
      <c r="T246" s="137">
        <v>18119.432100000002</v>
      </c>
      <c r="U246" s="130">
        <v>1.1099394863012375E-2</v>
      </c>
      <c r="V246" s="130">
        <v>0.11954112664282018</v>
      </c>
      <c r="W246" s="130">
        <v>1.0129777267851055E-2</v>
      </c>
      <c r="X246" s="181"/>
      <c r="Y246" s="4"/>
      <c r="Z246" s="159"/>
      <c r="AA246" s="4"/>
    </row>
    <row r="247" spans="1:27" x14ac:dyDescent="0.25">
      <c r="A247" t="s">
        <v>1213</v>
      </c>
      <c r="B247" t="s">
        <v>1245</v>
      </c>
      <c r="C247" t="s">
        <v>4911</v>
      </c>
      <c r="D247" t="s">
        <v>4912</v>
      </c>
      <c r="E247" t="s">
        <v>309</v>
      </c>
      <c r="F247" t="s">
        <v>4953</v>
      </c>
      <c r="G247" t="s">
        <v>4954</v>
      </c>
      <c r="H247" t="s">
        <v>312</v>
      </c>
      <c r="I247" t="s">
        <v>965</v>
      </c>
      <c r="J247" t="s">
        <v>204</v>
      </c>
      <c r="K247" t="s">
        <v>204</v>
      </c>
      <c r="L247" t="s">
        <v>340</v>
      </c>
      <c r="M247" t="s">
        <v>605</v>
      </c>
      <c r="N247" t="s">
        <v>339</v>
      </c>
      <c r="O247" t="s">
        <v>1212</v>
      </c>
      <c r="P247" s="137">
        <v>75948</v>
      </c>
      <c r="Q247" s="167">
        <v>1</v>
      </c>
      <c r="R247" t="s">
        <v>4955</v>
      </c>
      <c r="S247" s="153"/>
      <c r="T247" s="137">
        <v>5354.3339999999998</v>
      </c>
      <c r="U247" s="130">
        <v>2.4499354838709679E-3</v>
      </c>
      <c r="V247" s="130">
        <v>3.5324678789571885E-2</v>
      </c>
      <c r="W247" s="130">
        <v>2.9933725592692284E-3</v>
      </c>
      <c r="X247" s="181"/>
      <c r="Y247" s="4"/>
      <c r="Z247" s="159"/>
      <c r="AA247" s="4"/>
    </row>
    <row r="248" spans="1:27" x14ac:dyDescent="0.25">
      <c r="A248" t="s">
        <v>1213</v>
      </c>
      <c r="B248" t="s">
        <v>1245</v>
      </c>
      <c r="C248" t="s">
        <v>4916</v>
      </c>
      <c r="D248" t="s">
        <v>4917</v>
      </c>
      <c r="E248" t="s">
        <v>309</v>
      </c>
      <c r="F248" t="s">
        <v>5028</v>
      </c>
      <c r="G248" t="s">
        <v>5029</v>
      </c>
      <c r="H248" t="s">
        <v>312</v>
      </c>
      <c r="I248" t="s">
        <v>965</v>
      </c>
      <c r="J248" t="s">
        <v>204</v>
      </c>
      <c r="K248" t="s">
        <v>204</v>
      </c>
      <c r="L248" t="s">
        <v>340</v>
      </c>
      <c r="M248" t="s">
        <v>582</v>
      </c>
      <c r="N248" t="s">
        <v>339</v>
      </c>
      <c r="O248" t="s">
        <v>1212</v>
      </c>
      <c r="P248" s="137">
        <v>22818</v>
      </c>
      <c r="Q248" s="167">
        <v>1</v>
      </c>
      <c r="R248" t="s">
        <v>5030</v>
      </c>
      <c r="S248" s="153"/>
      <c r="T248" s="137">
        <v>3623.4983999999999</v>
      </c>
      <c r="U248" s="130">
        <v>9.9662680829150883E-4</v>
      </c>
      <c r="V248" s="130">
        <v>2.3905665405730695E-2</v>
      </c>
      <c r="W248" s="130">
        <v>2.0257385286603252E-3</v>
      </c>
      <c r="X248" s="181"/>
      <c r="Y248" s="4"/>
      <c r="Z248" s="159"/>
      <c r="AA248" s="4"/>
    </row>
    <row r="249" spans="1:27" x14ac:dyDescent="0.25">
      <c r="A249" t="s">
        <v>1213</v>
      </c>
      <c r="B249" t="s">
        <v>1245</v>
      </c>
      <c r="C249" t="s">
        <v>4924</v>
      </c>
      <c r="D249" t="s">
        <v>4925</v>
      </c>
      <c r="E249" t="s">
        <v>309</v>
      </c>
      <c r="F249" t="s">
        <v>5237</v>
      </c>
      <c r="G249" t="s">
        <v>5238</v>
      </c>
      <c r="H249" t="s">
        <v>312</v>
      </c>
      <c r="I249" t="s">
        <v>965</v>
      </c>
      <c r="J249" t="s">
        <v>204</v>
      </c>
      <c r="K249" t="s">
        <v>204</v>
      </c>
      <c r="L249" t="s">
        <v>340</v>
      </c>
      <c r="M249" t="s">
        <v>588</v>
      </c>
      <c r="N249" t="s">
        <v>339</v>
      </c>
      <c r="O249" t="s">
        <v>1212</v>
      </c>
      <c r="P249" s="137">
        <v>47305</v>
      </c>
      <c r="Q249" s="167">
        <v>1</v>
      </c>
      <c r="R249" t="s">
        <v>5239</v>
      </c>
      <c r="S249" s="153"/>
      <c r="T249" s="137">
        <v>2672.2595000000001</v>
      </c>
      <c r="U249" s="130">
        <v>4.9256118592864986E-3</v>
      </c>
      <c r="V249" s="130">
        <v>1.7629962328395657E-2</v>
      </c>
      <c r="W249" s="130">
        <v>1.4939426843521306E-3</v>
      </c>
      <c r="X249" s="181"/>
      <c r="Y249" s="4"/>
      <c r="Z249" s="159"/>
      <c r="AA249" s="4"/>
    </row>
    <row r="250" spans="1:27" x14ac:dyDescent="0.25">
      <c r="A250" t="s">
        <v>1213</v>
      </c>
      <c r="B250" t="s">
        <v>1245</v>
      </c>
      <c r="C250" t="s">
        <v>4924</v>
      </c>
      <c r="D250" t="s">
        <v>4925</v>
      </c>
      <c r="E250" t="s">
        <v>309</v>
      </c>
      <c r="F250" t="s">
        <v>5240</v>
      </c>
      <c r="G250" t="s">
        <v>5241</v>
      </c>
      <c r="H250" t="s">
        <v>312</v>
      </c>
      <c r="I250" t="s">
        <v>965</v>
      </c>
      <c r="J250" t="s">
        <v>204</v>
      </c>
      <c r="K250" t="s">
        <v>204</v>
      </c>
      <c r="L250" t="s">
        <v>340</v>
      </c>
      <c r="M250" t="s">
        <v>707</v>
      </c>
      <c r="N250" t="s">
        <v>339</v>
      </c>
      <c r="O250" t="s">
        <v>1212</v>
      </c>
      <c r="P250" s="137">
        <v>34870</v>
      </c>
      <c r="Q250" s="167">
        <v>1</v>
      </c>
      <c r="R250" t="s">
        <v>5242</v>
      </c>
      <c r="S250" s="153"/>
      <c r="T250" s="137">
        <v>1474.3036000000002</v>
      </c>
      <c r="U250" s="130">
        <v>9.9628571428571431E-3</v>
      </c>
      <c r="V250" s="130">
        <v>9.7265693750725052E-3</v>
      </c>
      <c r="W250" s="130">
        <v>8.2421827631071144E-4</v>
      </c>
      <c r="X250" s="181"/>
      <c r="Y250" s="4"/>
      <c r="Z250" s="159"/>
      <c r="AA250" s="4"/>
    </row>
    <row r="251" spans="1:27" x14ac:dyDescent="0.25">
      <c r="A251" t="s">
        <v>1213</v>
      </c>
      <c r="B251" t="s">
        <v>1245</v>
      </c>
      <c r="C251" t="s">
        <v>4901</v>
      </c>
      <c r="D251" t="s">
        <v>4902</v>
      </c>
      <c r="E251" t="s">
        <v>80</v>
      </c>
      <c r="F251" t="s">
        <v>4903</v>
      </c>
      <c r="G251" t="s">
        <v>4904</v>
      </c>
      <c r="H251" t="s">
        <v>321</v>
      </c>
      <c r="I251" t="s">
        <v>965</v>
      </c>
      <c r="J251" t="s">
        <v>205</v>
      </c>
      <c r="K251" t="s">
        <v>224</v>
      </c>
      <c r="L251" t="s">
        <v>344</v>
      </c>
      <c r="M251" t="s">
        <v>604</v>
      </c>
      <c r="N251" t="s">
        <v>339</v>
      </c>
      <c r="O251" t="s">
        <v>1215</v>
      </c>
      <c r="P251" s="137">
        <v>8551</v>
      </c>
      <c r="Q251" s="11" t="s">
        <v>1216</v>
      </c>
      <c r="R251" t="s">
        <v>4905</v>
      </c>
      <c r="S251" s="153">
        <v>11.29906837456708</v>
      </c>
      <c r="T251" s="137">
        <v>17535.450399999998</v>
      </c>
      <c r="U251" s="130">
        <v>1.5660688142651267E-8</v>
      </c>
      <c r="V251" s="130">
        <v>0.11576291064635715</v>
      </c>
      <c r="W251" s="130">
        <v>9.8096155997386431E-3</v>
      </c>
      <c r="X251" s="181"/>
      <c r="Y251" s="4"/>
      <c r="Z251" s="159"/>
      <c r="AA251" s="4"/>
    </row>
    <row r="252" spans="1:27" x14ac:dyDescent="0.25">
      <c r="A252" t="s">
        <v>1213</v>
      </c>
      <c r="B252" t="s">
        <v>1245</v>
      </c>
      <c r="C252" t="s">
        <v>4896</v>
      </c>
      <c r="D252" t="s">
        <v>4897</v>
      </c>
      <c r="E252" t="s">
        <v>80</v>
      </c>
      <c r="F252" t="s">
        <v>4898</v>
      </c>
      <c r="G252" t="s">
        <v>4899</v>
      </c>
      <c r="H252" t="s">
        <v>321</v>
      </c>
      <c r="I252" t="s">
        <v>965</v>
      </c>
      <c r="J252" t="s">
        <v>205</v>
      </c>
      <c r="K252" t="s">
        <v>224</v>
      </c>
      <c r="L252" t="s">
        <v>346</v>
      </c>
      <c r="M252" t="s">
        <v>597</v>
      </c>
      <c r="N252" t="s">
        <v>339</v>
      </c>
      <c r="O252" t="s">
        <v>1215</v>
      </c>
      <c r="P252" s="137">
        <v>5569</v>
      </c>
      <c r="Q252" s="11" t="s">
        <v>1216</v>
      </c>
      <c r="R252" t="s">
        <v>4900</v>
      </c>
      <c r="S252" s="153">
        <v>3.1856784224528196</v>
      </c>
      <c r="T252" s="137">
        <v>10041.6019</v>
      </c>
      <c r="U252" s="130">
        <v>1.9335639039137828E-8</v>
      </c>
      <c r="V252" s="130">
        <v>6.6269473046744146E-2</v>
      </c>
      <c r="W252" s="130">
        <v>5.6155987522784152E-3</v>
      </c>
      <c r="X252" s="181"/>
      <c r="Y252" s="4"/>
      <c r="Z252" s="159"/>
      <c r="AA252" s="4"/>
    </row>
    <row r="253" spans="1:27" x14ac:dyDescent="0.25">
      <c r="A253" t="s">
        <v>1213</v>
      </c>
      <c r="B253" t="s">
        <v>1245</v>
      </c>
      <c r="C253" t="s">
        <v>4901</v>
      </c>
      <c r="D253" t="s">
        <v>4902</v>
      </c>
      <c r="E253" t="s">
        <v>80</v>
      </c>
      <c r="F253" t="s">
        <v>5072</v>
      </c>
      <c r="G253" t="s">
        <v>5073</v>
      </c>
      <c r="H253" t="s">
        <v>321</v>
      </c>
      <c r="I253" t="s">
        <v>965</v>
      </c>
      <c r="J253" t="s">
        <v>205</v>
      </c>
      <c r="K253" t="s">
        <v>224</v>
      </c>
      <c r="L253" t="s">
        <v>344</v>
      </c>
      <c r="M253" t="s">
        <v>735</v>
      </c>
      <c r="N253" t="s">
        <v>339</v>
      </c>
      <c r="O253" t="s">
        <v>1215</v>
      </c>
      <c r="P253" s="137">
        <v>16690</v>
      </c>
      <c r="Q253" s="11" t="s">
        <v>1216</v>
      </c>
      <c r="R253" t="s">
        <v>5074</v>
      </c>
      <c r="S253" s="153"/>
      <c r="T253" s="137">
        <v>9144.0211999999992</v>
      </c>
      <c r="U253" s="130">
        <v>4.2870702785576252E-7</v>
      </c>
      <c r="V253" s="130">
        <v>6.0326758264069386E-2</v>
      </c>
      <c r="W253" s="130">
        <v>5.1120199521995993E-3</v>
      </c>
      <c r="X253" s="181"/>
      <c r="Y253" s="4"/>
      <c r="Z253" s="159"/>
      <c r="AA253" s="4"/>
    </row>
    <row r="254" spans="1:27" x14ac:dyDescent="0.25">
      <c r="A254" t="s">
        <v>1213</v>
      </c>
      <c r="B254" t="s">
        <v>1245</v>
      </c>
      <c r="C254" t="s">
        <v>5051</v>
      </c>
      <c r="D254" t="s">
        <v>5052</v>
      </c>
      <c r="E254" t="s">
        <v>80</v>
      </c>
      <c r="F254" t="s">
        <v>5243</v>
      </c>
      <c r="G254" t="s">
        <v>5244</v>
      </c>
      <c r="H254" t="s">
        <v>321</v>
      </c>
      <c r="I254" t="s">
        <v>965</v>
      </c>
      <c r="J254" t="s">
        <v>205</v>
      </c>
      <c r="K254" t="s">
        <v>224</v>
      </c>
      <c r="L254" t="s">
        <v>344</v>
      </c>
      <c r="M254" t="s">
        <v>735</v>
      </c>
      <c r="N254" t="s">
        <v>339</v>
      </c>
      <c r="O254" t="s">
        <v>1215</v>
      </c>
      <c r="P254" s="137">
        <v>28863</v>
      </c>
      <c r="Q254" s="11" t="s">
        <v>1216</v>
      </c>
      <c r="R254" t="s">
        <v>5245</v>
      </c>
      <c r="S254" s="153"/>
      <c r="T254" s="137">
        <v>7403.7682000000004</v>
      </c>
      <c r="U254" s="130">
        <v>1.8402725309533418E-6</v>
      </c>
      <c r="V254" s="130">
        <v>4.884561431921744E-2</v>
      </c>
      <c r="W254" s="130">
        <v>4.1391210494731183E-3</v>
      </c>
      <c r="X254" s="181"/>
      <c r="Y254" s="4"/>
      <c r="Z254" s="159"/>
      <c r="AA254" s="4"/>
    </row>
    <row r="255" spans="1:27" x14ac:dyDescent="0.25">
      <c r="A255" t="s">
        <v>1213</v>
      </c>
      <c r="B255" t="s">
        <v>1245</v>
      </c>
      <c r="C255" t="s">
        <v>4891</v>
      </c>
      <c r="D255" t="s">
        <v>4892</v>
      </c>
      <c r="E255" t="s">
        <v>80</v>
      </c>
      <c r="F255" t="s">
        <v>4893</v>
      </c>
      <c r="G255" t="s">
        <v>4894</v>
      </c>
      <c r="H255" t="s">
        <v>321</v>
      </c>
      <c r="I255" t="s">
        <v>965</v>
      </c>
      <c r="J255" t="s">
        <v>205</v>
      </c>
      <c r="K255" t="s">
        <v>224</v>
      </c>
      <c r="L255" t="s">
        <v>344</v>
      </c>
      <c r="M255" t="s">
        <v>604</v>
      </c>
      <c r="N255" t="s">
        <v>339</v>
      </c>
      <c r="O255" t="s">
        <v>1215</v>
      </c>
      <c r="P255" s="137">
        <v>3471</v>
      </c>
      <c r="Q255" s="11" t="s">
        <v>1216</v>
      </c>
      <c r="R255" t="s">
        <v>4895</v>
      </c>
      <c r="S255" s="153">
        <v>6.1905364272414332</v>
      </c>
      <c r="T255" s="137">
        <v>6548.7109</v>
      </c>
      <c r="U255" s="130">
        <v>7.3806529637203615E-9</v>
      </c>
      <c r="V255" s="130">
        <v>4.3245301219276042E-2</v>
      </c>
      <c r="W255" s="130">
        <v>3.6645569732774875E-3</v>
      </c>
      <c r="X255" s="181"/>
      <c r="Y255" s="4"/>
      <c r="Z255" s="159"/>
      <c r="AA255" s="4"/>
    </row>
    <row r="256" spans="1:27" x14ac:dyDescent="0.25">
      <c r="A256" t="s">
        <v>1213</v>
      </c>
      <c r="B256" t="s">
        <v>1245</v>
      </c>
      <c r="C256" t="s">
        <v>5067</v>
      </c>
      <c r="D256" t="s">
        <v>5068</v>
      </c>
      <c r="E256" t="s">
        <v>80</v>
      </c>
      <c r="F256" t="s">
        <v>5069</v>
      </c>
      <c r="G256" t="s">
        <v>5070</v>
      </c>
      <c r="H256" t="s">
        <v>321</v>
      </c>
      <c r="I256" t="s">
        <v>965</v>
      </c>
      <c r="J256" t="s">
        <v>205</v>
      </c>
      <c r="K256" t="s">
        <v>224</v>
      </c>
      <c r="L256" t="s">
        <v>344</v>
      </c>
      <c r="M256" t="s">
        <v>735</v>
      </c>
      <c r="N256" t="s">
        <v>339</v>
      </c>
      <c r="O256" t="s">
        <v>1215</v>
      </c>
      <c r="P256" s="137">
        <v>6539</v>
      </c>
      <c r="Q256" s="11" t="s">
        <v>1216</v>
      </c>
      <c r="R256" t="s">
        <v>5071</v>
      </c>
      <c r="S256" s="153"/>
      <c r="T256" s="137">
        <v>6062.1903000000002</v>
      </c>
      <c r="U256" s="130">
        <v>4.3285916752556676E-7</v>
      </c>
      <c r="V256" s="130">
        <v>3.9994689432697898E-2</v>
      </c>
      <c r="W256" s="130">
        <v>3.3891038777024872E-3</v>
      </c>
      <c r="X256" s="181"/>
      <c r="Y256" s="4"/>
      <c r="Z256" s="159"/>
      <c r="AA256" s="4"/>
    </row>
    <row r="257" spans="1:27" x14ac:dyDescent="0.25">
      <c r="A257" t="s">
        <v>1213</v>
      </c>
      <c r="B257" t="s">
        <v>1245</v>
      </c>
      <c r="C257" t="s">
        <v>5173</v>
      </c>
      <c r="D257" t="s">
        <v>5174</v>
      </c>
      <c r="E257" t="s">
        <v>80</v>
      </c>
      <c r="F257" t="s">
        <v>5175</v>
      </c>
      <c r="G257" t="s">
        <v>5176</v>
      </c>
      <c r="H257" t="s">
        <v>321</v>
      </c>
      <c r="I257" t="s">
        <v>965</v>
      </c>
      <c r="J257" t="s">
        <v>205</v>
      </c>
      <c r="K257" t="s">
        <v>281</v>
      </c>
      <c r="L257" t="s">
        <v>314</v>
      </c>
      <c r="M257" t="s">
        <v>735</v>
      </c>
      <c r="N257" t="s">
        <v>339</v>
      </c>
      <c r="O257" t="s">
        <v>1217</v>
      </c>
      <c r="P257" s="137">
        <v>38832</v>
      </c>
      <c r="Q257" s="11" t="s">
        <v>1218</v>
      </c>
      <c r="R257" t="s">
        <v>5177</v>
      </c>
      <c r="S257" s="153"/>
      <c r="T257" s="137">
        <v>4799.0514999999996</v>
      </c>
      <c r="U257" s="130">
        <v>4.469079830135376E-5</v>
      </c>
      <c r="V257" s="130">
        <v>3.166125837634691E-2</v>
      </c>
      <c r="W257" s="130">
        <v>2.6829385365470851E-3</v>
      </c>
      <c r="X257" s="181"/>
      <c r="Y257" s="4"/>
      <c r="Z257" s="159"/>
      <c r="AA257" s="4"/>
    </row>
    <row r="258" spans="1:27" x14ac:dyDescent="0.25">
      <c r="A258" t="s">
        <v>1213</v>
      </c>
      <c r="B258" t="s">
        <v>1245</v>
      </c>
      <c r="C258" t="s">
        <v>5051</v>
      </c>
      <c r="D258" t="s">
        <v>5052</v>
      </c>
      <c r="E258" t="s">
        <v>80</v>
      </c>
      <c r="F258" t="s">
        <v>5246</v>
      </c>
      <c r="G258" t="s">
        <v>5247</v>
      </c>
      <c r="H258" t="s">
        <v>321</v>
      </c>
      <c r="I258" t="s">
        <v>965</v>
      </c>
      <c r="J258" t="s">
        <v>205</v>
      </c>
      <c r="K258" t="s">
        <v>224</v>
      </c>
      <c r="L258" t="s">
        <v>344</v>
      </c>
      <c r="M258" t="s">
        <v>735</v>
      </c>
      <c r="N258" t="s">
        <v>339</v>
      </c>
      <c r="O258" t="s">
        <v>1215</v>
      </c>
      <c r="P258" s="137">
        <v>39832</v>
      </c>
      <c r="Q258" s="11" t="s">
        <v>1216</v>
      </c>
      <c r="R258" t="s">
        <v>5248</v>
      </c>
      <c r="S258" s="153"/>
      <c r="T258" s="137">
        <v>3891.4434000000001</v>
      </c>
      <c r="U258" s="130">
        <v>8.7903587869174671E-6</v>
      </c>
      <c r="V258" s="130">
        <v>2.5673405552028038E-2</v>
      </c>
      <c r="W258" s="130">
        <v>2.1755347908532919E-3</v>
      </c>
      <c r="X258" s="181"/>
      <c r="Y258" s="4"/>
      <c r="Z258" s="159"/>
      <c r="AA258" s="4"/>
    </row>
    <row r="259" spans="1:27" x14ac:dyDescent="0.25">
      <c r="A259" t="s">
        <v>1213</v>
      </c>
      <c r="B259" t="s">
        <v>1245</v>
      </c>
      <c r="C259" t="s">
        <v>5178</v>
      </c>
      <c r="D259" t="s">
        <v>5179</v>
      </c>
      <c r="E259" t="s">
        <v>80</v>
      </c>
      <c r="F259" t="s">
        <v>5180</v>
      </c>
      <c r="G259" t="s">
        <v>5181</v>
      </c>
      <c r="H259" t="s">
        <v>321</v>
      </c>
      <c r="I259" t="s">
        <v>965</v>
      </c>
      <c r="J259" t="s">
        <v>205</v>
      </c>
      <c r="K259" t="s">
        <v>224</v>
      </c>
      <c r="L259" t="s">
        <v>344</v>
      </c>
      <c r="M259" t="s">
        <v>735</v>
      </c>
      <c r="N259" t="s">
        <v>339</v>
      </c>
      <c r="O259" t="s">
        <v>1215</v>
      </c>
      <c r="P259" s="137">
        <v>22834</v>
      </c>
      <c r="Q259" s="11" t="s">
        <v>1216</v>
      </c>
      <c r="R259" t="s">
        <v>5182</v>
      </c>
      <c r="S259" s="153">
        <v>2.7238625538707613</v>
      </c>
      <c r="T259" s="137">
        <v>3882.1659</v>
      </c>
      <c r="U259" s="130">
        <v>8.7563283396875586E-6</v>
      </c>
      <c r="V259" s="130">
        <v>2.5630168825159096E-2</v>
      </c>
      <c r="W259" s="130">
        <v>2.1718709604605772E-3</v>
      </c>
      <c r="X259" s="181"/>
      <c r="Y259" s="4"/>
      <c r="Z259" s="159"/>
      <c r="AA259" s="4"/>
    </row>
    <row r="260" spans="1:27" x14ac:dyDescent="0.25">
      <c r="A260" t="s">
        <v>1213</v>
      </c>
      <c r="B260" t="s">
        <v>1245</v>
      </c>
      <c r="C260" t="s">
        <v>5067</v>
      </c>
      <c r="D260" t="s">
        <v>5068</v>
      </c>
      <c r="E260" t="s">
        <v>80</v>
      </c>
      <c r="F260" t="s">
        <v>5249</v>
      </c>
      <c r="G260" t="s">
        <v>5250</v>
      </c>
      <c r="H260" t="s">
        <v>321</v>
      </c>
      <c r="I260" t="s">
        <v>965</v>
      </c>
      <c r="J260" t="s">
        <v>205</v>
      </c>
      <c r="K260" t="s">
        <v>224</v>
      </c>
      <c r="L260" t="s">
        <v>344</v>
      </c>
      <c r="M260" t="s">
        <v>735</v>
      </c>
      <c r="N260" t="s">
        <v>339</v>
      </c>
      <c r="O260" t="s">
        <v>1215</v>
      </c>
      <c r="P260" s="137">
        <v>2846</v>
      </c>
      <c r="Q260" s="11" t="s">
        <v>1216</v>
      </c>
      <c r="R260" t="s">
        <v>5251</v>
      </c>
      <c r="S260" s="153"/>
      <c r="T260" s="137">
        <v>929.66610000000003</v>
      </c>
      <c r="U260" s="130">
        <v>4.1807088637197613E-7</v>
      </c>
      <c r="V260" s="130">
        <v>6.1333784177820981E-3</v>
      </c>
      <c r="W260" s="130">
        <v>5.1973541672579657E-4</v>
      </c>
      <c r="X260" s="181"/>
      <c r="Y260" s="4"/>
      <c r="Z260" s="159"/>
      <c r="AA260" s="4"/>
    </row>
    <row r="261" spans="1:27" x14ac:dyDescent="0.25">
      <c r="A261" t="s">
        <v>1213</v>
      </c>
      <c r="B261" t="s">
        <v>1245</v>
      </c>
      <c r="C261" t="s">
        <v>4916</v>
      </c>
      <c r="D261" t="s">
        <v>4917</v>
      </c>
      <c r="E261" t="s">
        <v>309</v>
      </c>
      <c r="F261" t="s">
        <v>5109</v>
      </c>
      <c r="G261" t="s">
        <v>5110</v>
      </c>
      <c r="H261" t="s">
        <v>312</v>
      </c>
      <c r="I261" t="s">
        <v>966</v>
      </c>
      <c r="J261" t="s">
        <v>204</v>
      </c>
      <c r="K261" t="s">
        <v>204</v>
      </c>
      <c r="L261" t="s">
        <v>340</v>
      </c>
      <c r="M261" t="s">
        <v>576</v>
      </c>
      <c r="N261" t="s">
        <v>339</v>
      </c>
      <c r="O261" t="s">
        <v>1212</v>
      </c>
      <c r="P261" s="137">
        <v>2085331</v>
      </c>
      <c r="Q261" s="167">
        <v>1</v>
      </c>
      <c r="R261" t="s">
        <v>5111</v>
      </c>
      <c r="S261" s="153"/>
      <c r="T261" s="137">
        <v>7461.3143</v>
      </c>
      <c r="U261" s="130">
        <v>1.5169230476559494E-3</v>
      </c>
      <c r="V261" s="130">
        <v>4.9225269030916563E-2</v>
      </c>
      <c r="W261" s="130">
        <v>4.1712925520865519E-3</v>
      </c>
      <c r="X261" s="181"/>
      <c r="Y261" s="4"/>
      <c r="Z261" s="159"/>
      <c r="AA261" s="4"/>
    </row>
    <row r="262" spans="1:27" x14ac:dyDescent="0.25">
      <c r="A262" t="s">
        <v>1213</v>
      </c>
      <c r="B262" t="s">
        <v>1245</v>
      </c>
      <c r="C262" t="s">
        <v>5051</v>
      </c>
      <c r="D262" t="s">
        <v>5052</v>
      </c>
      <c r="E262" t="s">
        <v>80</v>
      </c>
      <c r="F262" t="s">
        <v>5231</v>
      </c>
      <c r="G262" t="s">
        <v>5232</v>
      </c>
      <c r="H262" t="s">
        <v>321</v>
      </c>
      <c r="I262" t="s">
        <v>967</v>
      </c>
      <c r="J262" t="s">
        <v>205</v>
      </c>
      <c r="K262" t="s">
        <v>224</v>
      </c>
      <c r="L262" t="s">
        <v>344</v>
      </c>
      <c r="M262" t="s">
        <v>732</v>
      </c>
      <c r="N262" t="s">
        <v>339</v>
      </c>
      <c r="O262" t="s">
        <v>1215</v>
      </c>
      <c r="P262" s="137">
        <v>49741</v>
      </c>
      <c r="Q262" s="11" t="s">
        <v>1216</v>
      </c>
      <c r="R262" t="s">
        <v>5233</v>
      </c>
      <c r="S262" s="153"/>
      <c r="T262" s="137">
        <v>20028.914000000001</v>
      </c>
      <c r="U262" s="130">
        <v>1.6129870982018957E-6</v>
      </c>
      <c r="V262" s="130">
        <v>0.13213874100304993</v>
      </c>
      <c r="W262" s="130">
        <v>1.1197284586538968E-2</v>
      </c>
      <c r="X262" s="181"/>
      <c r="Y262" s="4"/>
      <c r="Z262" s="159"/>
      <c r="AA262" s="4"/>
    </row>
    <row r="263" spans="1:27" x14ac:dyDescent="0.25">
      <c r="A263" t="s">
        <v>1213</v>
      </c>
      <c r="B263" t="s">
        <v>1245</v>
      </c>
      <c r="C263" t="s">
        <v>5051</v>
      </c>
      <c r="D263" t="s">
        <v>5052</v>
      </c>
      <c r="E263" t="s">
        <v>80</v>
      </c>
      <c r="F263" t="s">
        <v>5255</v>
      </c>
      <c r="G263" t="s">
        <v>5256</v>
      </c>
      <c r="H263" t="s">
        <v>321</v>
      </c>
      <c r="I263" t="s">
        <v>967</v>
      </c>
      <c r="J263" t="s">
        <v>205</v>
      </c>
      <c r="K263" t="s">
        <v>224</v>
      </c>
      <c r="L263" t="s">
        <v>380</v>
      </c>
      <c r="M263" t="s">
        <v>732</v>
      </c>
      <c r="N263" t="s">
        <v>339</v>
      </c>
      <c r="O263" t="s">
        <v>1215</v>
      </c>
      <c r="P263" s="137">
        <v>13245</v>
      </c>
      <c r="Q263" s="11" t="s">
        <v>1216</v>
      </c>
      <c r="R263" t="s">
        <v>5257</v>
      </c>
      <c r="S263" s="153"/>
      <c r="T263" s="137">
        <v>4894.1559999999999</v>
      </c>
      <c r="U263" s="130">
        <v>2.0630423371489361E-6</v>
      </c>
      <c r="V263" s="130">
        <v>3.2288700670508416E-2</v>
      </c>
      <c r="W263" s="130">
        <v>2.7361072732553842E-3</v>
      </c>
      <c r="X263" s="181"/>
      <c r="Y263" s="4"/>
      <c r="Z263" s="159"/>
      <c r="AA263" s="4"/>
    </row>
    <row r="264" spans="1:27" x14ac:dyDescent="0.25">
      <c r="A264" t="s">
        <v>1213</v>
      </c>
      <c r="B264" t="s">
        <v>1245</v>
      </c>
      <c r="C264" t="s">
        <v>5067</v>
      </c>
      <c r="D264" t="s">
        <v>5068</v>
      </c>
      <c r="E264" t="s">
        <v>80</v>
      </c>
      <c r="F264" t="s">
        <v>5148</v>
      </c>
      <c r="G264" t="s">
        <v>5149</v>
      </c>
      <c r="H264" t="s">
        <v>321</v>
      </c>
      <c r="I264" t="s">
        <v>967</v>
      </c>
      <c r="J264" t="s">
        <v>205</v>
      </c>
      <c r="K264" t="s">
        <v>224</v>
      </c>
      <c r="L264" t="s">
        <v>344</v>
      </c>
      <c r="M264" t="s">
        <v>732</v>
      </c>
      <c r="N264" t="s">
        <v>339</v>
      </c>
      <c r="O264" t="s">
        <v>1215</v>
      </c>
      <c r="P264" s="137">
        <v>13084</v>
      </c>
      <c r="Q264" s="11" t="s">
        <v>1216</v>
      </c>
      <c r="R264" t="s">
        <v>5150</v>
      </c>
      <c r="S264" s="153"/>
      <c r="T264" s="137">
        <v>3793.9577999999997</v>
      </c>
      <c r="U264" s="130">
        <v>7.7855952597066469E-7</v>
      </c>
      <c r="V264" s="130">
        <v>2.503025409880846E-2</v>
      </c>
      <c r="W264" s="130">
        <v>2.1210348781155164E-3</v>
      </c>
      <c r="X264" s="181"/>
      <c r="Y264" s="4"/>
      <c r="Z264" s="159"/>
      <c r="AA264" s="4"/>
    </row>
    <row r="265" spans="1:27" x14ac:dyDescent="0.25">
      <c r="A265" t="s">
        <v>1213</v>
      </c>
      <c r="B265" t="s">
        <v>1248</v>
      </c>
      <c r="C265" t="s">
        <v>4911</v>
      </c>
      <c r="D265" t="s">
        <v>4912</v>
      </c>
      <c r="E265" t="s">
        <v>309</v>
      </c>
      <c r="F265" t="s">
        <v>4913</v>
      </c>
      <c r="G265" t="s">
        <v>4914</v>
      </c>
      <c r="H265" t="s">
        <v>312</v>
      </c>
      <c r="I265" t="s">
        <v>964</v>
      </c>
      <c r="J265" t="s">
        <v>204</v>
      </c>
      <c r="K265" t="s">
        <v>204</v>
      </c>
      <c r="L265" t="s">
        <v>340</v>
      </c>
      <c r="M265" t="s">
        <v>572</v>
      </c>
      <c r="N265" t="s">
        <v>339</v>
      </c>
      <c r="O265" t="s">
        <v>1212</v>
      </c>
      <c r="P265" s="137">
        <v>34523</v>
      </c>
      <c r="Q265" s="167">
        <v>1</v>
      </c>
      <c r="R265" t="s">
        <v>4915</v>
      </c>
      <c r="S265" s="153"/>
      <c r="T265" s="137">
        <v>1041.2137</v>
      </c>
      <c r="U265" s="130">
        <v>4.9318571428571428E-4</v>
      </c>
      <c r="V265" s="130">
        <v>8.7514903654938733E-2</v>
      </c>
      <c r="W265" s="130">
        <v>2.7142130906432347E-3</v>
      </c>
      <c r="X265" s="181"/>
      <c r="Y265" s="4"/>
      <c r="Z265" s="159"/>
      <c r="AA265" s="4"/>
    </row>
    <row r="266" spans="1:27" x14ac:dyDescent="0.25">
      <c r="A266" t="s">
        <v>1213</v>
      </c>
      <c r="B266" t="s">
        <v>1248</v>
      </c>
      <c r="C266" t="s">
        <v>5051</v>
      </c>
      <c r="D266" t="s">
        <v>5052</v>
      </c>
      <c r="E266" t="s">
        <v>80</v>
      </c>
      <c r="F266" t="s">
        <v>5258</v>
      </c>
      <c r="G266" t="s">
        <v>5259</v>
      </c>
      <c r="H266" t="s">
        <v>321</v>
      </c>
      <c r="I266" t="s">
        <v>965</v>
      </c>
      <c r="J266" t="s">
        <v>205</v>
      </c>
      <c r="K266" t="s">
        <v>224</v>
      </c>
      <c r="L266" t="s">
        <v>344</v>
      </c>
      <c r="M266" t="s">
        <v>595</v>
      </c>
      <c r="N266" t="s">
        <v>339</v>
      </c>
      <c r="O266" t="s">
        <v>1215</v>
      </c>
      <c r="P266" s="137">
        <v>2262</v>
      </c>
      <c r="Q266" s="11" t="s">
        <v>1216</v>
      </c>
      <c r="R266" t="s">
        <v>5260</v>
      </c>
      <c r="S266" s="153"/>
      <c r="T266" s="137">
        <v>1254.0864999999999</v>
      </c>
      <c r="U266" s="130">
        <v>6.4462571099052639E-7</v>
      </c>
      <c r="V266" s="130">
        <v>0.10540704914153939</v>
      </c>
      <c r="W266" s="130">
        <v>3.2691253795363757E-3</v>
      </c>
      <c r="X266" s="181"/>
      <c r="Y266" s="4"/>
      <c r="Z266" s="159"/>
      <c r="AA266" s="4"/>
    </row>
    <row r="267" spans="1:27" x14ac:dyDescent="0.25">
      <c r="A267" t="s">
        <v>1213</v>
      </c>
      <c r="B267" t="s">
        <v>1248</v>
      </c>
      <c r="C267" t="s">
        <v>4924</v>
      </c>
      <c r="D267" t="s">
        <v>4925</v>
      </c>
      <c r="E267" t="s">
        <v>309</v>
      </c>
      <c r="F267" t="s">
        <v>5103</v>
      </c>
      <c r="G267" t="s">
        <v>5104</v>
      </c>
      <c r="H267" t="s">
        <v>312</v>
      </c>
      <c r="I267" t="s">
        <v>966</v>
      </c>
      <c r="J267" t="s">
        <v>204</v>
      </c>
      <c r="K267" t="s">
        <v>204</v>
      </c>
      <c r="L267" t="s">
        <v>340</v>
      </c>
      <c r="M267" t="s">
        <v>576</v>
      </c>
      <c r="N267" t="s">
        <v>339</v>
      </c>
      <c r="O267" t="s">
        <v>1212</v>
      </c>
      <c r="P267" s="137">
        <v>56196</v>
      </c>
      <c r="Q267" s="167">
        <v>1</v>
      </c>
      <c r="R267" t="s">
        <v>5105</v>
      </c>
      <c r="S267" s="153"/>
      <c r="T267" s="137">
        <v>1993.8847000000001</v>
      </c>
      <c r="U267" s="130">
        <v>4.014E-4</v>
      </c>
      <c r="V267" s="130">
        <v>0.16758771706102307</v>
      </c>
      <c r="W267" s="130">
        <v>5.1976149944875562E-3</v>
      </c>
      <c r="X267" s="181"/>
      <c r="Y267" s="4"/>
      <c r="Z267" s="159"/>
      <c r="AA267" s="4"/>
    </row>
    <row r="268" spans="1:27" x14ac:dyDescent="0.25">
      <c r="A268" t="s">
        <v>1213</v>
      </c>
      <c r="B268" t="s">
        <v>1248</v>
      </c>
      <c r="C268" t="s">
        <v>4924</v>
      </c>
      <c r="D268" t="s">
        <v>4925</v>
      </c>
      <c r="E268" t="s">
        <v>309</v>
      </c>
      <c r="F268" t="s">
        <v>5189</v>
      </c>
      <c r="G268" t="s">
        <v>5190</v>
      </c>
      <c r="H268" t="s">
        <v>312</v>
      </c>
      <c r="I268" t="s">
        <v>966</v>
      </c>
      <c r="J268" t="s">
        <v>204</v>
      </c>
      <c r="K268" t="s">
        <v>204</v>
      </c>
      <c r="L268" t="s">
        <v>340</v>
      </c>
      <c r="M268" t="s">
        <v>573</v>
      </c>
      <c r="N268" t="s">
        <v>339</v>
      </c>
      <c r="O268" t="s">
        <v>1212</v>
      </c>
      <c r="P268" s="137">
        <v>54975</v>
      </c>
      <c r="Q268" s="167">
        <v>1</v>
      </c>
      <c r="R268" t="s">
        <v>5191</v>
      </c>
      <c r="S268" s="153"/>
      <c r="T268" s="137">
        <v>1982.1236000000001</v>
      </c>
      <c r="U268" s="130">
        <v>6.9660396601631963E-4</v>
      </c>
      <c r="V268" s="130">
        <v>0.16659919227535783</v>
      </c>
      <c r="W268" s="130">
        <v>5.166956594585102E-3</v>
      </c>
      <c r="X268" s="181"/>
      <c r="Y268" s="4"/>
      <c r="Z268" s="159"/>
      <c r="AA268" s="4"/>
    </row>
    <row r="269" spans="1:27" x14ac:dyDescent="0.25">
      <c r="A269" t="s">
        <v>1213</v>
      </c>
      <c r="B269" t="s">
        <v>1248</v>
      </c>
      <c r="C269" t="s">
        <v>5051</v>
      </c>
      <c r="D269" t="s">
        <v>5052</v>
      </c>
      <c r="E269" t="s">
        <v>80</v>
      </c>
      <c r="F269" t="s">
        <v>5231</v>
      </c>
      <c r="G269" t="s">
        <v>5232</v>
      </c>
      <c r="H269" t="s">
        <v>321</v>
      </c>
      <c r="I269" t="s">
        <v>967</v>
      </c>
      <c r="J269" t="s">
        <v>205</v>
      </c>
      <c r="K269" t="s">
        <v>224</v>
      </c>
      <c r="L269" t="s">
        <v>344</v>
      </c>
      <c r="M269" t="s">
        <v>732</v>
      </c>
      <c r="N269" t="s">
        <v>339</v>
      </c>
      <c r="O269" t="s">
        <v>1215</v>
      </c>
      <c r="P269" s="137">
        <v>10457</v>
      </c>
      <c r="Q269" s="11" t="s">
        <v>1216</v>
      </c>
      <c r="R269" t="s">
        <v>5233</v>
      </c>
      <c r="S269" s="153"/>
      <c r="T269" s="137">
        <v>4210.6583000000001</v>
      </c>
      <c r="U269" s="130">
        <v>3.3909664232518893E-7</v>
      </c>
      <c r="V269" s="130">
        <v>0.35390944354201914</v>
      </c>
      <c r="W269" s="130">
        <v>1.097625209474595E-2</v>
      </c>
      <c r="X269" s="181"/>
      <c r="Y269" s="4"/>
      <c r="Z269" s="159"/>
      <c r="AA269" s="4"/>
    </row>
    <row r="270" spans="1:27" x14ac:dyDescent="0.25">
      <c r="A270" t="s">
        <v>1213</v>
      </c>
      <c r="B270" t="s">
        <v>1248</v>
      </c>
      <c r="C270" t="s">
        <v>5051</v>
      </c>
      <c r="D270" t="s">
        <v>5052</v>
      </c>
      <c r="E270" t="s">
        <v>80</v>
      </c>
      <c r="F270" t="s">
        <v>5255</v>
      </c>
      <c r="G270" t="s">
        <v>5256</v>
      </c>
      <c r="H270" t="s">
        <v>321</v>
      </c>
      <c r="I270" t="s">
        <v>967</v>
      </c>
      <c r="J270" t="s">
        <v>205</v>
      </c>
      <c r="K270" t="s">
        <v>224</v>
      </c>
      <c r="L270" t="s">
        <v>380</v>
      </c>
      <c r="M270" t="s">
        <v>732</v>
      </c>
      <c r="N270" t="s">
        <v>339</v>
      </c>
      <c r="O270" t="s">
        <v>1215</v>
      </c>
      <c r="P270" s="137">
        <v>3831</v>
      </c>
      <c r="Q270" s="11" t="s">
        <v>1216</v>
      </c>
      <c r="R270" t="s">
        <v>5257</v>
      </c>
      <c r="S270" s="153"/>
      <c r="T270" s="137">
        <v>1415.5916999999999</v>
      </c>
      <c r="U270" s="130">
        <v>5.9671688891034919E-7</v>
      </c>
      <c r="V270" s="130">
        <v>0.11898169432512183</v>
      </c>
      <c r="W270" s="130">
        <v>3.6901334378139712E-3</v>
      </c>
      <c r="X270" s="181"/>
      <c r="Y270" s="4"/>
      <c r="Z270" s="159"/>
      <c r="AA270" s="4"/>
    </row>
    <row r="271" spans="1:27" x14ac:dyDescent="0.25">
      <c r="A271" t="s">
        <v>1213</v>
      </c>
      <c r="B271" t="s">
        <v>1249</v>
      </c>
      <c r="C271" t="s">
        <v>4906</v>
      </c>
      <c r="D271" t="s">
        <v>4907</v>
      </c>
      <c r="E271" t="s">
        <v>309</v>
      </c>
      <c r="F271" t="s">
        <v>4921</v>
      </c>
      <c r="G271" t="s">
        <v>4922</v>
      </c>
      <c r="H271" t="s">
        <v>312</v>
      </c>
      <c r="I271" t="s">
        <v>964</v>
      </c>
      <c r="J271" t="s">
        <v>204</v>
      </c>
      <c r="K271" t="s">
        <v>204</v>
      </c>
      <c r="L271" t="s">
        <v>340</v>
      </c>
      <c r="M271" t="s">
        <v>572</v>
      </c>
      <c r="N271" t="s">
        <v>339</v>
      </c>
      <c r="O271" t="s">
        <v>1212</v>
      </c>
      <c r="P271" s="137">
        <v>194619</v>
      </c>
      <c r="Q271" s="167">
        <v>1</v>
      </c>
      <c r="R271" t="s">
        <v>4923</v>
      </c>
      <c r="S271" s="153"/>
      <c r="T271" s="137">
        <v>3748.3618999999999</v>
      </c>
      <c r="U271" s="130">
        <v>4.4350060706366013E-4</v>
      </c>
      <c r="V271" s="130">
        <v>2.0812052631007733E-2</v>
      </c>
      <c r="W271" s="130">
        <v>9.9403332830286587E-3</v>
      </c>
      <c r="X271" s="181"/>
      <c r="Y271" s="4"/>
      <c r="Z271" s="159"/>
      <c r="AA271" s="4"/>
    </row>
    <row r="272" spans="1:27" x14ac:dyDescent="0.25">
      <c r="A272" t="s">
        <v>1213</v>
      </c>
      <c r="B272" t="s">
        <v>1249</v>
      </c>
      <c r="C272" t="s">
        <v>4924</v>
      </c>
      <c r="D272" t="s">
        <v>4925</v>
      </c>
      <c r="E272" t="s">
        <v>309</v>
      </c>
      <c r="F272" t="s">
        <v>5261</v>
      </c>
      <c r="G272" t="s">
        <v>5262</v>
      </c>
      <c r="H272" t="s">
        <v>312</v>
      </c>
      <c r="I272" t="s">
        <v>964</v>
      </c>
      <c r="J272" t="s">
        <v>204</v>
      </c>
      <c r="K272" t="s">
        <v>204</v>
      </c>
      <c r="L272" t="s">
        <v>340</v>
      </c>
      <c r="M272" t="s">
        <v>608</v>
      </c>
      <c r="N272" t="s">
        <v>339</v>
      </c>
      <c r="O272" t="s">
        <v>1212</v>
      </c>
      <c r="P272" s="137">
        <v>48500</v>
      </c>
      <c r="Q272" s="167">
        <v>1</v>
      </c>
      <c r="R272" t="s">
        <v>5263</v>
      </c>
      <c r="S272" s="153"/>
      <c r="T272" s="137">
        <v>2633.55</v>
      </c>
      <c r="U272" s="130">
        <v>4.7339509789127371E-3</v>
      </c>
      <c r="V272" s="130">
        <v>1.4622275565627585E-2</v>
      </c>
      <c r="W272" s="130">
        <v>6.983947958216683E-3</v>
      </c>
      <c r="X272" s="181"/>
      <c r="Y272" s="4"/>
      <c r="Z272" s="159"/>
      <c r="AA272" s="4"/>
    </row>
    <row r="273" spans="1:27" x14ac:dyDescent="0.25">
      <c r="A273" t="s">
        <v>1213</v>
      </c>
      <c r="B273" t="s">
        <v>1249</v>
      </c>
      <c r="C273" t="s">
        <v>4924</v>
      </c>
      <c r="D273" t="s">
        <v>4925</v>
      </c>
      <c r="E273" t="s">
        <v>309</v>
      </c>
      <c r="F273" t="s">
        <v>5225</v>
      </c>
      <c r="G273" t="s">
        <v>5226</v>
      </c>
      <c r="H273" t="s">
        <v>312</v>
      </c>
      <c r="I273" t="s">
        <v>964</v>
      </c>
      <c r="J273" t="s">
        <v>204</v>
      </c>
      <c r="K273" t="s">
        <v>204</v>
      </c>
      <c r="L273" t="s">
        <v>340</v>
      </c>
      <c r="M273" t="s">
        <v>697</v>
      </c>
      <c r="N273" t="s">
        <v>339</v>
      </c>
      <c r="O273" t="s">
        <v>1212</v>
      </c>
      <c r="P273" s="137">
        <v>6403</v>
      </c>
      <c r="Q273" s="167">
        <v>1</v>
      </c>
      <c r="R273" t="s">
        <v>5227</v>
      </c>
      <c r="S273" s="153"/>
      <c r="T273" s="137">
        <v>2172.5378999999998</v>
      </c>
      <c r="U273" s="130">
        <v>2.6938291706737883E-4</v>
      </c>
      <c r="V273" s="130">
        <v>1.2062595299337345E-2</v>
      </c>
      <c r="W273" s="130">
        <v>5.7613835434502329E-3</v>
      </c>
      <c r="X273" s="181"/>
      <c r="Y273" s="4"/>
      <c r="Z273" s="159"/>
      <c r="AA273" s="4"/>
    </row>
    <row r="274" spans="1:27" x14ac:dyDescent="0.25">
      <c r="A274" t="s">
        <v>1213</v>
      </c>
      <c r="B274" t="s">
        <v>1249</v>
      </c>
      <c r="C274" t="s">
        <v>4924</v>
      </c>
      <c r="D274" t="s">
        <v>4925</v>
      </c>
      <c r="E274" t="s">
        <v>309</v>
      </c>
      <c r="F274" t="s">
        <v>4934</v>
      </c>
      <c r="G274" t="s">
        <v>4935</v>
      </c>
      <c r="H274" t="s">
        <v>312</v>
      </c>
      <c r="I274" t="s">
        <v>964</v>
      </c>
      <c r="J274" t="s">
        <v>204</v>
      </c>
      <c r="K274" t="s">
        <v>204</v>
      </c>
      <c r="L274" t="s">
        <v>340</v>
      </c>
      <c r="M274" t="s">
        <v>577</v>
      </c>
      <c r="N274" t="s">
        <v>339</v>
      </c>
      <c r="O274" t="s">
        <v>1212</v>
      </c>
      <c r="P274" s="137">
        <v>10783</v>
      </c>
      <c r="Q274" s="167">
        <v>1</v>
      </c>
      <c r="R274" t="s">
        <v>4936</v>
      </c>
      <c r="S274" s="153"/>
      <c r="T274" s="137">
        <v>1849.2845</v>
      </c>
      <c r="U274" s="130">
        <v>3.0960619917575784E-4</v>
      </c>
      <c r="V274" s="130">
        <v>1.0267793494805045E-2</v>
      </c>
      <c r="W274" s="130">
        <v>4.9041433456500768E-3</v>
      </c>
      <c r="X274" s="181"/>
      <c r="Y274" s="4"/>
      <c r="Z274" s="159"/>
      <c r="AA274" s="4"/>
    </row>
    <row r="275" spans="1:27" x14ac:dyDescent="0.25">
      <c r="A275" t="s">
        <v>1213</v>
      </c>
      <c r="B275" t="s">
        <v>1249</v>
      </c>
      <c r="C275" t="s">
        <v>4924</v>
      </c>
      <c r="D275" t="s">
        <v>4925</v>
      </c>
      <c r="E275" t="s">
        <v>309</v>
      </c>
      <c r="F275" t="s">
        <v>5234</v>
      </c>
      <c r="G275" t="s">
        <v>5235</v>
      </c>
      <c r="H275" t="s">
        <v>312</v>
      </c>
      <c r="I275" t="s">
        <v>964</v>
      </c>
      <c r="J275" t="s">
        <v>204</v>
      </c>
      <c r="K275" t="s">
        <v>204</v>
      </c>
      <c r="L275" t="s">
        <v>340</v>
      </c>
      <c r="M275" t="s">
        <v>695</v>
      </c>
      <c r="N275" t="s">
        <v>339</v>
      </c>
      <c r="O275" t="s">
        <v>1212</v>
      </c>
      <c r="P275" s="137">
        <v>2585</v>
      </c>
      <c r="Q275" s="167">
        <v>1</v>
      </c>
      <c r="R275" t="s">
        <v>5236</v>
      </c>
      <c r="S275" s="153"/>
      <c r="T275" s="137">
        <v>639.27049999999997</v>
      </c>
      <c r="U275" s="130">
        <v>8.3895176790017996E-4</v>
      </c>
      <c r="V275" s="130">
        <v>3.5494254568838751E-3</v>
      </c>
      <c r="W275" s="130">
        <v>1.6952903507520868E-3</v>
      </c>
      <c r="X275" s="181"/>
      <c r="Y275" s="4"/>
      <c r="Z275" s="159"/>
      <c r="AA275" s="4"/>
    </row>
    <row r="276" spans="1:27" x14ac:dyDescent="0.25">
      <c r="A276" t="s">
        <v>1213</v>
      </c>
      <c r="B276" t="s">
        <v>1249</v>
      </c>
      <c r="C276" t="s">
        <v>4906</v>
      </c>
      <c r="D276" t="s">
        <v>4907</v>
      </c>
      <c r="E276" t="s">
        <v>309</v>
      </c>
      <c r="F276" t="s">
        <v>4940</v>
      </c>
      <c r="G276" t="s">
        <v>4941</v>
      </c>
      <c r="H276" t="s">
        <v>312</v>
      </c>
      <c r="I276" t="s">
        <v>964</v>
      </c>
      <c r="J276" t="s">
        <v>204</v>
      </c>
      <c r="K276" t="s">
        <v>204</v>
      </c>
      <c r="L276" t="s">
        <v>340</v>
      </c>
      <c r="M276" t="s">
        <v>577</v>
      </c>
      <c r="N276" t="s">
        <v>339</v>
      </c>
      <c r="O276" t="s">
        <v>1212</v>
      </c>
      <c r="P276" s="137">
        <v>19111</v>
      </c>
      <c r="Q276" s="167">
        <v>1</v>
      </c>
      <c r="R276" t="s">
        <v>4625</v>
      </c>
      <c r="S276" s="153"/>
      <c r="T276" s="137">
        <v>338.64690000000002</v>
      </c>
      <c r="U276" s="130">
        <v>4.6875517771379287E-5</v>
      </c>
      <c r="V276" s="130">
        <v>1.8802713385700062E-3</v>
      </c>
      <c r="W276" s="130">
        <v>8.9806248808276608E-4</v>
      </c>
      <c r="X276" s="181"/>
      <c r="Y276" s="4"/>
      <c r="Z276" s="159"/>
      <c r="AA276" s="4"/>
    </row>
    <row r="277" spans="1:27" x14ac:dyDescent="0.25">
      <c r="A277" t="s">
        <v>1213</v>
      </c>
      <c r="B277" t="s">
        <v>1249</v>
      </c>
      <c r="C277" t="s">
        <v>4942</v>
      </c>
      <c r="D277" t="s">
        <v>4943</v>
      </c>
      <c r="E277" t="s">
        <v>309</v>
      </c>
      <c r="F277" t="s">
        <v>4999</v>
      </c>
      <c r="G277" t="s">
        <v>5000</v>
      </c>
      <c r="H277" t="s">
        <v>312</v>
      </c>
      <c r="I277" t="s">
        <v>965</v>
      </c>
      <c r="J277" t="s">
        <v>204</v>
      </c>
      <c r="K277" t="s">
        <v>204</v>
      </c>
      <c r="L277" t="s">
        <v>340</v>
      </c>
      <c r="M277" t="s">
        <v>605</v>
      </c>
      <c r="N277" t="s">
        <v>339</v>
      </c>
      <c r="O277" t="s">
        <v>1212</v>
      </c>
      <c r="P277" s="137">
        <v>195003</v>
      </c>
      <c r="Q277" s="167">
        <v>1</v>
      </c>
      <c r="R277" t="s">
        <v>5001</v>
      </c>
      <c r="S277" s="153"/>
      <c r="T277" s="137">
        <v>16865.809499999999</v>
      </c>
      <c r="U277" s="130">
        <v>8.1251250000000004E-3</v>
      </c>
      <c r="V277" s="130">
        <v>9.3644135751252619E-2</v>
      </c>
      <c r="W277" s="130">
        <v>4.4726675252673424E-2</v>
      </c>
      <c r="X277" s="181"/>
      <c r="Y277" s="4"/>
      <c r="Z277" s="159"/>
      <c r="AA277" s="4"/>
    </row>
    <row r="278" spans="1:27" x14ac:dyDescent="0.25">
      <c r="A278" t="s">
        <v>1213</v>
      </c>
      <c r="B278" t="s">
        <v>1249</v>
      </c>
      <c r="C278" t="s">
        <v>4906</v>
      </c>
      <c r="D278" t="s">
        <v>4907</v>
      </c>
      <c r="E278" t="s">
        <v>309</v>
      </c>
      <c r="F278" t="s">
        <v>4986</v>
      </c>
      <c r="G278" t="s">
        <v>4987</v>
      </c>
      <c r="H278" t="s">
        <v>312</v>
      </c>
      <c r="I278" t="s">
        <v>965</v>
      </c>
      <c r="J278" t="s">
        <v>204</v>
      </c>
      <c r="K278" t="s">
        <v>204</v>
      </c>
      <c r="L278" t="s">
        <v>340</v>
      </c>
      <c r="M278" t="s">
        <v>598</v>
      </c>
      <c r="N278" t="s">
        <v>339</v>
      </c>
      <c r="O278" t="s">
        <v>1212</v>
      </c>
      <c r="P278" s="137">
        <v>87800</v>
      </c>
      <c r="Q278" s="167">
        <v>1</v>
      </c>
      <c r="R278" t="s">
        <v>4062</v>
      </c>
      <c r="S278" s="153"/>
      <c r="T278" s="137">
        <v>14302.62</v>
      </c>
      <c r="U278" s="130">
        <v>1.73936082214158E-3</v>
      </c>
      <c r="V278" s="130">
        <v>7.9412523381160949E-2</v>
      </c>
      <c r="W278" s="130">
        <v>3.7929317364830399E-2</v>
      </c>
      <c r="X278" s="181"/>
      <c r="Y278" s="4"/>
      <c r="Z278" s="159"/>
      <c r="AA278" s="4"/>
    </row>
    <row r="279" spans="1:27" x14ac:dyDescent="0.25">
      <c r="A279" t="s">
        <v>1213</v>
      </c>
      <c r="B279" t="s">
        <v>1249</v>
      </c>
      <c r="C279" t="s">
        <v>4911</v>
      </c>
      <c r="D279" t="s">
        <v>4912</v>
      </c>
      <c r="E279" t="s">
        <v>309</v>
      </c>
      <c r="F279" t="s">
        <v>4953</v>
      </c>
      <c r="G279" t="s">
        <v>4954</v>
      </c>
      <c r="H279" t="s">
        <v>312</v>
      </c>
      <c r="I279" t="s">
        <v>965</v>
      </c>
      <c r="J279" t="s">
        <v>204</v>
      </c>
      <c r="K279" t="s">
        <v>204</v>
      </c>
      <c r="L279" t="s">
        <v>340</v>
      </c>
      <c r="M279" t="s">
        <v>605</v>
      </c>
      <c r="N279" t="s">
        <v>339</v>
      </c>
      <c r="O279" t="s">
        <v>1212</v>
      </c>
      <c r="P279" s="137">
        <v>196993</v>
      </c>
      <c r="Q279" s="167">
        <v>1</v>
      </c>
      <c r="R279" t="s">
        <v>4955</v>
      </c>
      <c r="S279" s="153"/>
      <c r="T279" s="137">
        <v>13888.0065</v>
      </c>
      <c r="U279" s="130">
        <v>6.3546129032258066E-3</v>
      </c>
      <c r="V279" s="130">
        <v>7.7110462341792294E-2</v>
      </c>
      <c r="W279" s="130">
        <v>3.6829798044227383E-2</v>
      </c>
      <c r="X279" s="181"/>
      <c r="Y279" s="4"/>
      <c r="Z279" s="159"/>
      <c r="AA279" s="4"/>
    </row>
    <row r="280" spans="1:27" x14ac:dyDescent="0.25">
      <c r="A280" t="s">
        <v>1213</v>
      </c>
      <c r="B280" t="s">
        <v>1249</v>
      </c>
      <c r="C280" t="s">
        <v>4929</v>
      </c>
      <c r="D280" t="s">
        <v>4930</v>
      </c>
      <c r="E280" t="s">
        <v>309</v>
      </c>
      <c r="F280" t="s">
        <v>4962</v>
      </c>
      <c r="G280" t="s">
        <v>4963</v>
      </c>
      <c r="H280" t="s">
        <v>312</v>
      </c>
      <c r="I280" t="s">
        <v>965</v>
      </c>
      <c r="J280" t="s">
        <v>204</v>
      </c>
      <c r="K280" t="s">
        <v>204</v>
      </c>
      <c r="L280" t="s">
        <v>340</v>
      </c>
      <c r="M280" t="s">
        <v>605</v>
      </c>
      <c r="N280" t="s">
        <v>339</v>
      </c>
      <c r="O280" t="s">
        <v>1212</v>
      </c>
      <c r="P280" s="137">
        <v>240101</v>
      </c>
      <c r="Q280" s="167">
        <v>1</v>
      </c>
      <c r="R280" t="s">
        <v>4964</v>
      </c>
      <c r="S280" s="153"/>
      <c r="T280" s="137">
        <v>12941.4439</v>
      </c>
      <c r="U280" s="130">
        <v>1.9762680579404153E-3</v>
      </c>
      <c r="V280" s="130">
        <v>7.1854857102735911E-2</v>
      </c>
      <c r="W280" s="130">
        <v>3.4319595489654936E-2</v>
      </c>
      <c r="X280" s="181"/>
      <c r="Y280" s="4"/>
      <c r="Z280" s="159"/>
      <c r="AA280" s="4"/>
    </row>
    <row r="281" spans="1:27" x14ac:dyDescent="0.25">
      <c r="A281" t="s">
        <v>1213</v>
      </c>
      <c r="B281" t="s">
        <v>1249</v>
      </c>
      <c r="C281" t="s">
        <v>4924</v>
      </c>
      <c r="D281" t="s">
        <v>4925</v>
      </c>
      <c r="E281" t="s">
        <v>309</v>
      </c>
      <c r="F281" t="s">
        <v>4950</v>
      </c>
      <c r="G281" t="s">
        <v>4951</v>
      </c>
      <c r="H281" t="s">
        <v>312</v>
      </c>
      <c r="I281" t="s">
        <v>965</v>
      </c>
      <c r="J281" t="s">
        <v>204</v>
      </c>
      <c r="K281" t="s">
        <v>204</v>
      </c>
      <c r="L281" t="s">
        <v>340</v>
      </c>
      <c r="M281" t="s">
        <v>605</v>
      </c>
      <c r="N281" t="s">
        <v>339</v>
      </c>
      <c r="O281" t="s">
        <v>1212</v>
      </c>
      <c r="P281" s="137">
        <v>209240.83</v>
      </c>
      <c r="Q281" s="167">
        <v>1</v>
      </c>
      <c r="R281" t="s">
        <v>4952</v>
      </c>
      <c r="S281" s="153"/>
      <c r="T281" s="137">
        <v>11091.856400000001</v>
      </c>
      <c r="U281" s="130">
        <v>2.7553266716249356E-3</v>
      </c>
      <c r="V281" s="130">
        <v>6.1585381249762518E-2</v>
      </c>
      <c r="W281" s="130">
        <v>2.9414648609572606E-2</v>
      </c>
      <c r="X281" s="181"/>
      <c r="Y281" s="4"/>
      <c r="Z281" s="159"/>
      <c r="AA281" s="4"/>
    </row>
    <row r="282" spans="1:27" x14ac:dyDescent="0.25">
      <c r="A282" t="s">
        <v>1213</v>
      </c>
      <c r="B282" t="s">
        <v>1249</v>
      </c>
      <c r="C282" t="s">
        <v>4916</v>
      </c>
      <c r="D282" t="s">
        <v>4917</v>
      </c>
      <c r="E282" t="s">
        <v>309</v>
      </c>
      <c r="F282" t="s">
        <v>4977</v>
      </c>
      <c r="G282" t="s">
        <v>4978</v>
      </c>
      <c r="H282" t="s">
        <v>312</v>
      </c>
      <c r="I282" t="s">
        <v>965</v>
      </c>
      <c r="J282" t="s">
        <v>204</v>
      </c>
      <c r="K282" t="s">
        <v>204</v>
      </c>
      <c r="L282" t="s">
        <v>340</v>
      </c>
      <c r="M282" t="s">
        <v>604</v>
      </c>
      <c r="N282" t="s">
        <v>339</v>
      </c>
      <c r="O282" t="s">
        <v>1212</v>
      </c>
      <c r="P282" s="137">
        <v>28335</v>
      </c>
      <c r="Q282" s="167">
        <v>1</v>
      </c>
      <c r="R282" t="s">
        <v>4979</v>
      </c>
      <c r="S282" s="153"/>
      <c r="T282" s="137">
        <v>5746.3379999999997</v>
      </c>
      <c r="U282" s="130">
        <v>2.8446534880752547E-4</v>
      </c>
      <c r="V282" s="130">
        <v>3.1905427172158225E-2</v>
      </c>
      <c r="W282" s="130">
        <v>1.523879384948945E-2</v>
      </c>
      <c r="X282" s="181"/>
      <c r="Y282" s="4"/>
      <c r="Z282" s="159"/>
      <c r="AA282" s="4"/>
    </row>
    <row r="283" spans="1:27" x14ac:dyDescent="0.25">
      <c r="A283" t="s">
        <v>1213</v>
      </c>
      <c r="B283" t="s">
        <v>1249</v>
      </c>
      <c r="C283" t="s">
        <v>4924</v>
      </c>
      <c r="D283" t="s">
        <v>4925</v>
      </c>
      <c r="E283" t="s">
        <v>309</v>
      </c>
      <c r="F283" t="s">
        <v>4974</v>
      </c>
      <c r="G283" t="s">
        <v>4975</v>
      </c>
      <c r="H283" t="s">
        <v>312</v>
      </c>
      <c r="I283" t="s">
        <v>965</v>
      </c>
      <c r="J283" t="s">
        <v>204</v>
      </c>
      <c r="K283" t="s">
        <v>204</v>
      </c>
      <c r="L283" t="s">
        <v>340</v>
      </c>
      <c r="M283" t="s">
        <v>604</v>
      </c>
      <c r="N283" t="s">
        <v>339</v>
      </c>
      <c r="O283" t="s">
        <v>1212</v>
      </c>
      <c r="P283" s="137">
        <v>18257</v>
      </c>
      <c r="Q283" s="167">
        <v>1</v>
      </c>
      <c r="R283" t="s">
        <v>4976</v>
      </c>
      <c r="S283" s="153"/>
      <c r="T283" s="137">
        <v>4113.3020999999999</v>
      </c>
      <c r="U283" s="130">
        <v>6.5952128082305593E-4</v>
      </c>
      <c r="V283" s="130">
        <v>2.2838312084780859E-2</v>
      </c>
      <c r="W283" s="130">
        <v>1.0908123180810463E-2</v>
      </c>
      <c r="X283" s="181"/>
      <c r="Y283" s="4"/>
      <c r="Z283" s="159"/>
      <c r="AA283" s="4"/>
    </row>
    <row r="284" spans="1:27" x14ac:dyDescent="0.25">
      <c r="A284" t="s">
        <v>1213</v>
      </c>
      <c r="B284" t="s">
        <v>1249</v>
      </c>
      <c r="C284" t="s">
        <v>4911</v>
      </c>
      <c r="D284" t="s">
        <v>4912</v>
      </c>
      <c r="E284" t="s">
        <v>309</v>
      </c>
      <c r="F284" t="s">
        <v>4997</v>
      </c>
      <c r="G284" t="s">
        <v>4998</v>
      </c>
      <c r="H284" t="s">
        <v>312</v>
      </c>
      <c r="I284" t="s">
        <v>965</v>
      </c>
      <c r="J284" t="s">
        <v>204</v>
      </c>
      <c r="K284" t="s">
        <v>204</v>
      </c>
      <c r="L284" t="s">
        <v>340</v>
      </c>
      <c r="M284" t="s">
        <v>598</v>
      </c>
      <c r="N284" t="s">
        <v>339</v>
      </c>
      <c r="O284" t="s">
        <v>1212</v>
      </c>
      <c r="P284" s="137">
        <v>33733</v>
      </c>
      <c r="Q284" s="167">
        <v>1</v>
      </c>
      <c r="R284" t="s">
        <v>4982</v>
      </c>
      <c r="S284" s="153"/>
      <c r="T284" s="137">
        <v>2662.2084</v>
      </c>
      <c r="U284" s="130">
        <v>2.5299750632493765E-3</v>
      </c>
      <c r="V284" s="130">
        <v>1.4781395550886631E-2</v>
      </c>
      <c r="W284" s="130">
        <v>7.0599474626148679E-3</v>
      </c>
      <c r="X284" s="181"/>
      <c r="Y284" s="4"/>
      <c r="Z284" s="159"/>
      <c r="AA284" s="4"/>
    </row>
    <row r="285" spans="1:27" x14ac:dyDescent="0.25">
      <c r="A285" t="s">
        <v>1213</v>
      </c>
      <c r="B285" t="s">
        <v>1249</v>
      </c>
      <c r="C285" t="s">
        <v>4916</v>
      </c>
      <c r="D285" t="s">
        <v>4917</v>
      </c>
      <c r="E285" t="s">
        <v>309</v>
      </c>
      <c r="F285" t="s">
        <v>5028</v>
      </c>
      <c r="G285" t="s">
        <v>5029</v>
      </c>
      <c r="H285" t="s">
        <v>312</v>
      </c>
      <c r="I285" t="s">
        <v>965</v>
      </c>
      <c r="J285" t="s">
        <v>204</v>
      </c>
      <c r="K285" t="s">
        <v>204</v>
      </c>
      <c r="L285" t="s">
        <v>340</v>
      </c>
      <c r="M285" t="s">
        <v>582</v>
      </c>
      <c r="N285" t="s">
        <v>339</v>
      </c>
      <c r="O285" t="s">
        <v>1212</v>
      </c>
      <c r="P285" s="137">
        <v>8691</v>
      </c>
      <c r="Q285" s="167">
        <v>1</v>
      </c>
      <c r="R285" t="s">
        <v>5030</v>
      </c>
      <c r="S285" s="153"/>
      <c r="T285" s="137">
        <v>1380.1308000000001</v>
      </c>
      <c r="U285" s="130">
        <v>3.7959871990803323E-4</v>
      </c>
      <c r="V285" s="130">
        <v>7.6629085736781349E-3</v>
      </c>
      <c r="W285" s="130">
        <v>3.6599881083449934E-3</v>
      </c>
      <c r="X285" s="181"/>
      <c r="Y285" s="4"/>
      <c r="Z285" s="159"/>
      <c r="AA285" s="4"/>
    </row>
    <row r="286" spans="1:27" x14ac:dyDescent="0.25">
      <c r="A286" t="s">
        <v>1213</v>
      </c>
      <c r="B286" t="s">
        <v>1249</v>
      </c>
      <c r="C286" t="s">
        <v>4924</v>
      </c>
      <c r="D286" t="s">
        <v>4925</v>
      </c>
      <c r="E286" t="s">
        <v>309</v>
      </c>
      <c r="F286" t="s">
        <v>5237</v>
      </c>
      <c r="G286" t="s">
        <v>5238</v>
      </c>
      <c r="H286" t="s">
        <v>312</v>
      </c>
      <c r="I286" t="s">
        <v>965</v>
      </c>
      <c r="J286" t="s">
        <v>204</v>
      </c>
      <c r="K286" t="s">
        <v>204</v>
      </c>
      <c r="L286" t="s">
        <v>340</v>
      </c>
      <c r="M286" t="s">
        <v>588</v>
      </c>
      <c r="N286" t="s">
        <v>339</v>
      </c>
      <c r="O286" t="s">
        <v>1212</v>
      </c>
      <c r="P286" s="137">
        <v>249</v>
      </c>
      <c r="Q286" s="167">
        <v>1</v>
      </c>
      <c r="R286" t="s">
        <v>5239</v>
      </c>
      <c r="S286" s="153"/>
      <c r="T286" s="137">
        <v>14.066000000000001</v>
      </c>
      <c r="U286" s="130">
        <v>2.5927013063361974E-5</v>
      </c>
      <c r="V286" s="130">
        <v>7.8098792249576906E-5</v>
      </c>
      <c r="W286" s="130">
        <v>3.7301848007349563E-5</v>
      </c>
      <c r="X286" s="181"/>
      <c r="Y286" s="4"/>
      <c r="Z286" s="159"/>
      <c r="AA286" s="4"/>
    </row>
    <row r="287" spans="1:27" x14ac:dyDescent="0.25">
      <c r="A287" t="s">
        <v>1213</v>
      </c>
      <c r="B287" t="s">
        <v>1249</v>
      </c>
      <c r="C287" t="s">
        <v>5169</v>
      </c>
      <c r="D287" t="s">
        <v>5170</v>
      </c>
      <c r="E287" t="s">
        <v>80</v>
      </c>
      <c r="F287" t="s">
        <v>5171</v>
      </c>
      <c r="G287" t="s">
        <v>5049</v>
      </c>
      <c r="H287" t="s">
        <v>321</v>
      </c>
      <c r="I287" t="s">
        <v>965</v>
      </c>
      <c r="J287" t="s">
        <v>205</v>
      </c>
      <c r="K287" t="s">
        <v>224</v>
      </c>
      <c r="L287" t="s">
        <v>380</v>
      </c>
      <c r="M287" t="s">
        <v>604</v>
      </c>
      <c r="N287" t="s">
        <v>339</v>
      </c>
      <c r="O287" t="s">
        <v>1215</v>
      </c>
      <c r="P287" s="137">
        <v>4761</v>
      </c>
      <c r="Q287" s="11" t="s">
        <v>1216</v>
      </c>
      <c r="R287" t="s">
        <v>5172</v>
      </c>
      <c r="S287" s="153"/>
      <c r="T287" s="137">
        <v>19290.207200000001</v>
      </c>
      <c r="U287" s="130">
        <v>1.6907302456051135E-7</v>
      </c>
      <c r="V287" s="130">
        <v>0.10710513370619593</v>
      </c>
      <c r="W287" s="130">
        <v>5.1155969295248828E-2</v>
      </c>
      <c r="X287" s="181"/>
      <c r="Y287" s="4"/>
      <c r="Z287" s="159"/>
      <c r="AA287" s="4"/>
    </row>
    <row r="288" spans="1:27" x14ac:dyDescent="0.25">
      <c r="A288" t="s">
        <v>1213</v>
      </c>
      <c r="B288" t="s">
        <v>1249</v>
      </c>
      <c r="C288" t="s">
        <v>4896</v>
      </c>
      <c r="D288" t="s">
        <v>4897</v>
      </c>
      <c r="E288" t="s">
        <v>80</v>
      </c>
      <c r="F288" t="s">
        <v>4898</v>
      </c>
      <c r="G288" t="s">
        <v>4899</v>
      </c>
      <c r="H288" t="s">
        <v>321</v>
      </c>
      <c r="I288" t="s">
        <v>965</v>
      </c>
      <c r="J288" t="s">
        <v>205</v>
      </c>
      <c r="K288" t="s">
        <v>224</v>
      </c>
      <c r="L288" t="s">
        <v>346</v>
      </c>
      <c r="M288" t="s">
        <v>597</v>
      </c>
      <c r="N288" t="s">
        <v>339</v>
      </c>
      <c r="O288" t="s">
        <v>1215</v>
      </c>
      <c r="P288" s="137">
        <v>9632</v>
      </c>
      <c r="Q288" s="11" t="s">
        <v>1216</v>
      </c>
      <c r="R288" t="s">
        <v>4900</v>
      </c>
      <c r="S288" s="153">
        <v>5.5098729236507165</v>
      </c>
      <c r="T288" s="137">
        <v>17367.697899999999</v>
      </c>
      <c r="U288" s="130">
        <v>3.3442426867476312E-8</v>
      </c>
      <c r="V288" s="130">
        <v>9.6461366114619376E-2</v>
      </c>
      <c r="W288" s="130">
        <v>4.6072251743538642E-2</v>
      </c>
      <c r="X288" s="181"/>
      <c r="Y288" s="4"/>
      <c r="Z288" s="159"/>
      <c r="AA288" s="4"/>
    </row>
    <row r="289" spans="1:27" x14ac:dyDescent="0.25">
      <c r="A289" t="s">
        <v>1213</v>
      </c>
      <c r="B289" t="s">
        <v>1249</v>
      </c>
      <c r="C289" t="s">
        <v>4901</v>
      </c>
      <c r="D289" t="s">
        <v>4902</v>
      </c>
      <c r="E289" t="s">
        <v>80</v>
      </c>
      <c r="F289" t="s">
        <v>5072</v>
      </c>
      <c r="G289" t="s">
        <v>5073</v>
      </c>
      <c r="H289" t="s">
        <v>321</v>
      </c>
      <c r="I289" t="s">
        <v>965</v>
      </c>
      <c r="J289" t="s">
        <v>205</v>
      </c>
      <c r="K289" t="s">
        <v>224</v>
      </c>
      <c r="L289" t="s">
        <v>344</v>
      </c>
      <c r="M289" t="s">
        <v>735</v>
      </c>
      <c r="N289" t="s">
        <v>339</v>
      </c>
      <c r="O289" t="s">
        <v>1215</v>
      </c>
      <c r="P289" s="137">
        <v>10390</v>
      </c>
      <c r="Q289" s="11" t="s">
        <v>1216</v>
      </c>
      <c r="R289" t="s">
        <v>5074</v>
      </c>
      <c r="S289" s="153"/>
      <c r="T289" s="137">
        <v>5692.4134999999997</v>
      </c>
      <c r="U289" s="130">
        <v>2.6688232590900975E-7</v>
      </c>
      <c r="V289" s="130">
        <v>3.1606021609254388E-2</v>
      </c>
      <c r="W289" s="130">
        <v>1.5095790603494256E-2</v>
      </c>
      <c r="X289" s="181"/>
      <c r="Y289" s="4"/>
      <c r="Z289" s="159"/>
      <c r="AA289" s="4"/>
    </row>
    <row r="290" spans="1:27" x14ac:dyDescent="0.25">
      <c r="A290" t="s">
        <v>1213</v>
      </c>
      <c r="B290" t="s">
        <v>1249</v>
      </c>
      <c r="C290" t="s">
        <v>5051</v>
      </c>
      <c r="D290" t="s">
        <v>5052</v>
      </c>
      <c r="E290" t="s">
        <v>80</v>
      </c>
      <c r="F290" t="s">
        <v>5207</v>
      </c>
      <c r="G290" t="s">
        <v>5208</v>
      </c>
      <c r="H290" t="s">
        <v>321</v>
      </c>
      <c r="I290" t="s">
        <v>965</v>
      </c>
      <c r="J290" t="s">
        <v>205</v>
      </c>
      <c r="K290" t="s">
        <v>224</v>
      </c>
      <c r="L290" t="s">
        <v>344</v>
      </c>
      <c r="M290" t="s">
        <v>604</v>
      </c>
      <c r="N290" t="s">
        <v>339</v>
      </c>
      <c r="O290" t="s">
        <v>1215</v>
      </c>
      <c r="P290" s="137">
        <v>2628</v>
      </c>
      <c r="Q290" s="11" t="s">
        <v>1216</v>
      </c>
      <c r="R290" t="s">
        <v>5209</v>
      </c>
      <c r="S290" s="153"/>
      <c r="T290" s="137">
        <v>5405.8946999999998</v>
      </c>
      <c r="U290" s="130">
        <v>5.3585147504116408E-9</v>
      </c>
      <c r="V290" s="130">
        <v>3.0015181970624496E-2</v>
      </c>
      <c r="W290" s="130">
        <v>1.4335967606301101E-2</v>
      </c>
      <c r="X290" s="181"/>
      <c r="Y290" s="4"/>
      <c r="Z290" s="159"/>
      <c r="AA290" s="4"/>
    </row>
    <row r="291" spans="1:27" x14ac:dyDescent="0.25">
      <c r="A291" t="s">
        <v>1213</v>
      </c>
      <c r="B291" t="s">
        <v>1249</v>
      </c>
      <c r="C291" t="s">
        <v>5051</v>
      </c>
      <c r="D291" t="s">
        <v>5052</v>
      </c>
      <c r="E291" t="s">
        <v>80</v>
      </c>
      <c r="F291" t="s">
        <v>5053</v>
      </c>
      <c r="G291" t="s">
        <v>5054</v>
      </c>
      <c r="H291" t="s">
        <v>321</v>
      </c>
      <c r="I291" t="s">
        <v>965</v>
      </c>
      <c r="J291" t="s">
        <v>205</v>
      </c>
      <c r="K291" t="s">
        <v>224</v>
      </c>
      <c r="L291" t="s">
        <v>368</v>
      </c>
      <c r="M291" t="s">
        <v>735</v>
      </c>
      <c r="N291" t="s">
        <v>339</v>
      </c>
      <c r="O291" t="s">
        <v>1217</v>
      </c>
      <c r="P291" s="137">
        <v>8798</v>
      </c>
      <c r="Q291" s="11" t="s">
        <v>1218</v>
      </c>
      <c r="R291" t="s">
        <v>5055</v>
      </c>
      <c r="S291" s="153"/>
      <c r="T291" s="137">
        <v>5375.49</v>
      </c>
      <c r="U291" s="130">
        <v>1.4106654194404702E-6</v>
      </c>
      <c r="V291" s="130">
        <v>2.9846365498332601E-2</v>
      </c>
      <c r="W291" s="130">
        <v>1.4255336828165047E-2</v>
      </c>
      <c r="X291" s="181"/>
      <c r="Y291" s="4"/>
      <c r="Z291" s="159"/>
      <c r="AA291" s="4"/>
    </row>
    <row r="292" spans="1:27" x14ac:dyDescent="0.25">
      <c r="A292" t="s">
        <v>1213</v>
      </c>
      <c r="B292" t="s">
        <v>1249</v>
      </c>
      <c r="C292" t="s">
        <v>4891</v>
      </c>
      <c r="D292" t="s">
        <v>4892</v>
      </c>
      <c r="E292" t="s">
        <v>80</v>
      </c>
      <c r="F292" t="s">
        <v>4893</v>
      </c>
      <c r="G292" t="s">
        <v>4894</v>
      </c>
      <c r="H292" t="s">
        <v>321</v>
      </c>
      <c r="I292" t="s">
        <v>965</v>
      </c>
      <c r="J292" t="s">
        <v>205</v>
      </c>
      <c r="K292" t="s">
        <v>224</v>
      </c>
      <c r="L292" t="s">
        <v>344</v>
      </c>
      <c r="M292" t="s">
        <v>604</v>
      </c>
      <c r="N292" t="s">
        <v>339</v>
      </c>
      <c r="O292" t="s">
        <v>1215</v>
      </c>
      <c r="P292" s="137">
        <v>2375</v>
      </c>
      <c r="Q292" s="11" t="s">
        <v>1216</v>
      </c>
      <c r="R292" t="s">
        <v>4895</v>
      </c>
      <c r="S292" s="153">
        <v>4.2358097233305942</v>
      </c>
      <c r="T292" s="137">
        <v>4480.8954999999996</v>
      </c>
      <c r="U292" s="130">
        <v>5.0501442779705733E-9</v>
      </c>
      <c r="V292" s="130">
        <v>2.4902821658237515E-2</v>
      </c>
      <c r="W292" s="130">
        <v>1.1894182249082617E-2</v>
      </c>
      <c r="X292" s="181"/>
      <c r="Y292" s="4"/>
      <c r="Z292" s="159"/>
      <c r="AA292" s="4"/>
    </row>
    <row r="293" spans="1:27" x14ac:dyDescent="0.25">
      <c r="A293" t="s">
        <v>1213</v>
      </c>
      <c r="B293" t="s">
        <v>1249</v>
      </c>
      <c r="C293" t="s">
        <v>4901</v>
      </c>
      <c r="D293" t="s">
        <v>4902</v>
      </c>
      <c r="E293" t="s">
        <v>80</v>
      </c>
      <c r="F293" t="s">
        <v>4903</v>
      </c>
      <c r="G293" t="s">
        <v>4904</v>
      </c>
      <c r="H293" t="s">
        <v>321</v>
      </c>
      <c r="I293" t="s">
        <v>965</v>
      </c>
      <c r="J293" t="s">
        <v>205</v>
      </c>
      <c r="K293" t="s">
        <v>224</v>
      </c>
      <c r="L293" t="s">
        <v>344</v>
      </c>
      <c r="M293" t="s">
        <v>604</v>
      </c>
      <c r="N293" t="s">
        <v>339</v>
      </c>
      <c r="O293" t="s">
        <v>1215</v>
      </c>
      <c r="P293" s="137">
        <v>2090</v>
      </c>
      <c r="Q293" s="11" t="s">
        <v>1216</v>
      </c>
      <c r="R293" t="s">
        <v>4905</v>
      </c>
      <c r="S293" s="153">
        <v>2.761657834530332</v>
      </c>
      <c r="T293" s="137">
        <v>4285.9420999999993</v>
      </c>
      <c r="U293" s="130">
        <v>3.8277205260368554E-9</v>
      </c>
      <c r="V293" s="130">
        <v>2.3812196107416885E-2</v>
      </c>
      <c r="W293" s="130">
        <v>1.1373273444249422E-2</v>
      </c>
      <c r="X293" s="181"/>
      <c r="Y293" s="4"/>
      <c r="Z293" s="159"/>
      <c r="AA293" s="4"/>
    </row>
    <row r="294" spans="1:27" x14ac:dyDescent="0.25">
      <c r="A294" t="s">
        <v>1213</v>
      </c>
      <c r="B294" t="s">
        <v>1249</v>
      </c>
      <c r="C294" t="s">
        <v>5051</v>
      </c>
      <c r="D294" t="s">
        <v>5052</v>
      </c>
      <c r="E294" t="s">
        <v>80</v>
      </c>
      <c r="F294" t="s">
        <v>5243</v>
      </c>
      <c r="G294" t="s">
        <v>5244</v>
      </c>
      <c r="H294" t="s">
        <v>321</v>
      </c>
      <c r="I294" t="s">
        <v>965</v>
      </c>
      <c r="J294" t="s">
        <v>205</v>
      </c>
      <c r="K294" t="s">
        <v>224</v>
      </c>
      <c r="L294" t="s">
        <v>344</v>
      </c>
      <c r="M294" t="s">
        <v>735</v>
      </c>
      <c r="N294" t="s">
        <v>339</v>
      </c>
      <c r="O294" t="s">
        <v>1215</v>
      </c>
      <c r="P294" s="137">
        <v>11135</v>
      </c>
      <c r="Q294" s="11" t="s">
        <v>1216</v>
      </c>
      <c r="R294" t="s">
        <v>5245</v>
      </c>
      <c r="S294" s="153"/>
      <c r="T294" s="137">
        <v>2856.2852000000003</v>
      </c>
      <c r="U294" s="130">
        <v>7.0995512012491641E-7</v>
      </c>
      <c r="V294" s="130">
        <v>1.5858969403714028E-2</v>
      </c>
      <c r="W294" s="130">
        <v>7.5746224648403897E-3</v>
      </c>
      <c r="X294" s="181"/>
      <c r="Y294" s="4"/>
      <c r="Z294" s="159"/>
      <c r="AA294" s="4"/>
    </row>
    <row r="295" spans="1:27" x14ac:dyDescent="0.25">
      <c r="A295" t="s">
        <v>1213</v>
      </c>
      <c r="B295" t="s">
        <v>1249</v>
      </c>
      <c r="C295" t="s">
        <v>5051</v>
      </c>
      <c r="D295" t="s">
        <v>5052</v>
      </c>
      <c r="E295" t="s">
        <v>80</v>
      </c>
      <c r="F295" t="s">
        <v>5246</v>
      </c>
      <c r="G295" t="s">
        <v>5247</v>
      </c>
      <c r="H295" t="s">
        <v>321</v>
      </c>
      <c r="I295" t="s">
        <v>965</v>
      </c>
      <c r="J295" t="s">
        <v>205</v>
      </c>
      <c r="K295" t="s">
        <v>224</v>
      </c>
      <c r="L295" t="s">
        <v>344</v>
      </c>
      <c r="M295" t="s">
        <v>735</v>
      </c>
      <c r="N295" t="s">
        <v>339</v>
      </c>
      <c r="O295" t="s">
        <v>1215</v>
      </c>
      <c r="P295" s="137">
        <v>27869</v>
      </c>
      <c r="Q295" s="11" t="s">
        <v>1216</v>
      </c>
      <c r="R295" t="s">
        <v>5248</v>
      </c>
      <c r="S295" s="153"/>
      <c r="T295" s="137">
        <v>2722.7012999999997</v>
      </c>
      <c r="U295" s="130">
        <v>6.1502939604489574E-6</v>
      </c>
      <c r="V295" s="130">
        <v>1.5117270590882703E-2</v>
      </c>
      <c r="W295" s="130">
        <v>7.2203694016809462E-3</v>
      </c>
      <c r="X295" s="181"/>
      <c r="Y295" s="4"/>
      <c r="Z295" s="159"/>
      <c r="AA295" s="4"/>
    </row>
    <row r="296" spans="1:27" x14ac:dyDescent="0.25">
      <c r="A296" t="s">
        <v>1213</v>
      </c>
      <c r="B296" t="s">
        <v>1249</v>
      </c>
      <c r="C296" t="s">
        <v>5067</v>
      </c>
      <c r="D296" t="s">
        <v>5068</v>
      </c>
      <c r="E296" t="s">
        <v>80</v>
      </c>
      <c r="F296" t="s">
        <v>5069</v>
      </c>
      <c r="G296" t="s">
        <v>5070</v>
      </c>
      <c r="H296" t="s">
        <v>321</v>
      </c>
      <c r="I296" t="s">
        <v>965</v>
      </c>
      <c r="J296" t="s">
        <v>205</v>
      </c>
      <c r="K296" t="s">
        <v>224</v>
      </c>
      <c r="L296" t="s">
        <v>344</v>
      </c>
      <c r="M296" t="s">
        <v>735</v>
      </c>
      <c r="N296" t="s">
        <v>339</v>
      </c>
      <c r="O296" t="s">
        <v>1215</v>
      </c>
      <c r="P296" s="137">
        <v>2643</v>
      </c>
      <c r="Q296" s="11" t="s">
        <v>1216</v>
      </c>
      <c r="R296" t="s">
        <v>5071</v>
      </c>
      <c r="S296" s="153"/>
      <c r="T296" s="137">
        <v>2450.2782000000002</v>
      </c>
      <c r="U296" s="130">
        <v>1.7495745217465559E-7</v>
      </c>
      <c r="V296" s="130">
        <v>1.3604694306858027E-2</v>
      </c>
      <c r="W296" s="130">
        <v>6.4979268514055834E-3</v>
      </c>
      <c r="X296" s="181"/>
      <c r="Y296" s="4"/>
      <c r="Z296" s="159"/>
      <c r="AA296" s="4"/>
    </row>
    <row r="297" spans="1:27" x14ac:dyDescent="0.25">
      <c r="A297" t="s">
        <v>1213</v>
      </c>
      <c r="B297" t="s">
        <v>1249</v>
      </c>
      <c r="C297" t="s">
        <v>5173</v>
      </c>
      <c r="D297" t="s">
        <v>5174</v>
      </c>
      <c r="E297" t="s">
        <v>80</v>
      </c>
      <c r="F297" t="s">
        <v>5175</v>
      </c>
      <c r="G297" t="s">
        <v>5176</v>
      </c>
      <c r="H297" t="s">
        <v>321</v>
      </c>
      <c r="I297" t="s">
        <v>965</v>
      </c>
      <c r="J297" t="s">
        <v>205</v>
      </c>
      <c r="K297" t="s">
        <v>281</v>
      </c>
      <c r="L297" t="s">
        <v>314</v>
      </c>
      <c r="M297" t="s">
        <v>735</v>
      </c>
      <c r="N297" t="s">
        <v>339</v>
      </c>
      <c r="O297" t="s">
        <v>1217</v>
      </c>
      <c r="P297" s="137">
        <v>15627</v>
      </c>
      <c r="Q297" s="11" t="s">
        <v>1218</v>
      </c>
      <c r="R297" t="s">
        <v>5177</v>
      </c>
      <c r="S297" s="153"/>
      <c r="T297" s="137">
        <v>1931.2623000000001</v>
      </c>
      <c r="U297" s="130">
        <v>1.7984731794789228E-5</v>
      </c>
      <c r="V297" s="130">
        <v>1.0722959317937817E-2</v>
      </c>
      <c r="W297" s="130">
        <v>5.1215414111461643E-3</v>
      </c>
      <c r="X297" s="181"/>
      <c r="Y297" s="4"/>
      <c r="Z297" s="159"/>
      <c r="AA297" s="4"/>
    </row>
    <row r="298" spans="1:27" x14ac:dyDescent="0.25">
      <c r="A298" t="s">
        <v>1213</v>
      </c>
      <c r="B298" t="s">
        <v>1249</v>
      </c>
      <c r="C298" t="s">
        <v>4901</v>
      </c>
      <c r="D298" t="s">
        <v>4902</v>
      </c>
      <c r="E298" t="s">
        <v>80</v>
      </c>
      <c r="F298" t="s">
        <v>5264</v>
      </c>
      <c r="G298" t="s">
        <v>5265</v>
      </c>
      <c r="H298" t="s">
        <v>321</v>
      </c>
      <c r="I298" t="s">
        <v>965</v>
      </c>
      <c r="J298" t="s">
        <v>205</v>
      </c>
      <c r="K298" t="s">
        <v>224</v>
      </c>
      <c r="L298" t="s">
        <v>344</v>
      </c>
      <c r="M298" t="s">
        <v>735</v>
      </c>
      <c r="N298" t="s">
        <v>339</v>
      </c>
      <c r="O298" t="s">
        <v>1215</v>
      </c>
      <c r="P298" s="137">
        <v>12167</v>
      </c>
      <c r="Q298" s="11" t="s">
        <v>1216</v>
      </c>
      <c r="R298" t="s">
        <v>5266</v>
      </c>
      <c r="S298" s="153"/>
      <c r="T298" s="137">
        <v>1880.1967999999999</v>
      </c>
      <c r="U298" s="130">
        <v>3.1293582797708305E-7</v>
      </c>
      <c r="V298" s="130">
        <v>1.0439428077104684E-2</v>
      </c>
      <c r="W298" s="130">
        <v>4.9861201204161529E-3</v>
      </c>
      <c r="X298" s="181"/>
      <c r="Y298" s="4"/>
      <c r="Z298" s="159"/>
      <c r="AA298" s="4"/>
    </row>
    <row r="299" spans="1:27" x14ac:dyDescent="0.25">
      <c r="A299" t="s">
        <v>1213</v>
      </c>
      <c r="B299" t="s">
        <v>1249</v>
      </c>
      <c r="C299" t="s">
        <v>5178</v>
      </c>
      <c r="D299" t="s">
        <v>5179</v>
      </c>
      <c r="E299" t="s">
        <v>80</v>
      </c>
      <c r="F299" t="s">
        <v>5180</v>
      </c>
      <c r="G299" t="s">
        <v>5181</v>
      </c>
      <c r="H299" t="s">
        <v>321</v>
      </c>
      <c r="I299" t="s">
        <v>965</v>
      </c>
      <c r="J299" t="s">
        <v>205</v>
      </c>
      <c r="K299" t="s">
        <v>224</v>
      </c>
      <c r="L299" t="s">
        <v>344</v>
      </c>
      <c r="M299" t="s">
        <v>735</v>
      </c>
      <c r="N299" t="s">
        <v>339</v>
      </c>
      <c r="O299" t="s">
        <v>1215</v>
      </c>
      <c r="P299" s="137">
        <v>8827</v>
      </c>
      <c r="Q299" s="11" t="s">
        <v>1216</v>
      </c>
      <c r="R299" t="s">
        <v>5182</v>
      </c>
      <c r="S299" s="153">
        <v>1.0529765283320045</v>
      </c>
      <c r="T299" s="137">
        <v>1500.7392</v>
      </c>
      <c r="U299" s="130">
        <v>3.3849570926873117E-6</v>
      </c>
      <c r="V299" s="130">
        <v>8.3384097777793927E-3</v>
      </c>
      <c r="W299" s="130">
        <v>3.9826236129203319E-3</v>
      </c>
      <c r="X299" s="181"/>
      <c r="Y299" s="4"/>
      <c r="Z299" s="159"/>
      <c r="AA299" s="4"/>
    </row>
    <row r="300" spans="1:27" x14ac:dyDescent="0.25">
      <c r="A300" t="s">
        <v>1213</v>
      </c>
      <c r="B300" t="s">
        <v>1249</v>
      </c>
      <c r="C300" t="s">
        <v>5051</v>
      </c>
      <c r="D300" t="s">
        <v>5052</v>
      </c>
      <c r="E300" t="s">
        <v>80</v>
      </c>
      <c r="F300" t="s">
        <v>5056</v>
      </c>
      <c r="G300" t="s">
        <v>5057</v>
      </c>
      <c r="H300" t="s">
        <v>321</v>
      </c>
      <c r="I300" t="s">
        <v>965</v>
      </c>
      <c r="J300" t="s">
        <v>205</v>
      </c>
      <c r="K300" t="s">
        <v>224</v>
      </c>
      <c r="L300" t="s">
        <v>344</v>
      </c>
      <c r="M300" t="s">
        <v>602</v>
      </c>
      <c r="N300" t="s">
        <v>339</v>
      </c>
      <c r="O300" t="s">
        <v>1215</v>
      </c>
      <c r="P300" s="137">
        <v>1197</v>
      </c>
      <c r="Q300" s="11" t="s">
        <v>1216</v>
      </c>
      <c r="R300" t="s">
        <v>5058</v>
      </c>
      <c r="S300" s="153"/>
      <c r="T300" s="137">
        <v>912.90819999999997</v>
      </c>
      <c r="U300" s="130">
        <v>1.9979938689379867E-8</v>
      </c>
      <c r="V300" s="130">
        <v>5.0687458299486692E-3</v>
      </c>
      <c r="W300" s="130">
        <v>2.420954038987158E-3</v>
      </c>
      <c r="X300" s="181"/>
      <c r="Y300" s="4"/>
      <c r="Z300" s="159"/>
      <c r="AA300" s="4"/>
    </row>
    <row r="301" spans="1:27" x14ac:dyDescent="0.25">
      <c r="A301" t="s">
        <v>1213</v>
      </c>
      <c r="B301" t="s">
        <v>1249</v>
      </c>
      <c r="C301" t="s">
        <v>5067</v>
      </c>
      <c r="D301" t="s">
        <v>5068</v>
      </c>
      <c r="E301" t="s">
        <v>80</v>
      </c>
      <c r="F301" t="s">
        <v>5249</v>
      </c>
      <c r="G301" t="s">
        <v>5250</v>
      </c>
      <c r="H301" t="s">
        <v>321</v>
      </c>
      <c r="I301" t="s">
        <v>965</v>
      </c>
      <c r="J301" t="s">
        <v>205</v>
      </c>
      <c r="K301" t="s">
        <v>224</v>
      </c>
      <c r="L301" t="s">
        <v>344</v>
      </c>
      <c r="M301" t="s">
        <v>735</v>
      </c>
      <c r="N301" t="s">
        <v>339</v>
      </c>
      <c r="O301" t="s">
        <v>1215</v>
      </c>
      <c r="P301" s="137">
        <v>1196</v>
      </c>
      <c r="Q301" s="11" t="s">
        <v>1216</v>
      </c>
      <c r="R301" t="s">
        <v>5251</v>
      </c>
      <c r="S301" s="153"/>
      <c r="T301" s="137">
        <v>390.68190000000004</v>
      </c>
      <c r="U301" s="130">
        <v>1.7568966271991688E-7</v>
      </c>
      <c r="V301" s="130">
        <v>2.1691854255570788E-3</v>
      </c>
      <c r="W301" s="130">
        <v>1.0360547546665344E-3</v>
      </c>
      <c r="X301" s="181"/>
      <c r="Y301" s="4"/>
      <c r="Z301" s="159"/>
      <c r="AA301" s="4"/>
    </row>
    <row r="302" spans="1:27" x14ac:dyDescent="0.25">
      <c r="A302" t="s">
        <v>1213</v>
      </c>
      <c r="B302" t="s">
        <v>1249</v>
      </c>
      <c r="C302" t="s">
        <v>4911</v>
      </c>
      <c r="D302" t="s">
        <v>4912</v>
      </c>
      <c r="E302" t="s">
        <v>309</v>
      </c>
      <c r="F302" t="s">
        <v>5252</v>
      </c>
      <c r="G302" t="s">
        <v>5253</v>
      </c>
      <c r="H302" t="s">
        <v>312</v>
      </c>
      <c r="I302" t="s">
        <v>965</v>
      </c>
      <c r="J302" t="s">
        <v>205</v>
      </c>
      <c r="K302" t="s">
        <v>204</v>
      </c>
      <c r="L302" t="s">
        <v>340</v>
      </c>
      <c r="M302" t="s">
        <v>716</v>
      </c>
      <c r="N302" t="s">
        <v>339</v>
      </c>
      <c r="O302" t="s">
        <v>1212</v>
      </c>
      <c r="P302" s="137">
        <v>103274</v>
      </c>
      <c r="Q302" s="167">
        <v>1</v>
      </c>
      <c r="R302" t="s">
        <v>5254</v>
      </c>
      <c r="S302" s="153"/>
      <c r="T302" s="137">
        <v>2550.8678</v>
      </c>
      <c r="U302" s="130">
        <v>2.2949777777777777E-2</v>
      </c>
      <c r="V302" s="130">
        <v>1.4163198687355924E-2</v>
      </c>
      <c r="W302" s="130">
        <v>6.7646818793987897E-3</v>
      </c>
      <c r="X302" s="181"/>
      <c r="Y302" s="4"/>
      <c r="Z302" s="159"/>
      <c r="AA302" s="4"/>
    </row>
    <row r="303" spans="1:27" x14ac:dyDescent="0.25">
      <c r="A303" t="s">
        <v>1213</v>
      </c>
      <c r="B303" t="s">
        <v>1249</v>
      </c>
      <c r="C303" t="s">
        <v>5051</v>
      </c>
      <c r="D303" t="s">
        <v>5052</v>
      </c>
      <c r="E303" t="s">
        <v>80</v>
      </c>
      <c r="F303" t="s">
        <v>5267</v>
      </c>
      <c r="G303" t="s">
        <v>5268</v>
      </c>
      <c r="H303" t="s">
        <v>321</v>
      </c>
      <c r="I303" t="s">
        <v>967</v>
      </c>
      <c r="J303" t="s">
        <v>205</v>
      </c>
      <c r="K303" t="s">
        <v>224</v>
      </c>
      <c r="L303" t="s">
        <v>346</v>
      </c>
      <c r="M303" t="s">
        <v>732</v>
      </c>
      <c r="N303" t="s">
        <v>339</v>
      </c>
      <c r="O303" t="s">
        <v>1215</v>
      </c>
      <c r="P303" s="137">
        <v>18815</v>
      </c>
      <c r="Q303" s="11" t="s">
        <v>1216</v>
      </c>
      <c r="R303" t="s">
        <v>5269</v>
      </c>
      <c r="S303" s="153"/>
      <c r="T303" s="137">
        <v>6623.451</v>
      </c>
      <c r="U303" s="130">
        <v>6.4658501214803492E-7</v>
      </c>
      <c r="V303" s="130">
        <v>3.6775427173536407E-2</v>
      </c>
      <c r="W303" s="130">
        <v>1.7564822135134103E-2</v>
      </c>
      <c r="X303" s="181"/>
      <c r="Y303" s="4"/>
      <c r="Z303" s="159"/>
      <c r="AA303" s="4"/>
    </row>
    <row r="304" spans="1:27" x14ac:dyDescent="0.25">
      <c r="A304" t="s">
        <v>1213</v>
      </c>
      <c r="B304" t="s">
        <v>1250</v>
      </c>
      <c r="C304" t="s">
        <v>4906</v>
      </c>
      <c r="D304" t="s">
        <v>4907</v>
      </c>
      <c r="E304" t="s">
        <v>309</v>
      </c>
      <c r="F304" t="s">
        <v>4940</v>
      </c>
      <c r="G304" t="s">
        <v>4941</v>
      </c>
      <c r="H304" t="s">
        <v>312</v>
      </c>
      <c r="I304" t="s">
        <v>964</v>
      </c>
      <c r="J304" t="s">
        <v>204</v>
      </c>
      <c r="K304" t="s">
        <v>204</v>
      </c>
      <c r="L304" t="s">
        <v>340</v>
      </c>
      <c r="M304" t="s">
        <v>577</v>
      </c>
      <c r="N304" t="s">
        <v>339</v>
      </c>
      <c r="O304" t="s">
        <v>1212</v>
      </c>
      <c r="P304" s="137">
        <v>1276902</v>
      </c>
      <c r="Q304" s="167">
        <v>1</v>
      </c>
      <c r="R304" t="s">
        <v>4625</v>
      </c>
      <c r="S304" s="153"/>
      <c r="T304" s="137">
        <v>22626.703399999999</v>
      </c>
      <c r="U304" s="130">
        <v>3.1319890321443019E-3</v>
      </c>
      <c r="V304" s="130">
        <v>3.3438870273391097E-2</v>
      </c>
      <c r="W304" s="130">
        <v>5.1148973957190194E-3</v>
      </c>
      <c r="X304" s="181"/>
      <c r="Y304" s="4"/>
      <c r="Z304" s="159"/>
      <c r="AA304" s="4"/>
    </row>
    <row r="305" spans="1:27" x14ac:dyDescent="0.25">
      <c r="A305" t="s">
        <v>1213</v>
      </c>
      <c r="B305" t="s">
        <v>1250</v>
      </c>
      <c r="C305" t="s">
        <v>4906</v>
      </c>
      <c r="D305" t="s">
        <v>4907</v>
      </c>
      <c r="E305" t="s">
        <v>309</v>
      </c>
      <c r="F305" t="s">
        <v>4921</v>
      </c>
      <c r="G305" t="s">
        <v>4922</v>
      </c>
      <c r="H305" t="s">
        <v>312</v>
      </c>
      <c r="I305" t="s">
        <v>964</v>
      </c>
      <c r="J305" t="s">
        <v>204</v>
      </c>
      <c r="K305" t="s">
        <v>204</v>
      </c>
      <c r="L305" t="s">
        <v>340</v>
      </c>
      <c r="M305" t="s">
        <v>572</v>
      </c>
      <c r="N305" t="s">
        <v>339</v>
      </c>
      <c r="O305" t="s">
        <v>1212</v>
      </c>
      <c r="P305" s="137">
        <v>1147058</v>
      </c>
      <c r="Q305" s="167">
        <v>1</v>
      </c>
      <c r="R305" t="s">
        <v>4923</v>
      </c>
      <c r="S305" s="153"/>
      <c r="T305" s="137">
        <v>22092.337100000001</v>
      </c>
      <c r="U305" s="130">
        <v>2.6139324492327463E-3</v>
      </c>
      <c r="V305" s="130">
        <v>3.2649157028689459E-2</v>
      </c>
      <c r="W305" s="130">
        <v>4.9941007843004957E-3</v>
      </c>
      <c r="X305" s="181"/>
      <c r="Y305" s="4"/>
      <c r="Z305" s="159"/>
      <c r="AA305" s="4"/>
    </row>
    <row r="306" spans="1:27" x14ac:dyDescent="0.25">
      <c r="A306" t="s">
        <v>1213</v>
      </c>
      <c r="B306" t="s">
        <v>1250</v>
      </c>
      <c r="C306" t="s">
        <v>4924</v>
      </c>
      <c r="D306" t="s">
        <v>4925</v>
      </c>
      <c r="E306" t="s">
        <v>309</v>
      </c>
      <c r="F306" t="s">
        <v>4926</v>
      </c>
      <c r="G306" t="s">
        <v>4927</v>
      </c>
      <c r="H306" t="s">
        <v>312</v>
      </c>
      <c r="I306" t="s">
        <v>964</v>
      </c>
      <c r="J306" t="s">
        <v>204</v>
      </c>
      <c r="K306" t="s">
        <v>204</v>
      </c>
      <c r="L306" t="s">
        <v>340</v>
      </c>
      <c r="M306" t="s">
        <v>572</v>
      </c>
      <c r="N306" t="s">
        <v>339</v>
      </c>
      <c r="O306" t="s">
        <v>1212</v>
      </c>
      <c r="P306" s="137">
        <v>92707</v>
      </c>
      <c r="Q306" s="167">
        <v>1</v>
      </c>
      <c r="R306" t="s">
        <v>4928</v>
      </c>
      <c r="S306" s="153"/>
      <c r="T306" s="137">
        <v>17744.1198</v>
      </c>
      <c r="U306" s="130">
        <v>2.6174442849031367E-3</v>
      </c>
      <c r="V306" s="130">
        <v>2.6223144775866229E-2</v>
      </c>
      <c r="W306" s="130">
        <v>4.0111610776627686E-3</v>
      </c>
      <c r="X306" s="181"/>
      <c r="Y306" s="4"/>
      <c r="Z306" s="159"/>
      <c r="AA306" s="4"/>
    </row>
    <row r="307" spans="1:27" x14ac:dyDescent="0.25">
      <c r="A307" t="s">
        <v>1213</v>
      </c>
      <c r="B307" t="s">
        <v>1250</v>
      </c>
      <c r="C307" t="s">
        <v>4924</v>
      </c>
      <c r="D307" t="s">
        <v>4925</v>
      </c>
      <c r="E307" t="s">
        <v>309</v>
      </c>
      <c r="F307" t="s">
        <v>5225</v>
      </c>
      <c r="G307" t="s">
        <v>5226</v>
      </c>
      <c r="H307" t="s">
        <v>312</v>
      </c>
      <c r="I307" t="s">
        <v>964</v>
      </c>
      <c r="J307" t="s">
        <v>204</v>
      </c>
      <c r="K307" t="s">
        <v>204</v>
      </c>
      <c r="L307" t="s">
        <v>340</v>
      </c>
      <c r="M307" t="s">
        <v>697</v>
      </c>
      <c r="N307" t="s">
        <v>339</v>
      </c>
      <c r="O307" t="s">
        <v>1212</v>
      </c>
      <c r="P307" s="137">
        <v>24875</v>
      </c>
      <c r="Q307" s="167">
        <v>1</v>
      </c>
      <c r="R307" t="s">
        <v>5227</v>
      </c>
      <c r="S307" s="153"/>
      <c r="T307" s="137">
        <v>8440.0874999999996</v>
      </c>
      <c r="U307" s="130">
        <v>1.0465250760660703E-3</v>
      </c>
      <c r="V307" s="130">
        <v>1.2473182041606756E-2</v>
      </c>
      <c r="W307" s="130">
        <v>1.9079306752690017E-3</v>
      </c>
      <c r="X307" s="181"/>
      <c r="Y307" s="4"/>
      <c r="Z307" s="159"/>
      <c r="AA307" s="4"/>
    </row>
    <row r="308" spans="1:27" x14ac:dyDescent="0.25">
      <c r="A308" t="s">
        <v>1213</v>
      </c>
      <c r="B308" t="s">
        <v>1250</v>
      </c>
      <c r="C308" t="s">
        <v>4924</v>
      </c>
      <c r="D308" t="s">
        <v>4925</v>
      </c>
      <c r="E308" t="s">
        <v>309</v>
      </c>
      <c r="F308" t="s">
        <v>4934</v>
      </c>
      <c r="G308" t="s">
        <v>4935</v>
      </c>
      <c r="H308" t="s">
        <v>312</v>
      </c>
      <c r="I308" t="s">
        <v>964</v>
      </c>
      <c r="J308" t="s">
        <v>204</v>
      </c>
      <c r="K308" t="s">
        <v>204</v>
      </c>
      <c r="L308" t="s">
        <v>340</v>
      </c>
      <c r="M308" t="s">
        <v>577</v>
      </c>
      <c r="N308" t="s">
        <v>339</v>
      </c>
      <c r="O308" t="s">
        <v>1212</v>
      </c>
      <c r="P308" s="137">
        <v>43438</v>
      </c>
      <c r="Q308" s="167">
        <v>1</v>
      </c>
      <c r="R308" t="s">
        <v>4936</v>
      </c>
      <c r="S308" s="153"/>
      <c r="T308" s="137">
        <v>7449.6170000000002</v>
      </c>
      <c r="U308" s="130">
        <v>1.2472108021697643E-3</v>
      </c>
      <c r="V308" s="130">
        <v>1.1009415362251682E-2</v>
      </c>
      <c r="W308" s="130">
        <v>1.6840290806588718E-3</v>
      </c>
      <c r="X308" s="181"/>
      <c r="Y308" s="4"/>
      <c r="Z308" s="159"/>
      <c r="AA308" s="4"/>
    </row>
    <row r="309" spans="1:27" x14ac:dyDescent="0.25">
      <c r="A309" t="s">
        <v>1213</v>
      </c>
      <c r="B309" t="s">
        <v>1250</v>
      </c>
      <c r="C309" t="s">
        <v>4924</v>
      </c>
      <c r="D309" t="s">
        <v>4925</v>
      </c>
      <c r="E309" t="s">
        <v>309</v>
      </c>
      <c r="F309" t="s">
        <v>5234</v>
      </c>
      <c r="G309" t="s">
        <v>5235</v>
      </c>
      <c r="H309" t="s">
        <v>312</v>
      </c>
      <c r="I309" t="s">
        <v>964</v>
      </c>
      <c r="J309" t="s">
        <v>204</v>
      </c>
      <c r="K309" t="s">
        <v>204</v>
      </c>
      <c r="L309" t="s">
        <v>340</v>
      </c>
      <c r="M309" t="s">
        <v>695</v>
      </c>
      <c r="N309" t="s">
        <v>339</v>
      </c>
      <c r="O309" t="s">
        <v>1212</v>
      </c>
      <c r="P309" s="137">
        <v>15600</v>
      </c>
      <c r="Q309" s="167">
        <v>1</v>
      </c>
      <c r="R309" t="s">
        <v>5236</v>
      </c>
      <c r="S309" s="153"/>
      <c r="T309" s="137">
        <v>3857.88</v>
      </c>
      <c r="U309" s="130">
        <v>5.062919759861821E-3</v>
      </c>
      <c r="V309" s="130">
        <v>5.7013673773730275E-3</v>
      </c>
      <c r="W309" s="130">
        <v>8.7209612382653338E-4</v>
      </c>
      <c r="X309" s="181"/>
      <c r="Y309" s="4"/>
      <c r="Z309" s="159"/>
      <c r="AA309" s="4"/>
    </row>
    <row r="310" spans="1:27" x14ac:dyDescent="0.25">
      <c r="A310" t="s">
        <v>1213</v>
      </c>
      <c r="B310" t="s">
        <v>1250</v>
      </c>
      <c r="C310" t="s">
        <v>4924</v>
      </c>
      <c r="D310" t="s">
        <v>4925</v>
      </c>
      <c r="E310" t="s">
        <v>309</v>
      </c>
      <c r="F310" t="s">
        <v>5011</v>
      </c>
      <c r="G310" t="s">
        <v>5012</v>
      </c>
      <c r="H310" t="s">
        <v>312</v>
      </c>
      <c r="I310" t="s">
        <v>965</v>
      </c>
      <c r="J310" t="s">
        <v>204</v>
      </c>
      <c r="K310" t="s">
        <v>204</v>
      </c>
      <c r="L310" t="s">
        <v>340</v>
      </c>
      <c r="M310" t="s">
        <v>598</v>
      </c>
      <c r="N310" t="s">
        <v>339</v>
      </c>
      <c r="O310" t="s">
        <v>1212</v>
      </c>
      <c r="P310" s="137">
        <v>392762.77</v>
      </c>
      <c r="Q310" s="167">
        <v>1</v>
      </c>
      <c r="R310" t="s">
        <v>5013</v>
      </c>
      <c r="S310" s="153"/>
      <c r="T310" s="137">
        <v>65159.343500000003</v>
      </c>
      <c r="U310" s="130">
        <v>3.9914566803582817E-2</v>
      </c>
      <c r="V310" s="130">
        <v>9.6295726048270552E-2</v>
      </c>
      <c r="W310" s="130">
        <v>1.4729647095018963E-2</v>
      </c>
      <c r="X310" s="181"/>
      <c r="Y310" s="4"/>
      <c r="Z310" s="159"/>
      <c r="AA310" s="4"/>
    </row>
    <row r="311" spans="1:27" x14ac:dyDescent="0.25">
      <c r="A311" t="s">
        <v>1213</v>
      </c>
      <c r="B311" t="s">
        <v>1250</v>
      </c>
      <c r="C311" t="s">
        <v>4924</v>
      </c>
      <c r="D311" t="s">
        <v>4925</v>
      </c>
      <c r="E311" t="s">
        <v>309</v>
      </c>
      <c r="F311" t="s">
        <v>4950</v>
      </c>
      <c r="G311" t="s">
        <v>4951</v>
      </c>
      <c r="H311" t="s">
        <v>312</v>
      </c>
      <c r="I311" t="s">
        <v>965</v>
      </c>
      <c r="J311" t="s">
        <v>204</v>
      </c>
      <c r="K311" t="s">
        <v>204</v>
      </c>
      <c r="L311" t="s">
        <v>340</v>
      </c>
      <c r="M311" t="s">
        <v>605</v>
      </c>
      <c r="N311" t="s">
        <v>339</v>
      </c>
      <c r="O311" t="s">
        <v>1212</v>
      </c>
      <c r="P311" s="137">
        <v>1198828</v>
      </c>
      <c r="Q311" s="167">
        <v>1</v>
      </c>
      <c r="R311" t="s">
        <v>4952</v>
      </c>
      <c r="S311" s="153"/>
      <c r="T311" s="137">
        <v>63549.872299999995</v>
      </c>
      <c r="U311" s="130">
        <v>1.5786415887811087E-2</v>
      </c>
      <c r="V311" s="130">
        <v>9.3917169184478122E-2</v>
      </c>
      <c r="W311" s="130">
        <v>1.4365816791880323E-2</v>
      </c>
      <c r="X311" s="181"/>
      <c r="Y311" s="4"/>
      <c r="Z311" s="159"/>
      <c r="AA311" s="4"/>
    </row>
    <row r="312" spans="1:27" x14ac:dyDescent="0.25">
      <c r="A312" t="s">
        <v>1213</v>
      </c>
      <c r="B312" t="s">
        <v>1250</v>
      </c>
      <c r="C312" t="s">
        <v>4942</v>
      </c>
      <c r="D312" t="s">
        <v>4943</v>
      </c>
      <c r="E312" t="s">
        <v>309</v>
      </c>
      <c r="F312" t="s">
        <v>4999</v>
      </c>
      <c r="G312" t="s">
        <v>5000</v>
      </c>
      <c r="H312" t="s">
        <v>312</v>
      </c>
      <c r="I312" t="s">
        <v>965</v>
      </c>
      <c r="J312" t="s">
        <v>204</v>
      </c>
      <c r="K312" t="s">
        <v>204</v>
      </c>
      <c r="L312" t="s">
        <v>340</v>
      </c>
      <c r="M312" t="s">
        <v>605</v>
      </c>
      <c r="N312" t="s">
        <v>339</v>
      </c>
      <c r="O312" t="s">
        <v>1212</v>
      </c>
      <c r="P312" s="137">
        <v>495339</v>
      </c>
      <c r="Q312" s="167">
        <v>1</v>
      </c>
      <c r="R312" t="s">
        <v>5001</v>
      </c>
      <c r="S312" s="153"/>
      <c r="T312" s="137">
        <v>42841.8701</v>
      </c>
      <c r="U312" s="130">
        <v>2.0639125000000001E-2</v>
      </c>
      <c r="V312" s="130">
        <v>6.3313851294184001E-2</v>
      </c>
      <c r="W312" s="130">
        <v>9.6846529338421149E-3</v>
      </c>
      <c r="X312" s="181"/>
      <c r="Y312" s="4"/>
      <c r="Z312" s="159"/>
      <c r="AA312" s="4"/>
    </row>
    <row r="313" spans="1:27" x14ac:dyDescent="0.25">
      <c r="A313" t="s">
        <v>1213</v>
      </c>
      <c r="B313" t="s">
        <v>1250</v>
      </c>
      <c r="C313" t="s">
        <v>4911</v>
      </c>
      <c r="D313" t="s">
        <v>4912</v>
      </c>
      <c r="E313" t="s">
        <v>309</v>
      </c>
      <c r="F313" t="s">
        <v>4953</v>
      </c>
      <c r="G313" t="s">
        <v>4954</v>
      </c>
      <c r="H313" t="s">
        <v>312</v>
      </c>
      <c r="I313" t="s">
        <v>965</v>
      </c>
      <c r="J313" t="s">
        <v>204</v>
      </c>
      <c r="K313" t="s">
        <v>204</v>
      </c>
      <c r="L313" t="s">
        <v>340</v>
      </c>
      <c r="M313" t="s">
        <v>605</v>
      </c>
      <c r="N313" t="s">
        <v>339</v>
      </c>
      <c r="O313" t="s">
        <v>1212</v>
      </c>
      <c r="P313" s="137">
        <v>365262</v>
      </c>
      <c r="Q313" s="167">
        <v>1</v>
      </c>
      <c r="R313" t="s">
        <v>4955</v>
      </c>
      <c r="S313" s="153"/>
      <c r="T313" s="137">
        <v>25750.971000000001</v>
      </c>
      <c r="U313" s="130">
        <v>1.1782645161290323E-2</v>
      </c>
      <c r="V313" s="130">
        <v>3.8056068616721846E-2</v>
      </c>
      <c r="W313" s="130">
        <v>5.8211561774522457E-3</v>
      </c>
      <c r="X313" s="181"/>
      <c r="Y313" s="4"/>
      <c r="Z313" s="159"/>
      <c r="AA313" s="4"/>
    </row>
    <row r="314" spans="1:27" x14ac:dyDescent="0.25">
      <c r="A314" t="s">
        <v>1213</v>
      </c>
      <c r="B314" t="s">
        <v>1250</v>
      </c>
      <c r="C314" t="s">
        <v>4916</v>
      </c>
      <c r="D314" t="s">
        <v>4917</v>
      </c>
      <c r="E314" t="s">
        <v>309</v>
      </c>
      <c r="F314" t="s">
        <v>5028</v>
      </c>
      <c r="G314" t="s">
        <v>5029</v>
      </c>
      <c r="H314" t="s">
        <v>312</v>
      </c>
      <c r="I314" t="s">
        <v>965</v>
      </c>
      <c r="J314" t="s">
        <v>204</v>
      </c>
      <c r="K314" t="s">
        <v>204</v>
      </c>
      <c r="L314" t="s">
        <v>340</v>
      </c>
      <c r="M314" t="s">
        <v>582</v>
      </c>
      <c r="N314" t="s">
        <v>339</v>
      </c>
      <c r="O314" t="s">
        <v>1212</v>
      </c>
      <c r="P314" s="137">
        <v>56255</v>
      </c>
      <c r="Q314" s="167">
        <v>1</v>
      </c>
      <c r="R314" t="s">
        <v>5030</v>
      </c>
      <c r="S314" s="153"/>
      <c r="T314" s="137">
        <v>8933.2939999999999</v>
      </c>
      <c r="U314" s="130">
        <v>2.457062016848051E-3</v>
      </c>
      <c r="V314" s="130">
        <v>1.3202067193402127E-2</v>
      </c>
      <c r="W314" s="130">
        <v>2.0194228618834252E-3</v>
      </c>
      <c r="X314" s="181"/>
      <c r="Y314" s="4"/>
      <c r="Z314" s="159"/>
      <c r="AA314" s="4"/>
    </row>
    <row r="315" spans="1:27" x14ac:dyDescent="0.25">
      <c r="A315" t="s">
        <v>1213</v>
      </c>
      <c r="B315" t="s">
        <v>1250</v>
      </c>
      <c r="C315" t="s">
        <v>4924</v>
      </c>
      <c r="D315" t="s">
        <v>4925</v>
      </c>
      <c r="E315" t="s">
        <v>309</v>
      </c>
      <c r="F315" t="s">
        <v>5240</v>
      </c>
      <c r="G315" t="s">
        <v>5241</v>
      </c>
      <c r="H315" t="s">
        <v>312</v>
      </c>
      <c r="I315" t="s">
        <v>965</v>
      </c>
      <c r="J315" t="s">
        <v>204</v>
      </c>
      <c r="K315" t="s">
        <v>204</v>
      </c>
      <c r="L315" t="s">
        <v>340</v>
      </c>
      <c r="M315" t="s">
        <v>707</v>
      </c>
      <c r="N315" t="s">
        <v>339</v>
      </c>
      <c r="O315" t="s">
        <v>1212</v>
      </c>
      <c r="P315" s="137">
        <v>70941</v>
      </c>
      <c r="Q315" s="167">
        <v>1</v>
      </c>
      <c r="R315" t="s">
        <v>5242</v>
      </c>
      <c r="S315" s="153"/>
      <c r="T315" s="137">
        <v>2999.3854999999999</v>
      </c>
      <c r="U315" s="130">
        <v>2.0268857142857144E-2</v>
      </c>
      <c r="V315" s="130">
        <v>4.43264138019802E-3</v>
      </c>
      <c r="W315" s="130">
        <v>6.7802846407083331E-4</v>
      </c>
      <c r="X315" s="181"/>
      <c r="Y315" s="4"/>
      <c r="Z315" s="159"/>
      <c r="AA315" s="4"/>
    </row>
    <row r="316" spans="1:27" x14ac:dyDescent="0.25">
      <c r="A316" t="s">
        <v>1213</v>
      </c>
      <c r="B316" t="s">
        <v>1250</v>
      </c>
      <c r="C316" t="s">
        <v>4924</v>
      </c>
      <c r="D316" t="s">
        <v>4925</v>
      </c>
      <c r="E316" t="s">
        <v>309</v>
      </c>
      <c r="F316" t="s">
        <v>5237</v>
      </c>
      <c r="G316" t="s">
        <v>5238</v>
      </c>
      <c r="H316" t="s">
        <v>312</v>
      </c>
      <c r="I316" t="s">
        <v>965</v>
      </c>
      <c r="J316" t="s">
        <v>204</v>
      </c>
      <c r="K316" t="s">
        <v>204</v>
      </c>
      <c r="L316" t="s">
        <v>340</v>
      </c>
      <c r="M316" t="s">
        <v>588</v>
      </c>
      <c r="N316" t="s">
        <v>339</v>
      </c>
      <c r="O316" t="s">
        <v>1212</v>
      </c>
      <c r="P316" s="137">
        <v>3671</v>
      </c>
      <c r="Q316" s="167">
        <v>1</v>
      </c>
      <c r="R316" t="s">
        <v>5239</v>
      </c>
      <c r="S316" s="153"/>
      <c r="T316" s="137">
        <v>207.37479999999999</v>
      </c>
      <c r="U316" s="130">
        <v>3.8224122472129243E-4</v>
      </c>
      <c r="V316" s="130">
        <v>3.0646880219073231E-4</v>
      </c>
      <c r="W316" s="130">
        <v>4.6878272662276005E-5</v>
      </c>
      <c r="X316" s="181"/>
      <c r="Y316" s="4"/>
      <c r="Z316" s="159"/>
      <c r="AA316" s="4"/>
    </row>
    <row r="317" spans="1:27" x14ac:dyDescent="0.25">
      <c r="A317" t="s">
        <v>1213</v>
      </c>
      <c r="B317" t="s">
        <v>1250</v>
      </c>
      <c r="C317" t="s">
        <v>5051</v>
      </c>
      <c r="D317" t="s">
        <v>5052</v>
      </c>
      <c r="E317" t="s">
        <v>80</v>
      </c>
      <c r="F317" t="s">
        <v>5053</v>
      </c>
      <c r="G317" t="s">
        <v>5054</v>
      </c>
      <c r="H317" t="s">
        <v>321</v>
      </c>
      <c r="I317" t="s">
        <v>965</v>
      </c>
      <c r="J317" t="s">
        <v>205</v>
      </c>
      <c r="K317" t="s">
        <v>224</v>
      </c>
      <c r="L317" t="s">
        <v>368</v>
      </c>
      <c r="M317" t="s">
        <v>735</v>
      </c>
      <c r="N317" t="s">
        <v>339</v>
      </c>
      <c r="O317" t="s">
        <v>1217</v>
      </c>
      <c r="P317" s="137">
        <v>93072</v>
      </c>
      <c r="Q317" s="11" t="s">
        <v>1218</v>
      </c>
      <c r="R317" t="s">
        <v>5055</v>
      </c>
      <c r="S317" s="153"/>
      <c r="T317" s="137">
        <v>56866.060899999997</v>
      </c>
      <c r="U317" s="130">
        <v>1.4923102059350243E-5</v>
      </c>
      <c r="V317" s="130">
        <v>8.4039499553883679E-2</v>
      </c>
      <c r="W317" s="130">
        <v>1.2854902509901603E-2</v>
      </c>
      <c r="X317" s="181"/>
      <c r="Y317" s="4"/>
      <c r="Z317" s="159"/>
      <c r="AA317" s="4"/>
    </row>
    <row r="318" spans="1:27" x14ac:dyDescent="0.25">
      <c r="A318" t="s">
        <v>1213</v>
      </c>
      <c r="B318" t="s">
        <v>1250</v>
      </c>
      <c r="C318" t="s">
        <v>4901</v>
      </c>
      <c r="D318" t="s">
        <v>4902</v>
      </c>
      <c r="E318" t="s">
        <v>80</v>
      </c>
      <c r="F318" t="s">
        <v>4903</v>
      </c>
      <c r="G318" t="s">
        <v>4904</v>
      </c>
      <c r="H318" t="s">
        <v>321</v>
      </c>
      <c r="I318" t="s">
        <v>965</v>
      </c>
      <c r="J318" t="s">
        <v>205</v>
      </c>
      <c r="K318" t="s">
        <v>224</v>
      </c>
      <c r="L318" t="s">
        <v>344</v>
      </c>
      <c r="M318" t="s">
        <v>604</v>
      </c>
      <c r="N318" t="s">
        <v>339</v>
      </c>
      <c r="O318" t="s">
        <v>1215</v>
      </c>
      <c r="P318" s="137">
        <v>22235</v>
      </c>
      <c r="Q318" s="11" t="s">
        <v>1216</v>
      </c>
      <c r="R318" t="s">
        <v>4905</v>
      </c>
      <c r="S318" s="153">
        <v>29.380750119713134</v>
      </c>
      <c r="T318" s="137">
        <v>45597.092700000001</v>
      </c>
      <c r="U318" s="130">
        <v>4.0722184639439947E-8</v>
      </c>
      <c r="V318" s="130">
        <v>6.7429076865716864E-2</v>
      </c>
      <c r="W318" s="130">
        <v>1.0314128642397358E-2</v>
      </c>
      <c r="X318" s="181"/>
      <c r="Y318" s="4"/>
      <c r="Z318" s="159"/>
      <c r="AA318" s="4"/>
    </row>
    <row r="319" spans="1:27" x14ac:dyDescent="0.25">
      <c r="A319" t="s">
        <v>1213</v>
      </c>
      <c r="B319" t="s">
        <v>1250</v>
      </c>
      <c r="C319" t="s">
        <v>5051</v>
      </c>
      <c r="D319" t="s">
        <v>5052</v>
      </c>
      <c r="E319" t="s">
        <v>80</v>
      </c>
      <c r="F319" t="s">
        <v>5056</v>
      </c>
      <c r="G319" t="s">
        <v>5057</v>
      </c>
      <c r="H319" t="s">
        <v>321</v>
      </c>
      <c r="I319" t="s">
        <v>965</v>
      </c>
      <c r="J319" t="s">
        <v>205</v>
      </c>
      <c r="K319" t="s">
        <v>224</v>
      </c>
      <c r="L319" t="s">
        <v>344</v>
      </c>
      <c r="M319" t="s">
        <v>602</v>
      </c>
      <c r="N319" t="s">
        <v>339</v>
      </c>
      <c r="O319" t="s">
        <v>1215</v>
      </c>
      <c r="P319" s="137">
        <v>33352</v>
      </c>
      <c r="Q319" s="11" t="s">
        <v>1216</v>
      </c>
      <c r="R319" t="s">
        <v>5058</v>
      </c>
      <c r="S319" s="153"/>
      <c r="T319" s="137">
        <v>25436.3534</v>
      </c>
      <c r="U319" s="130">
        <v>5.5670084809373214E-7</v>
      </c>
      <c r="V319" s="130">
        <v>3.7591111022513835E-2</v>
      </c>
      <c r="W319" s="130">
        <v>5.750035043027236E-3</v>
      </c>
      <c r="X319" s="181"/>
      <c r="Y319" s="4"/>
      <c r="Z319" s="159"/>
      <c r="AA319" s="4"/>
    </row>
    <row r="320" spans="1:27" x14ac:dyDescent="0.25">
      <c r="A320" t="s">
        <v>1213</v>
      </c>
      <c r="B320" t="s">
        <v>1250</v>
      </c>
      <c r="C320" t="s">
        <v>4901</v>
      </c>
      <c r="D320" t="s">
        <v>4902</v>
      </c>
      <c r="E320" t="s">
        <v>80</v>
      </c>
      <c r="F320" t="s">
        <v>5072</v>
      </c>
      <c r="G320" t="s">
        <v>5073</v>
      </c>
      <c r="H320" t="s">
        <v>321</v>
      </c>
      <c r="I320" t="s">
        <v>965</v>
      </c>
      <c r="J320" t="s">
        <v>205</v>
      </c>
      <c r="K320" t="s">
        <v>224</v>
      </c>
      <c r="L320" t="s">
        <v>344</v>
      </c>
      <c r="M320" t="s">
        <v>735</v>
      </c>
      <c r="N320" t="s">
        <v>339</v>
      </c>
      <c r="O320" t="s">
        <v>1215</v>
      </c>
      <c r="P320" s="137">
        <v>41177</v>
      </c>
      <c r="Q320" s="11" t="s">
        <v>1216</v>
      </c>
      <c r="R320" t="s">
        <v>5074</v>
      </c>
      <c r="S320" s="153"/>
      <c r="T320" s="137">
        <v>22559.817999999999</v>
      </c>
      <c r="U320" s="130">
        <v>1.0576913892161015E-6</v>
      </c>
      <c r="V320" s="130">
        <v>3.3340023624500302E-2</v>
      </c>
      <c r="W320" s="130">
        <v>5.0997775527681817E-3</v>
      </c>
      <c r="X320" s="181"/>
      <c r="Y320" s="4"/>
      <c r="Z320" s="159"/>
      <c r="AA320" s="4"/>
    </row>
    <row r="321" spans="1:27" x14ac:dyDescent="0.25">
      <c r="A321" t="s">
        <v>1213</v>
      </c>
      <c r="B321" t="s">
        <v>1250</v>
      </c>
      <c r="C321" t="s">
        <v>5051</v>
      </c>
      <c r="D321" t="s">
        <v>5052</v>
      </c>
      <c r="E321" t="s">
        <v>80</v>
      </c>
      <c r="F321" t="s">
        <v>5243</v>
      </c>
      <c r="G321" t="s">
        <v>5244</v>
      </c>
      <c r="H321" t="s">
        <v>321</v>
      </c>
      <c r="I321" t="s">
        <v>965</v>
      </c>
      <c r="J321" t="s">
        <v>205</v>
      </c>
      <c r="K321" t="s">
        <v>224</v>
      </c>
      <c r="L321" t="s">
        <v>344</v>
      </c>
      <c r="M321" t="s">
        <v>735</v>
      </c>
      <c r="N321" t="s">
        <v>339</v>
      </c>
      <c r="O321" t="s">
        <v>1215</v>
      </c>
      <c r="P321" s="137">
        <v>71757</v>
      </c>
      <c r="Q321" s="11" t="s">
        <v>1216</v>
      </c>
      <c r="R321" t="s">
        <v>5245</v>
      </c>
      <c r="S321" s="153"/>
      <c r="T321" s="137">
        <v>18406.686600000001</v>
      </c>
      <c r="U321" s="130">
        <v>4.5751458962553771E-6</v>
      </c>
      <c r="V321" s="130">
        <v>2.7202318990669667E-2</v>
      </c>
      <c r="W321" s="130">
        <v>4.1609381365258708E-3</v>
      </c>
      <c r="X321" s="181"/>
      <c r="Y321" s="4"/>
      <c r="Z321" s="159"/>
      <c r="AA321" s="4"/>
    </row>
    <row r="322" spans="1:27" x14ac:dyDescent="0.25">
      <c r="A322" t="s">
        <v>1213</v>
      </c>
      <c r="B322" t="s">
        <v>1250</v>
      </c>
      <c r="C322" t="s">
        <v>4891</v>
      </c>
      <c r="D322" t="s">
        <v>4892</v>
      </c>
      <c r="E322" t="s">
        <v>80</v>
      </c>
      <c r="F322" t="s">
        <v>4893</v>
      </c>
      <c r="G322" t="s">
        <v>4894</v>
      </c>
      <c r="H322" t="s">
        <v>321</v>
      </c>
      <c r="I322" t="s">
        <v>965</v>
      </c>
      <c r="J322" t="s">
        <v>205</v>
      </c>
      <c r="K322" t="s">
        <v>224</v>
      </c>
      <c r="L322" t="s">
        <v>344</v>
      </c>
      <c r="M322" t="s">
        <v>604</v>
      </c>
      <c r="N322" t="s">
        <v>339</v>
      </c>
      <c r="O322" t="s">
        <v>1215</v>
      </c>
      <c r="P322" s="137">
        <v>8939</v>
      </c>
      <c r="Q322" s="11" t="s">
        <v>1216</v>
      </c>
      <c r="R322" t="s">
        <v>4895</v>
      </c>
      <c r="S322" s="153">
        <v>15.942718507581109</v>
      </c>
      <c r="T322" s="137">
        <v>16865.147399999998</v>
      </c>
      <c r="U322" s="130">
        <v>1.9007679874012191E-8</v>
      </c>
      <c r="V322" s="130">
        <v>2.4947716431127646E-2</v>
      </c>
      <c r="W322" s="130">
        <v>3.8160682092257389E-3</v>
      </c>
      <c r="X322" s="181"/>
      <c r="Y322" s="4"/>
      <c r="Z322" s="159"/>
      <c r="AA322" s="4"/>
    </row>
    <row r="323" spans="1:27" x14ac:dyDescent="0.25">
      <c r="A323" t="s">
        <v>1213</v>
      </c>
      <c r="B323" t="s">
        <v>1250</v>
      </c>
      <c r="C323" t="s">
        <v>5067</v>
      </c>
      <c r="D323" t="s">
        <v>5068</v>
      </c>
      <c r="E323" t="s">
        <v>80</v>
      </c>
      <c r="F323" t="s">
        <v>5069</v>
      </c>
      <c r="G323" t="s">
        <v>5070</v>
      </c>
      <c r="H323" t="s">
        <v>321</v>
      </c>
      <c r="I323" t="s">
        <v>965</v>
      </c>
      <c r="J323" t="s">
        <v>205</v>
      </c>
      <c r="K323" t="s">
        <v>224</v>
      </c>
      <c r="L323" t="s">
        <v>344</v>
      </c>
      <c r="M323" t="s">
        <v>735</v>
      </c>
      <c r="N323" t="s">
        <v>339</v>
      </c>
      <c r="O323" t="s">
        <v>1215</v>
      </c>
      <c r="P323" s="137">
        <v>16201</v>
      </c>
      <c r="Q323" s="11" t="s">
        <v>1216</v>
      </c>
      <c r="R323" t="s">
        <v>5071</v>
      </c>
      <c r="S323" s="153"/>
      <c r="T323" s="137">
        <v>15019.6582</v>
      </c>
      <c r="U323" s="130">
        <v>1.0724501258727187E-6</v>
      </c>
      <c r="V323" s="130">
        <v>2.2196799663802849E-2</v>
      </c>
      <c r="W323" s="130">
        <v>3.395280757556773E-3</v>
      </c>
      <c r="X323" s="181"/>
      <c r="Y323" s="4"/>
      <c r="Z323" s="159"/>
      <c r="AA323" s="4"/>
    </row>
    <row r="324" spans="1:27" x14ac:dyDescent="0.25">
      <c r="A324" t="s">
        <v>1213</v>
      </c>
      <c r="B324" t="s">
        <v>1250</v>
      </c>
      <c r="C324" t="s">
        <v>4896</v>
      </c>
      <c r="D324" t="s">
        <v>4897</v>
      </c>
      <c r="E324" t="s">
        <v>80</v>
      </c>
      <c r="F324" t="s">
        <v>4898</v>
      </c>
      <c r="G324" t="s">
        <v>4899</v>
      </c>
      <c r="H324" t="s">
        <v>321</v>
      </c>
      <c r="I324" t="s">
        <v>965</v>
      </c>
      <c r="J324" t="s">
        <v>205</v>
      </c>
      <c r="K324" t="s">
        <v>224</v>
      </c>
      <c r="L324" t="s">
        <v>346</v>
      </c>
      <c r="M324" t="s">
        <v>597</v>
      </c>
      <c r="N324" t="s">
        <v>339</v>
      </c>
      <c r="O324" t="s">
        <v>1215</v>
      </c>
      <c r="P324" s="137">
        <v>7878</v>
      </c>
      <c r="Q324" s="11" t="s">
        <v>1216</v>
      </c>
      <c r="R324" t="s">
        <v>4900</v>
      </c>
      <c r="S324" s="153">
        <v>4.5065091194464699</v>
      </c>
      <c r="T324" s="137">
        <v>14205.017</v>
      </c>
      <c r="U324" s="130">
        <v>2.7352516493145594E-8</v>
      </c>
      <c r="V324" s="130">
        <v>2.0999542127383464E-2</v>
      </c>
      <c r="W324" s="130">
        <v>3.2121451012092701E-3</v>
      </c>
      <c r="X324" s="181"/>
      <c r="Y324" s="4"/>
      <c r="Z324" s="159"/>
      <c r="AA324" s="4"/>
    </row>
    <row r="325" spans="1:27" x14ac:dyDescent="0.25">
      <c r="A325" t="s">
        <v>1213</v>
      </c>
      <c r="B325" t="s">
        <v>1250</v>
      </c>
      <c r="C325" t="s">
        <v>5173</v>
      </c>
      <c r="D325" t="s">
        <v>5174</v>
      </c>
      <c r="E325" t="s">
        <v>80</v>
      </c>
      <c r="F325" t="s">
        <v>5175</v>
      </c>
      <c r="G325" t="s">
        <v>5176</v>
      </c>
      <c r="H325" t="s">
        <v>321</v>
      </c>
      <c r="I325" t="s">
        <v>965</v>
      </c>
      <c r="J325" t="s">
        <v>205</v>
      </c>
      <c r="K325" t="s">
        <v>281</v>
      </c>
      <c r="L325" t="s">
        <v>314</v>
      </c>
      <c r="M325" t="s">
        <v>735</v>
      </c>
      <c r="N325" t="s">
        <v>339</v>
      </c>
      <c r="O325" t="s">
        <v>1217</v>
      </c>
      <c r="P325" s="137">
        <v>95039</v>
      </c>
      <c r="Q325" s="11" t="s">
        <v>1218</v>
      </c>
      <c r="R325" t="s">
        <v>5177</v>
      </c>
      <c r="S325" s="153"/>
      <c r="T325" s="137">
        <v>11745.391800000001</v>
      </c>
      <c r="U325" s="130">
        <v>1.0937805881135044E-4</v>
      </c>
      <c r="V325" s="130">
        <v>1.7357925493200088E-2</v>
      </c>
      <c r="W325" s="130">
        <v>2.6551138592413384E-3</v>
      </c>
      <c r="X325" s="181"/>
      <c r="Y325" s="4"/>
      <c r="Z325" s="159"/>
      <c r="AA325" s="4"/>
    </row>
    <row r="326" spans="1:27" x14ac:dyDescent="0.25">
      <c r="A326" t="s">
        <v>1213</v>
      </c>
      <c r="B326" t="s">
        <v>1250</v>
      </c>
      <c r="C326" t="s">
        <v>5051</v>
      </c>
      <c r="D326" t="s">
        <v>5052</v>
      </c>
      <c r="E326" t="s">
        <v>80</v>
      </c>
      <c r="F326" t="s">
        <v>5246</v>
      </c>
      <c r="G326" t="s">
        <v>5247</v>
      </c>
      <c r="H326" t="s">
        <v>321</v>
      </c>
      <c r="I326" t="s">
        <v>965</v>
      </c>
      <c r="J326" t="s">
        <v>205</v>
      </c>
      <c r="K326" t="s">
        <v>224</v>
      </c>
      <c r="L326" t="s">
        <v>344</v>
      </c>
      <c r="M326" t="s">
        <v>735</v>
      </c>
      <c r="N326" t="s">
        <v>339</v>
      </c>
      <c r="O326" t="s">
        <v>1215</v>
      </c>
      <c r="P326" s="137">
        <v>103435</v>
      </c>
      <c r="Q326" s="11" t="s">
        <v>1216</v>
      </c>
      <c r="R326" t="s">
        <v>5248</v>
      </c>
      <c r="S326" s="153"/>
      <c r="T326" s="137">
        <v>10105.2282</v>
      </c>
      <c r="U326" s="130">
        <v>2.282664091998414E-5</v>
      </c>
      <c r="V326" s="130">
        <v>1.4934009927717212E-2</v>
      </c>
      <c r="W326" s="130">
        <v>2.2843453699961467E-3</v>
      </c>
      <c r="X326" s="181"/>
      <c r="Y326" s="4"/>
      <c r="Z326" s="159"/>
      <c r="AA326" s="4"/>
    </row>
    <row r="327" spans="1:27" x14ac:dyDescent="0.25">
      <c r="A327" t="s">
        <v>1213</v>
      </c>
      <c r="B327" t="s">
        <v>1250</v>
      </c>
      <c r="C327" t="s">
        <v>5178</v>
      </c>
      <c r="D327" t="s">
        <v>5179</v>
      </c>
      <c r="E327" t="s">
        <v>80</v>
      </c>
      <c r="F327" t="s">
        <v>5180</v>
      </c>
      <c r="G327" t="s">
        <v>5181</v>
      </c>
      <c r="H327" t="s">
        <v>321</v>
      </c>
      <c r="I327" t="s">
        <v>965</v>
      </c>
      <c r="J327" t="s">
        <v>205</v>
      </c>
      <c r="K327" t="s">
        <v>224</v>
      </c>
      <c r="L327" t="s">
        <v>344</v>
      </c>
      <c r="M327" t="s">
        <v>735</v>
      </c>
      <c r="N327" t="s">
        <v>339</v>
      </c>
      <c r="O327" t="s">
        <v>1215</v>
      </c>
      <c r="P327" s="137">
        <v>57901</v>
      </c>
      <c r="Q327" s="11" t="s">
        <v>1216</v>
      </c>
      <c r="R327" t="s">
        <v>5182</v>
      </c>
      <c r="S327" s="153">
        <v>6.9070126390002189</v>
      </c>
      <c r="T327" s="137">
        <v>9844.1486000000004</v>
      </c>
      <c r="U327" s="130">
        <v>2.2203738600168576E-5</v>
      </c>
      <c r="V327" s="130">
        <v>1.4558381090979518E-2</v>
      </c>
      <c r="W327" s="130">
        <v>2.2268881968596646E-3</v>
      </c>
      <c r="X327" s="181"/>
      <c r="Y327" s="4"/>
      <c r="Z327" s="159"/>
      <c r="AA327" s="4"/>
    </row>
    <row r="328" spans="1:27" x14ac:dyDescent="0.25">
      <c r="A328" t="s">
        <v>1213</v>
      </c>
      <c r="B328" t="s">
        <v>1250</v>
      </c>
      <c r="C328" t="s">
        <v>5067</v>
      </c>
      <c r="D328" t="s">
        <v>5068</v>
      </c>
      <c r="E328" t="s">
        <v>80</v>
      </c>
      <c r="F328" t="s">
        <v>5249</v>
      </c>
      <c r="G328" t="s">
        <v>5250</v>
      </c>
      <c r="H328" t="s">
        <v>321</v>
      </c>
      <c r="I328" t="s">
        <v>965</v>
      </c>
      <c r="J328" t="s">
        <v>205</v>
      </c>
      <c r="K328" t="s">
        <v>224</v>
      </c>
      <c r="L328" t="s">
        <v>344</v>
      </c>
      <c r="M328" t="s">
        <v>735</v>
      </c>
      <c r="N328" t="s">
        <v>339</v>
      </c>
      <c r="O328" t="s">
        <v>1215</v>
      </c>
      <c r="P328" s="137">
        <v>7055</v>
      </c>
      <c r="Q328" s="11" t="s">
        <v>1216</v>
      </c>
      <c r="R328" t="s">
        <v>5251</v>
      </c>
      <c r="S328" s="153"/>
      <c r="T328" s="137">
        <v>2304.5657999999999</v>
      </c>
      <c r="U328" s="130">
        <v>1.0363633532516836E-6</v>
      </c>
      <c r="V328" s="130">
        <v>3.4058022805361888E-3</v>
      </c>
      <c r="W328" s="130">
        <v>5.2096045926858453E-4</v>
      </c>
      <c r="X328" s="181"/>
      <c r="Y328" s="4"/>
      <c r="Z328" s="159"/>
      <c r="AA328" s="4"/>
    </row>
    <row r="329" spans="1:27" x14ac:dyDescent="0.25">
      <c r="A329" t="s">
        <v>1213</v>
      </c>
      <c r="B329" t="s">
        <v>1250</v>
      </c>
      <c r="C329" t="s">
        <v>4916</v>
      </c>
      <c r="D329" t="s">
        <v>4917</v>
      </c>
      <c r="E329" t="s">
        <v>309</v>
      </c>
      <c r="F329" t="s">
        <v>5109</v>
      </c>
      <c r="G329" t="s">
        <v>5110</v>
      </c>
      <c r="H329" t="s">
        <v>312</v>
      </c>
      <c r="I329" t="s">
        <v>966</v>
      </c>
      <c r="J329" t="s">
        <v>204</v>
      </c>
      <c r="K329" t="s">
        <v>204</v>
      </c>
      <c r="L329" t="s">
        <v>340</v>
      </c>
      <c r="M329" t="s">
        <v>576</v>
      </c>
      <c r="N329" t="s">
        <v>339</v>
      </c>
      <c r="O329" t="s">
        <v>1212</v>
      </c>
      <c r="P329" s="137">
        <v>6543958.1399999997</v>
      </c>
      <c r="Q329" s="167">
        <v>1</v>
      </c>
      <c r="R329" t="s">
        <v>5111</v>
      </c>
      <c r="S329" s="153"/>
      <c r="T329" s="137">
        <v>23414.282199999998</v>
      </c>
      <c r="U329" s="130">
        <v>4.7602423430437458E-3</v>
      </c>
      <c r="V329" s="130">
        <v>3.4602793462151241E-2</v>
      </c>
      <c r="W329" s="130">
        <v>5.2929341427243029E-3</v>
      </c>
      <c r="X329" s="181"/>
      <c r="Y329" s="4"/>
      <c r="Z329" s="159"/>
      <c r="AA329" s="4"/>
    </row>
    <row r="330" spans="1:27" x14ac:dyDescent="0.25">
      <c r="A330" t="s">
        <v>1213</v>
      </c>
      <c r="B330" t="s">
        <v>1250</v>
      </c>
      <c r="C330" t="s">
        <v>4924</v>
      </c>
      <c r="D330" t="s">
        <v>4925</v>
      </c>
      <c r="E330" t="s">
        <v>309</v>
      </c>
      <c r="F330" t="s">
        <v>5189</v>
      </c>
      <c r="G330" t="s">
        <v>5190</v>
      </c>
      <c r="H330" t="s">
        <v>312</v>
      </c>
      <c r="I330" t="s">
        <v>966</v>
      </c>
      <c r="J330" t="s">
        <v>204</v>
      </c>
      <c r="K330" t="s">
        <v>204</v>
      </c>
      <c r="L330" t="s">
        <v>340</v>
      </c>
      <c r="M330" t="s">
        <v>573</v>
      </c>
      <c r="N330" t="s">
        <v>339</v>
      </c>
      <c r="O330" t="s">
        <v>1212</v>
      </c>
      <c r="P330" s="137">
        <v>584649.12</v>
      </c>
      <c r="Q330" s="167">
        <v>1</v>
      </c>
      <c r="R330" t="s">
        <v>5191</v>
      </c>
      <c r="S330" s="153"/>
      <c r="T330" s="137">
        <v>21079.524000000001</v>
      </c>
      <c r="U330" s="130">
        <v>7.408256402363823E-3</v>
      </c>
      <c r="V330" s="130">
        <v>3.115237140276559E-2</v>
      </c>
      <c r="W330" s="130">
        <v>4.7651485249270735E-3</v>
      </c>
      <c r="X330" s="181"/>
      <c r="Y330" s="4"/>
      <c r="Z330" s="159"/>
      <c r="AA330" s="4"/>
    </row>
    <row r="331" spans="1:27" x14ac:dyDescent="0.25">
      <c r="A331" t="s">
        <v>1213</v>
      </c>
      <c r="B331" t="s">
        <v>1250</v>
      </c>
      <c r="C331" t="s">
        <v>4924</v>
      </c>
      <c r="D331" t="s">
        <v>4925</v>
      </c>
      <c r="E331" t="s">
        <v>309</v>
      </c>
      <c r="F331" t="s">
        <v>5270</v>
      </c>
      <c r="G331" t="s">
        <v>5271</v>
      </c>
      <c r="H331" t="s">
        <v>312</v>
      </c>
      <c r="I331" t="s">
        <v>966</v>
      </c>
      <c r="J331" t="s">
        <v>204</v>
      </c>
      <c r="K331" t="s">
        <v>204</v>
      </c>
      <c r="L331" t="s">
        <v>340</v>
      </c>
      <c r="M331" t="s">
        <v>624</v>
      </c>
      <c r="N331" t="s">
        <v>339</v>
      </c>
      <c r="O331" t="s">
        <v>1212</v>
      </c>
      <c r="P331" s="137">
        <v>534810.72</v>
      </c>
      <c r="Q331" s="167">
        <v>1</v>
      </c>
      <c r="R331" t="s">
        <v>5272</v>
      </c>
      <c r="S331" s="153"/>
      <c r="T331" s="137">
        <v>20150.8122</v>
      </c>
      <c r="U331" s="130">
        <v>8.3218687418016146E-3</v>
      </c>
      <c r="V331" s="130">
        <v>2.9779874824942293E-2</v>
      </c>
      <c r="W331" s="130">
        <v>4.5552078446903987E-3</v>
      </c>
      <c r="X331" s="181"/>
      <c r="Y331" s="4"/>
      <c r="Z331" s="159"/>
      <c r="AA331" s="4"/>
    </row>
    <row r="332" spans="1:27" x14ac:dyDescent="0.25">
      <c r="A332" t="s">
        <v>1213</v>
      </c>
      <c r="B332" t="s">
        <v>1250</v>
      </c>
      <c r="C332" t="s">
        <v>5051</v>
      </c>
      <c r="D332" t="s">
        <v>5052</v>
      </c>
      <c r="E332" t="s">
        <v>80</v>
      </c>
      <c r="F332" t="s">
        <v>5231</v>
      </c>
      <c r="G332" t="s">
        <v>5232</v>
      </c>
      <c r="H332" t="s">
        <v>321</v>
      </c>
      <c r="I332" t="s">
        <v>967</v>
      </c>
      <c r="J332" t="s">
        <v>205</v>
      </c>
      <c r="K332" t="s">
        <v>224</v>
      </c>
      <c r="L332" t="s">
        <v>344</v>
      </c>
      <c r="M332" t="s">
        <v>732</v>
      </c>
      <c r="N332" t="s">
        <v>339</v>
      </c>
      <c r="O332" t="s">
        <v>1215</v>
      </c>
      <c r="P332" s="137">
        <v>124916</v>
      </c>
      <c r="Q332" s="11" t="s">
        <v>1216</v>
      </c>
      <c r="R332" t="s">
        <v>5233</v>
      </c>
      <c r="S332" s="153"/>
      <c r="T332" s="137">
        <v>50299.186200000004</v>
      </c>
      <c r="U332" s="130">
        <v>4.050740764339036E-6</v>
      </c>
      <c r="V332" s="130">
        <v>7.4334644780970682E-2</v>
      </c>
      <c r="W332" s="130">
        <v>1.1370422442304811E-2</v>
      </c>
      <c r="X332" s="181"/>
      <c r="Y332" s="4"/>
      <c r="Z332" s="159"/>
      <c r="AA332" s="4"/>
    </row>
    <row r="333" spans="1:27" x14ac:dyDescent="0.25">
      <c r="A333" t="s">
        <v>1213</v>
      </c>
      <c r="B333" t="s">
        <v>1250</v>
      </c>
      <c r="C333" t="s">
        <v>5051</v>
      </c>
      <c r="D333" t="s">
        <v>5052</v>
      </c>
      <c r="E333" t="s">
        <v>80</v>
      </c>
      <c r="F333" t="s">
        <v>5255</v>
      </c>
      <c r="G333" t="s">
        <v>5256</v>
      </c>
      <c r="H333" t="s">
        <v>321</v>
      </c>
      <c r="I333" t="s">
        <v>967</v>
      </c>
      <c r="J333" t="s">
        <v>205</v>
      </c>
      <c r="K333" t="s">
        <v>224</v>
      </c>
      <c r="L333" t="s">
        <v>380</v>
      </c>
      <c r="M333" t="s">
        <v>732</v>
      </c>
      <c r="N333" t="s">
        <v>339</v>
      </c>
      <c r="O333" t="s">
        <v>1215</v>
      </c>
      <c r="P333" s="137">
        <v>32836</v>
      </c>
      <c r="Q333" s="11" t="s">
        <v>1216</v>
      </c>
      <c r="R333" t="s">
        <v>5257</v>
      </c>
      <c r="S333" s="153"/>
      <c r="T333" s="137">
        <v>12133.220499999999</v>
      </c>
      <c r="U333" s="130">
        <v>5.1145381791334446E-6</v>
      </c>
      <c r="V333" s="130">
        <v>1.7931078103421108E-2</v>
      </c>
      <c r="W333" s="130">
        <v>2.7427847873977202E-3</v>
      </c>
      <c r="X333" s="181"/>
      <c r="Y333" s="4"/>
      <c r="Z333" s="159"/>
      <c r="AA333" s="4"/>
    </row>
    <row r="334" spans="1:27" x14ac:dyDescent="0.25">
      <c r="A334" t="s">
        <v>1213</v>
      </c>
      <c r="B334" t="s">
        <v>1250</v>
      </c>
      <c r="C334" t="s">
        <v>5067</v>
      </c>
      <c r="D334" t="s">
        <v>5068</v>
      </c>
      <c r="E334" t="s">
        <v>80</v>
      </c>
      <c r="F334" t="s">
        <v>5148</v>
      </c>
      <c r="G334" t="s">
        <v>5149</v>
      </c>
      <c r="H334" t="s">
        <v>321</v>
      </c>
      <c r="I334" t="s">
        <v>967</v>
      </c>
      <c r="J334" t="s">
        <v>205</v>
      </c>
      <c r="K334" t="s">
        <v>224</v>
      </c>
      <c r="L334" t="s">
        <v>344</v>
      </c>
      <c r="M334" t="s">
        <v>732</v>
      </c>
      <c r="N334" t="s">
        <v>339</v>
      </c>
      <c r="O334" t="s">
        <v>1215</v>
      </c>
      <c r="P334" s="137">
        <v>30947</v>
      </c>
      <c r="Q334" s="11" t="s">
        <v>1216</v>
      </c>
      <c r="R334" t="s">
        <v>5150</v>
      </c>
      <c r="S334" s="153"/>
      <c r="T334" s="137">
        <v>8973.6786999999986</v>
      </c>
      <c r="U334" s="130">
        <v>1.841492024626579E-6</v>
      </c>
      <c r="V334" s="130">
        <v>1.3261749700287841E-2</v>
      </c>
      <c r="W334" s="130">
        <v>2.0285520548419156E-3</v>
      </c>
      <c r="X334" s="181"/>
      <c r="Y334" s="4"/>
      <c r="Z334" s="159"/>
      <c r="AA334" s="4"/>
    </row>
    <row r="335" spans="1:27" x14ac:dyDescent="0.25">
      <c r="A335" t="s">
        <v>1213</v>
      </c>
      <c r="B335" t="s">
        <v>1254</v>
      </c>
      <c r="C335" t="s">
        <v>5173</v>
      </c>
      <c r="D335" t="s">
        <v>5174</v>
      </c>
      <c r="E335" t="s">
        <v>80</v>
      </c>
      <c r="F335" t="s">
        <v>5273</v>
      </c>
      <c r="G335" t="s">
        <v>5274</v>
      </c>
      <c r="H335" t="s">
        <v>321</v>
      </c>
      <c r="I335" t="s">
        <v>965</v>
      </c>
      <c r="J335" t="s">
        <v>205</v>
      </c>
      <c r="K335" t="s">
        <v>281</v>
      </c>
      <c r="L335" t="s">
        <v>380</v>
      </c>
      <c r="M335" t="s">
        <v>604</v>
      </c>
      <c r="N335" t="s">
        <v>339</v>
      </c>
      <c r="O335" t="s">
        <v>1215</v>
      </c>
      <c r="P335" s="137">
        <v>23001</v>
      </c>
      <c r="Q335" s="11" t="s">
        <v>1216</v>
      </c>
      <c r="R335" t="s">
        <v>5275</v>
      </c>
      <c r="S335" s="153"/>
      <c r="T335" s="137">
        <v>33744.7696</v>
      </c>
      <c r="U335" s="130">
        <v>1.9116697376721364E-6</v>
      </c>
      <c r="V335" s="130">
        <v>0.2099357529793105</v>
      </c>
      <c r="W335" s="130">
        <v>6.5564577999064066E-2</v>
      </c>
      <c r="X335" s="181"/>
      <c r="Y335" s="4"/>
      <c r="Z335" s="159"/>
      <c r="AA335" s="4"/>
    </row>
    <row r="336" spans="1:27" x14ac:dyDescent="0.25">
      <c r="A336" t="s">
        <v>1213</v>
      </c>
      <c r="B336" t="s">
        <v>1254</v>
      </c>
      <c r="C336" t="s">
        <v>5169</v>
      </c>
      <c r="D336" t="s">
        <v>5170</v>
      </c>
      <c r="E336" t="s">
        <v>80</v>
      </c>
      <c r="F336" t="s">
        <v>5171</v>
      </c>
      <c r="G336" t="s">
        <v>5049</v>
      </c>
      <c r="H336" t="s">
        <v>321</v>
      </c>
      <c r="I336" t="s">
        <v>965</v>
      </c>
      <c r="J336" t="s">
        <v>205</v>
      </c>
      <c r="K336" t="s">
        <v>224</v>
      </c>
      <c r="L336" t="s">
        <v>380</v>
      </c>
      <c r="M336" t="s">
        <v>604</v>
      </c>
      <c r="N336" t="s">
        <v>339</v>
      </c>
      <c r="O336" t="s">
        <v>1215</v>
      </c>
      <c r="P336" s="137">
        <v>8328</v>
      </c>
      <c r="Q336" s="11" t="s">
        <v>1216</v>
      </c>
      <c r="R336" t="s">
        <v>5172</v>
      </c>
      <c r="S336" s="153"/>
      <c r="T336" s="137">
        <v>33742.668600000005</v>
      </c>
      <c r="U336" s="130">
        <v>2.957446226716947E-7</v>
      </c>
      <c r="V336" s="130">
        <v>0.20992268195309233</v>
      </c>
      <c r="W336" s="130">
        <v>6.5560495815320488E-2</v>
      </c>
      <c r="X336" s="181"/>
      <c r="Y336" s="4"/>
      <c r="Z336" s="159"/>
      <c r="AA336" s="4"/>
    </row>
    <row r="337" spans="1:27" x14ac:dyDescent="0.25">
      <c r="A337" t="s">
        <v>1213</v>
      </c>
      <c r="B337" t="s">
        <v>1254</v>
      </c>
      <c r="C337" t="s">
        <v>5276</v>
      </c>
      <c r="D337" t="s">
        <v>5277</v>
      </c>
      <c r="E337" t="s">
        <v>80</v>
      </c>
      <c r="F337" t="s">
        <v>5278</v>
      </c>
      <c r="G337" t="s">
        <v>5279</v>
      </c>
      <c r="H337" t="s">
        <v>321</v>
      </c>
      <c r="I337" t="s">
        <v>965</v>
      </c>
      <c r="J337" t="s">
        <v>205</v>
      </c>
      <c r="K337" t="s">
        <v>293</v>
      </c>
      <c r="L337" t="s">
        <v>314</v>
      </c>
      <c r="M337" t="s">
        <v>604</v>
      </c>
      <c r="N337" t="s">
        <v>339</v>
      </c>
      <c r="O337" t="s">
        <v>1215</v>
      </c>
      <c r="P337" s="137">
        <v>83522</v>
      </c>
      <c r="Q337" s="11" t="s">
        <v>1216</v>
      </c>
      <c r="R337" t="s">
        <v>5280</v>
      </c>
      <c r="S337" s="153"/>
      <c r="T337" s="137">
        <v>33735.732100000001</v>
      </c>
      <c r="U337" s="130">
        <v>1.1874459036940739E-5</v>
      </c>
      <c r="V337" s="130">
        <v>0.20987952806749202</v>
      </c>
      <c r="W337" s="130">
        <v>6.5547018519251321E-2</v>
      </c>
      <c r="X337" s="181"/>
      <c r="Y337" s="4"/>
      <c r="Z337" s="159"/>
      <c r="AA337" s="4"/>
    </row>
    <row r="338" spans="1:27" x14ac:dyDescent="0.25">
      <c r="A338" t="s">
        <v>1213</v>
      </c>
      <c r="B338" t="s">
        <v>1254</v>
      </c>
      <c r="C338" t="s">
        <v>4412</v>
      </c>
      <c r="D338" t="s">
        <v>4413</v>
      </c>
      <c r="E338" t="s">
        <v>80</v>
      </c>
      <c r="F338" t="s">
        <v>5281</v>
      </c>
      <c r="G338" t="s">
        <v>5282</v>
      </c>
      <c r="H338" t="s">
        <v>321</v>
      </c>
      <c r="I338" t="s">
        <v>965</v>
      </c>
      <c r="J338" t="s">
        <v>205</v>
      </c>
      <c r="K338" t="s">
        <v>281</v>
      </c>
      <c r="L338" t="s">
        <v>314</v>
      </c>
      <c r="M338" t="s">
        <v>604</v>
      </c>
      <c r="N338" t="s">
        <v>339</v>
      </c>
      <c r="O338" t="s">
        <v>1215</v>
      </c>
      <c r="P338" s="137">
        <v>408704</v>
      </c>
      <c r="Q338" s="11" t="s">
        <v>1216</v>
      </c>
      <c r="R338" t="s">
        <v>5283</v>
      </c>
      <c r="S338" s="153"/>
      <c r="T338" s="137">
        <v>33701.139900000002</v>
      </c>
      <c r="U338" s="130">
        <v>6.0110282978852331E-5</v>
      </c>
      <c r="V338" s="130">
        <v>0.2096643201793579</v>
      </c>
      <c r="W338" s="130">
        <v>6.5479807412199095E-2</v>
      </c>
      <c r="X338" s="181"/>
      <c r="Y338" s="4"/>
      <c r="Z338" s="159"/>
      <c r="AA338" s="4"/>
    </row>
    <row r="339" spans="1:27" x14ac:dyDescent="0.25">
      <c r="A339" t="s">
        <v>1213</v>
      </c>
      <c r="B339" t="s">
        <v>1254</v>
      </c>
      <c r="C339" t="s">
        <v>5051</v>
      </c>
      <c r="D339" t="s">
        <v>5052</v>
      </c>
      <c r="E339" t="s">
        <v>80</v>
      </c>
      <c r="F339" t="s">
        <v>5284</v>
      </c>
      <c r="G339" t="s">
        <v>5285</v>
      </c>
      <c r="H339" t="s">
        <v>321</v>
      </c>
      <c r="I339" t="s">
        <v>965</v>
      </c>
      <c r="J339" t="s">
        <v>205</v>
      </c>
      <c r="K339" t="s">
        <v>224</v>
      </c>
      <c r="L339" t="s">
        <v>374</v>
      </c>
      <c r="M339" t="s">
        <v>595</v>
      </c>
      <c r="N339" t="s">
        <v>339</v>
      </c>
      <c r="O339" t="s">
        <v>1215</v>
      </c>
      <c r="P339" s="137">
        <v>91345</v>
      </c>
      <c r="Q339" s="11" t="s">
        <v>1216</v>
      </c>
      <c r="R339" t="s">
        <v>5286</v>
      </c>
      <c r="S339" s="153"/>
      <c r="T339" s="137">
        <v>25814.244999999999</v>
      </c>
      <c r="U339" s="130">
        <v>1.2824924650320908E-5</v>
      </c>
      <c r="V339" s="130">
        <v>0.16059771682074722</v>
      </c>
      <c r="W339" s="130">
        <v>5.0155923331473631E-2</v>
      </c>
      <c r="X339" s="181"/>
      <c r="Y339" s="4"/>
      <c r="Z339" s="159"/>
      <c r="AA339" s="4"/>
    </row>
    <row r="340" spans="1:27" x14ac:dyDescent="0.25">
      <c r="A340" t="s">
        <v>1213</v>
      </c>
      <c r="B340" t="s">
        <v>1257</v>
      </c>
      <c r="C340" t="s">
        <v>4929</v>
      </c>
      <c r="D340" t="s">
        <v>4930</v>
      </c>
      <c r="E340" t="s">
        <v>309</v>
      </c>
      <c r="F340" t="s">
        <v>5005</v>
      </c>
      <c r="G340" t="s">
        <v>5006</v>
      </c>
      <c r="H340" t="s">
        <v>312</v>
      </c>
      <c r="I340" t="s">
        <v>965</v>
      </c>
      <c r="J340" t="s">
        <v>204</v>
      </c>
      <c r="K340" t="s">
        <v>204</v>
      </c>
      <c r="L340" t="s">
        <v>340</v>
      </c>
      <c r="M340" t="s">
        <v>598</v>
      </c>
      <c r="N340" t="s">
        <v>339</v>
      </c>
      <c r="O340" t="s">
        <v>1212</v>
      </c>
      <c r="P340" s="137">
        <v>219988</v>
      </c>
      <c r="Q340" s="167">
        <v>1</v>
      </c>
      <c r="R340" t="s">
        <v>5007</v>
      </c>
      <c r="S340" s="153"/>
      <c r="T340" s="137">
        <v>37925.931200000006</v>
      </c>
      <c r="U340" s="130">
        <v>2.4853845766244061E-2</v>
      </c>
      <c r="V340" s="130">
        <v>0.10656794830133443</v>
      </c>
      <c r="W340" s="130">
        <v>5.6016494420555132E-2</v>
      </c>
      <c r="X340" s="181"/>
      <c r="Y340" s="4"/>
      <c r="Z340" s="159"/>
      <c r="AA340" s="4"/>
    </row>
    <row r="341" spans="1:27" x14ac:dyDescent="0.25">
      <c r="A341" t="s">
        <v>1213</v>
      </c>
      <c r="B341" t="s">
        <v>1257</v>
      </c>
      <c r="C341" t="s">
        <v>4911</v>
      </c>
      <c r="D341" t="s">
        <v>4912</v>
      </c>
      <c r="E341" t="s">
        <v>309</v>
      </c>
      <c r="F341" t="s">
        <v>4953</v>
      </c>
      <c r="G341" t="s">
        <v>4954</v>
      </c>
      <c r="H341" t="s">
        <v>312</v>
      </c>
      <c r="I341" t="s">
        <v>965</v>
      </c>
      <c r="J341" t="s">
        <v>204</v>
      </c>
      <c r="K341" t="s">
        <v>204</v>
      </c>
      <c r="L341" t="s">
        <v>340</v>
      </c>
      <c r="M341" t="s">
        <v>605</v>
      </c>
      <c r="N341" t="s">
        <v>339</v>
      </c>
      <c r="O341" t="s">
        <v>1212</v>
      </c>
      <c r="P341" s="137">
        <v>527780</v>
      </c>
      <c r="Q341" s="167">
        <v>1</v>
      </c>
      <c r="R341" t="s">
        <v>4955</v>
      </c>
      <c r="S341" s="153"/>
      <c r="T341" s="137">
        <v>37208.49</v>
      </c>
      <c r="U341" s="130">
        <v>1.7025161290322579E-2</v>
      </c>
      <c r="V341" s="130">
        <v>0.10455201265277618</v>
      </c>
      <c r="W341" s="130">
        <v>5.4956835772625182E-2</v>
      </c>
      <c r="X341" s="181"/>
      <c r="Y341" s="4"/>
      <c r="Z341" s="159"/>
      <c r="AA341" s="4"/>
    </row>
    <row r="342" spans="1:27" x14ac:dyDescent="0.25">
      <c r="A342" t="s">
        <v>1213</v>
      </c>
      <c r="B342" t="s">
        <v>1257</v>
      </c>
      <c r="C342" t="s">
        <v>4906</v>
      </c>
      <c r="D342" t="s">
        <v>4907</v>
      </c>
      <c r="E342" t="s">
        <v>309</v>
      </c>
      <c r="F342" t="s">
        <v>4965</v>
      </c>
      <c r="G342" t="s">
        <v>4966</v>
      </c>
      <c r="H342" t="s">
        <v>312</v>
      </c>
      <c r="I342" t="s">
        <v>965</v>
      </c>
      <c r="J342" t="s">
        <v>204</v>
      </c>
      <c r="K342" t="s">
        <v>204</v>
      </c>
      <c r="L342" t="s">
        <v>340</v>
      </c>
      <c r="M342" t="s">
        <v>605</v>
      </c>
      <c r="N342" t="s">
        <v>339</v>
      </c>
      <c r="O342" t="s">
        <v>1212</v>
      </c>
      <c r="P342" s="137">
        <v>736351</v>
      </c>
      <c r="Q342" s="167">
        <v>1</v>
      </c>
      <c r="R342" t="s">
        <v>4967</v>
      </c>
      <c r="S342" s="153"/>
      <c r="T342" s="137">
        <v>35882.3842</v>
      </c>
      <c r="U342" s="130">
        <v>5.7284420022660279E-3</v>
      </c>
      <c r="V342" s="130">
        <v>0.10082579244754991</v>
      </c>
      <c r="W342" s="130">
        <v>5.299818125536257E-2</v>
      </c>
      <c r="X342" s="181"/>
      <c r="Y342" s="4"/>
      <c r="Z342" s="159"/>
      <c r="AA342" s="4"/>
    </row>
    <row r="343" spans="1:27" x14ac:dyDescent="0.25">
      <c r="A343" t="s">
        <v>1213</v>
      </c>
      <c r="B343" t="s">
        <v>1257</v>
      </c>
      <c r="C343" t="s">
        <v>4911</v>
      </c>
      <c r="D343" t="s">
        <v>4912</v>
      </c>
      <c r="E343" t="s">
        <v>309</v>
      </c>
      <c r="F343" t="s">
        <v>5287</v>
      </c>
      <c r="G343" t="s">
        <v>5288</v>
      </c>
      <c r="H343" t="s">
        <v>312</v>
      </c>
      <c r="I343" t="s">
        <v>965</v>
      </c>
      <c r="J343" t="s">
        <v>204</v>
      </c>
      <c r="K343" t="s">
        <v>204</v>
      </c>
      <c r="L343" t="s">
        <v>340</v>
      </c>
      <c r="M343" t="s">
        <v>602</v>
      </c>
      <c r="N343" t="s">
        <v>339</v>
      </c>
      <c r="O343" t="s">
        <v>1212</v>
      </c>
      <c r="P343" s="137">
        <v>199155</v>
      </c>
      <c r="Q343" s="167">
        <v>1</v>
      </c>
      <c r="R343" t="s">
        <v>5289</v>
      </c>
      <c r="S343" s="153"/>
      <c r="T343" s="137">
        <v>13572.4133</v>
      </c>
      <c r="U343" s="130">
        <v>4.4256666666666666E-2</v>
      </c>
      <c r="V343" s="130">
        <v>3.8137078979628231E-2</v>
      </c>
      <c r="W343" s="130">
        <v>2.0046416450075023E-2</v>
      </c>
      <c r="X343" s="181"/>
      <c r="Y343" s="4"/>
      <c r="Z343" s="159"/>
      <c r="AA343" s="4"/>
    </row>
    <row r="344" spans="1:27" x14ac:dyDescent="0.25">
      <c r="A344" t="s">
        <v>1213</v>
      </c>
      <c r="B344" t="s">
        <v>1257</v>
      </c>
      <c r="C344" t="s">
        <v>4929</v>
      </c>
      <c r="D344" t="s">
        <v>4930</v>
      </c>
      <c r="E344" t="s">
        <v>309</v>
      </c>
      <c r="F344" t="s">
        <v>5290</v>
      </c>
      <c r="G344" t="s">
        <v>5291</v>
      </c>
      <c r="H344" t="s">
        <v>312</v>
      </c>
      <c r="I344" t="s">
        <v>965</v>
      </c>
      <c r="J344" t="s">
        <v>204</v>
      </c>
      <c r="K344" t="s">
        <v>204</v>
      </c>
      <c r="L344" t="s">
        <v>340</v>
      </c>
      <c r="M344" t="s">
        <v>703</v>
      </c>
      <c r="N344" t="s">
        <v>339</v>
      </c>
      <c r="O344" t="s">
        <v>1212</v>
      </c>
      <c r="P344" s="137">
        <v>72225</v>
      </c>
      <c r="Q344" s="167">
        <v>1</v>
      </c>
      <c r="R344" t="s">
        <v>5292</v>
      </c>
      <c r="S344" s="153"/>
      <c r="T344" s="137">
        <v>12726.045</v>
      </c>
      <c r="U344" s="130">
        <v>9.803836398301945E-3</v>
      </c>
      <c r="V344" s="130">
        <v>3.5758871640848608E-2</v>
      </c>
      <c r="W344" s="130">
        <v>1.8796332909506348E-2</v>
      </c>
      <c r="X344" s="181"/>
      <c r="Y344" s="4"/>
      <c r="Z344" s="159"/>
      <c r="AA344" s="4"/>
    </row>
    <row r="345" spans="1:27" x14ac:dyDescent="0.25">
      <c r="A345" t="s">
        <v>1213</v>
      </c>
      <c r="B345" t="s">
        <v>1257</v>
      </c>
      <c r="C345" t="s">
        <v>4906</v>
      </c>
      <c r="D345" t="s">
        <v>4907</v>
      </c>
      <c r="E345" t="s">
        <v>309</v>
      </c>
      <c r="F345" t="s">
        <v>5293</v>
      </c>
      <c r="G345" t="s">
        <v>5294</v>
      </c>
      <c r="H345" t="s">
        <v>312</v>
      </c>
      <c r="I345" t="s">
        <v>965</v>
      </c>
      <c r="J345" t="s">
        <v>204</v>
      </c>
      <c r="K345" t="s">
        <v>204</v>
      </c>
      <c r="L345" t="s">
        <v>340</v>
      </c>
      <c r="M345" t="s">
        <v>602</v>
      </c>
      <c r="N345" t="s">
        <v>339</v>
      </c>
      <c r="O345" t="s">
        <v>1212</v>
      </c>
      <c r="P345" s="137">
        <v>148043</v>
      </c>
      <c r="Q345" s="167">
        <v>1</v>
      </c>
      <c r="R345" t="s">
        <v>5295</v>
      </c>
      <c r="S345" s="153"/>
      <c r="T345" s="137">
        <v>12502.231400000001</v>
      </c>
      <c r="U345" s="130">
        <v>1.5827945465472119E-2</v>
      </c>
      <c r="V345" s="130">
        <v>3.5129978407969123E-2</v>
      </c>
      <c r="W345" s="130">
        <v>1.8465760773772759E-2</v>
      </c>
      <c r="X345" s="181"/>
      <c r="Y345" s="4"/>
      <c r="Z345" s="159"/>
      <c r="AA345" s="4"/>
    </row>
    <row r="346" spans="1:27" x14ac:dyDescent="0.25">
      <c r="A346" t="s">
        <v>1213</v>
      </c>
      <c r="B346" t="s">
        <v>1257</v>
      </c>
      <c r="C346" t="s">
        <v>4906</v>
      </c>
      <c r="D346" t="s">
        <v>4907</v>
      </c>
      <c r="E346" t="s">
        <v>309</v>
      </c>
      <c r="F346" t="s">
        <v>5296</v>
      </c>
      <c r="G346" t="s">
        <v>5297</v>
      </c>
      <c r="H346" t="s">
        <v>312</v>
      </c>
      <c r="I346" t="s">
        <v>965</v>
      </c>
      <c r="J346" t="s">
        <v>204</v>
      </c>
      <c r="K346" t="s">
        <v>204</v>
      </c>
      <c r="L346" t="s">
        <v>340</v>
      </c>
      <c r="M346" t="s">
        <v>597</v>
      </c>
      <c r="N346" t="s">
        <v>339</v>
      </c>
      <c r="O346" t="s">
        <v>1212</v>
      </c>
      <c r="P346" s="137">
        <v>26185</v>
      </c>
      <c r="Q346" s="167">
        <v>1</v>
      </c>
      <c r="R346" t="s">
        <v>5298</v>
      </c>
      <c r="S346" s="153"/>
      <c r="T346" s="137">
        <v>10151.924499999999</v>
      </c>
      <c r="U346" s="130">
        <v>1.5402941176470588E-3</v>
      </c>
      <c r="V346" s="130">
        <v>2.8525858984710977E-2</v>
      </c>
      <c r="W346" s="130">
        <v>1.4994364122881363E-2</v>
      </c>
      <c r="X346" s="181"/>
      <c r="Y346" s="4"/>
      <c r="Z346" s="159"/>
      <c r="AA346" s="4"/>
    </row>
    <row r="347" spans="1:27" x14ac:dyDescent="0.25">
      <c r="A347" t="s">
        <v>1213</v>
      </c>
      <c r="B347" t="s">
        <v>1257</v>
      </c>
      <c r="C347" t="s">
        <v>5169</v>
      </c>
      <c r="D347" t="s">
        <v>5170</v>
      </c>
      <c r="E347" t="s">
        <v>80</v>
      </c>
      <c r="F347" t="s">
        <v>5171</v>
      </c>
      <c r="G347" t="s">
        <v>5049</v>
      </c>
      <c r="H347" t="s">
        <v>321</v>
      </c>
      <c r="I347" t="s">
        <v>965</v>
      </c>
      <c r="J347" t="s">
        <v>205</v>
      </c>
      <c r="K347" t="s">
        <v>224</v>
      </c>
      <c r="L347" t="s">
        <v>380</v>
      </c>
      <c r="M347" t="s">
        <v>604</v>
      </c>
      <c r="N347" t="s">
        <v>339</v>
      </c>
      <c r="O347" t="s">
        <v>1215</v>
      </c>
      <c r="P347" s="137">
        <v>14020</v>
      </c>
      <c r="Q347" s="11" t="s">
        <v>1216</v>
      </c>
      <c r="R347" t="s">
        <v>5172</v>
      </c>
      <c r="S347" s="153"/>
      <c r="T347" s="137">
        <v>56805.020899999996</v>
      </c>
      <c r="U347" s="130">
        <v>4.9787939599629681E-7</v>
      </c>
      <c r="V347" s="130">
        <v>0.15961623980110504</v>
      </c>
      <c r="W347" s="130">
        <v>8.3900857141083099E-2</v>
      </c>
      <c r="X347" s="181"/>
      <c r="Y347" s="4"/>
      <c r="Z347" s="159"/>
      <c r="AA347" s="4"/>
    </row>
    <row r="348" spans="1:27" x14ac:dyDescent="0.25">
      <c r="A348" t="s">
        <v>1213</v>
      </c>
      <c r="B348" t="s">
        <v>1257</v>
      </c>
      <c r="C348" t="s">
        <v>4896</v>
      </c>
      <c r="D348" t="s">
        <v>4897</v>
      </c>
      <c r="E348" t="s">
        <v>80</v>
      </c>
      <c r="F348" t="s">
        <v>4898</v>
      </c>
      <c r="G348" t="s">
        <v>4899</v>
      </c>
      <c r="H348" t="s">
        <v>321</v>
      </c>
      <c r="I348" t="s">
        <v>965</v>
      </c>
      <c r="J348" t="s">
        <v>205</v>
      </c>
      <c r="K348" t="s">
        <v>224</v>
      </c>
      <c r="L348" t="s">
        <v>346</v>
      </c>
      <c r="M348" t="s">
        <v>597</v>
      </c>
      <c r="N348" t="s">
        <v>339</v>
      </c>
      <c r="O348" t="s">
        <v>1215</v>
      </c>
      <c r="P348" s="137">
        <v>29737</v>
      </c>
      <c r="Q348" s="11" t="s">
        <v>1216</v>
      </c>
      <c r="R348" t="s">
        <v>4900</v>
      </c>
      <c r="S348" s="153">
        <v>17.010665301942396</v>
      </c>
      <c r="T348" s="137">
        <v>53619.521500000003</v>
      </c>
      <c r="U348" s="130">
        <v>1.03247243330372E-7</v>
      </c>
      <c r="V348" s="130">
        <v>0.15071311377686145</v>
      </c>
      <c r="W348" s="130">
        <v>7.9221008113190217E-2</v>
      </c>
      <c r="X348" s="181"/>
      <c r="Y348" s="4"/>
      <c r="Z348" s="159"/>
      <c r="AA348" s="4"/>
    </row>
    <row r="349" spans="1:27" x14ac:dyDescent="0.25">
      <c r="A349" t="s">
        <v>1213</v>
      </c>
      <c r="B349" t="s">
        <v>1257</v>
      </c>
      <c r="C349" t="s">
        <v>5173</v>
      </c>
      <c r="D349" t="s">
        <v>5174</v>
      </c>
      <c r="E349" t="s">
        <v>80</v>
      </c>
      <c r="F349" t="s">
        <v>5273</v>
      </c>
      <c r="G349" t="s">
        <v>5274</v>
      </c>
      <c r="H349" t="s">
        <v>321</v>
      </c>
      <c r="I349" t="s">
        <v>965</v>
      </c>
      <c r="J349" t="s">
        <v>205</v>
      </c>
      <c r="K349" t="s">
        <v>281</v>
      </c>
      <c r="L349" t="s">
        <v>380</v>
      </c>
      <c r="M349" t="s">
        <v>604</v>
      </c>
      <c r="N349" t="s">
        <v>339</v>
      </c>
      <c r="O349" t="s">
        <v>1215</v>
      </c>
      <c r="P349" s="137">
        <v>18857</v>
      </c>
      <c r="Q349" s="11" t="s">
        <v>1216</v>
      </c>
      <c r="R349" t="s">
        <v>5275</v>
      </c>
      <c r="S349" s="153"/>
      <c r="T349" s="137">
        <v>27665.106800000001</v>
      </c>
      <c r="U349" s="130">
        <v>1.5672516952864428E-6</v>
      </c>
      <c r="V349" s="130">
        <v>7.7736091776470395E-2</v>
      </c>
      <c r="W349" s="130">
        <v>4.0861285411627743E-2</v>
      </c>
      <c r="X349" s="181"/>
      <c r="Y349" s="4"/>
      <c r="Z349" s="159"/>
      <c r="AA349" s="4"/>
    </row>
    <row r="350" spans="1:27" x14ac:dyDescent="0.25">
      <c r="A350" t="s">
        <v>1213</v>
      </c>
      <c r="B350" t="s">
        <v>1257</v>
      </c>
      <c r="C350" t="s">
        <v>5173</v>
      </c>
      <c r="D350" t="s">
        <v>5174</v>
      </c>
      <c r="E350" t="s">
        <v>80</v>
      </c>
      <c r="F350" t="s">
        <v>5299</v>
      </c>
      <c r="G350" t="s">
        <v>5300</v>
      </c>
      <c r="H350" t="s">
        <v>321</v>
      </c>
      <c r="I350" t="s">
        <v>965</v>
      </c>
      <c r="J350" t="s">
        <v>205</v>
      </c>
      <c r="K350" t="s">
        <v>281</v>
      </c>
      <c r="L350" t="s">
        <v>314</v>
      </c>
      <c r="M350" t="s">
        <v>735</v>
      </c>
      <c r="N350" t="s">
        <v>339</v>
      </c>
      <c r="O350" t="s">
        <v>1217</v>
      </c>
      <c r="P350" s="137">
        <v>19740</v>
      </c>
      <c r="Q350" s="11" t="s">
        <v>1218</v>
      </c>
      <c r="R350" t="s">
        <v>5301</v>
      </c>
      <c r="S350" s="153"/>
      <c r="T350" s="137">
        <v>18827.863000000001</v>
      </c>
      <c r="U350" s="130">
        <v>2.4864626969504557E-6</v>
      </c>
      <c r="V350" s="130">
        <v>5.2904349699015252E-2</v>
      </c>
      <c r="W350" s="130">
        <v>2.7808700992893908E-2</v>
      </c>
      <c r="X350" s="181"/>
      <c r="Y350" s="4"/>
      <c r="Z350" s="159"/>
      <c r="AA350" s="4"/>
    </row>
    <row r="351" spans="1:27" x14ac:dyDescent="0.25">
      <c r="A351" t="s">
        <v>1213</v>
      </c>
      <c r="B351" t="s">
        <v>1257</v>
      </c>
      <c r="C351" t="s">
        <v>5051</v>
      </c>
      <c r="D351" t="s">
        <v>5052</v>
      </c>
      <c r="E351" t="s">
        <v>80</v>
      </c>
      <c r="F351" t="s">
        <v>5302</v>
      </c>
      <c r="G351" t="s">
        <v>5303</v>
      </c>
      <c r="H351" t="s">
        <v>321</v>
      </c>
      <c r="I351" t="s">
        <v>965</v>
      </c>
      <c r="J351" t="s">
        <v>205</v>
      </c>
      <c r="K351" t="s">
        <v>224</v>
      </c>
      <c r="L351" t="s">
        <v>314</v>
      </c>
      <c r="M351" t="s">
        <v>596</v>
      </c>
      <c r="N351" t="s">
        <v>339</v>
      </c>
      <c r="O351" t="s">
        <v>1215</v>
      </c>
      <c r="P351" s="137">
        <v>106279</v>
      </c>
      <c r="Q351" s="11" t="s">
        <v>1216</v>
      </c>
      <c r="R351" t="s">
        <v>5304</v>
      </c>
      <c r="S351" s="153"/>
      <c r="T351" s="137">
        <v>13706.939699999999</v>
      </c>
      <c r="U351" s="130">
        <v>4.8676832348688423E-6</v>
      </c>
      <c r="V351" s="130">
        <v>3.8515084489383761E-2</v>
      </c>
      <c r="W351" s="130">
        <v>2.0245111685046481E-2</v>
      </c>
      <c r="X351" s="181"/>
      <c r="Y351" s="4"/>
      <c r="Z351" s="159"/>
      <c r="AA351" s="4"/>
    </row>
    <row r="352" spans="1:27" x14ac:dyDescent="0.25">
      <c r="A352" t="s">
        <v>1213</v>
      </c>
      <c r="B352" t="s">
        <v>1257</v>
      </c>
      <c r="C352" t="s">
        <v>5078</v>
      </c>
      <c r="D352" t="s">
        <v>5079</v>
      </c>
      <c r="E352" t="s">
        <v>80</v>
      </c>
      <c r="F352" t="s">
        <v>5080</v>
      </c>
      <c r="G352" t="s">
        <v>5081</v>
      </c>
      <c r="H352" t="s">
        <v>321</v>
      </c>
      <c r="I352" t="s">
        <v>965</v>
      </c>
      <c r="J352" t="s">
        <v>205</v>
      </c>
      <c r="K352" t="s">
        <v>224</v>
      </c>
      <c r="L352" t="s">
        <v>314</v>
      </c>
      <c r="M352" t="s">
        <v>597</v>
      </c>
      <c r="N352" t="s">
        <v>339</v>
      </c>
      <c r="O352" t="s">
        <v>1215</v>
      </c>
      <c r="P352" s="137">
        <v>11566</v>
      </c>
      <c r="Q352" s="11" t="s">
        <v>1216</v>
      </c>
      <c r="R352" t="s">
        <v>5082</v>
      </c>
      <c r="S352" s="153"/>
      <c r="T352" s="137">
        <v>8569.6714000000011</v>
      </c>
      <c r="U352" s="130">
        <v>3.9918865191239111E-7</v>
      </c>
      <c r="V352" s="130">
        <v>2.4079891368185551E-2</v>
      </c>
      <c r="W352" s="130">
        <v>1.2657380778875793E-2</v>
      </c>
      <c r="X352" s="181"/>
      <c r="Y352" s="4"/>
      <c r="Z352" s="159"/>
      <c r="AA352" s="4"/>
    </row>
    <row r="353" spans="1:27" x14ac:dyDescent="0.25">
      <c r="A353" t="s">
        <v>1213</v>
      </c>
      <c r="B353" t="s">
        <v>1257</v>
      </c>
      <c r="C353" t="s">
        <v>4901</v>
      </c>
      <c r="D353" t="s">
        <v>4902</v>
      </c>
      <c r="E353" t="s">
        <v>80</v>
      </c>
      <c r="F353" t="s">
        <v>5264</v>
      </c>
      <c r="G353" t="s">
        <v>5265</v>
      </c>
      <c r="H353" t="s">
        <v>321</v>
      </c>
      <c r="I353" t="s">
        <v>965</v>
      </c>
      <c r="J353" t="s">
        <v>205</v>
      </c>
      <c r="K353" t="s">
        <v>224</v>
      </c>
      <c r="L353" t="s">
        <v>344</v>
      </c>
      <c r="M353" t="s">
        <v>735</v>
      </c>
      <c r="N353" t="s">
        <v>339</v>
      </c>
      <c r="O353" t="s">
        <v>1215</v>
      </c>
      <c r="P353" s="137">
        <v>33734</v>
      </c>
      <c r="Q353" s="11" t="s">
        <v>1216</v>
      </c>
      <c r="R353" t="s">
        <v>5266</v>
      </c>
      <c r="S353" s="153"/>
      <c r="T353" s="137">
        <v>5212.9989999999998</v>
      </c>
      <c r="U353" s="130">
        <v>8.6764011021442584E-7</v>
      </c>
      <c r="V353" s="130">
        <v>1.4647988651334633E-2</v>
      </c>
      <c r="W353" s="130">
        <v>7.6995849844053599E-3</v>
      </c>
      <c r="X353" s="181"/>
      <c r="Y353" s="4"/>
      <c r="Z353" s="159"/>
      <c r="AA353" s="4"/>
    </row>
    <row r="354" spans="1:27" x14ac:dyDescent="0.25">
      <c r="A354" t="s">
        <v>1213</v>
      </c>
      <c r="B354" t="s">
        <v>1257</v>
      </c>
      <c r="C354" t="s">
        <v>4901</v>
      </c>
      <c r="D354" t="s">
        <v>4902</v>
      </c>
      <c r="E354" t="s">
        <v>80</v>
      </c>
      <c r="F354" t="s">
        <v>5072</v>
      </c>
      <c r="G354" t="s">
        <v>5073</v>
      </c>
      <c r="H354" t="s">
        <v>321</v>
      </c>
      <c r="I354" t="s">
        <v>965</v>
      </c>
      <c r="J354" t="s">
        <v>205</v>
      </c>
      <c r="K354" t="s">
        <v>224</v>
      </c>
      <c r="L354" t="s">
        <v>344</v>
      </c>
      <c r="M354" t="s">
        <v>735</v>
      </c>
      <c r="N354" t="s">
        <v>339</v>
      </c>
      <c r="O354" t="s">
        <v>1215</v>
      </c>
      <c r="P354" s="137">
        <v>8419</v>
      </c>
      <c r="Q354" s="11" t="s">
        <v>1216</v>
      </c>
      <c r="R354" t="s">
        <v>5074</v>
      </c>
      <c r="S354" s="153"/>
      <c r="T354" s="137">
        <v>4612.5532999999996</v>
      </c>
      <c r="U354" s="130">
        <v>2.1625431201423994E-7</v>
      </c>
      <c r="V354" s="130">
        <v>1.2960798250806165E-2</v>
      </c>
      <c r="W354" s="130">
        <v>6.8127283528938232E-3</v>
      </c>
      <c r="X354" s="181"/>
      <c r="Y354" s="4"/>
      <c r="Z354" s="159"/>
      <c r="AA354" s="4"/>
    </row>
    <row r="355" spans="1:27" x14ac:dyDescent="0.25">
      <c r="A355" t="s">
        <v>1213</v>
      </c>
      <c r="B355" t="s">
        <v>1257</v>
      </c>
      <c r="C355" t="s">
        <v>4901</v>
      </c>
      <c r="D355" t="s">
        <v>4902</v>
      </c>
      <c r="E355" t="s">
        <v>80</v>
      </c>
      <c r="F355" t="s">
        <v>5086</v>
      </c>
      <c r="G355" t="s">
        <v>5087</v>
      </c>
      <c r="H355" t="s">
        <v>321</v>
      </c>
      <c r="I355" t="s">
        <v>965</v>
      </c>
      <c r="J355" t="s">
        <v>205</v>
      </c>
      <c r="K355" t="s">
        <v>224</v>
      </c>
      <c r="L355" t="s">
        <v>344</v>
      </c>
      <c r="M355" t="s">
        <v>735</v>
      </c>
      <c r="N355" t="s">
        <v>339</v>
      </c>
      <c r="O355" t="s">
        <v>1215</v>
      </c>
      <c r="P355" s="137">
        <v>16016</v>
      </c>
      <c r="Q355" s="11" t="s">
        <v>1216</v>
      </c>
      <c r="R355" t="s">
        <v>5088</v>
      </c>
      <c r="S355" s="153"/>
      <c r="T355" s="137">
        <v>4610.4332999999997</v>
      </c>
      <c r="U355" s="130">
        <v>1.0249492197049303E-6</v>
      </c>
      <c r="V355" s="130">
        <v>1.2954841373156833E-2</v>
      </c>
      <c r="W355" s="130">
        <v>6.8095971731261112E-3</v>
      </c>
      <c r="X355" s="181"/>
      <c r="Y355" s="4"/>
      <c r="Z355" s="159"/>
      <c r="AA355" s="4"/>
    </row>
    <row r="356" spans="1:27" x14ac:dyDescent="0.25">
      <c r="A356" t="s">
        <v>1213</v>
      </c>
      <c r="B356" t="s">
        <v>1257</v>
      </c>
      <c r="C356" t="s">
        <v>5305</v>
      </c>
      <c r="D356" t="s">
        <v>5306</v>
      </c>
      <c r="E356" t="s">
        <v>80</v>
      </c>
      <c r="F356" t="s">
        <v>5307</v>
      </c>
      <c r="G356" t="s">
        <v>5308</v>
      </c>
      <c r="H356" t="s">
        <v>321</v>
      </c>
      <c r="I356" t="s">
        <v>965</v>
      </c>
      <c r="J356" t="s">
        <v>205</v>
      </c>
      <c r="K356" t="s">
        <v>224</v>
      </c>
      <c r="L356" t="s">
        <v>344</v>
      </c>
      <c r="M356" t="s">
        <v>735</v>
      </c>
      <c r="N356" t="s">
        <v>339</v>
      </c>
      <c r="O356" t="s">
        <v>1215</v>
      </c>
      <c r="P356" s="137">
        <v>6558</v>
      </c>
      <c r="Q356" s="11" t="s">
        <v>1216</v>
      </c>
      <c r="R356" t="s">
        <v>5309</v>
      </c>
      <c r="S356" s="153"/>
      <c r="T356" s="137">
        <v>2285.4426000000003</v>
      </c>
      <c r="U356" s="130">
        <v>9.4810834458230102E-7</v>
      </c>
      <c r="V356" s="130">
        <v>6.4218575952806473E-3</v>
      </c>
      <c r="W356" s="130">
        <v>3.3755923416903528E-3</v>
      </c>
      <c r="X356" s="181"/>
      <c r="Y356" s="4"/>
      <c r="Z356" s="159"/>
      <c r="AA356" s="4"/>
    </row>
    <row r="357" spans="1:27" x14ac:dyDescent="0.25">
      <c r="A357" t="s">
        <v>1213</v>
      </c>
      <c r="B357" t="s">
        <v>1260</v>
      </c>
      <c r="C357" t="s">
        <v>4906</v>
      </c>
      <c r="D357" t="s">
        <v>4907</v>
      </c>
      <c r="E357" t="s">
        <v>309</v>
      </c>
      <c r="F357" t="s">
        <v>5296</v>
      </c>
      <c r="G357" t="s">
        <v>5297</v>
      </c>
      <c r="H357" t="s">
        <v>312</v>
      </c>
      <c r="I357" t="s">
        <v>965</v>
      </c>
      <c r="J357" t="s">
        <v>204</v>
      </c>
      <c r="K357" t="s">
        <v>204</v>
      </c>
      <c r="L357" t="s">
        <v>340</v>
      </c>
      <c r="M357" t="s">
        <v>597</v>
      </c>
      <c r="N357" t="s">
        <v>339</v>
      </c>
      <c r="O357" t="s">
        <v>1212</v>
      </c>
      <c r="P357" s="137">
        <v>88143</v>
      </c>
      <c r="Q357" s="167">
        <v>1</v>
      </c>
      <c r="R357" t="s">
        <v>5298</v>
      </c>
      <c r="S357" s="153"/>
      <c r="T357" s="137">
        <v>34173.041100000002</v>
      </c>
      <c r="U357" s="130">
        <v>5.1848823529411763E-3</v>
      </c>
      <c r="V357" s="130">
        <v>7.1626733439095189E-2</v>
      </c>
      <c r="W357" s="130">
        <v>1.0875655768725548E-2</v>
      </c>
      <c r="X357" s="181"/>
      <c r="Y357" s="4"/>
      <c r="Z357" s="159"/>
      <c r="AA357" s="4"/>
    </row>
    <row r="358" spans="1:27" x14ac:dyDescent="0.25">
      <c r="A358" t="s">
        <v>1213</v>
      </c>
      <c r="B358" t="s">
        <v>1260</v>
      </c>
      <c r="C358" t="s">
        <v>4911</v>
      </c>
      <c r="D358" t="s">
        <v>4912</v>
      </c>
      <c r="E358" t="s">
        <v>309</v>
      </c>
      <c r="F358" t="s">
        <v>4956</v>
      </c>
      <c r="G358" t="s">
        <v>4957</v>
      </c>
      <c r="H358" t="s">
        <v>312</v>
      </c>
      <c r="I358" t="s">
        <v>965</v>
      </c>
      <c r="J358" t="s">
        <v>204</v>
      </c>
      <c r="K358" t="s">
        <v>204</v>
      </c>
      <c r="L358" t="s">
        <v>340</v>
      </c>
      <c r="M358" t="s">
        <v>604</v>
      </c>
      <c r="N358" t="s">
        <v>339</v>
      </c>
      <c r="O358" t="s">
        <v>1212</v>
      </c>
      <c r="P358" s="137">
        <v>371426</v>
      </c>
      <c r="Q358" s="167">
        <v>1</v>
      </c>
      <c r="R358" t="s">
        <v>4958</v>
      </c>
      <c r="S358" s="153"/>
      <c r="T358" s="137">
        <v>32614.917100000002</v>
      </c>
      <c r="U358" s="130">
        <v>4.2545933562428409E-3</v>
      </c>
      <c r="V358" s="130">
        <v>6.8360903659663408E-2</v>
      </c>
      <c r="W358" s="130">
        <v>1.0379778897409698E-2</v>
      </c>
      <c r="X358" s="181"/>
      <c r="Y358" s="4"/>
      <c r="Z358" s="159"/>
      <c r="AA358" s="4"/>
    </row>
    <row r="359" spans="1:27" x14ac:dyDescent="0.25">
      <c r="A359" t="s">
        <v>1213</v>
      </c>
      <c r="B359" t="s">
        <v>1260</v>
      </c>
      <c r="C359" t="s">
        <v>4906</v>
      </c>
      <c r="D359" t="s">
        <v>4907</v>
      </c>
      <c r="E359" t="s">
        <v>309</v>
      </c>
      <c r="F359" t="s">
        <v>4971</v>
      </c>
      <c r="G359" t="s">
        <v>4972</v>
      </c>
      <c r="H359" t="s">
        <v>312</v>
      </c>
      <c r="I359" t="s">
        <v>965</v>
      </c>
      <c r="J359" t="s">
        <v>204</v>
      </c>
      <c r="K359" t="s">
        <v>204</v>
      </c>
      <c r="L359" t="s">
        <v>340</v>
      </c>
      <c r="M359" t="s">
        <v>604</v>
      </c>
      <c r="N359" t="s">
        <v>339</v>
      </c>
      <c r="O359" t="s">
        <v>1212</v>
      </c>
      <c r="P359" s="137">
        <v>107202</v>
      </c>
      <c r="Q359" s="167">
        <v>1</v>
      </c>
      <c r="R359" t="s">
        <v>4973</v>
      </c>
      <c r="S359" s="153"/>
      <c r="T359" s="137">
        <v>25878.5628</v>
      </c>
      <c r="U359" s="130">
        <v>3.2327526740351747E-3</v>
      </c>
      <c r="V359" s="130">
        <v>5.4241497384980603E-2</v>
      </c>
      <c r="W359" s="130">
        <v>8.2359173120868778E-3</v>
      </c>
      <c r="X359" s="181"/>
      <c r="Y359" s="4"/>
      <c r="Z359" s="159"/>
      <c r="AA359" s="4"/>
    </row>
    <row r="360" spans="1:27" x14ac:dyDescent="0.25">
      <c r="A360" t="s">
        <v>1213</v>
      </c>
      <c r="B360" t="s">
        <v>1260</v>
      </c>
      <c r="C360" t="s">
        <v>4911</v>
      </c>
      <c r="D360" t="s">
        <v>4912</v>
      </c>
      <c r="E360" t="s">
        <v>309</v>
      </c>
      <c r="F360" t="s">
        <v>5287</v>
      </c>
      <c r="G360" t="s">
        <v>5288</v>
      </c>
      <c r="H360" t="s">
        <v>312</v>
      </c>
      <c r="I360" t="s">
        <v>965</v>
      </c>
      <c r="J360" t="s">
        <v>204</v>
      </c>
      <c r="K360" t="s">
        <v>204</v>
      </c>
      <c r="L360" t="s">
        <v>340</v>
      </c>
      <c r="M360" t="s">
        <v>602</v>
      </c>
      <c r="N360" t="s">
        <v>339</v>
      </c>
      <c r="O360" t="s">
        <v>1212</v>
      </c>
      <c r="P360" s="137">
        <v>303036</v>
      </c>
      <c r="Q360" s="167">
        <v>1</v>
      </c>
      <c r="R360" t="s">
        <v>5289</v>
      </c>
      <c r="S360" s="153"/>
      <c r="T360" s="137">
        <v>20651.903399999999</v>
      </c>
      <c r="U360" s="130">
        <v>6.7341333333333336E-2</v>
      </c>
      <c r="V360" s="130">
        <v>4.3286413272763821E-2</v>
      </c>
      <c r="W360" s="130">
        <v>6.5725198904633851E-3</v>
      </c>
      <c r="X360" s="181"/>
      <c r="Y360" s="4"/>
      <c r="Z360" s="159"/>
      <c r="AA360" s="4"/>
    </row>
    <row r="361" spans="1:27" x14ac:dyDescent="0.25">
      <c r="A361" t="s">
        <v>1213</v>
      </c>
      <c r="B361" t="s">
        <v>1260</v>
      </c>
      <c r="C361" t="s">
        <v>4906</v>
      </c>
      <c r="D361" t="s">
        <v>4907</v>
      </c>
      <c r="E361" t="s">
        <v>309</v>
      </c>
      <c r="F361" t="s">
        <v>5293</v>
      </c>
      <c r="G361" t="s">
        <v>5294</v>
      </c>
      <c r="H361" t="s">
        <v>312</v>
      </c>
      <c r="I361" t="s">
        <v>965</v>
      </c>
      <c r="J361" t="s">
        <v>204</v>
      </c>
      <c r="K361" t="s">
        <v>204</v>
      </c>
      <c r="L361" t="s">
        <v>340</v>
      </c>
      <c r="M361" t="s">
        <v>602</v>
      </c>
      <c r="N361" t="s">
        <v>339</v>
      </c>
      <c r="O361" t="s">
        <v>1212</v>
      </c>
      <c r="P361" s="137">
        <v>227701</v>
      </c>
      <c r="Q361" s="167">
        <v>1</v>
      </c>
      <c r="R361" t="s">
        <v>5295</v>
      </c>
      <c r="S361" s="153"/>
      <c r="T361" s="137">
        <v>19229.3495</v>
      </c>
      <c r="U361" s="130">
        <v>2.4344541859010332E-2</v>
      </c>
      <c r="V361" s="130">
        <v>4.0304738557855817E-2</v>
      </c>
      <c r="W361" s="130">
        <v>6.1197885392392532E-3</v>
      </c>
      <c r="X361" s="181"/>
      <c r="Y361" s="4"/>
      <c r="Z361" s="159"/>
      <c r="AA361" s="4"/>
    </row>
    <row r="362" spans="1:27" x14ac:dyDescent="0.25">
      <c r="A362" t="s">
        <v>1213</v>
      </c>
      <c r="B362" t="s">
        <v>1260</v>
      </c>
      <c r="C362" t="s">
        <v>4929</v>
      </c>
      <c r="D362" t="s">
        <v>4930</v>
      </c>
      <c r="E362" t="s">
        <v>309</v>
      </c>
      <c r="F362" t="s">
        <v>5290</v>
      </c>
      <c r="G362" t="s">
        <v>5291</v>
      </c>
      <c r="H362" t="s">
        <v>312</v>
      </c>
      <c r="I362" t="s">
        <v>965</v>
      </c>
      <c r="J362" t="s">
        <v>204</v>
      </c>
      <c r="K362" t="s">
        <v>204</v>
      </c>
      <c r="L362" t="s">
        <v>340</v>
      </c>
      <c r="M362" t="s">
        <v>703</v>
      </c>
      <c r="N362" t="s">
        <v>339</v>
      </c>
      <c r="O362" t="s">
        <v>1212</v>
      </c>
      <c r="P362" s="137">
        <v>64301</v>
      </c>
      <c r="Q362" s="167">
        <v>1</v>
      </c>
      <c r="R362" t="s">
        <v>5292</v>
      </c>
      <c r="S362" s="153"/>
      <c r="T362" s="137">
        <v>11329.8362</v>
      </c>
      <c r="U362" s="130">
        <v>8.7282310037689621E-3</v>
      </c>
      <c r="V362" s="130">
        <v>2.3747349702687454E-2</v>
      </c>
      <c r="W362" s="130">
        <v>3.6057486972456061E-3</v>
      </c>
      <c r="X362" s="181"/>
      <c r="Y362" s="4"/>
      <c r="Z362" s="159"/>
      <c r="AA362" s="4"/>
    </row>
    <row r="363" spans="1:27" x14ac:dyDescent="0.25">
      <c r="A363" t="s">
        <v>1213</v>
      </c>
      <c r="B363" t="s">
        <v>1260</v>
      </c>
      <c r="C363" t="s">
        <v>4896</v>
      </c>
      <c r="D363" t="s">
        <v>4897</v>
      </c>
      <c r="E363" t="s">
        <v>80</v>
      </c>
      <c r="F363" t="s">
        <v>4898</v>
      </c>
      <c r="G363" t="s">
        <v>4899</v>
      </c>
      <c r="H363" t="s">
        <v>321</v>
      </c>
      <c r="I363" t="s">
        <v>965</v>
      </c>
      <c r="J363" t="s">
        <v>205</v>
      </c>
      <c r="K363" t="s">
        <v>224</v>
      </c>
      <c r="L363" t="s">
        <v>346</v>
      </c>
      <c r="M363" t="s">
        <v>597</v>
      </c>
      <c r="N363" t="s">
        <v>339</v>
      </c>
      <c r="O363" t="s">
        <v>1215</v>
      </c>
      <c r="P363" s="137">
        <v>85671</v>
      </c>
      <c r="Q363" s="11" t="s">
        <v>1216</v>
      </c>
      <c r="R363" t="s">
        <v>4900</v>
      </c>
      <c r="S363" s="153">
        <v>49.324412665600676</v>
      </c>
      <c r="T363" s="137">
        <v>154476.696</v>
      </c>
      <c r="U363" s="130">
        <v>2.9745080483425695E-7</v>
      </c>
      <c r="V363" s="130">
        <v>0.32388671657853829</v>
      </c>
      <c r="W363" s="130">
        <v>4.9178292355970016E-2</v>
      </c>
      <c r="X363" s="181"/>
      <c r="Y363" s="4"/>
      <c r="Z363" s="159"/>
      <c r="AA363" s="4"/>
    </row>
    <row r="364" spans="1:27" x14ac:dyDescent="0.25">
      <c r="A364" t="s">
        <v>1213</v>
      </c>
      <c r="B364" t="s">
        <v>1260</v>
      </c>
      <c r="C364" t="s">
        <v>5173</v>
      </c>
      <c r="D364" t="s">
        <v>5174</v>
      </c>
      <c r="E364" t="s">
        <v>80</v>
      </c>
      <c r="F364" t="s">
        <v>5299</v>
      </c>
      <c r="G364" t="s">
        <v>5300</v>
      </c>
      <c r="H364" t="s">
        <v>321</v>
      </c>
      <c r="I364" t="s">
        <v>965</v>
      </c>
      <c r="J364" t="s">
        <v>205</v>
      </c>
      <c r="K364" t="s">
        <v>281</v>
      </c>
      <c r="L364" t="s">
        <v>314</v>
      </c>
      <c r="M364" t="s">
        <v>735</v>
      </c>
      <c r="N364" t="s">
        <v>339</v>
      </c>
      <c r="O364" t="s">
        <v>1217</v>
      </c>
      <c r="P364" s="137">
        <v>43087</v>
      </c>
      <c r="Q364" s="11" t="s">
        <v>1218</v>
      </c>
      <c r="R364" t="s">
        <v>5301</v>
      </c>
      <c r="S364" s="153"/>
      <c r="T364" s="137">
        <v>41096.0553</v>
      </c>
      <c r="U364" s="130">
        <v>5.4272653608664777E-6</v>
      </c>
      <c r="V364" s="130">
        <v>8.6137379148289256E-2</v>
      </c>
      <c r="W364" s="130">
        <v>1.3078922344456224E-2</v>
      </c>
      <c r="X364" s="181"/>
      <c r="Y364" s="4"/>
      <c r="Z364" s="159"/>
      <c r="AA364" s="4"/>
    </row>
    <row r="365" spans="1:27" x14ac:dyDescent="0.25">
      <c r="A365" t="s">
        <v>1213</v>
      </c>
      <c r="B365" t="s">
        <v>1260</v>
      </c>
      <c r="C365" t="s">
        <v>5169</v>
      </c>
      <c r="D365" t="s">
        <v>5170</v>
      </c>
      <c r="E365" t="s">
        <v>80</v>
      </c>
      <c r="F365" t="s">
        <v>5171</v>
      </c>
      <c r="G365" t="s">
        <v>5049</v>
      </c>
      <c r="H365" t="s">
        <v>321</v>
      </c>
      <c r="I365" t="s">
        <v>965</v>
      </c>
      <c r="J365" t="s">
        <v>205</v>
      </c>
      <c r="K365" t="s">
        <v>224</v>
      </c>
      <c r="L365" t="s">
        <v>380</v>
      </c>
      <c r="M365" t="s">
        <v>604</v>
      </c>
      <c r="N365" t="s">
        <v>339</v>
      </c>
      <c r="O365" t="s">
        <v>1215</v>
      </c>
      <c r="P365" s="137">
        <v>9059</v>
      </c>
      <c r="Q365" s="11" t="s">
        <v>1216</v>
      </c>
      <c r="R365" t="s">
        <v>5172</v>
      </c>
      <c r="S365" s="153"/>
      <c r="T365" s="137">
        <v>36704.471100000002</v>
      </c>
      <c r="U365" s="130">
        <v>3.2170395494511076E-7</v>
      </c>
      <c r="V365" s="130">
        <v>7.6932613538593181E-2</v>
      </c>
      <c r="W365" s="130">
        <v>1.1681289681395019E-2</v>
      </c>
      <c r="X365" s="181"/>
      <c r="Y365" s="4"/>
      <c r="Z365" s="159"/>
      <c r="AA365" s="4"/>
    </row>
    <row r="366" spans="1:27" x14ac:dyDescent="0.25">
      <c r="A366" t="s">
        <v>1213</v>
      </c>
      <c r="B366" t="s">
        <v>1260</v>
      </c>
      <c r="C366" t="s">
        <v>5051</v>
      </c>
      <c r="D366" t="s">
        <v>5052</v>
      </c>
      <c r="E366" t="s">
        <v>80</v>
      </c>
      <c r="F366" t="s">
        <v>5302</v>
      </c>
      <c r="G366" t="s">
        <v>5303</v>
      </c>
      <c r="H366" t="s">
        <v>321</v>
      </c>
      <c r="I366" t="s">
        <v>965</v>
      </c>
      <c r="J366" t="s">
        <v>205</v>
      </c>
      <c r="K366" t="s">
        <v>224</v>
      </c>
      <c r="L366" t="s">
        <v>314</v>
      </c>
      <c r="M366" t="s">
        <v>596</v>
      </c>
      <c r="N366" t="s">
        <v>339</v>
      </c>
      <c r="O366" t="s">
        <v>1215</v>
      </c>
      <c r="P366" s="137">
        <v>224745</v>
      </c>
      <c r="Q366" s="11" t="s">
        <v>1216</v>
      </c>
      <c r="R366" t="s">
        <v>5304</v>
      </c>
      <c r="S366" s="153"/>
      <c r="T366" s="137">
        <v>28985.652600000001</v>
      </c>
      <c r="U366" s="130">
        <v>1.0293543114073315E-5</v>
      </c>
      <c r="V366" s="130">
        <v>6.0753961117754378E-2</v>
      </c>
      <c r="W366" s="130">
        <v>9.2247563999978462E-3</v>
      </c>
      <c r="X366" s="181"/>
      <c r="Y366" s="4"/>
      <c r="Z366" s="159"/>
      <c r="AA366" s="4"/>
    </row>
    <row r="367" spans="1:27" x14ac:dyDescent="0.25">
      <c r="A367" t="s">
        <v>1213</v>
      </c>
      <c r="B367" t="s">
        <v>1260</v>
      </c>
      <c r="C367" t="s">
        <v>5078</v>
      </c>
      <c r="D367" t="s">
        <v>5079</v>
      </c>
      <c r="E367" t="s">
        <v>80</v>
      </c>
      <c r="F367" t="s">
        <v>5080</v>
      </c>
      <c r="G367" t="s">
        <v>5081</v>
      </c>
      <c r="H367" t="s">
        <v>321</v>
      </c>
      <c r="I367" t="s">
        <v>965</v>
      </c>
      <c r="J367" t="s">
        <v>205</v>
      </c>
      <c r="K367" t="s">
        <v>224</v>
      </c>
      <c r="L367" t="s">
        <v>314</v>
      </c>
      <c r="M367" t="s">
        <v>597</v>
      </c>
      <c r="N367" t="s">
        <v>339</v>
      </c>
      <c r="O367" t="s">
        <v>1215</v>
      </c>
      <c r="P367" s="137">
        <v>25934</v>
      </c>
      <c r="Q367" s="11" t="s">
        <v>1216</v>
      </c>
      <c r="R367" t="s">
        <v>5082</v>
      </c>
      <c r="S367" s="153"/>
      <c r="T367" s="137">
        <v>19215.446899999999</v>
      </c>
      <c r="U367" s="130">
        <v>8.9508546590834788E-7</v>
      </c>
      <c r="V367" s="130">
        <v>4.0275598863429518E-2</v>
      </c>
      <c r="W367" s="130">
        <v>6.115364028018792E-3</v>
      </c>
      <c r="X367" s="181"/>
      <c r="Y367" s="4"/>
      <c r="Z367" s="159"/>
      <c r="AA367" s="4"/>
    </row>
    <row r="368" spans="1:27" x14ac:dyDescent="0.25">
      <c r="A368" t="s">
        <v>1213</v>
      </c>
      <c r="B368" t="s">
        <v>1260</v>
      </c>
      <c r="C368" t="s">
        <v>5173</v>
      </c>
      <c r="D368" t="s">
        <v>5174</v>
      </c>
      <c r="E368" t="s">
        <v>80</v>
      </c>
      <c r="F368" t="s">
        <v>5273</v>
      </c>
      <c r="G368" t="s">
        <v>5274</v>
      </c>
      <c r="H368" t="s">
        <v>321</v>
      </c>
      <c r="I368" t="s">
        <v>965</v>
      </c>
      <c r="J368" t="s">
        <v>205</v>
      </c>
      <c r="K368" t="s">
        <v>281</v>
      </c>
      <c r="L368" t="s">
        <v>380</v>
      </c>
      <c r="M368" t="s">
        <v>604</v>
      </c>
      <c r="N368" t="s">
        <v>339</v>
      </c>
      <c r="O368" t="s">
        <v>1215</v>
      </c>
      <c r="P368" s="137">
        <v>10891</v>
      </c>
      <c r="Q368" s="11" t="s">
        <v>1216</v>
      </c>
      <c r="R368" t="s">
        <v>5275</v>
      </c>
      <c r="S368" s="153"/>
      <c r="T368" s="137">
        <v>15978.187300000001</v>
      </c>
      <c r="U368" s="130">
        <v>9.0517782326799863E-7</v>
      </c>
      <c r="V368" s="130">
        <v>3.3490298948971764E-2</v>
      </c>
      <c r="W368" s="130">
        <v>5.0850980558876787E-3</v>
      </c>
      <c r="X368" s="181"/>
      <c r="Y368" s="4"/>
      <c r="Z368" s="159"/>
      <c r="AA368" s="4"/>
    </row>
    <row r="369" spans="1:27" x14ac:dyDescent="0.25">
      <c r="A369" t="s">
        <v>1213</v>
      </c>
      <c r="B369" t="s">
        <v>1260</v>
      </c>
      <c r="C369" t="s">
        <v>4901</v>
      </c>
      <c r="D369" t="s">
        <v>4902</v>
      </c>
      <c r="E369" t="s">
        <v>80</v>
      </c>
      <c r="F369" t="s">
        <v>5264</v>
      </c>
      <c r="G369" t="s">
        <v>5265</v>
      </c>
      <c r="H369" t="s">
        <v>321</v>
      </c>
      <c r="I369" t="s">
        <v>965</v>
      </c>
      <c r="J369" t="s">
        <v>205</v>
      </c>
      <c r="K369" t="s">
        <v>224</v>
      </c>
      <c r="L369" t="s">
        <v>344</v>
      </c>
      <c r="M369" t="s">
        <v>735</v>
      </c>
      <c r="N369" t="s">
        <v>339</v>
      </c>
      <c r="O369" t="s">
        <v>1215</v>
      </c>
      <c r="P369" s="137">
        <v>72569</v>
      </c>
      <c r="Q369" s="11" t="s">
        <v>1216</v>
      </c>
      <c r="R369" t="s">
        <v>5266</v>
      </c>
      <c r="S369" s="153"/>
      <c r="T369" s="137">
        <v>11214.268300000002</v>
      </c>
      <c r="U369" s="130">
        <v>1.8664781869375309E-6</v>
      </c>
      <c r="V369" s="130">
        <v>2.3505119181836696E-2</v>
      </c>
      <c r="W369" s="130">
        <v>3.5689689135676027E-3</v>
      </c>
      <c r="X369" s="181"/>
      <c r="Y369" s="4"/>
      <c r="Z369" s="159"/>
      <c r="AA369" s="4"/>
    </row>
    <row r="370" spans="1:27" x14ac:dyDescent="0.25">
      <c r="A370" t="s">
        <v>1213</v>
      </c>
      <c r="B370" t="s">
        <v>1260</v>
      </c>
      <c r="C370" t="s">
        <v>4901</v>
      </c>
      <c r="D370" t="s">
        <v>4902</v>
      </c>
      <c r="E370" t="s">
        <v>80</v>
      </c>
      <c r="F370" t="s">
        <v>5072</v>
      </c>
      <c r="G370" t="s">
        <v>5073</v>
      </c>
      <c r="H370" t="s">
        <v>321</v>
      </c>
      <c r="I370" t="s">
        <v>965</v>
      </c>
      <c r="J370" t="s">
        <v>205</v>
      </c>
      <c r="K370" t="s">
        <v>224</v>
      </c>
      <c r="L370" t="s">
        <v>344</v>
      </c>
      <c r="M370" t="s">
        <v>735</v>
      </c>
      <c r="N370" t="s">
        <v>339</v>
      </c>
      <c r="O370" t="s">
        <v>1215</v>
      </c>
      <c r="P370" s="137">
        <v>19860</v>
      </c>
      <c r="Q370" s="11" t="s">
        <v>1216</v>
      </c>
      <c r="R370" t="s">
        <v>5074</v>
      </c>
      <c r="S370" s="153"/>
      <c r="T370" s="137">
        <v>10880.7826</v>
      </c>
      <c r="U370" s="130">
        <v>5.1013310804166822E-7</v>
      </c>
      <c r="V370" s="130">
        <v>2.2806132851228119E-2</v>
      </c>
      <c r="W370" s="130">
        <v>3.462836267923397E-3</v>
      </c>
      <c r="X370" s="181"/>
      <c r="Y370" s="4"/>
      <c r="Z370" s="159"/>
      <c r="AA370" s="4"/>
    </row>
    <row r="371" spans="1:27" x14ac:dyDescent="0.25">
      <c r="A371" t="s">
        <v>1213</v>
      </c>
      <c r="B371" t="s">
        <v>1260</v>
      </c>
      <c r="C371" t="s">
        <v>4901</v>
      </c>
      <c r="D371" t="s">
        <v>4902</v>
      </c>
      <c r="E371" t="s">
        <v>80</v>
      </c>
      <c r="F371" t="s">
        <v>5086</v>
      </c>
      <c r="G371" t="s">
        <v>5087</v>
      </c>
      <c r="H371" t="s">
        <v>321</v>
      </c>
      <c r="I371" t="s">
        <v>965</v>
      </c>
      <c r="J371" t="s">
        <v>205</v>
      </c>
      <c r="K371" t="s">
        <v>224</v>
      </c>
      <c r="L371" t="s">
        <v>344</v>
      </c>
      <c r="M371" t="s">
        <v>735</v>
      </c>
      <c r="N371" t="s">
        <v>339</v>
      </c>
      <c r="O371" t="s">
        <v>1215</v>
      </c>
      <c r="P371" s="137">
        <v>36673</v>
      </c>
      <c r="Q371" s="11" t="s">
        <v>1216</v>
      </c>
      <c r="R371" t="s">
        <v>5088</v>
      </c>
      <c r="S371" s="153"/>
      <c r="T371" s="137">
        <v>10556.844499999999</v>
      </c>
      <c r="U371" s="130">
        <v>2.3469007701198119E-6</v>
      </c>
      <c r="V371" s="130">
        <v>2.212715829463726E-2</v>
      </c>
      <c r="W371" s="130">
        <v>3.3597421688537502E-3</v>
      </c>
      <c r="X371" s="181"/>
      <c r="Y371" s="4"/>
      <c r="Z371" s="159"/>
      <c r="AA371" s="4"/>
    </row>
    <row r="372" spans="1:27" x14ac:dyDescent="0.25">
      <c r="A372" t="s">
        <v>1213</v>
      </c>
      <c r="B372" t="s">
        <v>1260</v>
      </c>
      <c r="C372" t="s">
        <v>5305</v>
      </c>
      <c r="D372" t="s">
        <v>5306</v>
      </c>
      <c r="E372" t="s">
        <v>80</v>
      </c>
      <c r="F372" t="s">
        <v>5307</v>
      </c>
      <c r="G372" t="s">
        <v>5308</v>
      </c>
      <c r="H372" t="s">
        <v>321</v>
      </c>
      <c r="I372" t="s">
        <v>965</v>
      </c>
      <c r="J372" t="s">
        <v>205</v>
      </c>
      <c r="K372" t="s">
        <v>224</v>
      </c>
      <c r="L372" t="s">
        <v>344</v>
      </c>
      <c r="M372" t="s">
        <v>735</v>
      </c>
      <c r="N372" t="s">
        <v>339</v>
      </c>
      <c r="O372" t="s">
        <v>1215</v>
      </c>
      <c r="P372" s="137">
        <v>11802</v>
      </c>
      <c r="Q372" s="11" t="s">
        <v>1216</v>
      </c>
      <c r="R372" t="s">
        <v>5309</v>
      </c>
      <c r="S372" s="153"/>
      <c r="T372" s="137">
        <v>4112.9602999999997</v>
      </c>
      <c r="U372" s="130">
        <v>1.7062480455566205E-6</v>
      </c>
      <c r="V372" s="130">
        <v>8.6207695091970061E-3</v>
      </c>
      <c r="W372" s="130">
        <v>1.3089598972606186E-3</v>
      </c>
      <c r="X372" s="181"/>
      <c r="Y372" s="4"/>
      <c r="Z372" s="159"/>
      <c r="AA372" s="4"/>
    </row>
    <row r="373" spans="1:27" x14ac:dyDescent="0.25">
      <c r="A373" t="s">
        <v>1213</v>
      </c>
      <c r="B373" t="s">
        <v>1261</v>
      </c>
      <c r="C373" t="s">
        <v>4906</v>
      </c>
      <c r="D373" t="s">
        <v>4907</v>
      </c>
      <c r="E373" t="s">
        <v>309</v>
      </c>
      <c r="F373" t="s">
        <v>4940</v>
      </c>
      <c r="G373" t="s">
        <v>4941</v>
      </c>
      <c r="H373" t="s">
        <v>312</v>
      </c>
      <c r="I373" t="s">
        <v>964</v>
      </c>
      <c r="J373" t="s">
        <v>204</v>
      </c>
      <c r="K373" t="s">
        <v>204</v>
      </c>
      <c r="L373" t="s">
        <v>340</v>
      </c>
      <c r="M373" t="s">
        <v>577</v>
      </c>
      <c r="N373" t="s">
        <v>339</v>
      </c>
      <c r="O373" t="s">
        <v>1212</v>
      </c>
      <c r="P373" s="137">
        <v>86346</v>
      </c>
      <c r="Q373" s="167">
        <v>1</v>
      </c>
      <c r="R373" t="s">
        <v>4625</v>
      </c>
      <c r="S373" s="153"/>
      <c r="T373" s="137">
        <v>1530.0511000000001</v>
      </c>
      <c r="U373" s="130">
        <v>2.1178972620415027E-4</v>
      </c>
      <c r="V373" s="130">
        <v>2.9926952658687007E-2</v>
      </c>
      <c r="W373" s="130">
        <v>5.5085304974778863E-3</v>
      </c>
      <c r="X373" s="181"/>
      <c r="Y373" s="4"/>
      <c r="Z373" s="159"/>
      <c r="AA373" s="4"/>
    </row>
    <row r="374" spans="1:27" x14ac:dyDescent="0.25">
      <c r="A374" t="s">
        <v>1213</v>
      </c>
      <c r="B374" t="s">
        <v>1261</v>
      </c>
      <c r="C374" t="s">
        <v>4906</v>
      </c>
      <c r="D374" t="s">
        <v>4907</v>
      </c>
      <c r="E374" t="s">
        <v>309</v>
      </c>
      <c r="F374" t="s">
        <v>4921</v>
      </c>
      <c r="G374" t="s">
        <v>4922</v>
      </c>
      <c r="H374" t="s">
        <v>312</v>
      </c>
      <c r="I374" t="s">
        <v>964</v>
      </c>
      <c r="J374" t="s">
        <v>204</v>
      </c>
      <c r="K374" t="s">
        <v>204</v>
      </c>
      <c r="L374" t="s">
        <v>340</v>
      </c>
      <c r="M374" t="s">
        <v>572</v>
      </c>
      <c r="N374" t="s">
        <v>339</v>
      </c>
      <c r="O374" t="s">
        <v>1212</v>
      </c>
      <c r="P374" s="137">
        <v>79425</v>
      </c>
      <c r="Q374" s="167">
        <v>1</v>
      </c>
      <c r="R374" t="s">
        <v>4923</v>
      </c>
      <c r="S374" s="153"/>
      <c r="T374" s="137">
        <v>1529.7255</v>
      </c>
      <c r="U374" s="130">
        <v>1.809948448816981E-4</v>
      </c>
      <c r="V374" s="130">
        <v>2.9920583711795401E-2</v>
      </c>
      <c r="W374" s="130">
        <v>5.5073581917443439E-3</v>
      </c>
      <c r="X374" s="181"/>
      <c r="Y374" s="4"/>
      <c r="Z374" s="159"/>
      <c r="AA374" s="4"/>
    </row>
    <row r="375" spans="1:27" x14ac:dyDescent="0.25">
      <c r="A375" t="s">
        <v>1213</v>
      </c>
      <c r="B375" t="s">
        <v>1261</v>
      </c>
      <c r="C375" t="s">
        <v>4924</v>
      </c>
      <c r="D375" t="s">
        <v>4925</v>
      </c>
      <c r="E375" t="s">
        <v>309</v>
      </c>
      <c r="F375" t="s">
        <v>4926</v>
      </c>
      <c r="G375" t="s">
        <v>4927</v>
      </c>
      <c r="H375" t="s">
        <v>312</v>
      </c>
      <c r="I375" t="s">
        <v>964</v>
      </c>
      <c r="J375" t="s">
        <v>204</v>
      </c>
      <c r="K375" t="s">
        <v>204</v>
      </c>
      <c r="L375" t="s">
        <v>340</v>
      </c>
      <c r="M375" t="s">
        <v>572</v>
      </c>
      <c r="N375" t="s">
        <v>339</v>
      </c>
      <c r="O375" t="s">
        <v>1212</v>
      </c>
      <c r="P375" s="137">
        <v>6345</v>
      </c>
      <c r="Q375" s="167">
        <v>1</v>
      </c>
      <c r="R375" t="s">
        <v>4928</v>
      </c>
      <c r="S375" s="153"/>
      <c r="T375" s="137">
        <v>1214.433</v>
      </c>
      <c r="U375" s="130">
        <v>1.7914163965731178E-4</v>
      </c>
      <c r="V375" s="130">
        <v>2.3753637001453415E-2</v>
      </c>
      <c r="W375" s="130">
        <v>4.372233796765929E-3</v>
      </c>
      <c r="X375" s="181"/>
      <c r="Y375" s="4"/>
      <c r="Z375" s="159"/>
      <c r="AA375" s="4"/>
    </row>
    <row r="376" spans="1:27" x14ac:dyDescent="0.25">
      <c r="A376" t="s">
        <v>1213</v>
      </c>
      <c r="B376" t="s">
        <v>1261</v>
      </c>
      <c r="C376" t="s">
        <v>4924</v>
      </c>
      <c r="D376" t="s">
        <v>4925</v>
      </c>
      <c r="E376" t="s">
        <v>309</v>
      </c>
      <c r="F376" t="s">
        <v>5225</v>
      </c>
      <c r="G376" t="s">
        <v>5226</v>
      </c>
      <c r="H376" t="s">
        <v>312</v>
      </c>
      <c r="I376" t="s">
        <v>964</v>
      </c>
      <c r="J376" t="s">
        <v>204</v>
      </c>
      <c r="K376" t="s">
        <v>204</v>
      </c>
      <c r="L376" t="s">
        <v>340</v>
      </c>
      <c r="M376" t="s">
        <v>697</v>
      </c>
      <c r="N376" t="s">
        <v>339</v>
      </c>
      <c r="O376" t="s">
        <v>1212</v>
      </c>
      <c r="P376" s="137">
        <v>1721</v>
      </c>
      <c r="Q376" s="167">
        <v>1</v>
      </c>
      <c r="R376" t="s">
        <v>5227</v>
      </c>
      <c r="S376" s="153"/>
      <c r="T376" s="137">
        <v>583.9353000000001</v>
      </c>
      <c r="U376" s="130">
        <v>7.2404810287827415E-5</v>
      </c>
      <c r="V376" s="130">
        <v>1.142145112042805E-2</v>
      </c>
      <c r="W376" s="130">
        <v>2.1022993065773509E-3</v>
      </c>
      <c r="X376" s="181"/>
      <c r="Y376" s="4"/>
      <c r="Z376" s="159"/>
      <c r="AA376" s="4"/>
    </row>
    <row r="377" spans="1:27" x14ac:dyDescent="0.25">
      <c r="A377" t="s">
        <v>1213</v>
      </c>
      <c r="B377" t="s">
        <v>1261</v>
      </c>
      <c r="C377" t="s">
        <v>4924</v>
      </c>
      <c r="D377" t="s">
        <v>4925</v>
      </c>
      <c r="E377" t="s">
        <v>309</v>
      </c>
      <c r="F377" t="s">
        <v>5234</v>
      </c>
      <c r="G377" t="s">
        <v>5235</v>
      </c>
      <c r="H377" t="s">
        <v>312</v>
      </c>
      <c r="I377" t="s">
        <v>964</v>
      </c>
      <c r="J377" t="s">
        <v>204</v>
      </c>
      <c r="K377" t="s">
        <v>204</v>
      </c>
      <c r="L377" t="s">
        <v>340</v>
      </c>
      <c r="M377" t="s">
        <v>695</v>
      </c>
      <c r="N377" t="s">
        <v>339</v>
      </c>
      <c r="O377" t="s">
        <v>1212</v>
      </c>
      <c r="P377" s="137">
        <v>1076</v>
      </c>
      <c r="Q377" s="167">
        <v>1</v>
      </c>
      <c r="R377" t="s">
        <v>5236</v>
      </c>
      <c r="S377" s="153"/>
      <c r="T377" s="137">
        <v>266.09479999999996</v>
      </c>
      <c r="U377" s="130">
        <v>3.4921164497508461E-4</v>
      </c>
      <c r="V377" s="130">
        <v>5.2046669410122631E-3</v>
      </c>
      <c r="W377" s="130">
        <v>9.5800153462864603E-4</v>
      </c>
      <c r="X377" s="181"/>
      <c r="Y377" s="4"/>
      <c r="Z377" s="159"/>
      <c r="AA377" s="4"/>
    </row>
    <row r="378" spans="1:27" x14ac:dyDescent="0.25">
      <c r="A378" t="s">
        <v>1213</v>
      </c>
      <c r="B378" t="s">
        <v>1261</v>
      </c>
      <c r="C378" t="s">
        <v>4924</v>
      </c>
      <c r="D378" t="s">
        <v>4925</v>
      </c>
      <c r="E378" t="s">
        <v>309</v>
      </c>
      <c r="F378" t="s">
        <v>5011</v>
      </c>
      <c r="G378" t="s">
        <v>5012</v>
      </c>
      <c r="H378" t="s">
        <v>312</v>
      </c>
      <c r="I378" t="s">
        <v>965</v>
      </c>
      <c r="J378" t="s">
        <v>204</v>
      </c>
      <c r="K378" t="s">
        <v>204</v>
      </c>
      <c r="L378" t="s">
        <v>340</v>
      </c>
      <c r="M378" t="s">
        <v>598</v>
      </c>
      <c r="N378" t="s">
        <v>339</v>
      </c>
      <c r="O378" t="s">
        <v>1212</v>
      </c>
      <c r="P378" s="137">
        <v>18475</v>
      </c>
      <c r="Q378" s="167">
        <v>1</v>
      </c>
      <c r="R378" t="s">
        <v>5013</v>
      </c>
      <c r="S378" s="153"/>
      <c r="T378" s="137">
        <v>3065.0025000000001</v>
      </c>
      <c r="U378" s="130">
        <v>1.8775242411499249E-3</v>
      </c>
      <c r="V378" s="130">
        <v>5.9949751689510423E-2</v>
      </c>
      <c r="W378" s="130">
        <v>1.1034703040572896E-2</v>
      </c>
      <c r="X378" s="181"/>
      <c r="Y378" s="4"/>
      <c r="Z378" s="159"/>
      <c r="AA378" s="4"/>
    </row>
    <row r="379" spans="1:27" x14ac:dyDescent="0.25">
      <c r="A379" t="s">
        <v>1213</v>
      </c>
      <c r="B379" t="s">
        <v>1261</v>
      </c>
      <c r="C379" t="s">
        <v>4924</v>
      </c>
      <c r="D379" t="s">
        <v>4925</v>
      </c>
      <c r="E379" t="s">
        <v>309</v>
      </c>
      <c r="F379" t="s">
        <v>4950</v>
      </c>
      <c r="G379" t="s">
        <v>4951</v>
      </c>
      <c r="H379" t="s">
        <v>312</v>
      </c>
      <c r="I379" t="s">
        <v>965</v>
      </c>
      <c r="J379" t="s">
        <v>204</v>
      </c>
      <c r="K379" t="s">
        <v>204</v>
      </c>
      <c r="L379" t="s">
        <v>340</v>
      </c>
      <c r="M379" t="s">
        <v>605</v>
      </c>
      <c r="N379" t="s">
        <v>339</v>
      </c>
      <c r="O379" t="s">
        <v>1212</v>
      </c>
      <c r="P379" s="137">
        <v>35509</v>
      </c>
      <c r="Q379" s="167">
        <v>1</v>
      </c>
      <c r="R379" t="s">
        <v>4952</v>
      </c>
      <c r="S379" s="153"/>
      <c r="T379" s="137">
        <v>1882.3321000000001</v>
      </c>
      <c r="U379" s="130">
        <v>4.6758988091726575E-4</v>
      </c>
      <c r="V379" s="130">
        <v>3.6817373360281826E-2</v>
      </c>
      <c r="W379" s="130">
        <v>6.7768217601424253E-3</v>
      </c>
      <c r="X379" s="181"/>
      <c r="Y379" s="4"/>
      <c r="Z379" s="159"/>
      <c r="AA379" s="4"/>
    </row>
    <row r="380" spans="1:27" x14ac:dyDescent="0.25">
      <c r="A380" t="s">
        <v>1213</v>
      </c>
      <c r="B380" t="s">
        <v>1261</v>
      </c>
      <c r="C380" t="s">
        <v>4911</v>
      </c>
      <c r="D380" t="s">
        <v>4912</v>
      </c>
      <c r="E380" t="s">
        <v>309</v>
      </c>
      <c r="F380" t="s">
        <v>4953</v>
      </c>
      <c r="G380" t="s">
        <v>4954</v>
      </c>
      <c r="H380" t="s">
        <v>312</v>
      </c>
      <c r="I380" t="s">
        <v>965</v>
      </c>
      <c r="J380" t="s">
        <v>204</v>
      </c>
      <c r="K380" t="s">
        <v>204</v>
      </c>
      <c r="L380" t="s">
        <v>340</v>
      </c>
      <c r="M380" t="s">
        <v>605</v>
      </c>
      <c r="N380" t="s">
        <v>339</v>
      </c>
      <c r="O380" t="s">
        <v>1212</v>
      </c>
      <c r="P380" s="137">
        <v>24215</v>
      </c>
      <c r="Q380" s="167">
        <v>1</v>
      </c>
      <c r="R380" t="s">
        <v>4955</v>
      </c>
      <c r="S380" s="153"/>
      <c r="T380" s="137">
        <v>1707.1575</v>
      </c>
      <c r="U380" s="130">
        <v>7.8112903225806447E-4</v>
      </c>
      <c r="V380" s="130">
        <v>3.3391055380830974E-2</v>
      </c>
      <c r="W380" s="130">
        <v>6.1461535695278629E-3</v>
      </c>
      <c r="X380" s="181"/>
      <c r="Y380" s="4"/>
      <c r="Z380" s="159"/>
      <c r="AA380" s="4"/>
    </row>
    <row r="381" spans="1:27" x14ac:dyDescent="0.25">
      <c r="A381" t="s">
        <v>1213</v>
      </c>
      <c r="B381" t="s">
        <v>1261</v>
      </c>
      <c r="C381" t="s">
        <v>4916</v>
      </c>
      <c r="D381" t="s">
        <v>4917</v>
      </c>
      <c r="E381" t="s">
        <v>309</v>
      </c>
      <c r="F381" t="s">
        <v>5028</v>
      </c>
      <c r="G381" t="s">
        <v>5029</v>
      </c>
      <c r="H381" t="s">
        <v>312</v>
      </c>
      <c r="I381" t="s">
        <v>965</v>
      </c>
      <c r="J381" t="s">
        <v>204</v>
      </c>
      <c r="K381" t="s">
        <v>204</v>
      </c>
      <c r="L381" t="s">
        <v>340</v>
      </c>
      <c r="M381" t="s">
        <v>582</v>
      </c>
      <c r="N381" t="s">
        <v>339</v>
      </c>
      <c r="O381" t="s">
        <v>1212</v>
      </c>
      <c r="P381" s="137">
        <v>3676</v>
      </c>
      <c r="Q381" s="167">
        <v>1</v>
      </c>
      <c r="R381" t="s">
        <v>5030</v>
      </c>
      <c r="S381" s="153"/>
      <c r="T381" s="137">
        <v>583.74880000000007</v>
      </c>
      <c r="U381" s="130">
        <v>1.6055746109560812E-4</v>
      </c>
      <c r="V381" s="130">
        <v>1.1417803283700317E-2</v>
      </c>
      <c r="W381" s="130">
        <v>2.1016278643462053E-3</v>
      </c>
      <c r="X381" s="181"/>
      <c r="Y381" s="4"/>
      <c r="Z381" s="159"/>
      <c r="AA381" s="4"/>
    </row>
    <row r="382" spans="1:27" x14ac:dyDescent="0.25">
      <c r="A382" t="s">
        <v>1213</v>
      </c>
      <c r="B382" t="s">
        <v>1261</v>
      </c>
      <c r="C382" t="s">
        <v>4924</v>
      </c>
      <c r="D382" t="s">
        <v>4925</v>
      </c>
      <c r="E382" t="s">
        <v>309</v>
      </c>
      <c r="F382" t="s">
        <v>5237</v>
      </c>
      <c r="G382" t="s">
        <v>5238</v>
      </c>
      <c r="H382" t="s">
        <v>312</v>
      </c>
      <c r="I382" t="s">
        <v>965</v>
      </c>
      <c r="J382" t="s">
        <v>204</v>
      </c>
      <c r="K382" t="s">
        <v>204</v>
      </c>
      <c r="L382" t="s">
        <v>340</v>
      </c>
      <c r="M382" t="s">
        <v>588</v>
      </c>
      <c r="N382" t="s">
        <v>339</v>
      </c>
      <c r="O382" t="s">
        <v>1212</v>
      </c>
      <c r="P382" s="137">
        <v>7699</v>
      </c>
      <c r="Q382" s="167">
        <v>1</v>
      </c>
      <c r="R382" t="s">
        <v>5239</v>
      </c>
      <c r="S382" s="153"/>
      <c r="T382" s="137">
        <v>434.91649999999998</v>
      </c>
      <c r="U382" s="130">
        <v>8.0165491395511586E-4</v>
      </c>
      <c r="V382" s="130">
        <v>8.5067261054986021E-3</v>
      </c>
      <c r="W382" s="130">
        <v>1.5657979186941453E-3</v>
      </c>
      <c r="X382" s="181"/>
      <c r="Y382" s="4"/>
      <c r="Z382" s="159"/>
      <c r="AA382" s="4"/>
    </row>
    <row r="383" spans="1:27" x14ac:dyDescent="0.25">
      <c r="A383" t="s">
        <v>1213</v>
      </c>
      <c r="B383" t="s">
        <v>1261</v>
      </c>
      <c r="C383" t="s">
        <v>4911</v>
      </c>
      <c r="D383" t="s">
        <v>4912</v>
      </c>
      <c r="E383" t="s">
        <v>309</v>
      </c>
      <c r="F383" t="s">
        <v>5160</v>
      </c>
      <c r="G383" t="s">
        <v>5161</v>
      </c>
      <c r="H383" t="s">
        <v>312</v>
      </c>
      <c r="I383" t="s">
        <v>965</v>
      </c>
      <c r="J383" t="s">
        <v>204</v>
      </c>
      <c r="K383" t="s">
        <v>204</v>
      </c>
      <c r="L383" t="s">
        <v>340</v>
      </c>
      <c r="M383" t="s">
        <v>582</v>
      </c>
      <c r="N383" t="s">
        <v>339</v>
      </c>
      <c r="O383" t="s">
        <v>1212</v>
      </c>
      <c r="P383" s="137">
        <v>9331</v>
      </c>
      <c r="Q383" s="167">
        <v>1</v>
      </c>
      <c r="R383" t="s">
        <v>5162</v>
      </c>
      <c r="S383" s="153"/>
      <c r="T383" s="137">
        <v>405.80520000000001</v>
      </c>
      <c r="U383" s="130">
        <v>1.3432808962883784E-3</v>
      </c>
      <c r="V383" s="130">
        <v>7.9373248063629963E-3</v>
      </c>
      <c r="W383" s="130">
        <v>1.4609905747134829E-3</v>
      </c>
      <c r="X383" s="181"/>
      <c r="Y383" s="4"/>
      <c r="Z383" s="159"/>
      <c r="AA383" s="4"/>
    </row>
    <row r="384" spans="1:27" x14ac:dyDescent="0.25">
      <c r="A384" t="s">
        <v>1213</v>
      </c>
      <c r="B384" t="s">
        <v>1261</v>
      </c>
      <c r="C384" t="s">
        <v>4924</v>
      </c>
      <c r="D384" t="s">
        <v>4925</v>
      </c>
      <c r="E384" t="s">
        <v>309</v>
      </c>
      <c r="F384" t="s">
        <v>5240</v>
      </c>
      <c r="G384" t="s">
        <v>5241</v>
      </c>
      <c r="H384" t="s">
        <v>312</v>
      </c>
      <c r="I384" t="s">
        <v>965</v>
      </c>
      <c r="J384" t="s">
        <v>204</v>
      </c>
      <c r="K384" t="s">
        <v>204</v>
      </c>
      <c r="L384" t="s">
        <v>340</v>
      </c>
      <c r="M384" t="s">
        <v>707</v>
      </c>
      <c r="N384" t="s">
        <v>339</v>
      </c>
      <c r="O384" t="s">
        <v>1212</v>
      </c>
      <c r="P384" s="137">
        <v>5977</v>
      </c>
      <c r="Q384" s="167">
        <v>1</v>
      </c>
      <c r="R384" t="s">
        <v>5242</v>
      </c>
      <c r="S384" s="153"/>
      <c r="T384" s="137">
        <v>252.70760000000001</v>
      </c>
      <c r="U384" s="130">
        <v>1.7077142857142857E-3</v>
      </c>
      <c r="V384" s="130">
        <v>4.942819939645092E-3</v>
      </c>
      <c r="W384" s="130">
        <v>9.0980443921587586E-4</v>
      </c>
      <c r="X384" s="181"/>
      <c r="Y384" s="4"/>
      <c r="Z384" s="159"/>
      <c r="AA384" s="4"/>
    </row>
    <row r="385" spans="1:27" x14ac:dyDescent="0.25">
      <c r="A385" t="s">
        <v>1213</v>
      </c>
      <c r="B385" t="s">
        <v>1261</v>
      </c>
      <c r="C385" t="s">
        <v>4896</v>
      </c>
      <c r="D385" t="s">
        <v>4897</v>
      </c>
      <c r="E385" t="s">
        <v>80</v>
      </c>
      <c r="F385" t="s">
        <v>4898</v>
      </c>
      <c r="G385" t="s">
        <v>4899</v>
      </c>
      <c r="H385" t="s">
        <v>321</v>
      </c>
      <c r="I385" t="s">
        <v>965</v>
      </c>
      <c r="J385" t="s">
        <v>205</v>
      </c>
      <c r="K385" t="s">
        <v>224</v>
      </c>
      <c r="L385" t="s">
        <v>346</v>
      </c>
      <c r="M385" t="s">
        <v>597</v>
      </c>
      <c r="N385" t="s">
        <v>339</v>
      </c>
      <c r="O385" t="s">
        <v>1215</v>
      </c>
      <c r="P385" s="137">
        <v>5980</v>
      </c>
      <c r="Q385" s="11" t="s">
        <v>1216</v>
      </c>
      <c r="R385" t="s">
        <v>4900</v>
      </c>
      <c r="S385" s="153">
        <v>3.4207900505457656</v>
      </c>
      <c r="T385" s="137">
        <v>10782.6862</v>
      </c>
      <c r="U385" s="130">
        <v>2.07626362819257E-8</v>
      </c>
      <c r="V385" s="130">
        <v>0.21097027930263032</v>
      </c>
      <c r="W385" s="130">
        <v>3.8832427439371424E-2</v>
      </c>
      <c r="X385" s="181"/>
      <c r="Y385" s="4"/>
      <c r="Z385" s="159"/>
      <c r="AA385" s="4"/>
    </row>
    <row r="386" spans="1:27" x14ac:dyDescent="0.25">
      <c r="A386" t="s">
        <v>1213</v>
      </c>
      <c r="B386" t="s">
        <v>1261</v>
      </c>
      <c r="C386" t="s">
        <v>4901</v>
      </c>
      <c r="D386" t="s">
        <v>4902</v>
      </c>
      <c r="E386" t="s">
        <v>80</v>
      </c>
      <c r="F386" t="s">
        <v>4903</v>
      </c>
      <c r="G386" t="s">
        <v>4904</v>
      </c>
      <c r="H386" t="s">
        <v>321</v>
      </c>
      <c r="I386" t="s">
        <v>965</v>
      </c>
      <c r="J386" t="s">
        <v>205</v>
      </c>
      <c r="K386" t="s">
        <v>224</v>
      </c>
      <c r="L386" t="s">
        <v>344</v>
      </c>
      <c r="M386" t="s">
        <v>604</v>
      </c>
      <c r="N386" t="s">
        <v>339</v>
      </c>
      <c r="O386" t="s">
        <v>1215</v>
      </c>
      <c r="P386" s="137">
        <v>3477</v>
      </c>
      <c r="Q386" s="11" t="s">
        <v>1216</v>
      </c>
      <c r="R386" t="s">
        <v>4905</v>
      </c>
      <c r="S386" s="153">
        <v>4.5944130194201422</v>
      </c>
      <c r="T386" s="137">
        <v>7130.2492000000002</v>
      </c>
      <c r="U386" s="130">
        <v>6.3679350569522234E-9</v>
      </c>
      <c r="V386" s="130">
        <v>0.13955359101069481</v>
      </c>
      <c r="W386" s="130">
        <v>2.5687052767526752E-2</v>
      </c>
      <c r="X386" s="181"/>
      <c r="Y386" s="4"/>
      <c r="Z386" s="159"/>
      <c r="AA386" s="4"/>
    </row>
    <row r="387" spans="1:27" x14ac:dyDescent="0.25">
      <c r="A387" t="s">
        <v>1213</v>
      </c>
      <c r="B387" t="s">
        <v>1261</v>
      </c>
      <c r="C387" t="s">
        <v>5051</v>
      </c>
      <c r="D387" t="s">
        <v>5052</v>
      </c>
      <c r="E387" t="s">
        <v>80</v>
      </c>
      <c r="F387" t="s">
        <v>5053</v>
      </c>
      <c r="G387" t="s">
        <v>5054</v>
      </c>
      <c r="H387" t="s">
        <v>321</v>
      </c>
      <c r="I387" t="s">
        <v>965</v>
      </c>
      <c r="J387" t="s">
        <v>205</v>
      </c>
      <c r="K387" t="s">
        <v>224</v>
      </c>
      <c r="L387" t="s">
        <v>368</v>
      </c>
      <c r="M387" t="s">
        <v>735</v>
      </c>
      <c r="N387" t="s">
        <v>339</v>
      </c>
      <c r="O387" t="s">
        <v>1217</v>
      </c>
      <c r="P387" s="137">
        <v>6107</v>
      </c>
      <c r="Q387" s="11" t="s">
        <v>1218</v>
      </c>
      <c r="R387" t="s">
        <v>5055</v>
      </c>
      <c r="S387" s="153"/>
      <c r="T387" s="137">
        <v>3731.3159000000001</v>
      </c>
      <c r="U387" s="130">
        <v>9.7919228421492979E-7</v>
      </c>
      <c r="V387" s="130">
        <v>7.2982472938981982E-2</v>
      </c>
      <c r="W387" s="130">
        <v>1.3433582180945484E-2</v>
      </c>
      <c r="X387" s="181"/>
      <c r="Y387" s="4"/>
      <c r="Z387" s="159"/>
      <c r="AA387" s="4"/>
    </row>
    <row r="388" spans="1:27" x14ac:dyDescent="0.25">
      <c r="A388" t="s">
        <v>1213</v>
      </c>
      <c r="B388" t="s">
        <v>1261</v>
      </c>
      <c r="C388" t="s">
        <v>5078</v>
      </c>
      <c r="D388" t="s">
        <v>5079</v>
      </c>
      <c r="E388" t="s">
        <v>80</v>
      </c>
      <c r="F388" t="s">
        <v>5080</v>
      </c>
      <c r="G388" t="s">
        <v>5081</v>
      </c>
      <c r="H388" t="s">
        <v>321</v>
      </c>
      <c r="I388" t="s">
        <v>965</v>
      </c>
      <c r="J388" t="s">
        <v>205</v>
      </c>
      <c r="K388" t="s">
        <v>224</v>
      </c>
      <c r="L388" t="s">
        <v>314</v>
      </c>
      <c r="M388" t="s">
        <v>597</v>
      </c>
      <c r="N388" t="s">
        <v>339</v>
      </c>
      <c r="O388" t="s">
        <v>1215</v>
      </c>
      <c r="P388" s="137">
        <v>4967</v>
      </c>
      <c r="Q388" s="11" t="s">
        <v>1216</v>
      </c>
      <c r="R388" t="s">
        <v>5082</v>
      </c>
      <c r="S388" s="153"/>
      <c r="T388" s="137">
        <v>3680.2314999999999</v>
      </c>
      <c r="U388" s="130">
        <v>1.7143092115241627E-7</v>
      </c>
      <c r="V388" s="130">
        <v>7.1983291149815248E-2</v>
      </c>
      <c r="W388" s="130">
        <v>1.3249666918308416E-2</v>
      </c>
      <c r="X388" s="181"/>
      <c r="Y388" s="4"/>
      <c r="Z388" s="159"/>
      <c r="AA388" s="4"/>
    </row>
    <row r="389" spans="1:27" x14ac:dyDescent="0.25">
      <c r="A389" t="s">
        <v>1213</v>
      </c>
      <c r="B389" t="s">
        <v>1261</v>
      </c>
      <c r="C389" t="s">
        <v>4901</v>
      </c>
      <c r="D389" t="s">
        <v>4902</v>
      </c>
      <c r="E389" t="s">
        <v>80</v>
      </c>
      <c r="F389" t="s">
        <v>5072</v>
      </c>
      <c r="G389" t="s">
        <v>5073</v>
      </c>
      <c r="H389" t="s">
        <v>321</v>
      </c>
      <c r="I389" t="s">
        <v>965</v>
      </c>
      <c r="J389" t="s">
        <v>205</v>
      </c>
      <c r="K389" t="s">
        <v>224</v>
      </c>
      <c r="L389" t="s">
        <v>344</v>
      </c>
      <c r="M389" t="s">
        <v>735</v>
      </c>
      <c r="N389" t="s">
        <v>339</v>
      </c>
      <c r="O389" t="s">
        <v>1215</v>
      </c>
      <c r="P389" s="137">
        <v>2844</v>
      </c>
      <c r="Q389" s="11" t="s">
        <v>1216</v>
      </c>
      <c r="R389" t="s">
        <v>5074</v>
      </c>
      <c r="S389" s="153"/>
      <c r="T389" s="137">
        <v>1558.1543999999999</v>
      </c>
      <c r="U389" s="130">
        <v>7.3052294021676968E-8</v>
      </c>
      <c r="V389" s="130">
        <v>3.0476636608151642E-2</v>
      </c>
      <c r="W389" s="130">
        <v>5.6097085503900362E-3</v>
      </c>
      <c r="X389" s="181"/>
      <c r="Y389" s="4"/>
      <c r="Z389" s="159"/>
      <c r="AA389" s="4"/>
    </row>
    <row r="390" spans="1:27" x14ac:dyDescent="0.25">
      <c r="A390" t="s">
        <v>1213</v>
      </c>
      <c r="B390" t="s">
        <v>1261</v>
      </c>
      <c r="C390" t="s">
        <v>5051</v>
      </c>
      <c r="D390" t="s">
        <v>5052</v>
      </c>
      <c r="E390" t="s">
        <v>80</v>
      </c>
      <c r="F390" t="s">
        <v>5243</v>
      </c>
      <c r="G390" t="s">
        <v>5244</v>
      </c>
      <c r="H390" t="s">
        <v>321</v>
      </c>
      <c r="I390" t="s">
        <v>965</v>
      </c>
      <c r="J390" t="s">
        <v>205</v>
      </c>
      <c r="K390" t="s">
        <v>224</v>
      </c>
      <c r="L390" t="s">
        <v>344</v>
      </c>
      <c r="M390" t="s">
        <v>735</v>
      </c>
      <c r="N390" t="s">
        <v>339</v>
      </c>
      <c r="O390" t="s">
        <v>1215</v>
      </c>
      <c r="P390" s="137">
        <v>4932</v>
      </c>
      <c r="Q390" s="11" t="s">
        <v>1216</v>
      </c>
      <c r="R390" t="s">
        <v>5245</v>
      </c>
      <c r="S390" s="153"/>
      <c r="T390" s="137">
        <v>1265.1278</v>
      </c>
      <c r="U390" s="130">
        <v>3.1445879231756513E-7</v>
      </c>
      <c r="V390" s="130">
        <v>2.4745199943827581E-2</v>
      </c>
      <c r="W390" s="130">
        <v>4.5547466897601146E-3</v>
      </c>
      <c r="X390" s="181"/>
      <c r="Y390" s="4"/>
      <c r="Z390" s="159"/>
      <c r="AA390" s="4"/>
    </row>
    <row r="391" spans="1:27" x14ac:dyDescent="0.25">
      <c r="A391" t="s">
        <v>1213</v>
      </c>
      <c r="B391" t="s">
        <v>1261</v>
      </c>
      <c r="C391" t="s">
        <v>4891</v>
      </c>
      <c r="D391" t="s">
        <v>4892</v>
      </c>
      <c r="E391" t="s">
        <v>80</v>
      </c>
      <c r="F391" t="s">
        <v>4893</v>
      </c>
      <c r="G391" t="s">
        <v>4894</v>
      </c>
      <c r="H391" t="s">
        <v>321</v>
      </c>
      <c r="I391" t="s">
        <v>965</v>
      </c>
      <c r="J391" t="s">
        <v>205</v>
      </c>
      <c r="K391" t="s">
        <v>224</v>
      </c>
      <c r="L391" t="s">
        <v>344</v>
      </c>
      <c r="M391" t="s">
        <v>604</v>
      </c>
      <c r="N391" t="s">
        <v>339</v>
      </c>
      <c r="O391" t="s">
        <v>1215</v>
      </c>
      <c r="P391" s="137">
        <v>605</v>
      </c>
      <c r="Q391" s="11" t="s">
        <v>1216</v>
      </c>
      <c r="R391" t="s">
        <v>4895</v>
      </c>
      <c r="S391" s="153">
        <v>1.0790249135407957</v>
      </c>
      <c r="T391" s="137">
        <v>1141.4492</v>
      </c>
      <c r="U391" s="130">
        <v>1.2864578055461881E-9</v>
      </c>
      <c r="V391" s="130">
        <v>2.2347218959849601E-2</v>
      </c>
      <c r="W391" s="130">
        <v>4.11336024011836E-3</v>
      </c>
      <c r="X391" s="181"/>
      <c r="Y391" s="4"/>
      <c r="Z391" s="159"/>
      <c r="AA391" s="4"/>
    </row>
    <row r="392" spans="1:27" x14ac:dyDescent="0.25">
      <c r="A392" t="s">
        <v>1213</v>
      </c>
      <c r="B392" t="s">
        <v>1261</v>
      </c>
      <c r="C392" t="s">
        <v>5067</v>
      </c>
      <c r="D392" t="s">
        <v>5068</v>
      </c>
      <c r="E392" t="s">
        <v>80</v>
      </c>
      <c r="F392" t="s">
        <v>5069</v>
      </c>
      <c r="G392" t="s">
        <v>5070</v>
      </c>
      <c r="H392" t="s">
        <v>321</v>
      </c>
      <c r="I392" t="s">
        <v>965</v>
      </c>
      <c r="J392" t="s">
        <v>205</v>
      </c>
      <c r="K392" t="s">
        <v>224</v>
      </c>
      <c r="L392" t="s">
        <v>344</v>
      </c>
      <c r="M392" t="s">
        <v>735</v>
      </c>
      <c r="N392" t="s">
        <v>339</v>
      </c>
      <c r="O392" t="s">
        <v>1215</v>
      </c>
      <c r="P392" s="137">
        <v>1123</v>
      </c>
      <c r="Q392" s="11" t="s">
        <v>1216</v>
      </c>
      <c r="R392" t="s">
        <v>5071</v>
      </c>
      <c r="S392" s="153"/>
      <c r="T392" s="137">
        <v>1041.1133</v>
      </c>
      <c r="U392" s="130">
        <v>7.4338713126045497E-8</v>
      </c>
      <c r="V392" s="130">
        <v>2.036359919165058E-2</v>
      </c>
      <c r="W392" s="130">
        <v>3.748243547044281E-3</v>
      </c>
      <c r="X392" s="181"/>
      <c r="Y392" s="4"/>
      <c r="Z392" s="159"/>
      <c r="AA392" s="4"/>
    </row>
    <row r="393" spans="1:27" x14ac:dyDescent="0.25">
      <c r="A393" t="s">
        <v>1213</v>
      </c>
      <c r="B393" t="s">
        <v>1261</v>
      </c>
      <c r="C393" t="s">
        <v>5173</v>
      </c>
      <c r="D393" t="s">
        <v>5174</v>
      </c>
      <c r="E393" t="s">
        <v>80</v>
      </c>
      <c r="F393" t="s">
        <v>5175</v>
      </c>
      <c r="G393" t="s">
        <v>5176</v>
      </c>
      <c r="H393" t="s">
        <v>321</v>
      </c>
      <c r="I393" t="s">
        <v>965</v>
      </c>
      <c r="J393" t="s">
        <v>205</v>
      </c>
      <c r="K393" t="s">
        <v>281</v>
      </c>
      <c r="L393" t="s">
        <v>314</v>
      </c>
      <c r="M393" t="s">
        <v>735</v>
      </c>
      <c r="N393" t="s">
        <v>339</v>
      </c>
      <c r="O393" t="s">
        <v>1217</v>
      </c>
      <c r="P393" s="137">
        <v>6540</v>
      </c>
      <c r="Q393" s="11" t="s">
        <v>1218</v>
      </c>
      <c r="R393" t="s">
        <v>5177</v>
      </c>
      <c r="S393" s="153"/>
      <c r="T393" s="137">
        <v>808.24569999999994</v>
      </c>
      <c r="U393" s="130">
        <v>7.5267259191093324E-6</v>
      </c>
      <c r="V393" s="130">
        <v>1.5808838179151605E-2</v>
      </c>
      <c r="W393" s="130">
        <v>2.9098675108262771E-3</v>
      </c>
      <c r="X393" s="181"/>
      <c r="Y393" s="4"/>
      <c r="Z393" s="159"/>
      <c r="AA393" s="4"/>
    </row>
    <row r="394" spans="1:27" x14ac:dyDescent="0.25">
      <c r="A394" t="s">
        <v>1213</v>
      </c>
      <c r="B394" t="s">
        <v>1261</v>
      </c>
      <c r="C394" t="s">
        <v>5178</v>
      </c>
      <c r="D394" t="s">
        <v>5179</v>
      </c>
      <c r="E394" t="s">
        <v>80</v>
      </c>
      <c r="F394" t="s">
        <v>5180</v>
      </c>
      <c r="G394" t="s">
        <v>5181</v>
      </c>
      <c r="H394" t="s">
        <v>321</v>
      </c>
      <c r="I394" t="s">
        <v>965</v>
      </c>
      <c r="J394" t="s">
        <v>205</v>
      </c>
      <c r="K394" t="s">
        <v>224</v>
      </c>
      <c r="L394" t="s">
        <v>344</v>
      </c>
      <c r="M394" t="s">
        <v>735</v>
      </c>
      <c r="N394" t="s">
        <v>339</v>
      </c>
      <c r="O394" t="s">
        <v>1215</v>
      </c>
      <c r="P394" s="137">
        <v>3912</v>
      </c>
      <c r="Q394" s="11" t="s">
        <v>1216</v>
      </c>
      <c r="R394" t="s">
        <v>5182</v>
      </c>
      <c r="S394" s="153">
        <v>0.46665791965949288</v>
      </c>
      <c r="T394" s="137">
        <v>665.10609999999997</v>
      </c>
      <c r="U394" s="130">
        <v>1.5001645119058301E-6</v>
      </c>
      <c r="V394" s="130">
        <v>1.301823515809015E-2</v>
      </c>
      <c r="W394" s="130">
        <v>2.3962127453983368E-3</v>
      </c>
      <c r="X394" s="181"/>
      <c r="Y394" s="4"/>
      <c r="Z394" s="159"/>
      <c r="AA394" s="4"/>
    </row>
    <row r="395" spans="1:27" x14ac:dyDescent="0.25">
      <c r="A395" t="s">
        <v>1213</v>
      </c>
      <c r="B395" t="s">
        <v>1261</v>
      </c>
      <c r="C395" t="s">
        <v>5051</v>
      </c>
      <c r="D395" t="s">
        <v>5052</v>
      </c>
      <c r="E395" t="s">
        <v>80</v>
      </c>
      <c r="F395" t="s">
        <v>5246</v>
      </c>
      <c r="G395" t="s">
        <v>5247</v>
      </c>
      <c r="H395" t="s">
        <v>321</v>
      </c>
      <c r="I395" t="s">
        <v>965</v>
      </c>
      <c r="J395" t="s">
        <v>205</v>
      </c>
      <c r="K395" t="s">
        <v>224</v>
      </c>
      <c r="L395" t="s">
        <v>344</v>
      </c>
      <c r="M395" t="s">
        <v>735</v>
      </c>
      <c r="N395" t="s">
        <v>339</v>
      </c>
      <c r="O395" t="s">
        <v>1215</v>
      </c>
      <c r="P395" s="137">
        <v>6553</v>
      </c>
      <c r="Q395" s="11" t="s">
        <v>1216</v>
      </c>
      <c r="R395" t="s">
        <v>5248</v>
      </c>
      <c r="S395" s="153"/>
      <c r="T395" s="137">
        <v>640.20460000000003</v>
      </c>
      <c r="U395" s="130">
        <v>1.4461543766486785E-6</v>
      </c>
      <c r="V395" s="130">
        <v>1.2522046975672E-2</v>
      </c>
      <c r="W395" s="130">
        <v>2.3048814372457474E-3</v>
      </c>
      <c r="X395" s="181"/>
      <c r="Y395" s="4"/>
      <c r="Z395" s="159"/>
      <c r="AA395" s="4"/>
    </row>
    <row r="396" spans="1:27" x14ac:dyDescent="0.25">
      <c r="A396" t="s">
        <v>1213</v>
      </c>
      <c r="B396" t="s">
        <v>1261</v>
      </c>
      <c r="C396" t="s">
        <v>5067</v>
      </c>
      <c r="D396" t="s">
        <v>5068</v>
      </c>
      <c r="E396" t="s">
        <v>80</v>
      </c>
      <c r="F396" t="s">
        <v>5249</v>
      </c>
      <c r="G396" t="s">
        <v>5250</v>
      </c>
      <c r="H396" t="s">
        <v>321</v>
      </c>
      <c r="I396" t="s">
        <v>965</v>
      </c>
      <c r="J396" t="s">
        <v>205</v>
      </c>
      <c r="K396" t="s">
        <v>224</v>
      </c>
      <c r="L396" t="s">
        <v>344</v>
      </c>
      <c r="M396" t="s">
        <v>735</v>
      </c>
      <c r="N396" t="s">
        <v>339</v>
      </c>
      <c r="O396" t="s">
        <v>1215</v>
      </c>
      <c r="P396" s="137">
        <v>490</v>
      </c>
      <c r="Q396" s="11" t="s">
        <v>1216</v>
      </c>
      <c r="R396" t="s">
        <v>5251</v>
      </c>
      <c r="S396" s="153"/>
      <c r="T396" s="137">
        <v>160.06200000000001</v>
      </c>
      <c r="U396" s="130">
        <v>7.197987853909639E-8</v>
      </c>
      <c r="V396" s="130">
        <v>3.1307236767283654E-3</v>
      </c>
      <c r="W396" s="130">
        <v>5.7625936890799115E-4</v>
      </c>
      <c r="X396" s="181"/>
      <c r="Y396" s="4"/>
      <c r="Z396" s="159"/>
      <c r="AA396" s="4"/>
    </row>
    <row r="397" spans="1:27" x14ac:dyDescent="0.25">
      <c r="A397" t="s">
        <v>1213</v>
      </c>
      <c r="B397" t="s">
        <v>1261</v>
      </c>
      <c r="C397" t="s">
        <v>5051</v>
      </c>
      <c r="D397" t="s">
        <v>5052</v>
      </c>
      <c r="E397" t="s">
        <v>80</v>
      </c>
      <c r="F397" t="s">
        <v>5056</v>
      </c>
      <c r="G397" t="s">
        <v>5057</v>
      </c>
      <c r="H397" t="s">
        <v>321</v>
      </c>
      <c r="I397" t="s">
        <v>965</v>
      </c>
      <c r="J397" t="s">
        <v>205</v>
      </c>
      <c r="K397" t="s">
        <v>224</v>
      </c>
      <c r="L397" t="s">
        <v>344</v>
      </c>
      <c r="M397" t="s">
        <v>602</v>
      </c>
      <c r="N397" t="s">
        <v>339</v>
      </c>
      <c r="O397" t="s">
        <v>1215</v>
      </c>
      <c r="P397" s="137">
        <v>77</v>
      </c>
      <c r="Q397" s="11" t="s">
        <v>1216</v>
      </c>
      <c r="R397" t="s">
        <v>5058</v>
      </c>
      <c r="S397" s="153"/>
      <c r="T397" s="137">
        <v>58.725099999999998</v>
      </c>
      <c r="U397" s="130">
        <v>1.2852592139367167E-9</v>
      </c>
      <c r="V397" s="130">
        <v>1.1486302473262533E-3</v>
      </c>
      <c r="W397" s="130">
        <v>2.114236227083948E-4</v>
      </c>
      <c r="X397" s="181"/>
      <c r="Y397" s="4"/>
      <c r="Z397" s="159"/>
      <c r="AA397" s="4"/>
    </row>
    <row r="398" spans="1:27" x14ac:dyDescent="0.25">
      <c r="A398" t="s">
        <v>1213</v>
      </c>
      <c r="B398" t="s">
        <v>1261</v>
      </c>
      <c r="C398" t="s">
        <v>4911</v>
      </c>
      <c r="D398" t="s">
        <v>4912</v>
      </c>
      <c r="E398" t="s">
        <v>309</v>
      </c>
      <c r="F398" t="s">
        <v>5252</v>
      </c>
      <c r="G398" t="s">
        <v>5253</v>
      </c>
      <c r="H398" t="s">
        <v>312</v>
      </c>
      <c r="I398" t="s">
        <v>965</v>
      </c>
      <c r="J398" t="s">
        <v>205</v>
      </c>
      <c r="K398" t="s">
        <v>204</v>
      </c>
      <c r="L398" t="s">
        <v>340</v>
      </c>
      <c r="M398" t="s">
        <v>716</v>
      </c>
      <c r="N398" t="s">
        <v>339</v>
      </c>
      <c r="O398" t="s">
        <v>1212</v>
      </c>
      <c r="P398" s="137">
        <v>42341</v>
      </c>
      <c r="Q398" s="167">
        <v>1</v>
      </c>
      <c r="R398" t="s">
        <v>5254</v>
      </c>
      <c r="S398" s="153"/>
      <c r="T398" s="137">
        <v>1045.8226999999999</v>
      </c>
      <c r="U398" s="130">
        <v>9.4091111111111111E-3</v>
      </c>
      <c r="V398" s="130">
        <v>2.0455712899501176E-2</v>
      </c>
      <c r="W398" s="130">
        <v>3.7651985365722072E-3</v>
      </c>
      <c r="X398" s="181"/>
      <c r="Y398" s="4"/>
      <c r="Z398" s="159"/>
      <c r="AA398" s="4"/>
    </row>
    <row r="399" spans="1:27" x14ac:dyDescent="0.25">
      <c r="A399" t="s">
        <v>1213</v>
      </c>
      <c r="B399" t="s">
        <v>1261</v>
      </c>
      <c r="C399" t="s">
        <v>5051</v>
      </c>
      <c r="D399" t="s">
        <v>5052</v>
      </c>
      <c r="E399" t="s">
        <v>80</v>
      </c>
      <c r="F399" t="s">
        <v>5231</v>
      </c>
      <c r="G399" t="s">
        <v>5232</v>
      </c>
      <c r="H399" t="s">
        <v>321</v>
      </c>
      <c r="I399" t="s">
        <v>967</v>
      </c>
      <c r="J399" t="s">
        <v>205</v>
      </c>
      <c r="K399" t="s">
        <v>224</v>
      </c>
      <c r="L399" t="s">
        <v>344</v>
      </c>
      <c r="M399" t="s">
        <v>732</v>
      </c>
      <c r="N399" t="s">
        <v>339</v>
      </c>
      <c r="O399" t="s">
        <v>1215</v>
      </c>
      <c r="P399" s="137">
        <v>7045</v>
      </c>
      <c r="Q399" s="11" t="s">
        <v>1216</v>
      </c>
      <c r="R399" t="s">
        <v>5233</v>
      </c>
      <c r="S399" s="153"/>
      <c r="T399" s="137">
        <v>2836.7683999999999</v>
      </c>
      <c r="U399" s="130">
        <v>2.2845327007563892E-7</v>
      </c>
      <c r="V399" s="130">
        <v>5.5485619928355351E-2</v>
      </c>
      <c r="W399" s="130">
        <v>1.0213008756108409E-2</v>
      </c>
      <c r="X399" s="181"/>
      <c r="Y399" s="4"/>
      <c r="Z399" s="159"/>
      <c r="AA399" s="4"/>
    </row>
    <row r="400" spans="1:27" x14ac:dyDescent="0.25">
      <c r="A400" t="s">
        <v>1213</v>
      </c>
      <c r="B400" t="s">
        <v>1261</v>
      </c>
      <c r="C400" t="s">
        <v>5051</v>
      </c>
      <c r="D400" t="s">
        <v>5052</v>
      </c>
      <c r="E400" t="s">
        <v>80</v>
      </c>
      <c r="F400" t="s">
        <v>5255</v>
      </c>
      <c r="G400" t="s">
        <v>5256</v>
      </c>
      <c r="H400" t="s">
        <v>321</v>
      </c>
      <c r="I400" t="s">
        <v>967</v>
      </c>
      <c r="J400" t="s">
        <v>205</v>
      </c>
      <c r="K400" t="s">
        <v>224</v>
      </c>
      <c r="L400" t="s">
        <v>380</v>
      </c>
      <c r="M400" t="s">
        <v>732</v>
      </c>
      <c r="N400" t="s">
        <v>339</v>
      </c>
      <c r="O400" t="s">
        <v>1215</v>
      </c>
      <c r="P400" s="137">
        <v>1709</v>
      </c>
      <c r="Q400" s="11" t="s">
        <v>1216</v>
      </c>
      <c r="R400" t="s">
        <v>5257</v>
      </c>
      <c r="S400" s="153"/>
      <c r="T400" s="137">
        <v>631.49209999999994</v>
      </c>
      <c r="U400" s="130">
        <v>2.6619398672612549E-7</v>
      </c>
      <c r="V400" s="130">
        <v>1.2351635350388171E-2</v>
      </c>
      <c r="W400" s="130">
        <v>2.2735144736358306E-3</v>
      </c>
      <c r="X400" s="181"/>
      <c r="Y400" s="4"/>
      <c r="Z400" s="159"/>
      <c r="AA400" s="4"/>
    </row>
    <row r="401" spans="1:27" x14ac:dyDescent="0.25">
      <c r="A401" t="s">
        <v>1213</v>
      </c>
      <c r="B401" t="s">
        <v>1261</v>
      </c>
      <c r="C401" t="s">
        <v>5067</v>
      </c>
      <c r="D401" t="s">
        <v>5068</v>
      </c>
      <c r="E401" t="s">
        <v>80</v>
      </c>
      <c r="F401" t="s">
        <v>5148</v>
      </c>
      <c r="G401" t="s">
        <v>5149</v>
      </c>
      <c r="H401" t="s">
        <v>321</v>
      </c>
      <c r="I401" t="s">
        <v>967</v>
      </c>
      <c r="J401" t="s">
        <v>205</v>
      </c>
      <c r="K401" t="s">
        <v>224</v>
      </c>
      <c r="L401" t="s">
        <v>344</v>
      </c>
      <c r="M401" t="s">
        <v>732</v>
      </c>
      <c r="N401" t="s">
        <v>339</v>
      </c>
      <c r="O401" t="s">
        <v>1215</v>
      </c>
      <c r="P401" s="137">
        <v>1702</v>
      </c>
      <c r="Q401" s="11" t="s">
        <v>1216</v>
      </c>
      <c r="R401" t="s">
        <v>5150</v>
      </c>
      <c r="S401" s="153"/>
      <c r="T401" s="137">
        <v>493.52770000000004</v>
      </c>
      <c r="U401" s="130">
        <v>1.0127700345475934E-7</v>
      </c>
      <c r="V401" s="130">
        <v>9.6531281455966289E-3</v>
      </c>
      <c r="W401" s="130">
        <v>1.7768114045064998E-3</v>
      </c>
      <c r="X401" s="181"/>
      <c r="Y401" s="4"/>
      <c r="Z401" s="159"/>
      <c r="AA401" s="4"/>
    </row>
    <row r="402" spans="1:27" x14ac:dyDescent="0.25">
      <c r="A402" t="s">
        <v>1213</v>
      </c>
      <c r="B402" t="s">
        <v>1262</v>
      </c>
      <c r="C402" t="s">
        <v>4906</v>
      </c>
      <c r="D402" t="s">
        <v>4907</v>
      </c>
      <c r="E402" t="s">
        <v>309</v>
      </c>
      <c r="F402" t="s">
        <v>4908</v>
      </c>
      <c r="G402" t="s">
        <v>4909</v>
      </c>
      <c r="H402" t="s">
        <v>321</v>
      </c>
      <c r="I402" t="s">
        <v>964</v>
      </c>
      <c r="J402" t="s">
        <v>204</v>
      </c>
      <c r="K402" t="s">
        <v>204</v>
      </c>
      <c r="L402" t="s">
        <v>340</v>
      </c>
      <c r="M402" t="s">
        <v>574</v>
      </c>
      <c r="N402" t="s">
        <v>339</v>
      </c>
      <c r="O402" t="s">
        <v>1212</v>
      </c>
      <c r="P402" s="137">
        <v>81914</v>
      </c>
      <c r="Q402" s="167">
        <v>1</v>
      </c>
      <c r="R402" t="s">
        <v>4910</v>
      </c>
      <c r="S402" s="153"/>
      <c r="T402" s="137">
        <v>1605.5143999999998</v>
      </c>
      <c r="U402" s="130">
        <v>3.1945768335780609E-4</v>
      </c>
      <c r="V402" s="130">
        <v>3.6683898206333818E-2</v>
      </c>
      <c r="W402" s="130">
        <v>9.4919766900718443E-3</v>
      </c>
      <c r="X402" s="181"/>
      <c r="Y402" s="4"/>
      <c r="Z402" s="159"/>
      <c r="AA402" s="4"/>
    </row>
    <row r="403" spans="1:27" x14ac:dyDescent="0.25">
      <c r="A403" t="s">
        <v>1213</v>
      </c>
      <c r="B403" t="s">
        <v>1262</v>
      </c>
      <c r="C403" t="s">
        <v>4906</v>
      </c>
      <c r="D403" t="s">
        <v>4907</v>
      </c>
      <c r="E403" t="s">
        <v>309</v>
      </c>
      <c r="F403" t="s">
        <v>4940</v>
      </c>
      <c r="G403" t="s">
        <v>4941</v>
      </c>
      <c r="H403" t="s">
        <v>312</v>
      </c>
      <c r="I403" t="s">
        <v>964</v>
      </c>
      <c r="J403" t="s">
        <v>204</v>
      </c>
      <c r="K403" t="s">
        <v>204</v>
      </c>
      <c r="L403" t="s">
        <v>340</v>
      </c>
      <c r="M403" t="s">
        <v>577</v>
      </c>
      <c r="N403" t="s">
        <v>339</v>
      </c>
      <c r="O403" t="s">
        <v>1212</v>
      </c>
      <c r="P403" s="137">
        <v>48599</v>
      </c>
      <c r="Q403" s="167">
        <v>1</v>
      </c>
      <c r="R403" t="s">
        <v>4625</v>
      </c>
      <c r="S403" s="153"/>
      <c r="T403" s="137">
        <v>861.17430000000002</v>
      </c>
      <c r="U403" s="130">
        <v>1.192037720774037E-4</v>
      </c>
      <c r="V403" s="130">
        <v>1.9676702759833745E-2</v>
      </c>
      <c r="W403" s="130">
        <v>5.0913565096952131E-3</v>
      </c>
      <c r="X403" s="181"/>
      <c r="Y403" s="4"/>
      <c r="Z403" s="159"/>
      <c r="AA403" s="4"/>
    </row>
    <row r="404" spans="1:27" x14ac:dyDescent="0.25">
      <c r="A404" t="s">
        <v>1213</v>
      </c>
      <c r="B404" t="s">
        <v>1262</v>
      </c>
      <c r="C404" t="s">
        <v>4906</v>
      </c>
      <c r="D404" t="s">
        <v>4907</v>
      </c>
      <c r="E404" t="s">
        <v>309</v>
      </c>
      <c r="F404" t="s">
        <v>4921</v>
      </c>
      <c r="G404" t="s">
        <v>4922</v>
      </c>
      <c r="H404" t="s">
        <v>312</v>
      </c>
      <c r="I404" t="s">
        <v>964</v>
      </c>
      <c r="J404" t="s">
        <v>204</v>
      </c>
      <c r="K404" t="s">
        <v>204</v>
      </c>
      <c r="L404" t="s">
        <v>340</v>
      </c>
      <c r="M404" t="s">
        <v>572</v>
      </c>
      <c r="N404" t="s">
        <v>339</v>
      </c>
      <c r="O404" t="s">
        <v>1212</v>
      </c>
      <c r="P404" s="137">
        <v>43922</v>
      </c>
      <c r="Q404" s="167">
        <v>1</v>
      </c>
      <c r="R404" t="s">
        <v>4923</v>
      </c>
      <c r="S404" s="153"/>
      <c r="T404" s="137">
        <v>845.93769999999995</v>
      </c>
      <c r="U404" s="130">
        <v>1.0009009224921555E-4</v>
      </c>
      <c r="V404" s="130">
        <v>1.9328567348494738E-2</v>
      </c>
      <c r="W404" s="130">
        <v>5.0012763009117346E-3</v>
      </c>
      <c r="X404" s="181"/>
      <c r="Y404" s="4"/>
      <c r="Z404" s="159"/>
      <c r="AA404" s="4"/>
    </row>
    <row r="405" spans="1:27" x14ac:dyDescent="0.25">
      <c r="A405" t="s">
        <v>1213</v>
      </c>
      <c r="B405" t="s">
        <v>1262</v>
      </c>
      <c r="C405" t="s">
        <v>4924</v>
      </c>
      <c r="D405" t="s">
        <v>4925</v>
      </c>
      <c r="E405" t="s">
        <v>309</v>
      </c>
      <c r="F405" t="s">
        <v>5204</v>
      </c>
      <c r="G405" t="s">
        <v>5205</v>
      </c>
      <c r="H405" t="s">
        <v>312</v>
      </c>
      <c r="I405" t="s">
        <v>964</v>
      </c>
      <c r="J405" t="s">
        <v>204</v>
      </c>
      <c r="K405" t="s">
        <v>204</v>
      </c>
      <c r="L405" t="s">
        <v>340</v>
      </c>
      <c r="M405" t="s">
        <v>574</v>
      </c>
      <c r="N405" t="s">
        <v>339</v>
      </c>
      <c r="O405" t="s">
        <v>1212</v>
      </c>
      <c r="P405" s="137">
        <v>3715</v>
      </c>
      <c r="Q405" s="167">
        <v>1</v>
      </c>
      <c r="R405" t="s">
        <v>5206</v>
      </c>
      <c r="S405" s="153"/>
      <c r="T405" s="137">
        <v>723.31050000000005</v>
      </c>
      <c r="U405" s="130">
        <v>1.1625687656295478E-4</v>
      </c>
      <c r="V405" s="130">
        <v>1.6526696212486428E-2</v>
      </c>
      <c r="W405" s="130">
        <v>4.2762907674227099E-3</v>
      </c>
      <c r="X405" s="181"/>
      <c r="Y405" s="4"/>
      <c r="Z405" s="159"/>
      <c r="AA405" s="4"/>
    </row>
    <row r="406" spans="1:27" x14ac:dyDescent="0.25">
      <c r="A406" t="s">
        <v>1213</v>
      </c>
      <c r="B406" t="s">
        <v>1262</v>
      </c>
      <c r="C406" t="s">
        <v>4911</v>
      </c>
      <c r="D406" t="s">
        <v>4912</v>
      </c>
      <c r="E406" t="s">
        <v>309</v>
      </c>
      <c r="F406" t="s">
        <v>5310</v>
      </c>
      <c r="G406" t="s">
        <v>5311</v>
      </c>
      <c r="H406" t="s">
        <v>312</v>
      </c>
      <c r="I406" t="s">
        <v>964</v>
      </c>
      <c r="J406" t="s">
        <v>204</v>
      </c>
      <c r="K406" t="s">
        <v>204</v>
      </c>
      <c r="L406" t="s">
        <v>340</v>
      </c>
      <c r="M406" t="s">
        <v>574</v>
      </c>
      <c r="N406" t="s">
        <v>339</v>
      </c>
      <c r="O406" t="s">
        <v>1212</v>
      </c>
      <c r="P406" s="137">
        <v>21487</v>
      </c>
      <c r="Q406" s="167">
        <v>1</v>
      </c>
      <c r="R406" t="s">
        <v>5312</v>
      </c>
      <c r="S406" s="153"/>
      <c r="T406" s="137">
        <v>573.91780000000006</v>
      </c>
      <c r="U406" s="130">
        <v>3.0695714285714285E-4</v>
      </c>
      <c r="V406" s="130">
        <v>1.3113268279304193E-2</v>
      </c>
      <c r="W406" s="130">
        <v>3.3930646121006539E-3</v>
      </c>
      <c r="X406" s="181"/>
      <c r="Y406" s="4"/>
      <c r="Z406" s="159"/>
      <c r="AA406" s="4"/>
    </row>
    <row r="407" spans="1:27" x14ac:dyDescent="0.25">
      <c r="A407" t="s">
        <v>1213</v>
      </c>
      <c r="B407" t="s">
        <v>1262</v>
      </c>
      <c r="C407" t="s">
        <v>4924</v>
      </c>
      <c r="D407" t="s">
        <v>4925</v>
      </c>
      <c r="E407" t="s">
        <v>309</v>
      </c>
      <c r="F407" t="s">
        <v>5225</v>
      </c>
      <c r="G407" t="s">
        <v>5226</v>
      </c>
      <c r="H407" t="s">
        <v>312</v>
      </c>
      <c r="I407" t="s">
        <v>964</v>
      </c>
      <c r="J407" t="s">
        <v>204</v>
      </c>
      <c r="K407" t="s">
        <v>204</v>
      </c>
      <c r="L407" t="s">
        <v>340</v>
      </c>
      <c r="M407" t="s">
        <v>697</v>
      </c>
      <c r="N407" t="s">
        <v>339</v>
      </c>
      <c r="O407" t="s">
        <v>1212</v>
      </c>
      <c r="P407" s="137">
        <v>949</v>
      </c>
      <c r="Q407" s="167">
        <v>1</v>
      </c>
      <c r="R407" t="s">
        <v>5227</v>
      </c>
      <c r="S407" s="153"/>
      <c r="T407" s="137">
        <v>321.9957</v>
      </c>
      <c r="U407" s="130">
        <v>3.992572048991762E-5</v>
      </c>
      <c r="V407" s="130">
        <v>7.3571794072212638E-3</v>
      </c>
      <c r="W407" s="130">
        <v>1.9036737874810507E-3</v>
      </c>
      <c r="X407" s="181"/>
      <c r="Y407" s="4"/>
      <c r="Z407" s="159"/>
      <c r="AA407" s="4"/>
    </row>
    <row r="408" spans="1:27" x14ac:dyDescent="0.25">
      <c r="A408" t="s">
        <v>1213</v>
      </c>
      <c r="B408" t="s">
        <v>1262</v>
      </c>
      <c r="C408" t="s">
        <v>4924</v>
      </c>
      <c r="D408" t="s">
        <v>4925</v>
      </c>
      <c r="E408" t="s">
        <v>309</v>
      </c>
      <c r="F408" t="s">
        <v>4934</v>
      </c>
      <c r="G408" t="s">
        <v>4935</v>
      </c>
      <c r="H408" t="s">
        <v>312</v>
      </c>
      <c r="I408" t="s">
        <v>964</v>
      </c>
      <c r="J408" t="s">
        <v>204</v>
      </c>
      <c r="K408" t="s">
        <v>204</v>
      </c>
      <c r="L408" t="s">
        <v>340</v>
      </c>
      <c r="M408" t="s">
        <v>577</v>
      </c>
      <c r="N408" t="s">
        <v>339</v>
      </c>
      <c r="O408" t="s">
        <v>1212</v>
      </c>
      <c r="P408" s="137">
        <v>911</v>
      </c>
      <c r="Q408" s="167">
        <v>1</v>
      </c>
      <c r="R408" t="s">
        <v>4936</v>
      </c>
      <c r="S408" s="153"/>
      <c r="T408" s="137">
        <v>156.23650000000001</v>
      </c>
      <c r="U408" s="130">
        <v>2.6157029347038431E-5</v>
      </c>
      <c r="V408" s="130">
        <v>3.5697991012188205E-3</v>
      </c>
      <c r="W408" s="130">
        <v>9.2368727190388935E-4</v>
      </c>
      <c r="X408" s="181"/>
      <c r="Y408" s="4"/>
      <c r="Z408" s="159"/>
      <c r="AA408" s="4"/>
    </row>
    <row r="409" spans="1:27" x14ac:dyDescent="0.25">
      <c r="A409" t="s">
        <v>1213</v>
      </c>
      <c r="B409" t="s">
        <v>1262</v>
      </c>
      <c r="C409" t="s">
        <v>4924</v>
      </c>
      <c r="D409" t="s">
        <v>4925</v>
      </c>
      <c r="E409" t="s">
        <v>309</v>
      </c>
      <c r="F409" t="s">
        <v>5234</v>
      </c>
      <c r="G409" t="s">
        <v>5235</v>
      </c>
      <c r="H409" t="s">
        <v>312</v>
      </c>
      <c r="I409" t="s">
        <v>964</v>
      </c>
      <c r="J409" t="s">
        <v>204</v>
      </c>
      <c r="K409" t="s">
        <v>204</v>
      </c>
      <c r="L409" t="s">
        <v>340</v>
      </c>
      <c r="M409" t="s">
        <v>695</v>
      </c>
      <c r="N409" t="s">
        <v>339</v>
      </c>
      <c r="O409" t="s">
        <v>1212</v>
      </c>
      <c r="P409" s="137">
        <v>598</v>
      </c>
      <c r="Q409" s="167">
        <v>1</v>
      </c>
      <c r="R409" t="s">
        <v>5236</v>
      </c>
      <c r="S409" s="153"/>
      <c r="T409" s="137">
        <v>147.8854</v>
      </c>
      <c r="U409" s="130">
        <v>1.9407859079470315E-4</v>
      </c>
      <c r="V409" s="130">
        <v>3.3789874197347339E-3</v>
      </c>
      <c r="W409" s="130">
        <v>8.7431465554089756E-4</v>
      </c>
      <c r="X409" s="181"/>
      <c r="Y409" s="4"/>
      <c r="Z409" s="159"/>
      <c r="AA409" s="4"/>
    </row>
    <row r="410" spans="1:27" x14ac:dyDescent="0.25">
      <c r="A410" t="s">
        <v>1213</v>
      </c>
      <c r="B410" t="s">
        <v>1262</v>
      </c>
      <c r="C410" t="s">
        <v>4924</v>
      </c>
      <c r="D410" t="s">
        <v>4925</v>
      </c>
      <c r="E410" t="s">
        <v>309</v>
      </c>
      <c r="F410" t="s">
        <v>4950</v>
      </c>
      <c r="G410" t="s">
        <v>4951</v>
      </c>
      <c r="H410" t="s">
        <v>312</v>
      </c>
      <c r="I410" t="s">
        <v>965</v>
      </c>
      <c r="J410" t="s">
        <v>204</v>
      </c>
      <c r="K410" t="s">
        <v>204</v>
      </c>
      <c r="L410" t="s">
        <v>340</v>
      </c>
      <c r="M410" t="s">
        <v>605</v>
      </c>
      <c r="N410" t="s">
        <v>339</v>
      </c>
      <c r="O410" t="s">
        <v>1212</v>
      </c>
      <c r="P410" s="137">
        <v>59332</v>
      </c>
      <c r="Q410" s="167">
        <v>1</v>
      </c>
      <c r="R410" t="s">
        <v>4952</v>
      </c>
      <c r="S410" s="153"/>
      <c r="T410" s="137">
        <v>3145.1893</v>
      </c>
      <c r="U410" s="130">
        <v>7.8129608872632881E-4</v>
      </c>
      <c r="V410" s="130">
        <v>7.1863450651410088E-2</v>
      </c>
      <c r="W410" s="130">
        <v>1.8594703175071437E-2</v>
      </c>
      <c r="X410" s="181"/>
      <c r="Y410" s="4"/>
      <c r="Z410" s="159"/>
      <c r="AA410" s="4"/>
    </row>
    <row r="411" spans="1:27" x14ac:dyDescent="0.25">
      <c r="A411" t="s">
        <v>1213</v>
      </c>
      <c r="B411" t="s">
        <v>1262</v>
      </c>
      <c r="C411" t="s">
        <v>4942</v>
      </c>
      <c r="D411" t="s">
        <v>4943</v>
      </c>
      <c r="E411" t="s">
        <v>309</v>
      </c>
      <c r="F411" t="s">
        <v>4999</v>
      </c>
      <c r="G411" t="s">
        <v>5000</v>
      </c>
      <c r="H411" t="s">
        <v>312</v>
      </c>
      <c r="I411" t="s">
        <v>965</v>
      </c>
      <c r="J411" t="s">
        <v>204</v>
      </c>
      <c r="K411" t="s">
        <v>204</v>
      </c>
      <c r="L411" t="s">
        <v>340</v>
      </c>
      <c r="M411" t="s">
        <v>605</v>
      </c>
      <c r="N411" t="s">
        <v>339</v>
      </c>
      <c r="O411" t="s">
        <v>1212</v>
      </c>
      <c r="P411" s="137">
        <v>24117</v>
      </c>
      <c r="Q411" s="167">
        <v>1</v>
      </c>
      <c r="R411" t="s">
        <v>5001</v>
      </c>
      <c r="S411" s="153"/>
      <c r="T411" s="137">
        <v>2085.8793000000001</v>
      </c>
      <c r="U411" s="130">
        <v>1.0048749999999999E-3</v>
      </c>
      <c r="V411" s="130">
        <v>4.7659606797930798E-2</v>
      </c>
      <c r="W411" s="130">
        <v>1.2331946682423201E-2</v>
      </c>
      <c r="X411" s="181"/>
      <c r="Y411" s="4"/>
      <c r="Z411" s="159"/>
      <c r="AA411" s="4"/>
    </row>
    <row r="412" spans="1:27" x14ac:dyDescent="0.25">
      <c r="A412" t="s">
        <v>1213</v>
      </c>
      <c r="B412" t="s">
        <v>1262</v>
      </c>
      <c r="C412" t="s">
        <v>4911</v>
      </c>
      <c r="D412" t="s">
        <v>4912</v>
      </c>
      <c r="E412" t="s">
        <v>309</v>
      </c>
      <c r="F412" t="s">
        <v>4953</v>
      </c>
      <c r="G412" t="s">
        <v>4954</v>
      </c>
      <c r="H412" t="s">
        <v>312</v>
      </c>
      <c r="I412" t="s">
        <v>965</v>
      </c>
      <c r="J412" t="s">
        <v>204</v>
      </c>
      <c r="K412" t="s">
        <v>204</v>
      </c>
      <c r="L412" t="s">
        <v>340</v>
      </c>
      <c r="M412" t="s">
        <v>605</v>
      </c>
      <c r="N412" t="s">
        <v>339</v>
      </c>
      <c r="O412" t="s">
        <v>1212</v>
      </c>
      <c r="P412" s="137">
        <v>13210</v>
      </c>
      <c r="Q412" s="167">
        <v>1</v>
      </c>
      <c r="R412" t="s">
        <v>4955</v>
      </c>
      <c r="S412" s="153"/>
      <c r="T412" s="137">
        <v>931.30499999999995</v>
      </c>
      <c r="U412" s="130">
        <v>4.2612903225806452E-4</v>
      </c>
      <c r="V412" s="130">
        <v>2.1279097726591378E-2</v>
      </c>
      <c r="W412" s="130">
        <v>5.5059769948792485E-3</v>
      </c>
      <c r="X412" s="181"/>
      <c r="Y412" s="4"/>
      <c r="Z412" s="159"/>
      <c r="AA412" s="4"/>
    </row>
    <row r="413" spans="1:27" x14ac:dyDescent="0.25">
      <c r="A413" t="s">
        <v>1213</v>
      </c>
      <c r="B413" t="s">
        <v>1262</v>
      </c>
      <c r="C413" t="s">
        <v>4924</v>
      </c>
      <c r="D413" t="s">
        <v>4925</v>
      </c>
      <c r="E413" t="s">
        <v>309</v>
      </c>
      <c r="F413" t="s">
        <v>5011</v>
      </c>
      <c r="G413" t="s">
        <v>5012</v>
      </c>
      <c r="H413" t="s">
        <v>312</v>
      </c>
      <c r="I413" t="s">
        <v>965</v>
      </c>
      <c r="J413" t="s">
        <v>204</v>
      </c>
      <c r="K413" t="s">
        <v>204</v>
      </c>
      <c r="L413" t="s">
        <v>340</v>
      </c>
      <c r="M413" t="s">
        <v>598</v>
      </c>
      <c r="N413" t="s">
        <v>339</v>
      </c>
      <c r="O413" t="s">
        <v>1212</v>
      </c>
      <c r="P413" s="137">
        <v>5532</v>
      </c>
      <c r="Q413" s="167">
        <v>1</v>
      </c>
      <c r="R413" t="s">
        <v>5013</v>
      </c>
      <c r="S413" s="153"/>
      <c r="T413" s="137">
        <v>917.75880000000006</v>
      </c>
      <c r="U413" s="130">
        <v>5.6219020850021022E-4</v>
      </c>
      <c r="V413" s="130">
        <v>2.0969584824133049E-2</v>
      </c>
      <c r="W413" s="130">
        <v>5.4258903792506049E-3</v>
      </c>
      <c r="X413" s="181"/>
      <c r="Y413" s="4"/>
      <c r="Z413" s="159"/>
      <c r="AA413" s="4"/>
    </row>
    <row r="414" spans="1:27" x14ac:dyDescent="0.25">
      <c r="A414" t="s">
        <v>1213</v>
      </c>
      <c r="B414" t="s">
        <v>1262</v>
      </c>
      <c r="C414" t="s">
        <v>4916</v>
      </c>
      <c r="D414" t="s">
        <v>4917</v>
      </c>
      <c r="E414" t="s">
        <v>309</v>
      </c>
      <c r="F414" t="s">
        <v>5028</v>
      </c>
      <c r="G414" t="s">
        <v>5029</v>
      </c>
      <c r="H414" t="s">
        <v>312</v>
      </c>
      <c r="I414" t="s">
        <v>965</v>
      </c>
      <c r="J414" t="s">
        <v>204</v>
      </c>
      <c r="K414" t="s">
        <v>204</v>
      </c>
      <c r="L414" t="s">
        <v>340</v>
      </c>
      <c r="M414" t="s">
        <v>582</v>
      </c>
      <c r="N414" t="s">
        <v>339</v>
      </c>
      <c r="O414" t="s">
        <v>1212</v>
      </c>
      <c r="P414" s="137">
        <v>5222</v>
      </c>
      <c r="Q414" s="167">
        <v>1</v>
      </c>
      <c r="R414" t="s">
        <v>5030</v>
      </c>
      <c r="S414" s="153"/>
      <c r="T414" s="137">
        <v>829.25360000000001</v>
      </c>
      <c r="U414" s="130">
        <v>2.2808244337357606E-4</v>
      </c>
      <c r="V414" s="130">
        <v>1.8947357089812374E-2</v>
      </c>
      <c r="W414" s="130">
        <v>4.902637959122734E-3</v>
      </c>
      <c r="X414" s="181"/>
      <c r="Y414" s="4"/>
      <c r="Z414" s="159"/>
      <c r="AA414" s="4"/>
    </row>
    <row r="415" spans="1:27" x14ac:dyDescent="0.25">
      <c r="A415" t="s">
        <v>1213</v>
      </c>
      <c r="B415" t="s">
        <v>1262</v>
      </c>
      <c r="C415" t="s">
        <v>4911</v>
      </c>
      <c r="D415" t="s">
        <v>4912</v>
      </c>
      <c r="E415" t="s">
        <v>309</v>
      </c>
      <c r="F415" t="s">
        <v>5160</v>
      </c>
      <c r="G415" t="s">
        <v>5161</v>
      </c>
      <c r="H415" t="s">
        <v>312</v>
      </c>
      <c r="I415" t="s">
        <v>965</v>
      </c>
      <c r="J415" t="s">
        <v>204</v>
      </c>
      <c r="K415" t="s">
        <v>204</v>
      </c>
      <c r="L415" t="s">
        <v>340</v>
      </c>
      <c r="M415" t="s">
        <v>582</v>
      </c>
      <c r="N415" t="s">
        <v>339</v>
      </c>
      <c r="O415" t="s">
        <v>1212</v>
      </c>
      <c r="P415" s="137">
        <v>6217</v>
      </c>
      <c r="Q415" s="167">
        <v>1</v>
      </c>
      <c r="R415" t="s">
        <v>5162</v>
      </c>
      <c r="S415" s="153"/>
      <c r="T415" s="137">
        <v>270.37729999999999</v>
      </c>
      <c r="U415" s="130">
        <v>8.9499274806825095E-4</v>
      </c>
      <c r="V415" s="130">
        <v>6.1777673566928626E-3</v>
      </c>
      <c r="W415" s="130">
        <v>1.5985003397564438E-3</v>
      </c>
      <c r="X415" s="181"/>
      <c r="Y415" s="4"/>
      <c r="Z415" s="159"/>
      <c r="AA415" s="4"/>
    </row>
    <row r="416" spans="1:27" x14ac:dyDescent="0.25">
      <c r="A416" t="s">
        <v>1213</v>
      </c>
      <c r="B416" t="s">
        <v>1262</v>
      </c>
      <c r="C416" t="s">
        <v>4924</v>
      </c>
      <c r="D416" t="s">
        <v>4925</v>
      </c>
      <c r="E416" t="s">
        <v>309</v>
      </c>
      <c r="F416" t="s">
        <v>5240</v>
      </c>
      <c r="G416" t="s">
        <v>5241</v>
      </c>
      <c r="H416" t="s">
        <v>312</v>
      </c>
      <c r="I416" t="s">
        <v>965</v>
      </c>
      <c r="J416" t="s">
        <v>204</v>
      </c>
      <c r="K416" t="s">
        <v>204</v>
      </c>
      <c r="L416" t="s">
        <v>340</v>
      </c>
      <c r="M416" t="s">
        <v>707</v>
      </c>
      <c r="N416" t="s">
        <v>339</v>
      </c>
      <c r="O416" t="s">
        <v>1212</v>
      </c>
      <c r="P416" s="137">
        <v>2129</v>
      </c>
      <c r="Q416" s="167">
        <v>1</v>
      </c>
      <c r="R416" t="s">
        <v>5242</v>
      </c>
      <c r="S416" s="153"/>
      <c r="T416" s="137">
        <v>90.014099999999999</v>
      </c>
      <c r="U416" s="130">
        <v>6.0828571428571431E-4</v>
      </c>
      <c r="V416" s="130">
        <v>2.0567045771826883E-3</v>
      </c>
      <c r="W416" s="130">
        <v>5.3217332016288973E-4</v>
      </c>
      <c r="X416" s="181"/>
      <c r="Y416" s="4"/>
      <c r="Z416" s="159"/>
      <c r="AA416" s="4"/>
    </row>
    <row r="417" spans="1:27" x14ac:dyDescent="0.25">
      <c r="A417" t="s">
        <v>1213</v>
      </c>
      <c r="B417" t="s">
        <v>1262</v>
      </c>
      <c r="C417" t="s">
        <v>4924</v>
      </c>
      <c r="D417" t="s">
        <v>4925</v>
      </c>
      <c r="E417" t="s">
        <v>309</v>
      </c>
      <c r="F417" t="s">
        <v>5237</v>
      </c>
      <c r="G417" t="s">
        <v>5238</v>
      </c>
      <c r="H417" t="s">
        <v>312</v>
      </c>
      <c r="I417" t="s">
        <v>965</v>
      </c>
      <c r="J417" t="s">
        <v>204</v>
      </c>
      <c r="K417" t="s">
        <v>204</v>
      </c>
      <c r="L417" t="s">
        <v>340</v>
      </c>
      <c r="M417" t="s">
        <v>588</v>
      </c>
      <c r="N417" t="s">
        <v>339</v>
      </c>
      <c r="O417" t="s">
        <v>1212</v>
      </c>
      <c r="P417" s="137">
        <v>1252</v>
      </c>
      <c r="Q417" s="167">
        <v>1</v>
      </c>
      <c r="R417" t="s">
        <v>5239</v>
      </c>
      <c r="S417" s="153"/>
      <c r="T417" s="137">
        <v>70.725499999999997</v>
      </c>
      <c r="U417" s="130">
        <v>1.3036393716999676E-4</v>
      </c>
      <c r="V417" s="130">
        <v>1.6159844526552353E-3</v>
      </c>
      <c r="W417" s="130">
        <v>4.1813677133891944E-4</v>
      </c>
      <c r="X417" s="181"/>
      <c r="Y417" s="4"/>
      <c r="Z417" s="159"/>
      <c r="AA417" s="4"/>
    </row>
    <row r="418" spans="1:27" x14ac:dyDescent="0.25">
      <c r="A418" t="s">
        <v>1213</v>
      </c>
      <c r="B418" t="s">
        <v>1262</v>
      </c>
      <c r="C418" t="s">
        <v>4901</v>
      </c>
      <c r="D418" t="s">
        <v>4902</v>
      </c>
      <c r="E418" t="s">
        <v>80</v>
      </c>
      <c r="F418" t="s">
        <v>4903</v>
      </c>
      <c r="G418" t="s">
        <v>4904</v>
      </c>
      <c r="H418" t="s">
        <v>321</v>
      </c>
      <c r="I418" t="s">
        <v>965</v>
      </c>
      <c r="J418" t="s">
        <v>205</v>
      </c>
      <c r="K418" t="s">
        <v>224</v>
      </c>
      <c r="L418" t="s">
        <v>344</v>
      </c>
      <c r="M418" t="s">
        <v>604</v>
      </c>
      <c r="N418" t="s">
        <v>339</v>
      </c>
      <c r="O418" t="s">
        <v>1215</v>
      </c>
      <c r="P418" s="137">
        <v>4057</v>
      </c>
      <c r="Q418" s="11" t="s">
        <v>1216</v>
      </c>
      <c r="R418" t="s">
        <v>4905</v>
      </c>
      <c r="S418" s="153">
        <v>5.3608061026870537</v>
      </c>
      <c r="T418" s="137">
        <v>8319.6494000000002</v>
      </c>
      <c r="U418" s="130">
        <v>7.430173289058145E-9</v>
      </c>
      <c r="V418" s="130">
        <v>0.19021556477733528</v>
      </c>
      <c r="W418" s="130">
        <v>4.9218370872144042E-2</v>
      </c>
      <c r="X418" s="181"/>
      <c r="Y418" s="4"/>
      <c r="Z418" s="159"/>
      <c r="AA418" s="4"/>
    </row>
    <row r="419" spans="1:27" x14ac:dyDescent="0.25">
      <c r="A419" t="s">
        <v>1213</v>
      </c>
      <c r="B419" t="s">
        <v>1262</v>
      </c>
      <c r="C419" t="s">
        <v>4896</v>
      </c>
      <c r="D419" t="s">
        <v>4897</v>
      </c>
      <c r="E419" t="s">
        <v>80</v>
      </c>
      <c r="F419" t="s">
        <v>4898</v>
      </c>
      <c r="G419" t="s">
        <v>4899</v>
      </c>
      <c r="H419" t="s">
        <v>321</v>
      </c>
      <c r="I419" t="s">
        <v>965</v>
      </c>
      <c r="J419" t="s">
        <v>205</v>
      </c>
      <c r="K419" t="s">
        <v>224</v>
      </c>
      <c r="L419" t="s">
        <v>346</v>
      </c>
      <c r="M419" t="s">
        <v>597</v>
      </c>
      <c r="N419" t="s">
        <v>339</v>
      </c>
      <c r="O419" t="s">
        <v>1215</v>
      </c>
      <c r="P419" s="137">
        <v>3338</v>
      </c>
      <c r="Q419" s="11" t="s">
        <v>1216</v>
      </c>
      <c r="R419" t="s">
        <v>4900</v>
      </c>
      <c r="S419" s="153">
        <v>1.9094579356213983</v>
      </c>
      <c r="T419" s="137">
        <v>6018.8305</v>
      </c>
      <c r="U419" s="130">
        <v>1.1589578580111704E-8</v>
      </c>
      <c r="V419" s="130">
        <v>0.13756601159232201</v>
      </c>
      <c r="W419" s="130">
        <v>3.5595273109634229E-2</v>
      </c>
      <c r="X419" s="181"/>
      <c r="Y419" s="4"/>
      <c r="Z419" s="159"/>
      <c r="AA419" s="4"/>
    </row>
    <row r="420" spans="1:27" x14ac:dyDescent="0.25">
      <c r="A420" t="s">
        <v>1213</v>
      </c>
      <c r="B420" t="s">
        <v>1262</v>
      </c>
      <c r="C420" t="s">
        <v>5078</v>
      </c>
      <c r="D420" t="s">
        <v>5079</v>
      </c>
      <c r="E420" t="s">
        <v>80</v>
      </c>
      <c r="F420" t="s">
        <v>5080</v>
      </c>
      <c r="G420" t="s">
        <v>5081</v>
      </c>
      <c r="H420" t="s">
        <v>321</v>
      </c>
      <c r="I420" t="s">
        <v>965</v>
      </c>
      <c r="J420" t="s">
        <v>205</v>
      </c>
      <c r="K420" t="s">
        <v>224</v>
      </c>
      <c r="L420" t="s">
        <v>314</v>
      </c>
      <c r="M420" t="s">
        <v>597</v>
      </c>
      <c r="N420" t="s">
        <v>339</v>
      </c>
      <c r="O420" t="s">
        <v>1215</v>
      </c>
      <c r="P420" s="137">
        <v>2769</v>
      </c>
      <c r="Q420" s="11" t="s">
        <v>1216</v>
      </c>
      <c r="R420" t="s">
        <v>5082</v>
      </c>
      <c r="S420" s="153"/>
      <c r="T420" s="137">
        <v>2051.6531</v>
      </c>
      <c r="U420" s="130">
        <v>9.5569200859883361E-8</v>
      </c>
      <c r="V420" s="130">
        <v>4.6877583266882628E-2</v>
      </c>
      <c r="W420" s="130">
        <v>1.2129597709420238E-2</v>
      </c>
      <c r="X420" s="181"/>
      <c r="Y420" s="4"/>
      <c r="Z420" s="159"/>
      <c r="AA420" s="4"/>
    </row>
    <row r="421" spans="1:27" x14ac:dyDescent="0.25">
      <c r="A421" t="s">
        <v>1213</v>
      </c>
      <c r="B421" t="s">
        <v>1262</v>
      </c>
      <c r="C421" t="s">
        <v>4891</v>
      </c>
      <c r="D421" t="s">
        <v>4892</v>
      </c>
      <c r="E421" t="s">
        <v>80</v>
      </c>
      <c r="F421" t="s">
        <v>4893</v>
      </c>
      <c r="G421" t="s">
        <v>4894</v>
      </c>
      <c r="H421" t="s">
        <v>321</v>
      </c>
      <c r="I421" t="s">
        <v>965</v>
      </c>
      <c r="J421" t="s">
        <v>205</v>
      </c>
      <c r="K421" t="s">
        <v>224</v>
      </c>
      <c r="L421" t="s">
        <v>344</v>
      </c>
      <c r="M421" t="s">
        <v>604</v>
      </c>
      <c r="N421" t="s">
        <v>339</v>
      </c>
      <c r="O421" t="s">
        <v>1215</v>
      </c>
      <c r="P421" s="137">
        <v>803</v>
      </c>
      <c r="Q421" s="11" t="s">
        <v>1216</v>
      </c>
      <c r="R421" t="s">
        <v>4895</v>
      </c>
      <c r="S421" s="153">
        <v>1.4321622745410472</v>
      </c>
      <c r="T421" s="137">
        <v>1515.0143999999998</v>
      </c>
      <c r="U421" s="130">
        <v>1.7074803600885769E-9</v>
      </c>
      <c r="V421" s="130">
        <v>3.4648813603260768E-2</v>
      </c>
      <c r="W421" s="130">
        <v>8.9653975488354787E-3</v>
      </c>
      <c r="X421" s="181"/>
      <c r="Y421" s="4"/>
      <c r="Z421" s="159"/>
      <c r="AA421" s="4"/>
    </row>
    <row r="422" spans="1:27" x14ac:dyDescent="0.25">
      <c r="A422" t="s">
        <v>1213</v>
      </c>
      <c r="B422" t="s">
        <v>1262</v>
      </c>
      <c r="C422" t="s">
        <v>5051</v>
      </c>
      <c r="D422" t="s">
        <v>5052</v>
      </c>
      <c r="E422" t="s">
        <v>80</v>
      </c>
      <c r="F422" t="s">
        <v>5053</v>
      </c>
      <c r="G422" t="s">
        <v>5054</v>
      </c>
      <c r="H422" t="s">
        <v>321</v>
      </c>
      <c r="I422" t="s">
        <v>965</v>
      </c>
      <c r="J422" t="s">
        <v>205</v>
      </c>
      <c r="K422" t="s">
        <v>224</v>
      </c>
      <c r="L422" t="s">
        <v>368</v>
      </c>
      <c r="M422" t="s">
        <v>735</v>
      </c>
      <c r="N422" t="s">
        <v>339</v>
      </c>
      <c r="O422" t="s">
        <v>1217</v>
      </c>
      <c r="P422" s="137">
        <v>1931</v>
      </c>
      <c r="Q422" s="11" t="s">
        <v>1218</v>
      </c>
      <c r="R422" t="s">
        <v>5055</v>
      </c>
      <c r="S422" s="153"/>
      <c r="T422" s="137">
        <v>1179.8217</v>
      </c>
      <c r="U422" s="130">
        <v>3.0961524493516116E-7</v>
      </c>
      <c r="V422" s="130">
        <v>2.6957377955774364E-2</v>
      </c>
      <c r="W422" s="130">
        <v>6.9752347949075645E-3</v>
      </c>
      <c r="X422" s="181"/>
      <c r="Y422" s="4"/>
      <c r="Z422" s="159"/>
      <c r="AA422" s="4"/>
    </row>
    <row r="423" spans="1:27" x14ac:dyDescent="0.25">
      <c r="A423" t="s">
        <v>1213</v>
      </c>
      <c r="B423" t="s">
        <v>1262</v>
      </c>
      <c r="C423" t="s">
        <v>4901</v>
      </c>
      <c r="D423" t="s">
        <v>4902</v>
      </c>
      <c r="E423" t="s">
        <v>80</v>
      </c>
      <c r="F423" t="s">
        <v>5072</v>
      </c>
      <c r="G423" t="s">
        <v>5073</v>
      </c>
      <c r="H423" t="s">
        <v>321</v>
      </c>
      <c r="I423" t="s">
        <v>965</v>
      </c>
      <c r="J423" t="s">
        <v>205</v>
      </c>
      <c r="K423" t="s">
        <v>224</v>
      </c>
      <c r="L423" t="s">
        <v>344</v>
      </c>
      <c r="M423" t="s">
        <v>735</v>
      </c>
      <c r="N423" t="s">
        <v>339</v>
      </c>
      <c r="O423" t="s">
        <v>1215</v>
      </c>
      <c r="P423" s="137">
        <v>1567</v>
      </c>
      <c r="Q423" s="11" t="s">
        <v>1216</v>
      </c>
      <c r="R423" t="s">
        <v>5074</v>
      </c>
      <c r="S423" s="153"/>
      <c r="T423" s="137">
        <v>858.51890000000003</v>
      </c>
      <c r="U423" s="130">
        <v>4.025068380167644E-8</v>
      </c>
      <c r="V423" s="130">
        <v>1.9616031946420174E-2</v>
      </c>
      <c r="W423" s="130">
        <v>5.0756579069063234E-3</v>
      </c>
      <c r="X423" s="181"/>
      <c r="Y423" s="4"/>
      <c r="Z423" s="159"/>
      <c r="AA423" s="4"/>
    </row>
    <row r="424" spans="1:27" x14ac:dyDescent="0.25">
      <c r="A424" t="s">
        <v>1213</v>
      </c>
      <c r="B424" t="s">
        <v>1262</v>
      </c>
      <c r="C424" t="s">
        <v>5051</v>
      </c>
      <c r="D424" t="s">
        <v>5052</v>
      </c>
      <c r="E424" t="s">
        <v>80</v>
      </c>
      <c r="F424" t="s">
        <v>5056</v>
      </c>
      <c r="G424" t="s">
        <v>5057</v>
      </c>
      <c r="H424" t="s">
        <v>321</v>
      </c>
      <c r="I424" t="s">
        <v>965</v>
      </c>
      <c r="J424" t="s">
        <v>205</v>
      </c>
      <c r="K424" t="s">
        <v>224</v>
      </c>
      <c r="L424" t="s">
        <v>344</v>
      </c>
      <c r="M424" t="s">
        <v>602</v>
      </c>
      <c r="N424" t="s">
        <v>339</v>
      </c>
      <c r="O424" t="s">
        <v>1215</v>
      </c>
      <c r="P424" s="137">
        <v>979</v>
      </c>
      <c r="Q424" s="11" t="s">
        <v>1216</v>
      </c>
      <c r="R424" t="s">
        <v>5058</v>
      </c>
      <c r="S424" s="153"/>
      <c r="T424" s="137">
        <v>746.64760000000001</v>
      </c>
      <c r="U424" s="130">
        <v>1.6341152862909683E-8</v>
      </c>
      <c r="V424" s="130">
        <v>1.705991779620801E-2</v>
      </c>
      <c r="W424" s="130">
        <v>4.4142621142752251E-3</v>
      </c>
      <c r="X424" s="181"/>
      <c r="Y424" s="4"/>
      <c r="Z424" s="159"/>
      <c r="AA424" s="4"/>
    </row>
    <row r="425" spans="1:27" x14ac:dyDescent="0.25">
      <c r="A425" t="s">
        <v>1213</v>
      </c>
      <c r="B425" t="s">
        <v>1262</v>
      </c>
      <c r="C425" t="s">
        <v>5051</v>
      </c>
      <c r="D425" t="s">
        <v>5052</v>
      </c>
      <c r="E425" t="s">
        <v>80</v>
      </c>
      <c r="F425" t="s">
        <v>5243</v>
      </c>
      <c r="G425" t="s">
        <v>5244</v>
      </c>
      <c r="H425" t="s">
        <v>321</v>
      </c>
      <c r="I425" t="s">
        <v>965</v>
      </c>
      <c r="J425" t="s">
        <v>205</v>
      </c>
      <c r="K425" t="s">
        <v>224</v>
      </c>
      <c r="L425" t="s">
        <v>344</v>
      </c>
      <c r="M425" t="s">
        <v>735</v>
      </c>
      <c r="N425" t="s">
        <v>339</v>
      </c>
      <c r="O425" t="s">
        <v>1215</v>
      </c>
      <c r="P425" s="137">
        <v>2743</v>
      </c>
      <c r="Q425" s="11" t="s">
        <v>1216</v>
      </c>
      <c r="R425" t="s">
        <v>5245</v>
      </c>
      <c r="S425" s="153"/>
      <c r="T425" s="137">
        <v>703.61830000000009</v>
      </c>
      <c r="U425" s="130">
        <v>1.748906057029767E-7</v>
      </c>
      <c r="V425" s="130">
        <v>1.607675620533295E-2</v>
      </c>
      <c r="W425" s="130">
        <v>4.1598685694379228E-3</v>
      </c>
      <c r="X425" s="181"/>
      <c r="Y425" s="4"/>
      <c r="Z425" s="159"/>
      <c r="AA425" s="4"/>
    </row>
    <row r="426" spans="1:27" x14ac:dyDescent="0.25">
      <c r="A426" t="s">
        <v>1213</v>
      </c>
      <c r="B426" t="s">
        <v>1262</v>
      </c>
      <c r="C426" t="s">
        <v>5067</v>
      </c>
      <c r="D426" t="s">
        <v>5068</v>
      </c>
      <c r="E426" t="s">
        <v>80</v>
      </c>
      <c r="F426" t="s">
        <v>5069</v>
      </c>
      <c r="G426" t="s">
        <v>5070</v>
      </c>
      <c r="H426" t="s">
        <v>321</v>
      </c>
      <c r="I426" t="s">
        <v>965</v>
      </c>
      <c r="J426" t="s">
        <v>205</v>
      </c>
      <c r="K426" t="s">
        <v>224</v>
      </c>
      <c r="L426" t="s">
        <v>344</v>
      </c>
      <c r="M426" t="s">
        <v>735</v>
      </c>
      <c r="N426" t="s">
        <v>339</v>
      </c>
      <c r="O426" t="s">
        <v>1215</v>
      </c>
      <c r="P426" s="137">
        <v>626</v>
      </c>
      <c r="Q426" s="11" t="s">
        <v>1216</v>
      </c>
      <c r="R426" t="s">
        <v>5071</v>
      </c>
      <c r="S426" s="153"/>
      <c r="T426" s="137">
        <v>580.35340000000008</v>
      </c>
      <c r="U426" s="130">
        <v>4.1439033318703901E-8</v>
      </c>
      <c r="V426" s="130">
        <v>1.326031486151423E-2</v>
      </c>
      <c r="W426" s="130">
        <v>3.431112987517076E-3</v>
      </c>
      <c r="X426" s="181"/>
      <c r="Y426" s="4"/>
      <c r="Z426" s="159"/>
      <c r="AA426" s="4"/>
    </row>
    <row r="427" spans="1:27" x14ac:dyDescent="0.25">
      <c r="A427" t="s">
        <v>1213</v>
      </c>
      <c r="B427" t="s">
        <v>1262</v>
      </c>
      <c r="C427" t="s">
        <v>5173</v>
      </c>
      <c r="D427" t="s">
        <v>5174</v>
      </c>
      <c r="E427" t="s">
        <v>80</v>
      </c>
      <c r="F427" t="s">
        <v>5175</v>
      </c>
      <c r="G427" t="s">
        <v>5176</v>
      </c>
      <c r="H427" t="s">
        <v>321</v>
      </c>
      <c r="I427" t="s">
        <v>965</v>
      </c>
      <c r="J427" t="s">
        <v>205</v>
      </c>
      <c r="K427" t="s">
        <v>281</v>
      </c>
      <c r="L427" t="s">
        <v>314</v>
      </c>
      <c r="M427" t="s">
        <v>735</v>
      </c>
      <c r="N427" t="s">
        <v>339</v>
      </c>
      <c r="O427" t="s">
        <v>1217</v>
      </c>
      <c r="P427" s="137">
        <v>3641</v>
      </c>
      <c r="Q427" s="11" t="s">
        <v>1218</v>
      </c>
      <c r="R427" t="s">
        <v>5177</v>
      </c>
      <c r="S427" s="153"/>
      <c r="T427" s="137">
        <v>449.97290000000004</v>
      </c>
      <c r="U427" s="130">
        <v>4.1903377785133155E-6</v>
      </c>
      <c r="V427" s="130">
        <v>1.0281289865685231E-2</v>
      </c>
      <c r="W427" s="130">
        <v>2.6602888057329281E-3</v>
      </c>
      <c r="X427" s="181"/>
      <c r="Y427" s="4"/>
      <c r="Z427" s="159"/>
      <c r="AA427" s="4"/>
    </row>
    <row r="428" spans="1:27" x14ac:dyDescent="0.25">
      <c r="A428" t="s">
        <v>1213</v>
      </c>
      <c r="B428" t="s">
        <v>1262</v>
      </c>
      <c r="C428" t="s">
        <v>5178</v>
      </c>
      <c r="D428" t="s">
        <v>5179</v>
      </c>
      <c r="E428" t="s">
        <v>80</v>
      </c>
      <c r="F428" t="s">
        <v>5180</v>
      </c>
      <c r="G428" t="s">
        <v>5181</v>
      </c>
      <c r="H428" t="s">
        <v>321</v>
      </c>
      <c r="I428" t="s">
        <v>965</v>
      </c>
      <c r="J428" t="s">
        <v>205</v>
      </c>
      <c r="K428" t="s">
        <v>224</v>
      </c>
      <c r="L428" t="s">
        <v>344</v>
      </c>
      <c r="M428" t="s">
        <v>735</v>
      </c>
      <c r="N428" t="s">
        <v>339</v>
      </c>
      <c r="O428" t="s">
        <v>1215</v>
      </c>
      <c r="P428" s="137">
        <v>2142</v>
      </c>
      <c r="Q428" s="11" t="s">
        <v>1216</v>
      </c>
      <c r="R428" t="s">
        <v>5182</v>
      </c>
      <c r="S428" s="153">
        <v>0.25551860069168181</v>
      </c>
      <c r="T428" s="137">
        <v>364.17619999999999</v>
      </c>
      <c r="U428" s="130">
        <v>8.2140909624291618E-7</v>
      </c>
      <c r="V428" s="130">
        <v>8.3267866442242253E-3</v>
      </c>
      <c r="W428" s="130">
        <v>2.1545601365923349E-3</v>
      </c>
      <c r="X428" s="181"/>
      <c r="Y428" s="4"/>
      <c r="Z428" s="159"/>
      <c r="AA428" s="4"/>
    </row>
    <row r="429" spans="1:27" x14ac:dyDescent="0.25">
      <c r="A429" t="s">
        <v>1213</v>
      </c>
      <c r="B429" t="s">
        <v>1262</v>
      </c>
      <c r="C429" t="s">
        <v>5051</v>
      </c>
      <c r="D429" t="s">
        <v>5052</v>
      </c>
      <c r="E429" t="s">
        <v>80</v>
      </c>
      <c r="F429" t="s">
        <v>5246</v>
      </c>
      <c r="G429" t="s">
        <v>5247</v>
      </c>
      <c r="H429" t="s">
        <v>321</v>
      </c>
      <c r="I429" t="s">
        <v>965</v>
      </c>
      <c r="J429" t="s">
        <v>205</v>
      </c>
      <c r="K429" t="s">
        <v>224</v>
      </c>
      <c r="L429" t="s">
        <v>344</v>
      </c>
      <c r="M429" t="s">
        <v>735</v>
      </c>
      <c r="N429" t="s">
        <v>339</v>
      </c>
      <c r="O429" t="s">
        <v>1215</v>
      </c>
      <c r="P429" s="137">
        <v>2957</v>
      </c>
      <c r="Q429" s="11" t="s">
        <v>1216</v>
      </c>
      <c r="R429" t="s">
        <v>5248</v>
      </c>
      <c r="S429" s="153"/>
      <c r="T429" s="137">
        <v>288.88830000000002</v>
      </c>
      <c r="U429" s="130">
        <v>6.525680591713936E-7</v>
      </c>
      <c r="V429" s="130">
        <v>6.6007183846071371E-3</v>
      </c>
      <c r="W429" s="130">
        <v>1.7079391260987047E-3</v>
      </c>
      <c r="X429" s="181"/>
      <c r="Y429" s="4"/>
      <c r="Z429" s="159"/>
      <c r="AA429" s="4"/>
    </row>
    <row r="430" spans="1:27" x14ac:dyDescent="0.25">
      <c r="A430" t="s">
        <v>1213</v>
      </c>
      <c r="B430" t="s">
        <v>1262</v>
      </c>
      <c r="C430" t="s">
        <v>5067</v>
      </c>
      <c r="D430" t="s">
        <v>5068</v>
      </c>
      <c r="E430" t="s">
        <v>80</v>
      </c>
      <c r="F430" t="s">
        <v>5249</v>
      </c>
      <c r="G430" t="s">
        <v>5250</v>
      </c>
      <c r="H430" t="s">
        <v>321</v>
      </c>
      <c r="I430" t="s">
        <v>965</v>
      </c>
      <c r="J430" t="s">
        <v>205</v>
      </c>
      <c r="K430" t="s">
        <v>224</v>
      </c>
      <c r="L430" t="s">
        <v>344</v>
      </c>
      <c r="M430" t="s">
        <v>735</v>
      </c>
      <c r="N430" t="s">
        <v>339</v>
      </c>
      <c r="O430" t="s">
        <v>1215</v>
      </c>
      <c r="P430" s="137">
        <v>270</v>
      </c>
      <c r="Q430" s="11" t="s">
        <v>1216</v>
      </c>
      <c r="R430" t="s">
        <v>5251</v>
      </c>
      <c r="S430" s="153"/>
      <c r="T430" s="137">
        <v>88.197399999999988</v>
      </c>
      <c r="U430" s="130">
        <v>3.9662382052155151E-8</v>
      </c>
      <c r="V430" s="130">
        <v>2.0151952964667123E-3</v>
      </c>
      <c r="W430" s="130">
        <v>5.2143277337689795E-4</v>
      </c>
      <c r="X430" s="181"/>
      <c r="Y430" s="4"/>
      <c r="Z430" s="159"/>
      <c r="AA430" s="4"/>
    </row>
    <row r="431" spans="1:27" x14ac:dyDescent="0.25">
      <c r="A431" t="s">
        <v>1213</v>
      </c>
      <c r="B431" t="s">
        <v>1262</v>
      </c>
      <c r="C431" t="s">
        <v>4911</v>
      </c>
      <c r="D431" t="s">
        <v>4912</v>
      </c>
      <c r="E431" t="s">
        <v>309</v>
      </c>
      <c r="F431" t="s">
        <v>5252</v>
      </c>
      <c r="G431" t="s">
        <v>5253</v>
      </c>
      <c r="H431" t="s">
        <v>312</v>
      </c>
      <c r="I431" t="s">
        <v>965</v>
      </c>
      <c r="J431" t="s">
        <v>205</v>
      </c>
      <c r="K431" t="s">
        <v>204</v>
      </c>
      <c r="L431" t="s">
        <v>340</v>
      </c>
      <c r="M431" t="s">
        <v>716</v>
      </c>
      <c r="N431" t="s">
        <v>339</v>
      </c>
      <c r="O431" t="s">
        <v>1212</v>
      </c>
      <c r="P431" s="137">
        <v>23337</v>
      </c>
      <c r="Q431" s="167">
        <v>1</v>
      </c>
      <c r="R431" t="s">
        <v>5254</v>
      </c>
      <c r="S431" s="153"/>
      <c r="T431" s="137">
        <v>576.4239</v>
      </c>
      <c r="U431" s="130">
        <v>5.1859999999999996E-3</v>
      </c>
      <c r="V431" s="130">
        <v>1.3170530062700119E-2</v>
      </c>
      <c r="W431" s="130">
        <v>3.4078811266970285E-3</v>
      </c>
      <c r="X431" s="181"/>
      <c r="Y431" s="4"/>
      <c r="Z431" s="159"/>
      <c r="AA431" s="4"/>
    </row>
    <row r="432" spans="1:27" x14ac:dyDescent="0.25">
      <c r="A432" t="s">
        <v>1213</v>
      </c>
      <c r="B432" t="s">
        <v>1262</v>
      </c>
      <c r="C432" t="s">
        <v>4924</v>
      </c>
      <c r="D432" t="s">
        <v>4925</v>
      </c>
      <c r="E432" t="s">
        <v>309</v>
      </c>
      <c r="F432" t="s">
        <v>5189</v>
      </c>
      <c r="G432" t="s">
        <v>5190</v>
      </c>
      <c r="H432" t="s">
        <v>312</v>
      </c>
      <c r="I432" t="s">
        <v>966</v>
      </c>
      <c r="J432" t="s">
        <v>204</v>
      </c>
      <c r="K432" t="s">
        <v>204</v>
      </c>
      <c r="L432" t="s">
        <v>340</v>
      </c>
      <c r="M432" t="s">
        <v>573</v>
      </c>
      <c r="N432" t="s">
        <v>339</v>
      </c>
      <c r="O432" t="s">
        <v>1212</v>
      </c>
      <c r="P432" s="137">
        <v>45759</v>
      </c>
      <c r="Q432" s="167">
        <v>1</v>
      </c>
      <c r="R432" t="s">
        <v>5191</v>
      </c>
      <c r="S432" s="153"/>
      <c r="T432" s="137">
        <v>1649.8407</v>
      </c>
      <c r="U432" s="130">
        <v>5.7982539119492082E-4</v>
      </c>
      <c r="V432" s="130">
        <v>3.7696697050018331E-2</v>
      </c>
      <c r="W432" s="130">
        <v>9.7540388886395331E-3</v>
      </c>
      <c r="X432" s="181"/>
      <c r="Y432" s="4"/>
      <c r="Z432" s="159"/>
      <c r="AA432" s="4"/>
    </row>
    <row r="433" spans="1:27" x14ac:dyDescent="0.25">
      <c r="A433" t="s">
        <v>1213</v>
      </c>
      <c r="B433" t="s">
        <v>1262</v>
      </c>
      <c r="C433" t="s">
        <v>4916</v>
      </c>
      <c r="D433" t="s">
        <v>4917</v>
      </c>
      <c r="E433" t="s">
        <v>309</v>
      </c>
      <c r="F433" t="s">
        <v>5109</v>
      </c>
      <c r="G433" t="s">
        <v>5110</v>
      </c>
      <c r="H433" t="s">
        <v>312</v>
      </c>
      <c r="I433" t="s">
        <v>966</v>
      </c>
      <c r="J433" t="s">
        <v>204</v>
      </c>
      <c r="K433" t="s">
        <v>204</v>
      </c>
      <c r="L433" t="s">
        <v>340</v>
      </c>
      <c r="M433" t="s">
        <v>576</v>
      </c>
      <c r="N433" t="s">
        <v>339</v>
      </c>
      <c r="O433" t="s">
        <v>1212</v>
      </c>
      <c r="P433" s="137">
        <v>372024.02</v>
      </c>
      <c r="Q433" s="167">
        <v>1</v>
      </c>
      <c r="R433" t="s">
        <v>5111</v>
      </c>
      <c r="S433" s="153"/>
      <c r="T433" s="137">
        <v>1331.1018999999999</v>
      </c>
      <c r="U433" s="130">
        <v>2.7061977701363371E-4</v>
      </c>
      <c r="V433" s="130">
        <v>3.0413933503061787E-2</v>
      </c>
      <c r="W433" s="130">
        <v>7.869620241575441E-3</v>
      </c>
      <c r="X433" s="181"/>
      <c r="Y433" s="4"/>
      <c r="Z433" s="159"/>
      <c r="AA433" s="4"/>
    </row>
    <row r="434" spans="1:27" x14ac:dyDescent="0.25">
      <c r="A434" t="s">
        <v>1213</v>
      </c>
      <c r="B434" t="s">
        <v>1262</v>
      </c>
      <c r="C434" t="s">
        <v>4906</v>
      </c>
      <c r="D434" t="s">
        <v>4907</v>
      </c>
      <c r="E434" t="s">
        <v>309</v>
      </c>
      <c r="F434" t="s">
        <v>5313</v>
      </c>
      <c r="G434" t="s">
        <v>5314</v>
      </c>
      <c r="H434" t="s">
        <v>312</v>
      </c>
      <c r="I434" t="s">
        <v>966</v>
      </c>
      <c r="J434" t="s">
        <v>204</v>
      </c>
      <c r="K434" t="s">
        <v>204</v>
      </c>
      <c r="L434" t="s">
        <v>340</v>
      </c>
      <c r="M434" t="s">
        <v>624</v>
      </c>
      <c r="N434" t="s">
        <v>339</v>
      </c>
      <c r="O434" t="s">
        <v>1212</v>
      </c>
      <c r="P434" s="137">
        <v>14050</v>
      </c>
      <c r="Q434" s="167">
        <v>1</v>
      </c>
      <c r="R434" t="s">
        <v>5315</v>
      </c>
      <c r="S434" s="153"/>
      <c r="T434" s="137">
        <v>531.89509999999996</v>
      </c>
      <c r="U434" s="130">
        <v>3.7421567191795574E-4</v>
      </c>
      <c r="V434" s="130">
        <v>1.215310458810666E-2</v>
      </c>
      <c r="W434" s="130">
        <v>3.1446217851077815E-3</v>
      </c>
      <c r="X434" s="181"/>
      <c r="Y434" s="4"/>
      <c r="Z434" s="159"/>
      <c r="AA434" s="4"/>
    </row>
    <row r="435" spans="1:27" x14ac:dyDescent="0.25">
      <c r="A435" t="s">
        <v>1213</v>
      </c>
      <c r="B435" t="s">
        <v>1262</v>
      </c>
      <c r="C435" t="s">
        <v>5051</v>
      </c>
      <c r="D435" t="s">
        <v>5052</v>
      </c>
      <c r="E435" t="s">
        <v>80</v>
      </c>
      <c r="F435" t="s">
        <v>5231</v>
      </c>
      <c r="G435" t="s">
        <v>5232</v>
      </c>
      <c r="H435" t="s">
        <v>321</v>
      </c>
      <c r="I435" t="s">
        <v>967</v>
      </c>
      <c r="J435" t="s">
        <v>205</v>
      </c>
      <c r="K435" t="s">
        <v>224</v>
      </c>
      <c r="L435" t="s">
        <v>344</v>
      </c>
      <c r="M435" t="s">
        <v>732</v>
      </c>
      <c r="N435" t="s">
        <v>339</v>
      </c>
      <c r="O435" t="s">
        <v>1215</v>
      </c>
      <c r="P435" s="137">
        <v>5107</v>
      </c>
      <c r="Q435" s="11" t="s">
        <v>1216</v>
      </c>
      <c r="R435" t="s">
        <v>5233</v>
      </c>
      <c r="S435" s="153"/>
      <c r="T435" s="137">
        <v>2056.4054999999998</v>
      </c>
      <c r="U435" s="130">
        <v>1.6560835348137514E-7</v>
      </c>
      <c r="V435" s="130">
        <v>4.6986167448511494E-2</v>
      </c>
      <c r="W435" s="130">
        <v>1.2157693919783011E-2</v>
      </c>
      <c r="X435" s="181"/>
      <c r="Y435" s="4"/>
      <c r="Z435" s="159"/>
      <c r="AA435" s="4"/>
    </row>
    <row r="436" spans="1:27" x14ac:dyDescent="0.25">
      <c r="A436" t="s">
        <v>1213</v>
      </c>
      <c r="B436" t="s">
        <v>1262</v>
      </c>
      <c r="C436" t="s">
        <v>5051</v>
      </c>
      <c r="D436" t="s">
        <v>5052</v>
      </c>
      <c r="E436" t="s">
        <v>80</v>
      </c>
      <c r="F436" t="s">
        <v>5255</v>
      </c>
      <c r="G436" t="s">
        <v>5256</v>
      </c>
      <c r="H436" t="s">
        <v>321</v>
      </c>
      <c r="I436" t="s">
        <v>967</v>
      </c>
      <c r="J436" t="s">
        <v>205</v>
      </c>
      <c r="K436" t="s">
        <v>224</v>
      </c>
      <c r="L436" t="s">
        <v>380</v>
      </c>
      <c r="M436" t="s">
        <v>732</v>
      </c>
      <c r="N436" t="s">
        <v>339</v>
      </c>
      <c r="O436" t="s">
        <v>1215</v>
      </c>
      <c r="P436" s="137">
        <v>1248</v>
      </c>
      <c r="Q436" s="11" t="s">
        <v>1216</v>
      </c>
      <c r="R436" t="s">
        <v>5257</v>
      </c>
      <c r="S436" s="153"/>
      <c r="T436" s="137">
        <v>461.1481</v>
      </c>
      <c r="U436" s="130">
        <v>1.9438858714698925E-7</v>
      </c>
      <c r="V436" s="130">
        <v>1.0536629359334353E-2</v>
      </c>
      <c r="W436" s="130">
        <v>2.726358025207366E-3</v>
      </c>
      <c r="X436" s="181"/>
      <c r="Y436" s="4"/>
      <c r="Z436" s="159"/>
      <c r="AA436" s="4"/>
    </row>
    <row r="437" spans="1:27" x14ac:dyDescent="0.25">
      <c r="A437" t="s">
        <v>1213</v>
      </c>
      <c r="B437" t="s">
        <v>1262</v>
      </c>
      <c r="C437" t="s">
        <v>5067</v>
      </c>
      <c r="D437" t="s">
        <v>5068</v>
      </c>
      <c r="E437" t="s">
        <v>80</v>
      </c>
      <c r="F437" t="s">
        <v>5148</v>
      </c>
      <c r="G437" t="s">
        <v>5149</v>
      </c>
      <c r="H437" t="s">
        <v>321</v>
      </c>
      <c r="I437" t="s">
        <v>967</v>
      </c>
      <c r="J437" t="s">
        <v>205</v>
      </c>
      <c r="K437" t="s">
        <v>224</v>
      </c>
      <c r="L437" t="s">
        <v>344</v>
      </c>
      <c r="M437" t="s">
        <v>732</v>
      </c>
      <c r="N437" t="s">
        <v>339</v>
      </c>
      <c r="O437" t="s">
        <v>1215</v>
      </c>
      <c r="P437" s="137">
        <v>1440</v>
      </c>
      <c r="Q437" s="11" t="s">
        <v>1216</v>
      </c>
      <c r="R437" t="s">
        <v>5150</v>
      </c>
      <c r="S437" s="153"/>
      <c r="T437" s="137">
        <v>417.5557</v>
      </c>
      <c r="U437" s="130">
        <v>8.5686771430583701E-8</v>
      </c>
      <c r="V437" s="130">
        <v>9.540600854281071E-3</v>
      </c>
      <c r="W437" s="130">
        <v>2.4686351600026945E-3</v>
      </c>
      <c r="X437" s="181"/>
      <c r="Y437" s="4"/>
      <c r="Z437" s="159"/>
      <c r="AA437" s="4"/>
    </row>
    <row r="438" spans="1:27" x14ac:dyDescent="0.25">
      <c r="A438" t="s">
        <v>1213</v>
      </c>
      <c r="B438" t="s">
        <v>1263</v>
      </c>
      <c r="C438" t="s">
        <v>4906</v>
      </c>
      <c r="D438" t="s">
        <v>4907</v>
      </c>
      <c r="E438" t="s">
        <v>309</v>
      </c>
      <c r="F438" t="s">
        <v>4921</v>
      </c>
      <c r="G438" t="s">
        <v>4922</v>
      </c>
      <c r="H438" t="s">
        <v>312</v>
      </c>
      <c r="I438" t="s">
        <v>964</v>
      </c>
      <c r="J438" t="s">
        <v>204</v>
      </c>
      <c r="K438" t="s">
        <v>204</v>
      </c>
      <c r="L438" t="s">
        <v>340</v>
      </c>
      <c r="M438" t="s">
        <v>572</v>
      </c>
      <c r="N438" t="s">
        <v>339</v>
      </c>
      <c r="O438" t="s">
        <v>1212</v>
      </c>
      <c r="P438" s="137">
        <v>20059</v>
      </c>
      <c r="Q438" s="167">
        <v>1</v>
      </c>
      <c r="R438" t="s">
        <v>4923</v>
      </c>
      <c r="S438" s="153"/>
      <c r="T438" s="137">
        <v>386.33629999999999</v>
      </c>
      <c r="U438" s="130">
        <v>4.5710740868517245E-5</v>
      </c>
      <c r="V438" s="130">
        <v>2.162629057919075E-2</v>
      </c>
      <c r="W438" s="130">
        <v>3.2498070154931813E-3</v>
      </c>
      <c r="X438" s="181"/>
      <c r="Y438" s="4"/>
      <c r="Z438" s="159"/>
      <c r="AA438" s="4"/>
    </row>
    <row r="439" spans="1:27" x14ac:dyDescent="0.25">
      <c r="A439" t="s">
        <v>1213</v>
      </c>
      <c r="B439" t="s">
        <v>1263</v>
      </c>
      <c r="C439" t="s">
        <v>4924</v>
      </c>
      <c r="D439" t="s">
        <v>4925</v>
      </c>
      <c r="E439" t="s">
        <v>309</v>
      </c>
      <c r="F439" t="s">
        <v>5225</v>
      </c>
      <c r="G439" t="s">
        <v>5226</v>
      </c>
      <c r="H439" t="s">
        <v>312</v>
      </c>
      <c r="I439" t="s">
        <v>964</v>
      </c>
      <c r="J439" t="s">
        <v>204</v>
      </c>
      <c r="K439" t="s">
        <v>204</v>
      </c>
      <c r="L439" t="s">
        <v>340</v>
      </c>
      <c r="M439" t="s">
        <v>697</v>
      </c>
      <c r="N439" t="s">
        <v>339</v>
      </c>
      <c r="O439" t="s">
        <v>1212</v>
      </c>
      <c r="P439" s="137">
        <v>445</v>
      </c>
      <c r="Q439" s="167">
        <v>1</v>
      </c>
      <c r="R439" t="s">
        <v>5227</v>
      </c>
      <c r="S439" s="153"/>
      <c r="T439" s="137">
        <v>150.98849999999999</v>
      </c>
      <c r="U439" s="130">
        <v>1.8721755129624174E-5</v>
      </c>
      <c r="V439" s="130">
        <v>8.4520166420692985E-3</v>
      </c>
      <c r="W439" s="130">
        <v>1.2700940495496546E-3</v>
      </c>
      <c r="X439" s="181"/>
      <c r="Y439" s="4"/>
      <c r="Z439" s="159"/>
      <c r="AA439" s="4"/>
    </row>
    <row r="440" spans="1:27" x14ac:dyDescent="0.25">
      <c r="A440" t="s">
        <v>1213</v>
      </c>
      <c r="B440" t="s">
        <v>1263</v>
      </c>
      <c r="C440" t="s">
        <v>4924</v>
      </c>
      <c r="D440" t="s">
        <v>4925</v>
      </c>
      <c r="E440" t="s">
        <v>309</v>
      </c>
      <c r="F440" t="s">
        <v>5234</v>
      </c>
      <c r="G440" t="s">
        <v>5235</v>
      </c>
      <c r="H440" t="s">
        <v>312</v>
      </c>
      <c r="I440" t="s">
        <v>964</v>
      </c>
      <c r="J440" t="s">
        <v>204</v>
      </c>
      <c r="K440" t="s">
        <v>204</v>
      </c>
      <c r="L440" t="s">
        <v>340</v>
      </c>
      <c r="M440" t="s">
        <v>695</v>
      </c>
      <c r="N440" t="s">
        <v>339</v>
      </c>
      <c r="O440" t="s">
        <v>1212</v>
      </c>
      <c r="P440" s="137">
        <v>281</v>
      </c>
      <c r="Q440" s="167">
        <v>1</v>
      </c>
      <c r="R440" t="s">
        <v>5236</v>
      </c>
      <c r="S440" s="153"/>
      <c r="T440" s="137">
        <v>69.49130000000001</v>
      </c>
      <c r="U440" s="130">
        <v>9.1197464905203325E-5</v>
      </c>
      <c r="V440" s="130">
        <v>3.8899758861041084E-3</v>
      </c>
      <c r="W440" s="130">
        <v>5.8455105273229357E-4</v>
      </c>
      <c r="X440" s="181"/>
      <c r="Y440" s="4"/>
      <c r="Z440" s="159"/>
      <c r="AA440" s="4"/>
    </row>
    <row r="441" spans="1:27" x14ac:dyDescent="0.25">
      <c r="A441" t="s">
        <v>1213</v>
      </c>
      <c r="B441" t="s">
        <v>1263</v>
      </c>
      <c r="C441" t="s">
        <v>4916</v>
      </c>
      <c r="D441" t="s">
        <v>4917</v>
      </c>
      <c r="E441" t="s">
        <v>309</v>
      </c>
      <c r="F441" t="s">
        <v>5028</v>
      </c>
      <c r="G441" t="s">
        <v>5029</v>
      </c>
      <c r="H441" t="s">
        <v>312</v>
      </c>
      <c r="I441" t="s">
        <v>965</v>
      </c>
      <c r="J441" t="s">
        <v>204</v>
      </c>
      <c r="K441" t="s">
        <v>204</v>
      </c>
      <c r="L441" t="s">
        <v>340</v>
      </c>
      <c r="M441" t="s">
        <v>582</v>
      </c>
      <c r="N441" t="s">
        <v>339</v>
      </c>
      <c r="O441" t="s">
        <v>1212</v>
      </c>
      <c r="P441" s="137">
        <v>2717</v>
      </c>
      <c r="Q441" s="167">
        <v>1</v>
      </c>
      <c r="R441" t="s">
        <v>5030</v>
      </c>
      <c r="S441" s="153"/>
      <c r="T441" s="137">
        <v>431.45959999999997</v>
      </c>
      <c r="U441" s="130">
        <v>1.1867100701761895E-4</v>
      </c>
      <c r="V441" s="130">
        <v>2.4152195164403662E-2</v>
      </c>
      <c r="W441" s="130">
        <v>3.629377539223677E-3</v>
      </c>
      <c r="X441" s="181"/>
      <c r="Y441" s="4"/>
      <c r="Z441" s="159"/>
      <c r="AA441" s="4"/>
    </row>
    <row r="442" spans="1:27" x14ac:dyDescent="0.25">
      <c r="A442" t="s">
        <v>1213</v>
      </c>
      <c r="B442" t="s">
        <v>1263</v>
      </c>
      <c r="C442" t="s">
        <v>4942</v>
      </c>
      <c r="D442" t="s">
        <v>4943</v>
      </c>
      <c r="E442" t="s">
        <v>309</v>
      </c>
      <c r="F442" t="s">
        <v>4999</v>
      </c>
      <c r="G442" t="s">
        <v>5000</v>
      </c>
      <c r="H442" t="s">
        <v>312</v>
      </c>
      <c r="I442" t="s">
        <v>965</v>
      </c>
      <c r="J442" t="s">
        <v>204</v>
      </c>
      <c r="K442" t="s">
        <v>204</v>
      </c>
      <c r="L442" t="s">
        <v>340</v>
      </c>
      <c r="M442" t="s">
        <v>605</v>
      </c>
      <c r="N442" t="s">
        <v>339</v>
      </c>
      <c r="O442" t="s">
        <v>1212</v>
      </c>
      <c r="P442" s="137">
        <v>4084</v>
      </c>
      <c r="Q442" s="167">
        <v>1</v>
      </c>
      <c r="R442" t="s">
        <v>5001</v>
      </c>
      <c r="S442" s="153"/>
      <c r="T442" s="137">
        <v>353.22520000000003</v>
      </c>
      <c r="U442" s="130">
        <v>1.7016666666666666E-4</v>
      </c>
      <c r="V442" s="130">
        <v>1.9772796807158096E-2</v>
      </c>
      <c r="W442" s="130">
        <v>2.9712804211395214E-3</v>
      </c>
      <c r="X442" s="181"/>
      <c r="Y442" s="4"/>
      <c r="Z442" s="159"/>
      <c r="AA442" s="4"/>
    </row>
    <row r="443" spans="1:27" x14ac:dyDescent="0.25">
      <c r="A443" t="s">
        <v>1213</v>
      </c>
      <c r="B443" t="s">
        <v>1263</v>
      </c>
      <c r="C443" t="s">
        <v>4911</v>
      </c>
      <c r="D443" t="s">
        <v>4912</v>
      </c>
      <c r="E443" t="s">
        <v>309</v>
      </c>
      <c r="F443" t="s">
        <v>4953</v>
      </c>
      <c r="G443" t="s">
        <v>4954</v>
      </c>
      <c r="H443" t="s">
        <v>312</v>
      </c>
      <c r="I443" t="s">
        <v>965</v>
      </c>
      <c r="J443" t="s">
        <v>204</v>
      </c>
      <c r="K443" t="s">
        <v>204</v>
      </c>
      <c r="L443" t="s">
        <v>340</v>
      </c>
      <c r="M443" t="s">
        <v>605</v>
      </c>
      <c r="N443" t="s">
        <v>339</v>
      </c>
      <c r="O443" t="s">
        <v>1212</v>
      </c>
      <c r="P443" s="137">
        <v>2377</v>
      </c>
      <c r="Q443" s="167">
        <v>1</v>
      </c>
      <c r="R443" t="s">
        <v>4955</v>
      </c>
      <c r="S443" s="153"/>
      <c r="T443" s="137">
        <v>167.57849999999999</v>
      </c>
      <c r="U443" s="130">
        <v>7.6677419354838708E-5</v>
      </c>
      <c r="V443" s="130">
        <v>9.3806897270521244E-3</v>
      </c>
      <c r="W443" s="130">
        <v>1.4096467988122061E-3</v>
      </c>
      <c r="X443" s="181"/>
      <c r="Y443" s="4"/>
      <c r="Z443" s="159"/>
      <c r="AA443" s="4"/>
    </row>
    <row r="444" spans="1:27" x14ac:dyDescent="0.25">
      <c r="A444" t="s">
        <v>1213</v>
      </c>
      <c r="B444" t="s">
        <v>1263</v>
      </c>
      <c r="C444" t="s">
        <v>4911</v>
      </c>
      <c r="D444" t="s">
        <v>4912</v>
      </c>
      <c r="E444" t="s">
        <v>309</v>
      </c>
      <c r="F444" t="s">
        <v>5160</v>
      </c>
      <c r="G444" t="s">
        <v>5161</v>
      </c>
      <c r="H444" t="s">
        <v>312</v>
      </c>
      <c r="I444" t="s">
        <v>965</v>
      </c>
      <c r="J444" t="s">
        <v>204</v>
      </c>
      <c r="K444" t="s">
        <v>204</v>
      </c>
      <c r="L444" t="s">
        <v>340</v>
      </c>
      <c r="M444" t="s">
        <v>582</v>
      </c>
      <c r="N444" t="s">
        <v>339</v>
      </c>
      <c r="O444" t="s">
        <v>1212</v>
      </c>
      <c r="P444" s="137">
        <v>2648</v>
      </c>
      <c r="Q444" s="167">
        <v>1</v>
      </c>
      <c r="R444" t="s">
        <v>5162</v>
      </c>
      <c r="S444" s="153"/>
      <c r="T444" s="137">
        <v>115.1615</v>
      </c>
      <c r="U444" s="130">
        <v>3.8120328082430889E-4</v>
      </c>
      <c r="V444" s="130">
        <v>6.4464981344009393E-3</v>
      </c>
      <c r="W444" s="130">
        <v>9.6872252714010358E-4</v>
      </c>
      <c r="X444" s="181"/>
      <c r="Y444" s="4"/>
      <c r="Z444" s="159"/>
      <c r="AA444" s="4"/>
    </row>
    <row r="445" spans="1:27" x14ac:dyDescent="0.25">
      <c r="A445" t="s">
        <v>1213</v>
      </c>
      <c r="B445" t="s">
        <v>1263</v>
      </c>
      <c r="C445" t="s">
        <v>4924</v>
      </c>
      <c r="D445" t="s">
        <v>4925</v>
      </c>
      <c r="E445" t="s">
        <v>309</v>
      </c>
      <c r="F445" t="s">
        <v>5240</v>
      </c>
      <c r="G445" t="s">
        <v>5241</v>
      </c>
      <c r="H445" t="s">
        <v>312</v>
      </c>
      <c r="I445" t="s">
        <v>965</v>
      </c>
      <c r="J445" t="s">
        <v>204</v>
      </c>
      <c r="K445" t="s">
        <v>204</v>
      </c>
      <c r="L445" t="s">
        <v>340</v>
      </c>
      <c r="M445" t="s">
        <v>707</v>
      </c>
      <c r="N445" t="s">
        <v>339</v>
      </c>
      <c r="O445" t="s">
        <v>1212</v>
      </c>
      <c r="P445" s="137">
        <v>962</v>
      </c>
      <c r="Q445" s="167">
        <v>1</v>
      </c>
      <c r="R445" t="s">
        <v>5242</v>
      </c>
      <c r="S445" s="153"/>
      <c r="T445" s="137">
        <v>40.673400000000001</v>
      </c>
      <c r="U445" s="130">
        <v>2.7485714285714288E-4</v>
      </c>
      <c r="V445" s="130">
        <v>2.2768086020384048E-3</v>
      </c>
      <c r="W445" s="130">
        <v>3.4213859009918596E-4</v>
      </c>
      <c r="X445" s="181"/>
      <c r="Y445" s="4"/>
      <c r="Z445" s="159"/>
      <c r="AA445" s="4"/>
    </row>
    <row r="446" spans="1:27" x14ac:dyDescent="0.25">
      <c r="A446" t="s">
        <v>1213</v>
      </c>
      <c r="B446" t="s">
        <v>1263</v>
      </c>
      <c r="C446" t="s">
        <v>4924</v>
      </c>
      <c r="D446" t="s">
        <v>4925</v>
      </c>
      <c r="E446" t="s">
        <v>309</v>
      </c>
      <c r="F446" t="s">
        <v>5237</v>
      </c>
      <c r="G446" t="s">
        <v>5238</v>
      </c>
      <c r="H446" t="s">
        <v>312</v>
      </c>
      <c r="I446" t="s">
        <v>965</v>
      </c>
      <c r="J446" t="s">
        <v>204</v>
      </c>
      <c r="K446" t="s">
        <v>204</v>
      </c>
      <c r="L446" t="s">
        <v>340</v>
      </c>
      <c r="M446" t="s">
        <v>588</v>
      </c>
      <c r="N446" t="s">
        <v>339</v>
      </c>
      <c r="O446" t="s">
        <v>1212</v>
      </c>
      <c r="P446" s="137">
        <v>54</v>
      </c>
      <c r="Q446" s="167">
        <v>1</v>
      </c>
      <c r="R446" t="s">
        <v>5239</v>
      </c>
      <c r="S446" s="153"/>
      <c r="T446" s="137">
        <v>3.0505</v>
      </c>
      <c r="U446" s="130">
        <v>5.6227257245845248E-6</v>
      </c>
      <c r="V446" s="130">
        <v>1.7075829408177913E-4</v>
      </c>
      <c r="W446" s="130">
        <v>2.5660040959339546E-5</v>
      </c>
      <c r="X446" s="181"/>
      <c r="Y446" s="4"/>
      <c r="Z446" s="159"/>
      <c r="AA446" s="4"/>
    </row>
    <row r="447" spans="1:27" x14ac:dyDescent="0.25">
      <c r="A447" t="s">
        <v>1213</v>
      </c>
      <c r="B447" t="s">
        <v>1263</v>
      </c>
      <c r="C447" t="s">
        <v>4896</v>
      </c>
      <c r="D447" t="s">
        <v>4897</v>
      </c>
      <c r="E447" t="s">
        <v>80</v>
      </c>
      <c r="F447" t="s">
        <v>4898</v>
      </c>
      <c r="G447" t="s">
        <v>4899</v>
      </c>
      <c r="H447" t="s">
        <v>321</v>
      </c>
      <c r="I447" t="s">
        <v>965</v>
      </c>
      <c r="J447" t="s">
        <v>205</v>
      </c>
      <c r="K447" t="s">
        <v>224</v>
      </c>
      <c r="L447" t="s">
        <v>346</v>
      </c>
      <c r="M447" t="s">
        <v>597</v>
      </c>
      <c r="N447" t="s">
        <v>339</v>
      </c>
      <c r="O447" t="s">
        <v>1215</v>
      </c>
      <c r="P447" s="137">
        <v>2231</v>
      </c>
      <c r="Q447" s="11" t="s">
        <v>1216</v>
      </c>
      <c r="R447" t="s">
        <v>4900</v>
      </c>
      <c r="S447" s="153">
        <v>1.2762204868317841</v>
      </c>
      <c r="T447" s="137">
        <v>4022.7714000000001</v>
      </c>
      <c r="U447" s="130">
        <v>7.7460604590261259E-9</v>
      </c>
      <c r="V447" s="130">
        <v>0.22525766672796835</v>
      </c>
      <c r="W447" s="130">
        <v>3.3849723000141496E-2</v>
      </c>
      <c r="X447" s="181"/>
      <c r="Y447" s="4"/>
      <c r="Z447" s="159"/>
      <c r="AA447" s="4"/>
    </row>
    <row r="448" spans="1:27" x14ac:dyDescent="0.25">
      <c r="A448" t="s">
        <v>1213</v>
      </c>
      <c r="B448" t="s">
        <v>1263</v>
      </c>
      <c r="C448" t="s">
        <v>4901</v>
      </c>
      <c r="D448" t="s">
        <v>4902</v>
      </c>
      <c r="E448" t="s">
        <v>80</v>
      </c>
      <c r="F448" t="s">
        <v>4903</v>
      </c>
      <c r="G448" t="s">
        <v>4904</v>
      </c>
      <c r="H448" t="s">
        <v>321</v>
      </c>
      <c r="I448" t="s">
        <v>965</v>
      </c>
      <c r="J448" t="s">
        <v>205</v>
      </c>
      <c r="K448" t="s">
        <v>224</v>
      </c>
      <c r="L448" t="s">
        <v>344</v>
      </c>
      <c r="M448" t="s">
        <v>604</v>
      </c>
      <c r="N448" t="s">
        <v>339</v>
      </c>
      <c r="O448" t="s">
        <v>1215</v>
      </c>
      <c r="P448" s="137">
        <v>1743</v>
      </c>
      <c r="Q448" s="11" t="s">
        <v>1216</v>
      </c>
      <c r="R448" t="s">
        <v>4905</v>
      </c>
      <c r="S448" s="153">
        <v>2.3031513328014053</v>
      </c>
      <c r="T448" s="137">
        <v>3574.3527000000004</v>
      </c>
      <c r="U448" s="130">
        <v>3.1922090320010712E-9</v>
      </c>
      <c r="V448" s="130">
        <v>0.20021362365818912</v>
      </c>
      <c r="W448" s="130">
        <v>3.0086326472824169E-2</v>
      </c>
      <c r="X448" s="181"/>
      <c r="Y448" s="4"/>
      <c r="Z448" s="159"/>
      <c r="AA448" s="4"/>
    </row>
    <row r="449" spans="1:27" x14ac:dyDescent="0.25">
      <c r="A449" t="s">
        <v>1213</v>
      </c>
      <c r="B449" t="s">
        <v>1263</v>
      </c>
      <c r="C449" t="s">
        <v>4891</v>
      </c>
      <c r="D449" t="s">
        <v>4892</v>
      </c>
      <c r="E449" t="s">
        <v>80</v>
      </c>
      <c r="F449" t="s">
        <v>4893</v>
      </c>
      <c r="G449" t="s">
        <v>4894</v>
      </c>
      <c r="H449" t="s">
        <v>321</v>
      </c>
      <c r="I449" t="s">
        <v>965</v>
      </c>
      <c r="J449" t="s">
        <v>205</v>
      </c>
      <c r="K449" t="s">
        <v>224</v>
      </c>
      <c r="L449" t="s">
        <v>344</v>
      </c>
      <c r="M449" t="s">
        <v>604</v>
      </c>
      <c r="N449" t="s">
        <v>339</v>
      </c>
      <c r="O449" t="s">
        <v>1215</v>
      </c>
      <c r="P449" s="137">
        <v>577</v>
      </c>
      <c r="Q449" s="11" t="s">
        <v>1216</v>
      </c>
      <c r="R449" t="s">
        <v>4895</v>
      </c>
      <c r="S449" s="153">
        <v>1.0290868342645176</v>
      </c>
      <c r="T449" s="137">
        <v>1088.6218000000001</v>
      </c>
      <c r="U449" s="130">
        <v>1.2269192624795876E-9</v>
      </c>
      <c r="V449" s="130">
        <v>6.0996348428344858E-2</v>
      </c>
      <c r="W449" s="130">
        <v>9.1659899008588643E-3</v>
      </c>
      <c r="X449" s="181"/>
      <c r="Y449" s="4"/>
      <c r="Z449" s="159"/>
      <c r="AA449" s="4"/>
    </row>
    <row r="450" spans="1:27" x14ac:dyDescent="0.25">
      <c r="A450" t="s">
        <v>1213</v>
      </c>
      <c r="B450" t="s">
        <v>1263</v>
      </c>
      <c r="C450" t="s">
        <v>5078</v>
      </c>
      <c r="D450" t="s">
        <v>5079</v>
      </c>
      <c r="E450" t="s">
        <v>80</v>
      </c>
      <c r="F450" t="s">
        <v>5080</v>
      </c>
      <c r="G450" t="s">
        <v>5081</v>
      </c>
      <c r="H450" t="s">
        <v>321</v>
      </c>
      <c r="I450" t="s">
        <v>965</v>
      </c>
      <c r="J450" t="s">
        <v>205</v>
      </c>
      <c r="K450" t="s">
        <v>224</v>
      </c>
      <c r="L450" t="s">
        <v>314</v>
      </c>
      <c r="M450" t="s">
        <v>597</v>
      </c>
      <c r="N450" t="s">
        <v>339</v>
      </c>
      <c r="O450" t="s">
        <v>1215</v>
      </c>
      <c r="P450" s="137">
        <v>1346</v>
      </c>
      <c r="Q450" s="11" t="s">
        <v>1216</v>
      </c>
      <c r="R450" t="s">
        <v>5082</v>
      </c>
      <c r="S450" s="153"/>
      <c r="T450" s="137">
        <v>997.30050000000006</v>
      </c>
      <c r="U450" s="130">
        <v>4.6455812335645728E-8</v>
      </c>
      <c r="V450" s="130">
        <v>5.5826771936196271E-2</v>
      </c>
      <c r="W450" s="130">
        <v>8.3891518254711906E-3</v>
      </c>
      <c r="X450" s="181"/>
      <c r="Y450" s="4"/>
      <c r="Z450" s="159"/>
      <c r="AA450" s="4"/>
    </row>
    <row r="451" spans="1:27" x14ac:dyDescent="0.25">
      <c r="A451" t="s">
        <v>1213</v>
      </c>
      <c r="B451" t="s">
        <v>1263</v>
      </c>
      <c r="C451" t="s">
        <v>4901</v>
      </c>
      <c r="D451" t="s">
        <v>4902</v>
      </c>
      <c r="E451" t="s">
        <v>80</v>
      </c>
      <c r="F451" t="s">
        <v>5072</v>
      </c>
      <c r="G451" t="s">
        <v>5073</v>
      </c>
      <c r="H451" t="s">
        <v>321</v>
      </c>
      <c r="I451" t="s">
        <v>965</v>
      </c>
      <c r="J451" t="s">
        <v>205</v>
      </c>
      <c r="K451" t="s">
        <v>224</v>
      </c>
      <c r="L451" t="s">
        <v>344</v>
      </c>
      <c r="M451" t="s">
        <v>735</v>
      </c>
      <c r="N451" t="s">
        <v>339</v>
      </c>
      <c r="O451" t="s">
        <v>1215</v>
      </c>
      <c r="P451" s="137">
        <v>733</v>
      </c>
      <c r="Q451" s="11" t="s">
        <v>1216</v>
      </c>
      <c r="R451" t="s">
        <v>5074</v>
      </c>
      <c r="S451" s="153"/>
      <c r="T451" s="137">
        <v>401.59179999999998</v>
      </c>
      <c r="U451" s="130">
        <v>1.8828175639201553E-8</v>
      </c>
      <c r="V451" s="130">
        <v>2.2480260353152627E-2</v>
      </c>
      <c r="W451" s="130">
        <v>3.3781340141653816E-3</v>
      </c>
      <c r="X451" s="181"/>
      <c r="Y451" s="4"/>
      <c r="Z451" s="159"/>
      <c r="AA451" s="4"/>
    </row>
    <row r="452" spans="1:27" x14ac:dyDescent="0.25">
      <c r="A452" t="s">
        <v>1213</v>
      </c>
      <c r="B452" t="s">
        <v>1263</v>
      </c>
      <c r="C452" t="s">
        <v>5051</v>
      </c>
      <c r="D452" t="s">
        <v>5052</v>
      </c>
      <c r="E452" t="s">
        <v>80</v>
      </c>
      <c r="F452" t="s">
        <v>5243</v>
      </c>
      <c r="G452" t="s">
        <v>5244</v>
      </c>
      <c r="H452" t="s">
        <v>321</v>
      </c>
      <c r="I452" t="s">
        <v>965</v>
      </c>
      <c r="J452" t="s">
        <v>205</v>
      </c>
      <c r="K452" t="s">
        <v>224</v>
      </c>
      <c r="L452" t="s">
        <v>344</v>
      </c>
      <c r="M452" t="s">
        <v>735</v>
      </c>
      <c r="N452" t="s">
        <v>339</v>
      </c>
      <c r="O452" t="s">
        <v>1215</v>
      </c>
      <c r="P452" s="137">
        <v>1280</v>
      </c>
      <c r="Q452" s="11" t="s">
        <v>1216</v>
      </c>
      <c r="R452" t="s">
        <v>5245</v>
      </c>
      <c r="S452" s="153"/>
      <c r="T452" s="137">
        <v>328.3381</v>
      </c>
      <c r="U452" s="130">
        <v>8.16113654027744E-8</v>
      </c>
      <c r="V452" s="130">
        <v>1.8379673253495637E-2</v>
      </c>
      <c r="W452" s="130">
        <v>2.7619341774292204E-3</v>
      </c>
      <c r="X452" s="181"/>
      <c r="Y452" s="4"/>
      <c r="Z452" s="159"/>
      <c r="AA452" s="4"/>
    </row>
    <row r="453" spans="1:27" x14ac:dyDescent="0.25">
      <c r="A453" t="s">
        <v>1213</v>
      </c>
      <c r="B453" t="s">
        <v>1263</v>
      </c>
      <c r="C453" t="s">
        <v>5067</v>
      </c>
      <c r="D453" t="s">
        <v>5068</v>
      </c>
      <c r="E453" t="s">
        <v>80</v>
      </c>
      <c r="F453" t="s">
        <v>5069</v>
      </c>
      <c r="G453" t="s">
        <v>5070</v>
      </c>
      <c r="H453" t="s">
        <v>321</v>
      </c>
      <c r="I453" t="s">
        <v>965</v>
      </c>
      <c r="J453" t="s">
        <v>205</v>
      </c>
      <c r="K453" t="s">
        <v>224</v>
      </c>
      <c r="L453" t="s">
        <v>344</v>
      </c>
      <c r="M453" t="s">
        <v>735</v>
      </c>
      <c r="N453" t="s">
        <v>339</v>
      </c>
      <c r="O453" t="s">
        <v>1215</v>
      </c>
      <c r="P453" s="137">
        <v>293</v>
      </c>
      <c r="Q453" s="11" t="s">
        <v>1216</v>
      </c>
      <c r="R453" t="s">
        <v>5071</v>
      </c>
      <c r="S453" s="153"/>
      <c r="T453" s="137">
        <v>271.63509999999997</v>
      </c>
      <c r="U453" s="130">
        <v>1.9395585882396553E-8</v>
      </c>
      <c r="V453" s="130">
        <v>1.5205556590838875E-2</v>
      </c>
      <c r="W453" s="130">
        <v>2.2849560955652271E-3</v>
      </c>
      <c r="X453" s="181"/>
      <c r="Y453" s="4"/>
      <c r="Z453" s="159"/>
      <c r="AA453" s="4"/>
    </row>
    <row r="454" spans="1:27" x14ac:dyDescent="0.25">
      <c r="A454" t="s">
        <v>1213</v>
      </c>
      <c r="B454" t="s">
        <v>1263</v>
      </c>
      <c r="C454" t="s">
        <v>5051</v>
      </c>
      <c r="D454" t="s">
        <v>5052</v>
      </c>
      <c r="E454" t="s">
        <v>80</v>
      </c>
      <c r="F454" t="s">
        <v>5056</v>
      </c>
      <c r="G454" t="s">
        <v>5057</v>
      </c>
      <c r="H454" t="s">
        <v>321</v>
      </c>
      <c r="I454" t="s">
        <v>965</v>
      </c>
      <c r="J454" t="s">
        <v>205</v>
      </c>
      <c r="K454" t="s">
        <v>224</v>
      </c>
      <c r="L454" t="s">
        <v>344</v>
      </c>
      <c r="M454" t="s">
        <v>602</v>
      </c>
      <c r="N454" t="s">
        <v>339</v>
      </c>
      <c r="O454" t="s">
        <v>1215</v>
      </c>
      <c r="P454" s="137">
        <v>341</v>
      </c>
      <c r="Q454" s="11" t="s">
        <v>1216</v>
      </c>
      <c r="R454" t="s">
        <v>5058</v>
      </c>
      <c r="S454" s="153"/>
      <c r="T454" s="137">
        <v>260.06829999999997</v>
      </c>
      <c r="U454" s="130">
        <v>5.6918622331483165E-9</v>
      </c>
      <c r="V454" s="130">
        <v>1.4558070551580244E-2</v>
      </c>
      <c r="W454" s="130">
        <v>2.1876576400066353E-3</v>
      </c>
      <c r="X454" s="181"/>
      <c r="Y454" s="4"/>
      <c r="Z454" s="159"/>
      <c r="AA454" s="4"/>
    </row>
    <row r="455" spans="1:27" x14ac:dyDescent="0.25">
      <c r="A455" t="s">
        <v>1213</v>
      </c>
      <c r="B455" t="s">
        <v>1263</v>
      </c>
      <c r="C455" t="s">
        <v>5051</v>
      </c>
      <c r="D455" t="s">
        <v>5052</v>
      </c>
      <c r="E455" t="s">
        <v>80</v>
      </c>
      <c r="F455" t="s">
        <v>5246</v>
      </c>
      <c r="G455" t="s">
        <v>5247</v>
      </c>
      <c r="H455" t="s">
        <v>321</v>
      </c>
      <c r="I455" t="s">
        <v>965</v>
      </c>
      <c r="J455" t="s">
        <v>205</v>
      </c>
      <c r="K455" t="s">
        <v>224</v>
      </c>
      <c r="L455" t="s">
        <v>344</v>
      </c>
      <c r="M455" t="s">
        <v>735</v>
      </c>
      <c r="N455" t="s">
        <v>339</v>
      </c>
      <c r="O455" t="s">
        <v>1215</v>
      </c>
      <c r="P455" s="137">
        <v>2227</v>
      </c>
      <c r="Q455" s="11" t="s">
        <v>1216</v>
      </c>
      <c r="R455" t="s">
        <v>5248</v>
      </c>
      <c r="S455" s="153"/>
      <c r="T455" s="137">
        <v>217.56989999999999</v>
      </c>
      <c r="U455" s="130">
        <v>4.9146738849330187E-7</v>
      </c>
      <c r="V455" s="130">
        <v>1.217910276918492E-2</v>
      </c>
      <c r="W455" s="130">
        <v>1.8301674749433912E-3</v>
      </c>
      <c r="X455" s="181"/>
      <c r="Y455" s="4"/>
      <c r="Z455" s="159"/>
      <c r="AA455" s="4"/>
    </row>
    <row r="456" spans="1:27" x14ac:dyDescent="0.25">
      <c r="A456" t="s">
        <v>1213</v>
      </c>
      <c r="B456" t="s">
        <v>1263</v>
      </c>
      <c r="C456" t="s">
        <v>5173</v>
      </c>
      <c r="D456" t="s">
        <v>5174</v>
      </c>
      <c r="E456" t="s">
        <v>80</v>
      </c>
      <c r="F456" t="s">
        <v>5175</v>
      </c>
      <c r="G456" t="s">
        <v>5176</v>
      </c>
      <c r="H456" t="s">
        <v>321</v>
      </c>
      <c r="I456" t="s">
        <v>965</v>
      </c>
      <c r="J456" t="s">
        <v>205</v>
      </c>
      <c r="K456" t="s">
        <v>281</v>
      </c>
      <c r="L456" t="s">
        <v>314</v>
      </c>
      <c r="M456" t="s">
        <v>735</v>
      </c>
      <c r="N456" t="s">
        <v>339</v>
      </c>
      <c r="O456" t="s">
        <v>1217</v>
      </c>
      <c r="P456" s="137">
        <v>1712</v>
      </c>
      <c r="Q456" s="11" t="s">
        <v>1218</v>
      </c>
      <c r="R456" t="s">
        <v>5177</v>
      </c>
      <c r="S456" s="153"/>
      <c r="T456" s="137">
        <v>211.57749999999999</v>
      </c>
      <c r="U456" s="130">
        <v>1.9702988950329016E-6</v>
      </c>
      <c r="V456" s="130">
        <v>1.1843658689125725E-2</v>
      </c>
      <c r="W456" s="130">
        <v>1.7797599156492898E-3</v>
      </c>
      <c r="X456" s="181"/>
      <c r="Y456" s="4"/>
      <c r="Z456" s="159"/>
      <c r="AA456" s="4"/>
    </row>
    <row r="457" spans="1:27" x14ac:dyDescent="0.25">
      <c r="A457" t="s">
        <v>1213</v>
      </c>
      <c r="B457" t="s">
        <v>1263</v>
      </c>
      <c r="C457" t="s">
        <v>5051</v>
      </c>
      <c r="D457" t="s">
        <v>5052</v>
      </c>
      <c r="E457" t="s">
        <v>80</v>
      </c>
      <c r="F457" t="s">
        <v>5053</v>
      </c>
      <c r="G457" t="s">
        <v>5054</v>
      </c>
      <c r="H457" t="s">
        <v>321</v>
      </c>
      <c r="I457" t="s">
        <v>965</v>
      </c>
      <c r="J457" t="s">
        <v>205</v>
      </c>
      <c r="K457" t="s">
        <v>224</v>
      </c>
      <c r="L457" t="s">
        <v>368</v>
      </c>
      <c r="M457" t="s">
        <v>735</v>
      </c>
      <c r="N457" t="s">
        <v>339</v>
      </c>
      <c r="O457" t="s">
        <v>1217</v>
      </c>
      <c r="P457" s="137">
        <v>307</v>
      </c>
      <c r="Q457" s="11" t="s">
        <v>1218</v>
      </c>
      <c r="R457" t="s">
        <v>5055</v>
      </c>
      <c r="S457" s="153"/>
      <c r="T457" s="137">
        <v>187.57389999999998</v>
      </c>
      <c r="U457" s="130">
        <v>4.9224174104140074E-8</v>
      </c>
      <c r="V457" s="130">
        <v>1.0499991506633055E-2</v>
      </c>
      <c r="W457" s="130">
        <v>1.5778455364744198E-3</v>
      </c>
      <c r="X457" s="181"/>
      <c r="Y457" s="4"/>
      <c r="Z457" s="159"/>
      <c r="AA457" s="4"/>
    </row>
    <row r="458" spans="1:27" x14ac:dyDescent="0.25">
      <c r="A458" t="s">
        <v>1213</v>
      </c>
      <c r="B458" t="s">
        <v>1263</v>
      </c>
      <c r="C458" t="s">
        <v>5178</v>
      </c>
      <c r="D458" t="s">
        <v>5179</v>
      </c>
      <c r="E458" t="s">
        <v>80</v>
      </c>
      <c r="F458" t="s">
        <v>5180</v>
      </c>
      <c r="G458" t="s">
        <v>5181</v>
      </c>
      <c r="H458" t="s">
        <v>321</v>
      </c>
      <c r="I458" t="s">
        <v>965</v>
      </c>
      <c r="J458" t="s">
        <v>205</v>
      </c>
      <c r="K458" t="s">
        <v>224</v>
      </c>
      <c r="L458" t="s">
        <v>344</v>
      </c>
      <c r="M458" t="s">
        <v>735</v>
      </c>
      <c r="N458" t="s">
        <v>339</v>
      </c>
      <c r="O458" t="s">
        <v>1215</v>
      </c>
      <c r="P458" s="137">
        <v>1037</v>
      </c>
      <c r="Q458" s="11" t="s">
        <v>1216</v>
      </c>
      <c r="R458" t="s">
        <v>5182</v>
      </c>
      <c r="S458" s="153">
        <v>0.12369669326948372</v>
      </c>
      <c r="T458" s="137">
        <v>176.3075</v>
      </c>
      <c r="U458" s="130">
        <v>3.9766630849855469E-7</v>
      </c>
      <c r="V458" s="130">
        <v>9.8762480774655104E-3</v>
      </c>
      <c r="W458" s="130">
        <v>1.4841149096452896E-3</v>
      </c>
      <c r="X458" s="181"/>
      <c r="Y458" s="4"/>
      <c r="Z458" s="159"/>
      <c r="AA458" s="4"/>
    </row>
    <row r="459" spans="1:27" x14ac:dyDescent="0.25">
      <c r="A459" t="s">
        <v>1213</v>
      </c>
      <c r="B459" t="s">
        <v>1263</v>
      </c>
      <c r="C459" t="s">
        <v>5067</v>
      </c>
      <c r="D459" t="s">
        <v>5068</v>
      </c>
      <c r="E459" t="s">
        <v>80</v>
      </c>
      <c r="F459" t="s">
        <v>5249</v>
      </c>
      <c r="G459" t="s">
        <v>5250</v>
      </c>
      <c r="H459" t="s">
        <v>321</v>
      </c>
      <c r="I459" t="s">
        <v>965</v>
      </c>
      <c r="J459" t="s">
        <v>205</v>
      </c>
      <c r="K459" t="s">
        <v>224</v>
      </c>
      <c r="L459" t="s">
        <v>344</v>
      </c>
      <c r="M459" t="s">
        <v>735</v>
      </c>
      <c r="N459" t="s">
        <v>339</v>
      </c>
      <c r="O459" t="s">
        <v>1215</v>
      </c>
      <c r="P459" s="137">
        <v>124</v>
      </c>
      <c r="Q459" s="11" t="s">
        <v>1216</v>
      </c>
      <c r="R459" t="s">
        <v>5251</v>
      </c>
      <c r="S459" s="153"/>
      <c r="T459" s="137">
        <v>40.505499999999998</v>
      </c>
      <c r="U459" s="130">
        <v>1.8215316201730514E-8</v>
      </c>
      <c r="V459" s="130">
        <v>2.2674110573706724E-3</v>
      </c>
      <c r="W459" s="130">
        <v>3.4072641048947544E-4</v>
      </c>
      <c r="X459" s="181"/>
      <c r="Y459" s="4"/>
      <c r="Z459" s="159"/>
      <c r="AA459" s="4"/>
    </row>
    <row r="460" spans="1:27" x14ac:dyDescent="0.25">
      <c r="A460" t="s">
        <v>1213</v>
      </c>
      <c r="B460" t="s">
        <v>1263</v>
      </c>
      <c r="C460" t="s">
        <v>4911</v>
      </c>
      <c r="D460" t="s">
        <v>4912</v>
      </c>
      <c r="E460" t="s">
        <v>309</v>
      </c>
      <c r="F460" t="s">
        <v>5252</v>
      </c>
      <c r="G460" t="s">
        <v>5253</v>
      </c>
      <c r="H460" t="s">
        <v>312</v>
      </c>
      <c r="I460" t="s">
        <v>965</v>
      </c>
      <c r="J460" t="s">
        <v>205</v>
      </c>
      <c r="K460" t="s">
        <v>204</v>
      </c>
      <c r="L460" t="s">
        <v>340</v>
      </c>
      <c r="M460" t="s">
        <v>716</v>
      </c>
      <c r="N460" t="s">
        <v>339</v>
      </c>
      <c r="O460" t="s">
        <v>1212</v>
      </c>
      <c r="P460" s="137">
        <v>10911</v>
      </c>
      <c r="Q460" s="167">
        <v>1</v>
      </c>
      <c r="R460" t="s">
        <v>5254</v>
      </c>
      <c r="S460" s="153"/>
      <c r="T460" s="137">
        <v>269.50170000000003</v>
      </c>
      <c r="U460" s="130">
        <v>2.4246666666666666E-3</v>
      </c>
      <c r="V460" s="130">
        <v>1.508613472857845E-2</v>
      </c>
      <c r="W460" s="130">
        <v>2.2670104379705481E-3</v>
      </c>
      <c r="X460" s="181"/>
      <c r="Y460" s="4"/>
      <c r="Z460" s="159"/>
      <c r="AA460" s="4"/>
    </row>
    <row r="461" spans="1:27" x14ac:dyDescent="0.25">
      <c r="A461" t="s">
        <v>1213</v>
      </c>
      <c r="B461" t="s">
        <v>1263</v>
      </c>
      <c r="C461" t="s">
        <v>4924</v>
      </c>
      <c r="D461" t="s">
        <v>4925</v>
      </c>
      <c r="E461" t="s">
        <v>309</v>
      </c>
      <c r="F461" t="s">
        <v>5316</v>
      </c>
      <c r="G461" t="s">
        <v>5317</v>
      </c>
      <c r="H461" t="s">
        <v>312</v>
      </c>
      <c r="I461" t="s">
        <v>966</v>
      </c>
      <c r="J461" t="s">
        <v>204</v>
      </c>
      <c r="K461" t="s">
        <v>204</v>
      </c>
      <c r="L461" t="s">
        <v>340</v>
      </c>
      <c r="M461" t="s">
        <v>628</v>
      </c>
      <c r="N461" t="s">
        <v>339</v>
      </c>
      <c r="O461" t="s">
        <v>1212</v>
      </c>
      <c r="P461" s="137">
        <v>37263</v>
      </c>
      <c r="Q461" s="167">
        <v>1</v>
      </c>
      <c r="R461" t="s">
        <v>5318</v>
      </c>
      <c r="S461" s="153"/>
      <c r="T461" s="137">
        <v>1255.8115</v>
      </c>
      <c r="U461" s="130">
        <v>1.8533347392210851E-3</v>
      </c>
      <c r="V461" s="130">
        <v>7.0297672017680182E-2</v>
      </c>
      <c r="W461" s="130">
        <v>1.0563710260867328E-2</v>
      </c>
      <c r="X461" s="181"/>
      <c r="Y461" s="4"/>
      <c r="Z461" s="159"/>
      <c r="AA461" s="4"/>
    </row>
    <row r="462" spans="1:27" x14ac:dyDescent="0.25">
      <c r="A462" t="s">
        <v>1213</v>
      </c>
      <c r="B462" t="s">
        <v>1263</v>
      </c>
      <c r="C462" t="s">
        <v>4924</v>
      </c>
      <c r="D462" t="s">
        <v>4925</v>
      </c>
      <c r="E462" t="s">
        <v>309</v>
      </c>
      <c r="F462" t="s">
        <v>5189</v>
      </c>
      <c r="G462" t="s">
        <v>5190</v>
      </c>
      <c r="H462" t="s">
        <v>312</v>
      </c>
      <c r="I462" t="s">
        <v>966</v>
      </c>
      <c r="J462" t="s">
        <v>204</v>
      </c>
      <c r="K462" t="s">
        <v>204</v>
      </c>
      <c r="L462" t="s">
        <v>340</v>
      </c>
      <c r="M462" t="s">
        <v>573</v>
      </c>
      <c r="N462" t="s">
        <v>339</v>
      </c>
      <c r="O462" t="s">
        <v>1212</v>
      </c>
      <c r="P462" s="137">
        <v>15849</v>
      </c>
      <c r="Q462" s="167">
        <v>1</v>
      </c>
      <c r="R462" t="s">
        <v>5191</v>
      </c>
      <c r="S462" s="153"/>
      <c r="T462" s="137">
        <v>571.4357</v>
      </c>
      <c r="U462" s="130">
        <v>2.0082721705125329E-4</v>
      </c>
      <c r="V462" s="130">
        <v>3.1987760683843042E-2</v>
      </c>
      <c r="W462" s="130">
        <v>4.8068367850516514E-3</v>
      </c>
      <c r="X462" s="181"/>
      <c r="Y462" s="4"/>
      <c r="Z462" s="159"/>
      <c r="AA462" s="4"/>
    </row>
    <row r="463" spans="1:27" x14ac:dyDescent="0.25">
      <c r="A463" t="s">
        <v>1213</v>
      </c>
      <c r="B463" t="s">
        <v>1263</v>
      </c>
      <c r="C463" t="s">
        <v>5051</v>
      </c>
      <c r="D463" t="s">
        <v>5052</v>
      </c>
      <c r="E463" t="s">
        <v>80</v>
      </c>
      <c r="F463" t="s">
        <v>5231</v>
      </c>
      <c r="G463" t="s">
        <v>5232</v>
      </c>
      <c r="H463" t="s">
        <v>321</v>
      </c>
      <c r="I463" t="s">
        <v>967</v>
      </c>
      <c r="J463" t="s">
        <v>205</v>
      </c>
      <c r="K463" t="s">
        <v>224</v>
      </c>
      <c r="L463" t="s">
        <v>344</v>
      </c>
      <c r="M463" t="s">
        <v>732</v>
      </c>
      <c r="N463" t="s">
        <v>339</v>
      </c>
      <c r="O463" t="s">
        <v>1215</v>
      </c>
      <c r="P463" s="137">
        <v>3922</v>
      </c>
      <c r="Q463" s="11" t="s">
        <v>1216</v>
      </c>
      <c r="R463" t="s">
        <v>5233</v>
      </c>
      <c r="S463" s="153"/>
      <c r="T463" s="137">
        <v>1579.2484999999999</v>
      </c>
      <c r="U463" s="130">
        <v>1.2718150819540891E-7</v>
      </c>
      <c r="V463" s="130">
        <v>8.8402989551382108E-2</v>
      </c>
      <c r="W463" s="130">
        <v>1.3284416695625589E-2</v>
      </c>
      <c r="X463" s="181"/>
      <c r="Y463" s="4"/>
      <c r="Z463" s="159"/>
      <c r="AA463" s="4"/>
    </row>
    <row r="464" spans="1:27" x14ac:dyDescent="0.25">
      <c r="A464" t="s">
        <v>1213</v>
      </c>
      <c r="B464" t="s">
        <v>1263</v>
      </c>
      <c r="C464" t="s">
        <v>5051</v>
      </c>
      <c r="D464" t="s">
        <v>5052</v>
      </c>
      <c r="E464" t="s">
        <v>80</v>
      </c>
      <c r="F464" t="s">
        <v>5255</v>
      </c>
      <c r="G464" t="s">
        <v>5256</v>
      </c>
      <c r="H464" t="s">
        <v>321</v>
      </c>
      <c r="I464" t="s">
        <v>967</v>
      </c>
      <c r="J464" t="s">
        <v>205</v>
      </c>
      <c r="K464" t="s">
        <v>224</v>
      </c>
      <c r="L464" t="s">
        <v>380</v>
      </c>
      <c r="M464" t="s">
        <v>732</v>
      </c>
      <c r="N464" t="s">
        <v>339</v>
      </c>
      <c r="O464" t="s">
        <v>1215</v>
      </c>
      <c r="P464" s="137">
        <v>1030</v>
      </c>
      <c r="Q464" s="11" t="s">
        <v>1216</v>
      </c>
      <c r="R464" t="s">
        <v>5257</v>
      </c>
      <c r="S464" s="153"/>
      <c r="T464" s="137">
        <v>380.59500000000003</v>
      </c>
      <c r="U464" s="130">
        <v>1.6043288843060811E-7</v>
      </c>
      <c r="V464" s="130">
        <v>2.1304902014525708E-2</v>
      </c>
      <c r="W464" s="130">
        <v>3.2015115943101915E-3</v>
      </c>
      <c r="X464" s="181"/>
      <c r="Y464" s="4"/>
      <c r="Z464" s="159"/>
      <c r="AA464" s="4"/>
    </row>
    <row r="465" spans="1:27" x14ac:dyDescent="0.25">
      <c r="A465" t="s">
        <v>1213</v>
      </c>
      <c r="B465" t="s">
        <v>1263</v>
      </c>
      <c r="C465" t="s">
        <v>5067</v>
      </c>
      <c r="D465" t="s">
        <v>5068</v>
      </c>
      <c r="E465" t="s">
        <v>80</v>
      </c>
      <c r="F465" t="s">
        <v>5148</v>
      </c>
      <c r="G465" t="s">
        <v>5149</v>
      </c>
      <c r="H465" t="s">
        <v>321</v>
      </c>
      <c r="I465" t="s">
        <v>967</v>
      </c>
      <c r="J465" t="s">
        <v>205</v>
      </c>
      <c r="K465" t="s">
        <v>224</v>
      </c>
      <c r="L465" t="s">
        <v>344</v>
      </c>
      <c r="M465" t="s">
        <v>732</v>
      </c>
      <c r="N465" t="s">
        <v>339</v>
      </c>
      <c r="O465" t="s">
        <v>1215</v>
      </c>
      <c r="P465" s="137">
        <v>1074</v>
      </c>
      <c r="Q465" s="11" t="s">
        <v>1216</v>
      </c>
      <c r="R465" t="s">
        <v>5150</v>
      </c>
      <c r="S465" s="153"/>
      <c r="T465" s="137">
        <v>311.42700000000002</v>
      </c>
      <c r="U465" s="130">
        <v>6.3908050358643678E-8</v>
      </c>
      <c r="V465" s="130">
        <v>1.7433023455680065E-2</v>
      </c>
      <c r="W465" s="130">
        <v>2.6196800473050072E-3</v>
      </c>
      <c r="X465" s="181"/>
      <c r="Y465" s="4"/>
      <c r="Z465" s="159"/>
      <c r="AA465" s="4"/>
    </row>
    <row r="466" spans="1:27" x14ac:dyDescent="0.25">
      <c r="A466" t="s">
        <v>1213</v>
      </c>
      <c r="B466" t="s">
        <v>1264</v>
      </c>
      <c r="C466" t="s">
        <v>4911</v>
      </c>
      <c r="D466" t="s">
        <v>4912</v>
      </c>
      <c r="E466" t="s">
        <v>309</v>
      </c>
      <c r="F466" t="s">
        <v>5319</v>
      </c>
      <c r="G466" t="s">
        <v>5320</v>
      </c>
      <c r="H466" t="s">
        <v>312</v>
      </c>
      <c r="I466" t="s">
        <v>964</v>
      </c>
      <c r="J466" t="s">
        <v>204</v>
      </c>
      <c r="K466" t="s">
        <v>204</v>
      </c>
      <c r="L466" t="s">
        <v>340</v>
      </c>
      <c r="M466" t="s">
        <v>572</v>
      </c>
      <c r="N466" t="s">
        <v>339</v>
      </c>
      <c r="O466" t="s">
        <v>1212</v>
      </c>
      <c r="P466" s="137">
        <v>620000</v>
      </c>
      <c r="Q466" s="167">
        <v>1</v>
      </c>
      <c r="R466" t="s">
        <v>5321</v>
      </c>
      <c r="S466" s="153"/>
      <c r="T466" s="137">
        <v>18624.8</v>
      </c>
      <c r="U466" s="130">
        <v>6.8888888888888888E-2</v>
      </c>
      <c r="V466" s="130">
        <v>1.7387339097310477E-2</v>
      </c>
      <c r="W466" s="130">
        <v>6.324902621091001E-3</v>
      </c>
      <c r="X466" s="181"/>
      <c r="Y466" s="4"/>
      <c r="Z466" s="159"/>
      <c r="AA466" s="4"/>
    </row>
    <row r="467" spans="1:27" x14ac:dyDescent="0.25">
      <c r="A467" t="s">
        <v>1213</v>
      </c>
      <c r="B467" t="s">
        <v>1264</v>
      </c>
      <c r="C467" t="s">
        <v>4924</v>
      </c>
      <c r="D467" t="s">
        <v>4925</v>
      </c>
      <c r="E467" t="s">
        <v>309</v>
      </c>
      <c r="F467" t="s">
        <v>4926</v>
      </c>
      <c r="G467" t="s">
        <v>4927</v>
      </c>
      <c r="H467" t="s">
        <v>312</v>
      </c>
      <c r="I467" t="s">
        <v>964</v>
      </c>
      <c r="J467" t="s">
        <v>204</v>
      </c>
      <c r="K467" t="s">
        <v>204</v>
      </c>
      <c r="L467" t="s">
        <v>340</v>
      </c>
      <c r="M467" t="s">
        <v>572</v>
      </c>
      <c r="N467" t="s">
        <v>339</v>
      </c>
      <c r="O467" t="s">
        <v>1212</v>
      </c>
      <c r="P467" s="137">
        <v>44000</v>
      </c>
      <c r="Q467" s="167">
        <v>1</v>
      </c>
      <c r="R467" t="s">
        <v>4928</v>
      </c>
      <c r="S467" s="153"/>
      <c r="T467" s="137">
        <v>8421.6</v>
      </c>
      <c r="U467" s="130">
        <v>1.2422745697276152E-3</v>
      </c>
      <c r="V467" s="130">
        <v>7.8620556968080155E-3</v>
      </c>
      <c r="W467" s="130">
        <v>2.8599394309619421E-3</v>
      </c>
      <c r="X467" s="181"/>
      <c r="Y467" s="4"/>
      <c r="Z467" s="159"/>
      <c r="AA467" s="4"/>
    </row>
    <row r="468" spans="1:27" x14ac:dyDescent="0.25">
      <c r="A468" t="s">
        <v>1213</v>
      </c>
      <c r="B468" t="s">
        <v>1264</v>
      </c>
      <c r="C468" t="s">
        <v>4911</v>
      </c>
      <c r="D468" t="s">
        <v>4912</v>
      </c>
      <c r="E468" t="s">
        <v>309</v>
      </c>
      <c r="F468" t="s">
        <v>4953</v>
      </c>
      <c r="G468" t="s">
        <v>4954</v>
      </c>
      <c r="H468" t="s">
        <v>312</v>
      </c>
      <c r="I468" t="s">
        <v>965</v>
      </c>
      <c r="J468" t="s">
        <v>204</v>
      </c>
      <c r="K468" t="s">
        <v>204</v>
      </c>
      <c r="L468" t="s">
        <v>340</v>
      </c>
      <c r="M468" t="s">
        <v>605</v>
      </c>
      <c r="N468" t="s">
        <v>339</v>
      </c>
      <c r="O468" t="s">
        <v>1212</v>
      </c>
      <c r="P468" s="137">
        <v>1030000</v>
      </c>
      <c r="Q468" s="167">
        <v>1</v>
      </c>
      <c r="R468" t="s">
        <v>4955</v>
      </c>
      <c r="S468" s="153"/>
      <c r="T468" s="137">
        <v>72615</v>
      </c>
      <c r="U468" s="130">
        <v>3.3225806451612903E-2</v>
      </c>
      <c r="V468" s="130">
        <v>6.7790345590352671E-2</v>
      </c>
      <c r="W468" s="130">
        <v>2.4659744202918853E-2</v>
      </c>
      <c r="X468" s="181"/>
      <c r="Y468" s="4"/>
      <c r="Z468" s="159"/>
      <c r="AA468" s="4"/>
    </row>
    <row r="469" spans="1:27" x14ac:dyDescent="0.25">
      <c r="A469" t="s">
        <v>1213</v>
      </c>
      <c r="B469" t="s">
        <v>1264</v>
      </c>
      <c r="C469" t="s">
        <v>4942</v>
      </c>
      <c r="D469" t="s">
        <v>4943</v>
      </c>
      <c r="E469" t="s">
        <v>309</v>
      </c>
      <c r="F469" t="s">
        <v>5031</v>
      </c>
      <c r="G469" t="s">
        <v>5032</v>
      </c>
      <c r="H469" t="s">
        <v>312</v>
      </c>
      <c r="I469" t="s">
        <v>965</v>
      </c>
      <c r="J469" t="s">
        <v>204</v>
      </c>
      <c r="K469" t="s">
        <v>204</v>
      </c>
      <c r="L469" t="s">
        <v>340</v>
      </c>
      <c r="M469" t="s">
        <v>604</v>
      </c>
      <c r="N469" t="s">
        <v>339</v>
      </c>
      <c r="O469" t="s">
        <v>1212</v>
      </c>
      <c r="P469" s="137">
        <v>681919</v>
      </c>
      <c r="Q469" s="167">
        <v>1</v>
      </c>
      <c r="R469" t="s">
        <v>5033</v>
      </c>
      <c r="S469" s="153"/>
      <c r="T469" s="137">
        <v>69214.7785</v>
      </c>
      <c r="U469" s="130">
        <v>1.0102503703703703E-2</v>
      </c>
      <c r="V469" s="130">
        <v>6.4616040135987221E-2</v>
      </c>
      <c r="W469" s="130">
        <v>2.3505043487870102E-2</v>
      </c>
      <c r="X469" s="181"/>
      <c r="Y469" s="4"/>
      <c r="Z469" s="159"/>
      <c r="AA469" s="4"/>
    </row>
    <row r="470" spans="1:27" x14ac:dyDescent="0.25">
      <c r="A470" t="s">
        <v>1213</v>
      </c>
      <c r="B470" t="s">
        <v>1264</v>
      </c>
      <c r="C470" t="s">
        <v>4929</v>
      </c>
      <c r="D470" t="s">
        <v>4930</v>
      </c>
      <c r="E470" t="s">
        <v>309</v>
      </c>
      <c r="F470" t="s">
        <v>5005</v>
      </c>
      <c r="G470" t="s">
        <v>5006</v>
      </c>
      <c r="H470" t="s">
        <v>312</v>
      </c>
      <c r="I470" t="s">
        <v>965</v>
      </c>
      <c r="J470" t="s">
        <v>204</v>
      </c>
      <c r="K470" t="s">
        <v>204</v>
      </c>
      <c r="L470" t="s">
        <v>340</v>
      </c>
      <c r="M470" t="s">
        <v>598</v>
      </c>
      <c r="N470" t="s">
        <v>339</v>
      </c>
      <c r="O470" t="s">
        <v>1212</v>
      </c>
      <c r="P470" s="137">
        <v>377800</v>
      </c>
      <c r="Q470" s="167">
        <v>1</v>
      </c>
      <c r="R470" t="s">
        <v>5007</v>
      </c>
      <c r="S470" s="153"/>
      <c r="T470" s="137">
        <v>65132.72</v>
      </c>
      <c r="U470" s="130">
        <v>4.2683159674559552E-2</v>
      </c>
      <c r="V470" s="130">
        <v>6.0805200000546379E-2</v>
      </c>
      <c r="W470" s="130">
        <v>2.211879383653979E-2</v>
      </c>
      <c r="X470" s="181"/>
      <c r="Y470" s="4"/>
      <c r="Z470" s="159"/>
      <c r="AA470" s="4"/>
    </row>
    <row r="471" spans="1:27" x14ac:dyDescent="0.25">
      <c r="A471" t="s">
        <v>1213</v>
      </c>
      <c r="B471" t="s">
        <v>1264</v>
      </c>
      <c r="C471" t="s">
        <v>4942</v>
      </c>
      <c r="D471" t="s">
        <v>4943</v>
      </c>
      <c r="E471" t="s">
        <v>309</v>
      </c>
      <c r="F471" t="s">
        <v>4999</v>
      </c>
      <c r="G471" t="s">
        <v>5000</v>
      </c>
      <c r="H471" t="s">
        <v>312</v>
      </c>
      <c r="I471" t="s">
        <v>965</v>
      </c>
      <c r="J471" t="s">
        <v>204</v>
      </c>
      <c r="K471" t="s">
        <v>204</v>
      </c>
      <c r="L471" t="s">
        <v>340</v>
      </c>
      <c r="M471" t="s">
        <v>605</v>
      </c>
      <c r="N471" t="s">
        <v>339</v>
      </c>
      <c r="O471" t="s">
        <v>1212</v>
      </c>
      <c r="P471" s="137">
        <v>720771</v>
      </c>
      <c r="Q471" s="167">
        <v>1</v>
      </c>
      <c r="R471" t="s">
        <v>5001</v>
      </c>
      <c r="S471" s="153"/>
      <c r="T471" s="137">
        <v>62339.483799999995</v>
      </c>
      <c r="U471" s="130">
        <v>3.0032125E-2</v>
      </c>
      <c r="V471" s="130">
        <v>5.8197550782183964E-2</v>
      </c>
      <c r="W471" s="130">
        <v>2.1170222736396148E-2</v>
      </c>
      <c r="X471" s="181"/>
      <c r="Y471" s="4"/>
      <c r="Z471" s="159"/>
      <c r="AA471" s="4"/>
    </row>
    <row r="472" spans="1:27" x14ac:dyDescent="0.25">
      <c r="A472" t="s">
        <v>1213</v>
      </c>
      <c r="B472" t="s">
        <v>1264</v>
      </c>
      <c r="C472" t="s">
        <v>4929</v>
      </c>
      <c r="D472" t="s">
        <v>4930</v>
      </c>
      <c r="E472" t="s">
        <v>309</v>
      </c>
      <c r="F472" t="s">
        <v>4962</v>
      </c>
      <c r="G472" t="s">
        <v>4963</v>
      </c>
      <c r="H472" t="s">
        <v>312</v>
      </c>
      <c r="I472" t="s">
        <v>965</v>
      </c>
      <c r="J472" t="s">
        <v>204</v>
      </c>
      <c r="K472" t="s">
        <v>204</v>
      </c>
      <c r="L472" t="s">
        <v>340</v>
      </c>
      <c r="M472" t="s">
        <v>605</v>
      </c>
      <c r="N472" t="s">
        <v>339</v>
      </c>
      <c r="O472" t="s">
        <v>1212</v>
      </c>
      <c r="P472" s="137">
        <v>1091707</v>
      </c>
      <c r="Q472" s="167">
        <v>1</v>
      </c>
      <c r="R472" t="s">
        <v>4964</v>
      </c>
      <c r="S472" s="153"/>
      <c r="T472" s="137">
        <v>58843.007299999997</v>
      </c>
      <c r="U472" s="130">
        <v>8.98582543483766E-3</v>
      </c>
      <c r="V472" s="130">
        <v>5.493338567021476E-2</v>
      </c>
      <c r="W472" s="130">
        <v>1.998283423739567E-2</v>
      </c>
      <c r="X472" s="181"/>
      <c r="Y472" s="4"/>
      <c r="Z472" s="159"/>
      <c r="AA472" s="4"/>
    </row>
    <row r="473" spans="1:27" x14ac:dyDescent="0.25">
      <c r="A473" t="s">
        <v>1213</v>
      </c>
      <c r="B473" t="s">
        <v>1264</v>
      </c>
      <c r="C473" t="s">
        <v>4916</v>
      </c>
      <c r="D473" t="s">
        <v>4917</v>
      </c>
      <c r="E473" t="s">
        <v>309</v>
      </c>
      <c r="F473" t="s">
        <v>4977</v>
      </c>
      <c r="G473" t="s">
        <v>4978</v>
      </c>
      <c r="H473" t="s">
        <v>312</v>
      </c>
      <c r="I473" t="s">
        <v>965</v>
      </c>
      <c r="J473" t="s">
        <v>204</v>
      </c>
      <c r="K473" t="s">
        <v>204</v>
      </c>
      <c r="L473" t="s">
        <v>340</v>
      </c>
      <c r="M473" t="s">
        <v>604</v>
      </c>
      <c r="N473" t="s">
        <v>339</v>
      </c>
      <c r="O473" t="s">
        <v>1212</v>
      </c>
      <c r="P473" s="137">
        <v>136215</v>
      </c>
      <c r="Q473" s="167">
        <v>1</v>
      </c>
      <c r="R473" t="s">
        <v>4979</v>
      </c>
      <c r="S473" s="153"/>
      <c r="T473" s="137">
        <v>27624.401999999998</v>
      </c>
      <c r="U473" s="130">
        <v>1.3675118224039909E-3</v>
      </c>
      <c r="V473" s="130">
        <v>2.5788993435334702E-2</v>
      </c>
      <c r="W473" s="130">
        <v>9.381129065325346E-3</v>
      </c>
      <c r="X473" s="181"/>
      <c r="Y473" s="4"/>
      <c r="Z473" s="159"/>
      <c r="AA473" s="4"/>
    </row>
    <row r="474" spans="1:27" x14ac:dyDescent="0.25">
      <c r="A474" t="s">
        <v>1213</v>
      </c>
      <c r="B474" t="s">
        <v>1264</v>
      </c>
      <c r="C474" t="s">
        <v>4911</v>
      </c>
      <c r="D474" t="s">
        <v>4912</v>
      </c>
      <c r="E474" t="s">
        <v>309</v>
      </c>
      <c r="F474" t="s">
        <v>4956</v>
      </c>
      <c r="G474" t="s">
        <v>4957</v>
      </c>
      <c r="H474" t="s">
        <v>312</v>
      </c>
      <c r="I474" t="s">
        <v>965</v>
      </c>
      <c r="J474" t="s">
        <v>204</v>
      </c>
      <c r="K474" t="s">
        <v>204</v>
      </c>
      <c r="L474" t="s">
        <v>340</v>
      </c>
      <c r="M474" t="s">
        <v>604</v>
      </c>
      <c r="N474" t="s">
        <v>339</v>
      </c>
      <c r="O474" t="s">
        <v>1212</v>
      </c>
      <c r="P474" s="137">
        <v>296400</v>
      </c>
      <c r="Q474" s="167">
        <v>1</v>
      </c>
      <c r="R474" t="s">
        <v>4958</v>
      </c>
      <c r="S474" s="153"/>
      <c r="T474" s="137">
        <v>26026.883999999998</v>
      </c>
      <c r="U474" s="130">
        <v>3.3951890034364259E-3</v>
      </c>
      <c r="V474" s="130">
        <v>2.4297617035048139E-2</v>
      </c>
      <c r="W474" s="130">
        <v>8.8386187680099346E-3</v>
      </c>
      <c r="X474" s="181"/>
      <c r="Y474" s="4"/>
      <c r="Z474" s="159"/>
      <c r="AA474" s="4"/>
    </row>
    <row r="475" spans="1:27" x14ac:dyDescent="0.25">
      <c r="A475" t="s">
        <v>1213</v>
      </c>
      <c r="B475" t="s">
        <v>1264</v>
      </c>
      <c r="C475" t="s">
        <v>4924</v>
      </c>
      <c r="D475" t="s">
        <v>4925</v>
      </c>
      <c r="E475" t="s">
        <v>309</v>
      </c>
      <c r="F475" t="s">
        <v>4974</v>
      </c>
      <c r="G475" t="s">
        <v>4975</v>
      </c>
      <c r="H475" t="s">
        <v>312</v>
      </c>
      <c r="I475" t="s">
        <v>965</v>
      </c>
      <c r="J475" t="s">
        <v>204</v>
      </c>
      <c r="K475" t="s">
        <v>204</v>
      </c>
      <c r="L475" t="s">
        <v>340</v>
      </c>
      <c r="M475" t="s">
        <v>604</v>
      </c>
      <c r="N475" t="s">
        <v>339</v>
      </c>
      <c r="O475" t="s">
        <v>1212</v>
      </c>
      <c r="P475" s="137">
        <v>96450</v>
      </c>
      <c r="Q475" s="167">
        <v>1</v>
      </c>
      <c r="R475" t="s">
        <v>4976</v>
      </c>
      <c r="S475" s="153"/>
      <c r="T475" s="137">
        <v>21730.185000000001</v>
      </c>
      <c r="U475" s="130">
        <v>3.4841883954309992E-3</v>
      </c>
      <c r="V475" s="130">
        <v>2.0286397450833819E-2</v>
      </c>
      <c r="W475" s="130">
        <v>7.3794781185995209E-3</v>
      </c>
      <c r="X475" s="181"/>
      <c r="Y475" s="4"/>
      <c r="Z475" s="159"/>
      <c r="AA475" s="4"/>
    </row>
    <row r="476" spans="1:27" x14ac:dyDescent="0.25">
      <c r="A476" t="s">
        <v>1213</v>
      </c>
      <c r="B476" t="s">
        <v>1264</v>
      </c>
      <c r="C476" t="s">
        <v>4924</v>
      </c>
      <c r="D476" t="s">
        <v>4925</v>
      </c>
      <c r="E476" t="s">
        <v>309</v>
      </c>
      <c r="F476" t="s">
        <v>5322</v>
      </c>
      <c r="G476">
        <v>1146505</v>
      </c>
      <c r="H476" t="s">
        <v>312</v>
      </c>
      <c r="I476" t="s">
        <v>965</v>
      </c>
      <c r="J476" t="s">
        <v>204</v>
      </c>
      <c r="K476" s="135" t="s">
        <v>224</v>
      </c>
      <c r="L476" t="s">
        <v>340</v>
      </c>
      <c r="M476" s="2" t="s">
        <v>597</v>
      </c>
      <c r="N476" t="s">
        <v>339</v>
      </c>
      <c r="O476" t="s">
        <v>1212</v>
      </c>
      <c r="P476" s="137">
        <v>28645</v>
      </c>
      <c r="Q476" s="167">
        <v>1</v>
      </c>
      <c r="R476" t="s">
        <v>5323</v>
      </c>
      <c r="S476" s="153"/>
      <c r="T476" s="137">
        <v>20386.646499999999</v>
      </c>
      <c r="U476" s="130">
        <v>6.7734320669336628E-3</v>
      </c>
      <c r="V476" s="130">
        <v>1.9032125754504629E-2</v>
      </c>
      <c r="W476" s="130">
        <v>6.9232181759323955E-3</v>
      </c>
      <c r="X476" s="181"/>
      <c r="Y476" s="4"/>
      <c r="Z476" s="159"/>
      <c r="AA476" s="4"/>
    </row>
    <row r="477" spans="1:27" x14ac:dyDescent="0.25">
      <c r="A477" t="s">
        <v>1213</v>
      </c>
      <c r="B477" t="s">
        <v>1264</v>
      </c>
      <c r="C477" t="s">
        <v>4924</v>
      </c>
      <c r="D477" t="s">
        <v>4925</v>
      </c>
      <c r="E477" t="s">
        <v>309</v>
      </c>
      <c r="F477" t="s">
        <v>5324</v>
      </c>
      <c r="G477" t="s">
        <v>5325</v>
      </c>
      <c r="H477" t="s">
        <v>312</v>
      </c>
      <c r="I477" t="s">
        <v>965</v>
      </c>
      <c r="J477" t="s">
        <v>204</v>
      </c>
      <c r="K477" t="s">
        <v>204</v>
      </c>
      <c r="L477" t="s">
        <v>340</v>
      </c>
      <c r="M477" t="s">
        <v>720</v>
      </c>
      <c r="N477" t="s">
        <v>339</v>
      </c>
      <c r="O477" t="s">
        <v>1212</v>
      </c>
      <c r="P477" s="137">
        <v>33000</v>
      </c>
      <c r="Q477" s="167">
        <v>1</v>
      </c>
      <c r="R477" t="s">
        <v>5326</v>
      </c>
      <c r="S477" s="153"/>
      <c r="T477" s="137">
        <v>16203</v>
      </c>
      <c r="U477" s="130">
        <v>1.5582296244949919E-2</v>
      </c>
      <c r="V477" s="130">
        <v>1.5126447285002882E-2</v>
      </c>
      <c r="W477" s="130">
        <v>5.5024696732065576E-3</v>
      </c>
      <c r="X477" s="181"/>
      <c r="Y477" s="4"/>
      <c r="Z477" s="159"/>
      <c r="AA477" s="4"/>
    </row>
    <row r="478" spans="1:27" x14ac:dyDescent="0.25">
      <c r="A478" t="s">
        <v>1213</v>
      </c>
      <c r="B478" t="s">
        <v>1264</v>
      </c>
      <c r="C478" t="s">
        <v>4911</v>
      </c>
      <c r="D478" t="s">
        <v>4912</v>
      </c>
      <c r="E478" t="s">
        <v>309</v>
      </c>
      <c r="F478" t="s">
        <v>4997</v>
      </c>
      <c r="G478" t="s">
        <v>4998</v>
      </c>
      <c r="H478" t="s">
        <v>312</v>
      </c>
      <c r="I478" t="s">
        <v>965</v>
      </c>
      <c r="J478" t="s">
        <v>204</v>
      </c>
      <c r="K478" t="s">
        <v>204</v>
      </c>
      <c r="L478" t="s">
        <v>340</v>
      </c>
      <c r="M478" t="s">
        <v>598</v>
      </c>
      <c r="N478" t="s">
        <v>339</v>
      </c>
      <c r="O478" t="s">
        <v>1212</v>
      </c>
      <c r="P478" s="137">
        <v>200000</v>
      </c>
      <c r="Q478" s="167">
        <v>1</v>
      </c>
      <c r="R478" t="s">
        <v>4982</v>
      </c>
      <c r="S478" s="153"/>
      <c r="T478" s="137">
        <v>15784</v>
      </c>
      <c r="U478" s="130">
        <v>1.500000037500001E-2</v>
      </c>
      <c r="V478" s="130">
        <v>1.4735286301702493E-2</v>
      </c>
      <c r="W478" s="130">
        <v>5.3601790607845645E-3</v>
      </c>
      <c r="X478" s="181"/>
      <c r="Y478" s="4"/>
      <c r="Z478" s="159"/>
      <c r="AA478" s="4"/>
    </row>
    <row r="479" spans="1:27" x14ac:dyDescent="0.25">
      <c r="A479" t="s">
        <v>1213</v>
      </c>
      <c r="B479" t="s">
        <v>1264</v>
      </c>
      <c r="C479" t="s">
        <v>4929</v>
      </c>
      <c r="D479" t="s">
        <v>4930</v>
      </c>
      <c r="E479" t="s">
        <v>309</v>
      </c>
      <c r="F479" t="s">
        <v>4959</v>
      </c>
      <c r="G479" t="s">
        <v>4960</v>
      </c>
      <c r="H479" t="s">
        <v>312</v>
      </c>
      <c r="I479" t="s">
        <v>965</v>
      </c>
      <c r="J479" t="s">
        <v>204</v>
      </c>
      <c r="K479" t="s">
        <v>204</v>
      </c>
      <c r="L479" t="s">
        <v>340</v>
      </c>
      <c r="M479" t="s">
        <v>604</v>
      </c>
      <c r="N479" t="s">
        <v>339</v>
      </c>
      <c r="O479" t="s">
        <v>1212</v>
      </c>
      <c r="P479" s="137">
        <v>577000</v>
      </c>
      <c r="Q479" s="167">
        <v>1</v>
      </c>
      <c r="R479" t="s">
        <v>4961</v>
      </c>
      <c r="S479" s="153"/>
      <c r="T479" s="137">
        <v>13761.45</v>
      </c>
      <c r="U479" s="130">
        <v>1.5232806023660814E-3</v>
      </c>
      <c r="V479" s="130">
        <v>1.2847117693649504E-2</v>
      </c>
      <c r="W479" s="130">
        <v>4.6733297095814591E-3</v>
      </c>
      <c r="X479" s="181"/>
      <c r="Y479" s="4"/>
      <c r="Z479" s="159"/>
      <c r="AA479" s="4"/>
    </row>
    <row r="480" spans="1:27" x14ac:dyDescent="0.25">
      <c r="A480" t="s">
        <v>1213</v>
      </c>
      <c r="B480" t="s">
        <v>1264</v>
      </c>
      <c r="C480" t="s">
        <v>4924</v>
      </c>
      <c r="D480" t="s">
        <v>4925</v>
      </c>
      <c r="E480" t="s">
        <v>309</v>
      </c>
      <c r="F480" t="s">
        <v>4950</v>
      </c>
      <c r="G480" t="s">
        <v>4951</v>
      </c>
      <c r="H480" t="s">
        <v>312</v>
      </c>
      <c r="I480" t="s">
        <v>965</v>
      </c>
      <c r="J480" t="s">
        <v>204</v>
      </c>
      <c r="K480" t="s">
        <v>204</v>
      </c>
      <c r="L480" t="s">
        <v>340</v>
      </c>
      <c r="M480" t="s">
        <v>605</v>
      </c>
      <c r="N480" t="s">
        <v>339</v>
      </c>
      <c r="O480" t="s">
        <v>1212</v>
      </c>
      <c r="P480" s="137">
        <v>258989</v>
      </c>
      <c r="Q480" s="167">
        <v>1</v>
      </c>
      <c r="R480" t="s">
        <v>4952</v>
      </c>
      <c r="S480" s="153"/>
      <c r="T480" s="137">
        <v>13729.0069</v>
      </c>
      <c r="U480" s="130">
        <v>3.4104208980506841E-3</v>
      </c>
      <c r="V480" s="130">
        <v>1.2816830154726061E-2</v>
      </c>
      <c r="W480" s="130">
        <v>4.6623121678373682E-3</v>
      </c>
      <c r="X480" s="181"/>
      <c r="Y480" s="4"/>
      <c r="Z480" s="159"/>
      <c r="AA480" s="4"/>
    </row>
    <row r="481" spans="1:27" x14ac:dyDescent="0.25">
      <c r="A481" t="s">
        <v>1213</v>
      </c>
      <c r="B481" t="s">
        <v>1264</v>
      </c>
      <c r="C481" t="s">
        <v>4911</v>
      </c>
      <c r="D481" t="s">
        <v>4912</v>
      </c>
      <c r="E481" t="s">
        <v>309</v>
      </c>
      <c r="F481" t="s">
        <v>5160</v>
      </c>
      <c r="G481" t="s">
        <v>5161</v>
      </c>
      <c r="H481" t="s">
        <v>312</v>
      </c>
      <c r="I481" t="s">
        <v>965</v>
      </c>
      <c r="J481" t="s">
        <v>204</v>
      </c>
      <c r="K481" t="s">
        <v>204</v>
      </c>
      <c r="L481" t="s">
        <v>340</v>
      </c>
      <c r="M481" t="s">
        <v>582</v>
      </c>
      <c r="N481" t="s">
        <v>339</v>
      </c>
      <c r="O481" t="s">
        <v>1212</v>
      </c>
      <c r="P481" s="137">
        <v>218000</v>
      </c>
      <c r="Q481" s="167">
        <v>1</v>
      </c>
      <c r="R481" t="s">
        <v>5162</v>
      </c>
      <c r="S481" s="153"/>
      <c r="T481" s="137">
        <v>9480.82</v>
      </c>
      <c r="U481" s="130">
        <v>3.1383049554267121E-2</v>
      </c>
      <c r="V481" s="130">
        <v>8.8508994598902081E-3</v>
      </c>
      <c r="W481" s="130">
        <v>3.2196460240159351E-3</v>
      </c>
      <c r="X481" s="181"/>
      <c r="Y481" s="4"/>
      <c r="Z481" s="159"/>
      <c r="AA481" s="4"/>
    </row>
    <row r="482" spans="1:27" x14ac:dyDescent="0.25">
      <c r="A482" t="s">
        <v>1213</v>
      </c>
      <c r="B482" t="s">
        <v>1264</v>
      </c>
      <c r="C482" t="s">
        <v>5169</v>
      </c>
      <c r="D482" t="s">
        <v>5170</v>
      </c>
      <c r="E482" t="s">
        <v>80</v>
      </c>
      <c r="F482" t="s">
        <v>5171</v>
      </c>
      <c r="G482" t="s">
        <v>5049</v>
      </c>
      <c r="H482" t="s">
        <v>321</v>
      </c>
      <c r="I482" t="s">
        <v>965</v>
      </c>
      <c r="J482" t="s">
        <v>205</v>
      </c>
      <c r="K482" t="s">
        <v>224</v>
      </c>
      <c r="L482" t="s">
        <v>380</v>
      </c>
      <c r="M482" t="s">
        <v>604</v>
      </c>
      <c r="N482" t="s">
        <v>339</v>
      </c>
      <c r="O482" t="s">
        <v>1215</v>
      </c>
      <c r="P482" s="137">
        <v>32470</v>
      </c>
      <c r="Q482" s="11" t="s">
        <v>1216</v>
      </c>
      <c r="R482" t="s">
        <v>5172</v>
      </c>
      <c r="S482" s="153"/>
      <c r="T482" s="137">
        <v>131559.1318</v>
      </c>
      <c r="U482" s="130">
        <v>1.1530773172610384E-6</v>
      </c>
      <c r="V482" s="130">
        <v>0.1228181369137271</v>
      </c>
      <c r="W482" s="130">
        <v>4.4676919897611335E-2</v>
      </c>
      <c r="X482" s="181"/>
      <c r="Y482" s="4"/>
      <c r="Z482" s="159"/>
      <c r="AA482" s="4"/>
    </row>
    <row r="483" spans="1:27" x14ac:dyDescent="0.25">
      <c r="A483" t="s">
        <v>1213</v>
      </c>
      <c r="B483" t="s">
        <v>1264</v>
      </c>
      <c r="C483" t="s">
        <v>4901</v>
      </c>
      <c r="D483" t="s">
        <v>4902</v>
      </c>
      <c r="E483" t="s">
        <v>80</v>
      </c>
      <c r="F483" t="s">
        <v>4903</v>
      </c>
      <c r="G483" t="s">
        <v>4904</v>
      </c>
      <c r="H483" t="s">
        <v>321</v>
      </c>
      <c r="I483" t="s">
        <v>965</v>
      </c>
      <c r="J483" t="s">
        <v>205</v>
      </c>
      <c r="K483" t="s">
        <v>224</v>
      </c>
      <c r="L483" t="s">
        <v>344</v>
      </c>
      <c r="M483" t="s">
        <v>604</v>
      </c>
      <c r="N483" t="s">
        <v>339</v>
      </c>
      <c r="O483" t="s">
        <v>1215</v>
      </c>
      <c r="P483" s="137">
        <v>35574</v>
      </c>
      <c r="Q483" s="11" t="s">
        <v>1216</v>
      </c>
      <c r="R483" t="s">
        <v>4905</v>
      </c>
      <c r="S483" s="153">
        <v>47.006546815647596</v>
      </c>
      <c r="T483" s="137">
        <v>72951.246900000013</v>
      </c>
      <c r="U483" s="130">
        <v>6.515183253264837E-8</v>
      </c>
      <c r="V483" s="130">
        <v>6.8148135089921624E-2</v>
      </c>
      <c r="W483" s="130">
        <v>2.4789895442907758E-2</v>
      </c>
      <c r="X483" s="181"/>
      <c r="Y483" s="4"/>
      <c r="Z483" s="159"/>
      <c r="AA483" s="4"/>
    </row>
    <row r="484" spans="1:27" x14ac:dyDescent="0.25">
      <c r="A484" t="s">
        <v>1213</v>
      </c>
      <c r="B484" t="s">
        <v>1264</v>
      </c>
      <c r="C484" t="s">
        <v>5327</v>
      </c>
      <c r="D484" t="s">
        <v>5328</v>
      </c>
      <c r="E484" t="s">
        <v>80</v>
      </c>
      <c r="F484" t="s">
        <v>5329</v>
      </c>
      <c r="G484" t="s">
        <v>5330</v>
      </c>
      <c r="H484" t="s">
        <v>321</v>
      </c>
      <c r="I484" t="s">
        <v>965</v>
      </c>
      <c r="J484" t="s">
        <v>205</v>
      </c>
      <c r="K484" t="s">
        <v>224</v>
      </c>
      <c r="L484" t="s">
        <v>346</v>
      </c>
      <c r="M484" t="s">
        <v>597</v>
      </c>
      <c r="N484" t="s">
        <v>339</v>
      </c>
      <c r="O484" t="s">
        <v>1215</v>
      </c>
      <c r="P484" s="137">
        <v>35600</v>
      </c>
      <c r="Q484" s="11" t="s">
        <v>1216</v>
      </c>
      <c r="R484" t="s">
        <v>5331</v>
      </c>
      <c r="S484" s="153"/>
      <c r="T484" s="137">
        <v>26424.176199999998</v>
      </c>
      <c r="U484" s="130">
        <v>8.6641383283226551E-6</v>
      </c>
      <c r="V484" s="130">
        <v>2.4668512503666275E-2</v>
      </c>
      <c r="W484" s="130">
        <v>8.9735374987302951E-3</v>
      </c>
      <c r="X484" s="181"/>
      <c r="Y484" s="4"/>
      <c r="Z484" s="159"/>
      <c r="AA484" s="4"/>
    </row>
    <row r="485" spans="1:27" x14ac:dyDescent="0.25">
      <c r="A485" t="s">
        <v>1213</v>
      </c>
      <c r="B485" t="s">
        <v>1264</v>
      </c>
      <c r="C485" t="s">
        <v>5051</v>
      </c>
      <c r="D485" t="s">
        <v>5052</v>
      </c>
      <c r="E485" t="s">
        <v>80</v>
      </c>
      <c r="F485" t="s">
        <v>5332</v>
      </c>
      <c r="G485" t="s">
        <v>5333</v>
      </c>
      <c r="H485" t="s">
        <v>321</v>
      </c>
      <c r="I485" t="s">
        <v>965</v>
      </c>
      <c r="J485" t="s">
        <v>205</v>
      </c>
      <c r="K485" t="s">
        <v>224</v>
      </c>
      <c r="L485" t="s">
        <v>380</v>
      </c>
      <c r="M485" t="s">
        <v>604</v>
      </c>
      <c r="N485" t="s">
        <v>339</v>
      </c>
      <c r="O485" t="s">
        <v>1215</v>
      </c>
      <c r="P485" s="137">
        <v>10217</v>
      </c>
      <c r="Q485" s="11" t="s">
        <v>1216</v>
      </c>
      <c r="R485" t="s">
        <v>5334</v>
      </c>
      <c r="S485" s="153"/>
      <c r="T485" s="137">
        <v>22291.438100000003</v>
      </c>
      <c r="U485" s="130">
        <v>1.1090671080175541E-7</v>
      </c>
      <c r="V485" s="130">
        <v>2.0810360048133886E-2</v>
      </c>
      <c r="W485" s="130">
        <v>7.5700772888618335E-3</v>
      </c>
      <c r="X485" s="181"/>
      <c r="Y485" s="4"/>
      <c r="Z485" s="159"/>
      <c r="AA485" s="4"/>
    </row>
    <row r="486" spans="1:27" x14ac:dyDescent="0.25">
      <c r="A486" t="s">
        <v>1213</v>
      </c>
      <c r="B486" t="s">
        <v>1264</v>
      </c>
      <c r="C486" t="s">
        <v>5089</v>
      </c>
      <c r="D486" t="s">
        <v>5090</v>
      </c>
      <c r="E486" t="s">
        <v>80</v>
      </c>
      <c r="F486" t="s">
        <v>5335</v>
      </c>
      <c r="G486" t="s">
        <v>5336</v>
      </c>
      <c r="H486" t="s">
        <v>321</v>
      </c>
      <c r="I486" t="s">
        <v>965</v>
      </c>
      <c r="J486" t="s">
        <v>205</v>
      </c>
      <c r="K486" t="s">
        <v>224</v>
      </c>
      <c r="L486" t="s">
        <v>380</v>
      </c>
      <c r="M486" t="s">
        <v>604</v>
      </c>
      <c r="N486" t="s">
        <v>339</v>
      </c>
      <c r="O486" t="s">
        <v>1215</v>
      </c>
      <c r="P486" s="137">
        <v>31600</v>
      </c>
      <c r="Q486" s="11" t="s">
        <v>1216</v>
      </c>
      <c r="R486" t="s">
        <v>5337</v>
      </c>
      <c r="S486" s="153"/>
      <c r="T486" s="137">
        <v>10589.629300000001</v>
      </c>
      <c r="U486" s="130">
        <v>5.2680574338291975E-6</v>
      </c>
      <c r="V486" s="130">
        <v>9.8860376948166438E-3</v>
      </c>
      <c r="W486" s="130">
        <v>3.5961929182034683E-3</v>
      </c>
      <c r="X486" s="181"/>
      <c r="Y486" s="4"/>
      <c r="Z486" s="159"/>
      <c r="AA486" s="4"/>
    </row>
    <row r="487" spans="1:27" x14ac:dyDescent="0.25">
      <c r="A487" t="s">
        <v>1213</v>
      </c>
      <c r="B487" t="s">
        <v>1264</v>
      </c>
      <c r="C487" t="s">
        <v>5067</v>
      </c>
      <c r="D487" t="s">
        <v>5068</v>
      </c>
      <c r="E487" t="s">
        <v>80</v>
      </c>
      <c r="F487" t="s">
        <v>5338</v>
      </c>
      <c r="G487" t="s">
        <v>5339</v>
      </c>
      <c r="H487" t="s">
        <v>321</v>
      </c>
      <c r="I487" t="s">
        <v>965</v>
      </c>
      <c r="J487" t="s">
        <v>205</v>
      </c>
      <c r="K487" t="s">
        <v>224</v>
      </c>
      <c r="L487" t="s">
        <v>344</v>
      </c>
      <c r="M487" t="s">
        <v>735</v>
      </c>
      <c r="N487" t="s">
        <v>339</v>
      </c>
      <c r="O487" t="s">
        <v>1215</v>
      </c>
      <c r="P487" s="137">
        <v>75000</v>
      </c>
      <c r="Q487" s="11" t="s">
        <v>1216</v>
      </c>
      <c r="R487" t="s">
        <v>5340</v>
      </c>
      <c r="S487" s="153"/>
      <c r="T487" s="137">
        <v>7705.0102999999999</v>
      </c>
      <c r="U487" s="130">
        <v>1.7406666614059853E-5</v>
      </c>
      <c r="V487" s="130">
        <v>7.1930772929106887E-3</v>
      </c>
      <c r="W487" s="130">
        <v>2.6165886090458975E-3</v>
      </c>
      <c r="X487" s="181"/>
      <c r="Y487" s="4"/>
      <c r="Z487" s="159"/>
      <c r="AA487" s="4"/>
    </row>
    <row r="488" spans="1:27" x14ac:dyDescent="0.25">
      <c r="A488" t="s">
        <v>1213</v>
      </c>
      <c r="B488" t="s">
        <v>1264</v>
      </c>
      <c r="C488" t="s">
        <v>5305</v>
      </c>
      <c r="D488" t="s">
        <v>5306</v>
      </c>
      <c r="E488" t="s">
        <v>80</v>
      </c>
      <c r="F488" t="s">
        <v>5307</v>
      </c>
      <c r="G488" t="s">
        <v>5308</v>
      </c>
      <c r="H488" t="s">
        <v>321</v>
      </c>
      <c r="I488" t="s">
        <v>965</v>
      </c>
      <c r="J488" t="s">
        <v>205</v>
      </c>
      <c r="K488" t="s">
        <v>224</v>
      </c>
      <c r="L488" t="s">
        <v>344</v>
      </c>
      <c r="M488" t="s">
        <v>735</v>
      </c>
      <c r="N488" t="s">
        <v>339</v>
      </c>
      <c r="O488" t="s">
        <v>1215</v>
      </c>
      <c r="P488" s="137">
        <v>16960</v>
      </c>
      <c r="Q488" s="11" t="s">
        <v>1216</v>
      </c>
      <c r="R488" t="s">
        <v>5309</v>
      </c>
      <c r="S488" s="153"/>
      <c r="T488" s="137">
        <v>5910.5073000000002</v>
      </c>
      <c r="U488" s="130">
        <v>2.4519544867514218E-6</v>
      </c>
      <c r="V488" s="130">
        <v>5.5178038888667978E-3</v>
      </c>
      <c r="W488" s="130">
        <v>2.0071830476210179E-3</v>
      </c>
      <c r="X488" s="181"/>
      <c r="Y488" s="4"/>
      <c r="Z488" s="159"/>
      <c r="AA488" s="4"/>
    </row>
    <row r="489" spans="1:27" x14ac:dyDescent="0.25">
      <c r="A489" t="s">
        <v>1213</v>
      </c>
      <c r="B489" t="s">
        <v>1264</v>
      </c>
      <c r="C489" t="s">
        <v>4916</v>
      </c>
      <c r="D489" t="s">
        <v>4917</v>
      </c>
      <c r="E489" t="s">
        <v>309</v>
      </c>
      <c r="F489" t="s">
        <v>5109</v>
      </c>
      <c r="G489" t="s">
        <v>5110</v>
      </c>
      <c r="H489" t="s">
        <v>312</v>
      </c>
      <c r="I489" t="s">
        <v>966</v>
      </c>
      <c r="J489" t="s">
        <v>204</v>
      </c>
      <c r="K489" t="s">
        <v>204</v>
      </c>
      <c r="L489" t="s">
        <v>340</v>
      </c>
      <c r="M489" t="s">
        <v>576</v>
      </c>
      <c r="N489" t="s">
        <v>339</v>
      </c>
      <c r="O489" t="s">
        <v>1212</v>
      </c>
      <c r="P489" s="137">
        <v>15016769</v>
      </c>
      <c r="Q489" s="167">
        <v>1</v>
      </c>
      <c r="R489" t="s">
        <v>5111</v>
      </c>
      <c r="S489" s="153"/>
      <c r="T489" s="137">
        <v>53729.999499999998</v>
      </c>
      <c r="U489" s="130">
        <v>1.0923581434997793E-2</v>
      </c>
      <c r="V489" s="130">
        <v>5.0160094105270947E-2</v>
      </c>
      <c r="W489" s="130">
        <v>1.8246478596007469E-2</v>
      </c>
      <c r="X489" s="181"/>
      <c r="Y489" s="4"/>
      <c r="Z489" s="159"/>
      <c r="AA489" s="4"/>
    </row>
    <row r="490" spans="1:27" x14ac:dyDescent="0.25">
      <c r="A490" t="s">
        <v>1213</v>
      </c>
      <c r="B490" t="s">
        <v>1264</v>
      </c>
      <c r="C490" t="s">
        <v>4924</v>
      </c>
      <c r="D490" t="s">
        <v>4925</v>
      </c>
      <c r="E490" t="s">
        <v>309</v>
      </c>
      <c r="F490" t="s">
        <v>5103</v>
      </c>
      <c r="G490" t="s">
        <v>5104</v>
      </c>
      <c r="H490" t="s">
        <v>312</v>
      </c>
      <c r="I490" t="s">
        <v>966</v>
      </c>
      <c r="J490" t="s">
        <v>204</v>
      </c>
      <c r="K490" t="s">
        <v>204</v>
      </c>
      <c r="L490" t="s">
        <v>340</v>
      </c>
      <c r="M490" t="s">
        <v>576</v>
      </c>
      <c r="N490" t="s">
        <v>339</v>
      </c>
      <c r="O490" t="s">
        <v>1212</v>
      </c>
      <c r="P490" s="137">
        <v>1225802</v>
      </c>
      <c r="Q490" s="167">
        <v>1</v>
      </c>
      <c r="R490" t="s">
        <v>5105</v>
      </c>
      <c r="S490" s="153"/>
      <c r="T490" s="137">
        <v>43492.558199999999</v>
      </c>
      <c r="U490" s="130">
        <v>8.7557285714285719E-3</v>
      </c>
      <c r="V490" s="130">
        <v>4.0602844450220235E-2</v>
      </c>
      <c r="W490" s="130">
        <v>1.4769887206414012E-2</v>
      </c>
      <c r="X490" s="181"/>
      <c r="Y490" s="4"/>
      <c r="Z490" s="159"/>
      <c r="AA490" s="4"/>
    </row>
    <row r="491" spans="1:27" x14ac:dyDescent="0.25">
      <c r="A491" t="s">
        <v>1213</v>
      </c>
      <c r="B491" t="s">
        <v>1264</v>
      </c>
      <c r="C491" t="s">
        <v>4924</v>
      </c>
      <c r="D491" t="s">
        <v>4925</v>
      </c>
      <c r="E491" t="s">
        <v>309</v>
      </c>
      <c r="F491" t="s">
        <v>5112</v>
      </c>
      <c r="G491" t="s">
        <v>5113</v>
      </c>
      <c r="H491" t="s">
        <v>312</v>
      </c>
      <c r="I491" t="s">
        <v>966</v>
      </c>
      <c r="J491" t="s">
        <v>204</v>
      </c>
      <c r="K491" t="s">
        <v>204</v>
      </c>
      <c r="L491" t="s">
        <v>340</v>
      </c>
      <c r="M491" t="s">
        <v>630</v>
      </c>
      <c r="N491" t="s">
        <v>339</v>
      </c>
      <c r="O491" t="s">
        <v>1212</v>
      </c>
      <c r="P491" s="137">
        <v>950000</v>
      </c>
      <c r="Q491" s="167">
        <v>1</v>
      </c>
      <c r="R491" t="s">
        <v>5114</v>
      </c>
      <c r="S491" s="153"/>
      <c r="T491" s="137">
        <v>36511.919999999998</v>
      </c>
      <c r="U491" s="130">
        <v>2.4348521351461858E-2</v>
      </c>
      <c r="V491" s="130">
        <v>3.4086010809988423E-2</v>
      </c>
      <c r="W491" s="130">
        <v>1.2399292261343207E-2</v>
      </c>
      <c r="X491" s="181"/>
      <c r="Y491" s="4"/>
      <c r="Z491" s="159"/>
      <c r="AA491" s="4"/>
    </row>
    <row r="492" spans="1:27" x14ac:dyDescent="0.25">
      <c r="A492" t="s">
        <v>1213</v>
      </c>
      <c r="B492" t="s">
        <v>1264</v>
      </c>
      <c r="C492" t="s">
        <v>4942</v>
      </c>
      <c r="D492" t="s">
        <v>4943</v>
      </c>
      <c r="E492" t="s">
        <v>309</v>
      </c>
      <c r="F492" t="s">
        <v>5341</v>
      </c>
      <c r="G492" t="s">
        <v>5342</v>
      </c>
      <c r="H492" t="s">
        <v>312</v>
      </c>
      <c r="I492" t="s">
        <v>966</v>
      </c>
      <c r="J492" t="s">
        <v>204</v>
      </c>
      <c r="K492" t="s">
        <v>204</v>
      </c>
      <c r="L492" t="s">
        <v>340</v>
      </c>
      <c r="M492" t="s">
        <v>576</v>
      </c>
      <c r="N492" t="s">
        <v>339</v>
      </c>
      <c r="O492" t="s">
        <v>1212</v>
      </c>
      <c r="P492" s="137">
        <v>699000</v>
      </c>
      <c r="Q492" s="167">
        <v>1</v>
      </c>
      <c r="R492" t="s">
        <v>5343</v>
      </c>
      <c r="S492" s="153"/>
      <c r="T492" s="137">
        <v>36332.552100000001</v>
      </c>
      <c r="U492" s="130">
        <v>0.11650000000000001</v>
      </c>
      <c r="V492" s="130">
        <v>3.3918560394388127E-2</v>
      </c>
      <c r="W492" s="130">
        <v>1.2338379687739754E-2</v>
      </c>
      <c r="X492" s="181"/>
      <c r="Y492" s="4"/>
      <c r="Z492" s="159"/>
      <c r="AA492" s="4"/>
    </row>
    <row r="493" spans="1:27" x14ac:dyDescent="0.25">
      <c r="A493" t="s">
        <v>1213</v>
      </c>
      <c r="B493" t="s">
        <v>1264</v>
      </c>
      <c r="C493" t="s">
        <v>4911</v>
      </c>
      <c r="D493" t="s">
        <v>4912</v>
      </c>
      <c r="E493" t="s">
        <v>309</v>
      </c>
      <c r="F493" t="s">
        <v>5195</v>
      </c>
      <c r="G493" t="s">
        <v>5196</v>
      </c>
      <c r="H493" t="s">
        <v>312</v>
      </c>
      <c r="I493" t="s">
        <v>966</v>
      </c>
      <c r="J493" t="s">
        <v>204</v>
      </c>
      <c r="K493" t="s">
        <v>204</v>
      </c>
      <c r="L493" t="s">
        <v>340</v>
      </c>
      <c r="M493" t="s">
        <v>573</v>
      </c>
      <c r="N493" t="s">
        <v>339</v>
      </c>
      <c r="O493" t="s">
        <v>1212</v>
      </c>
      <c r="P493" s="137">
        <v>4980000</v>
      </c>
      <c r="Q493" s="167">
        <v>1</v>
      </c>
      <c r="R493" t="s">
        <v>5197</v>
      </c>
      <c r="S493" s="153"/>
      <c r="T493" s="137">
        <v>22417.47</v>
      </c>
      <c r="U493" s="130">
        <v>2.0842788708376529E-2</v>
      </c>
      <c r="V493" s="130">
        <v>2.0928018158250544E-2</v>
      </c>
      <c r="W493" s="130">
        <v>7.612877172438302E-3</v>
      </c>
      <c r="X493" s="181"/>
      <c r="Y493" s="4"/>
      <c r="Z493" s="159"/>
      <c r="AA493" s="4"/>
    </row>
    <row r="494" spans="1:27" x14ac:dyDescent="0.25">
      <c r="A494" t="s">
        <v>1213</v>
      </c>
      <c r="B494" t="s">
        <v>1264</v>
      </c>
      <c r="C494" t="s">
        <v>4929</v>
      </c>
      <c r="D494" t="s">
        <v>4930</v>
      </c>
      <c r="E494" t="s">
        <v>309</v>
      </c>
      <c r="F494" t="s">
        <v>5344</v>
      </c>
      <c r="G494" t="s">
        <v>5345</v>
      </c>
      <c r="H494" t="s">
        <v>312</v>
      </c>
      <c r="I494" t="s">
        <v>966</v>
      </c>
      <c r="J494" t="s">
        <v>204</v>
      </c>
      <c r="K494" t="s">
        <v>204</v>
      </c>
      <c r="L494" t="s">
        <v>340</v>
      </c>
      <c r="M494" t="s">
        <v>630</v>
      </c>
      <c r="N494" t="s">
        <v>339</v>
      </c>
      <c r="O494" t="s">
        <v>1212</v>
      </c>
      <c r="P494" s="137">
        <v>5630737</v>
      </c>
      <c r="Q494" s="167">
        <v>1</v>
      </c>
      <c r="R494" t="s">
        <v>5346</v>
      </c>
      <c r="S494" s="153"/>
      <c r="T494" s="137">
        <v>21546.015100000001</v>
      </c>
      <c r="U494" s="130">
        <v>4.2198698814928597E-2</v>
      </c>
      <c r="V494" s="130">
        <v>2.0114464116113236E-2</v>
      </c>
      <c r="W494" s="130">
        <v>7.3169348166404911E-3</v>
      </c>
      <c r="X494" s="181"/>
      <c r="Y494" s="4"/>
      <c r="Z494" s="159"/>
      <c r="AA494" s="4"/>
    </row>
    <row r="495" spans="1:27" x14ac:dyDescent="0.25">
      <c r="A495" t="s">
        <v>1213</v>
      </c>
      <c r="B495" t="s">
        <v>1264</v>
      </c>
      <c r="C495" t="s">
        <v>4929</v>
      </c>
      <c r="D495" t="s">
        <v>4930</v>
      </c>
      <c r="E495" t="s">
        <v>309</v>
      </c>
      <c r="F495" t="s">
        <v>5115</v>
      </c>
      <c r="G495" t="s">
        <v>5116</v>
      </c>
      <c r="H495" t="s">
        <v>312</v>
      </c>
      <c r="I495" t="s">
        <v>966</v>
      </c>
      <c r="J495" t="s">
        <v>204</v>
      </c>
      <c r="K495" t="s">
        <v>204</v>
      </c>
      <c r="L495" t="s">
        <v>340</v>
      </c>
      <c r="M495" t="s">
        <v>630</v>
      </c>
      <c r="N495" t="s">
        <v>339</v>
      </c>
      <c r="O495" t="s">
        <v>1212</v>
      </c>
      <c r="P495" s="137">
        <v>4800000</v>
      </c>
      <c r="Q495" s="167">
        <v>1</v>
      </c>
      <c r="R495" t="s">
        <v>5117</v>
      </c>
      <c r="S495" s="153"/>
      <c r="T495" s="137">
        <v>18399.84</v>
      </c>
      <c r="U495" s="130">
        <v>1.7586111889856305E-2</v>
      </c>
      <c r="V495" s="130">
        <v>1.7177325792290775E-2</v>
      </c>
      <c r="W495" s="130">
        <v>6.2485071648369405E-3</v>
      </c>
      <c r="X495" s="181"/>
      <c r="Y495" s="4"/>
      <c r="Z495" s="159"/>
      <c r="AA495" s="4"/>
    </row>
    <row r="496" spans="1:27" x14ac:dyDescent="0.25">
      <c r="A496" t="s">
        <v>1213</v>
      </c>
      <c r="B496" t="s">
        <v>1264</v>
      </c>
      <c r="C496" t="s">
        <v>4929</v>
      </c>
      <c r="D496" t="s">
        <v>4930</v>
      </c>
      <c r="E496" t="s">
        <v>309</v>
      </c>
      <c r="F496" t="s">
        <v>5106</v>
      </c>
      <c r="G496" t="s">
        <v>5107</v>
      </c>
      <c r="H496" t="s">
        <v>312</v>
      </c>
      <c r="I496" t="s">
        <v>966</v>
      </c>
      <c r="J496" t="s">
        <v>204</v>
      </c>
      <c r="K496" t="s">
        <v>204</v>
      </c>
      <c r="L496" t="s">
        <v>340</v>
      </c>
      <c r="M496" t="s">
        <v>576</v>
      </c>
      <c r="N496" t="s">
        <v>339</v>
      </c>
      <c r="O496" t="s">
        <v>1212</v>
      </c>
      <c r="P496" s="137">
        <v>5000000</v>
      </c>
      <c r="Q496" s="167">
        <v>1</v>
      </c>
      <c r="R496" t="s">
        <v>5108</v>
      </c>
      <c r="S496" s="153"/>
      <c r="T496" s="137">
        <v>17792</v>
      </c>
      <c r="U496" s="130">
        <v>1.6183696032564653E-2</v>
      </c>
      <c r="V496" s="130">
        <v>1.6609871634559729E-2</v>
      </c>
      <c r="W496" s="130">
        <v>6.0420872940622769E-3</v>
      </c>
      <c r="X496" s="181"/>
      <c r="Y496" s="4"/>
      <c r="Z496" s="159"/>
      <c r="AA496" s="4"/>
    </row>
    <row r="497" spans="1:27" x14ac:dyDescent="0.25">
      <c r="A497" t="s">
        <v>1213</v>
      </c>
      <c r="B497" t="s">
        <v>1264</v>
      </c>
      <c r="C497" t="s">
        <v>4911</v>
      </c>
      <c r="D497" t="s">
        <v>4912</v>
      </c>
      <c r="E497" t="s">
        <v>309</v>
      </c>
      <c r="F497" t="s">
        <v>5127</v>
      </c>
      <c r="G497" t="s">
        <v>5128</v>
      </c>
      <c r="H497" t="s">
        <v>312</v>
      </c>
      <c r="I497" t="s">
        <v>966</v>
      </c>
      <c r="J497" t="s">
        <v>204</v>
      </c>
      <c r="K497" t="s">
        <v>204</v>
      </c>
      <c r="L497" t="s">
        <v>340</v>
      </c>
      <c r="M497" t="s">
        <v>576</v>
      </c>
      <c r="N497" t="s">
        <v>339</v>
      </c>
      <c r="O497" t="s">
        <v>1212</v>
      </c>
      <c r="P497" s="137">
        <v>3824749</v>
      </c>
      <c r="Q497" s="167">
        <v>1</v>
      </c>
      <c r="R497" t="s">
        <v>5129</v>
      </c>
      <c r="S497" s="153"/>
      <c r="T497" s="137">
        <v>17368.950199999999</v>
      </c>
      <c r="U497" s="130">
        <v>2.6406263615005074E-2</v>
      </c>
      <c r="V497" s="130">
        <v>1.6214929887855993E-2</v>
      </c>
      <c r="W497" s="130">
        <v>5.8984213728465852E-3</v>
      </c>
      <c r="X497" s="181"/>
      <c r="Y497" s="4"/>
      <c r="Z497" s="159"/>
      <c r="AA497" s="4"/>
    </row>
    <row r="498" spans="1:27" x14ac:dyDescent="0.25">
      <c r="A498" t="s">
        <v>1213</v>
      </c>
      <c r="B498" t="s">
        <v>1264</v>
      </c>
      <c r="C498" t="s">
        <v>4911</v>
      </c>
      <c r="D498" t="s">
        <v>4912</v>
      </c>
      <c r="E498" t="s">
        <v>309</v>
      </c>
      <c r="F498" t="s">
        <v>5347</v>
      </c>
      <c r="G498" t="s">
        <v>5348</v>
      </c>
      <c r="H498" t="s">
        <v>312</v>
      </c>
      <c r="I498" t="s">
        <v>966</v>
      </c>
      <c r="J498" t="s">
        <v>204</v>
      </c>
      <c r="K498" t="s">
        <v>204</v>
      </c>
      <c r="L498" t="s">
        <v>340</v>
      </c>
      <c r="M498" t="s">
        <v>630</v>
      </c>
      <c r="N498" t="s">
        <v>339</v>
      </c>
      <c r="O498" t="s">
        <v>1212</v>
      </c>
      <c r="P498" s="137">
        <v>1400000</v>
      </c>
      <c r="Q498" s="167">
        <v>1</v>
      </c>
      <c r="R498" t="s">
        <v>5349</v>
      </c>
      <c r="S498" s="153"/>
      <c r="T498" s="137">
        <v>6230</v>
      </c>
      <c r="U498" s="130">
        <v>5.6854842346618804E-3</v>
      </c>
      <c r="V498" s="130">
        <v>5.8160690357074588E-3</v>
      </c>
      <c r="W498" s="130">
        <v>2.1156814209761683E-3</v>
      </c>
      <c r="X498" s="181"/>
      <c r="Y498" s="4"/>
      <c r="Z498" s="159"/>
      <c r="AA498" s="4"/>
    </row>
    <row r="499" spans="1:27" x14ac:dyDescent="0.25">
      <c r="A499" t="s">
        <v>1213</v>
      </c>
      <c r="B499" t="s">
        <v>1265</v>
      </c>
      <c r="C499" t="s">
        <v>4924</v>
      </c>
      <c r="D499" t="s">
        <v>4925</v>
      </c>
      <c r="E499" t="s">
        <v>309</v>
      </c>
      <c r="F499" t="s">
        <v>4926</v>
      </c>
      <c r="G499" t="s">
        <v>4927</v>
      </c>
      <c r="H499" t="s">
        <v>312</v>
      </c>
      <c r="I499" t="s">
        <v>964</v>
      </c>
      <c r="J499" t="s">
        <v>204</v>
      </c>
      <c r="K499" t="s">
        <v>204</v>
      </c>
      <c r="L499" t="s">
        <v>340</v>
      </c>
      <c r="M499" t="s">
        <v>572</v>
      </c>
      <c r="N499" t="s">
        <v>339</v>
      </c>
      <c r="O499" t="s">
        <v>1212</v>
      </c>
      <c r="P499" s="137">
        <v>31497</v>
      </c>
      <c r="Q499" s="167">
        <v>1</v>
      </c>
      <c r="R499" t="s">
        <v>4928</v>
      </c>
      <c r="S499" s="153"/>
      <c r="T499" s="137">
        <v>6028.5257999999994</v>
      </c>
      <c r="U499" s="130">
        <v>8.8927095733433404E-4</v>
      </c>
      <c r="V499" s="130">
        <v>1.1584567556623569E-2</v>
      </c>
      <c r="W499" s="130">
        <v>5.9086838834523066E-3</v>
      </c>
      <c r="X499" s="181"/>
      <c r="Y499" s="4"/>
      <c r="Z499" s="159"/>
      <c r="AA499" s="4"/>
    </row>
    <row r="500" spans="1:27" x14ac:dyDescent="0.25">
      <c r="A500" t="s">
        <v>1213</v>
      </c>
      <c r="B500" t="s">
        <v>1265</v>
      </c>
      <c r="C500" t="s">
        <v>4929</v>
      </c>
      <c r="D500" t="s">
        <v>4930</v>
      </c>
      <c r="E500" t="s">
        <v>309</v>
      </c>
      <c r="F500" t="s">
        <v>4962</v>
      </c>
      <c r="G500" t="s">
        <v>4963</v>
      </c>
      <c r="H500" t="s">
        <v>312</v>
      </c>
      <c r="I500" t="s">
        <v>965</v>
      </c>
      <c r="J500" t="s">
        <v>204</v>
      </c>
      <c r="K500" t="s">
        <v>204</v>
      </c>
      <c r="L500" t="s">
        <v>340</v>
      </c>
      <c r="M500" t="s">
        <v>605</v>
      </c>
      <c r="N500" t="s">
        <v>339</v>
      </c>
      <c r="O500" t="s">
        <v>1212</v>
      </c>
      <c r="P500" s="137">
        <v>1198346</v>
      </c>
      <c r="Q500" s="167">
        <v>1</v>
      </c>
      <c r="R500" t="s">
        <v>4964</v>
      </c>
      <c r="S500" s="153"/>
      <c r="T500" s="137">
        <v>64590.849399999999</v>
      </c>
      <c r="U500" s="130">
        <v>9.8635695901335887E-3</v>
      </c>
      <c r="V500" s="130">
        <v>0.12411940883026476</v>
      </c>
      <c r="W500" s="130">
        <v>6.3306838774460431E-2</v>
      </c>
      <c r="X500" s="181"/>
      <c r="Y500" s="4"/>
      <c r="Z500" s="159"/>
      <c r="AA500" s="4"/>
    </row>
    <row r="501" spans="1:27" x14ac:dyDescent="0.25">
      <c r="A501" t="s">
        <v>1213</v>
      </c>
      <c r="B501" t="s">
        <v>1265</v>
      </c>
      <c r="C501" t="s">
        <v>4942</v>
      </c>
      <c r="D501" t="s">
        <v>4943</v>
      </c>
      <c r="E501" t="s">
        <v>309</v>
      </c>
      <c r="F501" t="s">
        <v>4999</v>
      </c>
      <c r="G501" t="s">
        <v>5000</v>
      </c>
      <c r="H501" t="s">
        <v>312</v>
      </c>
      <c r="I501" t="s">
        <v>965</v>
      </c>
      <c r="J501" t="s">
        <v>204</v>
      </c>
      <c r="K501" t="s">
        <v>204</v>
      </c>
      <c r="L501" t="s">
        <v>340</v>
      </c>
      <c r="M501" t="s">
        <v>605</v>
      </c>
      <c r="N501" t="s">
        <v>339</v>
      </c>
      <c r="O501" t="s">
        <v>1212</v>
      </c>
      <c r="P501" s="137">
        <v>665402</v>
      </c>
      <c r="Q501" s="167">
        <v>1</v>
      </c>
      <c r="R501" t="s">
        <v>5001</v>
      </c>
      <c r="S501" s="153"/>
      <c r="T501" s="137">
        <v>57550.618999999999</v>
      </c>
      <c r="U501" s="130">
        <v>2.7725083333333334E-2</v>
      </c>
      <c r="V501" s="130">
        <v>0.11059072410361297</v>
      </c>
      <c r="W501" s="130">
        <v>5.6406562090159824E-2</v>
      </c>
      <c r="X501" s="181"/>
      <c r="Y501" s="4"/>
      <c r="Z501" s="159"/>
      <c r="AA501" s="4"/>
    </row>
    <row r="502" spans="1:27" x14ac:dyDescent="0.25">
      <c r="A502" t="s">
        <v>1213</v>
      </c>
      <c r="B502" t="s">
        <v>1265</v>
      </c>
      <c r="C502" t="s">
        <v>4911</v>
      </c>
      <c r="D502" t="s">
        <v>4912</v>
      </c>
      <c r="E502" t="s">
        <v>309</v>
      </c>
      <c r="F502" t="s">
        <v>4953</v>
      </c>
      <c r="G502" t="s">
        <v>4954</v>
      </c>
      <c r="H502" t="s">
        <v>312</v>
      </c>
      <c r="I502" t="s">
        <v>965</v>
      </c>
      <c r="J502" t="s">
        <v>204</v>
      </c>
      <c r="K502" t="s">
        <v>204</v>
      </c>
      <c r="L502" t="s">
        <v>340</v>
      </c>
      <c r="M502" t="s">
        <v>605</v>
      </c>
      <c r="N502" t="s">
        <v>339</v>
      </c>
      <c r="O502" t="s">
        <v>1212</v>
      </c>
      <c r="P502" s="137">
        <v>370300</v>
      </c>
      <c r="Q502" s="167">
        <v>1</v>
      </c>
      <c r="R502" t="s">
        <v>4955</v>
      </c>
      <c r="S502" s="153"/>
      <c r="T502" s="137">
        <v>26106.15</v>
      </c>
      <c r="U502" s="130">
        <v>1.1945161290322581E-2</v>
      </c>
      <c r="V502" s="130">
        <v>5.0166237709117607E-2</v>
      </c>
      <c r="W502" s="130">
        <v>2.558718215388386E-2</v>
      </c>
      <c r="X502" s="181"/>
      <c r="Y502" s="4"/>
      <c r="Z502" s="159"/>
      <c r="AA502" s="4"/>
    </row>
    <row r="503" spans="1:27" x14ac:dyDescent="0.25">
      <c r="A503" t="s">
        <v>1213</v>
      </c>
      <c r="B503" t="s">
        <v>1265</v>
      </c>
      <c r="C503" t="s">
        <v>4924</v>
      </c>
      <c r="D503" t="s">
        <v>4925</v>
      </c>
      <c r="E503" t="s">
        <v>309</v>
      </c>
      <c r="F503" t="s">
        <v>4950</v>
      </c>
      <c r="G503" t="s">
        <v>4951</v>
      </c>
      <c r="H503" t="s">
        <v>312</v>
      </c>
      <c r="I503" t="s">
        <v>965</v>
      </c>
      <c r="J503" t="s">
        <v>204</v>
      </c>
      <c r="K503" t="s">
        <v>204</v>
      </c>
      <c r="L503" t="s">
        <v>340</v>
      </c>
      <c r="M503" t="s">
        <v>605</v>
      </c>
      <c r="N503" t="s">
        <v>339</v>
      </c>
      <c r="O503" t="s">
        <v>1212</v>
      </c>
      <c r="P503" s="137">
        <v>409970.21</v>
      </c>
      <c r="Q503" s="167">
        <v>1</v>
      </c>
      <c r="R503" t="s">
        <v>4952</v>
      </c>
      <c r="S503" s="153"/>
      <c r="T503" s="137">
        <v>21732.520800000002</v>
      </c>
      <c r="U503" s="130">
        <v>5.3985728033322938E-3</v>
      </c>
      <c r="V503" s="130">
        <v>4.1761761350543034E-2</v>
      </c>
      <c r="W503" s="130">
        <v>2.1300496978452141E-2</v>
      </c>
      <c r="X503" s="181"/>
      <c r="Y503" s="4"/>
      <c r="Z503" s="159"/>
      <c r="AA503" s="4"/>
    </row>
    <row r="504" spans="1:27" x14ac:dyDescent="0.25">
      <c r="A504" t="s">
        <v>1213</v>
      </c>
      <c r="B504" t="s">
        <v>1265</v>
      </c>
      <c r="C504" t="s">
        <v>4929</v>
      </c>
      <c r="D504" t="s">
        <v>4930</v>
      </c>
      <c r="E504" t="s">
        <v>309</v>
      </c>
      <c r="F504" t="s">
        <v>5290</v>
      </c>
      <c r="G504" t="s">
        <v>5291</v>
      </c>
      <c r="H504" t="s">
        <v>312</v>
      </c>
      <c r="I504" t="s">
        <v>965</v>
      </c>
      <c r="J504" t="s">
        <v>204</v>
      </c>
      <c r="K504" t="s">
        <v>204</v>
      </c>
      <c r="L504" t="s">
        <v>340</v>
      </c>
      <c r="M504" t="s">
        <v>703</v>
      </c>
      <c r="N504" t="s">
        <v>339</v>
      </c>
      <c r="O504" t="s">
        <v>1212</v>
      </c>
      <c r="P504" s="137">
        <v>118778</v>
      </c>
      <c r="Q504" s="167">
        <v>1</v>
      </c>
      <c r="R504" t="s">
        <v>5292</v>
      </c>
      <c r="S504" s="153"/>
      <c r="T504" s="137">
        <v>20928.6836</v>
      </c>
      <c r="U504" s="130">
        <v>1.6122950221080075E-2</v>
      </c>
      <c r="V504" s="130">
        <v>4.021708740723972E-2</v>
      </c>
      <c r="W504" s="130">
        <v>2.0512639340316434E-2</v>
      </c>
      <c r="X504" s="181"/>
      <c r="Y504" s="4"/>
      <c r="Z504" s="159"/>
      <c r="AA504" s="4"/>
    </row>
    <row r="505" spans="1:27" x14ac:dyDescent="0.25">
      <c r="A505" t="s">
        <v>1213</v>
      </c>
      <c r="B505" t="s">
        <v>1265</v>
      </c>
      <c r="C505" t="s">
        <v>4924</v>
      </c>
      <c r="D505" t="s">
        <v>4925</v>
      </c>
      <c r="E505" t="s">
        <v>309</v>
      </c>
      <c r="F505" t="s">
        <v>4974</v>
      </c>
      <c r="G505" t="s">
        <v>4975</v>
      </c>
      <c r="H505" t="s">
        <v>312</v>
      </c>
      <c r="I505" t="s">
        <v>965</v>
      </c>
      <c r="J505" t="s">
        <v>204</v>
      </c>
      <c r="K505" t="s">
        <v>204</v>
      </c>
      <c r="L505" t="s">
        <v>340</v>
      </c>
      <c r="M505" t="s">
        <v>604</v>
      </c>
      <c r="N505" t="s">
        <v>339</v>
      </c>
      <c r="O505" t="s">
        <v>1212</v>
      </c>
      <c r="P505" s="137">
        <v>85964</v>
      </c>
      <c r="Q505" s="167">
        <v>1</v>
      </c>
      <c r="R505" t="s">
        <v>4976</v>
      </c>
      <c r="S505" s="153"/>
      <c r="T505" s="137">
        <v>19367.689200000001</v>
      </c>
      <c r="U505" s="130">
        <v>3.1053890225487858E-3</v>
      </c>
      <c r="V505" s="130">
        <v>3.721744111190313E-2</v>
      </c>
      <c r="W505" s="130">
        <v>1.8982676168650268E-2</v>
      </c>
      <c r="X505" s="181"/>
      <c r="Y505" s="4"/>
      <c r="Z505" s="159"/>
      <c r="AA505" s="4"/>
    </row>
    <row r="506" spans="1:27" x14ac:dyDescent="0.25">
      <c r="A506" t="s">
        <v>1213</v>
      </c>
      <c r="B506" t="s">
        <v>1265</v>
      </c>
      <c r="C506" t="s">
        <v>4929</v>
      </c>
      <c r="D506" t="s">
        <v>4930</v>
      </c>
      <c r="E506" t="s">
        <v>309</v>
      </c>
      <c r="F506" t="s">
        <v>5005</v>
      </c>
      <c r="G506" t="s">
        <v>5006</v>
      </c>
      <c r="H506" t="s">
        <v>312</v>
      </c>
      <c r="I506" t="s">
        <v>965</v>
      </c>
      <c r="J506" t="s">
        <v>204</v>
      </c>
      <c r="K506" t="s">
        <v>204</v>
      </c>
      <c r="L506" t="s">
        <v>340</v>
      </c>
      <c r="M506" t="s">
        <v>598</v>
      </c>
      <c r="N506" t="s">
        <v>339</v>
      </c>
      <c r="O506" t="s">
        <v>1212</v>
      </c>
      <c r="P506" s="137">
        <v>96231</v>
      </c>
      <c r="Q506" s="167">
        <v>1</v>
      </c>
      <c r="R506" t="s">
        <v>5007</v>
      </c>
      <c r="S506" s="153"/>
      <c r="T506" s="137">
        <v>16590.224399999999</v>
      </c>
      <c r="U506" s="130">
        <v>1.0872004072637744E-2</v>
      </c>
      <c r="V506" s="130">
        <v>3.1880194547951463E-2</v>
      </c>
      <c r="W506" s="130">
        <v>1.6260424984021336E-2</v>
      </c>
      <c r="X506" s="181"/>
      <c r="Y506" s="4"/>
      <c r="Z506" s="159"/>
      <c r="AA506" s="4"/>
    </row>
    <row r="507" spans="1:27" x14ac:dyDescent="0.25">
      <c r="A507" t="s">
        <v>1213</v>
      </c>
      <c r="B507" t="s">
        <v>1265</v>
      </c>
      <c r="C507" t="s">
        <v>4924</v>
      </c>
      <c r="D507" t="s">
        <v>4925</v>
      </c>
      <c r="E507" t="s">
        <v>309</v>
      </c>
      <c r="F507" t="s">
        <v>5011</v>
      </c>
      <c r="G507" t="s">
        <v>5012</v>
      </c>
      <c r="H507" t="s">
        <v>312</v>
      </c>
      <c r="I507" t="s">
        <v>965</v>
      </c>
      <c r="J507" t="s">
        <v>204</v>
      </c>
      <c r="K507" t="s">
        <v>204</v>
      </c>
      <c r="L507" t="s">
        <v>340</v>
      </c>
      <c r="M507" t="s">
        <v>598</v>
      </c>
      <c r="N507" t="s">
        <v>339</v>
      </c>
      <c r="O507" t="s">
        <v>1212</v>
      </c>
      <c r="P507" s="137">
        <v>91983</v>
      </c>
      <c r="Q507" s="167">
        <v>1</v>
      </c>
      <c r="R507" t="s">
        <v>5013</v>
      </c>
      <c r="S507" s="153"/>
      <c r="T507" s="137">
        <v>15259.9797</v>
      </c>
      <c r="U507" s="130">
        <v>9.3477841555449828E-3</v>
      </c>
      <c r="V507" s="130">
        <v>2.9323962708653294E-2</v>
      </c>
      <c r="W507" s="130">
        <v>1.495662440645097E-2</v>
      </c>
      <c r="X507" s="181"/>
      <c r="Y507" s="4"/>
      <c r="Z507" s="159"/>
      <c r="AA507" s="4"/>
    </row>
    <row r="508" spans="1:27" x14ac:dyDescent="0.25">
      <c r="A508" t="s">
        <v>1213</v>
      </c>
      <c r="B508" t="s">
        <v>1265</v>
      </c>
      <c r="C508" t="s">
        <v>4911</v>
      </c>
      <c r="D508" t="s">
        <v>4912</v>
      </c>
      <c r="E508" t="s">
        <v>309</v>
      </c>
      <c r="F508" t="s">
        <v>4956</v>
      </c>
      <c r="G508" t="s">
        <v>4957</v>
      </c>
      <c r="H508" t="s">
        <v>312</v>
      </c>
      <c r="I508" t="s">
        <v>965</v>
      </c>
      <c r="J508" t="s">
        <v>204</v>
      </c>
      <c r="K508" t="s">
        <v>204</v>
      </c>
      <c r="L508" t="s">
        <v>340</v>
      </c>
      <c r="M508" t="s">
        <v>604</v>
      </c>
      <c r="N508" t="s">
        <v>339</v>
      </c>
      <c r="O508" t="s">
        <v>1212</v>
      </c>
      <c r="P508" s="137">
        <v>160640</v>
      </c>
      <c r="Q508" s="167">
        <v>1</v>
      </c>
      <c r="R508" t="s">
        <v>4958</v>
      </c>
      <c r="S508" s="153"/>
      <c r="T508" s="137">
        <v>14105.7984</v>
      </c>
      <c r="U508" s="130">
        <v>1.8400916380297823E-3</v>
      </c>
      <c r="V508" s="130">
        <v>2.7106058749041543E-2</v>
      </c>
      <c r="W508" s="130">
        <v>1.3825387239664352E-2</v>
      </c>
      <c r="X508" s="181"/>
      <c r="Y508" s="4"/>
      <c r="Z508" s="159"/>
      <c r="AA508" s="4"/>
    </row>
    <row r="509" spans="1:27" x14ac:dyDescent="0.25">
      <c r="A509" t="s">
        <v>1213</v>
      </c>
      <c r="B509" t="s">
        <v>1265</v>
      </c>
      <c r="C509" t="s">
        <v>4911</v>
      </c>
      <c r="D509" t="s">
        <v>4912</v>
      </c>
      <c r="E509" t="s">
        <v>309</v>
      </c>
      <c r="F509" t="s">
        <v>5160</v>
      </c>
      <c r="G509" t="s">
        <v>5161</v>
      </c>
      <c r="H509" t="s">
        <v>312</v>
      </c>
      <c r="I509" t="s">
        <v>965</v>
      </c>
      <c r="J509" t="s">
        <v>204</v>
      </c>
      <c r="K509" t="s">
        <v>204</v>
      </c>
      <c r="L509" t="s">
        <v>340</v>
      </c>
      <c r="M509" t="s">
        <v>582</v>
      </c>
      <c r="N509" t="s">
        <v>339</v>
      </c>
      <c r="O509" t="s">
        <v>1212</v>
      </c>
      <c r="P509" s="137">
        <v>255134</v>
      </c>
      <c r="Q509" s="167">
        <v>1</v>
      </c>
      <c r="R509" t="s">
        <v>5162</v>
      </c>
      <c r="S509" s="153"/>
      <c r="T509" s="137">
        <v>11095.777699999999</v>
      </c>
      <c r="U509" s="130">
        <v>3.6728820940267838E-2</v>
      </c>
      <c r="V509" s="130">
        <v>2.1321926812612229E-2</v>
      </c>
      <c r="W509" s="130">
        <v>1.0875203127439904E-2</v>
      </c>
      <c r="X509" s="181"/>
      <c r="Y509" s="4"/>
      <c r="Z509" s="159"/>
      <c r="AA509" s="4"/>
    </row>
    <row r="510" spans="1:27" x14ac:dyDescent="0.25">
      <c r="A510" t="s">
        <v>1213</v>
      </c>
      <c r="B510" t="s">
        <v>1265</v>
      </c>
      <c r="C510" t="s">
        <v>4901</v>
      </c>
      <c r="D510" t="s">
        <v>4902</v>
      </c>
      <c r="E510" t="s">
        <v>80</v>
      </c>
      <c r="F510" t="s">
        <v>4903</v>
      </c>
      <c r="G510" t="s">
        <v>4904</v>
      </c>
      <c r="H510" t="s">
        <v>321</v>
      </c>
      <c r="I510" t="s">
        <v>965</v>
      </c>
      <c r="J510" t="s">
        <v>205</v>
      </c>
      <c r="K510" t="s">
        <v>224</v>
      </c>
      <c r="L510" t="s">
        <v>344</v>
      </c>
      <c r="M510" t="s">
        <v>604</v>
      </c>
      <c r="N510" t="s">
        <v>339</v>
      </c>
      <c r="O510" t="s">
        <v>1215</v>
      </c>
      <c r="P510" s="137">
        <v>44147</v>
      </c>
      <c r="Q510" s="11" t="s">
        <v>1216</v>
      </c>
      <c r="R510" t="s">
        <v>4905</v>
      </c>
      <c r="S510" s="153">
        <v>58.334690593244673</v>
      </c>
      <c r="T510" s="137">
        <v>90531.8125</v>
      </c>
      <c r="U510" s="130">
        <v>8.0852812470310553E-8</v>
      </c>
      <c r="V510" s="130">
        <v>0.17408031657957235</v>
      </c>
      <c r="W510" s="130">
        <v>8.8789292821888063E-2</v>
      </c>
      <c r="X510" s="181"/>
      <c r="Y510" s="4"/>
      <c r="Z510" s="159"/>
      <c r="AA510" s="4"/>
    </row>
    <row r="511" spans="1:27" x14ac:dyDescent="0.25">
      <c r="A511" t="s">
        <v>1213</v>
      </c>
      <c r="B511" t="s">
        <v>1265</v>
      </c>
      <c r="C511" t="s">
        <v>4891</v>
      </c>
      <c r="D511" t="s">
        <v>4892</v>
      </c>
      <c r="E511" t="s">
        <v>80</v>
      </c>
      <c r="F511" t="s">
        <v>4893</v>
      </c>
      <c r="G511" t="s">
        <v>4894</v>
      </c>
      <c r="H511" t="s">
        <v>321</v>
      </c>
      <c r="I511" t="s">
        <v>965</v>
      </c>
      <c r="J511" t="s">
        <v>205</v>
      </c>
      <c r="K511" t="s">
        <v>224</v>
      </c>
      <c r="L511" t="s">
        <v>344</v>
      </c>
      <c r="M511" t="s">
        <v>604</v>
      </c>
      <c r="N511" t="s">
        <v>339</v>
      </c>
      <c r="O511" t="s">
        <v>1215</v>
      </c>
      <c r="P511" s="137">
        <v>28606</v>
      </c>
      <c r="Q511" s="11" t="s">
        <v>1216</v>
      </c>
      <c r="R511" t="s">
        <v>4895</v>
      </c>
      <c r="S511" s="153">
        <v>51.018809784517046</v>
      </c>
      <c r="T511" s="137">
        <v>53970.7356</v>
      </c>
      <c r="U511" s="130">
        <v>6.0827127248684721E-8</v>
      </c>
      <c r="V511" s="130">
        <v>0.10380956865906524</v>
      </c>
      <c r="W511" s="130">
        <v>5.2947848271923684E-2</v>
      </c>
      <c r="X511" s="181"/>
      <c r="Y511" s="4"/>
      <c r="Z511" s="159"/>
      <c r="AA511" s="4"/>
    </row>
    <row r="512" spans="1:27" x14ac:dyDescent="0.25">
      <c r="A512" t="s">
        <v>1213</v>
      </c>
      <c r="B512" t="s">
        <v>1265</v>
      </c>
      <c r="C512" t="s">
        <v>5169</v>
      </c>
      <c r="D512" t="s">
        <v>5170</v>
      </c>
      <c r="E512" t="s">
        <v>80</v>
      </c>
      <c r="F512" t="s">
        <v>5171</v>
      </c>
      <c r="G512" t="s">
        <v>5049</v>
      </c>
      <c r="H512" t="s">
        <v>321</v>
      </c>
      <c r="I512" t="s">
        <v>965</v>
      </c>
      <c r="J512" t="s">
        <v>205</v>
      </c>
      <c r="K512" t="s">
        <v>224</v>
      </c>
      <c r="L512" t="s">
        <v>380</v>
      </c>
      <c r="M512" t="s">
        <v>604</v>
      </c>
      <c r="N512" t="s">
        <v>339</v>
      </c>
      <c r="O512" t="s">
        <v>1215</v>
      </c>
      <c r="P512" s="137">
        <v>7995</v>
      </c>
      <c r="Q512" s="11" t="s">
        <v>1216</v>
      </c>
      <c r="R512" t="s">
        <v>5172</v>
      </c>
      <c r="S512" s="153"/>
      <c r="T512" s="137">
        <v>32393.448100000001</v>
      </c>
      <c r="U512" s="130">
        <v>2.8391909921472129E-7</v>
      </c>
      <c r="V512" s="130">
        <v>6.224806860703834E-2</v>
      </c>
      <c r="W512" s="130">
        <v>3.1749494140085176E-2</v>
      </c>
      <c r="X512" s="181"/>
      <c r="Y512" s="4"/>
      <c r="Z512" s="159"/>
      <c r="AA512" s="4"/>
    </row>
    <row r="513" spans="1:27" x14ac:dyDescent="0.25">
      <c r="A513" t="s">
        <v>1213</v>
      </c>
      <c r="B513" t="s">
        <v>1265</v>
      </c>
      <c r="C513" t="s">
        <v>5051</v>
      </c>
      <c r="D513" t="s">
        <v>5052</v>
      </c>
      <c r="E513" t="s">
        <v>80</v>
      </c>
      <c r="F513" t="s">
        <v>5332</v>
      </c>
      <c r="G513" t="s">
        <v>5333</v>
      </c>
      <c r="H513" t="s">
        <v>321</v>
      </c>
      <c r="I513" t="s">
        <v>965</v>
      </c>
      <c r="J513" t="s">
        <v>205</v>
      </c>
      <c r="K513" t="s">
        <v>224</v>
      </c>
      <c r="L513" t="s">
        <v>380</v>
      </c>
      <c r="M513" t="s">
        <v>604</v>
      </c>
      <c r="N513" t="s">
        <v>339</v>
      </c>
      <c r="O513" t="s">
        <v>1215</v>
      </c>
      <c r="P513" s="137">
        <v>7483</v>
      </c>
      <c r="Q513" s="11" t="s">
        <v>1216</v>
      </c>
      <c r="R513" t="s">
        <v>5334</v>
      </c>
      <c r="S513" s="153"/>
      <c r="T513" s="137">
        <v>16326.400300000001</v>
      </c>
      <c r="U513" s="130">
        <v>8.1228826165169396E-8</v>
      </c>
      <c r="V513" s="130">
        <v>3.1373223432644988E-2</v>
      </c>
      <c r="W513" s="130">
        <v>1.6001845451920071E-2</v>
      </c>
      <c r="X513" s="181"/>
      <c r="Y513" s="4"/>
      <c r="Z513" s="159"/>
      <c r="AA513" s="4"/>
    </row>
    <row r="514" spans="1:27" x14ac:dyDescent="0.25">
      <c r="A514" t="s">
        <v>1213</v>
      </c>
      <c r="B514" t="s">
        <v>1265</v>
      </c>
      <c r="C514" t="s">
        <v>4901</v>
      </c>
      <c r="D514" t="s">
        <v>4902</v>
      </c>
      <c r="E514" t="s">
        <v>80</v>
      </c>
      <c r="F514" t="s">
        <v>5350</v>
      </c>
      <c r="G514" t="s">
        <v>5351</v>
      </c>
      <c r="H514" t="s">
        <v>321</v>
      </c>
      <c r="I514" t="s">
        <v>965</v>
      </c>
      <c r="J514" t="s">
        <v>205</v>
      </c>
      <c r="K514" s="135" t="s">
        <v>224</v>
      </c>
      <c r="L514" t="s">
        <v>344</v>
      </c>
      <c r="M514" s="2" t="s">
        <v>597</v>
      </c>
      <c r="N514" t="s">
        <v>339</v>
      </c>
      <c r="O514" t="s">
        <v>1215</v>
      </c>
      <c r="P514" s="137">
        <v>8200</v>
      </c>
      <c r="Q514" s="11" t="s">
        <v>1216</v>
      </c>
      <c r="R514" t="s">
        <v>5352</v>
      </c>
      <c r="S514" s="153">
        <v>5.3809539771218367</v>
      </c>
      <c r="T514" s="137">
        <v>12076.339900000001</v>
      </c>
      <c r="U514" s="130">
        <v>2.5266134044236071E-7</v>
      </c>
      <c r="V514" s="130">
        <v>2.3216540282283753E-2</v>
      </c>
      <c r="W514" s="130">
        <v>1.184154667189264E-2</v>
      </c>
      <c r="X514" s="181"/>
      <c r="Y514" s="4"/>
      <c r="Z514" s="159"/>
      <c r="AA514" s="4"/>
    </row>
    <row r="515" spans="1:27" x14ac:dyDescent="0.25">
      <c r="A515" t="s">
        <v>1213</v>
      </c>
      <c r="B515" t="s">
        <v>1265</v>
      </c>
      <c r="C515" t="s">
        <v>5067</v>
      </c>
      <c r="D515" t="s">
        <v>5068</v>
      </c>
      <c r="E515" t="s">
        <v>80</v>
      </c>
      <c r="F515" t="s">
        <v>5249</v>
      </c>
      <c r="G515" t="s">
        <v>5250</v>
      </c>
      <c r="H515" t="s">
        <v>321</v>
      </c>
      <c r="I515" t="s">
        <v>965</v>
      </c>
      <c r="J515" t="s">
        <v>205</v>
      </c>
      <c r="K515" t="s">
        <v>224</v>
      </c>
      <c r="L515" t="s">
        <v>344</v>
      </c>
      <c r="M515" t="s">
        <v>735</v>
      </c>
      <c r="N515" t="s">
        <v>339</v>
      </c>
      <c r="O515" t="s">
        <v>1215</v>
      </c>
      <c r="P515" s="137">
        <v>35390</v>
      </c>
      <c r="Q515" s="11" t="s">
        <v>1216</v>
      </c>
      <c r="R515" t="s">
        <v>5251</v>
      </c>
      <c r="S515" s="153"/>
      <c r="T515" s="137">
        <v>11560.3948</v>
      </c>
      <c r="U515" s="130">
        <v>5.1987100030584104E-6</v>
      </c>
      <c r="V515" s="130">
        <v>2.2214746793107899E-2</v>
      </c>
      <c r="W515" s="130">
        <v>1.1330584047253584E-2</v>
      </c>
      <c r="X515" s="181"/>
      <c r="Y515" s="4"/>
      <c r="Z515" s="159"/>
      <c r="AA515" s="4"/>
    </row>
    <row r="516" spans="1:27" x14ac:dyDescent="0.25">
      <c r="A516" t="s">
        <v>1213</v>
      </c>
      <c r="B516" t="s">
        <v>1265</v>
      </c>
      <c r="C516" t="s">
        <v>5051</v>
      </c>
      <c r="D516" t="s">
        <v>5052</v>
      </c>
      <c r="E516" t="s">
        <v>80</v>
      </c>
      <c r="F516" t="s">
        <v>5353</v>
      </c>
      <c r="G516" t="s">
        <v>5354</v>
      </c>
      <c r="H516" t="s">
        <v>321</v>
      </c>
      <c r="I516" t="s">
        <v>965</v>
      </c>
      <c r="J516" t="s">
        <v>205</v>
      </c>
      <c r="K516" t="s">
        <v>293</v>
      </c>
      <c r="L516" t="s">
        <v>368</v>
      </c>
      <c r="M516" t="s">
        <v>584</v>
      </c>
      <c r="N516" t="s">
        <v>339</v>
      </c>
      <c r="O516" t="s">
        <v>1217</v>
      </c>
      <c r="P516" s="137">
        <v>53850</v>
      </c>
      <c r="Q516" s="11" t="s">
        <v>1218</v>
      </c>
      <c r="R516" t="s">
        <v>5355</v>
      </c>
      <c r="S516" s="153"/>
      <c r="T516" s="137">
        <v>10747.535300000001</v>
      </c>
      <c r="U516" s="130">
        <v>8.0775410187629866E-6</v>
      </c>
      <c r="V516" s="130">
        <v>2.0652735571363698E-2</v>
      </c>
      <c r="W516" s="130">
        <v>1.0533883567362594E-2</v>
      </c>
      <c r="X516" s="181"/>
      <c r="Y516" s="4"/>
      <c r="Z516" s="159"/>
      <c r="AA516" s="4"/>
    </row>
    <row r="517" spans="1:27" x14ac:dyDescent="0.25">
      <c r="A517" t="s">
        <v>1213</v>
      </c>
      <c r="B517" t="s">
        <v>1265</v>
      </c>
      <c r="C517" t="s">
        <v>4901</v>
      </c>
      <c r="D517" t="s">
        <v>4902</v>
      </c>
      <c r="E517" t="s">
        <v>80</v>
      </c>
      <c r="F517" t="s">
        <v>5072</v>
      </c>
      <c r="G517" t="s">
        <v>5073</v>
      </c>
      <c r="H517" t="s">
        <v>321</v>
      </c>
      <c r="I517" t="s">
        <v>965</v>
      </c>
      <c r="J517" t="s">
        <v>205</v>
      </c>
      <c r="K517" t="s">
        <v>224</v>
      </c>
      <c r="L517" t="s">
        <v>344</v>
      </c>
      <c r="M517" t="s">
        <v>735</v>
      </c>
      <c r="N517" t="s">
        <v>339</v>
      </c>
      <c r="O517" t="s">
        <v>1215</v>
      </c>
      <c r="P517" s="137">
        <v>13645</v>
      </c>
      <c r="Q517" s="11" t="s">
        <v>1216</v>
      </c>
      <c r="R517" t="s">
        <v>5074</v>
      </c>
      <c r="S517" s="153"/>
      <c r="T517" s="137">
        <v>7475.7440999999999</v>
      </c>
      <c r="U517" s="130">
        <v>3.5049175524816532E-7</v>
      </c>
      <c r="V517" s="130">
        <v>1.4365578901618615E-2</v>
      </c>
      <c r="W517" s="130">
        <v>7.3271327667233134E-3</v>
      </c>
      <c r="X517" s="181"/>
      <c r="Y517" s="4"/>
      <c r="Z517" s="159"/>
      <c r="AA517" s="4"/>
    </row>
    <row r="518" spans="1:27" x14ac:dyDescent="0.25">
      <c r="A518" t="s">
        <v>1213</v>
      </c>
      <c r="B518" t="s">
        <v>1265</v>
      </c>
      <c r="C518" t="s">
        <v>5305</v>
      </c>
      <c r="D518" t="s">
        <v>5306</v>
      </c>
      <c r="E518" t="s">
        <v>80</v>
      </c>
      <c r="F518" t="s">
        <v>5307</v>
      </c>
      <c r="G518" t="s">
        <v>5308</v>
      </c>
      <c r="H518" t="s">
        <v>321</v>
      </c>
      <c r="I518" t="s">
        <v>965</v>
      </c>
      <c r="J518" t="s">
        <v>205</v>
      </c>
      <c r="K518" t="s">
        <v>224</v>
      </c>
      <c r="L518" t="s">
        <v>344</v>
      </c>
      <c r="M518" t="s">
        <v>735</v>
      </c>
      <c r="N518" t="s">
        <v>339</v>
      </c>
      <c r="O518" t="s">
        <v>1215</v>
      </c>
      <c r="P518" s="137">
        <v>15000</v>
      </c>
      <c r="Q518" s="11" t="s">
        <v>1216</v>
      </c>
      <c r="R518" t="s">
        <v>5309</v>
      </c>
      <c r="S518" s="153"/>
      <c r="T518" s="137">
        <v>5227.4534000000003</v>
      </c>
      <c r="U518" s="130">
        <v>2.1685918220089227E-6</v>
      </c>
      <c r="V518" s="130">
        <v>1.0045206488487318E-2</v>
      </c>
      <c r="W518" s="130">
        <v>5.1235360659224131E-3</v>
      </c>
      <c r="X518" s="181"/>
      <c r="Y518" s="4"/>
      <c r="Z518" s="159"/>
      <c r="AA518" s="4"/>
    </row>
    <row r="519" spans="1:27" x14ac:dyDescent="0.25">
      <c r="A519" t="s">
        <v>1213</v>
      </c>
      <c r="B519" t="s">
        <v>1265</v>
      </c>
      <c r="C519" t="s">
        <v>5051</v>
      </c>
      <c r="D519" t="s">
        <v>5052</v>
      </c>
      <c r="E519" t="s">
        <v>80</v>
      </c>
      <c r="F519" t="s">
        <v>5356</v>
      </c>
      <c r="G519" t="s">
        <v>5357</v>
      </c>
      <c r="H519" t="s">
        <v>321</v>
      </c>
      <c r="I519" t="s">
        <v>967</v>
      </c>
      <c r="J519" t="s">
        <v>205</v>
      </c>
      <c r="K519" t="s">
        <v>224</v>
      </c>
      <c r="L519" t="s">
        <v>346</v>
      </c>
      <c r="M519" t="s">
        <v>732</v>
      </c>
      <c r="N519" t="s">
        <v>339</v>
      </c>
      <c r="O519" t="s">
        <v>1215</v>
      </c>
      <c r="P519" s="137">
        <v>19496</v>
      </c>
      <c r="Q519" s="11" t="s">
        <v>1216</v>
      </c>
      <c r="R519" t="s">
        <v>5358</v>
      </c>
      <c r="S519" s="153"/>
      <c r="T519" s="137">
        <v>6726.1399000000001</v>
      </c>
      <c r="U519" s="130">
        <v>3.6664575700812096E-7</v>
      </c>
      <c r="V519" s="130">
        <v>1.2925120417290176E-2</v>
      </c>
      <c r="W519" s="130">
        <v>6.5924300003462272E-3</v>
      </c>
      <c r="X519" s="181"/>
      <c r="Y519" s="4"/>
      <c r="Z519" s="159"/>
      <c r="AA519" s="4"/>
    </row>
    <row r="520" spans="1:27" x14ac:dyDescent="0.25">
      <c r="A520" t="s">
        <v>1213</v>
      </c>
      <c r="B520" t="s">
        <v>1266</v>
      </c>
      <c r="C520" t="s">
        <v>4929</v>
      </c>
      <c r="D520" t="s">
        <v>4930</v>
      </c>
      <c r="E520" t="s">
        <v>309</v>
      </c>
      <c r="F520" t="s">
        <v>4962</v>
      </c>
      <c r="G520" t="s">
        <v>4963</v>
      </c>
      <c r="H520" t="s">
        <v>312</v>
      </c>
      <c r="I520" t="s">
        <v>965</v>
      </c>
      <c r="J520" t="s">
        <v>204</v>
      </c>
      <c r="K520" t="s">
        <v>204</v>
      </c>
      <c r="L520" t="s">
        <v>340</v>
      </c>
      <c r="M520" t="s">
        <v>605</v>
      </c>
      <c r="N520" t="s">
        <v>339</v>
      </c>
      <c r="O520" t="s">
        <v>1212</v>
      </c>
      <c r="P520" s="137">
        <v>20000</v>
      </c>
      <c r="Q520" s="167">
        <v>1</v>
      </c>
      <c r="R520" t="s">
        <v>4964</v>
      </c>
      <c r="S520" s="153"/>
      <c r="T520" s="137">
        <v>1078</v>
      </c>
      <c r="U520" s="130">
        <v>1.6461972735977071E-4</v>
      </c>
      <c r="V520" s="130">
        <v>0.13032181068038051</v>
      </c>
      <c r="W520" s="130">
        <v>5.4820623120173237E-3</v>
      </c>
      <c r="X520" s="181"/>
      <c r="Y520" s="4"/>
      <c r="Z520" s="159"/>
      <c r="AA520" s="4"/>
    </row>
    <row r="521" spans="1:27" x14ac:dyDescent="0.25">
      <c r="A521" t="s">
        <v>1213</v>
      </c>
      <c r="B521" t="s">
        <v>1266</v>
      </c>
      <c r="C521" t="s">
        <v>4924</v>
      </c>
      <c r="D521" t="s">
        <v>4925</v>
      </c>
      <c r="E521" t="s">
        <v>309</v>
      </c>
      <c r="F521" t="s">
        <v>5103</v>
      </c>
      <c r="G521" t="s">
        <v>5104</v>
      </c>
      <c r="H521" t="s">
        <v>312</v>
      </c>
      <c r="I521" t="s">
        <v>966</v>
      </c>
      <c r="J521" t="s">
        <v>204</v>
      </c>
      <c r="K521" t="s">
        <v>204</v>
      </c>
      <c r="L521" t="s">
        <v>340</v>
      </c>
      <c r="M521" t="s">
        <v>576</v>
      </c>
      <c r="N521" t="s">
        <v>339</v>
      </c>
      <c r="O521" t="s">
        <v>1212</v>
      </c>
      <c r="P521" s="137">
        <v>140966</v>
      </c>
      <c r="Q521" s="167">
        <v>1</v>
      </c>
      <c r="R521" t="s">
        <v>5105</v>
      </c>
      <c r="S521" s="153"/>
      <c r="T521" s="137">
        <v>5001.6004999999996</v>
      </c>
      <c r="U521" s="130">
        <v>1.0069E-3</v>
      </c>
      <c r="V521" s="130">
        <v>0.60465458246548598</v>
      </c>
      <c r="W521" s="130">
        <v>2.5435144593349612E-2</v>
      </c>
      <c r="X521" s="181"/>
      <c r="Y521" s="4"/>
      <c r="Z521" s="159"/>
      <c r="AA521" s="4"/>
    </row>
    <row r="522" spans="1:27" x14ac:dyDescent="0.25">
      <c r="A522" t="s">
        <v>1213</v>
      </c>
      <c r="B522" t="s">
        <v>1266</v>
      </c>
      <c r="C522" t="s">
        <v>4911</v>
      </c>
      <c r="D522" t="s">
        <v>4912</v>
      </c>
      <c r="E522" t="s">
        <v>309</v>
      </c>
      <c r="F522" t="s">
        <v>5195</v>
      </c>
      <c r="G522" t="s">
        <v>5196</v>
      </c>
      <c r="H522" t="s">
        <v>312</v>
      </c>
      <c r="I522" t="s">
        <v>966</v>
      </c>
      <c r="J522" t="s">
        <v>204</v>
      </c>
      <c r="K522" t="s">
        <v>204</v>
      </c>
      <c r="L522" t="s">
        <v>340</v>
      </c>
      <c r="M522" t="s">
        <v>573</v>
      </c>
      <c r="N522" t="s">
        <v>339</v>
      </c>
      <c r="O522" t="s">
        <v>1212</v>
      </c>
      <c r="P522" s="137">
        <v>487000</v>
      </c>
      <c r="Q522" s="167">
        <v>1</v>
      </c>
      <c r="R522" t="s">
        <v>5197</v>
      </c>
      <c r="S522" s="153"/>
      <c r="T522" s="137">
        <v>2192.2305000000001</v>
      </c>
      <c r="U522" s="130">
        <v>2.0382405825259777E-3</v>
      </c>
      <c r="V522" s="130">
        <v>0.26502360685413351</v>
      </c>
      <c r="W522" s="130">
        <v>1.1148371246108436E-2</v>
      </c>
      <c r="X522" s="181"/>
      <c r="Y522" s="4"/>
      <c r="Z522" s="159"/>
      <c r="AA522" s="4"/>
    </row>
    <row r="523" spans="1:27" x14ac:dyDescent="0.25">
      <c r="A523" t="s">
        <v>1213</v>
      </c>
      <c r="B523" t="s">
        <v>1267</v>
      </c>
      <c r="C523" t="s">
        <v>4906</v>
      </c>
      <c r="D523" t="s">
        <v>4907</v>
      </c>
      <c r="E523" t="s">
        <v>309</v>
      </c>
      <c r="F523" t="s">
        <v>4921</v>
      </c>
      <c r="G523" t="s">
        <v>4922</v>
      </c>
      <c r="H523" t="s">
        <v>312</v>
      </c>
      <c r="I523" t="s">
        <v>964</v>
      </c>
      <c r="J523" t="s">
        <v>204</v>
      </c>
      <c r="K523" t="s">
        <v>204</v>
      </c>
      <c r="L523" t="s">
        <v>340</v>
      </c>
      <c r="M523" t="s">
        <v>572</v>
      </c>
      <c r="N523" t="s">
        <v>339</v>
      </c>
      <c r="O523" t="s">
        <v>1212</v>
      </c>
      <c r="P523" s="137">
        <v>43924</v>
      </c>
      <c r="Q523" s="167">
        <v>1</v>
      </c>
      <c r="R523" t="s">
        <v>4923</v>
      </c>
      <c r="S523" s="153"/>
      <c r="T523" s="137">
        <v>845.97619999999995</v>
      </c>
      <c r="U523" s="130">
        <v>1.0009464987829661E-4</v>
      </c>
      <c r="V523" s="130">
        <v>2.1037609284521995E-2</v>
      </c>
      <c r="W523" s="130">
        <v>3.2443451563169568E-3</v>
      </c>
      <c r="X523" s="181"/>
      <c r="Y523" s="4"/>
      <c r="Z523" s="159"/>
      <c r="AA523" s="4"/>
    </row>
    <row r="524" spans="1:27" x14ac:dyDescent="0.25">
      <c r="A524" t="s">
        <v>1213</v>
      </c>
      <c r="B524" t="s">
        <v>1267</v>
      </c>
      <c r="C524" t="s">
        <v>4906</v>
      </c>
      <c r="D524" t="s">
        <v>4907</v>
      </c>
      <c r="E524" t="s">
        <v>309</v>
      </c>
      <c r="F524" t="s">
        <v>4940</v>
      </c>
      <c r="G524" t="s">
        <v>4941</v>
      </c>
      <c r="H524" t="s">
        <v>312</v>
      </c>
      <c r="I524" t="s">
        <v>964</v>
      </c>
      <c r="J524" t="s">
        <v>204</v>
      </c>
      <c r="K524" t="s">
        <v>204</v>
      </c>
      <c r="L524" t="s">
        <v>340</v>
      </c>
      <c r="M524" t="s">
        <v>577</v>
      </c>
      <c r="N524" t="s">
        <v>339</v>
      </c>
      <c r="O524" t="s">
        <v>1212</v>
      </c>
      <c r="P524" s="137">
        <v>45405</v>
      </c>
      <c r="Q524" s="167">
        <v>1</v>
      </c>
      <c r="R524" t="s">
        <v>4625</v>
      </c>
      <c r="S524" s="153"/>
      <c r="T524" s="137">
        <v>804.57659999999998</v>
      </c>
      <c r="U524" s="130">
        <v>1.1136951935584095E-4</v>
      </c>
      <c r="V524" s="130">
        <v>2.0008089293700661E-2</v>
      </c>
      <c r="W524" s="130">
        <v>3.0855762510492795E-3</v>
      </c>
      <c r="X524" s="181"/>
      <c r="Y524" s="4"/>
      <c r="Z524" s="159"/>
      <c r="AA524" s="4"/>
    </row>
    <row r="525" spans="1:27" x14ac:dyDescent="0.25">
      <c r="A525" t="s">
        <v>1213</v>
      </c>
      <c r="B525" t="s">
        <v>1267</v>
      </c>
      <c r="C525" t="s">
        <v>4924</v>
      </c>
      <c r="D525" t="s">
        <v>4925</v>
      </c>
      <c r="E525" t="s">
        <v>309</v>
      </c>
      <c r="F525" t="s">
        <v>4934</v>
      </c>
      <c r="G525" t="s">
        <v>4935</v>
      </c>
      <c r="H525" t="s">
        <v>312</v>
      </c>
      <c r="I525" t="s">
        <v>964</v>
      </c>
      <c r="J525" t="s">
        <v>204</v>
      </c>
      <c r="K525" t="s">
        <v>204</v>
      </c>
      <c r="L525" t="s">
        <v>340</v>
      </c>
      <c r="M525" t="s">
        <v>577</v>
      </c>
      <c r="N525" t="s">
        <v>339</v>
      </c>
      <c r="O525" t="s">
        <v>1212</v>
      </c>
      <c r="P525" s="137">
        <v>4409</v>
      </c>
      <c r="Q525" s="167">
        <v>1</v>
      </c>
      <c r="R525" t="s">
        <v>4936</v>
      </c>
      <c r="S525" s="153"/>
      <c r="T525" s="137">
        <v>756.14350000000002</v>
      </c>
      <c r="U525" s="130">
        <v>1.2659313105498621E-4</v>
      </c>
      <c r="V525" s="130">
        <v>1.880366228256122E-2</v>
      </c>
      <c r="W525" s="130">
        <v>2.8998338082232081E-3</v>
      </c>
      <c r="X525" s="181"/>
      <c r="Y525" s="4"/>
      <c r="Z525" s="159"/>
      <c r="AA525" s="4"/>
    </row>
    <row r="526" spans="1:27" x14ac:dyDescent="0.25">
      <c r="A526" t="s">
        <v>1213</v>
      </c>
      <c r="B526" t="s">
        <v>1267</v>
      </c>
      <c r="C526" t="s">
        <v>4911</v>
      </c>
      <c r="D526" t="s">
        <v>4912</v>
      </c>
      <c r="E526" t="s">
        <v>309</v>
      </c>
      <c r="F526" t="s">
        <v>5310</v>
      </c>
      <c r="G526" t="s">
        <v>5311</v>
      </c>
      <c r="H526" t="s">
        <v>312</v>
      </c>
      <c r="I526" t="s">
        <v>964</v>
      </c>
      <c r="J526" t="s">
        <v>204</v>
      </c>
      <c r="K526" t="s">
        <v>204</v>
      </c>
      <c r="L526" t="s">
        <v>340</v>
      </c>
      <c r="M526" t="s">
        <v>574</v>
      </c>
      <c r="N526" t="s">
        <v>339</v>
      </c>
      <c r="O526" t="s">
        <v>1212</v>
      </c>
      <c r="P526" s="137">
        <v>15202</v>
      </c>
      <c r="Q526" s="167">
        <v>1</v>
      </c>
      <c r="R526" t="s">
        <v>5312</v>
      </c>
      <c r="S526" s="153"/>
      <c r="T526" s="137">
        <v>406.04540000000003</v>
      </c>
      <c r="U526" s="130">
        <v>2.1717142857142856E-4</v>
      </c>
      <c r="V526" s="130">
        <v>1.009747613919941E-2</v>
      </c>
      <c r="W526" s="130">
        <v>1.5571967974203204E-3</v>
      </c>
      <c r="X526" s="181"/>
      <c r="Y526" s="4"/>
      <c r="Z526" s="159"/>
      <c r="AA526" s="4"/>
    </row>
    <row r="527" spans="1:27" x14ac:dyDescent="0.25">
      <c r="A527" t="s">
        <v>1213</v>
      </c>
      <c r="B527" t="s">
        <v>1267</v>
      </c>
      <c r="C527" t="s">
        <v>4924</v>
      </c>
      <c r="D527" t="s">
        <v>4925</v>
      </c>
      <c r="E527" t="s">
        <v>309</v>
      </c>
      <c r="F527" t="s">
        <v>5225</v>
      </c>
      <c r="G527" t="s">
        <v>5226</v>
      </c>
      <c r="H527" t="s">
        <v>312</v>
      </c>
      <c r="I527" t="s">
        <v>964</v>
      </c>
      <c r="J527" t="s">
        <v>204</v>
      </c>
      <c r="K527" t="s">
        <v>204</v>
      </c>
      <c r="L527" t="s">
        <v>340</v>
      </c>
      <c r="M527" t="s">
        <v>697</v>
      </c>
      <c r="N527" t="s">
        <v>339</v>
      </c>
      <c r="O527" t="s">
        <v>1212</v>
      </c>
      <c r="P527" s="137">
        <v>923</v>
      </c>
      <c r="Q527" s="167">
        <v>1</v>
      </c>
      <c r="R527" t="s">
        <v>5227</v>
      </c>
      <c r="S527" s="153"/>
      <c r="T527" s="137">
        <v>313.1739</v>
      </c>
      <c r="U527" s="130">
        <v>3.8831865134029467E-5</v>
      </c>
      <c r="V527" s="130">
        <v>7.7879612154473305E-3</v>
      </c>
      <c r="W527" s="130">
        <v>1.2010316336424425E-3</v>
      </c>
      <c r="X527" s="181"/>
      <c r="Y527" s="4"/>
      <c r="Z527" s="159"/>
      <c r="AA527" s="4"/>
    </row>
    <row r="528" spans="1:27" x14ac:dyDescent="0.25">
      <c r="A528" t="s">
        <v>1213</v>
      </c>
      <c r="B528" t="s">
        <v>1267</v>
      </c>
      <c r="C528" t="s">
        <v>4924</v>
      </c>
      <c r="D528" t="s">
        <v>4925</v>
      </c>
      <c r="E528" t="s">
        <v>309</v>
      </c>
      <c r="F528" t="s">
        <v>5234</v>
      </c>
      <c r="G528" t="s">
        <v>5235</v>
      </c>
      <c r="H528" t="s">
        <v>312</v>
      </c>
      <c r="I528" t="s">
        <v>964</v>
      </c>
      <c r="J528" t="s">
        <v>204</v>
      </c>
      <c r="K528" t="s">
        <v>204</v>
      </c>
      <c r="L528" t="s">
        <v>340</v>
      </c>
      <c r="M528" t="s">
        <v>695</v>
      </c>
      <c r="N528" t="s">
        <v>339</v>
      </c>
      <c r="O528" t="s">
        <v>1212</v>
      </c>
      <c r="P528" s="137">
        <v>566</v>
      </c>
      <c r="Q528" s="167">
        <v>1</v>
      </c>
      <c r="R528" t="s">
        <v>5236</v>
      </c>
      <c r="S528" s="153"/>
      <c r="T528" s="137">
        <v>139.9718</v>
      </c>
      <c r="U528" s="130">
        <v>1.8369311436421736E-4</v>
      </c>
      <c r="V528" s="130">
        <v>3.4807975685596745E-3</v>
      </c>
      <c r="W528" s="130">
        <v>5.3679620050672556E-4</v>
      </c>
      <c r="X528" s="181"/>
      <c r="Y528" s="4"/>
      <c r="Z528" s="159"/>
      <c r="AA528" s="4"/>
    </row>
    <row r="529" spans="1:27" x14ac:dyDescent="0.25">
      <c r="A529" t="s">
        <v>1213</v>
      </c>
      <c r="B529" t="s">
        <v>1267</v>
      </c>
      <c r="C529" t="s">
        <v>4924</v>
      </c>
      <c r="D529" t="s">
        <v>4925</v>
      </c>
      <c r="E529" t="s">
        <v>309</v>
      </c>
      <c r="F529" t="s">
        <v>4950</v>
      </c>
      <c r="G529" t="s">
        <v>4951</v>
      </c>
      <c r="H529" t="s">
        <v>312</v>
      </c>
      <c r="I529" t="s">
        <v>965</v>
      </c>
      <c r="J529" t="s">
        <v>204</v>
      </c>
      <c r="K529" t="s">
        <v>204</v>
      </c>
      <c r="L529" t="s">
        <v>340</v>
      </c>
      <c r="M529" t="s">
        <v>605</v>
      </c>
      <c r="N529" t="s">
        <v>339</v>
      </c>
      <c r="O529" t="s">
        <v>1212</v>
      </c>
      <c r="P529" s="137">
        <v>99720.76</v>
      </c>
      <c r="Q529" s="167">
        <v>1</v>
      </c>
      <c r="R529" t="s">
        <v>4952</v>
      </c>
      <c r="S529" s="153"/>
      <c r="T529" s="137">
        <v>5286.1975000000002</v>
      </c>
      <c r="U529" s="130">
        <v>1.3131436619837008E-3</v>
      </c>
      <c r="V529" s="130">
        <v>0.13145636022230436</v>
      </c>
      <c r="W529" s="130">
        <v>2.0272731553583497E-2</v>
      </c>
      <c r="X529" s="181"/>
      <c r="Y529" s="4"/>
      <c r="Z529" s="159"/>
      <c r="AA529" s="4"/>
    </row>
    <row r="530" spans="1:27" x14ac:dyDescent="0.25">
      <c r="A530" t="s">
        <v>1213</v>
      </c>
      <c r="B530" t="s">
        <v>1267</v>
      </c>
      <c r="C530" t="s">
        <v>4911</v>
      </c>
      <c r="D530" t="s">
        <v>4912</v>
      </c>
      <c r="E530" t="s">
        <v>309</v>
      </c>
      <c r="F530" t="s">
        <v>4953</v>
      </c>
      <c r="G530" t="s">
        <v>4954</v>
      </c>
      <c r="H530" t="s">
        <v>312</v>
      </c>
      <c r="I530" t="s">
        <v>965</v>
      </c>
      <c r="J530" t="s">
        <v>204</v>
      </c>
      <c r="K530" t="s">
        <v>204</v>
      </c>
      <c r="L530" t="s">
        <v>340</v>
      </c>
      <c r="M530" t="s">
        <v>605</v>
      </c>
      <c r="N530" t="s">
        <v>339</v>
      </c>
      <c r="O530" t="s">
        <v>1212</v>
      </c>
      <c r="P530" s="137">
        <v>26158</v>
      </c>
      <c r="Q530" s="167">
        <v>1</v>
      </c>
      <c r="R530" t="s">
        <v>4955</v>
      </c>
      <c r="S530" s="153"/>
      <c r="T530" s="137">
        <v>1844.1389999999999</v>
      </c>
      <c r="U530" s="130">
        <v>8.4380645161290322E-4</v>
      </c>
      <c r="V530" s="130">
        <v>4.5859769948561564E-2</v>
      </c>
      <c r="W530" s="130">
        <v>7.0723303437283253E-3</v>
      </c>
      <c r="X530" s="181"/>
      <c r="Y530" s="4"/>
      <c r="Z530" s="159"/>
      <c r="AA530" s="4"/>
    </row>
    <row r="531" spans="1:27" x14ac:dyDescent="0.25">
      <c r="A531" t="s">
        <v>1213</v>
      </c>
      <c r="B531" t="s">
        <v>1267</v>
      </c>
      <c r="C531" t="s">
        <v>4924</v>
      </c>
      <c r="D531" t="s">
        <v>4925</v>
      </c>
      <c r="E531" t="s">
        <v>309</v>
      </c>
      <c r="F531" t="s">
        <v>5011</v>
      </c>
      <c r="G531" t="s">
        <v>5012</v>
      </c>
      <c r="H531" t="s">
        <v>312</v>
      </c>
      <c r="I531" t="s">
        <v>965</v>
      </c>
      <c r="J531" t="s">
        <v>204</v>
      </c>
      <c r="K531" t="s">
        <v>204</v>
      </c>
      <c r="L531" t="s">
        <v>340</v>
      </c>
      <c r="M531" t="s">
        <v>598</v>
      </c>
      <c r="N531" t="s">
        <v>339</v>
      </c>
      <c r="O531" t="s">
        <v>1212</v>
      </c>
      <c r="P531" s="137">
        <v>6531</v>
      </c>
      <c r="Q531" s="167">
        <v>1</v>
      </c>
      <c r="R531" t="s">
        <v>5013</v>
      </c>
      <c r="S531" s="153"/>
      <c r="T531" s="137">
        <v>1083.4929</v>
      </c>
      <c r="U531" s="130">
        <v>6.6371371144520485E-4</v>
      </c>
      <c r="V531" s="130">
        <v>2.694413768967514E-2</v>
      </c>
      <c r="W531" s="130">
        <v>4.1552289246549199E-3</v>
      </c>
      <c r="X531" s="181"/>
      <c r="Y531" s="4"/>
      <c r="Z531" s="159"/>
      <c r="AA531" s="4"/>
    </row>
    <row r="532" spans="1:27" x14ac:dyDescent="0.25">
      <c r="A532" t="s">
        <v>1213</v>
      </c>
      <c r="B532" t="s">
        <v>1267</v>
      </c>
      <c r="C532" t="s">
        <v>4942</v>
      </c>
      <c r="D532" t="s">
        <v>4943</v>
      </c>
      <c r="E532" t="s">
        <v>309</v>
      </c>
      <c r="F532" t="s">
        <v>4999</v>
      </c>
      <c r="G532" t="s">
        <v>5000</v>
      </c>
      <c r="H532" t="s">
        <v>312</v>
      </c>
      <c r="I532" t="s">
        <v>965</v>
      </c>
      <c r="J532" t="s">
        <v>204</v>
      </c>
      <c r="K532" t="s">
        <v>204</v>
      </c>
      <c r="L532" t="s">
        <v>340</v>
      </c>
      <c r="M532" t="s">
        <v>605</v>
      </c>
      <c r="N532" t="s">
        <v>339</v>
      </c>
      <c r="O532" t="s">
        <v>1212</v>
      </c>
      <c r="P532" s="137">
        <v>8318</v>
      </c>
      <c r="Q532" s="167">
        <v>1</v>
      </c>
      <c r="R532" t="s">
        <v>5001</v>
      </c>
      <c r="S532" s="153"/>
      <c r="T532" s="137">
        <v>719.42380000000003</v>
      </c>
      <c r="U532" s="130">
        <v>3.4658333333333335E-4</v>
      </c>
      <c r="V532" s="130">
        <v>1.7890522829740799E-2</v>
      </c>
      <c r="W532" s="130">
        <v>2.7590126949145074E-3</v>
      </c>
      <c r="X532" s="181"/>
      <c r="Y532" s="4"/>
      <c r="Z532" s="159"/>
      <c r="AA532" s="4"/>
    </row>
    <row r="533" spans="1:27" x14ac:dyDescent="0.25">
      <c r="A533" t="s">
        <v>1213</v>
      </c>
      <c r="B533" t="s">
        <v>1267</v>
      </c>
      <c r="C533" t="s">
        <v>4911</v>
      </c>
      <c r="D533" t="s">
        <v>4912</v>
      </c>
      <c r="E533" t="s">
        <v>309</v>
      </c>
      <c r="F533" t="s">
        <v>5160</v>
      </c>
      <c r="G533" t="s">
        <v>5161</v>
      </c>
      <c r="H533" t="s">
        <v>312</v>
      </c>
      <c r="I533" t="s">
        <v>965</v>
      </c>
      <c r="J533" t="s">
        <v>204</v>
      </c>
      <c r="K533" t="s">
        <v>204</v>
      </c>
      <c r="L533" t="s">
        <v>340</v>
      </c>
      <c r="M533" t="s">
        <v>582</v>
      </c>
      <c r="N533" t="s">
        <v>339</v>
      </c>
      <c r="O533" t="s">
        <v>1212</v>
      </c>
      <c r="P533" s="137">
        <v>5379</v>
      </c>
      <c r="Q533" s="167">
        <v>1</v>
      </c>
      <c r="R533" t="s">
        <v>5162</v>
      </c>
      <c r="S533" s="153"/>
      <c r="T533" s="137">
        <v>233.93270000000001</v>
      </c>
      <c r="U533" s="130">
        <v>7.7435515391010483E-4</v>
      </c>
      <c r="V533" s="130">
        <v>5.8174032781930039E-3</v>
      </c>
      <c r="W533" s="130">
        <v>8.9713920877092159E-4</v>
      </c>
      <c r="X533" s="181"/>
      <c r="Y533" s="4"/>
      <c r="Z533" s="159"/>
      <c r="AA533" s="4"/>
    </row>
    <row r="534" spans="1:27" x14ac:dyDescent="0.25">
      <c r="A534" t="s">
        <v>1213</v>
      </c>
      <c r="B534" t="s">
        <v>1267</v>
      </c>
      <c r="C534" t="s">
        <v>4916</v>
      </c>
      <c r="D534" t="s">
        <v>4917</v>
      </c>
      <c r="E534" t="s">
        <v>309</v>
      </c>
      <c r="F534" t="s">
        <v>5028</v>
      </c>
      <c r="G534" t="s">
        <v>5029</v>
      </c>
      <c r="H534" t="s">
        <v>312</v>
      </c>
      <c r="I534" t="s">
        <v>965</v>
      </c>
      <c r="J534" t="s">
        <v>204</v>
      </c>
      <c r="K534" t="s">
        <v>204</v>
      </c>
      <c r="L534" t="s">
        <v>340</v>
      </c>
      <c r="M534" t="s">
        <v>582</v>
      </c>
      <c r="N534" t="s">
        <v>339</v>
      </c>
      <c r="O534" t="s">
        <v>1212</v>
      </c>
      <c r="P534" s="137">
        <v>1456</v>
      </c>
      <c r="Q534" s="167">
        <v>1</v>
      </c>
      <c r="R534" t="s">
        <v>5030</v>
      </c>
      <c r="S534" s="153"/>
      <c r="T534" s="137">
        <v>231.21279999999999</v>
      </c>
      <c r="U534" s="130">
        <v>6.3594032468771881E-5</v>
      </c>
      <c r="V534" s="130">
        <v>5.7497649673711017E-3</v>
      </c>
      <c r="W534" s="130">
        <v>8.8670826944085477E-4</v>
      </c>
      <c r="X534" s="181"/>
      <c r="Y534" s="4"/>
      <c r="Z534" s="159"/>
      <c r="AA534" s="4"/>
    </row>
    <row r="535" spans="1:27" x14ac:dyDescent="0.25">
      <c r="A535" t="s">
        <v>1213</v>
      </c>
      <c r="B535" t="s">
        <v>1267</v>
      </c>
      <c r="C535" t="s">
        <v>4906</v>
      </c>
      <c r="D535" t="s">
        <v>4907</v>
      </c>
      <c r="E535" t="s">
        <v>309</v>
      </c>
      <c r="F535" t="s">
        <v>4971</v>
      </c>
      <c r="G535" t="s">
        <v>4972</v>
      </c>
      <c r="H535" t="s">
        <v>312</v>
      </c>
      <c r="I535" t="s">
        <v>965</v>
      </c>
      <c r="J535" t="s">
        <v>204</v>
      </c>
      <c r="K535" t="s">
        <v>204</v>
      </c>
      <c r="L535" t="s">
        <v>340</v>
      </c>
      <c r="M535" t="s">
        <v>604</v>
      </c>
      <c r="N535" t="s">
        <v>339</v>
      </c>
      <c r="O535" t="s">
        <v>1212</v>
      </c>
      <c r="P535" s="137">
        <v>921</v>
      </c>
      <c r="Q535" s="167">
        <v>1</v>
      </c>
      <c r="R535" t="s">
        <v>4973</v>
      </c>
      <c r="S535" s="153"/>
      <c r="T535" s="137">
        <v>222.32939999999999</v>
      </c>
      <c r="U535" s="130">
        <v>2.7773411063099531E-5</v>
      </c>
      <c r="V535" s="130">
        <v>5.5288539187131362E-3</v>
      </c>
      <c r="W535" s="130">
        <v>8.52640154523554E-4</v>
      </c>
      <c r="X535" s="181"/>
      <c r="Y535" s="4"/>
      <c r="Z535" s="159"/>
      <c r="AA535" s="4"/>
    </row>
    <row r="536" spans="1:27" x14ac:dyDescent="0.25">
      <c r="A536" t="s">
        <v>1213</v>
      </c>
      <c r="B536" t="s">
        <v>1267</v>
      </c>
      <c r="C536" t="s">
        <v>4924</v>
      </c>
      <c r="D536" t="s">
        <v>4925</v>
      </c>
      <c r="E536" t="s">
        <v>309</v>
      </c>
      <c r="F536" t="s">
        <v>5240</v>
      </c>
      <c r="G536" t="s">
        <v>5241</v>
      </c>
      <c r="H536" t="s">
        <v>312</v>
      </c>
      <c r="I536" t="s">
        <v>965</v>
      </c>
      <c r="J536" t="s">
        <v>204</v>
      </c>
      <c r="K536" t="s">
        <v>204</v>
      </c>
      <c r="L536" t="s">
        <v>340</v>
      </c>
      <c r="M536" t="s">
        <v>707</v>
      </c>
      <c r="N536" t="s">
        <v>339</v>
      </c>
      <c r="O536" t="s">
        <v>1212</v>
      </c>
      <c r="P536" s="137">
        <v>1703</v>
      </c>
      <c r="Q536" s="167">
        <v>1</v>
      </c>
      <c r="R536" t="s">
        <v>5242</v>
      </c>
      <c r="S536" s="153"/>
      <c r="T536" s="137">
        <v>72.002800000000008</v>
      </c>
      <c r="U536" s="130">
        <v>4.8657142857142855E-4</v>
      </c>
      <c r="V536" s="130">
        <v>1.7905557433811046E-3</v>
      </c>
      <c r="W536" s="130">
        <v>2.7613312779926869E-4</v>
      </c>
      <c r="X536" s="181"/>
      <c r="Y536" s="4"/>
      <c r="Z536" s="159"/>
      <c r="AA536" s="4"/>
    </row>
    <row r="537" spans="1:27" x14ac:dyDescent="0.25">
      <c r="A537" t="s">
        <v>1213</v>
      </c>
      <c r="B537" t="s">
        <v>1267</v>
      </c>
      <c r="C537" t="s">
        <v>4924</v>
      </c>
      <c r="D537" t="s">
        <v>4925</v>
      </c>
      <c r="E537" t="s">
        <v>309</v>
      </c>
      <c r="F537" t="s">
        <v>5237</v>
      </c>
      <c r="G537" t="s">
        <v>5238</v>
      </c>
      <c r="H537" t="s">
        <v>312</v>
      </c>
      <c r="I537" t="s">
        <v>965</v>
      </c>
      <c r="J537" t="s">
        <v>204</v>
      </c>
      <c r="K537" t="s">
        <v>204</v>
      </c>
      <c r="L537" t="s">
        <v>340</v>
      </c>
      <c r="M537" t="s">
        <v>588</v>
      </c>
      <c r="N537" t="s">
        <v>339</v>
      </c>
      <c r="O537" t="s">
        <v>1212</v>
      </c>
      <c r="P537" s="137">
        <v>17</v>
      </c>
      <c r="Q537" s="167">
        <v>1</v>
      </c>
      <c r="R537" t="s">
        <v>5239</v>
      </c>
      <c r="S537" s="153"/>
      <c r="T537" s="137">
        <v>0.96029999999999993</v>
      </c>
      <c r="U537" s="130">
        <v>1.7701173577395726E-6</v>
      </c>
      <c r="V537" s="130">
        <v>2.3881341305998154E-5</v>
      </c>
      <c r="W537" s="130">
        <v>3.6828953777305413E-6</v>
      </c>
      <c r="X537" s="181"/>
      <c r="Y537" s="4"/>
      <c r="Z537" s="159"/>
      <c r="AA537" s="4"/>
    </row>
    <row r="538" spans="1:27" x14ac:dyDescent="0.25">
      <c r="A538" t="s">
        <v>1213</v>
      </c>
      <c r="B538" t="s">
        <v>1267</v>
      </c>
      <c r="C538" t="s">
        <v>4896</v>
      </c>
      <c r="D538" t="s">
        <v>4897</v>
      </c>
      <c r="E538" t="s">
        <v>80</v>
      </c>
      <c r="F538" t="s">
        <v>4898</v>
      </c>
      <c r="G538" t="s">
        <v>4899</v>
      </c>
      <c r="H538" t="s">
        <v>321</v>
      </c>
      <c r="I538" t="s">
        <v>965</v>
      </c>
      <c r="J538" t="s">
        <v>205</v>
      </c>
      <c r="K538" t="s">
        <v>224</v>
      </c>
      <c r="L538" t="s">
        <v>346</v>
      </c>
      <c r="M538" t="s">
        <v>597</v>
      </c>
      <c r="N538" t="s">
        <v>339</v>
      </c>
      <c r="O538" t="s">
        <v>1215</v>
      </c>
      <c r="P538" s="137">
        <v>3545</v>
      </c>
      <c r="Q538" s="11" t="s">
        <v>1216</v>
      </c>
      <c r="R538" t="s">
        <v>4900</v>
      </c>
      <c r="S538" s="153">
        <v>2.027861918063254</v>
      </c>
      <c r="T538" s="137">
        <v>6392.0772999999999</v>
      </c>
      <c r="U538" s="130">
        <v>1.23082852206399E-8</v>
      </c>
      <c r="V538" s="130">
        <v>0.1590076419963932</v>
      </c>
      <c r="W538" s="130">
        <v>2.4521592075955338E-2</v>
      </c>
      <c r="X538" s="181"/>
      <c r="Y538" s="4"/>
      <c r="Z538" s="159"/>
      <c r="AA538" s="4"/>
    </row>
    <row r="539" spans="1:27" x14ac:dyDescent="0.25">
      <c r="A539" t="s">
        <v>1213</v>
      </c>
      <c r="B539" t="s">
        <v>1267</v>
      </c>
      <c r="C539" t="s">
        <v>4891</v>
      </c>
      <c r="D539" t="s">
        <v>4892</v>
      </c>
      <c r="E539" t="s">
        <v>80</v>
      </c>
      <c r="F539" t="s">
        <v>4893</v>
      </c>
      <c r="G539" t="s">
        <v>4894</v>
      </c>
      <c r="H539" t="s">
        <v>321</v>
      </c>
      <c r="I539" t="s">
        <v>965</v>
      </c>
      <c r="J539" t="s">
        <v>205</v>
      </c>
      <c r="K539" t="s">
        <v>224</v>
      </c>
      <c r="L539" t="s">
        <v>344</v>
      </c>
      <c r="M539" t="s">
        <v>604</v>
      </c>
      <c r="N539" t="s">
        <v>339</v>
      </c>
      <c r="O539" t="s">
        <v>1215</v>
      </c>
      <c r="P539" s="137">
        <v>942</v>
      </c>
      <c r="Q539" s="11" t="s">
        <v>1216</v>
      </c>
      <c r="R539" t="s">
        <v>4895</v>
      </c>
      <c r="S539" s="153">
        <v>1.6800672678904032</v>
      </c>
      <c r="T539" s="137">
        <v>1777.2646999999999</v>
      </c>
      <c r="U539" s="130">
        <v>2.0030466988834863E-9</v>
      </c>
      <c r="V539" s="130">
        <v>4.423852876161187E-2</v>
      </c>
      <c r="W539" s="130">
        <v>6.8223083036302781E-3</v>
      </c>
      <c r="X539" s="181"/>
      <c r="Y539" s="4"/>
      <c r="Z539" s="159"/>
      <c r="AA539" s="4"/>
    </row>
    <row r="540" spans="1:27" x14ac:dyDescent="0.25">
      <c r="A540" t="s">
        <v>1213</v>
      </c>
      <c r="B540" t="s">
        <v>1267</v>
      </c>
      <c r="C540" t="s">
        <v>4901</v>
      </c>
      <c r="D540" t="s">
        <v>4902</v>
      </c>
      <c r="E540" t="s">
        <v>80</v>
      </c>
      <c r="F540" t="s">
        <v>5072</v>
      </c>
      <c r="G540" t="s">
        <v>5073</v>
      </c>
      <c r="H540" t="s">
        <v>321</v>
      </c>
      <c r="I540" t="s">
        <v>965</v>
      </c>
      <c r="J540" t="s">
        <v>205</v>
      </c>
      <c r="K540" t="s">
        <v>224</v>
      </c>
      <c r="L540" t="s">
        <v>344</v>
      </c>
      <c r="M540" t="s">
        <v>735</v>
      </c>
      <c r="N540" t="s">
        <v>339</v>
      </c>
      <c r="O540" t="s">
        <v>1215</v>
      </c>
      <c r="P540" s="137">
        <v>1525</v>
      </c>
      <c r="Q540" s="11" t="s">
        <v>1216</v>
      </c>
      <c r="R540" t="s">
        <v>5074</v>
      </c>
      <c r="S540" s="153"/>
      <c r="T540" s="137">
        <v>835.50819999999999</v>
      </c>
      <c r="U540" s="130">
        <v>3.9171852455364761E-8</v>
      </c>
      <c r="V540" s="130">
        <v>2.0777292424949842E-2</v>
      </c>
      <c r="W540" s="130">
        <v>3.2042000176256548E-3</v>
      </c>
      <c r="X540" s="181"/>
      <c r="Y540" s="4"/>
      <c r="Z540" s="159"/>
      <c r="AA540" s="4"/>
    </row>
    <row r="541" spans="1:27" x14ac:dyDescent="0.25">
      <c r="A541" t="s">
        <v>1213</v>
      </c>
      <c r="B541" t="s">
        <v>1267</v>
      </c>
      <c r="C541" t="s">
        <v>5051</v>
      </c>
      <c r="D541" t="s">
        <v>5052</v>
      </c>
      <c r="E541" t="s">
        <v>80</v>
      </c>
      <c r="F541" t="s">
        <v>5056</v>
      </c>
      <c r="G541" t="s">
        <v>5057</v>
      </c>
      <c r="H541" t="s">
        <v>321</v>
      </c>
      <c r="I541" t="s">
        <v>965</v>
      </c>
      <c r="J541" t="s">
        <v>205</v>
      </c>
      <c r="K541" t="s">
        <v>224</v>
      </c>
      <c r="L541" t="s">
        <v>344</v>
      </c>
      <c r="M541" t="s">
        <v>602</v>
      </c>
      <c r="N541" t="s">
        <v>339</v>
      </c>
      <c r="O541" t="s">
        <v>1215</v>
      </c>
      <c r="P541" s="137">
        <v>882</v>
      </c>
      <c r="Q541" s="11" t="s">
        <v>1216</v>
      </c>
      <c r="R541" t="s">
        <v>5058</v>
      </c>
      <c r="S541" s="153"/>
      <c r="T541" s="137">
        <v>672.66919999999993</v>
      </c>
      <c r="U541" s="130">
        <v>1.4722060086911482E-8</v>
      </c>
      <c r="V541" s="130">
        <v>1.6727836398983217E-2</v>
      </c>
      <c r="W541" s="130">
        <v>2.5797073356920077E-3</v>
      </c>
      <c r="X541" s="181"/>
      <c r="Y541" s="4"/>
      <c r="Z541" s="159"/>
      <c r="AA541" s="4"/>
    </row>
    <row r="542" spans="1:27" x14ac:dyDescent="0.25">
      <c r="A542" t="s">
        <v>1213</v>
      </c>
      <c r="B542" t="s">
        <v>1267</v>
      </c>
      <c r="C542" t="s">
        <v>5051</v>
      </c>
      <c r="D542" t="s">
        <v>5052</v>
      </c>
      <c r="E542" t="s">
        <v>80</v>
      </c>
      <c r="F542" t="s">
        <v>5243</v>
      </c>
      <c r="G542" t="s">
        <v>5244</v>
      </c>
      <c r="H542" t="s">
        <v>321</v>
      </c>
      <c r="I542" t="s">
        <v>965</v>
      </c>
      <c r="J542" t="s">
        <v>205</v>
      </c>
      <c r="K542" t="s">
        <v>224</v>
      </c>
      <c r="L542" t="s">
        <v>344</v>
      </c>
      <c r="M542" t="s">
        <v>735</v>
      </c>
      <c r="N542" t="s">
        <v>339</v>
      </c>
      <c r="O542" t="s">
        <v>1215</v>
      </c>
      <c r="P542" s="137">
        <v>2555</v>
      </c>
      <c r="Q542" s="11" t="s">
        <v>1216</v>
      </c>
      <c r="R542" t="s">
        <v>5245</v>
      </c>
      <c r="S542" s="153"/>
      <c r="T542" s="137">
        <v>655.39369999999997</v>
      </c>
      <c r="U542" s="130">
        <v>1.6290393640944423E-7</v>
      </c>
      <c r="V542" s="130">
        <v>1.6298230955209696E-2</v>
      </c>
      <c r="W542" s="130">
        <v>2.5134551146442732E-3</v>
      </c>
      <c r="X542" s="181"/>
      <c r="Y542" s="4"/>
      <c r="Z542" s="159"/>
      <c r="AA542" s="4"/>
    </row>
    <row r="543" spans="1:27" x14ac:dyDescent="0.25">
      <c r="A543" t="s">
        <v>1213</v>
      </c>
      <c r="B543" t="s">
        <v>1267</v>
      </c>
      <c r="C543" t="s">
        <v>5051</v>
      </c>
      <c r="D543" t="s">
        <v>5052</v>
      </c>
      <c r="E543" t="s">
        <v>80</v>
      </c>
      <c r="F543" t="s">
        <v>5053</v>
      </c>
      <c r="G543" t="s">
        <v>5054</v>
      </c>
      <c r="H543" t="s">
        <v>321</v>
      </c>
      <c r="I543" t="s">
        <v>965</v>
      </c>
      <c r="J543" t="s">
        <v>205</v>
      </c>
      <c r="K543" t="s">
        <v>224</v>
      </c>
      <c r="L543" t="s">
        <v>368</v>
      </c>
      <c r="M543" t="s">
        <v>735</v>
      </c>
      <c r="N543" t="s">
        <v>339</v>
      </c>
      <c r="O543" t="s">
        <v>1217</v>
      </c>
      <c r="P543" s="137">
        <v>1048</v>
      </c>
      <c r="Q543" s="11" t="s">
        <v>1218</v>
      </c>
      <c r="R543" t="s">
        <v>5055</v>
      </c>
      <c r="S543" s="153"/>
      <c r="T543" s="137">
        <v>640.3175</v>
      </c>
      <c r="U543" s="130">
        <v>1.6803561713725994E-7</v>
      </c>
      <c r="V543" s="130">
        <v>1.5923319212374616E-2</v>
      </c>
      <c r="W543" s="130">
        <v>2.455637561306203E-3</v>
      </c>
      <c r="X543" s="181"/>
      <c r="Y543" s="4"/>
      <c r="Z543" s="159"/>
      <c r="AA543" s="4"/>
    </row>
    <row r="544" spans="1:27" x14ac:dyDescent="0.25">
      <c r="A544" t="s">
        <v>1213</v>
      </c>
      <c r="B544" t="s">
        <v>1267</v>
      </c>
      <c r="C544" t="s">
        <v>5067</v>
      </c>
      <c r="D544" t="s">
        <v>5068</v>
      </c>
      <c r="E544" t="s">
        <v>80</v>
      </c>
      <c r="F544" t="s">
        <v>5069</v>
      </c>
      <c r="G544" t="s">
        <v>5070</v>
      </c>
      <c r="H544" t="s">
        <v>321</v>
      </c>
      <c r="I544" t="s">
        <v>965</v>
      </c>
      <c r="J544" t="s">
        <v>205</v>
      </c>
      <c r="K544" t="s">
        <v>224</v>
      </c>
      <c r="L544" t="s">
        <v>344</v>
      </c>
      <c r="M544" t="s">
        <v>735</v>
      </c>
      <c r="N544" t="s">
        <v>339</v>
      </c>
      <c r="O544" t="s">
        <v>1215</v>
      </c>
      <c r="P544" s="137">
        <v>587</v>
      </c>
      <c r="Q544" s="11" t="s">
        <v>1216</v>
      </c>
      <c r="R544" t="s">
        <v>5071</v>
      </c>
      <c r="S544" s="153"/>
      <c r="T544" s="137">
        <v>544.19719999999995</v>
      </c>
      <c r="U544" s="130">
        <v>3.8857368303640877E-8</v>
      </c>
      <c r="V544" s="130">
        <v>1.3533014565742048E-2</v>
      </c>
      <c r="W544" s="130">
        <v>2.0870132942831503E-3</v>
      </c>
      <c r="X544" s="181"/>
      <c r="Y544" s="4"/>
      <c r="Z544" s="159"/>
      <c r="AA544" s="4"/>
    </row>
    <row r="545" spans="1:27" x14ac:dyDescent="0.25">
      <c r="A545" t="s">
        <v>1213</v>
      </c>
      <c r="B545" t="s">
        <v>1267</v>
      </c>
      <c r="C545" t="s">
        <v>5173</v>
      </c>
      <c r="D545" t="s">
        <v>5174</v>
      </c>
      <c r="E545" t="s">
        <v>80</v>
      </c>
      <c r="F545" t="s">
        <v>5175</v>
      </c>
      <c r="G545" t="s">
        <v>5176</v>
      </c>
      <c r="H545" t="s">
        <v>321</v>
      </c>
      <c r="I545" t="s">
        <v>965</v>
      </c>
      <c r="J545" t="s">
        <v>205</v>
      </c>
      <c r="K545" t="s">
        <v>281</v>
      </c>
      <c r="L545" t="s">
        <v>314</v>
      </c>
      <c r="M545" t="s">
        <v>735</v>
      </c>
      <c r="N545" t="s">
        <v>339</v>
      </c>
      <c r="O545" t="s">
        <v>1217</v>
      </c>
      <c r="P545" s="137">
        <v>3451</v>
      </c>
      <c r="Q545" s="11" t="s">
        <v>1218</v>
      </c>
      <c r="R545" t="s">
        <v>5177</v>
      </c>
      <c r="S545" s="153"/>
      <c r="T545" s="137">
        <v>426.49170000000004</v>
      </c>
      <c r="U545" s="130">
        <v>3.971671429181393E-6</v>
      </c>
      <c r="V545" s="130">
        <v>1.0605931768319527E-2</v>
      </c>
      <c r="W545" s="130">
        <v>1.6356090131444524E-3</v>
      </c>
      <c r="X545" s="181"/>
      <c r="Y545" s="4"/>
      <c r="Z545" s="159"/>
      <c r="AA545" s="4"/>
    </row>
    <row r="546" spans="1:27" x14ac:dyDescent="0.25">
      <c r="A546" t="s">
        <v>1213</v>
      </c>
      <c r="B546" t="s">
        <v>1267</v>
      </c>
      <c r="C546" t="s">
        <v>4901</v>
      </c>
      <c r="D546" t="s">
        <v>4902</v>
      </c>
      <c r="E546" t="s">
        <v>80</v>
      </c>
      <c r="F546" t="s">
        <v>4903</v>
      </c>
      <c r="G546" t="s">
        <v>4904</v>
      </c>
      <c r="H546" t="s">
        <v>321</v>
      </c>
      <c r="I546" t="s">
        <v>965</v>
      </c>
      <c r="J546" t="s">
        <v>205</v>
      </c>
      <c r="K546" t="s">
        <v>224</v>
      </c>
      <c r="L546" t="s">
        <v>344</v>
      </c>
      <c r="M546" t="s">
        <v>604</v>
      </c>
      <c r="N546" t="s">
        <v>339</v>
      </c>
      <c r="O546" t="s">
        <v>1215</v>
      </c>
      <c r="P546" s="137">
        <v>202</v>
      </c>
      <c r="Q546" s="11" t="s">
        <v>1216</v>
      </c>
      <c r="R546" t="s">
        <v>4905</v>
      </c>
      <c r="S546" s="153">
        <v>0.26692153232243238</v>
      </c>
      <c r="T546" s="137">
        <v>414.23940000000005</v>
      </c>
      <c r="U546" s="130">
        <v>3.6995193600930375E-10</v>
      </c>
      <c r="V546" s="130">
        <v>1.030787967702059E-2</v>
      </c>
      <c r="W546" s="130">
        <v>1.5896444814499085E-3</v>
      </c>
      <c r="X546" s="181"/>
      <c r="Y546" s="4"/>
      <c r="Z546" s="159"/>
      <c r="AA546" s="4"/>
    </row>
    <row r="547" spans="1:27" x14ac:dyDescent="0.25">
      <c r="A547" t="s">
        <v>1213</v>
      </c>
      <c r="B547" t="s">
        <v>1267</v>
      </c>
      <c r="C547" t="s">
        <v>5178</v>
      </c>
      <c r="D547" t="s">
        <v>5179</v>
      </c>
      <c r="E547" t="s">
        <v>80</v>
      </c>
      <c r="F547" t="s">
        <v>5180</v>
      </c>
      <c r="G547" t="s">
        <v>5181</v>
      </c>
      <c r="H547" t="s">
        <v>321</v>
      </c>
      <c r="I547" t="s">
        <v>965</v>
      </c>
      <c r="J547" t="s">
        <v>205</v>
      </c>
      <c r="K547" t="s">
        <v>224</v>
      </c>
      <c r="L547" t="s">
        <v>344</v>
      </c>
      <c r="M547" t="s">
        <v>735</v>
      </c>
      <c r="N547" t="s">
        <v>339</v>
      </c>
      <c r="O547" t="s">
        <v>1215</v>
      </c>
      <c r="P547" s="137">
        <v>1930</v>
      </c>
      <c r="Q547" s="11" t="s">
        <v>1216</v>
      </c>
      <c r="R547" t="s">
        <v>5182</v>
      </c>
      <c r="S547" s="153">
        <v>0.23022460760839075</v>
      </c>
      <c r="T547" s="137">
        <v>328.13259999999997</v>
      </c>
      <c r="U547" s="130">
        <v>7.4011183741775365E-7</v>
      </c>
      <c r="V547" s="130">
        <v>8.1656772765531429E-3</v>
      </c>
      <c r="W547" s="130">
        <v>1.2592816589537003E-3</v>
      </c>
      <c r="X547" s="181"/>
      <c r="Y547" s="4"/>
      <c r="Z547" s="159"/>
      <c r="AA547" s="4"/>
    </row>
    <row r="548" spans="1:27" x14ac:dyDescent="0.25">
      <c r="A548" t="s">
        <v>1213</v>
      </c>
      <c r="B548" t="s">
        <v>1267</v>
      </c>
      <c r="C548" t="s">
        <v>5051</v>
      </c>
      <c r="D548" t="s">
        <v>5052</v>
      </c>
      <c r="E548" t="s">
        <v>80</v>
      </c>
      <c r="F548" t="s">
        <v>5246</v>
      </c>
      <c r="G548" t="s">
        <v>5247</v>
      </c>
      <c r="H548" t="s">
        <v>321</v>
      </c>
      <c r="I548" t="s">
        <v>965</v>
      </c>
      <c r="J548" t="s">
        <v>205</v>
      </c>
      <c r="K548" t="s">
        <v>224</v>
      </c>
      <c r="L548" t="s">
        <v>344</v>
      </c>
      <c r="M548" t="s">
        <v>735</v>
      </c>
      <c r="N548" t="s">
        <v>339</v>
      </c>
      <c r="O548" t="s">
        <v>1215</v>
      </c>
      <c r="P548" s="137">
        <v>2932</v>
      </c>
      <c r="Q548" s="11" t="s">
        <v>1216</v>
      </c>
      <c r="R548" t="s">
        <v>5248</v>
      </c>
      <c r="T548" s="137">
        <v>286.44590000000005</v>
      </c>
      <c r="U548" s="130">
        <v>6.4705091291529453E-7</v>
      </c>
      <c r="V548" s="130">
        <v>7.1232927072513649E-3</v>
      </c>
      <c r="W548" s="130">
        <v>1.0985288242234778E-3</v>
      </c>
      <c r="X548" s="181"/>
      <c r="Y548" s="4"/>
      <c r="Z548" s="159"/>
      <c r="AA548" s="4"/>
    </row>
    <row r="549" spans="1:27" x14ac:dyDescent="0.25">
      <c r="A549" t="s">
        <v>1213</v>
      </c>
      <c r="B549" t="s">
        <v>1267</v>
      </c>
      <c r="C549" t="s">
        <v>5067</v>
      </c>
      <c r="D549" t="s">
        <v>5068</v>
      </c>
      <c r="E549" t="s">
        <v>80</v>
      </c>
      <c r="F549" t="s">
        <v>5249</v>
      </c>
      <c r="G549" t="s">
        <v>5250</v>
      </c>
      <c r="H549" t="s">
        <v>321</v>
      </c>
      <c r="I549" t="s">
        <v>965</v>
      </c>
      <c r="J549" t="s">
        <v>205</v>
      </c>
      <c r="K549" t="s">
        <v>224</v>
      </c>
      <c r="L549" t="s">
        <v>344</v>
      </c>
      <c r="M549" t="s">
        <v>735</v>
      </c>
      <c r="N549" t="s">
        <v>339</v>
      </c>
      <c r="O549" t="s">
        <v>1215</v>
      </c>
      <c r="P549" s="137">
        <v>271</v>
      </c>
      <c r="Q549" s="11" t="s">
        <v>1216</v>
      </c>
      <c r="R549" t="s">
        <v>5251</v>
      </c>
      <c r="T549" s="137">
        <v>88.524100000000004</v>
      </c>
      <c r="U549" s="130">
        <v>3.9809279763459431E-8</v>
      </c>
      <c r="V549" s="130">
        <v>2.2014032961373397E-3</v>
      </c>
      <c r="W549" s="130">
        <v>3.3949257372024817E-4</v>
      </c>
      <c r="X549" s="181"/>
      <c r="Y549" s="4"/>
      <c r="Z549" s="159"/>
      <c r="AA549" s="4"/>
    </row>
    <row r="550" spans="1:27" x14ac:dyDescent="0.25">
      <c r="A550" t="s">
        <v>1213</v>
      </c>
      <c r="B550" t="s">
        <v>1267</v>
      </c>
      <c r="C550" t="s">
        <v>4924</v>
      </c>
      <c r="D550" t="s">
        <v>4925</v>
      </c>
      <c r="E550" t="s">
        <v>309</v>
      </c>
      <c r="F550" t="s">
        <v>5094</v>
      </c>
      <c r="G550" t="s">
        <v>5095</v>
      </c>
      <c r="H550" t="s">
        <v>312</v>
      </c>
      <c r="I550" t="s">
        <v>965</v>
      </c>
      <c r="J550" t="s">
        <v>205</v>
      </c>
      <c r="K550" t="s">
        <v>204</v>
      </c>
      <c r="L550" t="s">
        <v>340</v>
      </c>
      <c r="M550" t="s">
        <v>581</v>
      </c>
      <c r="N550" t="s">
        <v>339</v>
      </c>
      <c r="O550" t="s">
        <v>1212</v>
      </c>
      <c r="P550" s="137">
        <v>13439</v>
      </c>
      <c r="Q550" s="167">
        <v>1</v>
      </c>
      <c r="R550" t="s">
        <v>5096</v>
      </c>
      <c r="T550" s="137">
        <v>859.42409999999995</v>
      </c>
      <c r="U550" s="130">
        <v>9.5176103411431941E-4</v>
      </c>
      <c r="V550" s="130">
        <v>2.1372027391243865E-2</v>
      </c>
      <c r="W550" s="130">
        <v>3.2959179253542652E-3</v>
      </c>
      <c r="X550" s="181"/>
      <c r="Y550" s="4"/>
      <c r="Z550" s="159"/>
      <c r="AA550" s="4"/>
    </row>
    <row r="551" spans="1:27" x14ac:dyDescent="0.25">
      <c r="A551" t="s">
        <v>1213</v>
      </c>
      <c r="B551" t="s">
        <v>1267</v>
      </c>
      <c r="C551" t="s">
        <v>4911</v>
      </c>
      <c r="D551" t="s">
        <v>4912</v>
      </c>
      <c r="E551" t="s">
        <v>309</v>
      </c>
      <c r="F551" t="s">
        <v>5252</v>
      </c>
      <c r="G551" t="s">
        <v>5253</v>
      </c>
      <c r="H551" t="s">
        <v>312</v>
      </c>
      <c r="I551" t="s">
        <v>965</v>
      </c>
      <c r="J551" t="s">
        <v>205</v>
      </c>
      <c r="K551" t="s">
        <v>204</v>
      </c>
      <c r="L551" t="s">
        <v>340</v>
      </c>
      <c r="M551" t="s">
        <v>716</v>
      </c>
      <c r="N551" t="s">
        <v>339</v>
      </c>
      <c r="O551" t="s">
        <v>1212</v>
      </c>
      <c r="P551" s="137">
        <v>22688</v>
      </c>
      <c r="Q551" s="167">
        <v>1</v>
      </c>
      <c r="R551" t="s">
        <v>5254</v>
      </c>
      <c r="T551" s="137">
        <v>560.39359999999999</v>
      </c>
      <c r="U551" s="130">
        <v>5.0417777777777778E-3</v>
      </c>
      <c r="V551" s="130">
        <v>1.393578335290682E-2</v>
      </c>
      <c r="W551" s="130">
        <v>2.1491268617556234E-3</v>
      </c>
      <c r="X551" s="181"/>
      <c r="Y551" s="4"/>
      <c r="Z551" s="159"/>
      <c r="AA551" s="4"/>
    </row>
    <row r="552" spans="1:27" x14ac:dyDescent="0.25">
      <c r="A552" t="s">
        <v>1213</v>
      </c>
      <c r="B552" t="s">
        <v>1267</v>
      </c>
      <c r="C552" t="s">
        <v>4929</v>
      </c>
      <c r="D552" t="s">
        <v>4930</v>
      </c>
      <c r="E552" t="s">
        <v>309</v>
      </c>
      <c r="F552" t="s">
        <v>5115</v>
      </c>
      <c r="G552" t="s">
        <v>5116</v>
      </c>
      <c r="H552" t="s">
        <v>312</v>
      </c>
      <c r="I552" t="s">
        <v>966</v>
      </c>
      <c r="J552" t="s">
        <v>204</v>
      </c>
      <c r="K552" t="s">
        <v>204</v>
      </c>
      <c r="L552" t="s">
        <v>340</v>
      </c>
      <c r="M552" t="s">
        <v>630</v>
      </c>
      <c r="N552" t="s">
        <v>339</v>
      </c>
      <c r="O552" t="s">
        <v>1212</v>
      </c>
      <c r="P552" s="137">
        <v>814187</v>
      </c>
      <c r="Q552" s="167">
        <v>1</v>
      </c>
      <c r="R552" t="s">
        <v>5117</v>
      </c>
      <c r="T552" s="137">
        <v>3121.0230000000001</v>
      </c>
      <c r="U552" s="130">
        <v>2.9829966002638407E-3</v>
      </c>
      <c r="V552" s="130">
        <v>7.7613128959893599E-2</v>
      </c>
      <c r="W552" s="130">
        <v>1.1969220247516137E-2</v>
      </c>
      <c r="X552" s="181"/>
      <c r="Y552" s="4"/>
      <c r="Z552" s="159"/>
      <c r="AA552" s="4"/>
    </row>
    <row r="553" spans="1:27" x14ac:dyDescent="0.25">
      <c r="A553" t="s">
        <v>1213</v>
      </c>
      <c r="B553" t="s">
        <v>1267</v>
      </c>
      <c r="C553" t="s">
        <v>4924</v>
      </c>
      <c r="D553" t="s">
        <v>4925</v>
      </c>
      <c r="E553" t="s">
        <v>309</v>
      </c>
      <c r="F553" t="s">
        <v>5189</v>
      </c>
      <c r="G553" t="s">
        <v>5190</v>
      </c>
      <c r="H553" t="s">
        <v>312</v>
      </c>
      <c r="I553" t="s">
        <v>966</v>
      </c>
      <c r="J553" t="s">
        <v>204</v>
      </c>
      <c r="K553" t="s">
        <v>204</v>
      </c>
      <c r="L553" t="s">
        <v>340</v>
      </c>
      <c r="M553" t="s">
        <v>573</v>
      </c>
      <c r="N553" t="s">
        <v>339</v>
      </c>
      <c r="O553" t="s">
        <v>1212</v>
      </c>
      <c r="P553" s="137">
        <v>58694.77</v>
      </c>
      <c r="Q553" s="167">
        <v>1</v>
      </c>
      <c r="R553" t="s">
        <v>5191</v>
      </c>
      <c r="T553" s="137">
        <v>2116.2399</v>
      </c>
      <c r="U553" s="130">
        <v>7.4373823676972619E-4</v>
      </c>
      <c r="V553" s="130">
        <v>5.2626334811817596E-2</v>
      </c>
      <c r="W553" s="130">
        <v>8.1158458707117423E-3</v>
      </c>
      <c r="X553" s="181"/>
      <c r="Y553" s="4"/>
      <c r="Z553" s="159"/>
      <c r="AA553" s="4"/>
    </row>
    <row r="554" spans="1:27" x14ac:dyDescent="0.25">
      <c r="A554" t="s">
        <v>1213</v>
      </c>
      <c r="B554" t="s">
        <v>1267</v>
      </c>
      <c r="C554" t="s">
        <v>4924</v>
      </c>
      <c r="D554" t="s">
        <v>4925</v>
      </c>
      <c r="E554" t="s">
        <v>309</v>
      </c>
      <c r="F554" t="s">
        <v>5103</v>
      </c>
      <c r="G554" t="s">
        <v>5104</v>
      </c>
      <c r="H554" t="s">
        <v>312</v>
      </c>
      <c r="I554" t="s">
        <v>966</v>
      </c>
      <c r="J554" t="s">
        <v>204</v>
      </c>
      <c r="K554" t="s">
        <v>204</v>
      </c>
      <c r="L554" t="s">
        <v>340</v>
      </c>
      <c r="M554" t="s">
        <v>576</v>
      </c>
      <c r="N554" t="s">
        <v>339</v>
      </c>
      <c r="O554" t="s">
        <v>1212</v>
      </c>
      <c r="P554" s="137">
        <v>35640</v>
      </c>
      <c r="Q554" s="167">
        <v>1</v>
      </c>
      <c r="R554" t="s">
        <v>5105</v>
      </c>
      <c r="T554" s="137">
        <v>1264.5393000000001</v>
      </c>
      <c r="U554" s="130">
        <v>2.5457142857142855E-4</v>
      </c>
      <c r="V554" s="130">
        <v>3.1446371606630844E-2</v>
      </c>
      <c r="W554" s="130">
        <v>4.8495473998928758E-3</v>
      </c>
      <c r="X554" s="181"/>
      <c r="Y554" s="4"/>
      <c r="Z554" s="159"/>
      <c r="AA554" s="4"/>
    </row>
    <row r="555" spans="1:27" x14ac:dyDescent="0.25">
      <c r="A555" t="s">
        <v>1213</v>
      </c>
      <c r="B555" t="s">
        <v>1267</v>
      </c>
      <c r="C555" t="s">
        <v>4916</v>
      </c>
      <c r="D555" t="s">
        <v>4917</v>
      </c>
      <c r="E555" t="s">
        <v>309</v>
      </c>
      <c r="F555" t="s">
        <v>5109</v>
      </c>
      <c r="G555" t="s">
        <v>5110</v>
      </c>
      <c r="H555" t="s">
        <v>312</v>
      </c>
      <c r="I555" t="s">
        <v>966</v>
      </c>
      <c r="J555" t="s">
        <v>204</v>
      </c>
      <c r="K555" t="s">
        <v>204</v>
      </c>
      <c r="L555" t="s">
        <v>340</v>
      </c>
      <c r="M555" t="s">
        <v>576</v>
      </c>
      <c r="N555" t="s">
        <v>339</v>
      </c>
      <c r="O555" t="s">
        <v>1212</v>
      </c>
      <c r="P555" s="137">
        <v>233281.88</v>
      </c>
      <c r="Q555" s="167">
        <v>1</v>
      </c>
      <c r="R555" t="s">
        <v>5111</v>
      </c>
      <c r="T555" s="137">
        <v>834.68259999999998</v>
      </c>
      <c r="U555" s="130">
        <v>1.6969519964576819E-4</v>
      </c>
      <c r="V555" s="130">
        <v>2.0756759922210478E-2</v>
      </c>
      <c r="W555" s="130">
        <v>3.2010335682012645E-3</v>
      </c>
      <c r="X555" s="181"/>
      <c r="Y555" s="4"/>
      <c r="Z555" s="159"/>
      <c r="AA555" s="4"/>
    </row>
    <row r="556" spans="1:27" x14ac:dyDescent="0.25">
      <c r="A556" t="s">
        <v>1213</v>
      </c>
      <c r="B556" t="s">
        <v>1267</v>
      </c>
      <c r="C556" t="s">
        <v>4906</v>
      </c>
      <c r="D556" t="s">
        <v>4907</v>
      </c>
      <c r="E556" t="s">
        <v>309</v>
      </c>
      <c r="F556" t="s">
        <v>5118</v>
      </c>
      <c r="G556" t="s">
        <v>5119</v>
      </c>
      <c r="H556" t="s">
        <v>312</v>
      </c>
      <c r="I556" t="s">
        <v>966</v>
      </c>
      <c r="J556" t="s">
        <v>204</v>
      </c>
      <c r="K556" t="s">
        <v>204</v>
      </c>
      <c r="L556" t="s">
        <v>340</v>
      </c>
      <c r="M556" t="s">
        <v>630</v>
      </c>
      <c r="N556" t="s">
        <v>339</v>
      </c>
      <c r="O556" t="s">
        <v>1212</v>
      </c>
      <c r="P556" s="137">
        <v>152079</v>
      </c>
      <c r="Q556" s="167">
        <v>1</v>
      </c>
      <c r="R556" t="s">
        <v>5120</v>
      </c>
      <c r="T556" s="137">
        <v>584.97190000000001</v>
      </c>
      <c r="U556" s="130">
        <v>2.0710668041289555E-4</v>
      </c>
      <c r="V556" s="130">
        <v>1.4546992143807521E-2</v>
      </c>
      <c r="W556" s="130">
        <v>2.2433853040262461E-3</v>
      </c>
      <c r="X556" s="181"/>
      <c r="Y556" s="4"/>
      <c r="Z556" s="159"/>
      <c r="AA556" s="4"/>
    </row>
    <row r="557" spans="1:27" x14ac:dyDescent="0.25">
      <c r="A557" t="s">
        <v>1213</v>
      </c>
      <c r="B557" t="s">
        <v>1267</v>
      </c>
      <c r="C557" t="s">
        <v>4924</v>
      </c>
      <c r="D557" t="s">
        <v>4925</v>
      </c>
      <c r="E557" t="s">
        <v>309</v>
      </c>
      <c r="F557" t="s">
        <v>5316</v>
      </c>
      <c r="G557" t="s">
        <v>5317</v>
      </c>
      <c r="H557" t="s">
        <v>312</v>
      </c>
      <c r="I557" t="s">
        <v>966</v>
      </c>
      <c r="J557" t="s">
        <v>204</v>
      </c>
      <c r="K557" t="s">
        <v>204</v>
      </c>
      <c r="L557" t="s">
        <v>340</v>
      </c>
      <c r="M557" t="s">
        <v>628</v>
      </c>
      <c r="N557" t="s">
        <v>339</v>
      </c>
      <c r="O557" t="s">
        <v>1212</v>
      </c>
      <c r="P557" s="137">
        <v>11142</v>
      </c>
      <c r="Q557" s="167">
        <v>1</v>
      </c>
      <c r="R557" t="s">
        <v>5318</v>
      </c>
      <c r="T557" s="137">
        <v>375.49990000000003</v>
      </c>
      <c r="U557" s="130">
        <v>5.5416514141108685E-4</v>
      </c>
      <c r="V557" s="130">
        <v>9.3378743811976302E-3</v>
      </c>
      <c r="W557" s="130">
        <v>1.4400537204207842E-3</v>
      </c>
      <c r="X557" s="181"/>
      <c r="Y557" s="4"/>
      <c r="Z557" s="159"/>
      <c r="AA557" s="4"/>
    </row>
    <row r="558" spans="1:27" x14ac:dyDescent="0.25">
      <c r="A558" t="s">
        <v>1213</v>
      </c>
      <c r="B558" t="s">
        <v>1267</v>
      </c>
      <c r="C558" t="s">
        <v>5051</v>
      </c>
      <c r="D558" t="s">
        <v>5052</v>
      </c>
      <c r="E558" t="s">
        <v>80</v>
      </c>
      <c r="F558" t="s">
        <v>5231</v>
      </c>
      <c r="G558" t="s">
        <v>5232</v>
      </c>
      <c r="H558" t="s">
        <v>321</v>
      </c>
      <c r="I558" t="s">
        <v>967</v>
      </c>
      <c r="J558" t="s">
        <v>205</v>
      </c>
      <c r="K558" t="s">
        <v>224</v>
      </c>
      <c r="L558" t="s">
        <v>344</v>
      </c>
      <c r="M558" t="s">
        <v>732</v>
      </c>
      <c r="N558" t="s">
        <v>339</v>
      </c>
      <c r="O558" t="s">
        <v>1215</v>
      </c>
      <c r="P558" s="137">
        <v>7844</v>
      </c>
      <c r="Q558" s="11" t="s">
        <v>1216</v>
      </c>
      <c r="R558" t="s">
        <v>5233</v>
      </c>
      <c r="T558" s="137">
        <v>3158.4969999999998</v>
      </c>
      <c r="U558" s="130">
        <v>2.5436301639081782E-7</v>
      </c>
      <c r="V558" s="130">
        <v>7.8545027136804252E-2</v>
      </c>
      <c r="W558" s="130">
        <v>1.2112934264425133E-2</v>
      </c>
      <c r="X558" s="181"/>
      <c r="Y558" s="4"/>
      <c r="Z558" s="159"/>
      <c r="AA558" s="4"/>
    </row>
    <row r="559" spans="1:27" x14ac:dyDescent="0.25">
      <c r="A559" t="s">
        <v>1213</v>
      </c>
      <c r="B559" t="s">
        <v>1267</v>
      </c>
      <c r="C559" t="s">
        <v>5051</v>
      </c>
      <c r="D559" t="s">
        <v>5052</v>
      </c>
      <c r="E559" t="s">
        <v>80</v>
      </c>
      <c r="F559" t="s">
        <v>5255</v>
      </c>
      <c r="G559" t="s">
        <v>5256</v>
      </c>
      <c r="H559" t="s">
        <v>321</v>
      </c>
      <c r="I559" t="s">
        <v>967</v>
      </c>
      <c r="J559" t="s">
        <v>205</v>
      </c>
      <c r="K559" t="s">
        <v>224</v>
      </c>
      <c r="L559" t="s">
        <v>380</v>
      </c>
      <c r="M559" t="s">
        <v>732</v>
      </c>
      <c r="N559" t="s">
        <v>339</v>
      </c>
      <c r="O559" t="s">
        <v>1215</v>
      </c>
      <c r="P559" s="137">
        <v>1943</v>
      </c>
      <c r="Q559" s="11" t="s">
        <v>1216</v>
      </c>
      <c r="R559" t="s">
        <v>5257</v>
      </c>
      <c r="T559" s="137">
        <v>717.95730000000003</v>
      </c>
      <c r="U559" s="130">
        <v>3.0264184681618595E-7</v>
      </c>
      <c r="V559" s="130">
        <v>1.7854054803290623E-2</v>
      </c>
      <c r="W559" s="130">
        <v>2.7533887257945411E-3</v>
      </c>
      <c r="X559" s="181"/>
      <c r="Y559" s="4"/>
      <c r="Z559" s="159"/>
      <c r="AA559" s="4"/>
    </row>
    <row r="560" spans="1:27" x14ac:dyDescent="0.25">
      <c r="A560" t="s">
        <v>1213</v>
      </c>
      <c r="B560" t="s">
        <v>1267</v>
      </c>
      <c r="C560" t="s">
        <v>5067</v>
      </c>
      <c r="D560" t="s">
        <v>5068</v>
      </c>
      <c r="E560" t="s">
        <v>80</v>
      </c>
      <c r="F560" t="s">
        <v>5148</v>
      </c>
      <c r="G560" t="s">
        <v>5149</v>
      </c>
      <c r="H560" t="s">
        <v>321</v>
      </c>
      <c r="I560" t="s">
        <v>967</v>
      </c>
      <c r="J560" t="s">
        <v>205</v>
      </c>
      <c r="K560" t="s">
        <v>224</v>
      </c>
      <c r="L560" t="s">
        <v>344</v>
      </c>
      <c r="M560" t="s">
        <v>732</v>
      </c>
      <c r="N560" t="s">
        <v>339</v>
      </c>
      <c r="O560" t="s">
        <v>1215</v>
      </c>
      <c r="P560" s="137">
        <v>2064</v>
      </c>
      <c r="Q560" s="11" t="s">
        <v>1216</v>
      </c>
      <c r="R560" t="s">
        <v>5150</v>
      </c>
      <c r="T560" s="137">
        <v>598.49659999999994</v>
      </c>
      <c r="U560" s="130">
        <v>1.2281770571716996E-7</v>
      </c>
      <c r="V560" s="130">
        <v>1.4883321820685733E-2</v>
      </c>
      <c r="W560" s="130">
        <v>2.2952528686030005E-3</v>
      </c>
      <c r="X560" s="181"/>
      <c r="Y560" s="4"/>
      <c r="Z560" s="159"/>
      <c r="AA560" s="4"/>
    </row>
    <row r="561" spans="1:24" x14ac:dyDescent="0.25">
      <c r="A561" s="181" t="s">
        <v>6393</v>
      </c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</row>
  </sheetData>
  <sheetProtection formatColumns="0"/>
  <autoFilter ref="A1:Z1" xr:uid="{00000000-0009-0000-0000-000007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X1:X561"/>
    <mergeCell ref="A561:W561"/>
  </mergeCells>
  <conditionalFormatting sqref="AA2:AA560">
    <cfRule type="containsText" dxfId="10" priority="1" operator="containsText" text="FALSE">
      <formula>NOT(ISERROR(SEARCH("FALSE",AA2)))</formula>
    </cfRule>
  </conditionalFormatting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X1048574"/>
  <sheetViews>
    <sheetView rightToLeft="1" topLeftCell="I1" workbookViewId="0">
      <selection activeCell="X1" sqref="X1:X128"/>
    </sheetView>
  </sheetViews>
  <sheetFormatPr defaultColWidth="9" defaultRowHeight="13.8" x14ac:dyDescent="0.25"/>
  <cols>
    <col min="1" max="12" width="11.59765625" style="4" customWidth="1"/>
    <col min="13" max="13" width="11.59765625" style="2"/>
    <col min="14" max="16" width="11.59765625" style="4" customWidth="1"/>
    <col min="17" max="17" width="12.3984375" style="4" bestFit="1" customWidth="1"/>
    <col min="18" max="23" width="11.59765625" style="4" customWidth="1"/>
    <col min="24" max="16384" width="9" style="4"/>
  </cols>
  <sheetData>
    <row r="1" spans="1:24" ht="66.75" customHeight="1" x14ac:dyDescent="0.25">
      <c r="A1" s="15" t="s">
        <v>49</v>
      </c>
      <c r="B1" s="15" t="s">
        <v>50</v>
      </c>
      <c r="C1" s="15" t="s">
        <v>66</v>
      </c>
      <c r="D1" s="15" t="s">
        <v>80</v>
      </c>
      <c r="E1" s="15" t="s">
        <v>81</v>
      </c>
      <c r="F1" s="15" t="s">
        <v>91</v>
      </c>
      <c r="G1" s="15" t="s">
        <v>68</v>
      </c>
      <c r="H1" s="15" t="s">
        <v>82</v>
      </c>
      <c r="I1" s="15" t="s">
        <v>54</v>
      </c>
      <c r="J1" s="15" t="s">
        <v>55</v>
      </c>
      <c r="K1" s="15" t="s">
        <v>69</v>
      </c>
      <c r="L1" s="15" t="s">
        <v>89</v>
      </c>
      <c r="M1" s="15" t="s">
        <v>70</v>
      </c>
      <c r="N1" s="15" t="s">
        <v>90</v>
      </c>
      <c r="O1" s="15" t="s">
        <v>56</v>
      </c>
      <c r="P1" s="15" t="s">
        <v>59</v>
      </c>
      <c r="Q1" s="15" t="s">
        <v>76</v>
      </c>
      <c r="R1" s="15" t="s">
        <v>61</v>
      </c>
      <c r="S1" s="15" t="s">
        <v>77</v>
      </c>
      <c r="T1" s="15" t="s">
        <v>63</v>
      </c>
      <c r="U1" s="15" t="s">
        <v>79</v>
      </c>
      <c r="V1" s="15" t="s">
        <v>64</v>
      </c>
      <c r="W1" s="15" t="s">
        <v>65</v>
      </c>
      <c r="X1" s="182" t="s">
        <v>6394</v>
      </c>
    </row>
    <row r="2" spans="1:24" x14ac:dyDescent="0.25">
      <c r="A2" t="s">
        <v>1213</v>
      </c>
      <c r="B2" t="s">
        <v>1221</v>
      </c>
      <c r="C2" t="s">
        <v>4924</v>
      </c>
      <c r="D2" t="s">
        <v>4925</v>
      </c>
      <c r="E2" t="s">
        <v>309</v>
      </c>
      <c r="F2" t="s">
        <v>5359</v>
      </c>
      <c r="G2" t="s">
        <v>5360</v>
      </c>
      <c r="H2" t="s">
        <v>312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605</v>
      </c>
      <c r="O2" t="s">
        <v>339</v>
      </c>
      <c r="P2" t="s">
        <v>1212</v>
      </c>
      <c r="Q2" s="138">
        <v>18000000</v>
      </c>
      <c r="R2" s="165">
        <v>1</v>
      </c>
      <c r="S2">
        <v>253.94</v>
      </c>
      <c r="T2" s="138">
        <v>45709.2</v>
      </c>
      <c r="U2" s="130">
        <v>2.498938471761683E-2</v>
      </c>
      <c r="V2" s="130">
        <v>1</v>
      </c>
      <c r="W2" s="130">
        <v>4.740935568677479E-2</v>
      </c>
      <c r="X2" s="182"/>
    </row>
    <row r="3" spans="1:24" x14ac:dyDescent="0.25">
      <c r="A3" t="s">
        <v>1213</v>
      </c>
      <c r="B3" t="s">
        <v>1228</v>
      </c>
      <c r="C3" t="s">
        <v>4911</v>
      </c>
      <c r="D3" t="s">
        <v>4912</v>
      </c>
      <c r="E3" t="s">
        <v>309</v>
      </c>
      <c r="F3" t="s">
        <v>5362</v>
      </c>
      <c r="G3" t="s">
        <v>5363</v>
      </c>
      <c r="H3" t="s">
        <v>312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604</v>
      </c>
      <c r="O3" t="s">
        <v>339</v>
      </c>
      <c r="P3" t="s">
        <v>1212</v>
      </c>
      <c r="Q3" s="138">
        <v>3973000</v>
      </c>
      <c r="R3" s="165">
        <v>1</v>
      </c>
      <c r="S3" t="s">
        <v>5364</v>
      </c>
      <c r="T3" s="138">
        <v>11492.697099999999</v>
      </c>
      <c r="U3" s="130">
        <v>5.0124887235247313E-3</v>
      </c>
      <c r="V3" s="130">
        <v>0.3265070073409676</v>
      </c>
      <c r="W3" s="130">
        <v>5.7500820908934921E-2</v>
      </c>
      <c r="X3" s="182"/>
    </row>
    <row r="4" spans="1:24" x14ac:dyDescent="0.25">
      <c r="A4" t="s">
        <v>1213</v>
      </c>
      <c r="B4" t="s">
        <v>1228</v>
      </c>
      <c r="C4" t="s">
        <v>4924</v>
      </c>
      <c r="D4" t="s">
        <v>4925</v>
      </c>
      <c r="E4" t="s">
        <v>309</v>
      </c>
      <c r="F4" t="s">
        <v>5359</v>
      </c>
      <c r="G4" t="s">
        <v>5360</v>
      </c>
      <c r="H4" t="s">
        <v>312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605</v>
      </c>
      <c r="O4" t="s">
        <v>339</v>
      </c>
      <c r="P4" t="s">
        <v>1212</v>
      </c>
      <c r="Q4" s="138">
        <v>4300000</v>
      </c>
      <c r="R4" s="165">
        <v>1</v>
      </c>
      <c r="S4" t="s">
        <v>5361</v>
      </c>
      <c r="T4" s="138">
        <v>10919.42</v>
      </c>
      <c r="U4" s="130">
        <v>5.9696863492084643E-3</v>
      </c>
      <c r="V4" s="130">
        <v>0.3102202307323586</v>
      </c>
      <c r="W4" s="130">
        <v>5.4632573049318608E-2</v>
      </c>
      <c r="X4" s="182"/>
    </row>
    <row r="5" spans="1:24" x14ac:dyDescent="0.25">
      <c r="A5" t="s">
        <v>1213</v>
      </c>
      <c r="B5" t="s">
        <v>1228</v>
      </c>
      <c r="C5" t="s">
        <v>4906</v>
      </c>
      <c r="D5" t="s">
        <v>4907</v>
      </c>
      <c r="E5" t="s">
        <v>309</v>
      </c>
      <c r="F5" t="s">
        <v>5365</v>
      </c>
      <c r="G5" t="s">
        <v>5366</v>
      </c>
      <c r="H5" t="s">
        <v>312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605</v>
      </c>
      <c r="O5" t="s">
        <v>339</v>
      </c>
      <c r="P5" t="s">
        <v>1212</v>
      </c>
      <c r="Q5" s="138">
        <v>2700000</v>
      </c>
      <c r="R5" s="165">
        <v>1</v>
      </c>
      <c r="S5" t="s">
        <v>5367</v>
      </c>
      <c r="T5" s="138">
        <v>6807.24</v>
      </c>
      <c r="U5" s="130">
        <v>5.8736672461387474E-3</v>
      </c>
      <c r="V5" s="130">
        <v>0.19339338201576098</v>
      </c>
      <c r="W5" s="130">
        <v>3.4058314137952711E-2</v>
      </c>
      <c r="X5" s="182"/>
    </row>
    <row r="6" spans="1:24" x14ac:dyDescent="0.25">
      <c r="A6" t="s">
        <v>1213</v>
      </c>
      <c r="B6" t="s">
        <v>1228</v>
      </c>
      <c r="C6" t="s">
        <v>4929</v>
      </c>
      <c r="D6" t="s">
        <v>4930</v>
      </c>
      <c r="E6" t="s">
        <v>309</v>
      </c>
      <c r="F6" t="s">
        <v>5368</v>
      </c>
      <c r="G6" t="s">
        <v>5369</v>
      </c>
      <c r="H6" t="s">
        <v>312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577</v>
      </c>
      <c r="O6" t="s">
        <v>339</v>
      </c>
      <c r="P6" t="s">
        <v>1212</v>
      </c>
      <c r="Q6" s="138">
        <v>2547000</v>
      </c>
      <c r="R6" s="165">
        <v>1</v>
      </c>
      <c r="S6" t="s">
        <v>5370</v>
      </c>
      <c r="T6" s="138">
        <v>3176.8731000000002</v>
      </c>
      <c r="U6" s="130">
        <v>6.1883876400186484E-3</v>
      </c>
      <c r="V6" s="130">
        <v>9.0254821784437569E-2</v>
      </c>
      <c r="W6" s="130">
        <v>1.5894685954397327E-2</v>
      </c>
      <c r="X6" s="182"/>
    </row>
    <row r="7" spans="1:24" x14ac:dyDescent="0.25">
      <c r="A7" t="s">
        <v>1213</v>
      </c>
      <c r="B7" t="s">
        <v>1228</v>
      </c>
      <c r="C7" t="s">
        <v>4906</v>
      </c>
      <c r="D7" t="s">
        <v>4907</v>
      </c>
      <c r="E7" t="s">
        <v>309</v>
      </c>
      <c r="F7" t="s">
        <v>5371</v>
      </c>
      <c r="G7" t="s">
        <v>5372</v>
      </c>
      <c r="H7" t="s">
        <v>312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572</v>
      </c>
      <c r="O7" t="s">
        <v>339</v>
      </c>
      <c r="P7" t="s">
        <v>1212</v>
      </c>
      <c r="Q7" s="138">
        <v>1624000</v>
      </c>
      <c r="R7" s="165">
        <v>1</v>
      </c>
      <c r="S7" t="s">
        <v>5373</v>
      </c>
      <c r="T7" s="138">
        <v>2802.6992</v>
      </c>
      <c r="U7" s="130">
        <v>3.5160033011980159E-3</v>
      </c>
      <c r="V7" s="130">
        <v>7.9624558126475287E-2</v>
      </c>
      <c r="W7" s="130">
        <v>1.4022600905475458E-2</v>
      </c>
      <c r="X7" s="182"/>
    </row>
    <row r="8" spans="1:24" x14ac:dyDescent="0.25">
      <c r="A8" t="s">
        <v>1213</v>
      </c>
      <c r="B8" t="s">
        <v>1233</v>
      </c>
      <c r="C8" t="s">
        <v>4924</v>
      </c>
      <c r="D8" t="s">
        <v>4925</v>
      </c>
      <c r="E8" t="s">
        <v>309</v>
      </c>
      <c r="F8" t="s">
        <v>5359</v>
      </c>
      <c r="G8" t="s">
        <v>5360</v>
      </c>
      <c r="H8" t="s">
        <v>312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605</v>
      </c>
      <c r="O8" t="s">
        <v>339</v>
      </c>
      <c r="P8" t="s">
        <v>1212</v>
      </c>
      <c r="Q8" s="138">
        <v>10450000</v>
      </c>
      <c r="R8" s="165">
        <v>1</v>
      </c>
      <c r="S8" t="s">
        <v>5361</v>
      </c>
      <c r="T8" s="138">
        <v>26536.73</v>
      </c>
      <c r="U8" s="130">
        <v>1.4507726127727548E-2</v>
      </c>
      <c r="V8" s="130">
        <v>0.4094346987596108</v>
      </c>
      <c r="W8" s="130">
        <v>4.6625054596760362E-2</v>
      </c>
      <c r="X8" s="182"/>
    </row>
    <row r="9" spans="1:24" x14ac:dyDescent="0.25">
      <c r="A9" t="s">
        <v>1213</v>
      </c>
      <c r="B9" t="s">
        <v>1233</v>
      </c>
      <c r="C9" t="s">
        <v>4911</v>
      </c>
      <c r="D9" t="s">
        <v>4912</v>
      </c>
      <c r="E9" t="s">
        <v>309</v>
      </c>
      <c r="F9" t="s">
        <v>5374</v>
      </c>
      <c r="G9" t="s">
        <v>5375</v>
      </c>
      <c r="H9" t="s">
        <v>312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598</v>
      </c>
      <c r="O9" t="s">
        <v>339</v>
      </c>
      <c r="P9" t="s">
        <v>1212</v>
      </c>
      <c r="Q9" s="138">
        <v>7925000</v>
      </c>
      <c r="R9" s="165">
        <v>1</v>
      </c>
      <c r="S9" t="s">
        <v>5376</v>
      </c>
      <c r="T9" s="138">
        <v>9783.4125000000004</v>
      </c>
      <c r="U9" s="130">
        <v>2.5515192381411464E-2</v>
      </c>
      <c r="V9" s="130">
        <v>0.1509480840246146</v>
      </c>
      <c r="W9" s="130">
        <v>1.7189463131106499E-2</v>
      </c>
      <c r="X9" s="182"/>
    </row>
    <row r="10" spans="1:24" x14ac:dyDescent="0.25">
      <c r="A10" t="s">
        <v>1213</v>
      </c>
      <c r="B10" t="s">
        <v>1233</v>
      </c>
      <c r="C10" t="s">
        <v>5377</v>
      </c>
      <c r="D10" t="s">
        <v>5378</v>
      </c>
      <c r="E10" t="s">
        <v>80</v>
      </c>
      <c r="F10" t="s">
        <v>5379</v>
      </c>
      <c r="G10" t="s">
        <v>5380</v>
      </c>
      <c r="H10" t="s">
        <v>321</v>
      </c>
      <c r="I10" t="s">
        <v>917</v>
      </c>
      <c r="J10" t="s">
        <v>205</v>
      </c>
      <c r="K10" t="s">
        <v>224</v>
      </c>
      <c r="L10" t="s">
        <v>325</v>
      </c>
      <c r="M10" t="s">
        <v>314</v>
      </c>
      <c r="N10" t="s">
        <v>580</v>
      </c>
      <c r="O10" t="s">
        <v>339</v>
      </c>
      <c r="P10" t="s">
        <v>1215</v>
      </c>
      <c r="Q10" s="138">
        <v>35250.67</v>
      </c>
      <c r="R10" s="11" t="s">
        <v>1216</v>
      </c>
      <c r="S10" t="s">
        <v>5381</v>
      </c>
      <c r="T10" s="138">
        <v>4602.4677000000001</v>
      </c>
      <c r="U10" s="130">
        <v>7.9288165504657888E-6</v>
      </c>
      <c r="V10" s="130">
        <v>7.101138616545534E-2</v>
      </c>
      <c r="W10" s="130">
        <v>8.0865392380920446E-3</v>
      </c>
      <c r="X10" s="182"/>
    </row>
    <row r="11" spans="1:24" x14ac:dyDescent="0.25">
      <c r="A11" t="s">
        <v>1213</v>
      </c>
      <c r="B11" t="s">
        <v>1233</v>
      </c>
      <c r="C11" t="s">
        <v>5382</v>
      </c>
      <c r="D11" t="s">
        <v>5383</v>
      </c>
      <c r="E11" t="s">
        <v>80</v>
      </c>
      <c r="F11" t="s">
        <v>5384</v>
      </c>
      <c r="G11" t="s">
        <v>5385</v>
      </c>
      <c r="H11" t="s">
        <v>321</v>
      </c>
      <c r="I11" t="s">
        <v>917</v>
      </c>
      <c r="J11" t="s">
        <v>205</v>
      </c>
      <c r="K11" t="s">
        <v>244</v>
      </c>
      <c r="L11" t="s">
        <v>325</v>
      </c>
      <c r="M11" t="s">
        <v>314</v>
      </c>
      <c r="N11" t="s">
        <v>580</v>
      </c>
      <c r="O11" t="s">
        <v>339</v>
      </c>
      <c r="P11" t="s">
        <v>1215</v>
      </c>
      <c r="Q11" s="138">
        <v>4350</v>
      </c>
      <c r="R11" s="11" t="s">
        <v>1216</v>
      </c>
      <c r="S11" t="s">
        <v>5386</v>
      </c>
      <c r="T11" s="138">
        <v>4294.2703000000001</v>
      </c>
      <c r="U11" s="130">
        <v>1.8802616427300264E-6</v>
      </c>
      <c r="V11" s="130">
        <v>6.6256214540745664E-2</v>
      </c>
      <c r="W11" s="130">
        <v>7.5450361918413741E-3</v>
      </c>
      <c r="X11" s="182"/>
    </row>
    <row r="12" spans="1:24" x14ac:dyDescent="0.25">
      <c r="A12" t="s">
        <v>1213</v>
      </c>
      <c r="B12" t="s">
        <v>1233</v>
      </c>
      <c r="C12" t="s">
        <v>5387</v>
      </c>
      <c r="D12" t="s">
        <v>5388</v>
      </c>
      <c r="E12" t="s">
        <v>80</v>
      </c>
      <c r="F12" t="s">
        <v>5389</v>
      </c>
      <c r="G12" t="s">
        <v>5390</v>
      </c>
      <c r="H12" t="s">
        <v>321</v>
      </c>
      <c r="I12" t="s">
        <v>917</v>
      </c>
      <c r="J12" t="s">
        <v>205</v>
      </c>
      <c r="K12" t="s">
        <v>244</v>
      </c>
      <c r="L12" t="s">
        <v>325</v>
      </c>
      <c r="M12" t="s">
        <v>314</v>
      </c>
      <c r="N12" t="s">
        <v>580</v>
      </c>
      <c r="O12" t="s">
        <v>339</v>
      </c>
      <c r="P12" t="s">
        <v>1215</v>
      </c>
      <c r="Q12" s="138">
        <v>41500.28</v>
      </c>
      <c r="R12" s="11" t="s">
        <v>1216</v>
      </c>
      <c r="S12" t="s">
        <v>5391</v>
      </c>
      <c r="T12" s="138">
        <v>3734.5201000000002</v>
      </c>
      <c r="U12" s="130">
        <v>3.8213674694246627E-5</v>
      </c>
      <c r="V12" s="130">
        <v>5.761983888351796E-2</v>
      </c>
      <c r="W12" s="130">
        <v>6.5615546067283549E-3</v>
      </c>
      <c r="X12" s="182"/>
    </row>
    <row r="13" spans="1:24" x14ac:dyDescent="0.25">
      <c r="A13" t="s">
        <v>1213</v>
      </c>
      <c r="B13" t="s">
        <v>1233</v>
      </c>
      <c r="C13" t="s">
        <v>5392</v>
      </c>
      <c r="D13" t="s">
        <v>5393</v>
      </c>
      <c r="E13" t="s">
        <v>80</v>
      </c>
      <c r="F13" t="s">
        <v>5394</v>
      </c>
      <c r="G13" t="s">
        <v>5395</v>
      </c>
      <c r="H13" t="s">
        <v>321</v>
      </c>
      <c r="I13" t="s">
        <v>917</v>
      </c>
      <c r="J13" t="s">
        <v>205</v>
      </c>
      <c r="K13" t="s">
        <v>293</v>
      </c>
      <c r="L13" t="s">
        <v>325</v>
      </c>
      <c r="M13" t="s">
        <v>314</v>
      </c>
      <c r="N13" t="s">
        <v>580</v>
      </c>
      <c r="O13" t="s">
        <v>339</v>
      </c>
      <c r="P13" t="s">
        <v>1215</v>
      </c>
      <c r="Q13" s="138">
        <v>3870</v>
      </c>
      <c r="R13" s="11" t="s">
        <v>1216</v>
      </c>
      <c r="S13" t="s">
        <v>5396</v>
      </c>
      <c r="T13" s="138">
        <v>3713.6292999999996</v>
      </c>
      <c r="U13" s="130">
        <v>1.9220597328485968E-6</v>
      </c>
      <c r="V13" s="130">
        <v>5.7297515472481075E-2</v>
      </c>
      <c r="W13" s="130">
        <v>6.5248494943308524E-3</v>
      </c>
      <c r="X13" s="182"/>
    </row>
    <row r="14" spans="1:24" x14ac:dyDescent="0.25">
      <c r="A14" t="s">
        <v>1213</v>
      </c>
      <c r="B14" t="s">
        <v>1233</v>
      </c>
      <c r="C14" t="s">
        <v>5397</v>
      </c>
      <c r="D14" t="s">
        <v>5398</v>
      </c>
      <c r="E14" t="s">
        <v>80</v>
      </c>
      <c r="F14" t="s">
        <v>5399</v>
      </c>
      <c r="G14" t="s">
        <v>5400</v>
      </c>
      <c r="H14" t="s">
        <v>321</v>
      </c>
      <c r="I14" t="s">
        <v>917</v>
      </c>
      <c r="J14" t="s">
        <v>205</v>
      </c>
      <c r="K14" t="s">
        <v>293</v>
      </c>
      <c r="L14" t="s">
        <v>325</v>
      </c>
      <c r="M14" t="s">
        <v>314</v>
      </c>
      <c r="N14" t="s">
        <v>720</v>
      </c>
      <c r="O14" t="s">
        <v>339</v>
      </c>
      <c r="P14" t="s">
        <v>1215</v>
      </c>
      <c r="Q14" s="138">
        <v>28500</v>
      </c>
      <c r="R14" s="11" t="s">
        <v>1216</v>
      </c>
      <c r="S14" t="s">
        <v>5401</v>
      </c>
      <c r="T14" s="138">
        <v>2408.0697</v>
      </c>
      <c r="U14" s="130">
        <v>2.6054522516592617E-5</v>
      </c>
      <c r="V14" s="130">
        <v>3.7154061536490188E-2</v>
      </c>
      <c r="W14" s="130">
        <v>4.2309803074295155E-3</v>
      </c>
      <c r="X14" s="182"/>
    </row>
    <row r="15" spans="1:24" x14ac:dyDescent="0.25">
      <c r="A15" t="s">
        <v>1213</v>
      </c>
      <c r="B15" t="s">
        <v>1233</v>
      </c>
      <c r="C15" t="s">
        <v>5402</v>
      </c>
      <c r="D15" t="s">
        <v>5403</v>
      </c>
      <c r="E15" t="s">
        <v>80</v>
      </c>
      <c r="F15" t="s">
        <v>5404</v>
      </c>
      <c r="G15" t="s">
        <v>5405</v>
      </c>
      <c r="H15" t="s">
        <v>321</v>
      </c>
      <c r="I15" t="s">
        <v>917</v>
      </c>
      <c r="J15" t="s">
        <v>205</v>
      </c>
      <c r="K15" t="s">
        <v>293</v>
      </c>
      <c r="L15" t="s">
        <v>325</v>
      </c>
      <c r="M15" t="s">
        <v>314</v>
      </c>
      <c r="N15" t="s">
        <v>735</v>
      </c>
      <c r="O15" t="s">
        <v>339</v>
      </c>
      <c r="P15" t="s">
        <v>1217</v>
      </c>
      <c r="Q15" s="138">
        <v>9500</v>
      </c>
      <c r="R15" s="11" t="s">
        <v>1218</v>
      </c>
      <c r="S15" t="s">
        <v>5406</v>
      </c>
      <c r="T15" s="138">
        <v>1875.9861000000001</v>
      </c>
      <c r="U15" s="130">
        <v>1.4678626914884822E-6</v>
      </c>
      <c r="V15" s="130">
        <v>2.8944554027375967E-2</v>
      </c>
      <c r="W15" s="130">
        <v>3.2961090398389353E-3</v>
      </c>
      <c r="X15" s="182"/>
    </row>
    <row r="16" spans="1:24" x14ac:dyDescent="0.25">
      <c r="A16" t="s">
        <v>1213</v>
      </c>
      <c r="B16" t="s">
        <v>1233</v>
      </c>
      <c r="C16" t="s">
        <v>5407</v>
      </c>
      <c r="D16" t="s">
        <v>5408</v>
      </c>
      <c r="E16" t="s">
        <v>80</v>
      </c>
      <c r="F16" t="s">
        <v>5409</v>
      </c>
      <c r="G16" t="s">
        <v>5410</v>
      </c>
      <c r="H16" t="s">
        <v>321</v>
      </c>
      <c r="I16" t="s">
        <v>917</v>
      </c>
      <c r="J16" t="s">
        <v>205</v>
      </c>
      <c r="K16" t="s">
        <v>233</v>
      </c>
      <c r="L16" t="s">
        <v>325</v>
      </c>
      <c r="M16" t="s">
        <v>314</v>
      </c>
      <c r="N16" t="s">
        <v>735</v>
      </c>
      <c r="O16" t="s">
        <v>339</v>
      </c>
      <c r="P16" t="s">
        <v>1224</v>
      </c>
      <c r="Q16" s="138">
        <v>292000</v>
      </c>
      <c r="R16" s="11" t="s">
        <v>1225</v>
      </c>
      <c r="S16" t="s">
        <v>5411</v>
      </c>
      <c r="T16" s="138">
        <v>1844.7655</v>
      </c>
      <c r="U16" s="130">
        <v>1.8455373705516704E-4</v>
      </c>
      <c r="V16" s="130">
        <v>2.8462851022269219E-2</v>
      </c>
      <c r="W16" s="130">
        <v>3.2412543121361614E-3</v>
      </c>
      <c r="X16" s="182"/>
    </row>
    <row r="17" spans="1:24" x14ac:dyDescent="0.25">
      <c r="A17" t="s">
        <v>1213</v>
      </c>
      <c r="B17" t="s">
        <v>1233</v>
      </c>
      <c r="C17" t="s">
        <v>5412</v>
      </c>
      <c r="D17" t="s">
        <v>5413</v>
      </c>
      <c r="E17" t="s">
        <v>80</v>
      </c>
      <c r="F17" t="s">
        <v>5414</v>
      </c>
      <c r="G17" t="s">
        <v>5415</v>
      </c>
      <c r="H17" t="s">
        <v>321</v>
      </c>
      <c r="I17" t="s">
        <v>917</v>
      </c>
      <c r="J17" t="s">
        <v>205</v>
      </c>
      <c r="K17" t="s">
        <v>293</v>
      </c>
      <c r="L17" t="s">
        <v>325</v>
      </c>
      <c r="M17" t="s">
        <v>314</v>
      </c>
      <c r="N17" t="s">
        <v>735</v>
      </c>
      <c r="O17" t="s">
        <v>339</v>
      </c>
      <c r="P17" t="s">
        <v>1215</v>
      </c>
      <c r="Q17" s="138">
        <v>235</v>
      </c>
      <c r="R17" s="11" t="s">
        <v>1216</v>
      </c>
      <c r="S17" t="s">
        <v>5416</v>
      </c>
      <c r="T17" s="138">
        <v>1566.8068000000001</v>
      </c>
      <c r="U17" s="130">
        <v>1.5428147506220497E-7</v>
      </c>
      <c r="V17" s="130">
        <v>2.4174232611393408E-2</v>
      </c>
      <c r="W17" s="130">
        <v>2.7528807860097006E-3</v>
      </c>
      <c r="X17" s="182"/>
    </row>
    <row r="18" spans="1:24" x14ac:dyDescent="0.25">
      <c r="A18" t="s">
        <v>1213</v>
      </c>
      <c r="B18" t="s">
        <v>1233</v>
      </c>
      <c r="C18" t="s">
        <v>5417</v>
      </c>
      <c r="D18" t="s">
        <v>5418</v>
      </c>
      <c r="E18" t="s">
        <v>80</v>
      </c>
      <c r="F18" t="s">
        <v>5419</v>
      </c>
      <c r="G18" t="s">
        <v>5420</v>
      </c>
      <c r="H18" t="s">
        <v>321</v>
      </c>
      <c r="I18" t="s">
        <v>917</v>
      </c>
      <c r="J18" t="s">
        <v>205</v>
      </c>
      <c r="K18" t="s">
        <v>293</v>
      </c>
      <c r="L18" t="s">
        <v>325</v>
      </c>
      <c r="M18" t="s">
        <v>314</v>
      </c>
      <c r="N18" t="s">
        <v>735</v>
      </c>
      <c r="O18" t="s">
        <v>339</v>
      </c>
      <c r="P18" t="s">
        <v>1217</v>
      </c>
      <c r="Q18" s="138">
        <v>1675</v>
      </c>
      <c r="R18" s="11" t="s">
        <v>1218</v>
      </c>
      <c r="S18" t="s">
        <v>5421</v>
      </c>
      <c r="T18" s="138">
        <v>1339.2251000000001</v>
      </c>
      <c r="U18" s="130">
        <v>4.7327427247148628E-6</v>
      </c>
      <c r="V18" s="130">
        <v>2.0662878484089646E-2</v>
      </c>
      <c r="W18" s="130">
        <v>2.3530195178023861E-3</v>
      </c>
      <c r="X18" s="182"/>
    </row>
    <row r="19" spans="1:24" x14ac:dyDescent="0.25">
      <c r="A19" t="s">
        <v>1213</v>
      </c>
      <c r="B19" t="s">
        <v>1233</v>
      </c>
      <c r="C19" t="s">
        <v>5422</v>
      </c>
      <c r="D19" t="s">
        <v>5423</v>
      </c>
      <c r="E19" t="s">
        <v>80</v>
      </c>
      <c r="F19" t="s">
        <v>5422</v>
      </c>
      <c r="G19" t="s">
        <v>5424</v>
      </c>
      <c r="H19" t="s">
        <v>321</v>
      </c>
      <c r="I19" t="s">
        <v>917</v>
      </c>
      <c r="J19" t="s">
        <v>205</v>
      </c>
      <c r="K19" t="s">
        <v>287</v>
      </c>
      <c r="L19" t="s">
        <v>325</v>
      </c>
      <c r="M19" t="s">
        <v>344</v>
      </c>
      <c r="N19" t="s">
        <v>735</v>
      </c>
      <c r="O19" t="s">
        <v>339</v>
      </c>
      <c r="P19" t="s">
        <v>1236</v>
      </c>
      <c r="Q19" s="138">
        <v>1395</v>
      </c>
      <c r="R19" s="11" t="s">
        <v>1237</v>
      </c>
      <c r="S19" t="s">
        <v>4111</v>
      </c>
      <c r="T19" s="138">
        <v>1195.0895</v>
      </c>
      <c r="U19" s="130">
        <v>8.124635993011066E-7</v>
      </c>
      <c r="V19" s="130">
        <v>1.8439013384811971E-2</v>
      </c>
      <c r="W19" s="130">
        <v>2.0997731955346949E-3</v>
      </c>
      <c r="X19" s="182"/>
    </row>
    <row r="20" spans="1:24" x14ac:dyDescent="0.25">
      <c r="A20" t="s">
        <v>1213</v>
      </c>
      <c r="B20" t="s">
        <v>1233</v>
      </c>
      <c r="C20" t="s">
        <v>5425</v>
      </c>
      <c r="D20" t="s">
        <v>5426</v>
      </c>
      <c r="E20" t="s">
        <v>80</v>
      </c>
      <c r="F20" t="s">
        <v>5427</v>
      </c>
      <c r="G20" t="s">
        <v>5428</v>
      </c>
      <c r="H20" t="s">
        <v>321</v>
      </c>
      <c r="I20" t="s">
        <v>917</v>
      </c>
      <c r="J20" t="s">
        <v>205</v>
      </c>
      <c r="K20" t="s">
        <v>281</v>
      </c>
      <c r="L20" t="s">
        <v>325</v>
      </c>
      <c r="M20" t="s">
        <v>314</v>
      </c>
      <c r="N20" t="s">
        <v>735</v>
      </c>
      <c r="O20" t="s">
        <v>339</v>
      </c>
      <c r="P20" t="s">
        <v>1222</v>
      </c>
      <c r="Q20" s="138">
        <v>2100</v>
      </c>
      <c r="R20" s="11" t="s">
        <v>1223</v>
      </c>
      <c r="S20" t="s">
        <v>5429</v>
      </c>
      <c r="T20" s="138">
        <v>806.09640000000002</v>
      </c>
      <c r="U20" s="130">
        <v>2.0570980942685099E-8</v>
      </c>
      <c r="V20" s="130">
        <v>1.2437245320768299E-2</v>
      </c>
      <c r="W20" s="130">
        <v>1.4163119146249749E-3</v>
      </c>
      <c r="X20" s="182"/>
    </row>
    <row r="21" spans="1:24" x14ac:dyDescent="0.25">
      <c r="A21" t="s">
        <v>1213</v>
      </c>
      <c r="B21" t="s">
        <v>1233</v>
      </c>
      <c r="C21" t="s">
        <v>5430</v>
      </c>
      <c r="D21" t="s">
        <v>5431</v>
      </c>
      <c r="E21" t="s">
        <v>80</v>
      </c>
      <c r="F21" t="s">
        <v>5432</v>
      </c>
      <c r="G21" t="s">
        <v>5433</v>
      </c>
      <c r="H21" t="s">
        <v>321</v>
      </c>
      <c r="I21" t="s">
        <v>917</v>
      </c>
      <c r="J21" t="s">
        <v>205</v>
      </c>
      <c r="K21" t="s">
        <v>293</v>
      </c>
      <c r="L21" t="s">
        <v>325</v>
      </c>
      <c r="M21" t="s">
        <v>314</v>
      </c>
      <c r="N21" t="s">
        <v>735</v>
      </c>
      <c r="O21" t="s">
        <v>339</v>
      </c>
      <c r="P21" t="s">
        <v>1215</v>
      </c>
      <c r="Q21" s="138">
        <v>725</v>
      </c>
      <c r="R21" s="11" t="s">
        <v>1216</v>
      </c>
      <c r="S21" t="s">
        <v>5434</v>
      </c>
      <c r="T21" s="138">
        <v>663.75380000000007</v>
      </c>
      <c r="U21" s="130">
        <v>5.478272039655133E-6</v>
      </c>
      <c r="V21" s="130">
        <v>1.0241044780308938E-2</v>
      </c>
      <c r="W21" s="130">
        <v>1.1662159398222322E-3</v>
      </c>
      <c r="X21" s="182"/>
    </row>
    <row r="22" spans="1:24" x14ac:dyDescent="0.25">
      <c r="A22" t="s">
        <v>1213</v>
      </c>
      <c r="B22" t="s">
        <v>1233</v>
      </c>
      <c r="C22" t="s">
        <v>5435</v>
      </c>
      <c r="D22" t="s">
        <v>5436</v>
      </c>
      <c r="E22" t="s">
        <v>80</v>
      </c>
      <c r="F22" t="s">
        <v>5437</v>
      </c>
      <c r="G22" t="s">
        <v>5438</v>
      </c>
      <c r="H22" t="s">
        <v>321</v>
      </c>
      <c r="I22" t="s">
        <v>917</v>
      </c>
      <c r="J22" t="s">
        <v>205</v>
      </c>
      <c r="K22" t="s">
        <v>293</v>
      </c>
      <c r="L22" t="s">
        <v>325</v>
      </c>
      <c r="M22" t="s">
        <v>314</v>
      </c>
      <c r="N22" t="s">
        <v>735</v>
      </c>
      <c r="O22" t="s">
        <v>339</v>
      </c>
      <c r="P22" t="s">
        <v>1222</v>
      </c>
      <c r="Q22" s="138">
        <v>465</v>
      </c>
      <c r="R22" s="11" t="s">
        <v>1223</v>
      </c>
      <c r="S22" t="s">
        <v>5439</v>
      </c>
      <c r="T22" s="138">
        <v>448.27209999999997</v>
      </c>
      <c r="U22" s="130">
        <v>1.5842147479746432E-9</v>
      </c>
      <c r="V22" s="130">
        <v>6.9163809860669232E-3</v>
      </c>
      <c r="W22" s="130">
        <v>7.8761434256625993E-4</v>
      </c>
      <c r="X22" s="182"/>
    </row>
    <row r="23" spans="1:24" x14ac:dyDescent="0.25">
      <c r="A23" t="s">
        <v>1213</v>
      </c>
      <c r="B23" t="s">
        <v>1238</v>
      </c>
      <c r="C23" t="s">
        <v>4924</v>
      </c>
      <c r="D23" t="s">
        <v>4925</v>
      </c>
      <c r="E23" t="s">
        <v>309</v>
      </c>
      <c r="F23" t="s">
        <v>5359</v>
      </c>
      <c r="G23" t="s">
        <v>5360</v>
      </c>
      <c r="H23" t="s">
        <v>312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605</v>
      </c>
      <c r="O23" t="s">
        <v>339</v>
      </c>
      <c r="P23" t="s">
        <v>1212</v>
      </c>
      <c r="Q23" s="138">
        <v>39550000</v>
      </c>
      <c r="R23" s="165">
        <v>1</v>
      </c>
      <c r="S23" t="s">
        <v>5361</v>
      </c>
      <c r="T23" s="138">
        <v>100433.27</v>
      </c>
      <c r="U23" s="130">
        <v>5.490723142120809E-2</v>
      </c>
      <c r="V23" s="130">
        <v>0.59416902791358261</v>
      </c>
      <c r="W23" s="130">
        <v>3.8940409229606704E-2</v>
      </c>
      <c r="X23" s="182"/>
    </row>
    <row r="24" spans="1:24" x14ac:dyDescent="0.25">
      <c r="A24" t="s">
        <v>1213</v>
      </c>
      <c r="B24" t="s">
        <v>1238</v>
      </c>
      <c r="C24" t="s">
        <v>5377</v>
      </c>
      <c r="D24" t="s">
        <v>5378</v>
      </c>
      <c r="E24" t="s">
        <v>80</v>
      </c>
      <c r="F24" t="s">
        <v>5379</v>
      </c>
      <c r="G24" t="s">
        <v>5380</v>
      </c>
      <c r="H24" t="s">
        <v>321</v>
      </c>
      <c r="I24" t="s">
        <v>917</v>
      </c>
      <c r="J24" t="s">
        <v>205</v>
      </c>
      <c r="K24" t="s">
        <v>224</v>
      </c>
      <c r="L24" t="s">
        <v>325</v>
      </c>
      <c r="M24" t="s">
        <v>314</v>
      </c>
      <c r="N24" t="s">
        <v>580</v>
      </c>
      <c r="O24" t="s">
        <v>339</v>
      </c>
      <c r="P24" t="s">
        <v>1215</v>
      </c>
      <c r="Q24" s="138">
        <v>83500.14</v>
      </c>
      <c r="R24" s="11" t="s">
        <v>1216</v>
      </c>
      <c r="S24" t="s">
        <v>5381</v>
      </c>
      <c r="T24" s="138">
        <v>10902.110500000001</v>
      </c>
      <c r="U24" s="130">
        <v>1.8781410168890706E-5</v>
      </c>
      <c r="V24" s="130">
        <v>6.4497515398911562E-2</v>
      </c>
      <c r="W24" s="130">
        <v>4.2270120553839505E-3</v>
      </c>
      <c r="X24" s="182"/>
    </row>
    <row r="25" spans="1:24" x14ac:dyDescent="0.25">
      <c r="A25" t="s">
        <v>1213</v>
      </c>
      <c r="B25" t="s">
        <v>1238</v>
      </c>
      <c r="C25" t="s">
        <v>5382</v>
      </c>
      <c r="D25" t="s">
        <v>5383</v>
      </c>
      <c r="E25" t="s">
        <v>80</v>
      </c>
      <c r="F25" t="s">
        <v>5384</v>
      </c>
      <c r="G25" t="s">
        <v>5385</v>
      </c>
      <c r="H25" t="s">
        <v>321</v>
      </c>
      <c r="I25" t="s">
        <v>917</v>
      </c>
      <c r="J25" t="s">
        <v>205</v>
      </c>
      <c r="K25" t="s">
        <v>244</v>
      </c>
      <c r="L25" t="s">
        <v>325</v>
      </c>
      <c r="M25" t="s">
        <v>314</v>
      </c>
      <c r="N25" t="s">
        <v>580</v>
      </c>
      <c r="O25" t="s">
        <v>339</v>
      </c>
      <c r="P25" t="s">
        <v>1215</v>
      </c>
      <c r="Q25" s="138">
        <v>10500</v>
      </c>
      <c r="R25" s="11" t="s">
        <v>1216</v>
      </c>
      <c r="S25" t="s">
        <v>5386</v>
      </c>
      <c r="T25" s="138">
        <v>10365.480099999999</v>
      </c>
      <c r="U25" s="130">
        <v>4.5385625859000642E-6</v>
      </c>
      <c r="V25" s="130">
        <v>6.132277908439001E-2</v>
      </c>
      <c r="W25" s="130">
        <v>4.0189474719476972E-3</v>
      </c>
      <c r="X25" s="182"/>
    </row>
    <row r="26" spans="1:24" x14ac:dyDescent="0.25">
      <c r="A26" t="s">
        <v>1213</v>
      </c>
      <c r="B26" t="s">
        <v>1238</v>
      </c>
      <c r="C26" t="s">
        <v>5387</v>
      </c>
      <c r="D26" t="s">
        <v>5388</v>
      </c>
      <c r="E26" t="s">
        <v>80</v>
      </c>
      <c r="F26" t="s">
        <v>5389</v>
      </c>
      <c r="G26" t="s">
        <v>5390</v>
      </c>
      <c r="H26" t="s">
        <v>321</v>
      </c>
      <c r="I26" t="s">
        <v>917</v>
      </c>
      <c r="J26" t="s">
        <v>205</v>
      </c>
      <c r="K26" t="s">
        <v>244</v>
      </c>
      <c r="L26" t="s">
        <v>325</v>
      </c>
      <c r="M26" t="s">
        <v>314</v>
      </c>
      <c r="N26" t="s">
        <v>580</v>
      </c>
      <c r="O26" t="s">
        <v>339</v>
      </c>
      <c r="P26" t="s">
        <v>1215</v>
      </c>
      <c r="Q26" s="138">
        <v>97000.51</v>
      </c>
      <c r="R26" s="11" t="s">
        <v>1216</v>
      </c>
      <c r="S26" t="s">
        <v>5391</v>
      </c>
      <c r="T26" s="138">
        <v>8728.8653000000013</v>
      </c>
      <c r="U26" s="130">
        <v>8.93185765087854E-5</v>
      </c>
      <c r="V26" s="130">
        <v>5.164047129836033E-2</v>
      </c>
      <c r="W26" s="130">
        <v>3.3843923037004571E-3</v>
      </c>
      <c r="X26" s="182"/>
    </row>
    <row r="27" spans="1:24" x14ac:dyDescent="0.25">
      <c r="A27" t="s">
        <v>1213</v>
      </c>
      <c r="B27" t="s">
        <v>1238</v>
      </c>
      <c r="C27" t="s">
        <v>5392</v>
      </c>
      <c r="D27" t="s">
        <v>5393</v>
      </c>
      <c r="E27" t="s">
        <v>80</v>
      </c>
      <c r="F27" t="s">
        <v>5394</v>
      </c>
      <c r="G27" t="s">
        <v>5395</v>
      </c>
      <c r="H27" t="s">
        <v>321</v>
      </c>
      <c r="I27" t="s">
        <v>917</v>
      </c>
      <c r="J27" t="s">
        <v>205</v>
      </c>
      <c r="K27" t="s">
        <v>293</v>
      </c>
      <c r="L27" t="s">
        <v>325</v>
      </c>
      <c r="M27" t="s">
        <v>314</v>
      </c>
      <c r="N27" t="s">
        <v>580</v>
      </c>
      <c r="O27" t="s">
        <v>339</v>
      </c>
      <c r="P27" t="s">
        <v>1215</v>
      </c>
      <c r="Q27" s="138">
        <v>9000</v>
      </c>
      <c r="R27" s="11" t="s">
        <v>1216</v>
      </c>
      <c r="S27" t="s">
        <v>5396</v>
      </c>
      <c r="T27" s="138">
        <v>8636.3472000000002</v>
      </c>
      <c r="U27" s="130">
        <v>4.4699063554618528E-6</v>
      </c>
      <c r="V27" s="130">
        <v>5.1093129195345491E-2</v>
      </c>
      <c r="W27" s="130">
        <v>3.3485208185191537E-3</v>
      </c>
      <c r="X27" s="182"/>
    </row>
    <row r="28" spans="1:24" x14ac:dyDescent="0.25">
      <c r="A28" t="s">
        <v>1213</v>
      </c>
      <c r="B28" t="s">
        <v>1238</v>
      </c>
      <c r="C28" t="s">
        <v>5397</v>
      </c>
      <c r="D28" t="s">
        <v>5398</v>
      </c>
      <c r="E28" t="s">
        <v>80</v>
      </c>
      <c r="F28" t="s">
        <v>5399</v>
      </c>
      <c r="G28" t="s">
        <v>5400</v>
      </c>
      <c r="H28" t="s">
        <v>321</v>
      </c>
      <c r="I28" t="s">
        <v>917</v>
      </c>
      <c r="J28" t="s">
        <v>205</v>
      </c>
      <c r="K28" t="s">
        <v>293</v>
      </c>
      <c r="L28" t="s">
        <v>325</v>
      </c>
      <c r="M28" t="s">
        <v>314</v>
      </c>
      <c r="N28" t="s">
        <v>720</v>
      </c>
      <c r="O28" t="s">
        <v>339</v>
      </c>
      <c r="P28" t="s">
        <v>1215</v>
      </c>
      <c r="Q28" s="138">
        <v>65000</v>
      </c>
      <c r="R28" s="11" t="s">
        <v>1216</v>
      </c>
      <c r="S28" t="s">
        <v>5401</v>
      </c>
      <c r="T28" s="138">
        <v>5492.0887999999995</v>
      </c>
      <c r="U28" s="130">
        <v>5.9422595213281408E-5</v>
      </c>
      <c r="V28" s="130">
        <v>3.2491514824112173E-2</v>
      </c>
      <c r="W28" s="130">
        <v>2.1294157458587345E-3</v>
      </c>
      <c r="X28" s="182"/>
    </row>
    <row r="29" spans="1:24" x14ac:dyDescent="0.25">
      <c r="A29" t="s">
        <v>1213</v>
      </c>
      <c r="B29" t="s">
        <v>1238</v>
      </c>
      <c r="C29" t="s">
        <v>5407</v>
      </c>
      <c r="D29" t="s">
        <v>5408</v>
      </c>
      <c r="E29" t="s">
        <v>80</v>
      </c>
      <c r="F29" t="s">
        <v>5409</v>
      </c>
      <c r="G29" t="s">
        <v>5410</v>
      </c>
      <c r="H29" t="s">
        <v>321</v>
      </c>
      <c r="I29" t="s">
        <v>917</v>
      </c>
      <c r="J29" t="s">
        <v>205</v>
      </c>
      <c r="K29" t="s">
        <v>233</v>
      </c>
      <c r="L29" t="s">
        <v>325</v>
      </c>
      <c r="M29" t="s">
        <v>314</v>
      </c>
      <c r="N29" t="s">
        <v>735</v>
      </c>
      <c r="O29" t="s">
        <v>339</v>
      </c>
      <c r="P29" t="s">
        <v>1224</v>
      </c>
      <c r="Q29" s="138">
        <v>750000</v>
      </c>
      <c r="R29" s="11" t="s">
        <v>1225</v>
      </c>
      <c r="S29" t="s">
        <v>5411</v>
      </c>
      <c r="T29" s="138">
        <v>4738.2674999999999</v>
      </c>
      <c r="U29" s="130">
        <v>4.7402500955950438E-4</v>
      </c>
      <c r="V29" s="130">
        <v>2.8031864064449782E-2</v>
      </c>
      <c r="W29" s="130">
        <v>1.8371409596549045E-3</v>
      </c>
      <c r="X29" s="182"/>
    </row>
    <row r="30" spans="1:24" x14ac:dyDescent="0.25">
      <c r="A30" t="s">
        <v>1213</v>
      </c>
      <c r="B30" t="s">
        <v>1238</v>
      </c>
      <c r="C30" t="s">
        <v>5402</v>
      </c>
      <c r="D30" t="s">
        <v>5403</v>
      </c>
      <c r="E30" t="s">
        <v>80</v>
      </c>
      <c r="F30" t="s">
        <v>5404</v>
      </c>
      <c r="G30" t="s">
        <v>5405</v>
      </c>
      <c r="H30" t="s">
        <v>321</v>
      </c>
      <c r="I30" t="s">
        <v>917</v>
      </c>
      <c r="J30" t="s">
        <v>205</v>
      </c>
      <c r="K30" t="s">
        <v>293</v>
      </c>
      <c r="L30" t="s">
        <v>325</v>
      </c>
      <c r="M30" t="s">
        <v>314</v>
      </c>
      <c r="N30" t="s">
        <v>735</v>
      </c>
      <c r="O30" t="s">
        <v>339</v>
      </c>
      <c r="P30" t="s">
        <v>1217</v>
      </c>
      <c r="Q30" s="138">
        <v>22500</v>
      </c>
      <c r="R30" s="11" t="s">
        <v>1218</v>
      </c>
      <c r="S30" t="s">
        <v>5406</v>
      </c>
      <c r="T30" s="138">
        <v>4443.125</v>
      </c>
      <c r="U30" s="130">
        <v>3.4765169008937739E-6</v>
      </c>
      <c r="V30" s="130">
        <v>2.6285784440905863E-2</v>
      </c>
      <c r="W30" s="130">
        <v>1.7227071001064951E-3</v>
      </c>
      <c r="X30" s="182"/>
    </row>
    <row r="31" spans="1:24" x14ac:dyDescent="0.25">
      <c r="A31" t="s">
        <v>1213</v>
      </c>
      <c r="B31" t="s">
        <v>1238</v>
      </c>
      <c r="C31" t="s">
        <v>5422</v>
      </c>
      <c r="D31" t="s">
        <v>5423</v>
      </c>
      <c r="E31" t="s">
        <v>80</v>
      </c>
      <c r="F31" t="s">
        <v>5422</v>
      </c>
      <c r="G31" t="s">
        <v>5424</v>
      </c>
      <c r="H31" t="s">
        <v>321</v>
      </c>
      <c r="I31" t="s">
        <v>917</v>
      </c>
      <c r="J31" t="s">
        <v>205</v>
      </c>
      <c r="K31" t="s">
        <v>287</v>
      </c>
      <c r="L31" t="s">
        <v>325</v>
      </c>
      <c r="M31" t="s">
        <v>344</v>
      </c>
      <c r="N31" t="s">
        <v>735</v>
      </c>
      <c r="O31" t="s">
        <v>339</v>
      </c>
      <c r="P31" t="s">
        <v>1236</v>
      </c>
      <c r="Q31" s="138">
        <v>4340</v>
      </c>
      <c r="R31" s="11" t="s">
        <v>1237</v>
      </c>
      <c r="S31" t="s">
        <v>4111</v>
      </c>
      <c r="T31" s="138">
        <v>3718.0562999999997</v>
      </c>
      <c r="U31" s="130">
        <v>2.5276645311589984E-6</v>
      </c>
      <c r="V31" s="130">
        <v>2.1996235883776079E-2</v>
      </c>
      <c r="W31" s="130">
        <v>1.4415804031942538E-3</v>
      </c>
      <c r="X31" s="182"/>
    </row>
    <row r="32" spans="1:24" x14ac:dyDescent="0.25">
      <c r="A32" t="s">
        <v>1213</v>
      </c>
      <c r="B32" t="s">
        <v>1238</v>
      </c>
      <c r="C32" t="s">
        <v>5417</v>
      </c>
      <c r="D32" t="s">
        <v>5418</v>
      </c>
      <c r="E32" t="s">
        <v>80</v>
      </c>
      <c r="F32" t="s">
        <v>5419</v>
      </c>
      <c r="G32" t="s">
        <v>5420</v>
      </c>
      <c r="H32" t="s">
        <v>321</v>
      </c>
      <c r="I32" t="s">
        <v>917</v>
      </c>
      <c r="J32" t="s">
        <v>205</v>
      </c>
      <c r="K32" t="s">
        <v>293</v>
      </c>
      <c r="L32" t="s">
        <v>325</v>
      </c>
      <c r="M32" t="s">
        <v>314</v>
      </c>
      <c r="N32" t="s">
        <v>735</v>
      </c>
      <c r="O32" t="s">
        <v>339</v>
      </c>
      <c r="P32" t="s">
        <v>1217</v>
      </c>
      <c r="Q32" s="138">
        <v>4525</v>
      </c>
      <c r="R32" s="11" t="s">
        <v>1218</v>
      </c>
      <c r="S32" t="s">
        <v>5421</v>
      </c>
      <c r="T32" s="138">
        <v>3617.9066000000003</v>
      </c>
      <c r="U32" s="130">
        <v>1.2785469151841645E-5</v>
      </c>
      <c r="V32" s="130">
        <v>2.140374462854985E-2</v>
      </c>
      <c r="W32" s="130">
        <v>1.4027499511518626E-3</v>
      </c>
      <c r="X32" s="182"/>
    </row>
    <row r="33" spans="1:24" x14ac:dyDescent="0.25">
      <c r="A33" t="s">
        <v>1213</v>
      </c>
      <c r="B33" t="s">
        <v>1238</v>
      </c>
      <c r="C33" t="s">
        <v>5412</v>
      </c>
      <c r="D33" t="s">
        <v>5413</v>
      </c>
      <c r="E33" t="s">
        <v>80</v>
      </c>
      <c r="F33" t="s">
        <v>5414</v>
      </c>
      <c r="G33" t="s">
        <v>5415</v>
      </c>
      <c r="H33" t="s">
        <v>321</v>
      </c>
      <c r="I33" t="s">
        <v>917</v>
      </c>
      <c r="J33" t="s">
        <v>205</v>
      </c>
      <c r="K33" t="s">
        <v>293</v>
      </c>
      <c r="L33" t="s">
        <v>325</v>
      </c>
      <c r="M33" t="s">
        <v>314</v>
      </c>
      <c r="N33" t="s">
        <v>735</v>
      </c>
      <c r="O33" t="s">
        <v>339</v>
      </c>
      <c r="P33" t="s">
        <v>1215</v>
      </c>
      <c r="Q33" s="138">
        <v>485</v>
      </c>
      <c r="R33" s="11" t="s">
        <v>1216</v>
      </c>
      <c r="S33" t="s">
        <v>5416</v>
      </c>
      <c r="T33" s="138">
        <v>3233.6226000000001</v>
      </c>
      <c r="U33" s="130">
        <v>3.1841070385178476E-7</v>
      </c>
      <c r="V33" s="130">
        <v>1.9130298204214826E-2</v>
      </c>
      <c r="W33" s="130">
        <v>1.2537537396932136E-3</v>
      </c>
      <c r="X33" s="182"/>
    </row>
    <row r="34" spans="1:24" x14ac:dyDescent="0.25">
      <c r="A34" t="s">
        <v>1213</v>
      </c>
      <c r="B34" t="s">
        <v>1238</v>
      </c>
      <c r="C34" t="s">
        <v>5425</v>
      </c>
      <c r="D34" t="s">
        <v>5426</v>
      </c>
      <c r="E34" t="s">
        <v>80</v>
      </c>
      <c r="F34" t="s">
        <v>5427</v>
      </c>
      <c r="G34" t="s">
        <v>5428</v>
      </c>
      <c r="H34" t="s">
        <v>321</v>
      </c>
      <c r="I34" t="s">
        <v>917</v>
      </c>
      <c r="J34" t="s">
        <v>205</v>
      </c>
      <c r="K34" t="s">
        <v>281</v>
      </c>
      <c r="L34" t="s">
        <v>325</v>
      </c>
      <c r="M34" t="s">
        <v>314</v>
      </c>
      <c r="N34" t="s">
        <v>735</v>
      </c>
      <c r="O34" t="s">
        <v>339</v>
      </c>
      <c r="P34" t="s">
        <v>1222</v>
      </c>
      <c r="Q34" s="138">
        <v>5300</v>
      </c>
      <c r="R34" s="11" t="s">
        <v>1223</v>
      </c>
      <c r="S34" t="s">
        <v>5429</v>
      </c>
      <c r="T34" s="138">
        <v>2034.4337</v>
      </c>
      <c r="U34" s="130">
        <v>5.1917237617252867E-8</v>
      </c>
      <c r="V34" s="130">
        <v>1.2035827160464564E-2</v>
      </c>
      <c r="W34" s="130">
        <v>7.8879916829571164E-4</v>
      </c>
      <c r="X34" s="182"/>
    </row>
    <row r="35" spans="1:24" x14ac:dyDescent="0.25">
      <c r="A35" t="s">
        <v>1213</v>
      </c>
      <c r="B35" t="s">
        <v>1238</v>
      </c>
      <c r="C35" t="s">
        <v>5430</v>
      </c>
      <c r="D35" t="s">
        <v>5431</v>
      </c>
      <c r="E35" t="s">
        <v>80</v>
      </c>
      <c r="F35" t="s">
        <v>5432</v>
      </c>
      <c r="G35" t="s">
        <v>5433</v>
      </c>
      <c r="H35" t="s">
        <v>321</v>
      </c>
      <c r="I35" t="s">
        <v>917</v>
      </c>
      <c r="J35" t="s">
        <v>205</v>
      </c>
      <c r="K35" t="s">
        <v>293</v>
      </c>
      <c r="L35" t="s">
        <v>325</v>
      </c>
      <c r="M35" t="s">
        <v>314</v>
      </c>
      <c r="N35" t="s">
        <v>735</v>
      </c>
      <c r="O35" t="s">
        <v>339</v>
      </c>
      <c r="P35" t="s">
        <v>1215</v>
      </c>
      <c r="Q35" s="138">
        <v>1725</v>
      </c>
      <c r="R35" s="11" t="s">
        <v>1216</v>
      </c>
      <c r="S35" t="s">
        <v>5434</v>
      </c>
      <c r="T35" s="138">
        <v>1579.2763</v>
      </c>
      <c r="U35" s="130">
        <v>1.303450933573118E-5</v>
      </c>
      <c r="V35" s="130">
        <v>9.3430898390092203E-3</v>
      </c>
      <c r="W35" s="130">
        <v>6.1232363975207858E-4</v>
      </c>
      <c r="X35" s="182"/>
    </row>
    <row r="36" spans="1:24" x14ac:dyDescent="0.25">
      <c r="A36" t="s">
        <v>1213</v>
      </c>
      <c r="B36" t="s">
        <v>1238</v>
      </c>
      <c r="C36" t="s">
        <v>5435</v>
      </c>
      <c r="D36" t="s">
        <v>5436</v>
      </c>
      <c r="E36" t="s">
        <v>80</v>
      </c>
      <c r="F36" t="s">
        <v>5437</v>
      </c>
      <c r="G36" t="s">
        <v>5438</v>
      </c>
      <c r="H36" t="s">
        <v>321</v>
      </c>
      <c r="I36" t="s">
        <v>917</v>
      </c>
      <c r="J36" t="s">
        <v>205</v>
      </c>
      <c r="K36" t="s">
        <v>293</v>
      </c>
      <c r="L36" t="s">
        <v>325</v>
      </c>
      <c r="M36" t="s">
        <v>314</v>
      </c>
      <c r="N36" t="s">
        <v>735</v>
      </c>
      <c r="O36" t="s">
        <v>339</v>
      </c>
      <c r="P36" t="s">
        <v>1222</v>
      </c>
      <c r="Q36" s="138">
        <v>1150</v>
      </c>
      <c r="R36" s="11" t="s">
        <v>1223</v>
      </c>
      <c r="S36" t="s">
        <v>5439</v>
      </c>
      <c r="T36" s="138">
        <v>1108.6298000000002</v>
      </c>
      <c r="U36" s="130">
        <v>3.9179504519803E-9</v>
      </c>
      <c r="V36" s="130">
        <v>6.5587180639276755E-3</v>
      </c>
      <c r="W36" s="130">
        <v>4.2984260948065333E-4</v>
      </c>
      <c r="X36" s="182"/>
    </row>
    <row r="37" spans="1:24" x14ac:dyDescent="0.25">
      <c r="A37" t="s">
        <v>1213</v>
      </c>
      <c r="B37" t="s">
        <v>1241</v>
      </c>
      <c r="C37" t="s">
        <v>5078</v>
      </c>
      <c r="D37" t="s">
        <v>5079</v>
      </c>
      <c r="E37" t="s">
        <v>80</v>
      </c>
      <c r="F37" t="s">
        <v>5440</v>
      </c>
      <c r="G37" t="s">
        <v>5441</v>
      </c>
      <c r="H37" t="s">
        <v>321</v>
      </c>
      <c r="I37" t="s">
        <v>969</v>
      </c>
      <c r="J37" t="s">
        <v>205</v>
      </c>
      <c r="K37" t="s">
        <v>224</v>
      </c>
      <c r="L37" t="s">
        <v>325</v>
      </c>
      <c r="M37" t="s">
        <v>314</v>
      </c>
      <c r="N37" t="s">
        <v>732</v>
      </c>
      <c r="O37" t="s">
        <v>339</v>
      </c>
      <c r="P37" t="s">
        <v>1215</v>
      </c>
      <c r="Q37" s="138">
        <v>26729.200000000001</v>
      </c>
      <c r="R37" s="11" t="s">
        <v>1216</v>
      </c>
      <c r="S37" t="s">
        <v>5442</v>
      </c>
      <c r="T37" s="138">
        <v>18051.3498</v>
      </c>
      <c r="U37" s="130">
        <v>5.9032090031876943E-6</v>
      </c>
      <c r="V37" s="130">
        <v>0.18048853211066265</v>
      </c>
      <c r="W37" s="130">
        <v>5.1515258317536998E-2</v>
      </c>
      <c r="X37" s="182"/>
    </row>
    <row r="38" spans="1:24" x14ac:dyDescent="0.25">
      <c r="A38" t="s">
        <v>1213</v>
      </c>
      <c r="B38" t="s">
        <v>1241</v>
      </c>
      <c r="C38" t="s">
        <v>5443</v>
      </c>
      <c r="D38" t="s">
        <v>5444</v>
      </c>
      <c r="E38" t="s">
        <v>80</v>
      </c>
      <c r="F38" t="s">
        <v>5445</v>
      </c>
      <c r="G38" t="s">
        <v>5446</v>
      </c>
      <c r="H38" t="s">
        <v>321</v>
      </c>
      <c r="I38" t="s">
        <v>969</v>
      </c>
      <c r="J38" t="s">
        <v>205</v>
      </c>
      <c r="K38" t="s">
        <v>293</v>
      </c>
      <c r="L38" t="s">
        <v>325</v>
      </c>
      <c r="M38" t="s">
        <v>314</v>
      </c>
      <c r="N38" t="s">
        <v>732</v>
      </c>
      <c r="O38" t="s">
        <v>339</v>
      </c>
      <c r="P38" t="s">
        <v>1215</v>
      </c>
      <c r="Q38" s="138">
        <v>36931.33</v>
      </c>
      <c r="R38" s="11" t="s">
        <v>1216</v>
      </c>
      <c r="S38" t="s">
        <v>5447</v>
      </c>
      <c r="T38" s="138">
        <v>16912.7978</v>
      </c>
      <c r="U38" s="130">
        <v>1.0552342218449333E-5</v>
      </c>
      <c r="V38" s="130">
        <v>0.16910458739812437</v>
      </c>
      <c r="W38" s="130">
        <v>4.8266038848128259E-2</v>
      </c>
      <c r="X38" s="182"/>
    </row>
    <row r="39" spans="1:24" x14ac:dyDescent="0.25">
      <c r="A39" t="s">
        <v>1213</v>
      </c>
      <c r="B39" t="s">
        <v>1241</v>
      </c>
      <c r="C39" t="s">
        <v>5392</v>
      </c>
      <c r="D39" t="s">
        <v>5393</v>
      </c>
      <c r="E39" t="s">
        <v>80</v>
      </c>
      <c r="F39" t="s">
        <v>5448</v>
      </c>
      <c r="G39" t="s">
        <v>5449</v>
      </c>
      <c r="H39" t="s">
        <v>321</v>
      </c>
      <c r="I39" t="s">
        <v>969</v>
      </c>
      <c r="J39" t="s">
        <v>205</v>
      </c>
      <c r="K39" t="s">
        <v>293</v>
      </c>
      <c r="L39" t="s">
        <v>325</v>
      </c>
      <c r="M39" t="s">
        <v>314</v>
      </c>
      <c r="N39" t="s">
        <v>732</v>
      </c>
      <c r="O39" t="s">
        <v>339</v>
      </c>
      <c r="P39" t="s">
        <v>1215</v>
      </c>
      <c r="Q39" s="138">
        <v>8264.4699999999993</v>
      </c>
      <c r="R39" s="11" t="s">
        <v>1216</v>
      </c>
      <c r="S39" t="s">
        <v>5450</v>
      </c>
      <c r="T39" s="138">
        <v>11888.459800000001</v>
      </c>
      <c r="U39" s="130">
        <v>2.7953257397518443E-6</v>
      </c>
      <c r="V39" s="130">
        <v>0.11886815625393379</v>
      </c>
      <c r="W39" s="130">
        <v>3.3927495024427608E-2</v>
      </c>
      <c r="X39" s="182"/>
    </row>
    <row r="40" spans="1:24" x14ac:dyDescent="0.25">
      <c r="A40" t="s">
        <v>1213</v>
      </c>
      <c r="B40" t="s">
        <v>1241</v>
      </c>
      <c r="C40" t="s">
        <v>5451</v>
      </c>
      <c r="D40" t="s">
        <v>5452</v>
      </c>
      <c r="E40" t="s">
        <v>80</v>
      </c>
      <c r="F40" t="s">
        <v>5453</v>
      </c>
      <c r="G40" t="s">
        <v>5454</v>
      </c>
      <c r="H40" t="s">
        <v>321</v>
      </c>
      <c r="I40" t="s">
        <v>969</v>
      </c>
      <c r="J40" t="s">
        <v>205</v>
      </c>
      <c r="K40" t="s">
        <v>233</v>
      </c>
      <c r="L40" t="s">
        <v>325</v>
      </c>
      <c r="M40" t="s">
        <v>314</v>
      </c>
      <c r="N40" t="s">
        <v>732</v>
      </c>
      <c r="O40" t="s">
        <v>339</v>
      </c>
      <c r="P40" t="s">
        <v>1215</v>
      </c>
      <c r="Q40" s="138">
        <v>153894.48000000001</v>
      </c>
      <c r="R40" s="11" t="s">
        <v>1216</v>
      </c>
      <c r="S40" t="s">
        <v>5455</v>
      </c>
      <c r="T40" s="138">
        <v>10117.778699999999</v>
      </c>
      <c r="U40" s="130">
        <v>1.9648538994460482E-6</v>
      </c>
      <c r="V40" s="130">
        <v>0.10116379409114913</v>
      </c>
      <c r="W40" s="130">
        <v>2.8874294250409018E-2</v>
      </c>
      <c r="X40" s="182"/>
    </row>
    <row r="41" spans="1:24" x14ac:dyDescent="0.25">
      <c r="A41" t="s">
        <v>1213</v>
      </c>
      <c r="B41" t="s">
        <v>1241</v>
      </c>
      <c r="C41" t="s">
        <v>5456</v>
      </c>
      <c r="D41" t="s">
        <v>5457</v>
      </c>
      <c r="E41" t="s">
        <v>80</v>
      </c>
      <c r="F41" t="s">
        <v>5458</v>
      </c>
      <c r="G41" t="s">
        <v>5459</v>
      </c>
      <c r="H41" t="s">
        <v>321</v>
      </c>
      <c r="I41" t="s">
        <v>969</v>
      </c>
      <c r="J41" t="s">
        <v>205</v>
      </c>
      <c r="K41" t="s">
        <v>293</v>
      </c>
      <c r="L41" t="s">
        <v>325</v>
      </c>
      <c r="M41" t="s">
        <v>314</v>
      </c>
      <c r="N41" t="s">
        <v>732</v>
      </c>
      <c r="O41" t="s">
        <v>339</v>
      </c>
      <c r="P41" t="s">
        <v>1215</v>
      </c>
      <c r="Q41" s="138">
        <v>22210.720000000001</v>
      </c>
      <c r="R41" s="11" t="s">
        <v>1216</v>
      </c>
      <c r="S41" t="s">
        <v>5460</v>
      </c>
      <c r="T41" s="138">
        <v>8976.0203000000001</v>
      </c>
      <c r="U41" s="130">
        <v>4.6514645565073887E-5</v>
      </c>
      <c r="V41" s="130">
        <v>8.9747788542002035E-2</v>
      </c>
      <c r="W41" s="130">
        <v>2.5615923937672647E-2</v>
      </c>
      <c r="X41" s="182"/>
    </row>
    <row r="42" spans="1:24" x14ac:dyDescent="0.25">
      <c r="A42" t="s">
        <v>1213</v>
      </c>
      <c r="B42" t="s">
        <v>1241</v>
      </c>
      <c r="C42" t="s">
        <v>5451</v>
      </c>
      <c r="D42" t="s">
        <v>5452</v>
      </c>
      <c r="E42" t="s">
        <v>80</v>
      </c>
      <c r="F42" t="s">
        <v>5461</v>
      </c>
      <c r="G42" t="s">
        <v>5462</v>
      </c>
      <c r="H42" t="s">
        <v>321</v>
      </c>
      <c r="I42" t="s">
        <v>969</v>
      </c>
      <c r="J42" t="s">
        <v>205</v>
      </c>
      <c r="K42" t="s">
        <v>233</v>
      </c>
      <c r="L42" t="s">
        <v>325</v>
      </c>
      <c r="M42" t="s">
        <v>314</v>
      </c>
      <c r="N42" t="s">
        <v>732</v>
      </c>
      <c r="O42" t="s">
        <v>339</v>
      </c>
      <c r="P42" t="s">
        <v>1215</v>
      </c>
      <c r="Q42" s="138">
        <v>100041.97</v>
      </c>
      <c r="R42" s="11" t="s">
        <v>1216</v>
      </c>
      <c r="S42" t="s">
        <v>5463</v>
      </c>
      <c r="T42" s="138">
        <v>8382.3276000000005</v>
      </c>
      <c r="U42" s="130">
        <v>2.072399778843419E-5</v>
      </c>
      <c r="V42" s="130">
        <v>8.3811682786097907E-2</v>
      </c>
      <c r="W42" s="130">
        <v>2.3921633348461559E-2</v>
      </c>
      <c r="X42" s="182"/>
    </row>
    <row r="43" spans="1:24" x14ac:dyDescent="0.25">
      <c r="A43" t="s">
        <v>1213</v>
      </c>
      <c r="B43" t="s">
        <v>1241</v>
      </c>
      <c r="C43" t="s">
        <v>5078</v>
      </c>
      <c r="D43" t="s">
        <v>5079</v>
      </c>
      <c r="E43" t="s">
        <v>80</v>
      </c>
      <c r="F43" t="s">
        <v>5464</v>
      </c>
      <c r="G43" t="s">
        <v>5465</v>
      </c>
      <c r="H43" t="s">
        <v>321</v>
      </c>
      <c r="I43" t="s">
        <v>969</v>
      </c>
      <c r="J43" t="s">
        <v>205</v>
      </c>
      <c r="K43" t="s">
        <v>224</v>
      </c>
      <c r="L43" t="s">
        <v>325</v>
      </c>
      <c r="M43" t="s">
        <v>314</v>
      </c>
      <c r="N43" t="s">
        <v>732</v>
      </c>
      <c r="O43" t="s">
        <v>339</v>
      </c>
      <c r="P43" t="s">
        <v>1217</v>
      </c>
      <c r="Q43" s="138">
        <v>13639.38</v>
      </c>
      <c r="R43" s="11" t="s">
        <v>1218</v>
      </c>
      <c r="S43" t="s">
        <v>5466</v>
      </c>
      <c r="T43" s="138">
        <v>7992.4632999999994</v>
      </c>
      <c r="U43" s="130">
        <v>1.5882335885451947E-5</v>
      </c>
      <c r="V43" s="130">
        <v>7.9913578623622722E-2</v>
      </c>
      <c r="W43" s="130">
        <v>2.2809031674935556E-2</v>
      </c>
      <c r="X43" s="182"/>
    </row>
    <row r="44" spans="1:24" x14ac:dyDescent="0.25">
      <c r="A44" t="s">
        <v>1213</v>
      </c>
      <c r="B44" t="s">
        <v>1241</v>
      </c>
      <c r="C44" t="s">
        <v>5451</v>
      </c>
      <c r="D44" t="s">
        <v>5452</v>
      </c>
      <c r="E44" t="s">
        <v>80</v>
      </c>
      <c r="F44" t="s">
        <v>5467</v>
      </c>
      <c r="G44" t="s">
        <v>5468</v>
      </c>
      <c r="H44" t="s">
        <v>321</v>
      </c>
      <c r="I44" t="s">
        <v>969</v>
      </c>
      <c r="J44" t="s">
        <v>205</v>
      </c>
      <c r="K44" t="s">
        <v>293</v>
      </c>
      <c r="L44" t="s">
        <v>325</v>
      </c>
      <c r="M44" t="s">
        <v>314</v>
      </c>
      <c r="N44" t="s">
        <v>732</v>
      </c>
      <c r="O44" t="s">
        <v>339</v>
      </c>
      <c r="P44" t="s">
        <v>1217</v>
      </c>
      <c r="Q44" s="138">
        <v>154867.26</v>
      </c>
      <c r="R44" s="11" t="s">
        <v>1218</v>
      </c>
      <c r="S44" t="s">
        <v>5469</v>
      </c>
      <c r="T44" s="138">
        <v>7047.8020999999999</v>
      </c>
      <c r="U44" s="130">
        <v>4.5522777517634618E-4</v>
      </c>
      <c r="V44" s="130">
        <v>7.0468273616168156E-2</v>
      </c>
      <c r="W44" s="130">
        <v>2.0113141129110664E-2</v>
      </c>
      <c r="X44" s="182"/>
    </row>
    <row r="45" spans="1:24" x14ac:dyDescent="0.25">
      <c r="A45" t="s">
        <v>1213</v>
      </c>
      <c r="B45" t="s">
        <v>1241</v>
      </c>
      <c r="C45" t="s">
        <v>5470</v>
      </c>
      <c r="D45" t="s">
        <v>5471</v>
      </c>
      <c r="E45" t="s">
        <v>80</v>
      </c>
      <c r="F45" t="s">
        <v>5472</v>
      </c>
      <c r="G45" t="s">
        <v>5473</v>
      </c>
      <c r="H45" t="s">
        <v>321</v>
      </c>
      <c r="I45" t="s">
        <v>969</v>
      </c>
      <c r="J45" t="s">
        <v>205</v>
      </c>
      <c r="K45" t="s">
        <v>293</v>
      </c>
      <c r="L45" t="s">
        <v>325</v>
      </c>
      <c r="M45" t="s">
        <v>314</v>
      </c>
      <c r="N45" t="s">
        <v>732</v>
      </c>
      <c r="O45" t="s">
        <v>339</v>
      </c>
      <c r="P45" t="s">
        <v>1215</v>
      </c>
      <c r="Q45" s="138">
        <v>10879.7</v>
      </c>
      <c r="R45" s="11" t="s">
        <v>1216</v>
      </c>
      <c r="S45" t="s">
        <v>5474</v>
      </c>
      <c r="T45" s="138">
        <v>6707.0739000000003</v>
      </c>
      <c r="U45" s="130">
        <v>1.224107488573999E-6</v>
      </c>
      <c r="V45" s="130">
        <v>6.7061463229002485E-2</v>
      </c>
      <c r="W45" s="130">
        <v>1.9140765127813791E-2</v>
      </c>
      <c r="X45" s="182"/>
    </row>
    <row r="46" spans="1:24" x14ac:dyDescent="0.25">
      <c r="A46" t="s">
        <v>1213</v>
      </c>
      <c r="B46" t="s">
        <v>1241</v>
      </c>
      <c r="C46" t="s">
        <v>5443</v>
      </c>
      <c r="D46" t="s">
        <v>5444</v>
      </c>
      <c r="E46" t="s">
        <v>80</v>
      </c>
      <c r="F46" t="s">
        <v>5475</v>
      </c>
      <c r="G46" t="s">
        <v>5476</v>
      </c>
      <c r="H46" t="s">
        <v>321</v>
      </c>
      <c r="I46" t="s">
        <v>970</v>
      </c>
      <c r="J46" t="s">
        <v>205</v>
      </c>
      <c r="K46" t="s">
        <v>293</v>
      </c>
      <c r="L46" t="s">
        <v>325</v>
      </c>
      <c r="M46" t="s">
        <v>314</v>
      </c>
      <c r="N46" t="s">
        <v>732</v>
      </c>
      <c r="O46" t="s">
        <v>339</v>
      </c>
      <c r="P46" t="s">
        <v>1215</v>
      </c>
      <c r="Q46" s="138">
        <v>10342.83</v>
      </c>
      <c r="R46" s="11" t="s">
        <v>1216</v>
      </c>
      <c r="S46" t="s">
        <v>5477</v>
      </c>
      <c r="T46" s="138">
        <v>3937.7588999999998</v>
      </c>
      <c r="U46" s="130">
        <v>3.9839092564338514E-5</v>
      </c>
      <c r="V46" s="130">
        <v>3.9372143349236756E-2</v>
      </c>
      <c r="W46" s="130">
        <v>1.1237645469394366E-2</v>
      </c>
      <c r="X46" s="182"/>
    </row>
    <row r="47" spans="1:24" x14ac:dyDescent="0.25">
      <c r="A47" t="s">
        <v>1213</v>
      </c>
      <c r="B47" t="s">
        <v>1242</v>
      </c>
      <c r="C47" t="s">
        <v>5392</v>
      </c>
      <c r="D47" t="s">
        <v>5393</v>
      </c>
      <c r="E47" t="s">
        <v>80</v>
      </c>
      <c r="F47" t="s">
        <v>5448</v>
      </c>
      <c r="G47" t="s">
        <v>5449</v>
      </c>
      <c r="H47" t="s">
        <v>321</v>
      </c>
      <c r="I47" t="s">
        <v>969</v>
      </c>
      <c r="J47" t="s">
        <v>205</v>
      </c>
      <c r="K47" t="s">
        <v>293</v>
      </c>
      <c r="L47" t="s">
        <v>325</v>
      </c>
      <c r="M47" t="s">
        <v>314</v>
      </c>
      <c r="N47" t="s">
        <v>732</v>
      </c>
      <c r="O47" t="s">
        <v>339</v>
      </c>
      <c r="P47" t="s">
        <v>1215</v>
      </c>
      <c r="Q47" s="138">
        <v>92</v>
      </c>
      <c r="R47" s="11" t="s">
        <v>1216</v>
      </c>
      <c r="S47" t="s">
        <v>5450</v>
      </c>
      <c r="T47" s="138">
        <v>132.34220000000002</v>
      </c>
      <c r="U47" s="130">
        <v>3.1117539062658544E-8</v>
      </c>
      <c r="V47" s="130">
        <v>6.2745379936343049E-2</v>
      </c>
      <c r="W47" s="130">
        <v>1.9820963571287728E-3</v>
      </c>
      <c r="X47" s="182"/>
    </row>
    <row r="48" spans="1:24" x14ac:dyDescent="0.25">
      <c r="A48" t="s">
        <v>1213</v>
      </c>
      <c r="B48" t="s">
        <v>1242</v>
      </c>
      <c r="C48" t="s">
        <v>5443</v>
      </c>
      <c r="D48" t="s">
        <v>5444</v>
      </c>
      <c r="E48" t="s">
        <v>80</v>
      </c>
      <c r="F48" t="s">
        <v>5445</v>
      </c>
      <c r="G48" t="s">
        <v>5446</v>
      </c>
      <c r="H48" t="s">
        <v>321</v>
      </c>
      <c r="I48" t="s">
        <v>969</v>
      </c>
      <c r="J48" t="s">
        <v>205</v>
      </c>
      <c r="K48" t="s">
        <v>293</v>
      </c>
      <c r="L48" t="s">
        <v>325</v>
      </c>
      <c r="M48" t="s">
        <v>314</v>
      </c>
      <c r="N48" t="s">
        <v>732</v>
      </c>
      <c r="O48" t="s">
        <v>339</v>
      </c>
      <c r="P48" t="s">
        <v>1215</v>
      </c>
      <c r="Q48" s="138">
        <v>276</v>
      </c>
      <c r="R48" s="11" t="s">
        <v>1216</v>
      </c>
      <c r="S48" t="s">
        <v>5447</v>
      </c>
      <c r="T48" s="138">
        <v>126.39489999999999</v>
      </c>
      <c r="U48" s="130">
        <v>7.8861130977195126E-8</v>
      </c>
      <c r="V48" s="130">
        <v>5.992567438828026E-2</v>
      </c>
      <c r="W48" s="130">
        <v>1.8930232157969144E-3</v>
      </c>
      <c r="X48" s="182"/>
    </row>
    <row r="49" spans="1:24" x14ac:dyDescent="0.25">
      <c r="A49" t="s">
        <v>1213</v>
      </c>
      <c r="B49" t="s">
        <v>1242</v>
      </c>
      <c r="C49" t="s">
        <v>5078</v>
      </c>
      <c r="D49" t="s">
        <v>5079</v>
      </c>
      <c r="E49" t="s">
        <v>80</v>
      </c>
      <c r="F49" t="s">
        <v>5440</v>
      </c>
      <c r="G49" t="s">
        <v>5441</v>
      </c>
      <c r="H49" t="s">
        <v>321</v>
      </c>
      <c r="I49" t="s">
        <v>969</v>
      </c>
      <c r="J49" t="s">
        <v>205</v>
      </c>
      <c r="K49" t="s">
        <v>224</v>
      </c>
      <c r="L49" t="s">
        <v>325</v>
      </c>
      <c r="M49" t="s">
        <v>314</v>
      </c>
      <c r="N49" t="s">
        <v>732</v>
      </c>
      <c r="O49" t="s">
        <v>339</v>
      </c>
      <c r="P49" t="s">
        <v>1215</v>
      </c>
      <c r="Q49" s="138">
        <v>187</v>
      </c>
      <c r="R49" s="11" t="s">
        <v>1216</v>
      </c>
      <c r="S49" t="s">
        <v>5442</v>
      </c>
      <c r="T49" s="138">
        <v>126.2889</v>
      </c>
      <c r="U49" s="130">
        <v>4.1299406027718705E-8</v>
      </c>
      <c r="V49" s="130">
        <v>5.9875432834306366E-2</v>
      </c>
      <c r="W49" s="130">
        <v>1.8914361092847031E-3</v>
      </c>
      <c r="X49" s="182"/>
    </row>
    <row r="50" spans="1:24" x14ac:dyDescent="0.25">
      <c r="A50" t="s">
        <v>1213</v>
      </c>
      <c r="B50" t="s">
        <v>1242</v>
      </c>
      <c r="C50" t="s">
        <v>5451</v>
      </c>
      <c r="D50" t="s">
        <v>5452</v>
      </c>
      <c r="E50" t="s">
        <v>80</v>
      </c>
      <c r="F50" t="s">
        <v>5453</v>
      </c>
      <c r="G50" t="s">
        <v>5454</v>
      </c>
      <c r="H50" t="s">
        <v>321</v>
      </c>
      <c r="I50" t="s">
        <v>969</v>
      </c>
      <c r="J50" t="s">
        <v>205</v>
      </c>
      <c r="K50" t="s">
        <v>233</v>
      </c>
      <c r="L50" t="s">
        <v>325</v>
      </c>
      <c r="M50" t="s">
        <v>314</v>
      </c>
      <c r="N50" t="s">
        <v>732</v>
      </c>
      <c r="O50" t="s">
        <v>339</v>
      </c>
      <c r="P50" t="s">
        <v>1215</v>
      </c>
      <c r="Q50" s="138">
        <v>1905</v>
      </c>
      <c r="R50" s="11" t="s">
        <v>1216</v>
      </c>
      <c r="S50" t="s">
        <v>5455</v>
      </c>
      <c r="T50" s="138">
        <v>125.2441</v>
      </c>
      <c r="U50" s="130">
        <v>2.4322163331944863E-8</v>
      </c>
      <c r="V50" s="130">
        <v>5.9380035584690127E-2</v>
      </c>
      <c r="W50" s="130">
        <v>1.8757867485701427E-3</v>
      </c>
      <c r="X50" s="182"/>
    </row>
    <row r="51" spans="1:24" x14ac:dyDescent="0.25">
      <c r="A51" t="s">
        <v>1213</v>
      </c>
      <c r="B51" t="s">
        <v>1242</v>
      </c>
      <c r="C51" t="s">
        <v>4911</v>
      </c>
      <c r="D51" t="s">
        <v>4912</v>
      </c>
      <c r="E51" t="s">
        <v>309</v>
      </c>
      <c r="F51" t="s">
        <v>5478</v>
      </c>
      <c r="G51" t="s">
        <v>5479</v>
      </c>
      <c r="H51" t="s">
        <v>312</v>
      </c>
      <c r="I51" t="s">
        <v>917</v>
      </c>
      <c r="J51" t="s">
        <v>204</v>
      </c>
      <c r="K51" t="s">
        <v>204</v>
      </c>
      <c r="L51" t="s">
        <v>325</v>
      </c>
      <c r="M51" t="s">
        <v>340</v>
      </c>
      <c r="N51" t="s">
        <v>719</v>
      </c>
      <c r="O51" t="s">
        <v>339</v>
      </c>
      <c r="P51" t="s">
        <v>1212</v>
      </c>
      <c r="Q51" s="138">
        <v>146187</v>
      </c>
      <c r="R51" s="165">
        <v>1</v>
      </c>
      <c r="S51" t="s">
        <v>5480</v>
      </c>
      <c r="T51" s="138">
        <v>174.06489999999999</v>
      </c>
      <c r="U51" s="130">
        <v>3.3211269549492345E-4</v>
      </c>
      <c r="V51" s="130">
        <v>8.2526693613919178E-2</v>
      </c>
      <c r="W51" s="130">
        <v>2.6069785368099431E-3</v>
      </c>
      <c r="X51" s="182"/>
    </row>
    <row r="52" spans="1:24" x14ac:dyDescent="0.25">
      <c r="A52" t="s">
        <v>1213</v>
      </c>
      <c r="B52" t="s">
        <v>1242</v>
      </c>
      <c r="C52" t="s">
        <v>5481</v>
      </c>
      <c r="D52" t="s">
        <v>5482</v>
      </c>
      <c r="E52" t="s">
        <v>309</v>
      </c>
      <c r="F52" t="s">
        <v>5483</v>
      </c>
      <c r="G52" t="s">
        <v>5484</v>
      </c>
      <c r="H52" t="s">
        <v>312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695</v>
      </c>
      <c r="O52" t="s">
        <v>339</v>
      </c>
      <c r="P52" t="s">
        <v>1212</v>
      </c>
      <c r="Q52" s="138">
        <v>261774.6</v>
      </c>
      <c r="R52" s="165">
        <v>1</v>
      </c>
      <c r="S52" t="s">
        <v>5485</v>
      </c>
      <c r="T52" s="138">
        <v>168.84460000000001</v>
      </c>
      <c r="U52" s="130">
        <v>7.8265940666974356E-4</v>
      </c>
      <c r="V52" s="130">
        <v>8.0051699713957203E-2</v>
      </c>
      <c r="W52" s="130">
        <v>2.5287946705554471E-3</v>
      </c>
      <c r="X52" s="182"/>
    </row>
    <row r="53" spans="1:24" x14ac:dyDescent="0.25">
      <c r="A53" t="s">
        <v>1213</v>
      </c>
      <c r="B53" t="s">
        <v>1242</v>
      </c>
      <c r="C53" t="s">
        <v>5382</v>
      </c>
      <c r="D53" t="s">
        <v>5383</v>
      </c>
      <c r="E53" t="s">
        <v>80</v>
      </c>
      <c r="F53" t="s">
        <v>5384</v>
      </c>
      <c r="G53" t="s">
        <v>5385</v>
      </c>
      <c r="H53" t="s">
        <v>321</v>
      </c>
      <c r="I53" t="s">
        <v>917</v>
      </c>
      <c r="J53" t="s">
        <v>205</v>
      </c>
      <c r="K53" t="s">
        <v>244</v>
      </c>
      <c r="L53" t="s">
        <v>325</v>
      </c>
      <c r="M53" t="s">
        <v>314</v>
      </c>
      <c r="N53" t="s">
        <v>580</v>
      </c>
      <c r="O53" t="s">
        <v>339</v>
      </c>
      <c r="P53" t="s">
        <v>1215</v>
      </c>
      <c r="Q53" s="138">
        <v>543</v>
      </c>
      <c r="R53" s="11" t="s">
        <v>1216</v>
      </c>
      <c r="S53" t="s">
        <v>5386</v>
      </c>
      <c r="T53" s="138">
        <v>536.04340000000002</v>
      </c>
      <c r="U53" s="130">
        <v>2.347085222994033E-7</v>
      </c>
      <c r="V53" s="130">
        <v>0.25414600695024731</v>
      </c>
      <c r="W53" s="130">
        <v>8.0283500564658182E-3</v>
      </c>
      <c r="X53" s="182"/>
    </row>
    <row r="54" spans="1:24" x14ac:dyDescent="0.25">
      <c r="A54" t="s">
        <v>1213</v>
      </c>
      <c r="B54" t="s">
        <v>1242</v>
      </c>
      <c r="C54" t="s">
        <v>5377</v>
      </c>
      <c r="D54" t="s">
        <v>5378</v>
      </c>
      <c r="E54" t="s">
        <v>80</v>
      </c>
      <c r="F54" t="s">
        <v>5486</v>
      </c>
      <c r="G54" t="s">
        <v>5487</v>
      </c>
      <c r="H54" t="s">
        <v>321</v>
      </c>
      <c r="I54" t="s">
        <v>917</v>
      </c>
      <c r="J54" t="s">
        <v>205</v>
      </c>
      <c r="K54" t="s">
        <v>224</v>
      </c>
      <c r="L54" t="s">
        <v>325</v>
      </c>
      <c r="M54" t="s">
        <v>314</v>
      </c>
      <c r="N54" t="s">
        <v>580</v>
      </c>
      <c r="O54" t="s">
        <v>339</v>
      </c>
      <c r="P54" t="s">
        <v>1215</v>
      </c>
      <c r="Q54" s="138">
        <v>8854.68</v>
      </c>
      <c r="R54" s="11" t="s">
        <v>1216</v>
      </c>
      <c r="S54" t="s">
        <v>5488</v>
      </c>
      <c r="T54" s="138">
        <v>501.68090000000001</v>
      </c>
      <c r="U54" s="130">
        <v>1.9916538702123512E-6</v>
      </c>
      <c r="V54" s="130">
        <v>0.23785426651691477</v>
      </c>
      <c r="W54" s="130">
        <v>7.5137018162773472E-3</v>
      </c>
      <c r="X54" s="182"/>
    </row>
    <row r="55" spans="1:24" x14ac:dyDescent="0.25">
      <c r="A55" t="s">
        <v>1213</v>
      </c>
      <c r="B55" t="s">
        <v>1242</v>
      </c>
      <c r="C55" t="s">
        <v>5489</v>
      </c>
      <c r="D55" t="s">
        <v>5490</v>
      </c>
      <c r="E55" t="s">
        <v>80</v>
      </c>
      <c r="F55" t="s">
        <v>5491</v>
      </c>
      <c r="G55" t="s">
        <v>5492</v>
      </c>
      <c r="H55" t="s">
        <v>321</v>
      </c>
      <c r="I55" t="s">
        <v>917</v>
      </c>
      <c r="J55" t="s">
        <v>205</v>
      </c>
      <c r="K55" t="s">
        <v>244</v>
      </c>
      <c r="L55" t="s">
        <v>325</v>
      </c>
      <c r="M55" t="s">
        <v>314</v>
      </c>
      <c r="N55" t="s">
        <v>580</v>
      </c>
      <c r="O55" t="s">
        <v>339</v>
      </c>
      <c r="P55" t="s">
        <v>1215</v>
      </c>
      <c r="Q55" s="138">
        <v>166</v>
      </c>
      <c r="R55" s="11" t="s">
        <v>1216</v>
      </c>
      <c r="S55" t="s">
        <v>5493</v>
      </c>
      <c r="T55" s="138">
        <v>139.55439999999999</v>
      </c>
      <c r="U55" s="130">
        <v>8.9340302594528502E-7</v>
      </c>
      <c r="V55" s="130">
        <v>6.6164773326968268E-2</v>
      </c>
      <c r="W55" s="130">
        <v>2.0901133488184314E-3</v>
      </c>
      <c r="X55" s="182"/>
    </row>
    <row r="56" spans="1:24" x14ac:dyDescent="0.25">
      <c r="A56" t="s">
        <v>1213</v>
      </c>
      <c r="B56" t="s">
        <v>1242</v>
      </c>
      <c r="C56" t="s">
        <v>5494</v>
      </c>
      <c r="D56" t="s">
        <v>5495</v>
      </c>
      <c r="E56" t="s">
        <v>80</v>
      </c>
      <c r="F56" t="s">
        <v>5496</v>
      </c>
      <c r="G56" t="s">
        <v>5497</v>
      </c>
      <c r="H56" t="s">
        <v>321</v>
      </c>
      <c r="I56" t="s">
        <v>917</v>
      </c>
      <c r="J56" t="s">
        <v>205</v>
      </c>
      <c r="K56" t="s">
        <v>293</v>
      </c>
      <c r="L56" t="s">
        <v>325</v>
      </c>
      <c r="M56" t="s">
        <v>314</v>
      </c>
      <c r="N56" t="s">
        <v>720</v>
      </c>
      <c r="O56" t="s">
        <v>339</v>
      </c>
      <c r="P56" t="s">
        <v>1215</v>
      </c>
      <c r="Q56" s="138">
        <v>824</v>
      </c>
      <c r="R56" s="11" t="s">
        <v>1216</v>
      </c>
      <c r="S56" t="s">
        <v>5498</v>
      </c>
      <c r="T56" s="138">
        <v>78.7363</v>
      </c>
      <c r="U56" s="130">
        <v>2.9856446292999715E-6</v>
      </c>
      <c r="V56" s="130">
        <v>3.7330037134373481E-2</v>
      </c>
      <c r="W56" s="130">
        <v>1.1792379086809288E-3</v>
      </c>
      <c r="X56" s="182"/>
    </row>
    <row r="57" spans="1:24" x14ac:dyDescent="0.25">
      <c r="A57" t="s">
        <v>1213</v>
      </c>
      <c r="B57" t="s">
        <v>1245</v>
      </c>
      <c r="C57" t="s">
        <v>5392</v>
      </c>
      <c r="D57" t="s">
        <v>5393</v>
      </c>
      <c r="E57" t="s">
        <v>80</v>
      </c>
      <c r="F57" t="s">
        <v>5448</v>
      </c>
      <c r="G57" t="s">
        <v>5449</v>
      </c>
      <c r="H57" t="s">
        <v>321</v>
      </c>
      <c r="I57" t="s">
        <v>969</v>
      </c>
      <c r="J57" t="s">
        <v>205</v>
      </c>
      <c r="K57" t="s">
        <v>293</v>
      </c>
      <c r="L57" t="s">
        <v>325</v>
      </c>
      <c r="M57" t="s">
        <v>314</v>
      </c>
      <c r="N57" t="s">
        <v>732</v>
      </c>
      <c r="O57" t="s">
        <v>339</v>
      </c>
      <c r="P57" t="s">
        <v>1215</v>
      </c>
      <c r="Q57" s="138">
        <v>4469</v>
      </c>
      <c r="R57" s="11" t="s">
        <v>1216</v>
      </c>
      <c r="S57" t="s">
        <v>5450</v>
      </c>
      <c r="T57" s="138">
        <v>6428.6671999999999</v>
      </c>
      <c r="U57" s="130">
        <v>1.5115682833806635E-6</v>
      </c>
      <c r="V57" s="130">
        <v>9.7549230475874521E-2</v>
      </c>
      <c r="W57" s="130">
        <v>3.593984971676139E-3</v>
      </c>
      <c r="X57" s="182"/>
    </row>
    <row r="58" spans="1:24" x14ac:dyDescent="0.25">
      <c r="A58" t="s">
        <v>1213</v>
      </c>
      <c r="B58" t="s">
        <v>1245</v>
      </c>
      <c r="C58" t="s">
        <v>5078</v>
      </c>
      <c r="D58" t="s">
        <v>5079</v>
      </c>
      <c r="E58" t="s">
        <v>80</v>
      </c>
      <c r="F58" t="s">
        <v>5440</v>
      </c>
      <c r="G58" t="s">
        <v>5441</v>
      </c>
      <c r="H58" t="s">
        <v>321</v>
      </c>
      <c r="I58" t="s">
        <v>969</v>
      </c>
      <c r="J58" t="s">
        <v>205</v>
      </c>
      <c r="K58" t="s">
        <v>224</v>
      </c>
      <c r="L58" t="s">
        <v>325</v>
      </c>
      <c r="M58" t="s">
        <v>314</v>
      </c>
      <c r="N58" t="s">
        <v>732</v>
      </c>
      <c r="O58" t="s">
        <v>339</v>
      </c>
      <c r="P58" t="s">
        <v>1215</v>
      </c>
      <c r="Q58" s="138">
        <v>9213</v>
      </c>
      <c r="R58" s="11" t="s">
        <v>1216</v>
      </c>
      <c r="S58" t="s">
        <v>5442</v>
      </c>
      <c r="T58" s="138">
        <v>6221.9252999999999</v>
      </c>
      <c r="U58" s="130">
        <v>2.0347135172907618E-6</v>
      </c>
      <c r="V58" s="130">
        <v>9.4412108674520059E-2</v>
      </c>
      <c r="W58" s="130">
        <v>3.4784046790035691E-3</v>
      </c>
      <c r="X58" s="182"/>
    </row>
    <row r="59" spans="1:24" x14ac:dyDescent="0.25">
      <c r="A59" t="s">
        <v>1213</v>
      </c>
      <c r="B59" t="s">
        <v>1245</v>
      </c>
      <c r="C59" t="s">
        <v>5443</v>
      </c>
      <c r="D59" t="s">
        <v>5444</v>
      </c>
      <c r="E59" t="s">
        <v>80</v>
      </c>
      <c r="F59" t="s">
        <v>5445</v>
      </c>
      <c r="G59" t="s">
        <v>5446</v>
      </c>
      <c r="H59" t="s">
        <v>321</v>
      </c>
      <c r="I59" t="s">
        <v>969</v>
      </c>
      <c r="J59" t="s">
        <v>205</v>
      </c>
      <c r="K59" t="s">
        <v>293</v>
      </c>
      <c r="L59" t="s">
        <v>325</v>
      </c>
      <c r="M59" t="s">
        <v>314</v>
      </c>
      <c r="N59" t="s">
        <v>732</v>
      </c>
      <c r="O59" t="s">
        <v>339</v>
      </c>
      <c r="P59" t="s">
        <v>1215</v>
      </c>
      <c r="Q59" s="138">
        <v>13388</v>
      </c>
      <c r="R59" s="11" t="s">
        <v>1216</v>
      </c>
      <c r="S59" t="s">
        <v>5447</v>
      </c>
      <c r="T59" s="138">
        <v>6131.0690999999997</v>
      </c>
      <c r="U59" s="130">
        <v>3.8253363098648129E-6</v>
      </c>
      <c r="V59" s="130">
        <v>9.3033448390399759E-2</v>
      </c>
      <c r="W59" s="130">
        <v>3.4276109995659797E-3</v>
      </c>
      <c r="X59" s="182"/>
    </row>
    <row r="60" spans="1:24" x14ac:dyDescent="0.25">
      <c r="A60" t="s">
        <v>1213</v>
      </c>
      <c r="B60" t="s">
        <v>1245</v>
      </c>
      <c r="C60" t="s">
        <v>5451</v>
      </c>
      <c r="D60" t="s">
        <v>5452</v>
      </c>
      <c r="E60" t="s">
        <v>80</v>
      </c>
      <c r="F60" t="s">
        <v>5453</v>
      </c>
      <c r="G60" t="s">
        <v>5454</v>
      </c>
      <c r="H60" t="s">
        <v>321</v>
      </c>
      <c r="I60" t="s">
        <v>969</v>
      </c>
      <c r="J60" t="s">
        <v>205</v>
      </c>
      <c r="K60" t="s">
        <v>233</v>
      </c>
      <c r="L60" t="s">
        <v>325</v>
      </c>
      <c r="M60" t="s">
        <v>314</v>
      </c>
      <c r="N60" t="s">
        <v>732</v>
      </c>
      <c r="O60" t="s">
        <v>339</v>
      </c>
      <c r="P60" t="s">
        <v>1215</v>
      </c>
      <c r="Q60" s="138">
        <v>92048</v>
      </c>
      <c r="R60" s="11" t="s">
        <v>1216</v>
      </c>
      <c r="S60" t="s">
        <v>5455</v>
      </c>
      <c r="T60" s="138">
        <v>6051.6875</v>
      </c>
      <c r="U60" s="130">
        <v>1.1752265041358848E-6</v>
      </c>
      <c r="V60" s="130">
        <v>9.1828903224012035E-2</v>
      </c>
      <c r="W60" s="130">
        <v>3.3832322053450117E-3</v>
      </c>
      <c r="X60" s="182"/>
    </row>
    <row r="61" spans="1:24" x14ac:dyDescent="0.25">
      <c r="A61" t="s">
        <v>1213</v>
      </c>
      <c r="B61" t="s">
        <v>1245</v>
      </c>
      <c r="C61" t="s">
        <v>4911</v>
      </c>
      <c r="D61" t="s">
        <v>4912</v>
      </c>
      <c r="E61" t="s">
        <v>309</v>
      </c>
      <c r="F61" t="s">
        <v>5478</v>
      </c>
      <c r="G61" t="s">
        <v>5479</v>
      </c>
      <c r="H61" t="s">
        <v>312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719</v>
      </c>
      <c r="O61" t="s">
        <v>339</v>
      </c>
      <c r="P61" t="s">
        <v>1212</v>
      </c>
      <c r="Q61" s="138">
        <v>3782340</v>
      </c>
      <c r="R61" s="165">
        <v>1</v>
      </c>
      <c r="S61" t="s">
        <v>5480</v>
      </c>
      <c r="T61" s="138">
        <v>4503.6322</v>
      </c>
      <c r="U61" s="130">
        <v>8.5928511610353087E-3</v>
      </c>
      <c r="V61" s="130">
        <v>6.8338560211814725E-2</v>
      </c>
      <c r="W61" s="130">
        <v>2.5177826333339427E-3</v>
      </c>
      <c r="X61" s="182"/>
    </row>
    <row r="62" spans="1:24" x14ac:dyDescent="0.25">
      <c r="A62" t="s">
        <v>1213</v>
      </c>
      <c r="B62" t="s">
        <v>1245</v>
      </c>
      <c r="C62" t="s">
        <v>5481</v>
      </c>
      <c r="D62" t="s">
        <v>5482</v>
      </c>
      <c r="E62" t="s">
        <v>309</v>
      </c>
      <c r="F62" t="s">
        <v>5483</v>
      </c>
      <c r="G62" t="s">
        <v>5484</v>
      </c>
      <c r="H62" t="s">
        <v>312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695</v>
      </c>
      <c r="O62" t="s">
        <v>339</v>
      </c>
      <c r="P62" t="s">
        <v>1212</v>
      </c>
      <c r="Q62" s="138">
        <v>6225046.6299999999</v>
      </c>
      <c r="R62" s="165">
        <v>1</v>
      </c>
      <c r="S62" t="s">
        <v>5485</v>
      </c>
      <c r="T62" s="138">
        <v>4015.1550999999999</v>
      </c>
      <c r="U62" s="130">
        <v>1.8611780141875058E-2</v>
      </c>
      <c r="V62" s="130">
        <v>6.0926359534803125E-2</v>
      </c>
      <c r="W62" s="130">
        <v>2.2446965442866722E-3</v>
      </c>
      <c r="X62" s="182"/>
    </row>
    <row r="63" spans="1:24" x14ac:dyDescent="0.25">
      <c r="A63" t="s">
        <v>1213</v>
      </c>
      <c r="B63" t="s">
        <v>1245</v>
      </c>
      <c r="C63" t="s">
        <v>5382</v>
      </c>
      <c r="D63" t="s">
        <v>5383</v>
      </c>
      <c r="E63" t="s">
        <v>80</v>
      </c>
      <c r="F63" t="s">
        <v>5384</v>
      </c>
      <c r="G63" t="s">
        <v>5385</v>
      </c>
      <c r="H63" t="s">
        <v>321</v>
      </c>
      <c r="I63" t="s">
        <v>917</v>
      </c>
      <c r="J63" t="s">
        <v>205</v>
      </c>
      <c r="K63" t="s">
        <v>244</v>
      </c>
      <c r="L63" t="s">
        <v>325</v>
      </c>
      <c r="M63" t="s">
        <v>314</v>
      </c>
      <c r="N63" t="s">
        <v>580</v>
      </c>
      <c r="O63" t="s">
        <v>339</v>
      </c>
      <c r="P63" t="s">
        <v>1215</v>
      </c>
      <c r="Q63" s="138">
        <v>15018</v>
      </c>
      <c r="R63" s="11" t="s">
        <v>1216</v>
      </c>
      <c r="S63" t="s">
        <v>5386</v>
      </c>
      <c r="T63" s="138">
        <v>14825.598099999999</v>
      </c>
      <c r="U63" s="130">
        <v>6.491441230004491E-6</v>
      </c>
      <c r="V63" s="130">
        <v>0.22496508917943614</v>
      </c>
      <c r="W63" s="130">
        <v>8.2883395975392755E-3</v>
      </c>
      <c r="X63" s="182"/>
    </row>
    <row r="64" spans="1:24" x14ac:dyDescent="0.25">
      <c r="A64" t="s">
        <v>1213</v>
      </c>
      <c r="B64" t="s">
        <v>1245</v>
      </c>
      <c r="C64" t="s">
        <v>5377</v>
      </c>
      <c r="D64" t="s">
        <v>5378</v>
      </c>
      <c r="E64" t="s">
        <v>80</v>
      </c>
      <c r="F64" t="s">
        <v>5486</v>
      </c>
      <c r="G64" t="s">
        <v>5487</v>
      </c>
      <c r="H64" t="s">
        <v>321</v>
      </c>
      <c r="I64" t="s">
        <v>917</v>
      </c>
      <c r="J64" t="s">
        <v>205</v>
      </c>
      <c r="K64" t="s">
        <v>224</v>
      </c>
      <c r="L64" t="s">
        <v>325</v>
      </c>
      <c r="M64" t="s">
        <v>314</v>
      </c>
      <c r="N64" t="s">
        <v>580</v>
      </c>
      <c r="O64" t="s">
        <v>339</v>
      </c>
      <c r="P64" t="s">
        <v>1215</v>
      </c>
      <c r="Q64" s="138">
        <v>217617.42</v>
      </c>
      <c r="R64" s="11" t="s">
        <v>1216</v>
      </c>
      <c r="S64" t="s">
        <v>5488</v>
      </c>
      <c r="T64" s="138">
        <v>12329.583199999999</v>
      </c>
      <c r="U64" s="130">
        <v>4.894796613413773E-5</v>
      </c>
      <c r="V64" s="130">
        <v>0.18709031207427443</v>
      </c>
      <c r="W64" s="130">
        <v>6.892927465044804E-3</v>
      </c>
      <c r="X64" s="182"/>
    </row>
    <row r="65" spans="1:24" x14ac:dyDescent="0.25">
      <c r="A65" t="s">
        <v>1213</v>
      </c>
      <c r="B65" t="s">
        <v>1245</v>
      </c>
      <c r="C65" t="s">
        <v>5489</v>
      </c>
      <c r="D65" t="s">
        <v>5490</v>
      </c>
      <c r="E65" t="s">
        <v>80</v>
      </c>
      <c r="F65" t="s">
        <v>5491</v>
      </c>
      <c r="G65" t="s">
        <v>5492</v>
      </c>
      <c r="H65" t="s">
        <v>321</v>
      </c>
      <c r="I65" t="s">
        <v>917</v>
      </c>
      <c r="J65" t="s">
        <v>205</v>
      </c>
      <c r="K65" t="s">
        <v>244</v>
      </c>
      <c r="L65" t="s">
        <v>325</v>
      </c>
      <c r="M65" t="s">
        <v>314</v>
      </c>
      <c r="N65" t="s">
        <v>580</v>
      </c>
      <c r="O65" t="s">
        <v>339</v>
      </c>
      <c r="P65" t="s">
        <v>1215</v>
      </c>
      <c r="Q65" s="138">
        <v>4127</v>
      </c>
      <c r="R65" s="11" t="s">
        <v>1216</v>
      </c>
      <c r="S65" t="s">
        <v>5493</v>
      </c>
      <c r="T65" s="138">
        <v>3469.5237999999999</v>
      </c>
      <c r="U65" s="130">
        <v>2.2211290892025248E-5</v>
      </c>
      <c r="V65" s="130">
        <v>5.2646896743458793E-2</v>
      </c>
      <c r="W65" s="130">
        <v>1.9396581067666291E-3</v>
      </c>
      <c r="X65" s="182"/>
    </row>
    <row r="66" spans="1:24" x14ac:dyDescent="0.25">
      <c r="A66" t="s">
        <v>1213</v>
      </c>
      <c r="B66" t="s">
        <v>1245</v>
      </c>
      <c r="C66" t="s">
        <v>5494</v>
      </c>
      <c r="D66" t="s">
        <v>5495</v>
      </c>
      <c r="E66" t="s">
        <v>80</v>
      </c>
      <c r="F66" t="s">
        <v>5496</v>
      </c>
      <c r="G66" t="s">
        <v>5497</v>
      </c>
      <c r="H66" t="s">
        <v>321</v>
      </c>
      <c r="I66" t="s">
        <v>917</v>
      </c>
      <c r="J66" t="s">
        <v>205</v>
      </c>
      <c r="K66" t="s">
        <v>293</v>
      </c>
      <c r="L66" t="s">
        <v>325</v>
      </c>
      <c r="M66" t="s">
        <v>314</v>
      </c>
      <c r="N66" t="s">
        <v>720</v>
      </c>
      <c r="O66" t="s">
        <v>339</v>
      </c>
      <c r="P66" t="s">
        <v>1215</v>
      </c>
      <c r="Q66" s="138">
        <v>20145</v>
      </c>
      <c r="R66" s="11" t="s">
        <v>1216</v>
      </c>
      <c r="S66" t="s">
        <v>5498</v>
      </c>
      <c r="T66" s="138">
        <v>1924.9308999999998</v>
      </c>
      <c r="U66" s="130">
        <v>7.299248914714554E-5</v>
      </c>
      <c r="V66" s="130">
        <v>2.9209091491406419E-2</v>
      </c>
      <c r="W66" s="130">
        <v>1.0761441719664875E-3</v>
      </c>
      <c r="X66" s="182"/>
    </row>
    <row r="67" spans="1:24" x14ac:dyDescent="0.25">
      <c r="A67" t="s">
        <v>1213</v>
      </c>
      <c r="B67" t="s">
        <v>1248</v>
      </c>
      <c r="C67" t="s">
        <v>5392</v>
      </c>
      <c r="D67" t="s">
        <v>5393</v>
      </c>
      <c r="E67" t="s">
        <v>80</v>
      </c>
      <c r="F67" t="s">
        <v>5448</v>
      </c>
      <c r="G67" t="s">
        <v>5449</v>
      </c>
      <c r="H67" t="s">
        <v>321</v>
      </c>
      <c r="I67" t="s">
        <v>969</v>
      </c>
      <c r="J67" t="s">
        <v>205</v>
      </c>
      <c r="K67" t="s">
        <v>293</v>
      </c>
      <c r="L67" t="s">
        <v>325</v>
      </c>
      <c r="M67" t="s">
        <v>314</v>
      </c>
      <c r="N67" t="s">
        <v>732</v>
      </c>
      <c r="O67" t="s">
        <v>339</v>
      </c>
      <c r="P67" t="s">
        <v>1215</v>
      </c>
      <c r="Q67" s="138">
        <v>1098</v>
      </c>
      <c r="R67" s="11" t="s">
        <v>1216</v>
      </c>
      <c r="S67" t="s">
        <v>5450</v>
      </c>
      <c r="T67" s="138">
        <v>1579.4756</v>
      </c>
      <c r="U67" s="130">
        <v>3.7138106403042482E-7</v>
      </c>
      <c r="V67" s="130">
        <v>0.25537889742888131</v>
      </c>
      <c r="W67" s="130">
        <v>4.1173425756494972E-3</v>
      </c>
      <c r="X67" s="182"/>
    </row>
    <row r="68" spans="1:24" x14ac:dyDescent="0.25">
      <c r="A68" t="s">
        <v>1213</v>
      </c>
      <c r="B68" t="s">
        <v>1248</v>
      </c>
      <c r="C68" t="s">
        <v>5078</v>
      </c>
      <c r="D68" t="s">
        <v>5079</v>
      </c>
      <c r="E68" t="s">
        <v>80</v>
      </c>
      <c r="F68" t="s">
        <v>5440</v>
      </c>
      <c r="G68" t="s">
        <v>5441</v>
      </c>
      <c r="H68" t="s">
        <v>321</v>
      </c>
      <c r="I68" t="s">
        <v>969</v>
      </c>
      <c r="J68" t="s">
        <v>205</v>
      </c>
      <c r="K68" t="s">
        <v>224</v>
      </c>
      <c r="L68" t="s">
        <v>325</v>
      </c>
      <c r="M68" t="s">
        <v>314</v>
      </c>
      <c r="N68" t="s">
        <v>732</v>
      </c>
      <c r="O68" t="s">
        <v>339</v>
      </c>
      <c r="P68" t="s">
        <v>1215</v>
      </c>
      <c r="Q68" s="138">
        <v>2297</v>
      </c>
      <c r="R68" s="11" t="s">
        <v>1216</v>
      </c>
      <c r="S68" t="s">
        <v>5442</v>
      </c>
      <c r="T68" s="138">
        <v>1551.2603999999999</v>
      </c>
      <c r="U68" s="130">
        <v>5.0729805158112233E-7</v>
      </c>
      <c r="V68" s="130">
        <v>0.25081690011361257</v>
      </c>
      <c r="W68" s="130">
        <v>4.0437918399964645E-3</v>
      </c>
      <c r="X68" s="182"/>
    </row>
    <row r="69" spans="1:24" x14ac:dyDescent="0.25">
      <c r="A69" t="s">
        <v>1213</v>
      </c>
      <c r="B69" t="s">
        <v>1248</v>
      </c>
      <c r="C69" t="s">
        <v>5451</v>
      </c>
      <c r="D69" t="s">
        <v>5452</v>
      </c>
      <c r="E69" t="s">
        <v>80</v>
      </c>
      <c r="F69" t="s">
        <v>5453</v>
      </c>
      <c r="G69" t="s">
        <v>5454</v>
      </c>
      <c r="H69" t="s">
        <v>321</v>
      </c>
      <c r="I69" t="s">
        <v>969</v>
      </c>
      <c r="J69" t="s">
        <v>205</v>
      </c>
      <c r="K69" t="s">
        <v>233</v>
      </c>
      <c r="L69" t="s">
        <v>325</v>
      </c>
      <c r="M69" t="s">
        <v>314</v>
      </c>
      <c r="N69" t="s">
        <v>732</v>
      </c>
      <c r="O69" t="s">
        <v>339</v>
      </c>
      <c r="P69" t="s">
        <v>1215</v>
      </c>
      <c r="Q69" s="138">
        <v>23081.360000000001</v>
      </c>
      <c r="R69" s="11" t="s">
        <v>1216</v>
      </c>
      <c r="S69" t="s">
        <v>5455</v>
      </c>
      <c r="T69" s="138">
        <v>1517.4819</v>
      </c>
      <c r="U69" s="130">
        <v>2.9469218259497053E-7</v>
      </c>
      <c r="V69" s="130">
        <v>0.24535539375488838</v>
      </c>
      <c r="W69" s="130">
        <v>3.9557387828161317E-3</v>
      </c>
      <c r="X69" s="182"/>
    </row>
    <row r="70" spans="1:24" x14ac:dyDescent="0.25">
      <c r="A70" t="s">
        <v>1213</v>
      </c>
      <c r="B70" t="s">
        <v>1248</v>
      </c>
      <c r="C70" t="s">
        <v>5443</v>
      </c>
      <c r="D70" t="s">
        <v>5444</v>
      </c>
      <c r="E70" t="s">
        <v>80</v>
      </c>
      <c r="F70" t="s">
        <v>5445</v>
      </c>
      <c r="G70" t="s">
        <v>5446</v>
      </c>
      <c r="H70" t="s">
        <v>321</v>
      </c>
      <c r="I70" t="s">
        <v>969</v>
      </c>
      <c r="J70" t="s">
        <v>205</v>
      </c>
      <c r="K70" t="s">
        <v>293</v>
      </c>
      <c r="L70" t="s">
        <v>325</v>
      </c>
      <c r="M70" t="s">
        <v>314</v>
      </c>
      <c r="N70" t="s">
        <v>732</v>
      </c>
      <c r="O70" t="s">
        <v>339</v>
      </c>
      <c r="P70" t="s">
        <v>1215</v>
      </c>
      <c r="Q70" s="138">
        <v>2980</v>
      </c>
      <c r="R70" s="11" t="s">
        <v>1216</v>
      </c>
      <c r="S70" t="s">
        <v>5447</v>
      </c>
      <c r="T70" s="138">
        <v>1364.6986999999999</v>
      </c>
      <c r="U70" s="130">
        <v>8.5147163156536773E-7</v>
      </c>
      <c r="V70" s="130">
        <v>0.22065250064151906</v>
      </c>
      <c r="W70" s="130">
        <v>3.557466746318994E-3</v>
      </c>
      <c r="X70" s="182"/>
    </row>
    <row r="71" spans="1:24" x14ac:dyDescent="0.25">
      <c r="A71" t="s">
        <v>1213</v>
      </c>
      <c r="B71" t="s">
        <v>1248</v>
      </c>
      <c r="C71" t="s">
        <v>5481</v>
      </c>
      <c r="D71" t="s">
        <v>5482</v>
      </c>
      <c r="E71" t="s">
        <v>309</v>
      </c>
      <c r="F71" t="s">
        <v>5483</v>
      </c>
      <c r="G71" t="s">
        <v>5484</v>
      </c>
      <c r="H71" t="s">
        <v>312</v>
      </c>
      <c r="I71" t="s">
        <v>917</v>
      </c>
      <c r="J71" t="s">
        <v>204</v>
      </c>
      <c r="K71" t="s">
        <v>204</v>
      </c>
      <c r="L71" t="s">
        <v>325</v>
      </c>
      <c r="M71" t="s">
        <v>340</v>
      </c>
      <c r="N71" t="s">
        <v>695</v>
      </c>
      <c r="O71" t="s">
        <v>339</v>
      </c>
      <c r="P71" t="s">
        <v>1212</v>
      </c>
      <c r="Q71" s="138">
        <v>266535.65999999997</v>
      </c>
      <c r="R71" s="165">
        <v>1</v>
      </c>
      <c r="S71" t="s">
        <v>5485</v>
      </c>
      <c r="T71" s="138">
        <v>171.91550000000001</v>
      </c>
      <c r="U71" s="130">
        <v>7.9689412766528332E-4</v>
      </c>
      <c r="V71" s="130">
        <v>2.7796308061098684E-2</v>
      </c>
      <c r="W71" s="130">
        <v>4.4814557419609215E-4</v>
      </c>
      <c r="X71" s="182"/>
    </row>
    <row r="72" spans="1:24" x14ac:dyDescent="0.25">
      <c r="A72" t="s">
        <v>1213</v>
      </c>
      <c r="B72" t="s">
        <v>1249</v>
      </c>
      <c r="C72" t="s">
        <v>4911</v>
      </c>
      <c r="D72" t="s">
        <v>4912</v>
      </c>
      <c r="E72" t="s">
        <v>309</v>
      </c>
      <c r="F72" t="s">
        <v>5478</v>
      </c>
      <c r="G72" t="s">
        <v>5479</v>
      </c>
      <c r="H72" t="s">
        <v>312</v>
      </c>
      <c r="I72" t="s">
        <v>917</v>
      </c>
      <c r="J72" t="s">
        <v>204</v>
      </c>
      <c r="K72" t="s">
        <v>204</v>
      </c>
      <c r="L72" t="s">
        <v>325</v>
      </c>
      <c r="M72" t="s">
        <v>340</v>
      </c>
      <c r="N72" t="s">
        <v>719</v>
      </c>
      <c r="O72" t="s">
        <v>339</v>
      </c>
      <c r="P72" t="s">
        <v>1212</v>
      </c>
      <c r="Q72" s="138">
        <v>793783</v>
      </c>
      <c r="R72" s="165">
        <v>1</v>
      </c>
      <c r="S72" t="s">
        <v>5480</v>
      </c>
      <c r="T72" s="138">
        <v>945.15740000000005</v>
      </c>
      <c r="U72" s="130">
        <v>1.8033437430691295E-3</v>
      </c>
      <c r="V72" s="130">
        <v>9.0747629261459559E-2</v>
      </c>
      <c r="W72" s="130">
        <v>2.506476133102788E-3</v>
      </c>
      <c r="X72" s="182"/>
    </row>
    <row r="73" spans="1:24" x14ac:dyDescent="0.25">
      <c r="A73" t="s">
        <v>1213</v>
      </c>
      <c r="B73" t="s">
        <v>1249</v>
      </c>
      <c r="C73" t="s">
        <v>5481</v>
      </c>
      <c r="D73" t="s">
        <v>5482</v>
      </c>
      <c r="E73" t="s">
        <v>309</v>
      </c>
      <c r="F73" t="s">
        <v>5483</v>
      </c>
      <c r="G73" t="s">
        <v>5484</v>
      </c>
      <c r="H73" t="s">
        <v>312</v>
      </c>
      <c r="I73" t="s">
        <v>917</v>
      </c>
      <c r="J73" t="s">
        <v>204</v>
      </c>
      <c r="K73" t="s">
        <v>204</v>
      </c>
      <c r="L73" t="s">
        <v>325</v>
      </c>
      <c r="M73" t="s">
        <v>340</v>
      </c>
      <c r="N73" t="s">
        <v>695</v>
      </c>
      <c r="O73" t="s">
        <v>339</v>
      </c>
      <c r="P73" t="s">
        <v>1212</v>
      </c>
      <c r="Q73" s="138">
        <v>362545.71</v>
      </c>
      <c r="R73" s="165">
        <v>1</v>
      </c>
      <c r="S73" t="s">
        <v>5485</v>
      </c>
      <c r="T73" s="138">
        <v>233.84200000000001</v>
      </c>
      <c r="U73" s="130">
        <v>1.0839470685057332E-3</v>
      </c>
      <c r="V73" s="130">
        <v>2.2451927232576569E-2</v>
      </c>
      <c r="W73" s="130">
        <v>6.2012881447817323E-4</v>
      </c>
      <c r="X73" s="182"/>
    </row>
    <row r="74" spans="1:24" x14ac:dyDescent="0.25">
      <c r="A74" t="s">
        <v>1213</v>
      </c>
      <c r="B74" t="s">
        <v>1249</v>
      </c>
      <c r="C74" t="s">
        <v>5377</v>
      </c>
      <c r="D74" t="s">
        <v>5378</v>
      </c>
      <c r="E74" t="s">
        <v>80</v>
      </c>
      <c r="F74" t="s">
        <v>5486</v>
      </c>
      <c r="G74" t="s">
        <v>5487</v>
      </c>
      <c r="H74" t="s">
        <v>321</v>
      </c>
      <c r="I74" t="s">
        <v>917</v>
      </c>
      <c r="J74" t="s">
        <v>205</v>
      </c>
      <c r="K74" t="s">
        <v>224</v>
      </c>
      <c r="L74" t="s">
        <v>325</v>
      </c>
      <c r="M74" t="s">
        <v>314</v>
      </c>
      <c r="N74" t="s">
        <v>580</v>
      </c>
      <c r="O74" t="s">
        <v>339</v>
      </c>
      <c r="P74" t="s">
        <v>1215</v>
      </c>
      <c r="Q74" s="138">
        <v>83848.38</v>
      </c>
      <c r="R74" s="11" t="s">
        <v>1216</v>
      </c>
      <c r="S74" t="s">
        <v>5488</v>
      </c>
      <c r="T74" s="138">
        <v>4750.6104000000005</v>
      </c>
      <c r="U74" s="130">
        <v>1.8859738639683861E-5</v>
      </c>
      <c r="V74" s="130">
        <v>0.45612151056380096</v>
      </c>
      <c r="W74" s="130">
        <v>1.2598209885230563E-2</v>
      </c>
      <c r="X74" s="182"/>
    </row>
    <row r="75" spans="1:24" x14ac:dyDescent="0.25">
      <c r="A75" t="s">
        <v>1213</v>
      </c>
      <c r="B75" t="s">
        <v>1249</v>
      </c>
      <c r="C75" t="s">
        <v>5494</v>
      </c>
      <c r="D75" t="s">
        <v>5495</v>
      </c>
      <c r="E75" t="s">
        <v>80</v>
      </c>
      <c r="F75" t="s">
        <v>5496</v>
      </c>
      <c r="G75" t="s">
        <v>5497</v>
      </c>
      <c r="H75" t="s">
        <v>321</v>
      </c>
      <c r="I75" t="s">
        <v>917</v>
      </c>
      <c r="J75" t="s">
        <v>205</v>
      </c>
      <c r="K75" t="s">
        <v>293</v>
      </c>
      <c r="L75" t="s">
        <v>325</v>
      </c>
      <c r="M75" t="s">
        <v>314</v>
      </c>
      <c r="N75" t="s">
        <v>720</v>
      </c>
      <c r="O75" t="s">
        <v>339</v>
      </c>
      <c r="P75" t="s">
        <v>1215</v>
      </c>
      <c r="Q75" s="138">
        <v>21486</v>
      </c>
      <c r="R75" s="11" t="s">
        <v>1216</v>
      </c>
      <c r="S75" t="s">
        <v>5498</v>
      </c>
      <c r="T75" s="138">
        <v>2053.0684999999999</v>
      </c>
      <c r="U75" s="130">
        <v>7.785140838002329E-5</v>
      </c>
      <c r="V75" s="130">
        <v>0.19712176730399233</v>
      </c>
      <c r="W75" s="130">
        <v>5.444561021412094E-3</v>
      </c>
      <c r="X75" s="182"/>
    </row>
    <row r="76" spans="1:24" x14ac:dyDescent="0.25">
      <c r="A76" t="s">
        <v>1213</v>
      </c>
      <c r="B76" t="s">
        <v>1249</v>
      </c>
      <c r="C76" t="s">
        <v>5489</v>
      </c>
      <c r="D76" t="s">
        <v>5490</v>
      </c>
      <c r="E76" t="s">
        <v>80</v>
      </c>
      <c r="F76" t="s">
        <v>5491</v>
      </c>
      <c r="G76" t="s">
        <v>5492</v>
      </c>
      <c r="H76" t="s">
        <v>321</v>
      </c>
      <c r="I76" t="s">
        <v>917</v>
      </c>
      <c r="J76" t="s">
        <v>205</v>
      </c>
      <c r="K76" t="s">
        <v>244</v>
      </c>
      <c r="L76" t="s">
        <v>325</v>
      </c>
      <c r="M76" t="s">
        <v>314</v>
      </c>
      <c r="N76" t="s">
        <v>580</v>
      </c>
      <c r="O76" t="s">
        <v>339</v>
      </c>
      <c r="P76" t="s">
        <v>1215</v>
      </c>
      <c r="Q76" s="138">
        <v>1576</v>
      </c>
      <c r="R76" s="11" t="s">
        <v>1216</v>
      </c>
      <c r="S76" t="s">
        <v>5493</v>
      </c>
      <c r="T76" s="138">
        <v>1324.9259999999999</v>
      </c>
      <c r="U76" s="130">
        <v>8.4819468005407776E-6</v>
      </c>
      <c r="V76" s="130">
        <v>0.12721044054991823</v>
      </c>
      <c r="W76" s="130">
        <v>3.5135896740751153E-3</v>
      </c>
      <c r="X76" s="182"/>
    </row>
    <row r="77" spans="1:24" x14ac:dyDescent="0.25">
      <c r="A77" t="s">
        <v>1213</v>
      </c>
      <c r="B77" t="s">
        <v>1249</v>
      </c>
      <c r="C77" t="s">
        <v>5382</v>
      </c>
      <c r="D77" t="s">
        <v>5383</v>
      </c>
      <c r="E77" t="s">
        <v>80</v>
      </c>
      <c r="F77" t="s">
        <v>5384</v>
      </c>
      <c r="G77" t="s">
        <v>5385</v>
      </c>
      <c r="H77" t="s">
        <v>321</v>
      </c>
      <c r="I77" t="s">
        <v>917</v>
      </c>
      <c r="J77" t="s">
        <v>205</v>
      </c>
      <c r="K77" t="s">
        <v>244</v>
      </c>
      <c r="L77" t="s">
        <v>325</v>
      </c>
      <c r="M77" t="s">
        <v>314</v>
      </c>
      <c r="N77" t="s">
        <v>580</v>
      </c>
      <c r="O77" t="s">
        <v>339</v>
      </c>
      <c r="P77" t="s">
        <v>1215</v>
      </c>
      <c r="Q77" s="138">
        <v>1122</v>
      </c>
      <c r="R77" s="11" t="s">
        <v>1216</v>
      </c>
      <c r="S77" t="s">
        <v>5386</v>
      </c>
      <c r="T77" s="138">
        <v>1107.6256000000001</v>
      </c>
      <c r="U77" s="130">
        <v>4.8497783060760686E-7</v>
      </c>
      <c r="V77" s="130">
        <v>0.10634672508825237</v>
      </c>
      <c r="W77" s="130">
        <v>2.9373277344728818E-3</v>
      </c>
      <c r="X77" s="182"/>
    </row>
    <row r="78" spans="1:24" x14ac:dyDescent="0.25">
      <c r="A78" t="s">
        <v>1213</v>
      </c>
      <c r="B78" t="s">
        <v>1250</v>
      </c>
      <c r="C78" t="s">
        <v>5392</v>
      </c>
      <c r="D78" t="s">
        <v>5393</v>
      </c>
      <c r="E78" t="s">
        <v>80</v>
      </c>
      <c r="F78" t="s">
        <v>5448</v>
      </c>
      <c r="G78" t="s">
        <v>5449</v>
      </c>
      <c r="H78" t="s">
        <v>321</v>
      </c>
      <c r="I78" t="s">
        <v>969</v>
      </c>
      <c r="J78" t="s">
        <v>205</v>
      </c>
      <c r="K78" t="s">
        <v>293</v>
      </c>
      <c r="L78" t="s">
        <v>325</v>
      </c>
      <c r="M78" t="s">
        <v>314</v>
      </c>
      <c r="N78" t="s">
        <v>732</v>
      </c>
      <c r="O78" t="s">
        <v>339</v>
      </c>
      <c r="P78" t="s">
        <v>1215</v>
      </c>
      <c r="Q78" s="138">
        <v>10718</v>
      </c>
      <c r="R78" s="11" t="s">
        <v>1216</v>
      </c>
      <c r="S78" t="s">
        <v>5450</v>
      </c>
      <c r="T78" s="138">
        <v>15417.8686</v>
      </c>
      <c r="U78" s="130">
        <v>3.6251933007997209E-6</v>
      </c>
      <c r="V78" s="130">
        <v>0.11170667243384431</v>
      </c>
      <c r="W78" s="130">
        <v>3.4852985203863329E-3</v>
      </c>
      <c r="X78" s="182"/>
    </row>
    <row r="79" spans="1:24" x14ac:dyDescent="0.25">
      <c r="A79" t="s">
        <v>1213</v>
      </c>
      <c r="B79" t="s">
        <v>1250</v>
      </c>
      <c r="C79" t="s">
        <v>5078</v>
      </c>
      <c r="D79" t="s">
        <v>5079</v>
      </c>
      <c r="E79" t="s">
        <v>80</v>
      </c>
      <c r="F79" t="s">
        <v>5440</v>
      </c>
      <c r="G79" t="s">
        <v>5441</v>
      </c>
      <c r="H79" t="s">
        <v>321</v>
      </c>
      <c r="I79" t="s">
        <v>969</v>
      </c>
      <c r="J79" t="s">
        <v>205</v>
      </c>
      <c r="K79" t="s">
        <v>224</v>
      </c>
      <c r="L79" t="s">
        <v>325</v>
      </c>
      <c r="M79" t="s">
        <v>314</v>
      </c>
      <c r="N79" t="s">
        <v>732</v>
      </c>
      <c r="O79" t="s">
        <v>339</v>
      </c>
      <c r="P79" t="s">
        <v>1215</v>
      </c>
      <c r="Q79" s="138">
        <v>21989</v>
      </c>
      <c r="R79" s="11" t="s">
        <v>1216</v>
      </c>
      <c r="S79" t="s">
        <v>5442</v>
      </c>
      <c r="T79" s="138">
        <v>14850.0939</v>
      </c>
      <c r="U79" s="130">
        <v>4.8563242734946883E-6</v>
      </c>
      <c r="V79" s="130">
        <v>0.10759298957124436</v>
      </c>
      <c r="W79" s="130">
        <v>3.356949761247981E-3</v>
      </c>
      <c r="X79" s="182"/>
    </row>
    <row r="80" spans="1:24" x14ac:dyDescent="0.25">
      <c r="A80" t="s">
        <v>1213</v>
      </c>
      <c r="B80" t="s">
        <v>1250</v>
      </c>
      <c r="C80" t="s">
        <v>5443</v>
      </c>
      <c r="D80" t="s">
        <v>5444</v>
      </c>
      <c r="E80" t="s">
        <v>80</v>
      </c>
      <c r="F80" t="s">
        <v>5445</v>
      </c>
      <c r="G80" t="s">
        <v>5446</v>
      </c>
      <c r="H80" t="s">
        <v>321</v>
      </c>
      <c r="I80" t="s">
        <v>969</v>
      </c>
      <c r="J80" t="s">
        <v>205</v>
      </c>
      <c r="K80" t="s">
        <v>293</v>
      </c>
      <c r="L80" t="s">
        <v>325</v>
      </c>
      <c r="M80" t="s">
        <v>314</v>
      </c>
      <c r="N80" t="s">
        <v>732</v>
      </c>
      <c r="O80" t="s">
        <v>339</v>
      </c>
      <c r="P80" t="s">
        <v>1215</v>
      </c>
      <c r="Q80" s="138">
        <v>32322</v>
      </c>
      <c r="R80" s="11" t="s">
        <v>1216</v>
      </c>
      <c r="S80" t="s">
        <v>5447</v>
      </c>
      <c r="T80" s="138">
        <v>14801.943300000001</v>
      </c>
      <c r="U80" s="130">
        <v>9.2353241863945689E-6</v>
      </c>
      <c r="V80" s="130">
        <v>0.10724412504033974</v>
      </c>
      <c r="W80" s="130">
        <v>3.3460650306684609E-3</v>
      </c>
      <c r="X80" s="182"/>
    </row>
    <row r="81" spans="1:24" x14ac:dyDescent="0.25">
      <c r="A81" t="s">
        <v>1213</v>
      </c>
      <c r="B81" t="s">
        <v>1250</v>
      </c>
      <c r="C81" t="s">
        <v>5451</v>
      </c>
      <c r="D81" t="s">
        <v>5452</v>
      </c>
      <c r="E81" t="s">
        <v>80</v>
      </c>
      <c r="F81" t="s">
        <v>5453</v>
      </c>
      <c r="G81" t="s">
        <v>5454</v>
      </c>
      <c r="H81" t="s">
        <v>321</v>
      </c>
      <c r="I81" t="s">
        <v>969</v>
      </c>
      <c r="J81" t="s">
        <v>205</v>
      </c>
      <c r="K81" t="s">
        <v>233</v>
      </c>
      <c r="L81" t="s">
        <v>325</v>
      </c>
      <c r="M81" t="s">
        <v>314</v>
      </c>
      <c r="N81" t="s">
        <v>732</v>
      </c>
      <c r="O81" t="s">
        <v>339</v>
      </c>
      <c r="P81" t="s">
        <v>1215</v>
      </c>
      <c r="Q81" s="138">
        <v>209772</v>
      </c>
      <c r="R81" s="11" t="s">
        <v>1216</v>
      </c>
      <c r="S81" t="s">
        <v>5455</v>
      </c>
      <c r="T81" s="138">
        <v>13791.4413</v>
      </c>
      <c r="U81" s="130">
        <v>2.6782723603510434E-6</v>
      </c>
      <c r="V81" s="130">
        <v>9.9922761690483225E-2</v>
      </c>
      <c r="W81" s="130">
        <v>3.1176351947911317E-3</v>
      </c>
      <c r="X81" s="182"/>
    </row>
    <row r="82" spans="1:24" x14ac:dyDescent="0.25">
      <c r="A82" t="s">
        <v>1213</v>
      </c>
      <c r="B82" t="s">
        <v>1250</v>
      </c>
      <c r="C82" t="s">
        <v>4911</v>
      </c>
      <c r="D82" t="s">
        <v>4912</v>
      </c>
      <c r="E82" t="s">
        <v>309</v>
      </c>
      <c r="F82" t="s">
        <v>5478</v>
      </c>
      <c r="G82" t="s">
        <v>5479</v>
      </c>
      <c r="H82" t="s">
        <v>312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719</v>
      </c>
      <c r="O82" t="s">
        <v>339</v>
      </c>
      <c r="P82" t="s">
        <v>1212</v>
      </c>
      <c r="Q82" s="138">
        <v>9333609</v>
      </c>
      <c r="R82" s="165">
        <v>1</v>
      </c>
      <c r="S82" t="s">
        <v>5480</v>
      </c>
      <c r="T82" s="138">
        <v>11113.528199999999</v>
      </c>
      <c r="U82" s="130">
        <v>2.1204416560198083E-2</v>
      </c>
      <c r="V82" s="130">
        <v>8.0520549848202783E-2</v>
      </c>
      <c r="W82" s="130">
        <v>2.512277441733273E-3</v>
      </c>
      <c r="X82" s="182"/>
    </row>
    <row r="83" spans="1:24" x14ac:dyDescent="0.25">
      <c r="A83" t="s">
        <v>1213</v>
      </c>
      <c r="B83" t="s">
        <v>1250</v>
      </c>
      <c r="C83" t="s">
        <v>5481</v>
      </c>
      <c r="D83" t="s">
        <v>5482</v>
      </c>
      <c r="E83" t="s">
        <v>309</v>
      </c>
      <c r="F83" t="s">
        <v>5483</v>
      </c>
      <c r="G83" t="s">
        <v>5484</v>
      </c>
      <c r="H83" t="s">
        <v>312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695</v>
      </c>
      <c r="O83" t="s">
        <v>339</v>
      </c>
      <c r="P83" t="s">
        <v>1212</v>
      </c>
      <c r="Q83" s="138">
        <v>7135145.3399999999</v>
      </c>
      <c r="R83" s="165">
        <v>1</v>
      </c>
      <c r="S83" t="s">
        <v>5485</v>
      </c>
      <c r="T83" s="138">
        <v>4602.1687000000002</v>
      </c>
      <c r="U83" s="130">
        <v>2.1332813108325962E-2</v>
      </c>
      <c r="V83" s="130">
        <v>3.3343970511080616E-2</v>
      </c>
      <c r="W83" s="130">
        <v>1.0403469063578065E-3</v>
      </c>
      <c r="X83" s="182"/>
    </row>
    <row r="84" spans="1:24" x14ac:dyDescent="0.25">
      <c r="A84" t="s">
        <v>1213</v>
      </c>
      <c r="B84" t="s">
        <v>1250</v>
      </c>
      <c r="C84" t="s">
        <v>5377</v>
      </c>
      <c r="D84" t="s">
        <v>5378</v>
      </c>
      <c r="E84" t="s">
        <v>80</v>
      </c>
      <c r="F84" t="s">
        <v>5486</v>
      </c>
      <c r="G84" t="s">
        <v>5487</v>
      </c>
      <c r="H84" t="s">
        <v>321</v>
      </c>
      <c r="I84" t="s">
        <v>917</v>
      </c>
      <c r="J84" t="s">
        <v>205</v>
      </c>
      <c r="K84" t="s">
        <v>224</v>
      </c>
      <c r="L84" t="s">
        <v>325</v>
      </c>
      <c r="M84" t="s">
        <v>314</v>
      </c>
      <c r="N84" t="s">
        <v>580</v>
      </c>
      <c r="O84" t="s">
        <v>339</v>
      </c>
      <c r="P84" t="s">
        <v>1215</v>
      </c>
      <c r="Q84" s="138">
        <v>568792.24</v>
      </c>
      <c r="R84" s="11" t="s">
        <v>1216</v>
      </c>
      <c r="S84" t="s">
        <v>5488</v>
      </c>
      <c r="T84" s="138">
        <v>32226.1482</v>
      </c>
      <c r="U84" s="130">
        <v>1.2793655627789513E-4</v>
      </c>
      <c r="V84" s="130">
        <v>0.2334872522039842</v>
      </c>
      <c r="W84" s="130">
        <v>7.2849074894568615E-3</v>
      </c>
      <c r="X84" s="182"/>
    </row>
    <row r="85" spans="1:24" x14ac:dyDescent="0.25">
      <c r="A85" t="s">
        <v>1213</v>
      </c>
      <c r="B85" t="s">
        <v>1250</v>
      </c>
      <c r="C85" t="s">
        <v>5382</v>
      </c>
      <c r="D85" t="s">
        <v>5383</v>
      </c>
      <c r="E85" t="s">
        <v>80</v>
      </c>
      <c r="F85" t="s">
        <v>5384</v>
      </c>
      <c r="G85" t="s">
        <v>5385</v>
      </c>
      <c r="H85" t="s">
        <v>321</v>
      </c>
      <c r="I85" t="s">
        <v>917</v>
      </c>
      <c r="J85" t="s">
        <v>205</v>
      </c>
      <c r="K85" t="s">
        <v>244</v>
      </c>
      <c r="L85" t="s">
        <v>325</v>
      </c>
      <c r="M85" t="s">
        <v>314</v>
      </c>
      <c r="N85" t="s">
        <v>580</v>
      </c>
      <c r="O85" t="s">
        <v>339</v>
      </c>
      <c r="P85" t="s">
        <v>1215</v>
      </c>
      <c r="Q85" s="138">
        <v>17512</v>
      </c>
      <c r="R85" s="11" t="s">
        <v>1216</v>
      </c>
      <c r="S85" t="s">
        <v>5386</v>
      </c>
      <c r="T85" s="138">
        <v>17287.646399999998</v>
      </c>
      <c r="U85" s="130">
        <v>7.5694579051697066E-6</v>
      </c>
      <c r="V85" s="130">
        <v>0.12525372367401197</v>
      </c>
      <c r="W85" s="130">
        <v>3.9079726240386142E-3</v>
      </c>
      <c r="X85" s="182"/>
    </row>
    <row r="86" spans="1:24" x14ac:dyDescent="0.25">
      <c r="A86" t="s">
        <v>1213</v>
      </c>
      <c r="B86" t="s">
        <v>1250</v>
      </c>
      <c r="C86" t="s">
        <v>5489</v>
      </c>
      <c r="D86" t="s">
        <v>5490</v>
      </c>
      <c r="E86" t="s">
        <v>80</v>
      </c>
      <c r="F86" t="s">
        <v>5491</v>
      </c>
      <c r="G86" t="s">
        <v>5492</v>
      </c>
      <c r="H86" t="s">
        <v>321</v>
      </c>
      <c r="I86" t="s">
        <v>917</v>
      </c>
      <c r="J86" t="s">
        <v>205</v>
      </c>
      <c r="K86" t="s">
        <v>244</v>
      </c>
      <c r="L86" t="s">
        <v>325</v>
      </c>
      <c r="M86" t="s">
        <v>314</v>
      </c>
      <c r="N86" t="s">
        <v>580</v>
      </c>
      <c r="O86" t="s">
        <v>339</v>
      </c>
      <c r="P86" t="s">
        <v>1215</v>
      </c>
      <c r="Q86" s="138">
        <v>10867</v>
      </c>
      <c r="R86" s="11" t="s">
        <v>1216</v>
      </c>
      <c r="S86" t="s">
        <v>5493</v>
      </c>
      <c r="T86" s="138">
        <v>9135.7681999999986</v>
      </c>
      <c r="U86" s="130">
        <v>5.8485606523779592E-5</v>
      </c>
      <c r="V86" s="130">
        <v>6.6191137466814071E-2</v>
      </c>
      <c r="W86" s="130">
        <v>2.0651933179049778E-3</v>
      </c>
      <c r="X86" s="182"/>
    </row>
    <row r="87" spans="1:24" x14ac:dyDescent="0.25">
      <c r="A87" t="s">
        <v>1213</v>
      </c>
      <c r="B87" t="s">
        <v>1250</v>
      </c>
      <c r="C87" t="s">
        <v>5494</v>
      </c>
      <c r="D87" t="s">
        <v>5495</v>
      </c>
      <c r="E87" t="s">
        <v>80</v>
      </c>
      <c r="F87" t="s">
        <v>5496</v>
      </c>
      <c r="G87" t="s">
        <v>5497</v>
      </c>
      <c r="H87" t="s">
        <v>321</v>
      </c>
      <c r="I87" t="s">
        <v>917</v>
      </c>
      <c r="J87" t="s">
        <v>205</v>
      </c>
      <c r="K87" t="s">
        <v>293</v>
      </c>
      <c r="L87" t="s">
        <v>325</v>
      </c>
      <c r="M87" t="s">
        <v>314</v>
      </c>
      <c r="N87" t="s">
        <v>720</v>
      </c>
      <c r="O87" t="s">
        <v>339</v>
      </c>
      <c r="P87" t="s">
        <v>1215</v>
      </c>
      <c r="Q87" s="138">
        <v>50175</v>
      </c>
      <c r="R87" s="11" t="s">
        <v>1216</v>
      </c>
      <c r="S87" t="s">
        <v>5498</v>
      </c>
      <c r="T87" s="138">
        <v>4794.4109000000008</v>
      </c>
      <c r="U87" s="130">
        <v>1.8180184378049279E-4</v>
      </c>
      <c r="V87" s="130">
        <v>3.4736817559994727E-2</v>
      </c>
      <c r="W87" s="130">
        <v>1.0838043619684351E-3</v>
      </c>
      <c r="X87" s="182"/>
    </row>
    <row r="88" spans="1:24" x14ac:dyDescent="0.25">
      <c r="A88" t="s">
        <v>1213</v>
      </c>
      <c r="B88" t="s">
        <v>1261</v>
      </c>
      <c r="C88" t="s">
        <v>5392</v>
      </c>
      <c r="D88" t="s">
        <v>5393</v>
      </c>
      <c r="E88" t="s">
        <v>80</v>
      </c>
      <c r="F88" t="s">
        <v>5448</v>
      </c>
      <c r="G88" t="s">
        <v>5449</v>
      </c>
      <c r="H88" t="s">
        <v>321</v>
      </c>
      <c r="I88" t="s">
        <v>969</v>
      </c>
      <c r="J88" t="s">
        <v>205</v>
      </c>
      <c r="K88" t="s">
        <v>293</v>
      </c>
      <c r="L88" t="s">
        <v>325</v>
      </c>
      <c r="M88" t="s">
        <v>314</v>
      </c>
      <c r="N88" t="s">
        <v>732</v>
      </c>
      <c r="O88" t="s">
        <v>339</v>
      </c>
      <c r="P88" t="s">
        <v>1215</v>
      </c>
      <c r="Q88" s="138">
        <v>577</v>
      </c>
      <c r="R88" s="11" t="s">
        <v>1216</v>
      </c>
      <c r="S88" t="s">
        <v>5450</v>
      </c>
      <c r="T88" s="138">
        <v>830.01589999999999</v>
      </c>
      <c r="U88" s="130">
        <v>1.9516108738210851E-7</v>
      </c>
      <c r="V88" s="130">
        <v>8.498750691435733E-2</v>
      </c>
      <c r="W88" s="130">
        <v>2.9882451132705878E-3</v>
      </c>
      <c r="X88" s="182"/>
    </row>
    <row r="89" spans="1:24" x14ac:dyDescent="0.25">
      <c r="A89" t="s">
        <v>1213</v>
      </c>
      <c r="B89" t="s">
        <v>1261</v>
      </c>
      <c r="C89" t="s">
        <v>5078</v>
      </c>
      <c r="D89" t="s">
        <v>5079</v>
      </c>
      <c r="E89" t="s">
        <v>80</v>
      </c>
      <c r="F89" t="s">
        <v>5440</v>
      </c>
      <c r="G89" t="s">
        <v>5441</v>
      </c>
      <c r="H89" t="s">
        <v>321</v>
      </c>
      <c r="I89" t="s">
        <v>969</v>
      </c>
      <c r="J89" t="s">
        <v>205</v>
      </c>
      <c r="K89" t="s">
        <v>224</v>
      </c>
      <c r="L89" t="s">
        <v>325</v>
      </c>
      <c r="M89" t="s">
        <v>314</v>
      </c>
      <c r="N89" t="s">
        <v>732</v>
      </c>
      <c r="O89" t="s">
        <v>339</v>
      </c>
      <c r="P89" t="s">
        <v>1215</v>
      </c>
      <c r="Q89" s="138">
        <v>1177</v>
      </c>
      <c r="R89" s="11" t="s">
        <v>1216</v>
      </c>
      <c r="S89" t="s">
        <v>5442</v>
      </c>
      <c r="T89" s="138">
        <v>794.87750000000005</v>
      </c>
      <c r="U89" s="130">
        <v>2.5994332029211187E-7</v>
      </c>
      <c r="V89" s="130">
        <v>8.1389592212840881E-2</v>
      </c>
      <c r="W89" s="130">
        <v>2.8617388605856461E-3</v>
      </c>
      <c r="X89" s="182"/>
    </row>
    <row r="90" spans="1:24" x14ac:dyDescent="0.25">
      <c r="A90" t="s">
        <v>1213</v>
      </c>
      <c r="B90" t="s">
        <v>1261</v>
      </c>
      <c r="C90" t="s">
        <v>5443</v>
      </c>
      <c r="D90" t="s">
        <v>5444</v>
      </c>
      <c r="E90" t="s">
        <v>80</v>
      </c>
      <c r="F90" t="s">
        <v>5445</v>
      </c>
      <c r="G90" t="s">
        <v>5446</v>
      </c>
      <c r="H90" t="s">
        <v>321</v>
      </c>
      <c r="I90" t="s">
        <v>969</v>
      </c>
      <c r="J90" t="s">
        <v>205</v>
      </c>
      <c r="K90" t="s">
        <v>293</v>
      </c>
      <c r="L90" t="s">
        <v>325</v>
      </c>
      <c r="M90" t="s">
        <v>314</v>
      </c>
      <c r="N90" t="s">
        <v>732</v>
      </c>
      <c r="O90" t="s">
        <v>339</v>
      </c>
      <c r="P90" t="s">
        <v>1215</v>
      </c>
      <c r="Q90" s="138">
        <v>1730</v>
      </c>
      <c r="R90" s="11" t="s">
        <v>1216</v>
      </c>
      <c r="S90" t="s">
        <v>5447</v>
      </c>
      <c r="T90" s="138">
        <v>792.25800000000004</v>
      </c>
      <c r="U90" s="130">
        <v>4.9431071228459267E-7</v>
      </c>
      <c r="V90" s="130">
        <v>8.1121374673362071E-2</v>
      </c>
      <c r="W90" s="130">
        <v>2.8523080656283509E-3</v>
      </c>
      <c r="X90" s="182"/>
    </row>
    <row r="91" spans="1:24" x14ac:dyDescent="0.25">
      <c r="A91" t="s">
        <v>1213</v>
      </c>
      <c r="B91" t="s">
        <v>1261</v>
      </c>
      <c r="C91" t="s">
        <v>5451</v>
      </c>
      <c r="D91" t="s">
        <v>5452</v>
      </c>
      <c r="E91" t="s">
        <v>80</v>
      </c>
      <c r="F91" t="s">
        <v>5453</v>
      </c>
      <c r="G91" t="s">
        <v>5454</v>
      </c>
      <c r="H91" t="s">
        <v>321</v>
      </c>
      <c r="I91" t="s">
        <v>969</v>
      </c>
      <c r="J91" t="s">
        <v>205</v>
      </c>
      <c r="K91" t="s">
        <v>233</v>
      </c>
      <c r="L91" t="s">
        <v>325</v>
      </c>
      <c r="M91" t="s">
        <v>314</v>
      </c>
      <c r="N91" t="s">
        <v>732</v>
      </c>
      <c r="O91" t="s">
        <v>339</v>
      </c>
      <c r="P91" t="s">
        <v>1215</v>
      </c>
      <c r="Q91" s="138">
        <v>12039</v>
      </c>
      <c r="R91" s="11" t="s">
        <v>1216</v>
      </c>
      <c r="S91" t="s">
        <v>5455</v>
      </c>
      <c r="T91" s="138">
        <v>791.50300000000004</v>
      </c>
      <c r="U91" s="130">
        <v>1.5370841173400746E-7</v>
      </c>
      <c r="V91" s="130">
        <v>8.104406912091075E-2</v>
      </c>
      <c r="W91" s="130">
        <v>2.8495899256601536E-3</v>
      </c>
      <c r="X91" s="182"/>
    </row>
    <row r="92" spans="1:24" x14ac:dyDescent="0.25">
      <c r="A92" t="s">
        <v>1213</v>
      </c>
      <c r="B92" t="s">
        <v>1261</v>
      </c>
      <c r="C92" t="s">
        <v>4911</v>
      </c>
      <c r="D92" t="s">
        <v>4912</v>
      </c>
      <c r="E92" t="s">
        <v>309</v>
      </c>
      <c r="F92" t="s">
        <v>5478</v>
      </c>
      <c r="G92" t="s">
        <v>5479</v>
      </c>
      <c r="H92" t="s">
        <v>312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719</v>
      </c>
      <c r="O92" t="s">
        <v>339</v>
      </c>
      <c r="P92" t="s">
        <v>1212</v>
      </c>
      <c r="Q92" s="138">
        <v>587539</v>
      </c>
      <c r="R92" s="165">
        <v>1</v>
      </c>
      <c r="S92" t="s">
        <v>5480</v>
      </c>
      <c r="T92" s="138">
        <v>699.58269999999993</v>
      </c>
      <c r="U92" s="130">
        <v>1.3347914725549592E-3</v>
      </c>
      <c r="V92" s="130">
        <v>7.1632109679388628E-2</v>
      </c>
      <c r="W92" s="130">
        <v>2.5186560881048114E-3</v>
      </c>
      <c r="X92" s="182"/>
    </row>
    <row r="93" spans="1:24" x14ac:dyDescent="0.25">
      <c r="A93" t="s">
        <v>1213</v>
      </c>
      <c r="B93" t="s">
        <v>1261</v>
      </c>
      <c r="C93" t="s">
        <v>5481</v>
      </c>
      <c r="D93" t="s">
        <v>5482</v>
      </c>
      <c r="E93" t="s">
        <v>309</v>
      </c>
      <c r="F93" t="s">
        <v>5483</v>
      </c>
      <c r="G93" t="s">
        <v>5484</v>
      </c>
      <c r="H93" t="s">
        <v>312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695</v>
      </c>
      <c r="O93" t="s">
        <v>339</v>
      </c>
      <c r="P93" t="s">
        <v>1212</v>
      </c>
      <c r="Q93" s="138">
        <v>918825.82</v>
      </c>
      <c r="R93" s="165">
        <v>1</v>
      </c>
      <c r="S93" t="s">
        <v>5485</v>
      </c>
      <c r="T93" s="138">
        <v>592.64269999999999</v>
      </c>
      <c r="U93" s="130">
        <v>2.7471254702100224E-3</v>
      </c>
      <c r="V93" s="130">
        <v>6.0682238648144364E-2</v>
      </c>
      <c r="W93" s="130">
        <v>2.1336477523145646E-3</v>
      </c>
      <c r="X93" s="182"/>
    </row>
    <row r="94" spans="1:24" x14ac:dyDescent="0.25">
      <c r="A94" t="s">
        <v>1213</v>
      </c>
      <c r="B94" t="s">
        <v>1261</v>
      </c>
      <c r="C94" t="s">
        <v>5382</v>
      </c>
      <c r="D94" t="s">
        <v>5383</v>
      </c>
      <c r="E94" t="s">
        <v>80</v>
      </c>
      <c r="F94" t="s">
        <v>5384</v>
      </c>
      <c r="G94" t="s">
        <v>5385</v>
      </c>
      <c r="H94" t="s">
        <v>321</v>
      </c>
      <c r="I94" t="s">
        <v>917</v>
      </c>
      <c r="J94" t="s">
        <v>205</v>
      </c>
      <c r="K94" t="s">
        <v>244</v>
      </c>
      <c r="L94" t="s">
        <v>325</v>
      </c>
      <c r="M94" t="s">
        <v>314</v>
      </c>
      <c r="N94" t="s">
        <v>580</v>
      </c>
      <c r="O94" t="s">
        <v>339</v>
      </c>
      <c r="P94" t="s">
        <v>1215</v>
      </c>
      <c r="Q94" s="138">
        <v>2246</v>
      </c>
      <c r="R94" s="11" t="s">
        <v>1216</v>
      </c>
      <c r="S94" t="s">
        <v>5386</v>
      </c>
      <c r="T94" s="138">
        <v>2217.2256000000002</v>
      </c>
      <c r="U94" s="130">
        <v>9.708201493268137E-7</v>
      </c>
      <c r="V94" s="130">
        <v>0.22702755044328926</v>
      </c>
      <c r="W94" s="130">
        <v>7.9825140520193745E-3</v>
      </c>
      <c r="X94" s="182"/>
    </row>
    <row r="95" spans="1:24" x14ac:dyDescent="0.25">
      <c r="A95" t="s">
        <v>1213</v>
      </c>
      <c r="B95" t="s">
        <v>1261</v>
      </c>
      <c r="C95" t="s">
        <v>5377</v>
      </c>
      <c r="D95" t="s">
        <v>5378</v>
      </c>
      <c r="E95" t="s">
        <v>80</v>
      </c>
      <c r="F95" t="s">
        <v>5486</v>
      </c>
      <c r="G95" t="s">
        <v>5487</v>
      </c>
      <c r="H95" t="s">
        <v>321</v>
      </c>
      <c r="I95" t="s">
        <v>917</v>
      </c>
      <c r="J95" t="s">
        <v>205</v>
      </c>
      <c r="K95" t="s">
        <v>224</v>
      </c>
      <c r="L95" t="s">
        <v>325</v>
      </c>
      <c r="M95" t="s">
        <v>314</v>
      </c>
      <c r="N95" t="s">
        <v>580</v>
      </c>
      <c r="O95" t="s">
        <v>339</v>
      </c>
      <c r="P95" t="s">
        <v>1215</v>
      </c>
      <c r="Q95" s="138">
        <v>37797.29</v>
      </c>
      <c r="R95" s="11" t="s">
        <v>1216</v>
      </c>
      <c r="S95" t="s">
        <v>5488</v>
      </c>
      <c r="T95" s="138">
        <v>2141.4867999999997</v>
      </c>
      <c r="U95" s="130">
        <v>8.5016193597101868E-6</v>
      </c>
      <c r="V95" s="130">
        <v>0.2192724596738565</v>
      </c>
      <c r="W95" s="130">
        <v>7.7098373618079514E-3</v>
      </c>
      <c r="X95" s="182"/>
    </row>
    <row r="96" spans="1:24" x14ac:dyDescent="0.25">
      <c r="A96" t="s">
        <v>1213</v>
      </c>
      <c r="B96" t="s">
        <v>1261</v>
      </c>
      <c r="C96" t="s">
        <v>5489</v>
      </c>
      <c r="D96" t="s">
        <v>5490</v>
      </c>
      <c r="E96" t="s">
        <v>80</v>
      </c>
      <c r="F96" t="s">
        <v>5491</v>
      </c>
      <c r="G96" t="s">
        <v>5492</v>
      </c>
      <c r="H96" t="s">
        <v>321</v>
      </c>
      <c r="I96" t="s">
        <v>917</v>
      </c>
      <c r="J96" t="s">
        <v>205</v>
      </c>
      <c r="K96" t="s">
        <v>244</v>
      </c>
      <c r="L96" t="s">
        <v>325</v>
      </c>
      <c r="M96" t="s">
        <v>314</v>
      </c>
      <c r="N96" t="s">
        <v>580</v>
      </c>
      <c r="O96" t="s">
        <v>339</v>
      </c>
      <c r="P96" t="s">
        <v>1215</v>
      </c>
      <c r="Q96" s="138">
        <v>687</v>
      </c>
      <c r="R96" s="11" t="s">
        <v>1216</v>
      </c>
      <c r="S96" t="s">
        <v>5493</v>
      </c>
      <c r="T96" s="138">
        <v>577.55340000000001</v>
      </c>
      <c r="U96" s="130">
        <v>3.6973968603880169E-6</v>
      </c>
      <c r="V96" s="130">
        <v>5.9137209589285235E-2</v>
      </c>
      <c r="W96" s="130">
        <v>2.0793229967990346E-3</v>
      </c>
      <c r="X96" s="182"/>
    </row>
    <row r="97" spans="1:24" x14ac:dyDescent="0.25">
      <c r="A97" t="s">
        <v>1213</v>
      </c>
      <c r="B97" t="s">
        <v>1261</v>
      </c>
      <c r="C97" t="s">
        <v>5494</v>
      </c>
      <c r="D97" t="s">
        <v>5495</v>
      </c>
      <c r="E97" t="s">
        <v>80</v>
      </c>
      <c r="F97" t="s">
        <v>5496</v>
      </c>
      <c r="G97" t="s">
        <v>5497</v>
      </c>
      <c r="H97" t="s">
        <v>321</v>
      </c>
      <c r="I97" t="s">
        <v>917</v>
      </c>
      <c r="J97" t="s">
        <v>205</v>
      </c>
      <c r="K97" t="s">
        <v>293</v>
      </c>
      <c r="L97" t="s">
        <v>325</v>
      </c>
      <c r="M97" t="s">
        <v>314</v>
      </c>
      <c r="N97" t="s">
        <v>720</v>
      </c>
      <c r="O97" t="s">
        <v>339</v>
      </c>
      <c r="P97" t="s">
        <v>1215</v>
      </c>
      <c r="Q97" s="138">
        <v>3445</v>
      </c>
      <c r="R97" s="11" t="s">
        <v>1216</v>
      </c>
      <c r="S97" t="s">
        <v>5498</v>
      </c>
      <c r="T97" s="138">
        <v>329.18279999999999</v>
      </c>
      <c r="U97" s="130">
        <v>1.248245843196408E-5</v>
      </c>
      <c r="V97" s="130">
        <v>3.3705889044564973E-2</v>
      </c>
      <c r="W97" s="130">
        <v>1.1851325198580049E-3</v>
      </c>
      <c r="X97" s="182"/>
    </row>
    <row r="98" spans="1:24" x14ac:dyDescent="0.25">
      <c r="A98" t="s">
        <v>1213</v>
      </c>
      <c r="B98" t="s">
        <v>1262</v>
      </c>
      <c r="C98" t="s">
        <v>5392</v>
      </c>
      <c r="D98" t="s">
        <v>5393</v>
      </c>
      <c r="E98" t="s">
        <v>80</v>
      </c>
      <c r="F98" t="s">
        <v>5448</v>
      </c>
      <c r="G98" t="s">
        <v>5449</v>
      </c>
      <c r="H98" t="s">
        <v>321</v>
      </c>
      <c r="I98" t="s">
        <v>969</v>
      </c>
      <c r="J98" t="s">
        <v>205</v>
      </c>
      <c r="K98" t="s">
        <v>293</v>
      </c>
      <c r="L98" t="s">
        <v>325</v>
      </c>
      <c r="M98" t="s">
        <v>314</v>
      </c>
      <c r="N98" t="s">
        <v>732</v>
      </c>
      <c r="O98" t="s">
        <v>339</v>
      </c>
      <c r="P98" t="s">
        <v>1215</v>
      </c>
      <c r="Q98" s="138">
        <v>477</v>
      </c>
      <c r="R98" s="11" t="s">
        <v>1216</v>
      </c>
      <c r="S98" t="s">
        <v>5450</v>
      </c>
      <c r="T98" s="138">
        <v>686.16559999999993</v>
      </c>
      <c r="U98" s="130">
        <v>1.6133767535747964E-7</v>
      </c>
      <c r="V98" s="130">
        <v>0.12486609178924815</v>
      </c>
      <c r="W98" s="130">
        <v>4.0566862930604989E-3</v>
      </c>
      <c r="X98" s="182"/>
    </row>
    <row r="99" spans="1:24" x14ac:dyDescent="0.25">
      <c r="A99" t="s">
        <v>1213</v>
      </c>
      <c r="B99" t="s">
        <v>1262</v>
      </c>
      <c r="C99" t="s">
        <v>5451</v>
      </c>
      <c r="D99" t="s">
        <v>5452</v>
      </c>
      <c r="E99" t="s">
        <v>80</v>
      </c>
      <c r="F99" t="s">
        <v>5453</v>
      </c>
      <c r="G99" t="s">
        <v>5454</v>
      </c>
      <c r="H99" t="s">
        <v>321</v>
      </c>
      <c r="I99" t="s">
        <v>969</v>
      </c>
      <c r="J99" t="s">
        <v>205</v>
      </c>
      <c r="K99" t="s">
        <v>233</v>
      </c>
      <c r="L99" t="s">
        <v>325</v>
      </c>
      <c r="M99" t="s">
        <v>314</v>
      </c>
      <c r="N99" t="s">
        <v>732</v>
      </c>
      <c r="O99" t="s">
        <v>339</v>
      </c>
      <c r="P99" t="s">
        <v>1215</v>
      </c>
      <c r="Q99" s="138">
        <v>10425</v>
      </c>
      <c r="R99" s="11" t="s">
        <v>1216</v>
      </c>
      <c r="S99" t="s">
        <v>5455</v>
      </c>
      <c r="T99" s="138">
        <v>685.39069999999992</v>
      </c>
      <c r="U99" s="130">
        <v>1.3310160248584E-7</v>
      </c>
      <c r="V99" s="130">
        <v>0.12472506844167898</v>
      </c>
      <c r="W99" s="130">
        <v>4.0521046850924124E-3</v>
      </c>
      <c r="X99" s="182"/>
    </row>
    <row r="100" spans="1:24" x14ac:dyDescent="0.25">
      <c r="A100" t="s">
        <v>1213</v>
      </c>
      <c r="B100" t="s">
        <v>1262</v>
      </c>
      <c r="C100" t="s">
        <v>5443</v>
      </c>
      <c r="D100" t="s">
        <v>5444</v>
      </c>
      <c r="E100" t="s">
        <v>80</v>
      </c>
      <c r="F100" t="s">
        <v>5445</v>
      </c>
      <c r="G100" t="s">
        <v>5446</v>
      </c>
      <c r="H100" t="s">
        <v>321</v>
      </c>
      <c r="I100" t="s">
        <v>969</v>
      </c>
      <c r="J100" t="s">
        <v>205</v>
      </c>
      <c r="K100" t="s">
        <v>293</v>
      </c>
      <c r="L100" t="s">
        <v>325</v>
      </c>
      <c r="M100" t="s">
        <v>314</v>
      </c>
      <c r="N100" t="s">
        <v>732</v>
      </c>
      <c r="O100" t="s">
        <v>339</v>
      </c>
      <c r="P100" t="s">
        <v>1215</v>
      </c>
      <c r="Q100" s="138">
        <v>1440</v>
      </c>
      <c r="R100" s="11" t="s">
        <v>1216</v>
      </c>
      <c r="S100" t="s">
        <v>5447</v>
      </c>
      <c r="T100" s="138">
        <v>659.45169999999996</v>
      </c>
      <c r="U100" s="130">
        <v>4.1144937901145286E-7</v>
      </c>
      <c r="V100" s="130">
        <v>0.12000478245252631</v>
      </c>
      <c r="W100" s="130">
        <v>3.8987506464007813E-3</v>
      </c>
      <c r="X100" s="182"/>
    </row>
    <row r="101" spans="1:24" x14ac:dyDescent="0.25">
      <c r="A101" t="s">
        <v>1213</v>
      </c>
      <c r="B101" t="s">
        <v>1262</v>
      </c>
      <c r="C101" t="s">
        <v>5078</v>
      </c>
      <c r="D101" t="s">
        <v>5079</v>
      </c>
      <c r="E101" t="s">
        <v>80</v>
      </c>
      <c r="F101" t="s">
        <v>5440</v>
      </c>
      <c r="G101" t="s">
        <v>5441</v>
      </c>
      <c r="H101" t="s">
        <v>321</v>
      </c>
      <c r="I101" t="s">
        <v>969</v>
      </c>
      <c r="J101" t="s">
        <v>205</v>
      </c>
      <c r="K101" t="s">
        <v>224</v>
      </c>
      <c r="L101" t="s">
        <v>325</v>
      </c>
      <c r="M101" t="s">
        <v>314</v>
      </c>
      <c r="N101" t="s">
        <v>732</v>
      </c>
      <c r="O101" t="s">
        <v>339</v>
      </c>
      <c r="P101" t="s">
        <v>1215</v>
      </c>
      <c r="Q101" s="138">
        <v>967</v>
      </c>
      <c r="R101" s="11" t="s">
        <v>1216</v>
      </c>
      <c r="S101" t="s">
        <v>5442</v>
      </c>
      <c r="T101" s="138">
        <v>653.0557</v>
      </c>
      <c r="U101" s="130">
        <v>2.135643081754224E-7</v>
      </c>
      <c r="V101" s="130">
        <v>0.11884084940599911</v>
      </c>
      <c r="W101" s="130">
        <v>3.8609364474599156E-3</v>
      </c>
      <c r="X101" s="182"/>
    </row>
    <row r="102" spans="1:24" x14ac:dyDescent="0.25">
      <c r="A102" t="s">
        <v>1213</v>
      </c>
      <c r="B102" t="s">
        <v>1262</v>
      </c>
      <c r="C102" t="s">
        <v>4911</v>
      </c>
      <c r="D102" t="s">
        <v>4912</v>
      </c>
      <c r="E102" t="s">
        <v>309</v>
      </c>
      <c r="F102" t="s">
        <v>5478</v>
      </c>
      <c r="G102" t="s">
        <v>5479</v>
      </c>
      <c r="H102" t="s">
        <v>312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719</v>
      </c>
      <c r="O102" t="s">
        <v>339</v>
      </c>
      <c r="P102" t="s">
        <v>1212</v>
      </c>
      <c r="Q102" s="138">
        <v>355693</v>
      </c>
      <c r="R102" s="165">
        <v>1</v>
      </c>
      <c r="S102" t="s">
        <v>5480</v>
      </c>
      <c r="T102" s="138">
        <v>423.52370000000002</v>
      </c>
      <c r="U102" s="130">
        <v>8.0807569071583523E-4</v>
      </c>
      <c r="V102" s="130">
        <v>7.7071395760423267E-2</v>
      </c>
      <c r="W102" s="130">
        <v>2.5039181597519321E-3</v>
      </c>
      <c r="X102" s="182"/>
    </row>
    <row r="103" spans="1:24" x14ac:dyDescent="0.25">
      <c r="A103" t="s">
        <v>1213</v>
      </c>
      <c r="B103" t="s">
        <v>1262</v>
      </c>
      <c r="C103" t="s">
        <v>5481</v>
      </c>
      <c r="D103" t="s">
        <v>5482</v>
      </c>
      <c r="E103" t="s">
        <v>309</v>
      </c>
      <c r="F103" t="s">
        <v>5483</v>
      </c>
      <c r="G103" t="s">
        <v>5484</v>
      </c>
      <c r="H103" t="s">
        <v>312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695</v>
      </c>
      <c r="O103" t="s">
        <v>339</v>
      </c>
      <c r="P103" t="s">
        <v>1212</v>
      </c>
      <c r="Q103" s="138">
        <v>259697.79</v>
      </c>
      <c r="R103" s="165">
        <v>1</v>
      </c>
      <c r="S103" t="s">
        <v>5485</v>
      </c>
      <c r="T103" s="138">
        <v>167.5051</v>
      </c>
      <c r="U103" s="130">
        <v>7.7645011485011784E-4</v>
      </c>
      <c r="V103" s="130">
        <v>3.0482004339224104E-2</v>
      </c>
      <c r="W103" s="130">
        <v>9.9030831682191491E-4</v>
      </c>
      <c r="X103" s="182"/>
    </row>
    <row r="104" spans="1:24" x14ac:dyDescent="0.25">
      <c r="A104" t="s">
        <v>1213</v>
      </c>
      <c r="B104" t="s">
        <v>1262</v>
      </c>
      <c r="C104" t="s">
        <v>5377</v>
      </c>
      <c r="D104" t="s">
        <v>5378</v>
      </c>
      <c r="E104" t="s">
        <v>80</v>
      </c>
      <c r="F104" t="s">
        <v>5486</v>
      </c>
      <c r="G104" t="s">
        <v>5487</v>
      </c>
      <c r="H104" t="s">
        <v>321</v>
      </c>
      <c r="I104" t="s">
        <v>917</v>
      </c>
      <c r="J104" t="s">
        <v>205</v>
      </c>
      <c r="K104" t="s">
        <v>224</v>
      </c>
      <c r="L104" t="s">
        <v>325</v>
      </c>
      <c r="M104" t="s">
        <v>314</v>
      </c>
      <c r="N104" t="s">
        <v>580</v>
      </c>
      <c r="O104" t="s">
        <v>339</v>
      </c>
      <c r="P104" t="s">
        <v>1215</v>
      </c>
      <c r="Q104" s="138">
        <v>18650.34</v>
      </c>
      <c r="R104" s="11" t="s">
        <v>1216</v>
      </c>
      <c r="S104" t="s">
        <v>5488</v>
      </c>
      <c r="T104" s="138">
        <v>1056.6751000000002</v>
      </c>
      <c r="U104" s="130">
        <v>4.1949592579038676E-6</v>
      </c>
      <c r="V104" s="130">
        <v>0.19229015188162457</v>
      </c>
      <c r="W104" s="130">
        <v>6.2471789759009381E-3</v>
      </c>
      <c r="X104" s="182"/>
    </row>
    <row r="105" spans="1:24" x14ac:dyDescent="0.25">
      <c r="A105" t="s">
        <v>1213</v>
      </c>
      <c r="B105" t="s">
        <v>1262</v>
      </c>
      <c r="C105" t="s">
        <v>5382</v>
      </c>
      <c r="D105" t="s">
        <v>5383</v>
      </c>
      <c r="E105" t="s">
        <v>80</v>
      </c>
      <c r="F105" t="s">
        <v>5384</v>
      </c>
      <c r="G105" t="s">
        <v>5385</v>
      </c>
      <c r="H105" t="s">
        <v>321</v>
      </c>
      <c r="I105" t="s">
        <v>917</v>
      </c>
      <c r="J105" t="s">
        <v>205</v>
      </c>
      <c r="K105" t="s">
        <v>244</v>
      </c>
      <c r="L105" t="s">
        <v>325</v>
      </c>
      <c r="M105" t="s">
        <v>314</v>
      </c>
      <c r="N105" t="s">
        <v>580</v>
      </c>
      <c r="O105" t="s">
        <v>339</v>
      </c>
      <c r="P105" t="s">
        <v>1215</v>
      </c>
      <c r="Q105" s="138">
        <v>736</v>
      </c>
      <c r="R105" s="11" t="s">
        <v>1216</v>
      </c>
      <c r="S105" t="s">
        <v>5386</v>
      </c>
      <c r="T105" s="138">
        <v>726.57080000000008</v>
      </c>
      <c r="U105" s="130">
        <v>3.1813162506880446E-7</v>
      </c>
      <c r="V105" s="130">
        <v>0.13221888460265557</v>
      </c>
      <c r="W105" s="130">
        <v>4.2955659872548832E-3</v>
      </c>
      <c r="X105" s="182"/>
    </row>
    <row r="106" spans="1:24" x14ac:dyDescent="0.25">
      <c r="A106" t="s">
        <v>1213</v>
      </c>
      <c r="B106" t="s">
        <v>1262</v>
      </c>
      <c r="C106" t="s">
        <v>5489</v>
      </c>
      <c r="D106" t="s">
        <v>5490</v>
      </c>
      <c r="E106" t="s">
        <v>80</v>
      </c>
      <c r="F106" t="s">
        <v>5491</v>
      </c>
      <c r="G106" t="s">
        <v>5492</v>
      </c>
      <c r="H106" t="s">
        <v>321</v>
      </c>
      <c r="I106" t="s">
        <v>917</v>
      </c>
      <c r="J106" t="s">
        <v>205</v>
      </c>
      <c r="K106" t="s">
        <v>244</v>
      </c>
      <c r="L106" t="s">
        <v>325</v>
      </c>
      <c r="M106" t="s">
        <v>314</v>
      </c>
      <c r="N106" t="s">
        <v>580</v>
      </c>
      <c r="O106" t="s">
        <v>339</v>
      </c>
      <c r="P106" t="s">
        <v>1215</v>
      </c>
      <c r="Q106" s="138">
        <v>302</v>
      </c>
      <c r="R106" s="11" t="s">
        <v>1216</v>
      </c>
      <c r="S106" t="s">
        <v>5493</v>
      </c>
      <c r="T106" s="138">
        <v>253.88810000000001</v>
      </c>
      <c r="U106" s="130">
        <v>1.6253476737076871E-6</v>
      </c>
      <c r="V106" s="130">
        <v>4.6201693817756254E-2</v>
      </c>
      <c r="W106" s="130">
        <v>1.5010142092299267E-3</v>
      </c>
      <c r="X106" s="182"/>
    </row>
    <row r="107" spans="1:24" x14ac:dyDescent="0.25">
      <c r="A107" t="s">
        <v>1213</v>
      </c>
      <c r="B107" t="s">
        <v>1262</v>
      </c>
      <c r="C107" t="s">
        <v>5494</v>
      </c>
      <c r="D107" t="s">
        <v>5495</v>
      </c>
      <c r="E107" t="s">
        <v>80</v>
      </c>
      <c r="F107" t="s">
        <v>5496</v>
      </c>
      <c r="G107" t="s">
        <v>5497</v>
      </c>
      <c r="H107" t="s">
        <v>321</v>
      </c>
      <c r="I107" t="s">
        <v>917</v>
      </c>
      <c r="J107" t="s">
        <v>205</v>
      </c>
      <c r="K107" t="s">
        <v>293</v>
      </c>
      <c r="L107" t="s">
        <v>325</v>
      </c>
      <c r="M107" t="s">
        <v>314</v>
      </c>
      <c r="N107" t="s">
        <v>720</v>
      </c>
      <c r="O107" t="s">
        <v>339</v>
      </c>
      <c r="P107" t="s">
        <v>1215</v>
      </c>
      <c r="Q107" s="138">
        <v>1915</v>
      </c>
      <c r="R107" s="11" t="s">
        <v>1216</v>
      </c>
      <c r="S107" t="s">
        <v>5498</v>
      </c>
      <c r="T107" s="138">
        <v>182.9855</v>
      </c>
      <c r="U107" s="130">
        <v>6.9387250790163174E-6</v>
      </c>
      <c r="V107" s="130">
        <v>3.3299077508863704E-2</v>
      </c>
      <c r="W107" s="130">
        <v>1.0818302180047746E-3</v>
      </c>
      <c r="X107" s="182"/>
    </row>
    <row r="108" spans="1:24" x14ac:dyDescent="0.25">
      <c r="A108" t="s">
        <v>1213</v>
      </c>
      <c r="B108" t="s">
        <v>1263</v>
      </c>
      <c r="C108" t="s">
        <v>5392</v>
      </c>
      <c r="D108" t="s">
        <v>5393</v>
      </c>
      <c r="E108" t="s">
        <v>80</v>
      </c>
      <c r="F108" t="s">
        <v>5448</v>
      </c>
      <c r="G108" t="s">
        <v>5449</v>
      </c>
      <c r="H108" t="s">
        <v>321</v>
      </c>
      <c r="I108" t="s">
        <v>969</v>
      </c>
      <c r="J108" t="s">
        <v>205</v>
      </c>
      <c r="K108" t="s">
        <v>293</v>
      </c>
      <c r="L108" t="s">
        <v>325</v>
      </c>
      <c r="M108" t="s">
        <v>314</v>
      </c>
      <c r="N108" t="s">
        <v>732</v>
      </c>
      <c r="O108" t="s">
        <v>339</v>
      </c>
      <c r="P108" t="s">
        <v>1215</v>
      </c>
      <c r="Q108" s="138">
        <v>373</v>
      </c>
      <c r="R108" s="11" t="s">
        <v>1216</v>
      </c>
      <c r="S108" t="s">
        <v>5450</v>
      </c>
      <c r="T108" s="138">
        <v>536.56140000000005</v>
      </c>
      <c r="U108" s="130">
        <v>1.2616132685186562E-7</v>
      </c>
      <c r="V108" s="130">
        <v>0.15555940849047595</v>
      </c>
      <c r="W108" s="130">
        <v>4.5134790426348548E-3</v>
      </c>
      <c r="X108" s="182"/>
    </row>
    <row r="109" spans="1:24" x14ac:dyDescent="0.25">
      <c r="A109" t="s">
        <v>1213</v>
      </c>
      <c r="B109" t="s">
        <v>1263</v>
      </c>
      <c r="C109" t="s">
        <v>5078</v>
      </c>
      <c r="D109" t="s">
        <v>5079</v>
      </c>
      <c r="E109" t="s">
        <v>80</v>
      </c>
      <c r="F109" t="s">
        <v>5440</v>
      </c>
      <c r="G109" t="s">
        <v>5441</v>
      </c>
      <c r="H109" t="s">
        <v>321</v>
      </c>
      <c r="I109" t="s">
        <v>969</v>
      </c>
      <c r="J109" t="s">
        <v>205</v>
      </c>
      <c r="K109" t="s">
        <v>224</v>
      </c>
      <c r="L109" t="s">
        <v>325</v>
      </c>
      <c r="M109" t="s">
        <v>314</v>
      </c>
      <c r="N109" t="s">
        <v>732</v>
      </c>
      <c r="O109" t="s">
        <v>339</v>
      </c>
      <c r="P109" t="s">
        <v>1215</v>
      </c>
      <c r="Q109" s="138">
        <v>763</v>
      </c>
      <c r="R109" s="11" t="s">
        <v>1216</v>
      </c>
      <c r="S109" t="s">
        <v>5442</v>
      </c>
      <c r="T109" s="138">
        <v>515.28589999999997</v>
      </c>
      <c r="U109" s="130">
        <v>1.6851041069063837E-7</v>
      </c>
      <c r="V109" s="130">
        <v>0.14939123672932342</v>
      </c>
      <c r="W109" s="130">
        <v>4.3345125998752159E-3</v>
      </c>
      <c r="X109" s="182"/>
    </row>
    <row r="110" spans="1:24" x14ac:dyDescent="0.25">
      <c r="A110" t="s">
        <v>1213</v>
      </c>
      <c r="B110" t="s">
        <v>1263</v>
      </c>
      <c r="C110" t="s">
        <v>5443</v>
      </c>
      <c r="D110" t="s">
        <v>5444</v>
      </c>
      <c r="E110" t="s">
        <v>80</v>
      </c>
      <c r="F110" t="s">
        <v>5445</v>
      </c>
      <c r="G110" t="s">
        <v>5446</v>
      </c>
      <c r="H110" t="s">
        <v>321</v>
      </c>
      <c r="I110" t="s">
        <v>969</v>
      </c>
      <c r="J110" t="s">
        <v>205</v>
      </c>
      <c r="K110" t="s">
        <v>293</v>
      </c>
      <c r="L110" t="s">
        <v>325</v>
      </c>
      <c r="M110" t="s">
        <v>314</v>
      </c>
      <c r="N110" t="s">
        <v>732</v>
      </c>
      <c r="O110" t="s">
        <v>339</v>
      </c>
      <c r="P110" t="s">
        <v>1215</v>
      </c>
      <c r="Q110" s="138">
        <v>1121</v>
      </c>
      <c r="R110" s="11" t="s">
        <v>1216</v>
      </c>
      <c r="S110" t="s">
        <v>5447</v>
      </c>
      <c r="T110" s="138">
        <v>513.36479999999995</v>
      </c>
      <c r="U110" s="130">
        <v>3.2030191241099905E-7</v>
      </c>
      <c r="V110" s="130">
        <v>0.1488342851680691</v>
      </c>
      <c r="W110" s="130">
        <v>4.3183529267067618E-3</v>
      </c>
      <c r="X110" s="182"/>
    </row>
    <row r="111" spans="1:24" x14ac:dyDescent="0.25">
      <c r="A111" t="s">
        <v>1213</v>
      </c>
      <c r="B111" t="s">
        <v>1263</v>
      </c>
      <c r="C111" t="s">
        <v>5451</v>
      </c>
      <c r="D111" t="s">
        <v>5452</v>
      </c>
      <c r="E111" t="s">
        <v>80</v>
      </c>
      <c r="F111" t="s">
        <v>5453</v>
      </c>
      <c r="G111" t="s">
        <v>5454</v>
      </c>
      <c r="H111" t="s">
        <v>321</v>
      </c>
      <c r="I111" t="s">
        <v>969</v>
      </c>
      <c r="J111" t="s">
        <v>205</v>
      </c>
      <c r="K111" t="s">
        <v>233</v>
      </c>
      <c r="L111" t="s">
        <v>325</v>
      </c>
      <c r="M111" t="s">
        <v>314</v>
      </c>
      <c r="N111" t="s">
        <v>732</v>
      </c>
      <c r="O111" t="s">
        <v>339</v>
      </c>
      <c r="P111" t="s">
        <v>1215</v>
      </c>
      <c r="Q111" s="138">
        <v>7437</v>
      </c>
      <c r="R111" s="11" t="s">
        <v>1216</v>
      </c>
      <c r="S111" t="s">
        <v>5455</v>
      </c>
      <c r="T111" s="138">
        <v>488.94490000000002</v>
      </c>
      <c r="U111" s="130">
        <v>9.4952193543135936E-8</v>
      </c>
      <c r="V111" s="130">
        <v>0.14175447576858852</v>
      </c>
      <c r="W111" s="130">
        <v>4.1129357702616E-3</v>
      </c>
      <c r="X111" s="182"/>
    </row>
    <row r="112" spans="1:24" x14ac:dyDescent="0.25">
      <c r="A112" t="s">
        <v>1213</v>
      </c>
      <c r="B112" t="s">
        <v>1263</v>
      </c>
      <c r="C112" t="s">
        <v>4911</v>
      </c>
      <c r="D112" t="s">
        <v>4912</v>
      </c>
      <c r="E112" t="s">
        <v>309</v>
      </c>
      <c r="F112" t="s">
        <v>5478</v>
      </c>
      <c r="G112" t="s">
        <v>5479</v>
      </c>
      <c r="H112" t="s">
        <v>312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719</v>
      </c>
      <c r="O112" t="s">
        <v>339</v>
      </c>
      <c r="P112" t="s">
        <v>1212</v>
      </c>
      <c r="Q112" s="138">
        <v>251828</v>
      </c>
      <c r="R112" s="165">
        <v>1</v>
      </c>
      <c r="S112" t="s">
        <v>5480</v>
      </c>
      <c r="T112" s="138">
        <v>299.85159999999996</v>
      </c>
      <c r="U112" s="130">
        <v>5.7211158229593319E-4</v>
      </c>
      <c r="V112" s="130">
        <v>8.6932713044126975E-2</v>
      </c>
      <c r="W112" s="130">
        <v>2.5223095295330809E-3</v>
      </c>
      <c r="X112" s="182"/>
    </row>
    <row r="113" spans="1:24" x14ac:dyDescent="0.25">
      <c r="A113" t="s">
        <v>1213</v>
      </c>
      <c r="B113" t="s">
        <v>1263</v>
      </c>
      <c r="C113" t="s">
        <v>5481</v>
      </c>
      <c r="D113" t="s">
        <v>5482</v>
      </c>
      <c r="E113" t="s">
        <v>309</v>
      </c>
      <c r="F113" t="s">
        <v>5483</v>
      </c>
      <c r="G113" t="s">
        <v>5484</v>
      </c>
      <c r="H113" t="s">
        <v>312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695</v>
      </c>
      <c r="O113" t="s">
        <v>339</v>
      </c>
      <c r="P113" t="s">
        <v>1212</v>
      </c>
      <c r="Q113" s="138">
        <v>111757.52</v>
      </c>
      <c r="R113" s="165">
        <v>1</v>
      </c>
      <c r="S113" t="s">
        <v>5485</v>
      </c>
      <c r="T113" s="138">
        <v>72.083600000000004</v>
      </c>
      <c r="U113" s="130">
        <v>3.3413506999564507E-4</v>
      </c>
      <c r="V113" s="130">
        <v>2.0898414272660482E-2</v>
      </c>
      <c r="W113" s="130">
        <v>6.0635711950350591E-4</v>
      </c>
      <c r="X113" s="182"/>
    </row>
    <row r="114" spans="1:24" x14ac:dyDescent="0.25">
      <c r="A114" t="s">
        <v>1213</v>
      </c>
      <c r="B114" t="s">
        <v>1263</v>
      </c>
      <c r="C114" t="s">
        <v>5377</v>
      </c>
      <c r="D114" t="s">
        <v>5378</v>
      </c>
      <c r="E114" t="s">
        <v>80</v>
      </c>
      <c r="F114" t="s">
        <v>5486</v>
      </c>
      <c r="G114" t="s">
        <v>5487</v>
      </c>
      <c r="H114" t="s">
        <v>321</v>
      </c>
      <c r="I114" t="s">
        <v>917</v>
      </c>
      <c r="J114" t="s">
        <v>205</v>
      </c>
      <c r="K114" t="s">
        <v>224</v>
      </c>
      <c r="L114" t="s">
        <v>325</v>
      </c>
      <c r="M114" t="s">
        <v>314</v>
      </c>
      <c r="N114" t="s">
        <v>580</v>
      </c>
      <c r="O114" t="s">
        <v>339</v>
      </c>
      <c r="P114" t="s">
        <v>1215</v>
      </c>
      <c r="Q114" s="138">
        <v>9783.6</v>
      </c>
      <c r="R114" s="11" t="s">
        <v>1216</v>
      </c>
      <c r="S114" t="s">
        <v>5488</v>
      </c>
      <c r="T114" s="138">
        <v>554.31090000000006</v>
      </c>
      <c r="U114" s="130">
        <v>2.2005927718008509E-6</v>
      </c>
      <c r="V114" s="130">
        <v>0.16070533290776867</v>
      </c>
      <c r="W114" s="130">
        <v>4.6627854859918674E-3</v>
      </c>
      <c r="X114" s="182"/>
    </row>
    <row r="115" spans="1:24" x14ac:dyDescent="0.25">
      <c r="A115" t="s">
        <v>1213</v>
      </c>
      <c r="B115" t="s">
        <v>1263</v>
      </c>
      <c r="C115" t="s">
        <v>5382</v>
      </c>
      <c r="D115" t="s">
        <v>5383</v>
      </c>
      <c r="E115" t="s">
        <v>80</v>
      </c>
      <c r="F115" t="s">
        <v>5384</v>
      </c>
      <c r="G115" t="s">
        <v>5385</v>
      </c>
      <c r="H115" t="s">
        <v>321</v>
      </c>
      <c r="I115" t="s">
        <v>917</v>
      </c>
      <c r="J115" t="s">
        <v>205</v>
      </c>
      <c r="K115" t="s">
        <v>244</v>
      </c>
      <c r="L115" t="s">
        <v>325</v>
      </c>
      <c r="M115" t="s">
        <v>314</v>
      </c>
      <c r="N115" t="s">
        <v>580</v>
      </c>
      <c r="O115" t="s">
        <v>339</v>
      </c>
      <c r="P115" t="s">
        <v>1215</v>
      </c>
      <c r="Q115" s="138">
        <v>250</v>
      </c>
      <c r="R115" s="11" t="s">
        <v>1216</v>
      </c>
      <c r="S115" t="s">
        <v>5386</v>
      </c>
      <c r="T115" s="138">
        <v>246.7971</v>
      </c>
      <c r="U115" s="130">
        <v>1.0806101395000151E-7</v>
      </c>
      <c r="V115" s="130">
        <v>7.1551212049611471E-2</v>
      </c>
      <c r="W115" s="130">
        <v>2.0760229110849057E-3</v>
      </c>
      <c r="X115" s="182"/>
    </row>
    <row r="116" spans="1:24" x14ac:dyDescent="0.25">
      <c r="A116" t="s">
        <v>1213</v>
      </c>
      <c r="B116" t="s">
        <v>1263</v>
      </c>
      <c r="C116" t="s">
        <v>5489</v>
      </c>
      <c r="D116" t="s">
        <v>5490</v>
      </c>
      <c r="E116" t="s">
        <v>80</v>
      </c>
      <c r="F116" t="s">
        <v>5491</v>
      </c>
      <c r="G116" t="s">
        <v>5492</v>
      </c>
      <c r="H116" t="s">
        <v>321</v>
      </c>
      <c r="I116" t="s">
        <v>917</v>
      </c>
      <c r="J116" t="s">
        <v>205</v>
      </c>
      <c r="K116" t="s">
        <v>244</v>
      </c>
      <c r="L116" t="s">
        <v>325</v>
      </c>
      <c r="M116" t="s">
        <v>314</v>
      </c>
      <c r="N116" t="s">
        <v>580</v>
      </c>
      <c r="O116" t="s">
        <v>339</v>
      </c>
      <c r="P116" t="s">
        <v>1215</v>
      </c>
      <c r="Q116" s="138">
        <v>160</v>
      </c>
      <c r="R116" s="11" t="s">
        <v>1216</v>
      </c>
      <c r="S116" t="s">
        <v>5493</v>
      </c>
      <c r="T116" s="138">
        <v>134.5103</v>
      </c>
      <c r="U116" s="130">
        <v>8.6111135030870845E-7</v>
      </c>
      <c r="V116" s="130">
        <v>3.8997094317287533E-2</v>
      </c>
      <c r="W116" s="130">
        <v>1.1314813397192132E-3</v>
      </c>
      <c r="X116" s="182"/>
    </row>
    <row r="117" spans="1:24" x14ac:dyDescent="0.25">
      <c r="A117" t="s">
        <v>1213</v>
      </c>
      <c r="B117" t="s">
        <v>1263</v>
      </c>
      <c r="C117" t="s">
        <v>5494</v>
      </c>
      <c r="D117" t="s">
        <v>5495</v>
      </c>
      <c r="E117" t="s">
        <v>80</v>
      </c>
      <c r="F117" t="s">
        <v>5496</v>
      </c>
      <c r="G117" t="s">
        <v>5497</v>
      </c>
      <c r="H117" t="s">
        <v>321</v>
      </c>
      <c r="I117" t="s">
        <v>917</v>
      </c>
      <c r="J117" t="s">
        <v>205</v>
      </c>
      <c r="K117" t="s">
        <v>293</v>
      </c>
      <c r="L117" t="s">
        <v>325</v>
      </c>
      <c r="M117" t="s">
        <v>314</v>
      </c>
      <c r="N117" t="s">
        <v>720</v>
      </c>
      <c r="O117" t="s">
        <v>339</v>
      </c>
      <c r="P117" t="s">
        <v>1215</v>
      </c>
      <c r="Q117" s="138">
        <v>916</v>
      </c>
      <c r="R117" s="11" t="s">
        <v>1216</v>
      </c>
      <c r="S117" t="s">
        <v>5498</v>
      </c>
      <c r="T117" s="138">
        <v>87.527299999999997</v>
      </c>
      <c r="U117" s="130">
        <v>3.3189933015033663E-6</v>
      </c>
      <c r="V117" s="130">
        <v>2.5375827252087872E-2</v>
      </c>
      <c r="W117" s="130">
        <v>7.3626703523260869E-4</v>
      </c>
      <c r="X117" s="182"/>
    </row>
    <row r="118" spans="1:24" x14ac:dyDescent="0.25">
      <c r="A118" t="s">
        <v>1213</v>
      </c>
      <c r="B118" t="s">
        <v>1267</v>
      </c>
      <c r="C118" t="s">
        <v>5451</v>
      </c>
      <c r="D118" t="s">
        <v>5452</v>
      </c>
      <c r="E118" t="s">
        <v>80</v>
      </c>
      <c r="F118" t="s">
        <v>5453</v>
      </c>
      <c r="G118" t="s">
        <v>5454</v>
      </c>
      <c r="H118" t="s">
        <v>321</v>
      </c>
      <c r="I118" t="s">
        <v>969</v>
      </c>
      <c r="J118" t="s">
        <v>205</v>
      </c>
      <c r="K118" t="s">
        <v>233</v>
      </c>
      <c r="L118" t="s">
        <v>325</v>
      </c>
      <c r="M118" t="s">
        <v>314</v>
      </c>
      <c r="N118" t="s">
        <v>732</v>
      </c>
      <c r="O118" t="s">
        <v>339</v>
      </c>
      <c r="P118" t="s">
        <v>1215</v>
      </c>
      <c r="Q118" s="138">
        <v>16002</v>
      </c>
      <c r="R118" s="11" t="s">
        <v>1216</v>
      </c>
      <c r="S118" t="s">
        <v>5455</v>
      </c>
      <c r="T118" s="138">
        <v>1052.05</v>
      </c>
      <c r="U118" s="130">
        <v>2.0430617198833685E-7</v>
      </c>
      <c r="V118" s="130">
        <v>0.17038536881145766</v>
      </c>
      <c r="W118" s="130">
        <v>4.034644617603598E-3</v>
      </c>
      <c r="X118" s="182"/>
    </row>
    <row r="119" spans="1:24" x14ac:dyDescent="0.25">
      <c r="A119" t="s">
        <v>1213</v>
      </c>
      <c r="B119" t="s">
        <v>1267</v>
      </c>
      <c r="C119" t="s">
        <v>5392</v>
      </c>
      <c r="D119" t="s">
        <v>5393</v>
      </c>
      <c r="E119" t="s">
        <v>80</v>
      </c>
      <c r="F119" t="s">
        <v>5448</v>
      </c>
      <c r="G119" t="s">
        <v>5449</v>
      </c>
      <c r="H119" t="s">
        <v>321</v>
      </c>
      <c r="I119" t="s">
        <v>969</v>
      </c>
      <c r="J119" t="s">
        <v>205</v>
      </c>
      <c r="K119" t="s">
        <v>293</v>
      </c>
      <c r="L119" t="s">
        <v>325</v>
      </c>
      <c r="M119" t="s">
        <v>314</v>
      </c>
      <c r="N119" t="s">
        <v>732</v>
      </c>
      <c r="O119" t="s">
        <v>339</v>
      </c>
      <c r="P119" t="s">
        <v>1215</v>
      </c>
      <c r="Q119" s="138">
        <v>701</v>
      </c>
      <c r="R119" s="11" t="s">
        <v>1216</v>
      </c>
      <c r="S119" t="s">
        <v>5450</v>
      </c>
      <c r="T119" s="138">
        <v>1008.3901999999999</v>
      </c>
      <c r="U119" s="130">
        <v>2.3710211829264827E-7</v>
      </c>
      <c r="V119" s="130">
        <v>0.1633144088013857</v>
      </c>
      <c r="W119" s="130">
        <v>3.8672076425573659E-3</v>
      </c>
      <c r="X119" s="182"/>
    </row>
    <row r="120" spans="1:24" x14ac:dyDescent="0.25">
      <c r="A120" t="s">
        <v>1213</v>
      </c>
      <c r="B120" t="s">
        <v>1267</v>
      </c>
      <c r="C120" t="s">
        <v>5443</v>
      </c>
      <c r="D120" t="s">
        <v>5444</v>
      </c>
      <c r="E120" t="s">
        <v>80</v>
      </c>
      <c r="F120" t="s">
        <v>5445</v>
      </c>
      <c r="G120" t="s">
        <v>5446</v>
      </c>
      <c r="H120" t="s">
        <v>321</v>
      </c>
      <c r="I120" t="s">
        <v>969</v>
      </c>
      <c r="J120" t="s">
        <v>205</v>
      </c>
      <c r="K120" t="s">
        <v>293</v>
      </c>
      <c r="L120" t="s">
        <v>325</v>
      </c>
      <c r="M120" t="s">
        <v>314</v>
      </c>
      <c r="N120" t="s">
        <v>732</v>
      </c>
      <c r="O120" t="s">
        <v>339</v>
      </c>
      <c r="P120" t="s">
        <v>1215</v>
      </c>
      <c r="Q120" s="138">
        <v>2109</v>
      </c>
      <c r="R120" s="11" t="s">
        <v>1216</v>
      </c>
      <c r="S120" t="s">
        <v>5447</v>
      </c>
      <c r="T120" s="138">
        <v>965.822</v>
      </c>
      <c r="U120" s="130">
        <v>6.0260190301052373E-7</v>
      </c>
      <c r="V120" s="130">
        <v>0.15642025405591478</v>
      </c>
      <c r="W120" s="130">
        <v>3.7039573322122316E-3</v>
      </c>
      <c r="X120" s="182"/>
    </row>
    <row r="121" spans="1:24" x14ac:dyDescent="0.25">
      <c r="A121" t="s">
        <v>1213</v>
      </c>
      <c r="B121" t="s">
        <v>1267</v>
      </c>
      <c r="C121" t="s">
        <v>5078</v>
      </c>
      <c r="D121" t="s">
        <v>5079</v>
      </c>
      <c r="E121" t="s">
        <v>80</v>
      </c>
      <c r="F121" t="s">
        <v>5440</v>
      </c>
      <c r="G121" t="s">
        <v>5441</v>
      </c>
      <c r="H121" t="s">
        <v>321</v>
      </c>
      <c r="I121" t="s">
        <v>969</v>
      </c>
      <c r="J121" t="s">
        <v>205</v>
      </c>
      <c r="K121" t="s">
        <v>224</v>
      </c>
      <c r="L121" t="s">
        <v>325</v>
      </c>
      <c r="M121" t="s">
        <v>314</v>
      </c>
      <c r="N121" t="s">
        <v>732</v>
      </c>
      <c r="O121" t="s">
        <v>339</v>
      </c>
      <c r="P121" t="s">
        <v>1215</v>
      </c>
      <c r="Q121" s="138">
        <v>1424</v>
      </c>
      <c r="R121" s="11" t="s">
        <v>1216</v>
      </c>
      <c r="S121" t="s">
        <v>5442</v>
      </c>
      <c r="T121" s="138">
        <v>961.68690000000004</v>
      </c>
      <c r="U121" s="130">
        <v>3.1449387263888468E-7</v>
      </c>
      <c r="V121" s="130">
        <v>0.15575055674354699</v>
      </c>
      <c r="W121" s="130">
        <v>3.6880992178939874E-3</v>
      </c>
      <c r="X121" s="182"/>
    </row>
    <row r="122" spans="1:24" x14ac:dyDescent="0.25">
      <c r="A122" t="s">
        <v>1213</v>
      </c>
      <c r="B122" t="s">
        <v>1267</v>
      </c>
      <c r="C122" t="s">
        <v>4911</v>
      </c>
      <c r="D122" t="s">
        <v>4912</v>
      </c>
      <c r="E122" t="s">
        <v>309</v>
      </c>
      <c r="F122" t="s">
        <v>5478</v>
      </c>
      <c r="G122" t="s">
        <v>5479</v>
      </c>
      <c r="H122" t="s">
        <v>312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719</v>
      </c>
      <c r="O122" t="s">
        <v>339</v>
      </c>
      <c r="P122" t="s">
        <v>1212</v>
      </c>
      <c r="Q122" s="138">
        <v>530632</v>
      </c>
      <c r="R122" s="165">
        <v>1</v>
      </c>
      <c r="S122" t="s">
        <v>5480</v>
      </c>
      <c r="T122" s="138">
        <v>631.82349999999997</v>
      </c>
      <c r="U122" s="130">
        <v>1.2055081767589609E-3</v>
      </c>
      <c r="V122" s="130">
        <v>0.10232734070617383</v>
      </c>
      <c r="W122" s="130">
        <v>2.4230628327641425E-3</v>
      </c>
      <c r="X122" s="182"/>
    </row>
    <row r="123" spans="1:24" x14ac:dyDescent="0.25">
      <c r="A123" t="s">
        <v>1213</v>
      </c>
      <c r="B123" t="s">
        <v>1267</v>
      </c>
      <c r="C123" t="s">
        <v>5481</v>
      </c>
      <c r="D123" t="s">
        <v>5482</v>
      </c>
      <c r="E123" t="s">
        <v>309</v>
      </c>
      <c r="F123" t="s">
        <v>5483</v>
      </c>
      <c r="G123" t="s">
        <v>5484</v>
      </c>
      <c r="H123" t="s">
        <v>312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695</v>
      </c>
      <c r="O123" t="s">
        <v>339</v>
      </c>
      <c r="P123" t="s">
        <v>1212</v>
      </c>
      <c r="Q123" s="138">
        <v>17150.060000000001</v>
      </c>
      <c r="R123" s="169">
        <v>1</v>
      </c>
      <c r="S123" t="s">
        <v>5485</v>
      </c>
      <c r="T123" s="138">
        <v>11.0618</v>
      </c>
      <c r="U123" s="130">
        <v>5.127562331849806E-5</v>
      </c>
      <c r="V123" s="130">
        <v>1.7915183290817659E-3</v>
      </c>
      <c r="W123" s="130">
        <v>4.2422303242283309E-5</v>
      </c>
      <c r="X123" s="182"/>
    </row>
    <row r="124" spans="1:24" x14ac:dyDescent="0.25">
      <c r="A124" t="s">
        <v>1213</v>
      </c>
      <c r="B124" t="s">
        <v>1267</v>
      </c>
      <c r="C124" t="s">
        <v>5377</v>
      </c>
      <c r="D124" t="s">
        <v>5378</v>
      </c>
      <c r="E124" t="s">
        <v>80</v>
      </c>
      <c r="F124" t="s">
        <v>5486</v>
      </c>
      <c r="G124" t="s">
        <v>5487</v>
      </c>
      <c r="H124" t="s">
        <v>321</v>
      </c>
      <c r="I124" t="s">
        <v>917</v>
      </c>
      <c r="J124" t="s">
        <v>205</v>
      </c>
      <c r="K124" t="s">
        <v>224</v>
      </c>
      <c r="L124" t="s">
        <v>325</v>
      </c>
      <c r="M124" t="s">
        <v>314</v>
      </c>
      <c r="N124" t="s">
        <v>580</v>
      </c>
      <c r="O124" t="s">
        <v>339</v>
      </c>
      <c r="P124" t="s">
        <v>1215</v>
      </c>
      <c r="Q124" s="138">
        <v>17509.41</v>
      </c>
      <c r="R124" s="11" t="s">
        <v>1216</v>
      </c>
      <c r="S124" t="s">
        <v>5488</v>
      </c>
      <c r="T124" s="138">
        <v>992.03330000000005</v>
      </c>
      <c r="U124" s="130">
        <v>3.9383336486055779E-6</v>
      </c>
      <c r="V124" s="130">
        <v>0.16066532117642393</v>
      </c>
      <c r="W124" s="130">
        <v>3.8044785056474974E-3</v>
      </c>
      <c r="X124" s="182"/>
    </row>
    <row r="125" spans="1:24" x14ac:dyDescent="0.25">
      <c r="A125" t="s">
        <v>1213</v>
      </c>
      <c r="B125" t="s">
        <v>1267</v>
      </c>
      <c r="C125" t="s">
        <v>5489</v>
      </c>
      <c r="D125" t="s">
        <v>5490</v>
      </c>
      <c r="E125" t="s">
        <v>80</v>
      </c>
      <c r="F125" t="s">
        <v>5491</v>
      </c>
      <c r="G125" t="s">
        <v>5492</v>
      </c>
      <c r="H125" t="s">
        <v>321</v>
      </c>
      <c r="I125" t="s">
        <v>917</v>
      </c>
      <c r="J125" t="s">
        <v>205</v>
      </c>
      <c r="K125" t="s">
        <v>244</v>
      </c>
      <c r="L125" t="s">
        <v>325</v>
      </c>
      <c r="M125" t="s">
        <v>314</v>
      </c>
      <c r="N125" t="s">
        <v>580</v>
      </c>
      <c r="O125" t="s">
        <v>339</v>
      </c>
      <c r="P125" t="s">
        <v>1215</v>
      </c>
      <c r="Q125" s="138">
        <v>309</v>
      </c>
      <c r="R125" s="11" t="s">
        <v>1216</v>
      </c>
      <c r="S125" t="s">
        <v>5493</v>
      </c>
      <c r="T125" s="138">
        <v>259.77289999999999</v>
      </c>
      <c r="U125" s="130">
        <v>1.6630212952836932E-6</v>
      </c>
      <c r="V125" s="130">
        <v>4.2071672726086508E-2</v>
      </c>
      <c r="W125" s="130">
        <v>9.9623723035584082E-4</v>
      </c>
      <c r="X125" s="182"/>
    </row>
    <row r="126" spans="1:24" x14ac:dyDescent="0.25">
      <c r="A126" t="s">
        <v>1213</v>
      </c>
      <c r="B126" t="s">
        <v>1267</v>
      </c>
      <c r="C126" t="s">
        <v>5494</v>
      </c>
      <c r="D126" t="s">
        <v>5495</v>
      </c>
      <c r="E126" t="s">
        <v>80</v>
      </c>
      <c r="F126" t="s">
        <v>5496</v>
      </c>
      <c r="G126" t="s">
        <v>5497</v>
      </c>
      <c r="H126" t="s">
        <v>321</v>
      </c>
      <c r="I126" t="s">
        <v>917</v>
      </c>
      <c r="J126" t="s">
        <v>205</v>
      </c>
      <c r="K126" t="s">
        <v>293</v>
      </c>
      <c r="L126" t="s">
        <v>325</v>
      </c>
      <c r="M126" t="s">
        <v>314</v>
      </c>
      <c r="N126" t="s">
        <v>720</v>
      </c>
      <c r="O126" t="s">
        <v>339</v>
      </c>
      <c r="P126" t="s">
        <v>1215</v>
      </c>
      <c r="Q126" s="138">
        <v>1784</v>
      </c>
      <c r="R126" s="11" t="s">
        <v>1216</v>
      </c>
      <c r="S126" t="s">
        <v>5498</v>
      </c>
      <c r="T126" s="138">
        <v>170.46789999999999</v>
      </c>
      <c r="U126" s="130">
        <v>6.4640655566397442E-6</v>
      </c>
      <c r="V126" s="130">
        <v>2.760823349816429E-2</v>
      </c>
      <c r="W126" s="130">
        <v>6.5374985811235615E-4</v>
      </c>
      <c r="X126" s="182"/>
    </row>
    <row r="127" spans="1:24" x14ac:dyDescent="0.25">
      <c r="A127" t="s">
        <v>1213</v>
      </c>
      <c r="B127" t="s">
        <v>1267</v>
      </c>
      <c r="C127" t="s">
        <v>5382</v>
      </c>
      <c r="D127" t="s">
        <v>5383</v>
      </c>
      <c r="E127" t="s">
        <v>80</v>
      </c>
      <c r="F127" t="s">
        <v>5384</v>
      </c>
      <c r="G127" t="s">
        <v>5385</v>
      </c>
      <c r="H127" t="s">
        <v>321</v>
      </c>
      <c r="I127" t="s">
        <v>917</v>
      </c>
      <c r="J127" t="s">
        <v>205</v>
      </c>
      <c r="K127" t="s">
        <v>244</v>
      </c>
      <c r="L127" t="s">
        <v>325</v>
      </c>
      <c r="M127" t="s">
        <v>314</v>
      </c>
      <c r="N127" t="s">
        <v>580</v>
      </c>
      <c r="O127" t="s">
        <v>339</v>
      </c>
      <c r="P127" t="s">
        <v>1215</v>
      </c>
      <c r="Q127" s="138">
        <v>123</v>
      </c>
      <c r="R127" s="11" t="s">
        <v>1216</v>
      </c>
      <c r="S127" t="s">
        <v>5386</v>
      </c>
      <c r="T127" s="138">
        <v>121.4242</v>
      </c>
      <c r="U127" s="130">
        <v>5.3166018863400747E-8</v>
      </c>
      <c r="V127" s="130">
        <v>1.9665325151764536E-2</v>
      </c>
      <c r="W127" s="130">
        <v>4.6566556054932818E-4</v>
      </c>
      <c r="X127" s="182"/>
    </row>
    <row r="128" spans="1:24" x14ac:dyDescent="0.25">
      <c r="A128" s="182" t="s">
        <v>6393</v>
      </c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</row>
    <row r="129" spans="20:20" x14ac:dyDescent="0.25">
      <c r="T129" s="136"/>
    </row>
    <row r="1048574" spans="14:14" x14ac:dyDescent="0.25">
      <c r="N1048574" s="109"/>
    </row>
  </sheetData>
  <sheetProtection formatColumns="0"/>
  <autoFilter ref="A1:W127" xr:uid="{00000000-0009-0000-0000-000008000000}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mergeCells count="2">
    <mergeCell ref="X1:X128"/>
    <mergeCell ref="A128:W128"/>
  </mergeCell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EDB295D6E134840AE1B63C78AEF0BBA" ma:contentTypeVersion="7" ma:contentTypeDescription="צור מסמך חדש." ma:contentTypeScope="" ma:versionID="3b5c89049cb974e6c8ba5aaae94b191a">
  <xsd:schema xmlns:xsd="http://www.w3.org/2001/XMLSchema" xmlns:xs="http://www.w3.org/2001/XMLSchema" xmlns:p="http://schemas.microsoft.com/office/2006/metadata/properties" xmlns:ns1="http://schemas.microsoft.com/sharepoint/v3" xmlns:ns2="1ca4df27-5183-4bee-9dbd-0c46c9c4aa40" targetNamespace="http://schemas.microsoft.com/office/2006/metadata/properties" ma:root="true" ma:fieldsID="515741898ba7ffbd0ed53f093d27ce9c" ns1:_="" ns2:_="">
    <xsd:import namespace="http://schemas.microsoft.com/sharepoint/v3"/>
    <xsd:import namespace="1ca4df27-5183-4bee-9dbd-0c46c9c4aa4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Order1" minOccurs="0"/>
                <xsd:element ref="ns2:isFileInUse" minOccurs="0"/>
                <xsd:element ref="ns2:IsAccessib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4df27-5183-4bee-9dbd-0c46c9c4aa40" elementFormDefault="qualified">
    <xsd:import namespace="http://schemas.microsoft.com/office/2006/documentManagement/types"/>
    <xsd:import namespace="http://schemas.microsoft.com/office/infopath/2007/PartnerControls"/>
    <xsd:element name="Order1" ma:index="11" nillable="true" ma:displayName="Order" ma:internalName="Order1">
      <xsd:simpleType>
        <xsd:restriction base="dms:Number"/>
      </xsd:simpleType>
    </xsd:element>
    <xsd:element name="isFileInUse" ma:index="12" nillable="true" ma:displayName="האם בשימוש" ma:default="0" ma:internalName="isFileInUse">
      <xsd:simpleType>
        <xsd:restriction base="dms:Boolean"/>
      </xsd:simpleType>
    </xsd:element>
    <xsd:element name="IsAccessible" ma:index="13" nillable="true" ma:displayName="האם מונגש" ma:default="לא" ma:format="Dropdown" ma:internalName="IsAccessible">
      <xsd:simpleType>
        <xsd:restriction base="dms:Choice">
          <xsd:enumeration value="כן"/>
          <xsd:enumeration value="לא"/>
          <xsd:enumeration value="ללא צורך בנגישות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r1 xmlns="1ca4df27-5183-4bee-9dbd-0c46c9c4aa40" xsi:nil="true"/>
    <isFileInUse xmlns="1ca4df27-5183-4bee-9dbd-0c46c9c4aa40">true</isFileInUse>
    <PublishingExpirationDate xmlns="http://schemas.microsoft.com/sharepoint/v3" xsi:nil="true"/>
    <PublishingStartDate xmlns="http://schemas.microsoft.com/sharepoint/v3" xsi:nil="true"/>
    <IsAccessible xmlns="1ca4df27-5183-4bee-9dbd-0c46c9c4aa40">כן</IsAccessible>
    <eWaveListOrderValu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E55F3CA-A15A-4A02-B519-CC3045AEADED}"/>
</file>

<file path=customXml/itemProps2.xml><?xml version="1.0" encoding="utf-8"?>
<ds:datastoreItem xmlns:ds="http://schemas.openxmlformats.org/officeDocument/2006/customXml" ds:itemID="{6188C639-4A6E-4FC0-ACE5-0EABE9591753}"/>
</file>

<file path=customXml/itemProps3.xml><?xml version="1.0" encoding="utf-8"?>
<ds:datastoreItem xmlns:ds="http://schemas.openxmlformats.org/officeDocument/2006/customXml" ds:itemID="{29F92D4B-603A-4401-8950-A93CF2E84F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עבור רשימת נכסים ברמת הנכס הבודד (חוזר גופים מוסדיים 2015-9-14)</dc:title>
  <dc:subject/>
  <dc:creator>נירית שימרון</dc:creator>
  <cp:keywords/>
  <dc:description/>
  <cp:lastModifiedBy>Tami Berman</cp:lastModifiedBy>
  <cp:revision/>
  <dcterms:created xsi:type="dcterms:W3CDTF">2021-05-03T04:41:48Z</dcterms:created>
  <dcterms:modified xsi:type="dcterms:W3CDTF">2024-09-30T10:04:58Z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0x0101000EDB295D6E134840AE1B63C78AEF0BBA</vt:lpwstr>
  </property>
</Properties>
</file>